
<file path=[Content_Types].xml><?xml version="1.0" encoding="utf-8"?>
<Types xmlns="http://schemas.openxmlformats.org/package/2006/content-types">
  <Default Extension="vml" ContentType="application/vnd.openxmlformats-officedocument.vmlDrawing"/>
  <Default Extension="png" ContentType="image/png"/>
  <Default Extension="emf" ContentType="image/x-emf"/>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310" tabRatio="926" activeTab="2"/>
  </bookViews>
  <sheets>
    <sheet name="RESUMO (2)" sheetId="35" r:id="rId1"/>
    <sheet name="RESUMO" sheetId="2" r:id="rId2"/>
    <sheet name="RESUMO (3)" sheetId="36" r:id="rId3"/>
    <sheet name="GLOBAL" sheetId="3" r:id="rId4"/>
    <sheet name="MEM-LEVANT" sheetId="5" r:id="rId5"/>
    <sheet name="CRONOGRAMA" sheetId="1" r:id="rId6"/>
    <sheet name="ADM-COMP" sheetId="19" r:id="rId7"/>
    <sheet name="ARQ-COMP" sheetId="8" r:id="rId8"/>
    <sheet name="BDI-COMP " sheetId="27" r:id="rId9"/>
    <sheet name="LS-COMP" sheetId="28" r:id="rId10"/>
    <sheet name="LABOR-INSUMOS" sheetId="29" r:id="rId11"/>
    <sheet name="LABOR-SERVIÇOS" sheetId="30" r:id="rId12"/>
    <sheet name="SINAPI-INSUMOS" sheetId="31" r:id="rId13"/>
    <sheet name="SINAPI-SERVIÇOS" sheetId="32" r:id="rId14"/>
    <sheet name="CLI-COMP" sheetId="23" state="hidden" r:id="rId15"/>
    <sheet name="EST-COMP" sheetId="17" state="hidden" r:id="rId16"/>
    <sheet name="GAS-COMP" sheetId="16" state="hidden" r:id="rId17"/>
    <sheet name="IMPER-COMP" sheetId="18" state="hidden" r:id="rId18"/>
    <sheet name="HID-COMP" sheetId="11" state="hidden" r:id="rId19"/>
    <sheet name="IMPL-COMP" sheetId="13" state="hidden" r:id="rId20"/>
    <sheet name="INC-COMP" sheetId="10" state="hidden" r:id="rId21"/>
    <sheet name="SCE-COMP" sheetId="9" state="hidden" r:id="rId22"/>
    <sheet name="SEG-COMP" sheetId="21" state="hidden" r:id="rId23"/>
    <sheet name="SPDA-COMP" sheetId="22" state="hidden" r:id="rId24"/>
    <sheet name="Plan1" sheetId="33" r:id="rId25"/>
    <sheet name="Plan2" sheetId="34"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s" localSheetId="6">'ADM-COMP'!#REF!</definedName>
    <definedName name="__\s" localSheetId="14">'CLI-COMP'!#REF!</definedName>
    <definedName name="___\s" localSheetId="15">'EST-COMP'!#REF!</definedName>
    <definedName name="____\s" localSheetId="16">'GAS-COMP'!#REF!</definedName>
    <definedName name="_____\s" localSheetId="18">'HID-COMP'!#REF!</definedName>
    <definedName name="______\s" localSheetId="17">'IMPER-COMP'!#REF!</definedName>
    <definedName name="_______\s" localSheetId="19">'IMPL-COMP'!#REF!</definedName>
    <definedName name="________\s" localSheetId="20">'INC-COMP'!#REF!</definedName>
    <definedName name="_________\s" localSheetId="0">#REF!</definedName>
    <definedName name="__________\s" localSheetId="2">#REF!</definedName>
    <definedName name="___________\s" localSheetId="21">'SCE-COMP'!#REF!</definedName>
    <definedName name="____________\s" localSheetId="22">'SEG-COMP'!#REF!</definedName>
    <definedName name="_____________\s" localSheetId="23">'SPDA-COMP'!#REF!</definedName>
    <definedName name="______________\s">#REF!</definedName>
    <definedName name="_\t" localSheetId="6">'ADM-COMP'!#REF!</definedName>
    <definedName name="__\t" localSheetId="14">'CLI-COMP'!#REF!</definedName>
    <definedName name="___\t" localSheetId="15">'EST-COMP'!#REF!</definedName>
    <definedName name="____\t" localSheetId="16">'GAS-COMP'!#REF!</definedName>
    <definedName name="_____\t" localSheetId="18">'HID-COMP'!#REF!</definedName>
    <definedName name="______\t" localSheetId="17">'IMPER-COMP'!#REF!</definedName>
    <definedName name="_______\t" localSheetId="19">'IMPL-COMP'!#REF!</definedName>
    <definedName name="________\t" localSheetId="20">'INC-COMP'!#REF!</definedName>
    <definedName name="_________\t" localSheetId="0">#REF!</definedName>
    <definedName name="__________\t" localSheetId="2">#REF!</definedName>
    <definedName name="___________\t" localSheetId="21">'SCE-COMP'!#REF!</definedName>
    <definedName name="____________\t" localSheetId="22">'SEG-COMP'!#REF!</definedName>
    <definedName name="_____________\t" localSheetId="23">'SPDA-COMP'!#REF!</definedName>
    <definedName name="______________\t">#REF!</definedName>
    <definedName name="__6Excel_BuiltIn_Print_Area_3_1_1_1_1_1" localSheetId="6">'ADM-COMP'!#REF!</definedName>
    <definedName name="__6Excel_BuiltIn_Print_Area_3_1_1_1_1_1" localSheetId="14">'CLI-COMP'!#REF!</definedName>
    <definedName name="__6Excel_BuiltIn_Print_Area_3_1_1_1_1_1" localSheetId="15">'EST-COMP'!#REF!</definedName>
    <definedName name="__6Excel_BuiltIn_Print_Area_3_1_1_1_1_1" localSheetId="16">'GAS-COMP'!#REF!</definedName>
    <definedName name="__6Excel_BuiltIn_Print_Area_3_1_1_1_1_1" localSheetId="18">'HID-COMP'!#REF!</definedName>
    <definedName name="__6Excel_BuiltIn_Print_Area_3_1_1_1_1_1" localSheetId="17">'IMPER-COMP'!#REF!</definedName>
    <definedName name="__6Excel_BuiltIn_Print_Area_3_1_1_1_1_1" localSheetId="19">'IMPL-COMP'!#REF!</definedName>
    <definedName name="__6Excel_BuiltIn_Print_Area_3_1_1_1_1_1" localSheetId="20">'INC-COMP'!#REF!</definedName>
    <definedName name="__6Excel_BuiltIn_Print_Area_3_1_1_1_1_1" localSheetId="0">#REF!</definedName>
    <definedName name="__6Excel_BuiltIn_Print_Area_3_1_1_1_1_1" localSheetId="2">#REF!</definedName>
    <definedName name="__6Excel_BuiltIn_Print_Area_3_1_1_1_1_1" localSheetId="21">'SCE-COMP'!#REF!</definedName>
    <definedName name="__6Excel_BuiltIn_Print_Area_3_1_1_1_1_1" localSheetId="22">'SEG-COMP'!#REF!</definedName>
    <definedName name="__6Excel_BuiltIn_Print_Area_3_1_1_1_1_1" localSheetId="23">'SPDA-COMP'!#REF!</definedName>
    <definedName name="__6Excel_BuiltIn_Print_Area_3_1_1_1_1_1">#REF!</definedName>
    <definedName name="_10Excel_BuiltIn_Print_Area_5_1" localSheetId="6">'ADM-COMP'!#REF!</definedName>
    <definedName name="_10Excel_BuiltIn_Print_Area_5_1" localSheetId="14">'CLI-COMP'!#REF!</definedName>
    <definedName name="_10Excel_BuiltIn_Print_Area_5_1" localSheetId="15">'EST-COMP'!#REF!</definedName>
    <definedName name="_10Excel_BuiltIn_Print_Area_5_1" localSheetId="16">'GAS-COMP'!#REF!</definedName>
    <definedName name="_10Excel_BuiltIn_Print_Area_5_1" localSheetId="18">'HID-COMP'!#REF!</definedName>
    <definedName name="_10Excel_BuiltIn_Print_Area_5_1" localSheetId="17">'IMPER-COMP'!#REF!</definedName>
    <definedName name="_10Excel_BuiltIn_Print_Area_5_1" localSheetId="19">'IMPL-COMP'!#REF!</definedName>
    <definedName name="_10Excel_BuiltIn_Print_Area_5_1" localSheetId="20">'INC-COMP'!#REF!</definedName>
    <definedName name="_10Excel_BuiltIn_Print_Area_5_1" localSheetId="0">#REF!</definedName>
    <definedName name="_10Excel_BuiltIn_Print_Area_5_1" localSheetId="2">#REF!</definedName>
    <definedName name="_10Excel_BuiltIn_Print_Area_5_1" localSheetId="21">'SCE-COMP'!#REF!</definedName>
    <definedName name="_10Excel_BuiltIn_Print_Area_5_1" localSheetId="22">'SEG-COMP'!#REF!</definedName>
    <definedName name="_10Excel_BuiltIn_Print_Area_5_1" localSheetId="23">'SPDA-COMP'!#REF!</definedName>
    <definedName name="_10Excel_BuiltIn_Print_Area_5_1">#REF!</definedName>
    <definedName name="_10Excel_BuiltIn_Print_Area_7_1" localSheetId="6">'ADM-COMP'!#REF!</definedName>
    <definedName name="_10Excel_BuiltIn_Print_Area_7_1" localSheetId="14">'CLI-COMP'!#REF!</definedName>
    <definedName name="_10Excel_BuiltIn_Print_Area_7_1" localSheetId="15">'EST-COMP'!#REF!</definedName>
    <definedName name="_10Excel_BuiltIn_Print_Area_7_1" localSheetId="16">'GAS-COMP'!#REF!</definedName>
    <definedName name="_10Excel_BuiltIn_Print_Area_7_1" localSheetId="18">'HID-COMP'!#REF!</definedName>
    <definedName name="_10Excel_BuiltIn_Print_Area_7_1" localSheetId="17">'IMPER-COMP'!#REF!</definedName>
    <definedName name="_10Excel_BuiltIn_Print_Area_7_1" localSheetId="19">'IMPL-COMP'!#REF!</definedName>
    <definedName name="_10Excel_BuiltIn_Print_Area_7_1" localSheetId="20">'INC-COMP'!#REF!</definedName>
    <definedName name="_10Excel_BuiltIn_Print_Area_7_1" localSheetId="0">#REF!</definedName>
    <definedName name="_10Excel_BuiltIn_Print_Area_7_1" localSheetId="2">#REF!</definedName>
    <definedName name="_10Excel_BuiltIn_Print_Area_7_1" localSheetId="21">'SCE-COMP'!#REF!</definedName>
    <definedName name="_10Excel_BuiltIn_Print_Area_7_1" localSheetId="22">'SEG-COMP'!#REF!</definedName>
    <definedName name="_10Excel_BuiltIn_Print_Area_7_1" localSheetId="23">'SPDA-COMP'!#REF!</definedName>
    <definedName name="_10Excel_BuiltIn_Print_Area_7_1">#REF!</definedName>
    <definedName name="_11Excel_BuiltIn_Print_Area_8_1" localSheetId="8">([1]EMERGÊNCIA!$A$1:$N$213,[1]EMERGÊNCIA!$A$214:$N$290)</definedName>
    <definedName name="_11Excel_BuiltIn_Print_Area_8_1" localSheetId="9">([1]EMERGÊNCIA!$A$1:$N$213,[1]EMERGÊNCIA!$A$214:$N$290)</definedName>
    <definedName name="_11Excel_BuiltIn_Print_Area_8_1" localSheetId="4">([2]EMERGÊNCIA!$A$1:$N$213,[2]EMERGÊNCIA!$A$214:$N$290)</definedName>
    <definedName name="_11Excel_BuiltIn_Print_Area_8_1">([1]EMERGÊNCIA!$A$1:$N$213,[1]EMERGÊNCIA!$A$214:$N$290)</definedName>
    <definedName name="_12Excel_BuiltIn_Print_Area_6_1" localSheetId="6">'ADM-COMP'!#REF!</definedName>
    <definedName name="_12Excel_BuiltIn_Print_Area_6_1" localSheetId="8">'BDI-COMP '!#REF!</definedName>
    <definedName name="_12Excel_BuiltIn_Print_Area_6_1" localSheetId="14">'CLI-COMP'!#REF!</definedName>
    <definedName name="_12Excel_BuiltIn_Print_Area_6_1" localSheetId="15">'EST-COMP'!#REF!</definedName>
    <definedName name="_12Excel_BuiltIn_Print_Area_6_1" localSheetId="16">'GAS-COMP'!#REF!</definedName>
    <definedName name="_12Excel_BuiltIn_Print_Area_6_1" localSheetId="18">'HID-COMP'!#REF!</definedName>
    <definedName name="_12Excel_BuiltIn_Print_Area_6_1" localSheetId="17">'IMPER-COMP'!#REF!</definedName>
    <definedName name="_12Excel_BuiltIn_Print_Area_6_1" localSheetId="19">'IMPL-COMP'!#REF!</definedName>
    <definedName name="_12Excel_BuiltIn_Print_Area_6_1" localSheetId="20">'INC-COMP'!#REF!</definedName>
    <definedName name="_12Excel_BuiltIn_Print_Area_6_1" localSheetId="0">#REF!</definedName>
    <definedName name="_12Excel_BuiltIn_Print_Area_6_1" localSheetId="2">#REF!</definedName>
    <definedName name="_12Excel_BuiltIn_Print_Area_6_1" localSheetId="21">'SCE-COMP'!#REF!</definedName>
    <definedName name="_12Excel_BuiltIn_Print_Area_6_1" localSheetId="22">'SEG-COMP'!#REF!</definedName>
    <definedName name="_12Excel_BuiltIn_Print_Area_6_1" localSheetId="23">'SPDA-COMP'!#REF!</definedName>
    <definedName name="_12Excel_BuiltIn_Print_Area_6_1">#REF!</definedName>
    <definedName name="_12Excel_BuiltIn_Print_Area_9_1" localSheetId="6">'ADM-COMP'!#REF!</definedName>
    <definedName name="_12Excel_BuiltIn_Print_Area_9_1" localSheetId="8">'BDI-COMP '!#REF!</definedName>
    <definedName name="_12Excel_BuiltIn_Print_Area_9_1" localSheetId="14">'CLI-COMP'!#REF!</definedName>
    <definedName name="_12Excel_BuiltIn_Print_Area_9_1" localSheetId="15">'EST-COMP'!#REF!</definedName>
    <definedName name="_12Excel_BuiltIn_Print_Area_9_1" localSheetId="16">'GAS-COMP'!#REF!</definedName>
    <definedName name="_12Excel_BuiltIn_Print_Area_9_1" localSheetId="18">'HID-COMP'!#REF!</definedName>
    <definedName name="_12Excel_BuiltIn_Print_Area_9_1" localSheetId="17">'IMPER-COMP'!#REF!</definedName>
    <definedName name="_12Excel_BuiltIn_Print_Area_9_1" localSheetId="19">'IMPL-COMP'!#REF!</definedName>
    <definedName name="_12Excel_BuiltIn_Print_Area_9_1" localSheetId="20">'INC-COMP'!#REF!</definedName>
    <definedName name="_12Excel_BuiltIn_Print_Area_9_1" localSheetId="0">#REF!</definedName>
    <definedName name="_12Excel_BuiltIn_Print_Area_9_1" localSheetId="2">#REF!</definedName>
    <definedName name="_12Excel_BuiltIn_Print_Area_9_1" localSheetId="21">'SCE-COMP'!#REF!</definedName>
    <definedName name="_12Excel_BuiltIn_Print_Area_9_1" localSheetId="22">'SEG-COMP'!#REF!</definedName>
    <definedName name="_12Excel_BuiltIn_Print_Area_9_1" localSheetId="23">'SPDA-COMP'!#REF!</definedName>
    <definedName name="_12Excel_BuiltIn_Print_Area_9_1">#REF!</definedName>
    <definedName name="_13Excel_BuiltIn_Print_Titles_3_1" localSheetId="6">'ADM-COMP'!#REF!</definedName>
    <definedName name="_13Excel_BuiltIn_Print_Titles_3_1" localSheetId="8">'BDI-COMP '!#REF!</definedName>
    <definedName name="_13Excel_BuiltIn_Print_Titles_3_1" localSheetId="14">'CLI-COMP'!#REF!</definedName>
    <definedName name="_13Excel_BuiltIn_Print_Titles_3_1" localSheetId="15">'EST-COMP'!#REF!</definedName>
    <definedName name="_13Excel_BuiltIn_Print_Titles_3_1" localSheetId="16">'GAS-COMP'!#REF!</definedName>
    <definedName name="_13Excel_BuiltIn_Print_Titles_3_1" localSheetId="18">'HID-COMP'!#REF!</definedName>
    <definedName name="_13Excel_BuiltIn_Print_Titles_3_1" localSheetId="17">'IMPER-COMP'!#REF!</definedName>
    <definedName name="_13Excel_BuiltIn_Print_Titles_3_1" localSheetId="19">'IMPL-COMP'!#REF!</definedName>
    <definedName name="_13Excel_BuiltIn_Print_Titles_3_1" localSheetId="20">'INC-COMP'!#REF!</definedName>
    <definedName name="_13Excel_BuiltIn_Print_Titles_3_1" localSheetId="0">#REF!</definedName>
    <definedName name="_13Excel_BuiltIn_Print_Titles_3_1" localSheetId="2">#REF!</definedName>
    <definedName name="_13Excel_BuiltIn_Print_Titles_3_1" localSheetId="21">'SCE-COMP'!#REF!</definedName>
    <definedName name="_13Excel_BuiltIn_Print_Titles_3_1" localSheetId="22">'SEG-COMP'!#REF!</definedName>
    <definedName name="_13Excel_BuiltIn_Print_Titles_3_1" localSheetId="23">'SPDA-COMP'!#REF!</definedName>
    <definedName name="_13Excel_BuiltIn_Print_Titles_3_1">#REF!</definedName>
    <definedName name="_14Excel_BuiltIn_Print_Area_7_1" localSheetId="6">'ADM-COMP'!#REF!</definedName>
    <definedName name="_14Excel_BuiltIn_Print_Area_7_1" localSheetId="14">'CLI-COMP'!#REF!</definedName>
    <definedName name="_14Excel_BuiltIn_Print_Area_7_1" localSheetId="15">'EST-COMP'!#REF!</definedName>
    <definedName name="_14Excel_BuiltIn_Print_Area_7_1" localSheetId="16">'GAS-COMP'!#REF!</definedName>
    <definedName name="_14Excel_BuiltIn_Print_Area_7_1" localSheetId="18">'HID-COMP'!#REF!</definedName>
    <definedName name="_14Excel_BuiltIn_Print_Area_7_1" localSheetId="17">'IMPER-COMP'!#REF!</definedName>
    <definedName name="_14Excel_BuiltIn_Print_Area_7_1" localSheetId="19">'IMPL-COMP'!#REF!</definedName>
    <definedName name="_14Excel_BuiltIn_Print_Area_7_1" localSheetId="20">'INC-COMP'!#REF!</definedName>
    <definedName name="_14Excel_BuiltIn_Print_Area_7_1" localSheetId="0">#REF!</definedName>
    <definedName name="_14Excel_BuiltIn_Print_Area_7_1" localSheetId="2">#REF!</definedName>
    <definedName name="_14Excel_BuiltIn_Print_Area_7_1" localSheetId="21">'SCE-COMP'!#REF!</definedName>
    <definedName name="_14Excel_BuiltIn_Print_Area_7_1" localSheetId="22">'SEG-COMP'!#REF!</definedName>
    <definedName name="_14Excel_BuiltIn_Print_Area_7_1" localSheetId="23">'SPDA-COMP'!#REF!</definedName>
    <definedName name="_14Excel_BuiltIn_Print_Area_7_1">#REF!</definedName>
    <definedName name="_14Excel_BuiltIn_Print_Titles_4_1" localSheetId="6">'ADM-COMP'!#REF!</definedName>
    <definedName name="_14Excel_BuiltIn_Print_Titles_4_1" localSheetId="14">'CLI-COMP'!#REF!</definedName>
    <definedName name="_14Excel_BuiltIn_Print_Titles_4_1" localSheetId="15">'EST-COMP'!#REF!</definedName>
    <definedName name="_14Excel_BuiltIn_Print_Titles_4_1" localSheetId="16">'GAS-COMP'!#REF!</definedName>
    <definedName name="_14Excel_BuiltIn_Print_Titles_4_1" localSheetId="18">'HID-COMP'!#REF!</definedName>
    <definedName name="_14Excel_BuiltIn_Print_Titles_4_1" localSheetId="17">'IMPER-COMP'!#REF!</definedName>
    <definedName name="_14Excel_BuiltIn_Print_Titles_4_1" localSheetId="19">'IMPL-COMP'!#REF!</definedName>
    <definedName name="_14Excel_BuiltIn_Print_Titles_4_1" localSheetId="20">'INC-COMP'!#REF!</definedName>
    <definedName name="_14Excel_BuiltIn_Print_Titles_4_1" localSheetId="0">#REF!</definedName>
    <definedName name="_14Excel_BuiltIn_Print_Titles_4_1" localSheetId="2">#REF!</definedName>
    <definedName name="_14Excel_BuiltIn_Print_Titles_4_1" localSheetId="21">'SCE-COMP'!#REF!</definedName>
    <definedName name="_14Excel_BuiltIn_Print_Titles_4_1" localSheetId="22">'SEG-COMP'!#REF!</definedName>
    <definedName name="_14Excel_BuiltIn_Print_Titles_4_1" localSheetId="23">'SPDA-COMP'!#REF!</definedName>
    <definedName name="_14Excel_BuiltIn_Print_Titles_4_1">#REF!</definedName>
    <definedName name="_15Excel_BuiltIn_Print_Area_8_1" localSheetId="8">([1]EMERGÊNCIA!$A$1:$N$213,[1]EMERGÊNCIA!$A$214:$N$290)</definedName>
    <definedName name="_15Excel_BuiltIn_Print_Area_8_1" localSheetId="9">([1]EMERGÊNCIA!$A$1:$N$213,[1]EMERGÊNCIA!$A$214:$N$290)</definedName>
    <definedName name="_15Excel_BuiltIn_Print_Area_8_1" localSheetId="4">([2]EMERGÊNCIA!$A$1:$N$213,[2]EMERGÊNCIA!$A$214:$N$290)</definedName>
    <definedName name="_15Excel_BuiltIn_Print_Area_8_1">([1]EMERGÊNCIA!$A$1:$N$213,[1]EMERGÊNCIA!$A$214:$N$290)</definedName>
    <definedName name="_15Excel_BuiltIn_Print_Titles_5_1" localSheetId="6">'ADM-COMP'!#REF!</definedName>
    <definedName name="_15Excel_BuiltIn_Print_Titles_5_1" localSheetId="8">'BDI-COMP '!#REF!</definedName>
    <definedName name="_15Excel_BuiltIn_Print_Titles_5_1" localSheetId="14">'CLI-COMP'!#REF!</definedName>
    <definedName name="_15Excel_BuiltIn_Print_Titles_5_1" localSheetId="15">'EST-COMP'!#REF!</definedName>
    <definedName name="_15Excel_BuiltIn_Print_Titles_5_1" localSheetId="16">'GAS-COMP'!#REF!</definedName>
    <definedName name="_15Excel_BuiltIn_Print_Titles_5_1" localSheetId="18">'HID-COMP'!#REF!</definedName>
    <definedName name="_15Excel_BuiltIn_Print_Titles_5_1" localSheetId="17">'IMPER-COMP'!#REF!</definedName>
    <definedName name="_15Excel_BuiltIn_Print_Titles_5_1" localSheetId="19">'IMPL-COMP'!#REF!</definedName>
    <definedName name="_15Excel_BuiltIn_Print_Titles_5_1" localSheetId="20">'INC-COMP'!#REF!</definedName>
    <definedName name="_15Excel_BuiltIn_Print_Titles_5_1" localSheetId="0">#REF!</definedName>
    <definedName name="_15Excel_BuiltIn_Print_Titles_5_1" localSheetId="2">#REF!</definedName>
    <definedName name="_15Excel_BuiltIn_Print_Titles_5_1" localSheetId="21">'SCE-COMP'!#REF!</definedName>
    <definedName name="_15Excel_BuiltIn_Print_Titles_5_1" localSheetId="22">'SEG-COMP'!#REF!</definedName>
    <definedName name="_15Excel_BuiltIn_Print_Titles_5_1" localSheetId="23">'SPDA-COMP'!#REF!</definedName>
    <definedName name="_15Excel_BuiltIn_Print_Titles_5_1">#REF!</definedName>
    <definedName name="_16Excel_BuiltIn_Print_Titles_6_1" localSheetId="6">'ADM-COMP'!#REF!</definedName>
    <definedName name="_16Excel_BuiltIn_Print_Titles_6_1" localSheetId="8">'BDI-COMP '!#REF!</definedName>
    <definedName name="_16Excel_BuiltIn_Print_Titles_6_1" localSheetId="14">'CLI-COMP'!#REF!</definedName>
    <definedName name="_16Excel_BuiltIn_Print_Titles_6_1" localSheetId="15">'EST-COMP'!#REF!</definedName>
    <definedName name="_16Excel_BuiltIn_Print_Titles_6_1" localSheetId="16">'GAS-COMP'!#REF!</definedName>
    <definedName name="_16Excel_BuiltIn_Print_Titles_6_1" localSheetId="18">'HID-COMP'!#REF!</definedName>
    <definedName name="_16Excel_BuiltIn_Print_Titles_6_1" localSheetId="17">'IMPER-COMP'!#REF!</definedName>
    <definedName name="_16Excel_BuiltIn_Print_Titles_6_1" localSheetId="19">'IMPL-COMP'!#REF!</definedName>
    <definedName name="_16Excel_BuiltIn_Print_Titles_6_1" localSheetId="20">'INC-COMP'!#REF!</definedName>
    <definedName name="_16Excel_BuiltIn_Print_Titles_6_1" localSheetId="0">#REF!</definedName>
    <definedName name="_16Excel_BuiltIn_Print_Titles_6_1" localSheetId="2">#REF!</definedName>
    <definedName name="_16Excel_BuiltIn_Print_Titles_6_1" localSheetId="21">'SCE-COMP'!#REF!</definedName>
    <definedName name="_16Excel_BuiltIn_Print_Titles_6_1" localSheetId="22">'SEG-COMP'!#REF!</definedName>
    <definedName name="_16Excel_BuiltIn_Print_Titles_6_1" localSheetId="23">'SPDA-COMP'!#REF!</definedName>
    <definedName name="_16Excel_BuiltIn_Print_Titles_6_1">#REF!</definedName>
    <definedName name="_17Excel_BuiltIn_Print_Area_9_1" localSheetId="6">'ADM-COMP'!#REF!</definedName>
    <definedName name="_17Excel_BuiltIn_Print_Area_9_1" localSheetId="8">'BDI-COMP '!#REF!</definedName>
    <definedName name="_17Excel_BuiltIn_Print_Area_9_1" localSheetId="14">'CLI-COMP'!#REF!</definedName>
    <definedName name="_17Excel_BuiltIn_Print_Area_9_1" localSheetId="15">'EST-COMP'!#REF!</definedName>
    <definedName name="_17Excel_BuiltIn_Print_Area_9_1" localSheetId="16">'GAS-COMP'!#REF!</definedName>
    <definedName name="_17Excel_BuiltIn_Print_Area_9_1" localSheetId="18">'HID-COMP'!#REF!</definedName>
    <definedName name="_17Excel_BuiltIn_Print_Area_9_1" localSheetId="17">'IMPER-COMP'!#REF!</definedName>
    <definedName name="_17Excel_BuiltIn_Print_Area_9_1" localSheetId="19">'IMPL-COMP'!#REF!</definedName>
    <definedName name="_17Excel_BuiltIn_Print_Area_9_1" localSheetId="20">'INC-COMP'!#REF!</definedName>
    <definedName name="_17Excel_BuiltIn_Print_Area_9_1" localSheetId="0">#REF!</definedName>
    <definedName name="_17Excel_BuiltIn_Print_Area_9_1" localSheetId="2">#REF!</definedName>
    <definedName name="_17Excel_BuiltIn_Print_Area_9_1" localSheetId="21">'SCE-COMP'!#REF!</definedName>
    <definedName name="_17Excel_BuiltIn_Print_Area_9_1" localSheetId="22">'SEG-COMP'!#REF!</definedName>
    <definedName name="_17Excel_BuiltIn_Print_Area_9_1" localSheetId="23">'SPDA-COMP'!#REF!</definedName>
    <definedName name="_17Excel_BuiltIn_Print_Area_9_1">#REF!</definedName>
    <definedName name="_17Excel_BuiltIn_Print_Titles_7_1" localSheetId="6">'ADM-COMP'!#REF!</definedName>
    <definedName name="_17Excel_BuiltIn_Print_Titles_7_1" localSheetId="14">'CLI-COMP'!#REF!</definedName>
    <definedName name="_17Excel_BuiltIn_Print_Titles_7_1" localSheetId="15">'EST-COMP'!#REF!</definedName>
    <definedName name="_17Excel_BuiltIn_Print_Titles_7_1" localSheetId="16">'GAS-COMP'!#REF!</definedName>
    <definedName name="_17Excel_BuiltIn_Print_Titles_7_1" localSheetId="18">'HID-COMP'!#REF!</definedName>
    <definedName name="_17Excel_BuiltIn_Print_Titles_7_1" localSheetId="17">'IMPER-COMP'!#REF!</definedName>
    <definedName name="_17Excel_BuiltIn_Print_Titles_7_1" localSheetId="19">'IMPL-COMP'!#REF!</definedName>
    <definedName name="_17Excel_BuiltIn_Print_Titles_7_1" localSheetId="20">'INC-COMP'!#REF!</definedName>
    <definedName name="_17Excel_BuiltIn_Print_Titles_7_1" localSheetId="0">#REF!</definedName>
    <definedName name="_17Excel_BuiltIn_Print_Titles_7_1" localSheetId="2">#REF!</definedName>
    <definedName name="_17Excel_BuiltIn_Print_Titles_7_1" localSheetId="21">'SCE-COMP'!#REF!</definedName>
    <definedName name="_17Excel_BuiltIn_Print_Titles_7_1" localSheetId="22">'SEG-COMP'!#REF!</definedName>
    <definedName name="_17Excel_BuiltIn_Print_Titles_7_1" localSheetId="23">'SPDA-COMP'!#REF!</definedName>
    <definedName name="_17Excel_BuiltIn_Print_Titles_7_1">#REF!</definedName>
    <definedName name="_18Excel_BuiltIn_Print_Titles_9_1" localSheetId="6">'ADM-COMP'!#REF!</definedName>
    <definedName name="_18Excel_BuiltIn_Print_Titles_9_1" localSheetId="14">'CLI-COMP'!#REF!</definedName>
    <definedName name="_18Excel_BuiltIn_Print_Titles_9_1" localSheetId="15">'EST-COMP'!#REF!</definedName>
    <definedName name="_18Excel_BuiltIn_Print_Titles_9_1" localSheetId="16">'GAS-COMP'!#REF!</definedName>
    <definedName name="_18Excel_BuiltIn_Print_Titles_9_1" localSheetId="18">'HID-COMP'!#REF!</definedName>
    <definedName name="_18Excel_BuiltIn_Print_Titles_9_1" localSheetId="17">'IMPER-COMP'!#REF!</definedName>
    <definedName name="_18Excel_BuiltIn_Print_Titles_9_1" localSheetId="19">'IMPL-COMP'!#REF!</definedName>
    <definedName name="_18Excel_BuiltIn_Print_Titles_9_1" localSheetId="20">'INC-COMP'!#REF!</definedName>
    <definedName name="_18Excel_BuiltIn_Print_Titles_9_1" localSheetId="0">#REF!</definedName>
    <definedName name="_18Excel_BuiltIn_Print_Titles_9_1" localSheetId="2">#REF!</definedName>
    <definedName name="_18Excel_BuiltIn_Print_Titles_9_1" localSheetId="21">'SCE-COMP'!#REF!</definedName>
    <definedName name="_18Excel_BuiltIn_Print_Titles_9_1" localSheetId="22">'SEG-COMP'!#REF!</definedName>
    <definedName name="_18Excel_BuiltIn_Print_Titles_9_1" localSheetId="23">'SPDA-COMP'!#REF!</definedName>
    <definedName name="_18Excel_BuiltIn_Print_Titles_9_1">#REF!</definedName>
    <definedName name="_1Excel_BuiltIn__FilterDatabase_12_1" localSheetId="6">'ADM-COMP'!#REF!</definedName>
    <definedName name="_1Excel_BuiltIn__FilterDatabase_12_1" localSheetId="14">'CLI-COMP'!#REF!</definedName>
    <definedName name="_1Excel_BuiltIn__FilterDatabase_12_1" localSheetId="15">'EST-COMP'!#REF!</definedName>
    <definedName name="_1Excel_BuiltIn__FilterDatabase_12_1" localSheetId="16">'GAS-COMP'!#REF!</definedName>
    <definedName name="_1Excel_BuiltIn__FilterDatabase_12_1" localSheetId="18">'HID-COMP'!#REF!</definedName>
    <definedName name="_1Excel_BuiltIn__FilterDatabase_12_1" localSheetId="17">'IMPER-COMP'!#REF!</definedName>
    <definedName name="_1Excel_BuiltIn__FilterDatabase_12_1" localSheetId="19">'IMPL-COMP'!#REF!</definedName>
    <definedName name="_1Excel_BuiltIn__FilterDatabase_12_1" localSheetId="20">'INC-COMP'!#REF!</definedName>
    <definedName name="_1Excel_BuiltIn__FilterDatabase_12_1" localSheetId="0">#REF!</definedName>
    <definedName name="_1Excel_BuiltIn__FilterDatabase_12_1" localSheetId="2">#REF!</definedName>
    <definedName name="_1Excel_BuiltIn__FilterDatabase_12_1" localSheetId="21">'SCE-COMP'!#REF!</definedName>
    <definedName name="_1Excel_BuiltIn__FilterDatabase_12_1" localSheetId="22">'SEG-COMP'!#REF!</definedName>
    <definedName name="_1Excel_BuiltIn__FilterDatabase_12_1" localSheetId="23">'SPDA-COMP'!#REF!</definedName>
    <definedName name="_1Excel_BuiltIn__FilterDatabase_12_1">#REF!</definedName>
    <definedName name="_1Excel_BuiltIn_Print_Area_2_1" localSheetId="6">'ADM-COMP'!#REF!</definedName>
    <definedName name="_1Excel_BuiltIn_Print_Area_2_1" localSheetId="14">'CLI-COMP'!#REF!</definedName>
    <definedName name="_1Excel_BuiltIn_Print_Area_2_1" localSheetId="15">'EST-COMP'!#REF!</definedName>
    <definedName name="_1Excel_BuiltIn_Print_Area_2_1" localSheetId="16">'GAS-COMP'!#REF!</definedName>
    <definedName name="_1Excel_BuiltIn_Print_Area_2_1" localSheetId="18">'HID-COMP'!#REF!</definedName>
    <definedName name="_1Excel_BuiltIn_Print_Area_2_1" localSheetId="17">'IMPER-COMP'!#REF!</definedName>
    <definedName name="_1Excel_BuiltIn_Print_Area_2_1" localSheetId="19">'IMPL-COMP'!#REF!</definedName>
    <definedName name="_1Excel_BuiltIn_Print_Area_2_1" localSheetId="20">'INC-COMP'!#REF!</definedName>
    <definedName name="_1Excel_BuiltIn_Print_Area_2_1" localSheetId="0">#REF!</definedName>
    <definedName name="_1Excel_BuiltIn_Print_Area_2_1" localSheetId="2">#REF!</definedName>
    <definedName name="_1Excel_BuiltIn_Print_Area_2_1" localSheetId="21">'SCE-COMP'!#REF!</definedName>
    <definedName name="_1Excel_BuiltIn_Print_Area_2_1" localSheetId="22">'SEG-COMP'!#REF!</definedName>
    <definedName name="_1Excel_BuiltIn_Print_Area_2_1" localSheetId="23">'SPDA-COMP'!#REF!</definedName>
    <definedName name="_1Excel_BuiltIn_Print_Area_2_1">#REF!</definedName>
    <definedName name="_28Excel_BuiltIn_Print_Titles_3_1" localSheetId="6">'ADM-COMP'!#REF!</definedName>
    <definedName name="_28Excel_BuiltIn_Print_Titles_3_1" localSheetId="14">'CLI-COMP'!#REF!</definedName>
    <definedName name="_28Excel_BuiltIn_Print_Titles_3_1" localSheetId="15">'EST-COMP'!#REF!</definedName>
    <definedName name="_28Excel_BuiltIn_Print_Titles_3_1" localSheetId="16">'GAS-COMP'!#REF!</definedName>
    <definedName name="_28Excel_BuiltIn_Print_Titles_3_1" localSheetId="18">'HID-COMP'!#REF!</definedName>
    <definedName name="_28Excel_BuiltIn_Print_Titles_3_1" localSheetId="17">'IMPER-COMP'!#REF!</definedName>
    <definedName name="_28Excel_BuiltIn_Print_Titles_3_1" localSheetId="19">'IMPL-COMP'!#REF!</definedName>
    <definedName name="_28Excel_BuiltIn_Print_Titles_3_1" localSheetId="20">'INC-COMP'!#REF!</definedName>
    <definedName name="_28Excel_BuiltIn_Print_Titles_3_1" localSheetId="0">#REF!</definedName>
    <definedName name="_28Excel_BuiltIn_Print_Titles_3_1" localSheetId="2">#REF!</definedName>
    <definedName name="_28Excel_BuiltIn_Print_Titles_3_1" localSheetId="21">'SCE-COMP'!#REF!</definedName>
    <definedName name="_28Excel_BuiltIn_Print_Titles_3_1" localSheetId="22">'SEG-COMP'!#REF!</definedName>
    <definedName name="_28Excel_BuiltIn_Print_Titles_3_1" localSheetId="23">'SPDA-COMP'!#REF!</definedName>
    <definedName name="_28Excel_BuiltIn_Print_Titles_3_1">#REF!</definedName>
    <definedName name="_2Excel_BuiltIn__FilterDatabase_12_1" localSheetId="6">'ADM-COMP'!#REF!</definedName>
    <definedName name="_2Excel_BuiltIn__FilterDatabase_12_1" localSheetId="14">'CLI-COMP'!#REF!</definedName>
    <definedName name="_2Excel_BuiltIn__FilterDatabase_12_1" localSheetId="15">'EST-COMP'!#REF!</definedName>
    <definedName name="_2Excel_BuiltIn__FilterDatabase_12_1" localSheetId="16">'GAS-COMP'!#REF!</definedName>
    <definedName name="_2Excel_BuiltIn__FilterDatabase_12_1" localSheetId="18">'HID-COMP'!#REF!</definedName>
    <definedName name="_2Excel_BuiltIn__FilterDatabase_12_1" localSheetId="17">'IMPER-COMP'!#REF!</definedName>
    <definedName name="_2Excel_BuiltIn__FilterDatabase_12_1" localSheetId="19">'IMPL-COMP'!#REF!</definedName>
    <definedName name="_2Excel_BuiltIn__FilterDatabase_12_1" localSheetId="20">'INC-COMP'!#REF!</definedName>
    <definedName name="_2Excel_BuiltIn__FilterDatabase_12_1" localSheetId="0">#REF!</definedName>
    <definedName name="_2Excel_BuiltIn__FilterDatabase_12_1" localSheetId="2">#REF!</definedName>
    <definedName name="_2Excel_BuiltIn__FilterDatabase_12_1" localSheetId="21">'SCE-COMP'!#REF!</definedName>
    <definedName name="_2Excel_BuiltIn__FilterDatabase_12_1" localSheetId="22">'SEG-COMP'!#REF!</definedName>
    <definedName name="_2Excel_BuiltIn__FilterDatabase_12_1" localSheetId="23">'SPDA-COMP'!#REF!</definedName>
    <definedName name="_2Excel_BuiltIn__FilterDatabase_12_1">#REF!</definedName>
    <definedName name="_2Excel_BuiltIn_Print_Area_1_1_1_1_1_1_1" localSheetId="6">'ADM-COMP'!#REF!</definedName>
    <definedName name="_2Excel_BuiltIn_Print_Area_1_1_1_1_1_1_1" localSheetId="14">'CLI-COMP'!#REF!</definedName>
    <definedName name="_2Excel_BuiltIn_Print_Area_1_1_1_1_1_1_1" localSheetId="15">'EST-COMP'!#REF!</definedName>
    <definedName name="_2Excel_BuiltIn_Print_Area_1_1_1_1_1_1_1" localSheetId="16">'GAS-COMP'!#REF!</definedName>
    <definedName name="_2Excel_BuiltIn_Print_Area_1_1_1_1_1_1_1" localSheetId="18">'HID-COMP'!#REF!</definedName>
    <definedName name="_2Excel_BuiltIn_Print_Area_1_1_1_1_1_1_1" localSheetId="17">'IMPER-COMP'!#REF!</definedName>
    <definedName name="_2Excel_BuiltIn_Print_Area_1_1_1_1_1_1_1" localSheetId="19">'IMPL-COMP'!#REF!</definedName>
    <definedName name="_2Excel_BuiltIn_Print_Area_1_1_1_1_1_1_1" localSheetId="20">'INC-COMP'!#REF!</definedName>
    <definedName name="_2Excel_BuiltIn_Print_Area_1_1_1_1_1_1_1" localSheetId="0">#REF!</definedName>
    <definedName name="_2Excel_BuiltIn_Print_Area_1_1_1_1_1_1_1" localSheetId="2">#REF!</definedName>
    <definedName name="_2Excel_BuiltIn_Print_Area_1_1_1_1_1_1_1" localSheetId="21">'SCE-COMP'!#REF!</definedName>
    <definedName name="_2Excel_BuiltIn_Print_Area_1_1_1_1_1_1_1" localSheetId="22">'SEG-COMP'!#REF!</definedName>
    <definedName name="_2Excel_BuiltIn_Print_Area_1_1_1_1_1_1_1" localSheetId="23">'SPDA-COMP'!#REF!</definedName>
    <definedName name="_2Excel_BuiltIn_Print_Area_1_1_1_1_1_1_1">#REF!</definedName>
    <definedName name="_2Excel_BuiltIn_Print_Area_3_1_1" localSheetId="6">'ADM-COMP'!#REF!</definedName>
    <definedName name="_2Excel_BuiltIn_Print_Area_3_1_1" localSheetId="14">'CLI-COMP'!#REF!</definedName>
    <definedName name="_2Excel_BuiltIn_Print_Area_3_1_1" localSheetId="15">'EST-COMP'!#REF!</definedName>
    <definedName name="_2Excel_BuiltIn_Print_Area_3_1_1" localSheetId="16">'GAS-COMP'!#REF!</definedName>
    <definedName name="_2Excel_BuiltIn_Print_Area_3_1_1" localSheetId="18">'HID-COMP'!#REF!</definedName>
    <definedName name="_2Excel_BuiltIn_Print_Area_3_1_1" localSheetId="17">'IMPER-COMP'!#REF!</definedName>
    <definedName name="_2Excel_BuiltIn_Print_Area_3_1_1" localSheetId="19">'IMPL-COMP'!#REF!</definedName>
    <definedName name="_2Excel_BuiltIn_Print_Area_3_1_1" localSheetId="20">'INC-COMP'!#REF!</definedName>
    <definedName name="_2Excel_BuiltIn_Print_Area_3_1_1" localSheetId="0">#REF!</definedName>
    <definedName name="_2Excel_BuiltIn_Print_Area_3_1_1" localSheetId="2">#REF!</definedName>
    <definedName name="_2Excel_BuiltIn_Print_Area_3_1_1" localSheetId="21">'SCE-COMP'!#REF!</definedName>
    <definedName name="_2Excel_BuiltIn_Print_Area_3_1_1" localSheetId="22">'SEG-COMP'!#REF!</definedName>
    <definedName name="_2Excel_BuiltIn_Print_Area_3_1_1" localSheetId="23">'SPDA-COMP'!#REF!</definedName>
    <definedName name="_2Excel_BuiltIn_Print_Area_3_1_1">#REF!</definedName>
    <definedName name="_39Excel_BuiltIn_Print_Titles_4_1" localSheetId="6">'ADM-COMP'!#REF!</definedName>
    <definedName name="_39Excel_BuiltIn_Print_Titles_4_1" localSheetId="14">'CLI-COMP'!#REF!</definedName>
    <definedName name="_39Excel_BuiltIn_Print_Titles_4_1" localSheetId="15">'EST-COMP'!#REF!</definedName>
    <definedName name="_39Excel_BuiltIn_Print_Titles_4_1" localSheetId="16">'GAS-COMP'!#REF!</definedName>
    <definedName name="_39Excel_BuiltIn_Print_Titles_4_1" localSheetId="18">'HID-COMP'!#REF!</definedName>
    <definedName name="_39Excel_BuiltIn_Print_Titles_4_1" localSheetId="17">'IMPER-COMP'!#REF!</definedName>
    <definedName name="_39Excel_BuiltIn_Print_Titles_4_1" localSheetId="19">'IMPL-COMP'!#REF!</definedName>
    <definedName name="_39Excel_BuiltIn_Print_Titles_4_1" localSheetId="20">'INC-COMP'!#REF!</definedName>
    <definedName name="_39Excel_BuiltIn_Print_Titles_4_1" localSheetId="0">#REF!</definedName>
    <definedName name="_39Excel_BuiltIn_Print_Titles_4_1" localSheetId="2">#REF!</definedName>
    <definedName name="_39Excel_BuiltIn_Print_Titles_4_1" localSheetId="21">'SCE-COMP'!#REF!</definedName>
    <definedName name="_39Excel_BuiltIn_Print_Titles_4_1" localSheetId="22">'SEG-COMP'!#REF!</definedName>
    <definedName name="_39Excel_BuiltIn_Print_Titles_4_1" localSheetId="23">'SPDA-COMP'!#REF!</definedName>
    <definedName name="_39Excel_BuiltIn_Print_Titles_4_1">#REF!</definedName>
    <definedName name="_3Excel_BuiltIn_Print_Area_2_1" localSheetId="6">'ADM-COMP'!#REF!</definedName>
    <definedName name="_3Excel_BuiltIn_Print_Area_2_1" localSheetId="14">'CLI-COMP'!#REF!</definedName>
    <definedName name="_3Excel_BuiltIn_Print_Area_2_1" localSheetId="15">'EST-COMP'!#REF!</definedName>
    <definedName name="_3Excel_BuiltIn_Print_Area_2_1" localSheetId="16">'GAS-COMP'!#REF!</definedName>
    <definedName name="_3Excel_BuiltIn_Print_Area_2_1" localSheetId="18">'HID-COMP'!#REF!</definedName>
    <definedName name="_3Excel_BuiltIn_Print_Area_2_1" localSheetId="17">'IMPER-COMP'!#REF!</definedName>
    <definedName name="_3Excel_BuiltIn_Print_Area_2_1" localSheetId="19">'IMPL-COMP'!#REF!</definedName>
    <definedName name="_3Excel_BuiltIn_Print_Area_2_1" localSheetId="20">'INC-COMP'!#REF!</definedName>
    <definedName name="_3Excel_BuiltIn_Print_Area_2_1" localSheetId="0">#REF!</definedName>
    <definedName name="_3Excel_BuiltIn_Print_Area_2_1" localSheetId="2">#REF!</definedName>
    <definedName name="_3Excel_BuiltIn_Print_Area_2_1" localSheetId="21">'SCE-COMP'!#REF!</definedName>
    <definedName name="_3Excel_BuiltIn_Print_Area_2_1" localSheetId="22">'SEG-COMP'!#REF!</definedName>
    <definedName name="_3Excel_BuiltIn_Print_Area_2_1" localSheetId="23">'SPDA-COMP'!#REF!</definedName>
    <definedName name="_3Excel_BuiltIn_Print_Area_2_1">#REF!</definedName>
    <definedName name="_3Excel_BuiltIn_Print_Area_3_1_1_1_1_1" localSheetId="6">'ADM-COMP'!#REF!</definedName>
    <definedName name="_3Excel_BuiltIn_Print_Area_3_1_1_1_1_1" localSheetId="14">'CLI-COMP'!#REF!</definedName>
    <definedName name="_3Excel_BuiltIn_Print_Area_3_1_1_1_1_1" localSheetId="15">'EST-COMP'!#REF!</definedName>
    <definedName name="_3Excel_BuiltIn_Print_Area_3_1_1_1_1_1" localSheetId="16">'GAS-COMP'!#REF!</definedName>
    <definedName name="_3Excel_BuiltIn_Print_Area_3_1_1_1_1_1" localSheetId="18">'HID-COMP'!#REF!</definedName>
    <definedName name="_3Excel_BuiltIn_Print_Area_3_1_1_1_1_1" localSheetId="17">'IMPER-COMP'!#REF!</definedName>
    <definedName name="_3Excel_BuiltIn_Print_Area_3_1_1_1_1_1" localSheetId="19">'IMPL-COMP'!#REF!</definedName>
    <definedName name="_3Excel_BuiltIn_Print_Area_3_1_1_1_1_1" localSheetId="20">'INC-COMP'!#REF!</definedName>
    <definedName name="_3Excel_BuiltIn_Print_Area_3_1_1_1_1_1" localSheetId="0">#REF!</definedName>
    <definedName name="_3Excel_BuiltIn_Print_Area_3_1_1_1_1_1" localSheetId="2">#REF!</definedName>
    <definedName name="_3Excel_BuiltIn_Print_Area_3_1_1_1_1_1" localSheetId="21">'SCE-COMP'!#REF!</definedName>
    <definedName name="_3Excel_BuiltIn_Print_Area_3_1_1_1_1_1" localSheetId="22">'SEG-COMP'!#REF!</definedName>
    <definedName name="_3Excel_BuiltIn_Print_Area_3_1_1_1_1_1" localSheetId="23">'SPDA-COMP'!#REF!</definedName>
    <definedName name="_3Excel_BuiltIn_Print_Area_3_1_1_1_1_1">#REF!</definedName>
    <definedName name="_4Excel_BuiltIn_Print_Area_3_1" localSheetId="6">'ADM-COMP'!#REF!</definedName>
    <definedName name="_4Excel_BuiltIn_Print_Area_3_1" localSheetId="14">'CLI-COMP'!#REF!</definedName>
    <definedName name="_4Excel_BuiltIn_Print_Area_3_1" localSheetId="15">'EST-COMP'!#REF!</definedName>
    <definedName name="_4Excel_BuiltIn_Print_Area_3_1" localSheetId="16">'GAS-COMP'!#REF!</definedName>
    <definedName name="_4Excel_BuiltIn_Print_Area_3_1" localSheetId="18">'HID-COMP'!#REF!</definedName>
    <definedName name="_4Excel_BuiltIn_Print_Area_3_1" localSheetId="17">'IMPER-COMP'!#REF!</definedName>
    <definedName name="_4Excel_BuiltIn_Print_Area_3_1" localSheetId="19">'IMPL-COMP'!#REF!</definedName>
    <definedName name="_4Excel_BuiltIn_Print_Area_3_1" localSheetId="20">'INC-COMP'!#REF!</definedName>
    <definedName name="_4Excel_BuiltIn_Print_Area_3_1" localSheetId="0">#REF!</definedName>
    <definedName name="_4Excel_BuiltIn_Print_Area_3_1" localSheetId="2">#REF!</definedName>
    <definedName name="_4Excel_BuiltIn_Print_Area_3_1" localSheetId="21">'SCE-COMP'!#REF!</definedName>
    <definedName name="_4Excel_BuiltIn_Print_Area_3_1" localSheetId="22">'SEG-COMP'!#REF!</definedName>
    <definedName name="_4Excel_BuiltIn_Print_Area_3_1" localSheetId="23">'SPDA-COMP'!#REF!</definedName>
    <definedName name="_4Excel_BuiltIn_Print_Area_3_1">#REF!</definedName>
    <definedName name="_4Excel_BuiltIn_Print_Area_3_1_1_1_1_1" localSheetId="6">'ADM-COMP'!#REF!</definedName>
    <definedName name="_4Excel_BuiltIn_Print_Area_3_1_1_1_1_1" localSheetId="14">'CLI-COMP'!#REF!</definedName>
    <definedName name="_4Excel_BuiltIn_Print_Area_3_1_1_1_1_1" localSheetId="15">'EST-COMP'!#REF!</definedName>
    <definedName name="_4Excel_BuiltIn_Print_Area_3_1_1_1_1_1" localSheetId="16">'GAS-COMP'!#REF!</definedName>
    <definedName name="_4Excel_BuiltIn_Print_Area_3_1_1_1_1_1" localSheetId="18">'HID-COMP'!#REF!</definedName>
    <definedName name="_4Excel_BuiltIn_Print_Area_3_1_1_1_1_1" localSheetId="17">'IMPER-COMP'!#REF!</definedName>
    <definedName name="_4Excel_BuiltIn_Print_Area_3_1_1_1_1_1" localSheetId="19">'IMPL-COMP'!#REF!</definedName>
    <definedName name="_4Excel_BuiltIn_Print_Area_3_1_1_1_1_1" localSheetId="20">'INC-COMP'!#REF!</definedName>
    <definedName name="_4Excel_BuiltIn_Print_Area_3_1_1_1_1_1" localSheetId="0">#REF!</definedName>
    <definedName name="_4Excel_BuiltIn_Print_Area_3_1_1_1_1_1" localSheetId="2">#REF!</definedName>
    <definedName name="_4Excel_BuiltIn_Print_Area_3_1_1_1_1_1" localSheetId="21">'SCE-COMP'!#REF!</definedName>
    <definedName name="_4Excel_BuiltIn_Print_Area_3_1_1_1_1_1" localSheetId="22">'SEG-COMP'!#REF!</definedName>
    <definedName name="_4Excel_BuiltIn_Print_Area_3_1_1_1_1_1" localSheetId="23">'SPDA-COMP'!#REF!</definedName>
    <definedName name="_4Excel_BuiltIn_Print_Area_3_1_1_1_1_1">#REF!</definedName>
    <definedName name="_50Excel_BuiltIn_Print_Titles_5_1" localSheetId="6">'ADM-COMP'!#REF!</definedName>
    <definedName name="_50Excel_BuiltIn_Print_Titles_5_1" localSheetId="14">'CLI-COMP'!#REF!</definedName>
    <definedName name="_50Excel_BuiltIn_Print_Titles_5_1" localSheetId="15">'EST-COMP'!#REF!</definedName>
    <definedName name="_50Excel_BuiltIn_Print_Titles_5_1" localSheetId="16">'GAS-COMP'!#REF!</definedName>
    <definedName name="_50Excel_BuiltIn_Print_Titles_5_1" localSheetId="18">'HID-COMP'!#REF!</definedName>
    <definedName name="_50Excel_BuiltIn_Print_Titles_5_1" localSheetId="17">'IMPER-COMP'!#REF!</definedName>
    <definedName name="_50Excel_BuiltIn_Print_Titles_5_1" localSheetId="19">'IMPL-COMP'!#REF!</definedName>
    <definedName name="_50Excel_BuiltIn_Print_Titles_5_1" localSheetId="20">'INC-COMP'!#REF!</definedName>
    <definedName name="_50Excel_BuiltIn_Print_Titles_5_1" localSheetId="0">#REF!</definedName>
    <definedName name="_50Excel_BuiltIn_Print_Titles_5_1" localSheetId="2">#REF!</definedName>
    <definedName name="_50Excel_BuiltIn_Print_Titles_5_1" localSheetId="21">'SCE-COMP'!#REF!</definedName>
    <definedName name="_50Excel_BuiltIn_Print_Titles_5_1" localSheetId="22">'SEG-COMP'!#REF!</definedName>
    <definedName name="_50Excel_BuiltIn_Print_Titles_5_1" localSheetId="23">'SPDA-COMP'!#REF!</definedName>
    <definedName name="_50Excel_BuiltIn_Print_Titles_5_1">#REF!</definedName>
    <definedName name="_5Excel_BuiltIn_Print_Area_3_1" localSheetId="6">'ADM-COMP'!#REF!</definedName>
    <definedName name="_5Excel_BuiltIn_Print_Area_3_1" localSheetId="14">'CLI-COMP'!#REF!</definedName>
    <definedName name="_5Excel_BuiltIn_Print_Area_3_1" localSheetId="15">'EST-COMP'!#REF!</definedName>
    <definedName name="_5Excel_BuiltIn_Print_Area_3_1" localSheetId="16">'GAS-COMP'!#REF!</definedName>
    <definedName name="_5Excel_BuiltIn_Print_Area_3_1" localSheetId="18">'HID-COMP'!#REF!</definedName>
    <definedName name="_5Excel_BuiltIn_Print_Area_3_1" localSheetId="17">'IMPER-COMP'!#REF!</definedName>
    <definedName name="_5Excel_BuiltIn_Print_Area_3_1" localSheetId="19">'IMPL-COMP'!#REF!</definedName>
    <definedName name="_5Excel_BuiltIn_Print_Area_3_1" localSheetId="20">'INC-COMP'!#REF!</definedName>
    <definedName name="_5Excel_BuiltIn_Print_Area_3_1" localSheetId="0">#REF!</definedName>
    <definedName name="_5Excel_BuiltIn_Print_Area_3_1" localSheetId="2">#REF!</definedName>
    <definedName name="_5Excel_BuiltIn_Print_Area_3_1" localSheetId="21">'SCE-COMP'!#REF!</definedName>
    <definedName name="_5Excel_BuiltIn_Print_Area_3_1" localSheetId="22">'SEG-COMP'!#REF!</definedName>
    <definedName name="_5Excel_BuiltIn_Print_Area_3_1" localSheetId="23">'SPDA-COMP'!#REF!</definedName>
    <definedName name="_5Excel_BuiltIn_Print_Area_3_1">#REF!</definedName>
    <definedName name="_61Excel_BuiltIn_Print_Titles_6_1" localSheetId="6">'ADM-COMP'!#REF!</definedName>
    <definedName name="_61Excel_BuiltIn_Print_Titles_6_1" localSheetId="14">'CLI-COMP'!#REF!</definedName>
    <definedName name="_61Excel_BuiltIn_Print_Titles_6_1" localSheetId="15">'EST-COMP'!#REF!</definedName>
    <definedName name="_61Excel_BuiltIn_Print_Titles_6_1" localSheetId="16">'GAS-COMP'!#REF!</definedName>
    <definedName name="_61Excel_BuiltIn_Print_Titles_6_1" localSheetId="18">'HID-COMP'!#REF!</definedName>
    <definedName name="_61Excel_BuiltIn_Print_Titles_6_1" localSheetId="17">'IMPER-COMP'!#REF!</definedName>
    <definedName name="_61Excel_BuiltIn_Print_Titles_6_1" localSheetId="19">'IMPL-COMP'!#REF!</definedName>
    <definedName name="_61Excel_BuiltIn_Print_Titles_6_1" localSheetId="20">'INC-COMP'!#REF!</definedName>
    <definedName name="_61Excel_BuiltIn_Print_Titles_6_1" localSheetId="0">#REF!</definedName>
    <definedName name="_61Excel_BuiltIn_Print_Titles_6_1" localSheetId="2">#REF!</definedName>
    <definedName name="_61Excel_BuiltIn_Print_Titles_6_1" localSheetId="21">'SCE-COMP'!#REF!</definedName>
    <definedName name="_61Excel_BuiltIn_Print_Titles_6_1" localSheetId="22">'SEG-COMP'!#REF!</definedName>
    <definedName name="_61Excel_BuiltIn_Print_Titles_6_1" localSheetId="23">'SPDA-COMP'!#REF!</definedName>
    <definedName name="_61Excel_BuiltIn_Print_Titles_6_1">#REF!</definedName>
    <definedName name="_6Excel_BuiltIn_Print_Area_3_1_1_1_1_1" localSheetId="6">'ADM-COMP'!#REF!</definedName>
    <definedName name="_6Excel_BuiltIn_Print_Area_3_1_1_1_1_1" localSheetId="14">'CLI-COMP'!#REF!</definedName>
    <definedName name="_6Excel_BuiltIn_Print_Area_3_1_1_1_1_1" localSheetId="15">'EST-COMP'!#REF!</definedName>
    <definedName name="_6Excel_BuiltIn_Print_Area_3_1_1_1_1_1" localSheetId="16">'GAS-COMP'!#REF!</definedName>
    <definedName name="_6Excel_BuiltIn_Print_Area_3_1_1_1_1_1" localSheetId="18">'HID-COMP'!#REF!</definedName>
    <definedName name="_6Excel_BuiltIn_Print_Area_3_1_1_1_1_1" localSheetId="17">'IMPER-COMP'!#REF!</definedName>
    <definedName name="_6Excel_BuiltIn_Print_Area_3_1_1_1_1_1" localSheetId="19">'IMPL-COMP'!#REF!</definedName>
    <definedName name="_6Excel_BuiltIn_Print_Area_3_1_1_1_1_1" localSheetId="20">'INC-COMP'!#REF!</definedName>
    <definedName name="_6Excel_BuiltIn_Print_Area_3_1_1_1_1_1" localSheetId="0">#REF!</definedName>
    <definedName name="_6Excel_BuiltIn_Print_Area_3_1_1_1_1_1" localSheetId="2">#REF!</definedName>
    <definedName name="_6Excel_BuiltIn_Print_Area_3_1_1_1_1_1" localSheetId="21">'SCE-COMP'!#REF!</definedName>
    <definedName name="_6Excel_BuiltIn_Print_Area_3_1_1_1_1_1" localSheetId="22">'SEG-COMP'!#REF!</definedName>
    <definedName name="_6Excel_BuiltIn_Print_Area_3_1_1_1_1_1" localSheetId="23">'SPDA-COMP'!#REF!</definedName>
    <definedName name="_6Excel_BuiltIn_Print_Area_3_1_1_1_1_1">#REF!</definedName>
    <definedName name="_72Excel_BuiltIn_Print_Titles_7_1" localSheetId="6">'ADM-COMP'!#REF!</definedName>
    <definedName name="_72Excel_BuiltIn_Print_Titles_7_1" localSheetId="14">'CLI-COMP'!#REF!</definedName>
    <definedName name="_72Excel_BuiltIn_Print_Titles_7_1" localSheetId="15">'EST-COMP'!#REF!</definedName>
    <definedName name="_72Excel_BuiltIn_Print_Titles_7_1" localSheetId="16">'GAS-COMP'!#REF!</definedName>
    <definedName name="_72Excel_BuiltIn_Print_Titles_7_1" localSheetId="18">'HID-COMP'!#REF!</definedName>
    <definedName name="_72Excel_BuiltIn_Print_Titles_7_1" localSheetId="17">'IMPER-COMP'!#REF!</definedName>
    <definedName name="_72Excel_BuiltIn_Print_Titles_7_1" localSheetId="19">'IMPL-COMP'!#REF!</definedName>
    <definedName name="_72Excel_BuiltIn_Print_Titles_7_1" localSheetId="20">'INC-COMP'!#REF!</definedName>
    <definedName name="_72Excel_BuiltIn_Print_Titles_7_1" localSheetId="0">#REF!</definedName>
    <definedName name="_72Excel_BuiltIn_Print_Titles_7_1" localSheetId="2">#REF!</definedName>
    <definedName name="_72Excel_BuiltIn_Print_Titles_7_1" localSheetId="21">'SCE-COMP'!#REF!</definedName>
    <definedName name="_72Excel_BuiltIn_Print_Titles_7_1" localSheetId="22">'SEG-COMP'!#REF!</definedName>
    <definedName name="_72Excel_BuiltIn_Print_Titles_7_1" localSheetId="23">'SPDA-COMP'!#REF!</definedName>
    <definedName name="_72Excel_BuiltIn_Print_Titles_7_1">#REF!</definedName>
    <definedName name="_7Excel_BuiltIn_Print_Area_4_1" localSheetId="6">'ADM-COMP'!#REF!</definedName>
    <definedName name="_7Excel_BuiltIn_Print_Area_4_1" localSheetId="14">'CLI-COMP'!#REF!</definedName>
    <definedName name="_7Excel_BuiltIn_Print_Area_4_1" localSheetId="15">'EST-COMP'!#REF!</definedName>
    <definedName name="_7Excel_BuiltIn_Print_Area_4_1" localSheetId="16">'GAS-COMP'!#REF!</definedName>
    <definedName name="_7Excel_BuiltIn_Print_Area_4_1" localSheetId="18">'HID-COMP'!#REF!</definedName>
    <definedName name="_7Excel_BuiltIn_Print_Area_4_1" localSheetId="17">'IMPER-COMP'!#REF!</definedName>
    <definedName name="_7Excel_BuiltIn_Print_Area_4_1" localSheetId="19">'IMPL-COMP'!#REF!</definedName>
    <definedName name="_7Excel_BuiltIn_Print_Area_4_1" localSheetId="20">'INC-COMP'!#REF!</definedName>
    <definedName name="_7Excel_BuiltIn_Print_Area_4_1" localSheetId="0">#REF!</definedName>
    <definedName name="_7Excel_BuiltIn_Print_Area_4_1" localSheetId="2">#REF!</definedName>
    <definedName name="_7Excel_BuiltIn_Print_Area_4_1" localSheetId="21">'SCE-COMP'!#REF!</definedName>
    <definedName name="_7Excel_BuiltIn_Print_Area_4_1" localSheetId="22">'SEG-COMP'!#REF!</definedName>
    <definedName name="_7Excel_BuiltIn_Print_Area_4_1" localSheetId="23">'SPDA-COMP'!#REF!</definedName>
    <definedName name="_7Excel_BuiltIn_Print_Area_4_1">#REF!</definedName>
    <definedName name="_83Excel_BuiltIn_Print_Titles_9_1" localSheetId="6">'ADM-COMP'!#REF!</definedName>
    <definedName name="_83Excel_BuiltIn_Print_Titles_9_1" localSheetId="14">'CLI-COMP'!#REF!</definedName>
    <definedName name="_83Excel_BuiltIn_Print_Titles_9_1" localSheetId="15">'EST-COMP'!#REF!</definedName>
    <definedName name="_83Excel_BuiltIn_Print_Titles_9_1" localSheetId="16">'GAS-COMP'!#REF!</definedName>
    <definedName name="_83Excel_BuiltIn_Print_Titles_9_1" localSheetId="18">'HID-COMP'!#REF!</definedName>
    <definedName name="_83Excel_BuiltIn_Print_Titles_9_1" localSheetId="17">'IMPER-COMP'!#REF!</definedName>
    <definedName name="_83Excel_BuiltIn_Print_Titles_9_1" localSheetId="19">'IMPL-COMP'!#REF!</definedName>
    <definedName name="_83Excel_BuiltIn_Print_Titles_9_1" localSheetId="20">'INC-COMP'!#REF!</definedName>
    <definedName name="_83Excel_BuiltIn_Print_Titles_9_1" localSheetId="0">#REF!</definedName>
    <definedName name="_83Excel_BuiltIn_Print_Titles_9_1" localSheetId="2">#REF!</definedName>
    <definedName name="_83Excel_BuiltIn_Print_Titles_9_1" localSheetId="21">'SCE-COMP'!#REF!</definedName>
    <definedName name="_83Excel_BuiltIn_Print_Titles_9_1" localSheetId="22">'SEG-COMP'!#REF!</definedName>
    <definedName name="_83Excel_BuiltIn_Print_Titles_9_1" localSheetId="23">'SPDA-COMP'!#REF!</definedName>
    <definedName name="_83Excel_BuiltIn_Print_Titles_9_1">#REF!</definedName>
    <definedName name="_8Excel_BuiltIn_Print_Area_4_1" localSheetId="6">'ADM-COMP'!#REF!</definedName>
    <definedName name="_8Excel_BuiltIn_Print_Area_4_1" localSheetId="14">'CLI-COMP'!#REF!</definedName>
    <definedName name="_8Excel_BuiltIn_Print_Area_4_1" localSheetId="15">'EST-COMP'!#REF!</definedName>
    <definedName name="_8Excel_BuiltIn_Print_Area_4_1" localSheetId="16">'GAS-COMP'!#REF!</definedName>
    <definedName name="_8Excel_BuiltIn_Print_Area_4_1" localSheetId="18">'HID-COMP'!#REF!</definedName>
    <definedName name="_8Excel_BuiltIn_Print_Area_4_1" localSheetId="17">'IMPER-COMP'!#REF!</definedName>
    <definedName name="_8Excel_BuiltIn_Print_Area_4_1" localSheetId="19">'IMPL-COMP'!#REF!</definedName>
    <definedName name="_8Excel_BuiltIn_Print_Area_4_1" localSheetId="20">'INC-COMP'!#REF!</definedName>
    <definedName name="_8Excel_BuiltIn_Print_Area_4_1" localSheetId="0">#REF!</definedName>
    <definedName name="_8Excel_BuiltIn_Print_Area_4_1" localSheetId="2">#REF!</definedName>
    <definedName name="_8Excel_BuiltIn_Print_Area_4_1" localSheetId="21">'SCE-COMP'!#REF!</definedName>
    <definedName name="_8Excel_BuiltIn_Print_Area_4_1" localSheetId="22">'SEG-COMP'!#REF!</definedName>
    <definedName name="_8Excel_BuiltIn_Print_Area_4_1" localSheetId="23">'SPDA-COMP'!#REF!</definedName>
    <definedName name="_8Excel_BuiltIn_Print_Area_4_1">#REF!</definedName>
    <definedName name="_8Excel_BuiltIn_Print_Area_5_1" localSheetId="6">'ADM-COMP'!#REF!</definedName>
    <definedName name="_8Excel_BuiltIn_Print_Area_5_1" localSheetId="14">'CLI-COMP'!#REF!</definedName>
    <definedName name="_8Excel_BuiltIn_Print_Area_5_1" localSheetId="15">'EST-COMP'!#REF!</definedName>
    <definedName name="_8Excel_BuiltIn_Print_Area_5_1" localSheetId="16">'GAS-COMP'!#REF!</definedName>
    <definedName name="_8Excel_BuiltIn_Print_Area_5_1" localSheetId="18">'HID-COMP'!#REF!</definedName>
    <definedName name="_8Excel_BuiltIn_Print_Area_5_1" localSheetId="17">'IMPER-COMP'!#REF!</definedName>
    <definedName name="_8Excel_BuiltIn_Print_Area_5_1" localSheetId="19">'IMPL-COMP'!#REF!</definedName>
    <definedName name="_8Excel_BuiltIn_Print_Area_5_1" localSheetId="20">'INC-COMP'!#REF!</definedName>
    <definedName name="_8Excel_BuiltIn_Print_Area_5_1" localSheetId="0">#REF!</definedName>
    <definedName name="_8Excel_BuiltIn_Print_Area_5_1" localSheetId="2">#REF!</definedName>
    <definedName name="_8Excel_BuiltIn_Print_Area_5_1" localSheetId="21">'SCE-COMP'!#REF!</definedName>
    <definedName name="_8Excel_BuiltIn_Print_Area_5_1" localSheetId="22">'SEG-COMP'!#REF!</definedName>
    <definedName name="_8Excel_BuiltIn_Print_Area_5_1" localSheetId="23">'SPDA-COMP'!#REF!</definedName>
    <definedName name="_8Excel_BuiltIn_Print_Area_5_1">#REF!</definedName>
    <definedName name="_9Excel_BuiltIn_Print_Area_6_1" localSheetId="6">'ADM-COMP'!#REF!</definedName>
    <definedName name="_9Excel_BuiltIn_Print_Area_6_1" localSheetId="14">'CLI-COMP'!#REF!</definedName>
    <definedName name="_9Excel_BuiltIn_Print_Area_6_1" localSheetId="15">'EST-COMP'!#REF!</definedName>
    <definedName name="_9Excel_BuiltIn_Print_Area_6_1" localSheetId="16">'GAS-COMP'!#REF!</definedName>
    <definedName name="_9Excel_BuiltIn_Print_Area_6_1" localSheetId="18">'HID-COMP'!#REF!</definedName>
    <definedName name="_9Excel_BuiltIn_Print_Area_6_1" localSheetId="17">'IMPER-COMP'!#REF!</definedName>
    <definedName name="_9Excel_BuiltIn_Print_Area_6_1" localSheetId="19">'IMPL-COMP'!#REF!</definedName>
    <definedName name="_9Excel_BuiltIn_Print_Area_6_1" localSheetId="20">'INC-COMP'!#REF!</definedName>
    <definedName name="_9Excel_BuiltIn_Print_Area_6_1" localSheetId="0">#REF!</definedName>
    <definedName name="_9Excel_BuiltIn_Print_Area_6_1" localSheetId="2">#REF!</definedName>
    <definedName name="_9Excel_BuiltIn_Print_Area_6_1" localSheetId="21">'SCE-COMP'!#REF!</definedName>
    <definedName name="_9Excel_BuiltIn_Print_Area_6_1" localSheetId="22">'SEG-COMP'!#REF!</definedName>
    <definedName name="_9Excel_BuiltIn_Print_Area_6_1" localSheetId="23">'SPDA-COMP'!#REF!</definedName>
    <definedName name="_9Excel_BuiltIn_Print_Area_6_1">#REF!</definedName>
    <definedName name="_aaa1" localSheetId="6">'ADM-COMP'!#REF!</definedName>
    <definedName name="_aaa1" localSheetId="14">'CLI-COMP'!#REF!</definedName>
    <definedName name="_aaa1" localSheetId="15">'EST-COMP'!#REF!</definedName>
    <definedName name="_aaa1" localSheetId="16">'GAS-COMP'!#REF!</definedName>
    <definedName name="_aaa1" localSheetId="18">'HID-COMP'!#REF!</definedName>
    <definedName name="_aaa1" localSheetId="17">'IMPER-COMP'!#REF!</definedName>
    <definedName name="_aaa1" localSheetId="19">'IMPL-COMP'!#REF!</definedName>
    <definedName name="_aaa1" localSheetId="20">'INC-COMP'!#REF!</definedName>
    <definedName name="_aaa1" localSheetId="0">#REF!</definedName>
    <definedName name="_aaa1" localSheetId="2">#REF!</definedName>
    <definedName name="_aaa1" localSheetId="21">'SCE-COMP'!#REF!</definedName>
    <definedName name="_aaa1" localSheetId="22">'SEG-COMP'!#REF!</definedName>
    <definedName name="_aaa1" localSheetId="23">'SPDA-COMP'!#REF!</definedName>
    <definedName name="_aaa1">#REF!</definedName>
    <definedName name="_aaa2" localSheetId="6">'ADM-COMP'!#REF!</definedName>
    <definedName name="_aaa2" localSheetId="14">'CLI-COMP'!#REF!</definedName>
    <definedName name="_aaa2" localSheetId="15">'EST-COMP'!#REF!</definedName>
    <definedName name="_aaa2" localSheetId="16">'GAS-COMP'!#REF!</definedName>
    <definedName name="_aaa2" localSheetId="18">'HID-COMP'!#REF!</definedName>
    <definedName name="_aaa2" localSheetId="17">'IMPER-COMP'!#REF!</definedName>
    <definedName name="_aaa2" localSheetId="19">'IMPL-COMP'!#REF!</definedName>
    <definedName name="_aaa2" localSheetId="20">'INC-COMP'!#REF!</definedName>
    <definedName name="_aaa2" localSheetId="0">#REF!</definedName>
    <definedName name="_aaa2" localSheetId="2">#REF!</definedName>
    <definedName name="_aaa2" localSheetId="21">'SCE-COMP'!#REF!</definedName>
    <definedName name="_aaa2" localSheetId="22">'SEG-COMP'!#REF!</definedName>
    <definedName name="_aaa2" localSheetId="23">'SPDA-COMP'!#REF!</definedName>
    <definedName name="_aaa2">#REF!</definedName>
    <definedName name="_xlnm._FilterDatabase" localSheetId="3" hidden="1">GLOBAL!$A$5:$WVN$669</definedName>
    <definedName name="_For01" localSheetId="6">'ADM-COMP'!#REF!</definedName>
    <definedName name="_For01" localSheetId="14">'CLI-COMP'!#REF!</definedName>
    <definedName name="_For01" localSheetId="15">'EST-COMP'!#REF!</definedName>
    <definedName name="_For01" localSheetId="16">'GAS-COMP'!#REF!</definedName>
    <definedName name="_For01" localSheetId="18">'HID-COMP'!#REF!</definedName>
    <definedName name="_For01" localSheetId="17">'IMPER-COMP'!#REF!</definedName>
    <definedName name="_For01" localSheetId="19">'IMPL-COMP'!#REF!</definedName>
    <definedName name="_For01" localSheetId="20">'INC-COMP'!#REF!</definedName>
    <definedName name="_For01" localSheetId="0">#REF!</definedName>
    <definedName name="_For01" localSheetId="2">#REF!</definedName>
    <definedName name="_For01" localSheetId="21">'SCE-COMP'!#REF!</definedName>
    <definedName name="_For01" localSheetId="22">'SEG-COMP'!#REF!</definedName>
    <definedName name="_For01" localSheetId="23">'SPDA-COMP'!#REF!</definedName>
    <definedName name="_For01">#REF!</definedName>
    <definedName name="_Hlt147203508" localSheetId="8">'BDI-COMP '!#REF!</definedName>
    <definedName name="_int01" localSheetId="6">'ADM-COMP'!#REF!</definedName>
    <definedName name="_int01" localSheetId="8">'BDI-COMP '!#REF!</definedName>
    <definedName name="_int01" localSheetId="14">'CLI-COMP'!#REF!</definedName>
    <definedName name="_int01" localSheetId="15">'EST-COMP'!#REF!</definedName>
    <definedName name="_int01" localSheetId="16">'GAS-COMP'!#REF!</definedName>
    <definedName name="_int01" localSheetId="18">'HID-COMP'!#REF!</definedName>
    <definedName name="_int01" localSheetId="17">'IMPER-COMP'!#REF!</definedName>
    <definedName name="_int01" localSheetId="19">'IMPL-COMP'!#REF!</definedName>
    <definedName name="_int01" localSheetId="20">'INC-COMP'!#REF!</definedName>
    <definedName name="_int01" localSheetId="0">#REF!</definedName>
    <definedName name="_int01" localSheetId="2">#REF!</definedName>
    <definedName name="_int01" localSheetId="21">'SCE-COMP'!#REF!</definedName>
    <definedName name="_int01" localSheetId="22">'SEG-COMP'!#REF!</definedName>
    <definedName name="_int01" localSheetId="23">'SPDA-COMP'!#REF!</definedName>
    <definedName name="_int01">#REF!</definedName>
    <definedName name="_int02" localSheetId="6">'ADM-COMP'!#REF!</definedName>
    <definedName name="_int02" localSheetId="8">'BDI-COMP '!#REF!</definedName>
    <definedName name="_int02" localSheetId="14">'CLI-COMP'!#REF!</definedName>
    <definedName name="_int02" localSheetId="15">'EST-COMP'!#REF!</definedName>
    <definedName name="_int02" localSheetId="16">'GAS-COMP'!#REF!</definedName>
    <definedName name="_int02" localSheetId="18">'HID-COMP'!#REF!</definedName>
    <definedName name="_int02" localSheetId="17">'IMPER-COMP'!#REF!</definedName>
    <definedName name="_int02" localSheetId="19">'IMPL-COMP'!#REF!</definedName>
    <definedName name="_int02" localSheetId="20">'INC-COMP'!#REF!</definedName>
    <definedName name="_int02" localSheetId="0">#REF!</definedName>
    <definedName name="_int02" localSheetId="2">#REF!</definedName>
    <definedName name="_int02" localSheetId="21">'SCE-COMP'!#REF!</definedName>
    <definedName name="_int02" localSheetId="22">'SEG-COMP'!#REF!</definedName>
    <definedName name="_int02" localSheetId="23">'SPDA-COMP'!#REF!</definedName>
    <definedName name="_int02">#REF!</definedName>
    <definedName name="_int03" localSheetId="6">'ADM-COMP'!#REF!</definedName>
    <definedName name="_int03" localSheetId="8">'BDI-COMP '!#REF!</definedName>
    <definedName name="_int03" localSheetId="14">'CLI-COMP'!#REF!</definedName>
    <definedName name="_int03" localSheetId="15">'EST-COMP'!#REF!</definedName>
    <definedName name="_int03" localSheetId="16">'GAS-COMP'!#REF!</definedName>
    <definedName name="_int03" localSheetId="18">'HID-COMP'!#REF!</definedName>
    <definedName name="_int03" localSheetId="17">'IMPER-COMP'!#REF!</definedName>
    <definedName name="_int03" localSheetId="19">'IMPL-COMP'!#REF!</definedName>
    <definedName name="_int03" localSheetId="20">'INC-COMP'!#REF!</definedName>
    <definedName name="_int03" localSheetId="0">#REF!</definedName>
    <definedName name="_int03" localSheetId="2">#REF!</definedName>
    <definedName name="_int03" localSheetId="21">'SCE-COMP'!#REF!</definedName>
    <definedName name="_int03" localSheetId="22">'SEG-COMP'!#REF!</definedName>
    <definedName name="_int03" localSheetId="23">'SPDA-COMP'!#REF!</definedName>
    <definedName name="_int03">#REF!</definedName>
    <definedName name="_int04" localSheetId="6">'ADM-COMP'!#REF!</definedName>
    <definedName name="_int04" localSheetId="14">'CLI-COMP'!#REF!</definedName>
    <definedName name="_int04" localSheetId="15">'EST-COMP'!#REF!</definedName>
    <definedName name="_int04" localSheetId="16">'GAS-COMP'!#REF!</definedName>
    <definedName name="_int04" localSheetId="18">'HID-COMP'!#REF!</definedName>
    <definedName name="_int04" localSheetId="17">'IMPER-COMP'!#REF!</definedName>
    <definedName name="_int04" localSheetId="19">'IMPL-COMP'!#REF!</definedName>
    <definedName name="_int04" localSheetId="20">'INC-COMP'!#REF!</definedName>
    <definedName name="_int04" localSheetId="0">#REF!</definedName>
    <definedName name="_int04" localSheetId="2">#REF!</definedName>
    <definedName name="_int04" localSheetId="21">'SCE-COMP'!#REF!</definedName>
    <definedName name="_int04" localSheetId="22">'SEG-COMP'!#REF!</definedName>
    <definedName name="_int04" localSheetId="23">'SPDA-COMP'!#REF!</definedName>
    <definedName name="_int04">#REF!</definedName>
    <definedName name="_int05" localSheetId="6">'ADM-COMP'!#REF!</definedName>
    <definedName name="_int05" localSheetId="14">'CLI-COMP'!#REF!</definedName>
    <definedName name="_int05" localSheetId="15">'EST-COMP'!#REF!</definedName>
    <definedName name="_int05" localSheetId="16">'GAS-COMP'!#REF!</definedName>
    <definedName name="_int05" localSheetId="18">'HID-COMP'!#REF!</definedName>
    <definedName name="_int05" localSheetId="17">'IMPER-COMP'!#REF!</definedName>
    <definedName name="_int05" localSheetId="19">'IMPL-COMP'!#REF!</definedName>
    <definedName name="_int05" localSheetId="20">'INC-COMP'!#REF!</definedName>
    <definedName name="_int05" localSheetId="0">#REF!</definedName>
    <definedName name="_int05" localSheetId="2">#REF!</definedName>
    <definedName name="_int05" localSheetId="21">'SCE-COMP'!#REF!</definedName>
    <definedName name="_int05" localSheetId="22">'SEG-COMP'!#REF!</definedName>
    <definedName name="_int05" localSheetId="23">'SPDA-COMP'!#REF!</definedName>
    <definedName name="_int05">#REF!</definedName>
    <definedName name="_lim01" localSheetId="6">'ADM-COMP'!#REF!</definedName>
    <definedName name="_lim01" localSheetId="14">'CLI-COMP'!#REF!</definedName>
    <definedName name="_lim01" localSheetId="15">'EST-COMP'!#REF!</definedName>
    <definedName name="_lim01" localSheetId="16">'GAS-COMP'!#REF!</definedName>
    <definedName name="_lim01" localSheetId="18">'HID-COMP'!#REF!</definedName>
    <definedName name="_lim01" localSheetId="17">'IMPER-COMP'!#REF!</definedName>
    <definedName name="_lim01" localSheetId="19">'IMPL-COMP'!#REF!</definedName>
    <definedName name="_lim01" localSheetId="20">'INC-COMP'!#REF!</definedName>
    <definedName name="_lim01" localSheetId="0">#REF!</definedName>
    <definedName name="_lim01" localSheetId="2">#REF!</definedName>
    <definedName name="_lim01" localSheetId="21">'SCE-COMP'!#REF!</definedName>
    <definedName name="_lim01" localSheetId="22">'SEG-COMP'!#REF!</definedName>
    <definedName name="_lim01" localSheetId="23">'SPDA-COMP'!#REF!</definedName>
    <definedName name="_lim01">#REF!</definedName>
    <definedName name="_POS21" localSheetId="6">'ADM-COMP'!#REF!</definedName>
    <definedName name="_POS21" localSheetId="14">'CLI-COMP'!#REF!</definedName>
    <definedName name="_POS21" localSheetId="15">'EST-COMP'!#REF!</definedName>
    <definedName name="_POS21" localSheetId="16">'GAS-COMP'!#REF!</definedName>
    <definedName name="_POS21" localSheetId="18">'HID-COMP'!#REF!</definedName>
    <definedName name="_POS21" localSheetId="17">'IMPER-COMP'!#REF!</definedName>
    <definedName name="_POS21" localSheetId="19">'IMPL-COMP'!#REF!</definedName>
    <definedName name="_POS21" localSheetId="20">'INC-COMP'!#REF!</definedName>
    <definedName name="_POS21" localSheetId="0">#REF!</definedName>
    <definedName name="_POS21" localSheetId="2">#REF!</definedName>
    <definedName name="_POS21" localSheetId="21">'SCE-COMP'!#REF!</definedName>
    <definedName name="_POS21" localSheetId="22">'SEG-COMP'!#REF!</definedName>
    <definedName name="_POS21" localSheetId="23">'SPDA-COMP'!#REF!</definedName>
    <definedName name="_POS21">#REF!</definedName>
    <definedName name="_s" localSheetId="6">'ADM-COMP'!#REF!</definedName>
    <definedName name="_s" localSheetId="14">'CLI-COMP'!#REF!</definedName>
    <definedName name="_s" localSheetId="15">'EST-COMP'!#REF!</definedName>
    <definedName name="_s" localSheetId="16">'GAS-COMP'!#REF!</definedName>
    <definedName name="_s" localSheetId="18">'HID-COMP'!#REF!</definedName>
    <definedName name="_s" localSheetId="17">'IMPER-COMP'!#REF!</definedName>
    <definedName name="_s" localSheetId="19">'IMPL-COMP'!#REF!</definedName>
    <definedName name="_s" localSheetId="20">'INC-COMP'!#REF!</definedName>
    <definedName name="_s" localSheetId="0">#REF!</definedName>
    <definedName name="_s" localSheetId="2">#REF!</definedName>
    <definedName name="_s" localSheetId="21">'SCE-COMP'!#REF!</definedName>
    <definedName name="_s" localSheetId="22">'SEG-COMP'!#REF!</definedName>
    <definedName name="_s" localSheetId="23">'SPDA-COMP'!#REF!</definedName>
    <definedName name="_s">#REF!</definedName>
    <definedName name="_z" localSheetId="6">'ADM-COMP'!#REF!</definedName>
    <definedName name="_z" localSheetId="14">'CLI-COMP'!#REF!</definedName>
    <definedName name="_z" localSheetId="15">'EST-COMP'!#REF!</definedName>
    <definedName name="_z" localSheetId="16">'GAS-COMP'!#REF!</definedName>
    <definedName name="_z" localSheetId="18">'HID-COMP'!#REF!</definedName>
    <definedName name="_z" localSheetId="17">'IMPER-COMP'!#REF!</definedName>
    <definedName name="_z" localSheetId="19">'IMPL-COMP'!#REF!</definedName>
    <definedName name="_z" localSheetId="20">'INC-COMP'!#REF!</definedName>
    <definedName name="_z" localSheetId="0">#REF!</definedName>
    <definedName name="_z" localSheetId="2">#REF!</definedName>
    <definedName name="_z" localSheetId="21">'SCE-COMP'!#REF!</definedName>
    <definedName name="_z" localSheetId="22">'SEG-COMP'!#REF!</definedName>
    <definedName name="_z" localSheetId="23">'SPDA-COMP'!#REF!</definedName>
    <definedName name="_z">#REF!</definedName>
    <definedName name="AA" localSheetId="6">'ADM-COMP'!#REF!</definedName>
    <definedName name="AA" localSheetId="14">'CLI-COMP'!#REF!</definedName>
    <definedName name="AA" localSheetId="15">'EST-COMP'!#REF!</definedName>
    <definedName name="AA" localSheetId="16">'GAS-COMP'!#REF!</definedName>
    <definedName name="AA" localSheetId="18">'HID-COMP'!#REF!</definedName>
    <definedName name="AA" localSheetId="17">'IMPER-COMP'!#REF!</definedName>
    <definedName name="AA" localSheetId="19">'IMPL-COMP'!#REF!</definedName>
    <definedName name="AA" localSheetId="20">'INC-COMP'!#REF!</definedName>
    <definedName name="AA" localSheetId="0">#REF!</definedName>
    <definedName name="AA" localSheetId="2">#REF!</definedName>
    <definedName name="AA" localSheetId="21">'SCE-COMP'!#REF!</definedName>
    <definedName name="AA" localSheetId="22">'SEG-COMP'!#REF!</definedName>
    <definedName name="AA" localSheetId="23">'SPDA-COMP'!#REF!</definedName>
    <definedName name="AA">#REF!</definedName>
    <definedName name="AAA" localSheetId="6">'ADM-COMP'!#REF!</definedName>
    <definedName name="AAA" localSheetId="14">'CLI-COMP'!#REF!</definedName>
    <definedName name="AAA" localSheetId="15">'EST-COMP'!#REF!</definedName>
    <definedName name="AAA" localSheetId="16">'GAS-COMP'!#REF!</definedName>
    <definedName name="AAA" localSheetId="18">'HID-COMP'!#REF!</definedName>
    <definedName name="AAA" localSheetId="17">'IMPER-COMP'!#REF!</definedName>
    <definedName name="AAA" localSheetId="19">'IMPL-COMP'!#REF!</definedName>
    <definedName name="AAA" localSheetId="20">'INC-COMP'!#REF!</definedName>
    <definedName name="AAA" localSheetId="0">#REF!</definedName>
    <definedName name="AAA" localSheetId="2">#REF!</definedName>
    <definedName name="AAA" localSheetId="21">'SCE-COMP'!#REF!</definedName>
    <definedName name="AAA" localSheetId="22">'SEG-COMP'!#REF!</definedName>
    <definedName name="AAA" localSheetId="23">'SPDA-COMP'!#REF!</definedName>
    <definedName name="AAA">#REF!</definedName>
    <definedName name="aaaa" localSheetId="6">'ADM-COMP'!#REF!</definedName>
    <definedName name="aaaa" localSheetId="14">'CLI-COMP'!#REF!</definedName>
    <definedName name="aaaa" localSheetId="15">'EST-COMP'!#REF!</definedName>
    <definedName name="aaaa" localSheetId="16">'GAS-COMP'!#REF!</definedName>
    <definedName name="aaaa" localSheetId="18">'HID-COMP'!#REF!</definedName>
    <definedName name="aaaa" localSheetId="17">'IMPER-COMP'!#REF!</definedName>
    <definedName name="aaaa" localSheetId="19">'IMPL-COMP'!#REF!</definedName>
    <definedName name="aaaa" localSheetId="20">'INC-COMP'!#REF!</definedName>
    <definedName name="aaaa" localSheetId="0">#REF!</definedName>
    <definedName name="aaaa" localSheetId="2">#REF!</definedName>
    <definedName name="aaaa" localSheetId="21">'SCE-COMP'!#REF!</definedName>
    <definedName name="aaaa" localSheetId="22">'SEG-COMP'!#REF!</definedName>
    <definedName name="aaaa" localSheetId="23">'SPDA-COMP'!#REF!</definedName>
    <definedName name="aaaa">#REF!</definedName>
    <definedName name="ancora2" localSheetId="6">'ADM-COMP'!#REF!</definedName>
    <definedName name="ancora2" localSheetId="14">'CLI-COMP'!#REF!</definedName>
    <definedName name="ancora2" localSheetId="15">'EST-COMP'!#REF!</definedName>
    <definedName name="ancora2" localSheetId="16">'GAS-COMP'!#REF!</definedName>
    <definedName name="ancora2" localSheetId="18">'HID-COMP'!#REF!</definedName>
    <definedName name="ancora2" localSheetId="17">'IMPER-COMP'!#REF!</definedName>
    <definedName name="ancora2" localSheetId="19">'IMPL-COMP'!#REF!</definedName>
    <definedName name="ancora2" localSheetId="20">'INC-COMP'!#REF!</definedName>
    <definedName name="ancora2" localSheetId="0">#REF!</definedName>
    <definedName name="ancora2" localSheetId="2">#REF!</definedName>
    <definedName name="ancora2" localSheetId="21">'SCE-COMP'!#REF!</definedName>
    <definedName name="ancora2" localSheetId="22">'SEG-COMP'!#REF!</definedName>
    <definedName name="ancora2" localSheetId="23">'SPDA-COMP'!#REF!</definedName>
    <definedName name="ancora2">#REF!</definedName>
    <definedName name="_xlnm.Extract" localSheetId="6">[3]Anexos!#REF!</definedName>
    <definedName name="_xlnm.Extract" localSheetId="14">[3]Anexos!#REF!</definedName>
    <definedName name="_xlnm.Extract" localSheetId="15">[3]Anexos!#REF!</definedName>
    <definedName name="_xlnm.Extract" localSheetId="16">[3]Anexos!#REF!</definedName>
    <definedName name="_xlnm.Extract" localSheetId="18">[3]Anexos!#REF!</definedName>
    <definedName name="_xlnm.Extract" localSheetId="17">[3]Anexos!#REF!</definedName>
    <definedName name="_xlnm.Extract" localSheetId="19">[3]Anexos!#REF!</definedName>
    <definedName name="_xlnm.Extract" localSheetId="20">[3]Anexos!#REF!</definedName>
    <definedName name="_xlnm.Extract" localSheetId="0">[3]Anexos!#REF!</definedName>
    <definedName name="_xlnm.Extract" localSheetId="2">[3]Anexos!#REF!</definedName>
    <definedName name="_xlnm.Extract" localSheetId="21">[3]Anexos!#REF!</definedName>
    <definedName name="_xlnm.Extract" localSheetId="22">[3]Anexos!#REF!</definedName>
    <definedName name="_xlnm.Extract" localSheetId="23">[3]Anexos!#REF!</definedName>
    <definedName name="_xlnm.Extract">[3]Anexos!#REF!</definedName>
    <definedName name="_xlnm.Print_Area" localSheetId="6">'ADM-COMP'!$A$1:$J$33</definedName>
    <definedName name="_xlnm.Print_Area" localSheetId="7">'ARQ-COMP'!$A$1:$J$88</definedName>
    <definedName name="_xlnm.Print_Area" localSheetId="8">'BDI-COMP '!$A$1:$J$53</definedName>
    <definedName name="_xlnm.Print_Area" localSheetId="14">'CLI-COMP'!$A:$J</definedName>
    <definedName name="_xlnm.Print_Area" localSheetId="5">CRONOGRAMA!$A$1:$J$49</definedName>
    <definedName name="_xlnm.Print_Area" localSheetId="15">'EST-COMP'!$A:$J</definedName>
    <definedName name="_xlnm.Print_Area" localSheetId="3">GLOBAL!$A$1:$H$675</definedName>
    <definedName name="_xlnm.Print_Area" localSheetId="19">'IMPL-COMP'!$A:$J</definedName>
    <definedName name="_xlnm.Print_Area" localSheetId="9">'LS-COMP'!$A$1:$C$54</definedName>
    <definedName name="_xlnm.Print_Area" localSheetId="4">'MEM-LEVANT'!$A$1:$O$3532</definedName>
    <definedName name="_xlnm.Print_Area" localSheetId="1">RESUMO!$B$1:$F$25</definedName>
    <definedName name="_xlnm.Print_Area" localSheetId="0">'RESUMO (2)'!$B$1:$E$14</definedName>
    <definedName name="_xlnm.Print_Area" localSheetId="2">'RESUMO (3)'!$B$1:$F$23</definedName>
    <definedName name="_xlnm.Print_Area" localSheetId="22">'SEG-COMP'!$A:$J</definedName>
    <definedName name="_xlnm.Print_Area" localSheetId="23">'SPDA-COMP'!$A:$J</definedName>
    <definedName name="Área_de_impressão1" localSheetId="6">'ADM-COMP'!#REF!</definedName>
    <definedName name="Área_de_impressão1" localSheetId="8">'BDI-COMP '!#REF!</definedName>
    <definedName name="Área_de_impressão1" localSheetId="14">'CLI-COMP'!#REF!</definedName>
    <definedName name="Área_de_impressão1" localSheetId="15">'EST-COMP'!#REF!</definedName>
    <definedName name="Área_de_impressão1" localSheetId="16">'GAS-COMP'!#REF!</definedName>
    <definedName name="Área_de_impressão1" localSheetId="18">'HID-COMP'!#REF!</definedName>
    <definedName name="Área_de_impressão1" localSheetId="17">'IMPER-COMP'!#REF!</definedName>
    <definedName name="Área_de_impressão1" localSheetId="19">'IMPL-COMP'!#REF!</definedName>
    <definedName name="Área_de_impressão1" localSheetId="20">'INC-COMP'!#REF!</definedName>
    <definedName name="Área_de_impressão1" localSheetId="0">#REF!</definedName>
    <definedName name="Área_de_impressão1" localSheetId="2">#REF!</definedName>
    <definedName name="Área_de_impressão1" localSheetId="21">'SCE-COMP'!#REF!</definedName>
    <definedName name="Área_de_impressão1" localSheetId="22">'SEG-COMP'!#REF!</definedName>
    <definedName name="Área_de_impressão1" localSheetId="23">'SPDA-COMP'!#REF!</definedName>
    <definedName name="Área_de_impressão1">#REF!</definedName>
    <definedName name="Área_de_impressão2" localSheetId="6">'ADM-COMP'!#REF!</definedName>
    <definedName name="Área_de_impressão2" localSheetId="8">'BDI-COMP '!#REF!</definedName>
    <definedName name="Área_de_impressão2" localSheetId="14">'CLI-COMP'!#REF!</definedName>
    <definedName name="Área_de_impressão2" localSheetId="15">'EST-COMP'!#REF!</definedName>
    <definedName name="Área_de_impressão2" localSheetId="16">'GAS-COMP'!#REF!</definedName>
    <definedName name="Área_de_impressão2" localSheetId="18">'HID-COMP'!#REF!</definedName>
    <definedName name="Área_de_impressão2" localSheetId="17">'IMPER-COMP'!#REF!</definedName>
    <definedName name="Área_de_impressão2" localSheetId="19">'IMPL-COMP'!#REF!</definedName>
    <definedName name="Área_de_impressão2" localSheetId="20">'INC-COMP'!#REF!</definedName>
    <definedName name="Área_de_impressão2" localSheetId="0">#REF!</definedName>
    <definedName name="Área_de_impressão2" localSheetId="2">#REF!</definedName>
    <definedName name="Área_de_impressão2" localSheetId="21">'SCE-COMP'!#REF!</definedName>
    <definedName name="Área_de_impressão2" localSheetId="22">'SEG-COMP'!#REF!</definedName>
    <definedName name="Área_de_impressão2" localSheetId="23">'SPDA-COMP'!#REF!</definedName>
    <definedName name="Área_de_impressão2">#REF!</definedName>
    <definedName name="ASD" localSheetId="6">'ADM-COMP'!#REF!</definedName>
    <definedName name="ASD" localSheetId="8">'BDI-COMP '!#REF!</definedName>
    <definedName name="ASD" localSheetId="14">'CLI-COMP'!#REF!</definedName>
    <definedName name="ASD" localSheetId="15">'EST-COMP'!#REF!</definedName>
    <definedName name="ASD" localSheetId="16">'GAS-COMP'!#REF!</definedName>
    <definedName name="ASD" localSheetId="18">'HID-COMP'!#REF!</definedName>
    <definedName name="ASD" localSheetId="17">'IMPER-COMP'!#REF!</definedName>
    <definedName name="ASD" localSheetId="19">'IMPL-COMP'!#REF!</definedName>
    <definedName name="ASD" localSheetId="20">'INC-COMP'!#REF!</definedName>
    <definedName name="ASD" localSheetId="0">#REF!</definedName>
    <definedName name="ASD" localSheetId="2">#REF!</definedName>
    <definedName name="ASD" localSheetId="21">'SCE-COMP'!#REF!</definedName>
    <definedName name="ASD" localSheetId="22">'SEG-COMP'!#REF!</definedName>
    <definedName name="ASD" localSheetId="23">'SPDA-COMP'!#REF!</definedName>
    <definedName name="ASD">#REF!</definedName>
    <definedName name="asSDas" localSheetId="6">'ADM-COMP'!#REF!</definedName>
    <definedName name="asSDas" localSheetId="14">'CLI-COMP'!#REF!</definedName>
    <definedName name="asSDas" localSheetId="15">'EST-COMP'!#REF!</definedName>
    <definedName name="asSDas" localSheetId="16">'GAS-COMP'!#REF!</definedName>
    <definedName name="asSDas" localSheetId="18">'HID-COMP'!#REF!</definedName>
    <definedName name="asSDas" localSheetId="17">'IMPER-COMP'!#REF!</definedName>
    <definedName name="asSDas" localSheetId="19">'IMPL-COMP'!#REF!</definedName>
    <definedName name="asSDas" localSheetId="20">'INC-COMP'!#REF!</definedName>
    <definedName name="asSDas" localSheetId="0">#REF!</definedName>
    <definedName name="asSDas" localSheetId="2">#REF!</definedName>
    <definedName name="asSDas" localSheetId="21">'SCE-COMP'!#REF!</definedName>
    <definedName name="asSDas" localSheetId="22">'SEG-COMP'!#REF!</definedName>
    <definedName name="asSDas" localSheetId="23">'SPDA-COMP'!#REF!</definedName>
    <definedName name="asSDas">#REF!</definedName>
    <definedName name="ATUAL" localSheetId="6">'ADM-COMP'!#REF!</definedName>
    <definedName name="ATUAL" localSheetId="14">'CLI-COMP'!#REF!</definedName>
    <definedName name="ATUAL" localSheetId="15">'EST-COMP'!#REF!</definedName>
    <definedName name="ATUAL" localSheetId="16">'GAS-COMP'!#REF!</definedName>
    <definedName name="ATUAL" localSheetId="18">'HID-COMP'!#REF!</definedName>
    <definedName name="ATUAL" localSheetId="17">'IMPER-COMP'!#REF!</definedName>
    <definedName name="ATUAL" localSheetId="19">'IMPL-COMP'!#REF!</definedName>
    <definedName name="ATUAL" localSheetId="20">'INC-COMP'!#REF!</definedName>
    <definedName name="ATUAL" localSheetId="0">#REF!</definedName>
    <definedName name="ATUAL" localSheetId="2">#REF!</definedName>
    <definedName name="ATUAL" localSheetId="21">'SCE-COMP'!#REF!</definedName>
    <definedName name="ATUAL" localSheetId="22">'SEG-COMP'!#REF!</definedName>
    <definedName name="ATUAL" localSheetId="23">'SPDA-COMP'!#REF!</definedName>
    <definedName name="ATUAL">#REF!</definedName>
    <definedName name="Database" localSheetId="6">'ADM-COMP'!#REF!</definedName>
    <definedName name="Database" localSheetId="14">'CLI-COMP'!#REF!</definedName>
    <definedName name="Database" localSheetId="15">'EST-COMP'!#REF!</definedName>
    <definedName name="Database" localSheetId="16">'GAS-COMP'!#REF!</definedName>
    <definedName name="Database" localSheetId="18">'HID-COMP'!#REF!</definedName>
    <definedName name="Database" localSheetId="17">'IMPER-COMP'!#REF!</definedName>
    <definedName name="Database" localSheetId="19">'IMPL-COMP'!#REF!</definedName>
    <definedName name="Database" localSheetId="20">'INC-COMP'!#REF!</definedName>
    <definedName name="Database" localSheetId="0">#REF!</definedName>
    <definedName name="Database" localSheetId="2">#REF!</definedName>
    <definedName name="Database" localSheetId="21">'SCE-COMP'!#REF!</definedName>
    <definedName name="Database" localSheetId="22">'SEG-COMP'!#REF!</definedName>
    <definedName name="Database" localSheetId="23">'SPDA-COMP'!#REF!</definedName>
    <definedName name="Database">#REF!</definedName>
    <definedName name="BDI" localSheetId="6">'ADM-COMP'!#REF!</definedName>
    <definedName name="BDI" localSheetId="14">'CLI-COMP'!#REF!</definedName>
    <definedName name="BDI" localSheetId="15">'EST-COMP'!#REF!</definedName>
    <definedName name="BDI" localSheetId="16">'GAS-COMP'!#REF!</definedName>
    <definedName name="BDI" localSheetId="18">'HID-COMP'!#REF!</definedName>
    <definedName name="BDI" localSheetId="17">'IMPER-COMP'!#REF!</definedName>
    <definedName name="BDI" localSheetId="19">'IMPL-COMP'!#REF!</definedName>
    <definedName name="BDI" localSheetId="20">'INC-COMP'!#REF!</definedName>
    <definedName name="BDI" localSheetId="0">#REF!</definedName>
    <definedName name="BDI" localSheetId="2">#REF!</definedName>
    <definedName name="BDI" localSheetId="21">'SCE-COMP'!#REF!</definedName>
    <definedName name="BDI" localSheetId="22">'SEG-COMP'!#REF!</definedName>
    <definedName name="BDI" localSheetId="23">'SPDA-COMP'!#REF!</definedName>
    <definedName name="BDI">#REF!</definedName>
    <definedName name="bitmin" localSheetId="6">'ADM-COMP'!#REF!</definedName>
    <definedName name="bitmin" localSheetId="14">'CLI-COMP'!#REF!</definedName>
    <definedName name="bitmin" localSheetId="15">'EST-COMP'!#REF!</definedName>
    <definedName name="bitmin" localSheetId="16">'GAS-COMP'!#REF!</definedName>
    <definedName name="bitmin" localSheetId="18">'HID-COMP'!#REF!</definedName>
    <definedName name="bitmin" localSheetId="17">'IMPER-COMP'!#REF!</definedName>
    <definedName name="bitmin" localSheetId="19">'IMPL-COMP'!#REF!</definedName>
    <definedName name="bitmin" localSheetId="20">'INC-COMP'!#REF!</definedName>
    <definedName name="bitmin" localSheetId="0">#REF!</definedName>
    <definedName name="bitmin" localSheetId="2">#REF!</definedName>
    <definedName name="bitmin" localSheetId="21">'SCE-COMP'!#REF!</definedName>
    <definedName name="bitmin" localSheetId="22">'SEG-COMP'!#REF!</definedName>
    <definedName name="bitmin" localSheetId="23">'SPDA-COMP'!#REF!</definedName>
    <definedName name="bitmin">#REF!</definedName>
    <definedName name="BLO" localSheetId="6">'ADM-COMP'!#REF!</definedName>
    <definedName name="BLO" localSheetId="14">'CLI-COMP'!#REF!</definedName>
    <definedName name="BLO" localSheetId="15">'EST-COMP'!#REF!</definedName>
    <definedName name="BLO" localSheetId="16">'GAS-COMP'!#REF!</definedName>
    <definedName name="BLO" localSheetId="18">'HID-COMP'!#REF!</definedName>
    <definedName name="BLO" localSheetId="17">'IMPER-COMP'!#REF!</definedName>
    <definedName name="BLO" localSheetId="19">'IMPL-COMP'!#REF!</definedName>
    <definedName name="BLO" localSheetId="20">'INC-COMP'!#REF!</definedName>
    <definedName name="BLO" localSheetId="0">#REF!</definedName>
    <definedName name="BLO" localSheetId="2">#REF!</definedName>
    <definedName name="BLO" localSheetId="21">'SCE-COMP'!#REF!</definedName>
    <definedName name="BLO" localSheetId="22">'SEG-COMP'!#REF!</definedName>
    <definedName name="BLO" localSheetId="23">'SPDA-COMP'!#REF!</definedName>
    <definedName name="BLO">#REF!</definedName>
    <definedName name="BLOCO_B" localSheetId="6">'[4]CAPA -1'!#REF!</definedName>
    <definedName name="BLOCO_B" localSheetId="8">'[4]CAPA -1'!#REF!</definedName>
    <definedName name="BLOCO_B" localSheetId="14">'[4]CAPA -1'!#REF!</definedName>
    <definedName name="BLOCO_B" localSheetId="15">'[4]CAPA -1'!#REF!</definedName>
    <definedName name="BLOCO_B" localSheetId="16">'[4]CAPA -1'!#REF!</definedName>
    <definedName name="BLOCO_B" localSheetId="18">'[4]CAPA -1'!#REF!</definedName>
    <definedName name="BLOCO_B" localSheetId="17">'[4]CAPA -1'!#REF!</definedName>
    <definedName name="BLOCO_B" localSheetId="19">'[4]CAPA -1'!#REF!</definedName>
    <definedName name="BLOCO_B" localSheetId="20">'[4]CAPA -1'!#REF!</definedName>
    <definedName name="BLOCO_B" localSheetId="9">'[4]CAPA -1'!#REF!</definedName>
    <definedName name="BLOCO_B" localSheetId="0">'[4]CAPA -1'!#REF!</definedName>
    <definedName name="BLOCO_B" localSheetId="2">'[4]CAPA -1'!#REF!</definedName>
    <definedName name="BLOCO_B" localSheetId="21">'[4]CAPA -1'!#REF!</definedName>
    <definedName name="BLOCO_B" localSheetId="22">'[4]CAPA -1'!#REF!</definedName>
    <definedName name="BLOCO_B" localSheetId="23">'[4]CAPA -1'!#REF!</definedName>
    <definedName name="BLOCO_B">'[4]CAPA -1'!#REF!</definedName>
    <definedName name="BLOCO_BB" localSheetId="6">'ADM-COMP'!#REF!</definedName>
    <definedName name="BLOCO_BB" localSheetId="8">'BDI-COMP '!#REF!</definedName>
    <definedName name="BLOCO_BB" localSheetId="14">'CLI-COMP'!#REF!</definedName>
    <definedName name="BLOCO_BB" localSheetId="15">'EST-COMP'!#REF!</definedName>
    <definedName name="BLOCO_BB" localSheetId="16">'GAS-COMP'!#REF!</definedName>
    <definedName name="BLOCO_BB" localSheetId="18">'HID-COMP'!#REF!</definedName>
    <definedName name="BLOCO_BB" localSheetId="17">'IMPER-COMP'!#REF!</definedName>
    <definedName name="BLOCO_BB" localSheetId="19">'IMPL-COMP'!#REF!</definedName>
    <definedName name="BLOCO_BB" localSheetId="20">'INC-COMP'!#REF!</definedName>
    <definedName name="BLOCO_BB" localSheetId="0">#REF!</definedName>
    <definedName name="BLOCO_BB" localSheetId="2">#REF!</definedName>
    <definedName name="BLOCO_BB" localSheetId="21">'SCE-COMP'!#REF!</definedName>
    <definedName name="BLOCO_BB" localSheetId="22">'SEG-COMP'!#REF!</definedName>
    <definedName name="BLOCO_BB" localSheetId="23">'SPDA-COMP'!#REF!</definedName>
    <definedName name="BLOCO_BB">#REF!</definedName>
    <definedName name="BLOCO_BBB" localSheetId="6">'ADM-COMP'!#REF!</definedName>
    <definedName name="BLOCO_BBB" localSheetId="8">'BDI-COMP '!#REF!</definedName>
    <definedName name="BLOCO_BBB" localSheetId="14">'CLI-COMP'!#REF!</definedName>
    <definedName name="BLOCO_BBB" localSheetId="15">'EST-COMP'!#REF!</definedName>
    <definedName name="BLOCO_BBB" localSheetId="16">'GAS-COMP'!#REF!</definedName>
    <definedName name="BLOCO_BBB" localSheetId="18">'HID-COMP'!#REF!</definedName>
    <definedName name="BLOCO_BBB" localSheetId="17">'IMPER-COMP'!#REF!</definedName>
    <definedName name="BLOCO_BBB" localSheetId="19">'IMPL-COMP'!#REF!</definedName>
    <definedName name="BLOCO_BBB" localSheetId="20">'INC-COMP'!#REF!</definedName>
    <definedName name="BLOCO_BBB" localSheetId="0">#REF!</definedName>
    <definedName name="BLOCO_BBB" localSheetId="2">#REF!</definedName>
    <definedName name="BLOCO_BBB" localSheetId="21">'SCE-COMP'!#REF!</definedName>
    <definedName name="BLOCO_BBB" localSheetId="22">'SEG-COMP'!#REF!</definedName>
    <definedName name="BLOCO_BBB" localSheetId="23">'SPDA-COMP'!#REF!</definedName>
    <definedName name="BLOCO_BBB">#REF!</definedName>
    <definedName name="BLOCO_C" localSheetId="6">'ADM-COMP'!#REF!</definedName>
    <definedName name="BLOCO_C" localSheetId="8">'BDI-COMP '!#REF!</definedName>
    <definedName name="BLOCO_C" localSheetId="14">'CLI-COMP'!#REF!</definedName>
    <definedName name="BLOCO_C" localSheetId="15">'EST-COMP'!#REF!</definedName>
    <definedName name="BLOCO_C" localSheetId="16">'GAS-COMP'!#REF!</definedName>
    <definedName name="BLOCO_C" localSheetId="18">'HID-COMP'!#REF!</definedName>
    <definedName name="BLOCO_C" localSheetId="17">'IMPER-COMP'!#REF!</definedName>
    <definedName name="BLOCO_C" localSheetId="19">'IMPL-COMP'!#REF!</definedName>
    <definedName name="BLOCO_C" localSheetId="20">'INC-COMP'!#REF!</definedName>
    <definedName name="BLOCO_C" localSheetId="0">#REF!</definedName>
    <definedName name="BLOCO_C" localSheetId="2">#REF!</definedName>
    <definedName name="BLOCO_C" localSheetId="21">'SCE-COMP'!#REF!</definedName>
    <definedName name="BLOCO_C" localSheetId="22">'SEG-COMP'!#REF!</definedName>
    <definedName name="BLOCO_C" localSheetId="23">'SPDA-COMP'!#REF!</definedName>
    <definedName name="BLOCO_C">#REF!</definedName>
    <definedName name="BLOCO_CC" localSheetId="6">'ADM-COMP'!#REF!</definedName>
    <definedName name="BLOCO_CC" localSheetId="14">'CLI-COMP'!#REF!</definedName>
    <definedName name="BLOCO_CC" localSheetId="15">'EST-COMP'!#REF!</definedName>
    <definedName name="BLOCO_CC" localSheetId="16">'GAS-COMP'!#REF!</definedName>
    <definedName name="BLOCO_CC" localSheetId="18">'HID-COMP'!#REF!</definedName>
    <definedName name="BLOCO_CC" localSheetId="17">'IMPER-COMP'!#REF!</definedName>
    <definedName name="BLOCO_CC" localSheetId="19">'IMPL-COMP'!#REF!</definedName>
    <definedName name="BLOCO_CC" localSheetId="20">'INC-COMP'!#REF!</definedName>
    <definedName name="BLOCO_CC" localSheetId="0">#REF!</definedName>
    <definedName name="BLOCO_CC" localSheetId="2">#REF!</definedName>
    <definedName name="BLOCO_CC" localSheetId="21">'SCE-COMP'!#REF!</definedName>
    <definedName name="BLOCO_CC" localSheetId="22">'SEG-COMP'!#REF!</definedName>
    <definedName name="BLOCO_CC" localSheetId="23">'SPDA-COMP'!#REF!</definedName>
    <definedName name="BLOCO_CC">#REF!</definedName>
    <definedName name="BLOCO_CCC" localSheetId="6">'ADM-COMP'!#REF!</definedName>
    <definedName name="BLOCO_CCC" localSheetId="14">'CLI-COMP'!#REF!</definedName>
    <definedName name="BLOCO_CCC" localSheetId="15">'EST-COMP'!#REF!</definedName>
    <definedName name="BLOCO_CCC" localSheetId="16">'GAS-COMP'!#REF!</definedName>
    <definedName name="BLOCO_CCC" localSheetId="18">'HID-COMP'!#REF!</definedName>
    <definedName name="BLOCO_CCC" localSheetId="17">'IMPER-COMP'!#REF!</definedName>
    <definedName name="BLOCO_CCC" localSheetId="19">'IMPL-COMP'!#REF!</definedName>
    <definedName name="BLOCO_CCC" localSheetId="20">'INC-COMP'!#REF!</definedName>
    <definedName name="BLOCO_CCC" localSheetId="0">#REF!</definedName>
    <definedName name="BLOCO_CCC" localSheetId="2">#REF!</definedName>
    <definedName name="BLOCO_CCC" localSheetId="21">'SCE-COMP'!#REF!</definedName>
    <definedName name="BLOCO_CCC" localSheetId="22">'SEG-COMP'!#REF!</definedName>
    <definedName name="BLOCO_CCC" localSheetId="23">'SPDA-COMP'!#REF!</definedName>
    <definedName name="BLOCO_CCC">#REF!</definedName>
    <definedName name="BLOCO_CCCC" localSheetId="6">'ADM-COMP'!#REF!</definedName>
    <definedName name="BLOCO_CCCC" localSheetId="14">'CLI-COMP'!#REF!</definedName>
    <definedName name="BLOCO_CCCC" localSheetId="15">'EST-COMP'!#REF!</definedName>
    <definedName name="BLOCO_CCCC" localSheetId="16">'GAS-COMP'!#REF!</definedName>
    <definedName name="BLOCO_CCCC" localSheetId="18">'HID-COMP'!#REF!</definedName>
    <definedName name="BLOCO_CCCC" localSheetId="17">'IMPER-COMP'!#REF!</definedName>
    <definedName name="BLOCO_CCCC" localSheetId="19">'IMPL-COMP'!#REF!</definedName>
    <definedName name="BLOCO_CCCC" localSheetId="20">'INC-COMP'!#REF!</definedName>
    <definedName name="BLOCO_CCCC" localSheetId="0">#REF!</definedName>
    <definedName name="BLOCO_CCCC" localSheetId="2">#REF!</definedName>
    <definedName name="BLOCO_CCCC" localSheetId="21">'SCE-COMP'!#REF!</definedName>
    <definedName name="BLOCO_CCCC" localSheetId="22">'SEG-COMP'!#REF!</definedName>
    <definedName name="BLOCO_CCCC" localSheetId="23">'SPDA-COMP'!#REF!</definedName>
    <definedName name="BLOCO_CCCC">#REF!</definedName>
    <definedName name="BuiltIn_AutoFilter___7" localSheetId="6">'ADM-COMP'!#REF!</definedName>
    <definedName name="BuiltIn_AutoFilter___7" localSheetId="14">'CLI-COMP'!#REF!</definedName>
    <definedName name="BuiltIn_AutoFilter___7" localSheetId="15">'EST-COMP'!#REF!</definedName>
    <definedName name="BuiltIn_AutoFilter___7" localSheetId="16">'GAS-COMP'!#REF!</definedName>
    <definedName name="BuiltIn_AutoFilter___7" localSheetId="18">'HID-COMP'!#REF!</definedName>
    <definedName name="BuiltIn_AutoFilter___7" localSheetId="17">'IMPER-COMP'!#REF!</definedName>
    <definedName name="BuiltIn_AutoFilter___7" localSheetId="19">'IMPL-COMP'!#REF!</definedName>
    <definedName name="BuiltIn_AutoFilter___7" localSheetId="20">'INC-COMP'!#REF!</definedName>
    <definedName name="BuiltIn_AutoFilter___7" localSheetId="0">#REF!</definedName>
    <definedName name="BuiltIn_AutoFilter___7" localSheetId="2">#REF!</definedName>
    <definedName name="BuiltIn_AutoFilter___7" localSheetId="21">'SCE-COMP'!#REF!</definedName>
    <definedName name="BuiltIn_AutoFilter___7" localSheetId="22">'SEG-COMP'!#REF!</definedName>
    <definedName name="BuiltIn_AutoFilter___7" localSheetId="23">'SPDA-COMP'!#REF!</definedName>
    <definedName name="BuiltIn_AutoFilter___7">#REF!</definedName>
    <definedName name="BuiltIn_AutoFilter___7_1" localSheetId="6">'ADM-COMP'!#REF!</definedName>
    <definedName name="BuiltIn_AutoFilter___7_1" localSheetId="14">'CLI-COMP'!#REF!</definedName>
    <definedName name="BuiltIn_AutoFilter___7_1" localSheetId="15">'EST-COMP'!#REF!</definedName>
    <definedName name="BuiltIn_AutoFilter___7_1" localSheetId="16">'GAS-COMP'!#REF!</definedName>
    <definedName name="BuiltIn_AutoFilter___7_1" localSheetId="18">'HID-COMP'!#REF!</definedName>
    <definedName name="BuiltIn_AutoFilter___7_1" localSheetId="17">'IMPER-COMP'!#REF!</definedName>
    <definedName name="BuiltIn_AutoFilter___7_1" localSheetId="19">'IMPL-COMP'!#REF!</definedName>
    <definedName name="BuiltIn_AutoFilter___7_1" localSheetId="20">'INC-COMP'!#REF!</definedName>
    <definedName name="BuiltIn_AutoFilter___7_1" localSheetId="0">#REF!</definedName>
    <definedName name="BuiltIn_AutoFilter___7_1" localSheetId="2">#REF!</definedName>
    <definedName name="BuiltIn_AutoFilter___7_1" localSheetId="21">'SCE-COMP'!#REF!</definedName>
    <definedName name="BuiltIn_AutoFilter___7_1" localSheetId="22">'SEG-COMP'!#REF!</definedName>
    <definedName name="BuiltIn_AutoFilter___7_1" localSheetId="23">'SPDA-COMP'!#REF!</definedName>
    <definedName name="BuiltIn_AutoFilter___7_1">#REF!</definedName>
    <definedName name="BuiltIn_AutoFilter___7_10" localSheetId="6">'ADM-COMP'!#REF!</definedName>
    <definedName name="BuiltIn_AutoFilter___7_10" localSheetId="14">'CLI-COMP'!#REF!</definedName>
    <definedName name="BuiltIn_AutoFilter___7_10" localSheetId="15">'EST-COMP'!#REF!</definedName>
    <definedName name="BuiltIn_AutoFilter___7_10" localSheetId="16">'GAS-COMP'!#REF!</definedName>
    <definedName name="BuiltIn_AutoFilter___7_10" localSheetId="18">'HID-COMP'!#REF!</definedName>
    <definedName name="BuiltIn_AutoFilter___7_10" localSheetId="17">'IMPER-COMP'!#REF!</definedName>
    <definedName name="BuiltIn_AutoFilter___7_10" localSheetId="19">'IMPL-COMP'!#REF!</definedName>
    <definedName name="BuiltIn_AutoFilter___7_10" localSheetId="20">'INC-COMP'!#REF!</definedName>
    <definedName name="BuiltIn_AutoFilter___7_10" localSheetId="0">#REF!</definedName>
    <definedName name="BuiltIn_AutoFilter___7_10" localSheetId="2">#REF!</definedName>
    <definedName name="BuiltIn_AutoFilter___7_10" localSheetId="21">'SCE-COMP'!#REF!</definedName>
    <definedName name="BuiltIn_AutoFilter___7_10" localSheetId="22">'SEG-COMP'!#REF!</definedName>
    <definedName name="BuiltIn_AutoFilter___7_10" localSheetId="23">'SPDA-COMP'!#REF!</definedName>
    <definedName name="BuiltIn_AutoFilter___7_10">#REF!</definedName>
    <definedName name="BuiltIn_AutoFilter___7_11" localSheetId="6">'ADM-COMP'!#REF!</definedName>
    <definedName name="BuiltIn_AutoFilter___7_11" localSheetId="14">'CLI-COMP'!#REF!</definedName>
    <definedName name="BuiltIn_AutoFilter___7_11" localSheetId="15">'EST-COMP'!#REF!</definedName>
    <definedName name="BuiltIn_AutoFilter___7_11" localSheetId="16">'GAS-COMP'!#REF!</definedName>
    <definedName name="BuiltIn_AutoFilter___7_11" localSheetId="18">'HID-COMP'!#REF!</definedName>
    <definedName name="BuiltIn_AutoFilter___7_11" localSheetId="17">'IMPER-COMP'!#REF!</definedName>
    <definedName name="BuiltIn_AutoFilter___7_11" localSheetId="19">'IMPL-COMP'!#REF!</definedName>
    <definedName name="BuiltIn_AutoFilter___7_11" localSheetId="20">'INC-COMP'!#REF!</definedName>
    <definedName name="BuiltIn_AutoFilter___7_11" localSheetId="0">#REF!</definedName>
    <definedName name="BuiltIn_AutoFilter___7_11" localSheetId="2">#REF!</definedName>
    <definedName name="BuiltIn_AutoFilter___7_11" localSheetId="21">'SCE-COMP'!#REF!</definedName>
    <definedName name="BuiltIn_AutoFilter___7_11" localSheetId="22">'SEG-COMP'!#REF!</definedName>
    <definedName name="BuiltIn_AutoFilter___7_11" localSheetId="23">'SPDA-COMP'!#REF!</definedName>
    <definedName name="BuiltIn_AutoFilter___7_11">#REF!</definedName>
    <definedName name="BuiltIn_AutoFilter___7_12" localSheetId="6">'ADM-COMP'!#REF!</definedName>
    <definedName name="BuiltIn_AutoFilter___7_12" localSheetId="14">'CLI-COMP'!#REF!</definedName>
    <definedName name="BuiltIn_AutoFilter___7_12" localSheetId="15">'EST-COMP'!#REF!</definedName>
    <definedName name="BuiltIn_AutoFilter___7_12" localSheetId="16">'GAS-COMP'!#REF!</definedName>
    <definedName name="BuiltIn_AutoFilter___7_12" localSheetId="18">'HID-COMP'!#REF!</definedName>
    <definedName name="BuiltIn_AutoFilter___7_12" localSheetId="17">'IMPER-COMP'!#REF!</definedName>
    <definedName name="BuiltIn_AutoFilter___7_12" localSheetId="19">'IMPL-COMP'!#REF!</definedName>
    <definedName name="BuiltIn_AutoFilter___7_12" localSheetId="20">'INC-COMP'!#REF!</definedName>
    <definedName name="BuiltIn_AutoFilter___7_12" localSheetId="0">#REF!</definedName>
    <definedName name="BuiltIn_AutoFilter___7_12" localSheetId="2">#REF!</definedName>
    <definedName name="BuiltIn_AutoFilter___7_12" localSheetId="21">'SCE-COMP'!#REF!</definedName>
    <definedName name="BuiltIn_AutoFilter___7_12" localSheetId="22">'SEG-COMP'!#REF!</definedName>
    <definedName name="BuiltIn_AutoFilter___7_12" localSheetId="23">'SPDA-COMP'!#REF!</definedName>
    <definedName name="BuiltIn_AutoFilter___7_12">#REF!</definedName>
    <definedName name="BuiltIn_AutoFilter___7_2" localSheetId="6">'ADM-COMP'!#REF!</definedName>
    <definedName name="BuiltIn_AutoFilter___7_2" localSheetId="14">'CLI-COMP'!#REF!</definedName>
    <definedName name="BuiltIn_AutoFilter___7_2" localSheetId="15">'EST-COMP'!#REF!</definedName>
    <definedName name="BuiltIn_AutoFilter___7_2" localSheetId="16">'GAS-COMP'!#REF!</definedName>
    <definedName name="BuiltIn_AutoFilter___7_2" localSheetId="18">'HID-COMP'!#REF!</definedName>
    <definedName name="BuiltIn_AutoFilter___7_2" localSheetId="17">'IMPER-COMP'!#REF!</definedName>
    <definedName name="BuiltIn_AutoFilter___7_2" localSheetId="19">'IMPL-COMP'!#REF!</definedName>
    <definedName name="BuiltIn_AutoFilter___7_2" localSheetId="20">'INC-COMP'!#REF!</definedName>
    <definedName name="BuiltIn_AutoFilter___7_2" localSheetId="0">#REF!</definedName>
    <definedName name="BuiltIn_AutoFilter___7_2" localSheetId="2">#REF!</definedName>
    <definedName name="BuiltIn_AutoFilter___7_2" localSheetId="21">'SCE-COMP'!#REF!</definedName>
    <definedName name="BuiltIn_AutoFilter___7_2" localSheetId="22">'SEG-COMP'!#REF!</definedName>
    <definedName name="BuiltIn_AutoFilter___7_2" localSheetId="23">'SPDA-COMP'!#REF!</definedName>
    <definedName name="BuiltIn_AutoFilter___7_2">#REF!</definedName>
    <definedName name="BuiltIn_AutoFilter___7_3" localSheetId="6">'ADM-COMP'!#REF!</definedName>
    <definedName name="BuiltIn_AutoFilter___7_3" localSheetId="14">'CLI-COMP'!#REF!</definedName>
    <definedName name="BuiltIn_AutoFilter___7_3" localSheetId="15">'EST-COMP'!#REF!</definedName>
    <definedName name="BuiltIn_AutoFilter___7_3" localSheetId="16">'GAS-COMP'!#REF!</definedName>
    <definedName name="BuiltIn_AutoFilter___7_3" localSheetId="18">'HID-COMP'!#REF!</definedName>
    <definedName name="BuiltIn_AutoFilter___7_3" localSheetId="17">'IMPER-COMP'!#REF!</definedName>
    <definedName name="BuiltIn_AutoFilter___7_3" localSheetId="19">'IMPL-COMP'!#REF!</definedName>
    <definedName name="BuiltIn_AutoFilter___7_3" localSheetId="20">'INC-COMP'!#REF!</definedName>
    <definedName name="BuiltIn_AutoFilter___7_3" localSheetId="0">#REF!</definedName>
    <definedName name="BuiltIn_AutoFilter___7_3" localSheetId="2">#REF!</definedName>
    <definedName name="BuiltIn_AutoFilter___7_3" localSheetId="21">'SCE-COMP'!#REF!</definedName>
    <definedName name="BuiltIn_AutoFilter___7_3" localSheetId="22">'SEG-COMP'!#REF!</definedName>
    <definedName name="BuiltIn_AutoFilter___7_3" localSheetId="23">'SPDA-COMP'!#REF!</definedName>
    <definedName name="BuiltIn_AutoFilter___7_3">#REF!</definedName>
    <definedName name="BuiltIn_AutoFilter___7_4" localSheetId="6">'ADM-COMP'!#REF!</definedName>
    <definedName name="BuiltIn_AutoFilter___7_4" localSheetId="14">'CLI-COMP'!#REF!</definedName>
    <definedName name="BuiltIn_AutoFilter___7_4" localSheetId="15">'EST-COMP'!#REF!</definedName>
    <definedName name="BuiltIn_AutoFilter___7_4" localSheetId="16">'GAS-COMP'!#REF!</definedName>
    <definedName name="BuiltIn_AutoFilter___7_4" localSheetId="18">'HID-COMP'!#REF!</definedName>
    <definedName name="BuiltIn_AutoFilter___7_4" localSheetId="17">'IMPER-COMP'!#REF!</definedName>
    <definedName name="BuiltIn_AutoFilter___7_4" localSheetId="19">'IMPL-COMP'!#REF!</definedName>
    <definedName name="BuiltIn_AutoFilter___7_4" localSheetId="20">'INC-COMP'!#REF!</definedName>
    <definedName name="BuiltIn_AutoFilter___7_4" localSheetId="0">#REF!</definedName>
    <definedName name="BuiltIn_AutoFilter___7_4" localSheetId="2">#REF!</definedName>
    <definedName name="BuiltIn_AutoFilter___7_4" localSheetId="21">'SCE-COMP'!#REF!</definedName>
    <definedName name="BuiltIn_AutoFilter___7_4" localSheetId="22">'SEG-COMP'!#REF!</definedName>
    <definedName name="BuiltIn_AutoFilter___7_4" localSheetId="23">'SPDA-COMP'!#REF!</definedName>
    <definedName name="BuiltIn_AutoFilter___7_4">#REF!</definedName>
    <definedName name="BuiltIn_AutoFilter___7_5" localSheetId="6">'ADM-COMP'!#REF!</definedName>
    <definedName name="BuiltIn_AutoFilter___7_5" localSheetId="14">'CLI-COMP'!#REF!</definedName>
    <definedName name="BuiltIn_AutoFilter___7_5" localSheetId="15">'EST-COMP'!#REF!</definedName>
    <definedName name="BuiltIn_AutoFilter___7_5" localSheetId="16">'GAS-COMP'!#REF!</definedName>
    <definedName name="BuiltIn_AutoFilter___7_5" localSheetId="18">'HID-COMP'!#REF!</definedName>
    <definedName name="BuiltIn_AutoFilter___7_5" localSheetId="17">'IMPER-COMP'!#REF!</definedName>
    <definedName name="BuiltIn_AutoFilter___7_5" localSheetId="19">'IMPL-COMP'!#REF!</definedName>
    <definedName name="BuiltIn_AutoFilter___7_5" localSheetId="20">'INC-COMP'!#REF!</definedName>
    <definedName name="BuiltIn_AutoFilter___7_5" localSheetId="0">#REF!</definedName>
    <definedName name="BuiltIn_AutoFilter___7_5" localSheetId="2">#REF!</definedName>
    <definedName name="BuiltIn_AutoFilter___7_5" localSheetId="21">'SCE-COMP'!#REF!</definedName>
    <definedName name="BuiltIn_AutoFilter___7_5" localSheetId="22">'SEG-COMP'!#REF!</definedName>
    <definedName name="BuiltIn_AutoFilter___7_5" localSheetId="23">'SPDA-COMP'!#REF!</definedName>
    <definedName name="BuiltIn_AutoFilter___7_5">#REF!</definedName>
    <definedName name="BuiltIn_AutoFilter___7_6" localSheetId="6">'ADM-COMP'!#REF!</definedName>
    <definedName name="BuiltIn_AutoFilter___7_6" localSheetId="14">'CLI-COMP'!#REF!</definedName>
    <definedName name="BuiltIn_AutoFilter___7_6" localSheetId="15">'EST-COMP'!#REF!</definedName>
    <definedName name="BuiltIn_AutoFilter___7_6" localSheetId="16">'GAS-COMP'!#REF!</definedName>
    <definedName name="BuiltIn_AutoFilter___7_6" localSheetId="18">'HID-COMP'!#REF!</definedName>
    <definedName name="BuiltIn_AutoFilter___7_6" localSheetId="17">'IMPER-COMP'!#REF!</definedName>
    <definedName name="BuiltIn_AutoFilter___7_6" localSheetId="19">'IMPL-COMP'!#REF!</definedName>
    <definedName name="BuiltIn_AutoFilter___7_6" localSheetId="20">'INC-COMP'!#REF!</definedName>
    <definedName name="BuiltIn_AutoFilter___7_6" localSheetId="0">#REF!</definedName>
    <definedName name="BuiltIn_AutoFilter___7_6" localSheetId="2">#REF!</definedName>
    <definedName name="BuiltIn_AutoFilter___7_6" localSheetId="21">'SCE-COMP'!#REF!</definedName>
    <definedName name="BuiltIn_AutoFilter___7_6" localSheetId="22">'SEG-COMP'!#REF!</definedName>
    <definedName name="BuiltIn_AutoFilter___7_6" localSheetId="23">'SPDA-COMP'!#REF!</definedName>
    <definedName name="BuiltIn_AutoFilter___7_6">#REF!</definedName>
    <definedName name="BuiltIn_AutoFilter___7_7" localSheetId="6">'ADM-COMP'!#REF!</definedName>
    <definedName name="BuiltIn_AutoFilter___7_7" localSheetId="14">'CLI-COMP'!#REF!</definedName>
    <definedName name="BuiltIn_AutoFilter___7_7" localSheetId="15">'EST-COMP'!#REF!</definedName>
    <definedName name="BuiltIn_AutoFilter___7_7" localSheetId="16">'GAS-COMP'!#REF!</definedName>
    <definedName name="BuiltIn_AutoFilter___7_7" localSheetId="18">'HID-COMP'!#REF!</definedName>
    <definedName name="BuiltIn_AutoFilter___7_7" localSheetId="17">'IMPER-COMP'!#REF!</definedName>
    <definedName name="BuiltIn_AutoFilter___7_7" localSheetId="19">'IMPL-COMP'!#REF!</definedName>
    <definedName name="BuiltIn_AutoFilter___7_7" localSheetId="20">'INC-COMP'!#REF!</definedName>
    <definedName name="BuiltIn_AutoFilter___7_7" localSheetId="0">#REF!</definedName>
    <definedName name="BuiltIn_AutoFilter___7_7" localSheetId="2">#REF!</definedName>
    <definedName name="BuiltIn_AutoFilter___7_7" localSheetId="21">'SCE-COMP'!#REF!</definedName>
    <definedName name="BuiltIn_AutoFilter___7_7" localSheetId="22">'SEG-COMP'!#REF!</definedName>
    <definedName name="BuiltIn_AutoFilter___7_7" localSheetId="23">'SPDA-COMP'!#REF!</definedName>
    <definedName name="BuiltIn_AutoFilter___7_7">#REF!</definedName>
    <definedName name="BuiltIn_AutoFilter___7_8" localSheetId="6">'ADM-COMP'!#REF!</definedName>
    <definedName name="BuiltIn_AutoFilter___7_8" localSheetId="14">'CLI-COMP'!#REF!</definedName>
    <definedName name="BuiltIn_AutoFilter___7_8" localSheetId="15">'EST-COMP'!#REF!</definedName>
    <definedName name="BuiltIn_AutoFilter___7_8" localSheetId="16">'GAS-COMP'!#REF!</definedName>
    <definedName name="BuiltIn_AutoFilter___7_8" localSheetId="18">'HID-COMP'!#REF!</definedName>
    <definedName name="BuiltIn_AutoFilter___7_8" localSheetId="17">'IMPER-COMP'!#REF!</definedName>
    <definedName name="BuiltIn_AutoFilter___7_8" localSheetId="19">'IMPL-COMP'!#REF!</definedName>
    <definedName name="BuiltIn_AutoFilter___7_8" localSheetId="20">'INC-COMP'!#REF!</definedName>
    <definedName name="BuiltIn_AutoFilter___7_8" localSheetId="0">#REF!</definedName>
    <definedName name="BuiltIn_AutoFilter___7_8" localSheetId="2">#REF!</definedName>
    <definedName name="BuiltIn_AutoFilter___7_8" localSheetId="21">'SCE-COMP'!#REF!</definedName>
    <definedName name="BuiltIn_AutoFilter___7_8" localSheetId="22">'SEG-COMP'!#REF!</definedName>
    <definedName name="BuiltIn_AutoFilter___7_8" localSheetId="23">'SPDA-COMP'!#REF!</definedName>
    <definedName name="BuiltIn_AutoFilter___7_8">#REF!</definedName>
    <definedName name="BuiltIn_AutoFilter___7_9" localSheetId="6">'ADM-COMP'!#REF!</definedName>
    <definedName name="BuiltIn_AutoFilter___7_9" localSheetId="14">'CLI-COMP'!#REF!</definedName>
    <definedName name="BuiltIn_AutoFilter___7_9" localSheetId="15">'EST-COMP'!#REF!</definedName>
    <definedName name="BuiltIn_AutoFilter___7_9" localSheetId="16">'GAS-COMP'!#REF!</definedName>
    <definedName name="BuiltIn_AutoFilter___7_9" localSheetId="18">'HID-COMP'!#REF!</definedName>
    <definedName name="BuiltIn_AutoFilter___7_9" localSheetId="17">'IMPER-COMP'!#REF!</definedName>
    <definedName name="BuiltIn_AutoFilter___7_9" localSheetId="19">'IMPL-COMP'!#REF!</definedName>
    <definedName name="BuiltIn_AutoFilter___7_9" localSheetId="20">'INC-COMP'!#REF!</definedName>
    <definedName name="BuiltIn_AutoFilter___7_9" localSheetId="0">#REF!</definedName>
    <definedName name="BuiltIn_AutoFilter___7_9" localSheetId="2">#REF!</definedName>
    <definedName name="BuiltIn_AutoFilter___7_9" localSheetId="21">'SCE-COMP'!#REF!</definedName>
    <definedName name="BuiltIn_AutoFilter___7_9" localSheetId="22">'SEG-COMP'!#REF!</definedName>
    <definedName name="BuiltIn_AutoFilter___7_9" localSheetId="23">'SPDA-COMP'!#REF!</definedName>
    <definedName name="BuiltIn_AutoFilter___7_9">#REF!</definedName>
    <definedName name="BuiltIn_AutoFilter___8" localSheetId="6">'ADM-COMP'!#REF!</definedName>
    <definedName name="BuiltIn_AutoFilter___8" localSheetId="14">'CLI-COMP'!#REF!</definedName>
    <definedName name="BuiltIn_AutoFilter___8" localSheetId="15">'EST-COMP'!#REF!</definedName>
    <definedName name="BuiltIn_AutoFilter___8" localSheetId="16">'GAS-COMP'!#REF!</definedName>
    <definedName name="BuiltIn_AutoFilter___8" localSheetId="18">'HID-COMP'!#REF!</definedName>
    <definedName name="BuiltIn_AutoFilter___8" localSheetId="17">'IMPER-COMP'!#REF!</definedName>
    <definedName name="BuiltIn_AutoFilter___8" localSheetId="19">'IMPL-COMP'!#REF!</definedName>
    <definedName name="BuiltIn_AutoFilter___8" localSheetId="20">'INC-COMP'!#REF!</definedName>
    <definedName name="BuiltIn_AutoFilter___8" localSheetId="0">#REF!</definedName>
    <definedName name="BuiltIn_AutoFilter___8" localSheetId="2">#REF!</definedName>
    <definedName name="BuiltIn_AutoFilter___8" localSheetId="21">'SCE-COMP'!#REF!</definedName>
    <definedName name="BuiltIn_AutoFilter___8" localSheetId="22">'SEG-COMP'!#REF!</definedName>
    <definedName name="BuiltIn_AutoFilter___8" localSheetId="23">'SPDA-COMP'!#REF!</definedName>
    <definedName name="BuiltIn_AutoFilter___8">#REF!</definedName>
    <definedName name="BuiltIn_AutoFilter___8_1" localSheetId="6">'ADM-COMP'!#REF!</definedName>
    <definedName name="BuiltIn_AutoFilter___8_1" localSheetId="14">'CLI-COMP'!#REF!</definedName>
    <definedName name="BuiltIn_AutoFilter___8_1" localSheetId="15">'EST-COMP'!#REF!</definedName>
    <definedName name="BuiltIn_AutoFilter___8_1" localSheetId="16">'GAS-COMP'!#REF!</definedName>
    <definedName name="BuiltIn_AutoFilter___8_1" localSheetId="18">'HID-COMP'!#REF!</definedName>
    <definedName name="BuiltIn_AutoFilter___8_1" localSheetId="17">'IMPER-COMP'!#REF!</definedName>
    <definedName name="BuiltIn_AutoFilter___8_1" localSheetId="19">'IMPL-COMP'!#REF!</definedName>
    <definedName name="BuiltIn_AutoFilter___8_1" localSheetId="20">'INC-COMP'!#REF!</definedName>
    <definedName name="BuiltIn_AutoFilter___8_1" localSheetId="0">#REF!</definedName>
    <definedName name="BuiltIn_AutoFilter___8_1" localSheetId="2">#REF!</definedName>
    <definedName name="BuiltIn_AutoFilter___8_1" localSheetId="21">'SCE-COMP'!#REF!</definedName>
    <definedName name="BuiltIn_AutoFilter___8_1" localSheetId="22">'SEG-COMP'!#REF!</definedName>
    <definedName name="BuiltIn_AutoFilter___8_1" localSheetId="23">'SPDA-COMP'!#REF!</definedName>
    <definedName name="BuiltIn_AutoFilter___8_1">#REF!</definedName>
    <definedName name="BuiltIn_AutoFilter___8_10" localSheetId="6">'ADM-COMP'!#REF!</definedName>
    <definedName name="BuiltIn_AutoFilter___8_10" localSheetId="14">'CLI-COMP'!#REF!</definedName>
    <definedName name="BuiltIn_AutoFilter___8_10" localSheetId="15">'EST-COMP'!#REF!</definedName>
    <definedName name="BuiltIn_AutoFilter___8_10" localSheetId="16">'GAS-COMP'!#REF!</definedName>
    <definedName name="BuiltIn_AutoFilter___8_10" localSheetId="18">'HID-COMP'!#REF!</definedName>
    <definedName name="BuiltIn_AutoFilter___8_10" localSheetId="17">'IMPER-COMP'!#REF!</definedName>
    <definedName name="BuiltIn_AutoFilter___8_10" localSheetId="19">'IMPL-COMP'!#REF!</definedName>
    <definedName name="BuiltIn_AutoFilter___8_10" localSheetId="20">'INC-COMP'!#REF!</definedName>
    <definedName name="BuiltIn_AutoFilter___8_10" localSheetId="0">#REF!</definedName>
    <definedName name="BuiltIn_AutoFilter___8_10" localSheetId="2">#REF!</definedName>
    <definedName name="BuiltIn_AutoFilter___8_10" localSheetId="21">'SCE-COMP'!#REF!</definedName>
    <definedName name="BuiltIn_AutoFilter___8_10" localSheetId="22">'SEG-COMP'!#REF!</definedName>
    <definedName name="BuiltIn_AutoFilter___8_10" localSheetId="23">'SPDA-COMP'!#REF!</definedName>
    <definedName name="BuiltIn_AutoFilter___8_10">#REF!</definedName>
    <definedName name="BuiltIn_AutoFilter___8_11" localSheetId="6">'ADM-COMP'!#REF!</definedName>
    <definedName name="BuiltIn_AutoFilter___8_11" localSheetId="14">'CLI-COMP'!#REF!</definedName>
    <definedName name="BuiltIn_AutoFilter___8_11" localSheetId="15">'EST-COMP'!#REF!</definedName>
    <definedName name="BuiltIn_AutoFilter___8_11" localSheetId="16">'GAS-COMP'!#REF!</definedName>
    <definedName name="BuiltIn_AutoFilter___8_11" localSheetId="18">'HID-COMP'!#REF!</definedName>
    <definedName name="BuiltIn_AutoFilter___8_11" localSheetId="17">'IMPER-COMP'!#REF!</definedName>
    <definedName name="BuiltIn_AutoFilter___8_11" localSheetId="19">'IMPL-COMP'!#REF!</definedName>
    <definedName name="BuiltIn_AutoFilter___8_11" localSheetId="20">'INC-COMP'!#REF!</definedName>
    <definedName name="BuiltIn_AutoFilter___8_11" localSheetId="0">#REF!</definedName>
    <definedName name="BuiltIn_AutoFilter___8_11" localSheetId="2">#REF!</definedName>
    <definedName name="BuiltIn_AutoFilter___8_11" localSheetId="21">'SCE-COMP'!#REF!</definedName>
    <definedName name="BuiltIn_AutoFilter___8_11" localSheetId="22">'SEG-COMP'!#REF!</definedName>
    <definedName name="BuiltIn_AutoFilter___8_11" localSheetId="23">'SPDA-COMP'!#REF!</definedName>
    <definedName name="BuiltIn_AutoFilter___8_11">#REF!</definedName>
    <definedName name="BuiltIn_AutoFilter___8_12" localSheetId="6">'ADM-COMP'!#REF!</definedName>
    <definedName name="BuiltIn_AutoFilter___8_12" localSheetId="14">'CLI-COMP'!#REF!</definedName>
    <definedName name="BuiltIn_AutoFilter___8_12" localSheetId="15">'EST-COMP'!#REF!</definedName>
    <definedName name="BuiltIn_AutoFilter___8_12" localSheetId="16">'GAS-COMP'!#REF!</definedName>
    <definedName name="BuiltIn_AutoFilter___8_12" localSheetId="18">'HID-COMP'!#REF!</definedName>
    <definedName name="BuiltIn_AutoFilter___8_12" localSheetId="17">'IMPER-COMP'!#REF!</definedName>
    <definedName name="BuiltIn_AutoFilter___8_12" localSheetId="19">'IMPL-COMP'!#REF!</definedName>
    <definedName name="BuiltIn_AutoFilter___8_12" localSheetId="20">'INC-COMP'!#REF!</definedName>
    <definedName name="BuiltIn_AutoFilter___8_12" localSheetId="0">#REF!</definedName>
    <definedName name="BuiltIn_AutoFilter___8_12" localSheetId="2">#REF!</definedName>
    <definedName name="BuiltIn_AutoFilter___8_12" localSheetId="21">'SCE-COMP'!#REF!</definedName>
    <definedName name="BuiltIn_AutoFilter___8_12" localSheetId="22">'SEG-COMP'!#REF!</definedName>
    <definedName name="BuiltIn_AutoFilter___8_12" localSheetId="23">'SPDA-COMP'!#REF!</definedName>
    <definedName name="BuiltIn_AutoFilter___8_12">#REF!</definedName>
    <definedName name="BuiltIn_AutoFilter___8_13" localSheetId="6">'ADM-COMP'!#REF!</definedName>
    <definedName name="BuiltIn_AutoFilter___8_13" localSheetId="14">'CLI-COMP'!#REF!</definedName>
    <definedName name="BuiltIn_AutoFilter___8_13" localSheetId="15">'EST-COMP'!#REF!</definedName>
    <definedName name="BuiltIn_AutoFilter___8_13" localSheetId="16">'GAS-COMP'!#REF!</definedName>
    <definedName name="BuiltIn_AutoFilter___8_13" localSheetId="18">'HID-COMP'!#REF!</definedName>
    <definedName name="BuiltIn_AutoFilter___8_13" localSheetId="17">'IMPER-COMP'!#REF!</definedName>
    <definedName name="BuiltIn_AutoFilter___8_13" localSheetId="19">'IMPL-COMP'!#REF!</definedName>
    <definedName name="BuiltIn_AutoFilter___8_13" localSheetId="20">'INC-COMP'!#REF!</definedName>
    <definedName name="BuiltIn_AutoFilter___8_13" localSheetId="0">#REF!</definedName>
    <definedName name="BuiltIn_AutoFilter___8_13" localSheetId="2">#REF!</definedName>
    <definedName name="BuiltIn_AutoFilter___8_13" localSheetId="21">'SCE-COMP'!#REF!</definedName>
    <definedName name="BuiltIn_AutoFilter___8_13" localSheetId="22">'SEG-COMP'!#REF!</definedName>
    <definedName name="BuiltIn_AutoFilter___8_13" localSheetId="23">'SPDA-COMP'!#REF!</definedName>
    <definedName name="BuiltIn_AutoFilter___8_13">#REF!</definedName>
    <definedName name="BuiltIn_AutoFilter___8_14" localSheetId="6">'ADM-COMP'!#REF!</definedName>
    <definedName name="BuiltIn_AutoFilter___8_14" localSheetId="14">'CLI-COMP'!#REF!</definedName>
    <definedName name="BuiltIn_AutoFilter___8_14" localSheetId="15">'EST-COMP'!#REF!</definedName>
    <definedName name="BuiltIn_AutoFilter___8_14" localSheetId="16">'GAS-COMP'!#REF!</definedName>
    <definedName name="BuiltIn_AutoFilter___8_14" localSheetId="18">'HID-COMP'!#REF!</definedName>
    <definedName name="BuiltIn_AutoFilter___8_14" localSheetId="17">'IMPER-COMP'!#REF!</definedName>
    <definedName name="BuiltIn_AutoFilter___8_14" localSheetId="19">'IMPL-COMP'!#REF!</definedName>
    <definedName name="BuiltIn_AutoFilter___8_14" localSheetId="20">'INC-COMP'!#REF!</definedName>
    <definedName name="BuiltIn_AutoFilter___8_14" localSheetId="0">#REF!</definedName>
    <definedName name="BuiltIn_AutoFilter___8_14" localSheetId="2">#REF!</definedName>
    <definedName name="BuiltIn_AutoFilter___8_14" localSheetId="21">'SCE-COMP'!#REF!</definedName>
    <definedName name="BuiltIn_AutoFilter___8_14" localSheetId="22">'SEG-COMP'!#REF!</definedName>
    <definedName name="BuiltIn_AutoFilter___8_14" localSheetId="23">'SPDA-COMP'!#REF!</definedName>
    <definedName name="BuiltIn_AutoFilter___8_14">#REF!</definedName>
    <definedName name="BuiltIn_AutoFilter___8_15" localSheetId="6">'ADM-COMP'!#REF!</definedName>
    <definedName name="BuiltIn_AutoFilter___8_15" localSheetId="14">'CLI-COMP'!#REF!</definedName>
    <definedName name="BuiltIn_AutoFilter___8_15" localSheetId="15">'EST-COMP'!#REF!</definedName>
    <definedName name="BuiltIn_AutoFilter___8_15" localSheetId="16">'GAS-COMP'!#REF!</definedName>
    <definedName name="BuiltIn_AutoFilter___8_15" localSheetId="18">'HID-COMP'!#REF!</definedName>
    <definedName name="BuiltIn_AutoFilter___8_15" localSheetId="17">'IMPER-COMP'!#REF!</definedName>
    <definedName name="BuiltIn_AutoFilter___8_15" localSheetId="19">'IMPL-COMP'!#REF!</definedName>
    <definedName name="BuiltIn_AutoFilter___8_15" localSheetId="20">'INC-COMP'!#REF!</definedName>
    <definedName name="BuiltIn_AutoFilter___8_15" localSheetId="0">#REF!</definedName>
    <definedName name="BuiltIn_AutoFilter___8_15" localSheetId="2">#REF!</definedName>
    <definedName name="BuiltIn_AutoFilter___8_15" localSheetId="21">'SCE-COMP'!#REF!</definedName>
    <definedName name="BuiltIn_AutoFilter___8_15" localSheetId="22">'SEG-COMP'!#REF!</definedName>
    <definedName name="BuiltIn_AutoFilter___8_15" localSheetId="23">'SPDA-COMP'!#REF!</definedName>
    <definedName name="BuiltIn_AutoFilter___8_15">#REF!</definedName>
    <definedName name="BuiltIn_AutoFilter___8_16" localSheetId="6">'ADM-COMP'!#REF!</definedName>
    <definedName name="BuiltIn_AutoFilter___8_16" localSheetId="14">'CLI-COMP'!#REF!</definedName>
    <definedName name="BuiltIn_AutoFilter___8_16" localSheetId="15">'EST-COMP'!#REF!</definedName>
    <definedName name="BuiltIn_AutoFilter___8_16" localSheetId="16">'GAS-COMP'!#REF!</definedName>
    <definedName name="BuiltIn_AutoFilter___8_16" localSheetId="18">'HID-COMP'!#REF!</definedName>
    <definedName name="BuiltIn_AutoFilter___8_16" localSheetId="17">'IMPER-COMP'!#REF!</definedName>
    <definedName name="BuiltIn_AutoFilter___8_16" localSheetId="19">'IMPL-COMP'!#REF!</definedName>
    <definedName name="BuiltIn_AutoFilter___8_16" localSheetId="20">'INC-COMP'!#REF!</definedName>
    <definedName name="BuiltIn_AutoFilter___8_16" localSheetId="0">#REF!</definedName>
    <definedName name="BuiltIn_AutoFilter___8_16" localSheetId="2">#REF!</definedName>
    <definedName name="BuiltIn_AutoFilter___8_16" localSheetId="21">'SCE-COMP'!#REF!</definedName>
    <definedName name="BuiltIn_AutoFilter___8_16" localSheetId="22">'SEG-COMP'!#REF!</definedName>
    <definedName name="BuiltIn_AutoFilter___8_16" localSheetId="23">'SPDA-COMP'!#REF!</definedName>
    <definedName name="BuiltIn_AutoFilter___8_16">#REF!</definedName>
    <definedName name="BuiltIn_AutoFilter___8_17" localSheetId="6">'ADM-COMP'!#REF!</definedName>
    <definedName name="BuiltIn_AutoFilter___8_17" localSheetId="14">'CLI-COMP'!#REF!</definedName>
    <definedName name="BuiltIn_AutoFilter___8_17" localSheetId="15">'EST-COMP'!#REF!</definedName>
    <definedName name="BuiltIn_AutoFilter___8_17" localSheetId="16">'GAS-COMP'!#REF!</definedName>
    <definedName name="BuiltIn_AutoFilter___8_17" localSheetId="18">'HID-COMP'!#REF!</definedName>
    <definedName name="BuiltIn_AutoFilter___8_17" localSheetId="17">'IMPER-COMP'!#REF!</definedName>
    <definedName name="BuiltIn_AutoFilter___8_17" localSheetId="19">'IMPL-COMP'!#REF!</definedName>
    <definedName name="BuiltIn_AutoFilter___8_17" localSheetId="20">'INC-COMP'!#REF!</definedName>
    <definedName name="BuiltIn_AutoFilter___8_17" localSheetId="0">#REF!</definedName>
    <definedName name="BuiltIn_AutoFilter___8_17" localSheetId="2">#REF!</definedName>
    <definedName name="BuiltIn_AutoFilter___8_17" localSheetId="21">'SCE-COMP'!#REF!</definedName>
    <definedName name="BuiltIn_AutoFilter___8_17" localSheetId="22">'SEG-COMP'!#REF!</definedName>
    <definedName name="BuiltIn_AutoFilter___8_17" localSheetId="23">'SPDA-COMP'!#REF!</definedName>
    <definedName name="BuiltIn_AutoFilter___8_17">#REF!</definedName>
    <definedName name="BuiltIn_AutoFilter___8_18" localSheetId="6">'ADM-COMP'!#REF!</definedName>
    <definedName name="BuiltIn_AutoFilter___8_18" localSheetId="14">'CLI-COMP'!#REF!</definedName>
    <definedName name="BuiltIn_AutoFilter___8_18" localSheetId="15">'EST-COMP'!#REF!</definedName>
    <definedName name="BuiltIn_AutoFilter___8_18" localSheetId="16">'GAS-COMP'!#REF!</definedName>
    <definedName name="BuiltIn_AutoFilter___8_18" localSheetId="18">'HID-COMP'!#REF!</definedName>
    <definedName name="BuiltIn_AutoFilter___8_18" localSheetId="17">'IMPER-COMP'!#REF!</definedName>
    <definedName name="BuiltIn_AutoFilter___8_18" localSheetId="19">'IMPL-COMP'!#REF!</definedName>
    <definedName name="BuiltIn_AutoFilter___8_18" localSheetId="20">'INC-COMP'!#REF!</definedName>
    <definedName name="BuiltIn_AutoFilter___8_18" localSheetId="0">#REF!</definedName>
    <definedName name="BuiltIn_AutoFilter___8_18" localSheetId="2">#REF!</definedName>
    <definedName name="BuiltIn_AutoFilter___8_18" localSheetId="21">'SCE-COMP'!#REF!</definedName>
    <definedName name="BuiltIn_AutoFilter___8_18" localSheetId="22">'SEG-COMP'!#REF!</definedName>
    <definedName name="BuiltIn_AutoFilter___8_18" localSheetId="23">'SPDA-COMP'!#REF!</definedName>
    <definedName name="BuiltIn_AutoFilter___8_18">#REF!</definedName>
    <definedName name="BuiltIn_AutoFilter___8_19" localSheetId="6">'ADM-COMP'!#REF!</definedName>
    <definedName name="BuiltIn_AutoFilter___8_19" localSheetId="14">'CLI-COMP'!#REF!</definedName>
    <definedName name="BuiltIn_AutoFilter___8_19" localSheetId="15">'EST-COMP'!#REF!</definedName>
    <definedName name="BuiltIn_AutoFilter___8_19" localSheetId="16">'GAS-COMP'!#REF!</definedName>
    <definedName name="BuiltIn_AutoFilter___8_19" localSheetId="18">'HID-COMP'!#REF!</definedName>
    <definedName name="BuiltIn_AutoFilter___8_19" localSheetId="17">'IMPER-COMP'!#REF!</definedName>
    <definedName name="BuiltIn_AutoFilter___8_19" localSheetId="19">'IMPL-COMP'!#REF!</definedName>
    <definedName name="BuiltIn_AutoFilter___8_19" localSheetId="20">'INC-COMP'!#REF!</definedName>
    <definedName name="BuiltIn_AutoFilter___8_19" localSheetId="0">#REF!</definedName>
    <definedName name="BuiltIn_AutoFilter___8_19" localSheetId="2">#REF!</definedName>
    <definedName name="BuiltIn_AutoFilter___8_19" localSheetId="21">'SCE-COMP'!#REF!</definedName>
    <definedName name="BuiltIn_AutoFilter___8_19" localSheetId="22">'SEG-COMP'!#REF!</definedName>
    <definedName name="BuiltIn_AutoFilter___8_19" localSheetId="23">'SPDA-COMP'!#REF!</definedName>
    <definedName name="BuiltIn_AutoFilter___8_19">#REF!</definedName>
    <definedName name="BuiltIn_AutoFilter___8_2" localSheetId="6">'ADM-COMP'!#REF!</definedName>
    <definedName name="BuiltIn_AutoFilter___8_2" localSheetId="14">'CLI-COMP'!#REF!</definedName>
    <definedName name="BuiltIn_AutoFilter___8_2" localSheetId="15">'EST-COMP'!#REF!</definedName>
    <definedName name="BuiltIn_AutoFilter___8_2" localSheetId="16">'GAS-COMP'!#REF!</definedName>
    <definedName name="BuiltIn_AutoFilter___8_2" localSheetId="18">'HID-COMP'!#REF!</definedName>
    <definedName name="BuiltIn_AutoFilter___8_2" localSheetId="17">'IMPER-COMP'!#REF!</definedName>
    <definedName name="BuiltIn_AutoFilter___8_2" localSheetId="19">'IMPL-COMP'!#REF!</definedName>
    <definedName name="BuiltIn_AutoFilter___8_2" localSheetId="20">'INC-COMP'!#REF!</definedName>
    <definedName name="BuiltIn_AutoFilter___8_2" localSheetId="0">#REF!</definedName>
    <definedName name="BuiltIn_AutoFilter___8_2" localSheetId="2">#REF!</definedName>
    <definedName name="BuiltIn_AutoFilter___8_2" localSheetId="21">'SCE-COMP'!#REF!</definedName>
    <definedName name="BuiltIn_AutoFilter___8_2" localSheetId="22">'SEG-COMP'!#REF!</definedName>
    <definedName name="BuiltIn_AutoFilter___8_2" localSheetId="23">'SPDA-COMP'!#REF!</definedName>
    <definedName name="BuiltIn_AutoFilter___8_2">#REF!</definedName>
    <definedName name="BuiltIn_AutoFilter___8_20" localSheetId="6">'ADM-COMP'!#REF!</definedName>
    <definedName name="BuiltIn_AutoFilter___8_20" localSheetId="14">'CLI-COMP'!#REF!</definedName>
    <definedName name="BuiltIn_AutoFilter___8_20" localSheetId="15">'EST-COMP'!#REF!</definedName>
    <definedName name="BuiltIn_AutoFilter___8_20" localSheetId="16">'GAS-COMP'!#REF!</definedName>
    <definedName name="BuiltIn_AutoFilter___8_20" localSheetId="18">'HID-COMP'!#REF!</definedName>
    <definedName name="BuiltIn_AutoFilter___8_20" localSheetId="17">'IMPER-COMP'!#REF!</definedName>
    <definedName name="BuiltIn_AutoFilter___8_20" localSheetId="19">'IMPL-COMP'!#REF!</definedName>
    <definedName name="BuiltIn_AutoFilter___8_20" localSheetId="20">'INC-COMP'!#REF!</definedName>
    <definedName name="BuiltIn_AutoFilter___8_20" localSheetId="0">#REF!</definedName>
    <definedName name="BuiltIn_AutoFilter___8_20" localSheetId="2">#REF!</definedName>
    <definedName name="BuiltIn_AutoFilter___8_20" localSheetId="21">'SCE-COMP'!#REF!</definedName>
    <definedName name="BuiltIn_AutoFilter___8_20" localSheetId="22">'SEG-COMP'!#REF!</definedName>
    <definedName name="BuiltIn_AutoFilter___8_20" localSheetId="23">'SPDA-COMP'!#REF!</definedName>
    <definedName name="BuiltIn_AutoFilter___8_20">#REF!</definedName>
    <definedName name="BuiltIn_AutoFilter___8_21" localSheetId="6">'ADM-COMP'!#REF!</definedName>
    <definedName name="BuiltIn_AutoFilter___8_21" localSheetId="14">'CLI-COMP'!#REF!</definedName>
    <definedName name="BuiltIn_AutoFilter___8_21" localSheetId="15">'EST-COMP'!#REF!</definedName>
    <definedName name="BuiltIn_AutoFilter___8_21" localSheetId="16">'GAS-COMP'!#REF!</definedName>
    <definedName name="BuiltIn_AutoFilter___8_21" localSheetId="18">'HID-COMP'!#REF!</definedName>
    <definedName name="BuiltIn_AutoFilter___8_21" localSheetId="17">'IMPER-COMP'!#REF!</definedName>
    <definedName name="BuiltIn_AutoFilter___8_21" localSheetId="19">'IMPL-COMP'!#REF!</definedName>
    <definedName name="BuiltIn_AutoFilter___8_21" localSheetId="20">'INC-COMP'!#REF!</definedName>
    <definedName name="BuiltIn_AutoFilter___8_21" localSheetId="0">#REF!</definedName>
    <definedName name="BuiltIn_AutoFilter___8_21" localSheetId="2">#REF!</definedName>
    <definedName name="BuiltIn_AutoFilter___8_21" localSheetId="21">'SCE-COMP'!#REF!</definedName>
    <definedName name="BuiltIn_AutoFilter___8_21" localSheetId="22">'SEG-COMP'!#REF!</definedName>
    <definedName name="BuiltIn_AutoFilter___8_21" localSheetId="23">'SPDA-COMP'!#REF!</definedName>
    <definedName name="BuiltIn_AutoFilter___8_21">#REF!</definedName>
    <definedName name="BuiltIn_AutoFilter___8_22" localSheetId="6">'ADM-COMP'!#REF!</definedName>
    <definedName name="BuiltIn_AutoFilter___8_22" localSheetId="14">'CLI-COMP'!#REF!</definedName>
    <definedName name="BuiltIn_AutoFilter___8_22" localSheetId="15">'EST-COMP'!#REF!</definedName>
    <definedName name="BuiltIn_AutoFilter___8_22" localSheetId="16">'GAS-COMP'!#REF!</definedName>
    <definedName name="BuiltIn_AutoFilter___8_22" localSheetId="18">'HID-COMP'!#REF!</definedName>
    <definedName name="BuiltIn_AutoFilter___8_22" localSheetId="17">'IMPER-COMP'!#REF!</definedName>
    <definedName name="BuiltIn_AutoFilter___8_22" localSheetId="19">'IMPL-COMP'!#REF!</definedName>
    <definedName name="BuiltIn_AutoFilter___8_22" localSheetId="20">'INC-COMP'!#REF!</definedName>
    <definedName name="BuiltIn_AutoFilter___8_22" localSheetId="0">#REF!</definedName>
    <definedName name="BuiltIn_AutoFilter___8_22" localSheetId="2">#REF!</definedName>
    <definedName name="BuiltIn_AutoFilter___8_22" localSheetId="21">'SCE-COMP'!#REF!</definedName>
    <definedName name="BuiltIn_AutoFilter___8_22" localSheetId="22">'SEG-COMP'!#REF!</definedName>
    <definedName name="BuiltIn_AutoFilter___8_22" localSheetId="23">'SPDA-COMP'!#REF!</definedName>
    <definedName name="BuiltIn_AutoFilter___8_22">#REF!</definedName>
    <definedName name="BuiltIn_AutoFilter___8_23" localSheetId="6">'ADM-COMP'!#REF!</definedName>
    <definedName name="BuiltIn_AutoFilter___8_23" localSheetId="14">'CLI-COMP'!#REF!</definedName>
    <definedName name="BuiltIn_AutoFilter___8_23" localSheetId="15">'EST-COMP'!#REF!</definedName>
    <definedName name="BuiltIn_AutoFilter___8_23" localSheetId="16">'GAS-COMP'!#REF!</definedName>
    <definedName name="BuiltIn_AutoFilter___8_23" localSheetId="18">'HID-COMP'!#REF!</definedName>
    <definedName name="BuiltIn_AutoFilter___8_23" localSheetId="17">'IMPER-COMP'!#REF!</definedName>
    <definedName name="BuiltIn_AutoFilter___8_23" localSheetId="19">'IMPL-COMP'!#REF!</definedName>
    <definedName name="BuiltIn_AutoFilter___8_23" localSheetId="20">'INC-COMP'!#REF!</definedName>
    <definedName name="BuiltIn_AutoFilter___8_23" localSheetId="0">#REF!</definedName>
    <definedName name="BuiltIn_AutoFilter___8_23" localSheetId="2">#REF!</definedName>
    <definedName name="BuiltIn_AutoFilter___8_23" localSheetId="21">'SCE-COMP'!#REF!</definedName>
    <definedName name="BuiltIn_AutoFilter___8_23" localSheetId="22">'SEG-COMP'!#REF!</definedName>
    <definedName name="BuiltIn_AutoFilter___8_23" localSheetId="23">'SPDA-COMP'!#REF!</definedName>
    <definedName name="BuiltIn_AutoFilter___8_23">#REF!</definedName>
    <definedName name="BuiltIn_AutoFilter___8_24" localSheetId="6">'ADM-COMP'!#REF!</definedName>
    <definedName name="BuiltIn_AutoFilter___8_24" localSheetId="14">'CLI-COMP'!#REF!</definedName>
    <definedName name="BuiltIn_AutoFilter___8_24" localSheetId="15">'EST-COMP'!#REF!</definedName>
    <definedName name="BuiltIn_AutoFilter___8_24" localSheetId="16">'GAS-COMP'!#REF!</definedName>
    <definedName name="BuiltIn_AutoFilter___8_24" localSheetId="18">'HID-COMP'!#REF!</definedName>
    <definedName name="BuiltIn_AutoFilter___8_24" localSheetId="17">'IMPER-COMP'!#REF!</definedName>
    <definedName name="BuiltIn_AutoFilter___8_24" localSheetId="19">'IMPL-COMP'!#REF!</definedName>
    <definedName name="BuiltIn_AutoFilter___8_24" localSheetId="20">'INC-COMP'!#REF!</definedName>
    <definedName name="BuiltIn_AutoFilter___8_24" localSheetId="0">#REF!</definedName>
    <definedName name="BuiltIn_AutoFilter___8_24" localSheetId="2">#REF!</definedName>
    <definedName name="BuiltIn_AutoFilter___8_24" localSheetId="21">'SCE-COMP'!#REF!</definedName>
    <definedName name="BuiltIn_AutoFilter___8_24" localSheetId="22">'SEG-COMP'!#REF!</definedName>
    <definedName name="BuiltIn_AutoFilter___8_24" localSheetId="23">'SPDA-COMP'!#REF!</definedName>
    <definedName name="BuiltIn_AutoFilter___8_24">#REF!</definedName>
    <definedName name="BuiltIn_AutoFilter___8_25" localSheetId="6">'ADM-COMP'!#REF!</definedName>
    <definedName name="BuiltIn_AutoFilter___8_25" localSheetId="14">'CLI-COMP'!#REF!</definedName>
    <definedName name="BuiltIn_AutoFilter___8_25" localSheetId="15">'EST-COMP'!#REF!</definedName>
    <definedName name="BuiltIn_AutoFilter___8_25" localSheetId="16">'GAS-COMP'!#REF!</definedName>
    <definedName name="BuiltIn_AutoFilter___8_25" localSheetId="18">'HID-COMP'!#REF!</definedName>
    <definedName name="BuiltIn_AutoFilter___8_25" localSheetId="17">'IMPER-COMP'!#REF!</definedName>
    <definedName name="BuiltIn_AutoFilter___8_25" localSheetId="19">'IMPL-COMP'!#REF!</definedName>
    <definedName name="BuiltIn_AutoFilter___8_25" localSheetId="20">'INC-COMP'!#REF!</definedName>
    <definedName name="BuiltIn_AutoFilter___8_25" localSheetId="0">#REF!</definedName>
    <definedName name="BuiltIn_AutoFilter___8_25" localSheetId="2">#REF!</definedName>
    <definedName name="BuiltIn_AutoFilter___8_25" localSheetId="21">'SCE-COMP'!#REF!</definedName>
    <definedName name="BuiltIn_AutoFilter___8_25" localSheetId="22">'SEG-COMP'!#REF!</definedName>
    <definedName name="BuiltIn_AutoFilter___8_25" localSheetId="23">'SPDA-COMP'!#REF!</definedName>
    <definedName name="BuiltIn_AutoFilter___8_25">#REF!</definedName>
    <definedName name="BuiltIn_AutoFilter___8_26" localSheetId="6">'ADM-COMP'!#REF!</definedName>
    <definedName name="BuiltIn_AutoFilter___8_26" localSheetId="14">'CLI-COMP'!#REF!</definedName>
    <definedName name="BuiltIn_AutoFilter___8_26" localSheetId="15">'EST-COMP'!#REF!</definedName>
    <definedName name="BuiltIn_AutoFilter___8_26" localSheetId="16">'GAS-COMP'!#REF!</definedName>
    <definedName name="BuiltIn_AutoFilter___8_26" localSheetId="18">'HID-COMP'!#REF!</definedName>
    <definedName name="BuiltIn_AutoFilter___8_26" localSheetId="17">'IMPER-COMP'!#REF!</definedName>
    <definedName name="BuiltIn_AutoFilter___8_26" localSheetId="19">'IMPL-COMP'!#REF!</definedName>
    <definedName name="BuiltIn_AutoFilter___8_26" localSheetId="20">'INC-COMP'!#REF!</definedName>
    <definedName name="BuiltIn_AutoFilter___8_26" localSheetId="0">#REF!</definedName>
    <definedName name="BuiltIn_AutoFilter___8_26" localSheetId="2">#REF!</definedName>
    <definedName name="BuiltIn_AutoFilter___8_26" localSheetId="21">'SCE-COMP'!#REF!</definedName>
    <definedName name="BuiltIn_AutoFilter___8_26" localSheetId="22">'SEG-COMP'!#REF!</definedName>
    <definedName name="BuiltIn_AutoFilter___8_26" localSheetId="23">'SPDA-COMP'!#REF!</definedName>
    <definedName name="BuiltIn_AutoFilter___8_26">#REF!</definedName>
    <definedName name="BuiltIn_AutoFilter___8_27" localSheetId="6">'ADM-COMP'!#REF!</definedName>
    <definedName name="BuiltIn_AutoFilter___8_27" localSheetId="14">'CLI-COMP'!#REF!</definedName>
    <definedName name="BuiltIn_AutoFilter___8_27" localSheetId="15">'EST-COMP'!#REF!</definedName>
    <definedName name="BuiltIn_AutoFilter___8_27" localSheetId="16">'GAS-COMP'!#REF!</definedName>
    <definedName name="BuiltIn_AutoFilter___8_27" localSheetId="18">'HID-COMP'!#REF!</definedName>
    <definedName name="BuiltIn_AutoFilter___8_27" localSheetId="17">'IMPER-COMP'!#REF!</definedName>
    <definedName name="BuiltIn_AutoFilter___8_27" localSheetId="19">'IMPL-COMP'!#REF!</definedName>
    <definedName name="BuiltIn_AutoFilter___8_27" localSheetId="20">'INC-COMP'!#REF!</definedName>
    <definedName name="BuiltIn_AutoFilter___8_27" localSheetId="0">#REF!</definedName>
    <definedName name="BuiltIn_AutoFilter___8_27" localSheetId="2">#REF!</definedName>
    <definedName name="BuiltIn_AutoFilter___8_27" localSheetId="21">'SCE-COMP'!#REF!</definedName>
    <definedName name="BuiltIn_AutoFilter___8_27" localSheetId="22">'SEG-COMP'!#REF!</definedName>
    <definedName name="BuiltIn_AutoFilter___8_27" localSheetId="23">'SPDA-COMP'!#REF!</definedName>
    <definedName name="BuiltIn_AutoFilter___8_27">#REF!</definedName>
    <definedName name="BuiltIn_AutoFilter___8_28" localSheetId="6">'ADM-COMP'!#REF!</definedName>
    <definedName name="BuiltIn_AutoFilter___8_28" localSheetId="14">'CLI-COMP'!#REF!</definedName>
    <definedName name="BuiltIn_AutoFilter___8_28" localSheetId="15">'EST-COMP'!#REF!</definedName>
    <definedName name="BuiltIn_AutoFilter___8_28" localSheetId="16">'GAS-COMP'!#REF!</definedName>
    <definedName name="BuiltIn_AutoFilter___8_28" localSheetId="18">'HID-COMP'!#REF!</definedName>
    <definedName name="BuiltIn_AutoFilter___8_28" localSheetId="17">'IMPER-COMP'!#REF!</definedName>
    <definedName name="BuiltIn_AutoFilter___8_28" localSheetId="19">'IMPL-COMP'!#REF!</definedName>
    <definedName name="BuiltIn_AutoFilter___8_28" localSheetId="20">'INC-COMP'!#REF!</definedName>
    <definedName name="BuiltIn_AutoFilter___8_28" localSheetId="0">#REF!</definedName>
    <definedName name="BuiltIn_AutoFilter___8_28" localSheetId="2">#REF!</definedName>
    <definedName name="BuiltIn_AutoFilter___8_28" localSheetId="21">'SCE-COMP'!#REF!</definedName>
    <definedName name="BuiltIn_AutoFilter___8_28" localSheetId="22">'SEG-COMP'!#REF!</definedName>
    <definedName name="BuiltIn_AutoFilter___8_28" localSheetId="23">'SPDA-COMP'!#REF!</definedName>
    <definedName name="BuiltIn_AutoFilter___8_28">#REF!</definedName>
    <definedName name="BuiltIn_AutoFilter___8_29" localSheetId="6">'ADM-COMP'!#REF!</definedName>
    <definedName name="BuiltIn_AutoFilter___8_29" localSheetId="14">'CLI-COMP'!#REF!</definedName>
    <definedName name="BuiltIn_AutoFilter___8_29" localSheetId="15">'EST-COMP'!#REF!</definedName>
    <definedName name="BuiltIn_AutoFilter___8_29" localSheetId="16">'GAS-COMP'!#REF!</definedName>
    <definedName name="BuiltIn_AutoFilter___8_29" localSheetId="18">'HID-COMP'!#REF!</definedName>
    <definedName name="BuiltIn_AutoFilter___8_29" localSheetId="17">'IMPER-COMP'!#REF!</definedName>
    <definedName name="BuiltIn_AutoFilter___8_29" localSheetId="19">'IMPL-COMP'!#REF!</definedName>
    <definedName name="BuiltIn_AutoFilter___8_29" localSheetId="20">'INC-COMP'!#REF!</definedName>
    <definedName name="BuiltIn_AutoFilter___8_29" localSheetId="0">#REF!</definedName>
    <definedName name="BuiltIn_AutoFilter___8_29" localSheetId="2">#REF!</definedName>
    <definedName name="BuiltIn_AutoFilter___8_29" localSheetId="21">'SCE-COMP'!#REF!</definedName>
    <definedName name="BuiltIn_AutoFilter___8_29" localSheetId="22">'SEG-COMP'!#REF!</definedName>
    <definedName name="BuiltIn_AutoFilter___8_29" localSheetId="23">'SPDA-COMP'!#REF!</definedName>
    <definedName name="BuiltIn_AutoFilter___8_29">#REF!</definedName>
    <definedName name="BuiltIn_AutoFilter___8_3" localSheetId="6">'ADM-COMP'!#REF!</definedName>
    <definedName name="BuiltIn_AutoFilter___8_3" localSheetId="14">'CLI-COMP'!#REF!</definedName>
    <definedName name="BuiltIn_AutoFilter___8_3" localSheetId="15">'EST-COMP'!#REF!</definedName>
    <definedName name="BuiltIn_AutoFilter___8_3" localSheetId="16">'GAS-COMP'!#REF!</definedName>
    <definedName name="BuiltIn_AutoFilter___8_3" localSheetId="18">'HID-COMP'!#REF!</definedName>
    <definedName name="BuiltIn_AutoFilter___8_3" localSheetId="17">'IMPER-COMP'!#REF!</definedName>
    <definedName name="BuiltIn_AutoFilter___8_3" localSheetId="19">'IMPL-COMP'!#REF!</definedName>
    <definedName name="BuiltIn_AutoFilter___8_3" localSheetId="20">'INC-COMP'!#REF!</definedName>
    <definedName name="BuiltIn_AutoFilter___8_3" localSheetId="0">#REF!</definedName>
    <definedName name="BuiltIn_AutoFilter___8_3" localSheetId="2">#REF!</definedName>
    <definedName name="BuiltIn_AutoFilter___8_3" localSheetId="21">'SCE-COMP'!#REF!</definedName>
    <definedName name="BuiltIn_AutoFilter___8_3" localSheetId="22">'SEG-COMP'!#REF!</definedName>
    <definedName name="BuiltIn_AutoFilter___8_3" localSheetId="23">'SPDA-COMP'!#REF!</definedName>
    <definedName name="BuiltIn_AutoFilter___8_3">#REF!</definedName>
    <definedName name="BuiltIn_AutoFilter___8_30" localSheetId="6">'ADM-COMP'!#REF!</definedName>
    <definedName name="BuiltIn_AutoFilter___8_30" localSheetId="14">'CLI-COMP'!#REF!</definedName>
    <definedName name="BuiltIn_AutoFilter___8_30" localSheetId="15">'EST-COMP'!#REF!</definedName>
    <definedName name="BuiltIn_AutoFilter___8_30" localSheetId="16">'GAS-COMP'!#REF!</definedName>
    <definedName name="BuiltIn_AutoFilter___8_30" localSheetId="18">'HID-COMP'!#REF!</definedName>
    <definedName name="BuiltIn_AutoFilter___8_30" localSheetId="17">'IMPER-COMP'!#REF!</definedName>
    <definedName name="BuiltIn_AutoFilter___8_30" localSheetId="19">'IMPL-COMP'!#REF!</definedName>
    <definedName name="BuiltIn_AutoFilter___8_30" localSheetId="20">'INC-COMP'!#REF!</definedName>
    <definedName name="BuiltIn_AutoFilter___8_30" localSheetId="0">#REF!</definedName>
    <definedName name="BuiltIn_AutoFilter___8_30" localSheetId="2">#REF!</definedName>
    <definedName name="BuiltIn_AutoFilter___8_30" localSheetId="21">'SCE-COMP'!#REF!</definedName>
    <definedName name="BuiltIn_AutoFilter___8_30" localSheetId="22">'SEG-COMP'!#REF!</definedName>
    <definedName name="BuiltIn_AutoFilter___8_30" localSheetId="23">'SPDA-COMP'!#REF!</definedName>
    <definedName name="BuiltIn_AutoFilter___8_30">#REF!</definedName>
    <definedName name="BuiltIn_AutoFilter___8_31" localSheetId="6">'ADM-COMP'!#REF!</definedName>
    <definedName name="BuiltIn_AutoFilter___8_31" localSheetId="14">'CLI-COMP'!#REF!</definedName>
    <definedName name="BuiltIn_AutoFilter___8_31" localSheetId="15">'EST-COMP'!#REF!</definedName>
    <definedName name="BuiltIn_AutoFilter___8_31" localSheetId="16">'GAS-COMP'!#REF!</definedName>
    <definedName name="BuiltIn_AutoFilter___8_31" localSheetId="18">'HID-COMP'!#REF!</definedName>
    <definedName name="BuiltIn_AutoFilter___8_31" localSheetId="17">'IMPER-COMP'!#REF!</definedName>
    <definedName name="BuiltIn_AutoFilter___8_31" localSheetId="19">'IMPL-COMP'!#REF!</definedName>
    <definedName name="BuiltIn_AutoFilter___8_31" localSheetId="20">'INC-COMP'!#REF!</definedName>
    <definedName name="BuiltIn_AutoFilter___8_31" localSheetId="0">#REF!</definedName>
    <definedName name="BuiltIn_AutoFilter___8_31" localSheetId="2">#REF!</definedName>
    <definedName name="BuiltIn_AutoFilter___8_31" localSheetId="21">'SCE-COMP'!#REF!</definedName>
    <definedName name="BuiltIn_AutoFilter___8_31" localSheetId="22">'SEG-COMP'!#REF!</definedName>
    <definedName name="BuiltIn_AutoFilter___8_31" localSheetId="23">'SPDA-COMP'!#REF!</definedName>
    <definedName name="BuiltIn_AutoFilter___8_31">#REF!</definedName>
    <definedName name="BuiltIn_AutoFilter___8_32" localSheetId="6">'ADM-COMP'!#REF!</definedName>
    <definedName name="BuiltIn_AutoFilter___8_32" localSheetId="14">'CLI-COMP'!#REF!</definedName>
    <definedName name="BuiltIn_AutoFilter___8_32" localSheetId="15">'EST-COMP'!#REF!</definedName>
    <definedName name="BuiltIn_AutoFilter___8_32" localSheetId="16">'GAS-COMP'!#REF!</definedName>
    <definedName name="BuiltIn_AutoFilter___8_32" localSheetId="18">'HID-COMP'!#REF!</definedName>
    <definedName name="BuiltIn_AutoFilter___8_32" localSheetId="17">'IMPER-COMP'!#REF!</definedName>
    <definedName name="BuiltIn_AutoFilter___8_32" localSheetId="19">'IMPL-COMP'!#REF!</definedName>
    <definedName name="BuiltIn_AutoFilter___8_32" localSheetId="20">'INC-COMP'!#REF!</definedName>
    <definedName name="BuiltIn_AutoFilter___8_32" localSheetId="0">#REF!</definedName>
    <definedName name="BuiltIn_AutoFilter___8_32" localSheetId="2">#REF!</definedName>
    <definedName name="BuiltIn_AutoFilter___8_32" localSheetId="21">'SCE-COMP'!#REF!</definedName>
    <definedName name="BuiltIn_AutoFilter___8_32" localSheetId="22">'SEG-COMP'!#REF!</definedName>
    <definedName name="BuiltIn_AutoFilter___8_32" localSheetId="23">'SPDA-COMP'!#REF!</definedName>
    <definedName name="BuiltIn_AutoFilter___8_32">#REF!</definedName>
    <definedName name="BuiltIn_AutoFilter___8_4" localSheetId="6">'ADM-COMP'!#REF!</definedName>
    <definedName name="BuiltIn_AutoFilter___8_4" localSheetId="14">'CLI-COMP'!#REF!</definedName>
    <definedName name="BuiltIn_AutoFilter___8_4" localSheetId="15">'EST-COMP'!#REF!</definedName>
    <definedName name="BuiltIn_AutoFilter___8_4" localSheetId="16">'GAS-COMP'!#REF!</definedName>
    <definedName name="BuiltIn_AutoFilter___8_4" localSheetId="18">'HID-COMP'!#REF!</definedName>
    <definedName name="BuiltIn_AutoFilter___8_4" localSheetId="17">'IMPER-COMP'!#REF!</definedName>
    <definedName name="BuiltIn_AutoFilter___8_4" localSheetId="19">'IMPL-COMP'!#REF!</definedName>
    <definedName name="BuiltIn_AutoFilter___8_4" localSheetId="20">'INC-COMP'!#REF!</definedName>
    <definedName name="BuiltIn_AutoFilter___8_4" localSheetId="0">#REF!</definedName>
    <definedName name="BuiltIn_AutoFilter___8_4" localSheetId="2">#REF!</definedName>
    <definedName name="BuiltIn_AutoFilter___8_4" localSheetId="21">'SCE-COMP'!#REF!</definedName>
    <definedName name="BuiltIn_AutoFilter___8_4" localSheetId="22">'SEG-COMP'!#REF!</definedName>
    <definedName name="BuiltIn_AutoFilter___8_4" localSheetId="23">'SPDA-COMP'!#REF!</definedName>
    <definedName name="BuiltIn_AutoFilter___8_4">#REF!</definedName>
    <definedName name="BuiltIn_AutoFilter___8_5" localSheetId="6">'ADM-COMP'!#REF!</definedName>
    <definedName name="BuiltIn_AutoFilter___8_5" localSheetId="14">'CLI-COMP'!#REF!</definedName>
    <definedName name="BuiltIn_AutoFilter___8_5" localSheetId="15">'EST-COMP'!#REF!</definedName>
    <definedName name="BuiltIn_AutoFilter___8_5" localSheetId="16">'GAS-COMP'!#REF!</definedName>
    <definedName name="BuiltIn_AutoFilter___8_5" localSheetId="18">'HID-COMP'!#REF!</definedName>
    <definedName name="BuiltIn_AutoFilter___8_5" localSheetId="17">'IMPER-COMP'!#REF!</definedName>
    <definedName name="BuiltIn_AutoFilter___8_5" localSheetId="19">'IMPL-COMP'!#REF!</definedName>
    <definedName name="BuiltIn_AutoFilter___8_5" localSheetId="20">'INC-COMP'!#REF!</definedName>
    <definedName name="BuiltIn_AutoFilter___8_5" localSheetId="0">#REF!</definedName>
    <definedName name="BuiltIn_AutoFilter___8_5" localSheetId="2">#REF!</definedName>
    <definedName name="BuiltIn_AutoFilter___8_5" localSheetId="21">'SCE-COMP'!#REF!</definedName>
    <definedName name="BuiltIn_AutoFilter___8_5" localSheetId="22">'SEG-COMP'!#REF!</definedName>
    <definedName name="BuiltIn_AutoFilter___8_5" localSheetId="23">'SPDA-COMP'!#REF!</definedName>
    <definedName name="BuiltIn_AutoFilter___8_5">#REF!</definedName>
    <definedName name="BuiltIn_AutoFilter___8_6" localSheetId="6">'ADM-COMP'!#REF!</definedName>
    <definedName name="BuiltIn_AutoFilter___8_6" localSheetId="14">'CLI-COMP'!#REF!</definedName>
    <definedName name="BuiltIn_AutoFilter___8_6" localSheetId="15">'EST-COMP'!#REF!</definedName>
    <definedName name="BuiltIn_AutoFilter___8_6" localSheetId="16">'GAS-COMP'!#REF!</definedName>
    <definedName name="BuiltIn_AutoFilter___8_6" localSheetId="18">'HID-COMP'!#REF!</definedName>
    <definedName name="BuiltIn_AutoFilter___8_6" localSheetId="17">'IMPER-COMP'!#REF!</definedName>
    <definedName name="BuiltIn_AutoFilter___8_6" localSheetId="19">'IMPL-COMP'!#REF!</definedName>
    <definedName name="BuiltIn_AutoFilter___8_6" localSheetId="20">'INC-COMP'!#REF!</definedName>
    <definedName name="BuiltIn_AutoFilter___8_6" localSheetId="0">#REF!</definedName>
    <definedName name="BuiltIn_AutoFilter___8_6" localSheetId="2">#REF!</definedName>
    <definedName name="BuiltIn_AutoFilter___8_6" localSheetId="21">'SCE-COMP'!#REF!</definedName>
    <definedName name="BuiltIn_AutoFilter___8_6" localSheetId="22">'SEG-COMP'!#REF!</definedName>
    <definedName name="BuiltIn_AutoFilter___8_6" localSheetId="23">'SPDA-COMP'!#REF!</definedName>
    <definedName name="BuiltIn_AutoFilter___8_6">#REF!</definedName>
    <definedName name="BuiltIn_AutoFilter___8_7" localSheetId="6">'ADM-COMP'!#REF!</definedName>
    <definedName name="BuiltIn_AutoFilter___8_7" localSheetId="14">'CLI-COMP'!#REF!</definedName>
    <definedName name="BuiltIn_AutoFilter___8_7" localSheetId="15">'EST-COMP'!#REF!</definedName>
    <definedName name="BuiltIn_AutoFilter___8_7" localSheetId="16">'GAS-COMP'!#REF!</definedName>
    <definedName name="BuiltIn_AutoFilter___8_7" localSheetId="18">'HID-COMP'!#REF!</definedName>
    <definedName name="BuiltIn_AutoFilter___8_7" localSheetId="17">'IMPER-COMP'!#REF!</definedName>
    <definedName name="BuiltIn_AutoFilter___8_7" localSheetId="19">'IMPL-COMP'!#REF!</definedName>
    <definedName name="BuiltIn_AutoFilter___8_7" localSheetId="20">'INC-COMP'!#REF!</definedName>
    <definedName name="BuiltIn_AutoFilter___8_7" localSheetId="0">#REF!</definedName>
    <definedName name="BuiltIn_AutoFilter___8_7" localSheetId="2">#REF!</definedName>
    <definedName name="BuiltIn_AutoFilter___8_7" localSheetId="21">'SCE-COMP'!#REF!</definedName>
    <definedName name="BuiltIn_AutoFilter___8_7" localSheetId="22">'SEG-COMP'!#REF!</definedName>
    <definedName name="BuiltIn_AutoFilter___8_7" localSheetId="23">'SPDA-COMP'!#REF!</definedName>
    <definedName name="BuiltIn_AutoFilter___8_7">#REF!</definedName>
    <definedName name="BuiltIn_AutoFilter___8_8" localSheetId="6">'ADM-COMP'!#REF!</definedName>
    <definedName name="BuiltIn_AutoFilter___8_8" localSheetId="14">'CLI-COMP'!#REF!</definedName>
    <definedName name="BuiltIn_AutoFilter___8_8" localSheetId="15">'EST-COMP'!#REF!</definedName>
    <definedName name="BuiltIn_AutoFilter___8_8" localSheetId="16">'GAS-COMP'!#REF!</definedName>
    <definedName name="BuiltIn_AutoFilter___8_8" localSheetId="18">'HID-COMP'!#REF!</definedName>
    <definedName name="BuiltIn_AutoFilter___8_8" localSheetId="17">'IMPER-COMP'!#REF!</definedName>
    <definedName name="BuiltIn_AutoFilter___8_8" localSheetId="19">'IMPL-COMP'!#REF!</definedName>
    <definedName name="BuiltIn_AutoFilter___8_8" localSheetId="20">'INC-COMP'!#REF!</definedName>
    <definedName name="BuiltIn_AutoFilter___8_8" localSheetId="0">#REF!</definedName>
    <definedName name="BuiltIn_AutoFilter___8_8" localSheetId="2">#REF!</definedName>
    <definedName name="BuiltIn_AutoFilter___8_8" localSheetId="21">'SCE-COMP'!#REF!</definedName>
    <definedName name="BuiltIn_AutoFilter___8_8" localSheetId="22">'SEG-COMP'!#REF!</definedName>
    <definedName name="BuiltIn_AutoFilter___8_8" localSheetId="23">'SPDA-COMP'!#REF!</definedName>
    <definedName name="BuiltIn_AutoFilter___8_8">#REF!</definedName>
    <definedName name="BuiltIn_AutoFilter___8_9" localSheetId="6">'ADM-COMP'!#REF!</definedName>
    <definedName name="BuiltIn_AutoFilter___8_9" localSheetId="14">'CLI-COMP'!#REF!</definedName>
    <definedName name="BuiltIn_AutoFilter___8_9" localSheetId="15">'EST-COMP'!#REF!</definedName>
    <definedName name="BuiltIn_AutoFilter___8_9" localSheetId="16">'GAS-COMP'!#REF!</definedName>
    <definedName name="BuiltIn_AutoFilter___8_9" localSheetId="18">'HID-COMP'!#REF!</definedName>
    <definedName name="BuiltIn_AutoFilter___8_9" localSheetId="17">'IMPER-COMP'!#REF!</definedName>
    <definedName name="BuiltIn_AutoFilter___8_9" localSheetId="19">'IMPL-COMP'!#REF!</definedName>
    <definedName name="BuiltIn_AutoFilter___8_9" localSheetId="20">'INC-COMP'!#REF!</definedName>
    <definedName name="BuiltIn_AutoFilter___8_9" localSheetId="0">#REF!</definedName>
    <definedName name="BuiltIn_AutoFilter___8_9" localSheetId="2">#REF!</definedName>
    <definedName name="BuiltIn_AutoFilter___8_9" localSheetId="21">'SCE-COMP'!#REF!</definedName>
    <definedName name="BuiltIn_AutoFilter___8_9" localSheetId="22">'SEG-COMP'!#REF!</definedName>
    <definedName name="BuiltIn_AutoFilter___8_9" localSheetId="23">'SPDA-COMP'!#REF!</definedName>
    <definedName name="BuiltIn_AutoFilter___8_9">#REF!</definedName>
    <definedName name="BuiltIn_Print_Area" localSheetId="6">'ADM-COMP'!#REF!</definedName>
    <definedName name="BuiltIn_Print_Area" localSheetId="14">'CLI-COMP'!#REF!</definedName>
    <definedName name="BuiltIn_Print_Area" localSheetId="15">'EST-COMP'!#REF!</definedName>
    <definedName name="BuiltIn_Print_Area" localSheetId="16">'GAS-COMP'!#REF!</definedName>
    <definedName name="BuiltIn_Print_Area" localSheetId="18">'HID-COMP'!#REF!</definedName>
    <definedName name="BuiltIn_Print_Area" localSheetId="17">'IMPER-COMP'!#REF!</definedName>
    <definedName name="BuiltIn_Print_Area" localSheetId="19">'IMPL-COMP'!#REF!</definedName>
    <definedName name="BuiltIn_Print_Area" localSheetId="20">'INC-COMP'!#REF!</definedName>
    <definedName name="BuiltIn_Print_Area" localSheetId="0">#REF!</definedName>
    <definedName name="BuiltIn_Print_Area" localSheetId="2">#REF!</definedName>
    <definedName name="BuiltIn_Print_Area" localSheetId="21">'SCE-COMP'!#REF!</definedName>
    <definedName name="BuiltIn_Print_Area" localSheetId="22">'SEG-COMP'!#REF!</definedName>
    <definedName name="BuiltIn_Print_Area" localSheetId="23">'SPDA-COMP'!#REF!</definedName>
    <definedName name="BuiltIn_Print_Area">#REF!</definedName>
    <definedName name="BuiltIn_Print_Area___0" localSheetId="6">'ADM-COMP'!#REF!</definedName>
    <definedName name="BuiltIn_Print_Area___0" localSheetId="14">'CLI-COMP'!#REF!</definedName>
    <definedName name="BuiltIn_Print_Area___0" localSheetId="15">'EST-COMP'!#REF!</definedName>
    <definedName name="BuiltIn_Print_Area___0" localSheetId="16">'GAS-COMP'!#REF!</definedName>
    <definedName name="BuiltIn_Print_Area___0" localSheetId="18">'HID-COMP'!#REF!</definedName>
    <definedName name="BuiltIn_Print_Area___0" localSheetId="17">'IMPER-COMP'!#REF!</definedName>
    <definedName name="BuiltIn_Print_Area___0" localSheetId="19">'IMPL-COMP'!#REF!</definedName>
    <definedName name="BuiltIn_Print_Area___0" localSheetId="20">'INC-COMP'!#REF!</definedName>
    <definedName name="BuiltIn_Print_Area___0" localSheetId="0">#REF!</definedName>
    <definedName name="BuiltIn_Print_Area___0" localSheetId="2">#REF!</definedName>
    <definedName name="BuiltIn_Print_Area___0" localSheetId="21">'SCE-COMP'!#REF!</definedName>
    <definedName name="BuiltIn_Print_Area___0" localSheetId="22">'SEG-COMP'!#REF!</definedName>
    <definedName name="BuiltIn_Print_Area___0" localSheetId="23">'SPDA-COMP'!#REF!</definedName>
    <definedName name="BuiltIn_Print_Area___0">#REF!</definedName>
    <definedName name="BuiltIn_Print_Area___0___0" localSheetId="6">'ADM-COMP'!#REF!</definedName>
    <definedName name="BuiltIn_Print_Area___0___0" localSheetId="14">'CLI-COMP'!#REF!</definedName>
    <definedName name="BuiltIn_Print_Area___0___0" localSheetId="15">'EST-COMP'!#REF!</definedName>
    <definedName name="BuiltIn_Print_Area___0___0" localSheetId="16">'GAS-COMP'!#REF!</definedName>
    <definedName name="BuiltIn_Print_Area___0___0" localSheetId="18">'HID-COMP'!#REF!</definedName>
    <definedName name="BuiltIn_Print_Area___0___0" localSheetId="17">'IMPER-COMP'!#REF!</definedName>
    <definedName name="BuiltIn_Print_Area___0___0" localSheetId="19">'IMPL-COMP'!#REF!</definedName>
    <definedName name="BuiltIn_Print_Area___0___0" localSheetId="20">'INC-COMP'!#REF!</definedName>
    <definedName name="BuiltIn_Print_Area___0___0" localSheetId="0">#REF!</definedName>
    <definedName name="BuiltIn_Print_Area___0___0" localSheetId="2">#REF!</definedName>
    <definedName name="BuiltIn_Print_Area___0___0" localSheetId="21">'SCE-COMP'!#REF!</definedName>
    <definedName name="BuiltIn_Print_Area___0___0" localSheetId="22">'SEG-COMP'!#REF!</definedName>
    <definedName name="BuiltIn_Print_Area___0___0" localSheetId="23">'SPDA-COMP'!#REF!</definedName>
    <definedName name="BuiltIn_Print_Area___0___0">#REF!</definedName>
    <definedName name="BuiltIn_Print_Area___0___0___0" localSheetId="6">'ADM-COMP'!#REF!</definedName>
    <definedName name="BuiltIn_Print_Area___0___0___0" localSheetId="14">'CLI-COMP'!#REF!</definedName>
    <definedName name="BuiltIn_Print_Area___0___0___0" localSheetId="15">'EST-COMP'!#REF!</definedName>
    <definedName name="BuiltIn_Print_Area___0___0___0" localSheetId="16">'GAS-COMP'!#REF!</definedName>
    <definedName name="BuiltIn_Print_Area___0___0___0" localSheetId="18">'HID-COMP'!#REF!</definedName>
    <definedName name="BuiltIn_Print_Area___0___0___0" localSheetId="17">'IMPER-COMP'!#REF!</definedName>
    <definedName name="BuiltIn_Print_Area___0___0___0" localSheetId="19">'IMPL-COMP'!#REF!</definedName>
    <definedName name="BuiltIn_Print_Area___0___0___0" localSheetId="20">'INC-COMP'!#REF!</definedName>
    <definedName name="BuiltIn_Print_Area___0___0___0" localSheetId="0">#REF!</definedName>
    <definedName name="BuiltIn_Print_Area___0___0___0" localSheetId="2">#REF!</definedName>
    <definedName name="BuiltIn_Print_Area___0___0___0" localSheetId="21">'SCE-COMP'!#REF!</definedName>
    <definedName name="BuiltIn_Print_Area___0___0___0" localSheetId="22">'SEG-COMP'!#REF!</definedName>
    <definedName name="BuiltIn_Print_Area___0___0___0" localSheetId="23">'SPDA-COMP'!#REF!</definedName>
    <definedName name="BuiltIn_Print_Area___0___0___0">#REF!</definedName>
    <definedName name="BuiltIn_Print_Area___0___0___0___0" localSheetId="6">'ADM-COMP'!#REF!</definedName>
    <definedName name="BuiltIn_Print_Area___0___0___0___0" localSheetId="14">'CLI-COMP'!#REF!</definedName>
    <definedName name="BuiltIn_Print_Area___0___0___0___0" localSheetId="15">'EST-COMP'!#REF!</definedName>
    <definedName name="BuiltIn_Print_Area___0___0___0___0" localSheetId="16">'GAS-COMP'!#REF!</definedName>
    <definedName name="BuiltIn_Print_Area___0___0___0___0" localSheetId="18">'HID-COMP'!#REF!</definedName>
    <definedName name="BuiltIn_Print_Area___0___0___0___0" localSheetId="17">'IMPER-COMP'!#REF!</definedName>
    <definedName name="BuiltIn_Print_Area___0___0___0___0" localSheetId="19">'IMPL-COMP'!#REF!</definedName>
    <definedName name="BuiltIn_Print_Area___0___0___0___0" localSheetId="20">'INC-COMP'!#REF!</definedName>
    <definedName name="BuiltIn_Print_Area___0___0___0___0" localSheetId="0">#REF!</definedName>
    <definedName name="BuiltIn_Print_Area___0___0___0___0" localSheetId="2">#REF!</definedName>
    <definedName name="BuiltIn_Print_Area___0___0___0___0" localSheetId="21">'SCE-COMP'!#REF!</definedName>
    <definedName name="BuiltIn_Print_Area___0___0___0___0" localSheetId="22">'SEG-COMP'!#REF!</definedName>
    <definedName name="BuiltIn_Print_Area___0___0___0___0" localSheetId="23">'SPDA-COMP'!#REF!</definedName>
    <definedName name="BuiltIn_Print_Area___0___0___0___0">#REF!</definedName>
    <definedName name="BuiltIn_Print_Area___0___0___0___0___0" localSheetId="6">'ADM-COMP'!#REF!</definedName>
    <definedName name="BuiltIn_Print_Area___0___0___0___0___0" localSheetId="14">'CLI-COMP'!#REF!</definedName>
    <definedName name="BuiltIn_Print_Area___0___0___0___0___0" localSheetId="15">'EST-COMP'!#REF!</definedName>
    <definedName name="BuiltIn_Print_Area___0___0___0___0___0" localSheetId="16">'GAS-COMP'!#REF!</definedName>
    <definedName name="BuiltIn_Print_Area___0___0___0___0___0" localSheetId="18">'HID-COMP'!#REF!</definedName>
    <definedName name="BuiltIn_Print_Area___0___0___0___0___0" localSheetId="17">'IMPER-COMP'!#REF!</definedName>
    <definedName name="BuiltIn_Print_Area___0___0___0___0___0" localSheetId="19">'IMPL-COMP'!#REF!</definedName>
    <definedName name="BuiltIn_Print_Area___0___0___0___0___0" localSheetId="20">'INC-COMP'!#REF!</definedName>
    <definedName name="BuiltIn_Print_Area___0___0___0___0___0" localSheetId="0">#REF!</definedName>
    <definedName name="BuiltIn_Print_Area___0___0___0___0___0" localSheetId="2">#REF!</definedName>
    <definedName name="BuiltIn_Print_Area___0___0___0___0___0" localSheetId="21">'SCE-COMP'!#REF!</definedName>
    <definedName name="BuiltIn_Print_Area___0___0___0___0___0" localSheetId="22">'SEG-COMP'!#REF!</definedName>
    <definedName name="BuiltIn_Print_Area___0___0___0___0___0" localSheetId="23">'SPDA-COMP'!#REF!</definedName>
    <definedName name="BuiltIn_Print_Area___0___0___0___0___0">#REF!</definedName>
    <definedName name="BuiltIn_Print_Area___0___0___0___0___0___0" localSheetId="6">'ADM-COMP'!#REF!</definedName>
    <definedName name="BuiltIn_Print_Area___0___0___0___0___0___0" localSheetId="14">'CLI-COMP'!#REF!</definedName>
    <definedName name="BuiltIn_Print_Area___0___0___0___0___0___0" localSheetId="15">'EST-COMP'!#REF!</definedName>
    <definedName name="BuiltIn_Print_Area___0___0___0___0___0___0" localSheetId="16">'GAS-COMP'!#REF!</definedName>
    <definedName name="BuiltIn_Print_Area___0___0___0___0___0___0" localSheetId="18">'HID-COMP'!#REF!</definedName>
    <definedName name="BuiltIn_Print_Area___0___0___0___0___0___0" localSheetId="17">'IMPER-COMP'!#REF!</definedName>
    <definedName name="BuiltIn_Print_Area___0___0___0___0___0___0" localSheetId="19">'IMPL-COMP'!#REF!</definedName>
    <definedName name="BuiltIn_Print_Area___0___0___0___0___0___0" localSheetId="20">'INC-COMP'!#REF!</definedName>
    <definedName name="BuiltIn_Print_Area___0___0___0___0___0___0" localSheetId="0">#REF!</definedName>
    <definedName name="BuiltIn_Print_Area___0___0___0___0___0___0" localSheetId="2">#REF!</definedName>
    <definedName name="BuiltIn_Print_Area___0___0___0___0___0___0" localSheetId="21">'SCE-COMP'!#REF!</definedName>
    <definedName name="BuiltIn_Print_Area___0___0___0___0___0___0" localSheetId="22">'SEG-COMP'!#REF!</definedName>
    <definedName name="BuiltIn_Print_Area___0___0___0___0___0___0" localSheetId="23">'SPDA-COMP'!#REF!</definedName>
    <definedName name="BuiltIn_Print_Area___0___0___0___0___0___0">#REF!</definedName>
    <definedName name="BuiltIn_Print_Area___0___0___0___0___0___0___0" localSheetId="6">'ADM-COMP'!#REF!</definedName>
    <definedName name="BuiltIn_Print_Area___0___0___0___0___0___0___0" localSheetId="14">'CLI-COMP'!#REF!</definedName>
    <definedName name="BuiltIn_Print_Area___0___0___0___0___0___0___0" localSheetId="15">'EST-COMP'!#REF!</definedName>
    <definedName name="BuiltIn_Print_Area___0___0___0___0___0___0___0" localSheetId="16">'GAS-COMP'!#REF!</definedName>
    <definedName name="BuiltIn_Print_Area___0___0___0___0___0___0___0" localSheetId="18">'HID-COMP'!#REF!</definedName>
    <definedName name="BuiltIn_Print_Area___0___0___0___0___0___0___0" localSheetId="17">'IMPER-COMP'!#REF!</definedName>
    <definedName name="BuiltIn_Print_Area___0___0___0___0___0___0___0" localSheetId="19">'IMPL-COMP'!#REF!</definedName>
    <definedName name="BuiltIn_Print_Area___0___0___0___0___0___0___0" localSheetId="20">'INC-COMP'!#REF!</definedName>
    <definedName name="BuiltIn_Print_Area___0___0___0___0___0___0___0" localSheetId="0">#REF!</definedName>
    <definedName name="BuiltIn_Print_Area___0___0___0___0___0___0___0" localSheetId="2">#REF!</definedName>
    <definedName name="BuiltIn_Print_Area___0___0___0___0___0___0___0" localSheetId="21">'SCE-COMP'!#REF!</definedName>
    <definedName name="BuiltIn_Print_Area___0___0___0___0___0___0___0" localSheetId="22">'SEG-COMP'!#REF!</definedName>
    <definedName name="BuiltIn_Print_Area___0___0___0___0___0___0___0" localSheetId="23">'SPDA-COMP'!#REF!</definedName>
    <definedName name="BuiltIn_Print_Area___0___0___0___0___0___0___0">#REF!</definedName>
    <definedName name="BuiltIn_Print_Area___0___0___0___0___0___0___0___0___0" localSheetId="6">'ADM-COMP'!#REF!</definedName>
    <definedName name="BuiltIn_Print_Area___0___0___0___0___0___0___0___0___0" localSheetId="14">'CLI-COMP'!#REF!</definedName>
    <definedName name="BuiltIn_Print_Area___0___0___0___0___0___0___0___0___0" localSheetId="15">'EST-COMP'!#REF!</definedName>
    <definedName name="BuiltIn_Print_Area___0___0___0___0___0___0___0___0___0" localSheetId="16">'GAS-COMP'!#REF!</definedName>
    <definedName name="BuiltIn_Print_Area___0___0___0___0___0___0___0___0___0" localSheetId="18">'HID-COMP'!#REF!</definedName>
    <definedName name="BuiltIn_Print_Area___0___0___0___0___0___0___0___0___0" localSheetId="17">'IMPER-COMP'!#REF!</definedName>
    <definedName name="BuiltIn_Print_Area___0___0___0___0___0___0___0___0___0" localSheetId="19">'IMPL-COMP'!#REF!</definedName>
    <definedName name="BuiltIn_Print_Area___0___0___0___0___0___0___0___0___0" localSheetId="20">'INC-COMP'!#REF!</definedName>
    <definedName name="BuiltIn_Print_Area___0___0___0___0___0___0___0___0___0" localSheetId="0">#REF!</definedName>
    <definedName name="BuiltIn_Print_Area___0___0___0___0___0___0___0___0___0" localSheetId="2">#REF!</definedName>
    <definedName name="BuiltIn_Print_Area___0___0___0___0___0___0___0___0___0" localSheetId="21">'SCE-COMP'!#REF!</definedName>
    <definedName name="BuiltIn_Print_Area___0___0___0___0___0___0___0___0___0" localSheetId="22">'SEG-COMP'!#REF!</definedName>
    <definedName name="BuiltIn_Print_Area___0___0___0___0___0___0___0___0___0" localSheetId="23">'SPDA-COMP'!#REF!</definedName>
    <definedName name="BuiltIn_Print_Area___0___0___0___0___0___0___0___0___0">#REF!</definedName>
    <definedName name="BuiltIn_Print_Area___0___0___10" localSheetId="6">'ADM-COMP'!#REF!</definedName>
    <definedName name="BuiltIn_Print_Area___0___0___10" localSheetId="14">'CLI-COMP'!#REF!</definedName>
    <definedName name="BuiltIn_Print_Area___0___0___10" localSheetId="15">'EST-COMP'!#REF!</definedName>
    <definedName name="BuiltIn_Print_Area___0___0___10" localSheetId="16">'GAS-COMP'!#REF!</definedName>
    <definedName name="BuiltIn_Print_Area___0___0___10" localSheetId="18">'HID-COMP'!#REF!</definedName>
    <definedName name="BuiltIn_Print_Area___0___0___10" localSheetId="17">'IMPER-COMP'!#REF!</definedName>
    <definedName name="BuiltIn_Print_Area___0___0___10" localSheetId="19">'IMPL-COMP'!#REF!</definedName>
    <definedName name="BuiltIn_Print_Area___0___0___10" localSheetId="20">'INC-COMP'!#REF!</definedName>
    <definedName name="BuiltIn_Print_Area___0___0___10" localSheetId="0">#REF!</definedName>
    <definedName name="BuiltIn_Print_Area___0___0___10" localSheetId="2">#REF!</definedName>
    <definedName name="BuiltIn_Print_Area___0___0___10" localSheetId="21">'SCE-COMP'!#REF!</definedName>
    <definedName name="BuiltIn_Print_Area___0___0___10" localSheetId="22">'SEG-COMP'!#REF!</definedName>
    <definedName name="BuiltIn_Print_Area___0___0___10" localSheetId="23">'SPDA-COMP'!#REF!</definedName>
    <definedName name="BuiltIn_Print_Area___0___0___10">#REF!</definedName>
    <definedName name="BuiltIn_Print_Area___0___1" localSheetId="6">'ADM-COMP'!#REF!</definedName>
    <definedName name="BuiltIn_Print_Area___0___1" localSheetId="14">'CLI-COMP'!#REF!</definedName>
    <definedName name="BuiltIn_Print_Area___0___1" localSheetId="15">'EST-COMP'!#REF!</definedName>
    <definedName name="BuiltIn_Print_Area___0___1" localSheetId="16">'GAS-COMP'!#REF!</definedName>
    <definedName name="BuiltIn_Print_Area___0___1" localSheetId="18">'HID-COMP'!#REF!</definedName>
    <definedName name="BuiltIn_Print_Area___0___1" localSheetId="17">'IMPER-COMP'!#REF!</definedName>
    <definedName name="BuiltIn_Print_Area___0___1" localSheetId="19">'IMPL-COMP'!#REF!</definedName>
    <definedName name="BuiltIn_Print_Area___0___1" localSheetId="20">'INC-COMP'!#REF!</definedName>
    <definedName name="BuiltIn_Print_Area___0___1" localSheetId="0">#REF!</definedName>
    <definedName name="BuiltIn_Print_Area___0___1" localSheetId="2">#REF!</definedName>
    <definedName name="BuiltIn_Print_Area___0___1" localSheetId="21">'SCE-COMP'!#REF!</definedName>
    <definedName name="BuiltIn_Print_Area___0___1" localSheetId="22">'SEG-COMP'!#REF!</definedName>
    <definedName name="BuiltIn_Print_Area___0___1" localSheetId="23">'SPDA-COMP'!#REF!</definedName>
    <definedName name="BuiltIn_Print_Area___0___1">#REF!</definedName>
    <definedName name="BuiltIn_Print_Area___0___1___0" localSheetId="6">'ADM-COMP'!#REF!</definedName>
    <definedName name="BuiltIn_Print_Area___0___1___0" localSheetId="14">'CLI-COMP'!#REF!</definedName>
    <definedName name="BuiltIn_Print_Area___0___1___0" localSheetId="15">'EST-COMP'!#REF!</definedName>
    <definedName name="BuiltIn_Print_Area___0___1___0" localSheetId="16">'GAS-COMP'!#REF!</definedName>
    <definedName name="BuiltIn_Print_Area___0___1___0" localSheetId="18">'HID-COMP'!#REF!</definedName>
    <definedName name="BuiltIn_Print_Area___0___1___0" localSheetId="17">'IMPER-COMP'!#REF!</definedName>
    <definedName name="BuiltIn_Print_Area___0___1___0" localSheetId="19">'IMPL-COMP'!#REF!</definedName>
    <definedName name="BuiltIn_Print_Area___0___1___0" localSheetId="20">'INC-COMP'!#REF!</definedName>
    <definedName name="BuiltIn_Print_Area___0___1___0" localSheetId="0">#REF!</definedName>
    <definedName name="BuiltIn_Print_Area___0___1___0" localSheetId="2">#REF!</definedName>
    <definedName name="BuiltIn_Print_Area___0___1___0" localSheetId="21">'SCE-COMP'!#REF!</definedName>
    <definedName name="BuiltIn_Print_Area___0___1___0" localSheetId="22">'SEG-COMP'!#REF!</definedName>
    <definedName name="BuiltIn_Print_Area___0___1___0" localSheetId="23">'SPDA-COMP'!#REF!</definedName>
    <definedName name="BuiltIn_Print_Area___0___1___0">#REF!</definedName>
    <definedName name="BuiltIn_Print_Area___0___1___0___0" localSheetId="6">'ADM-COMP'!#REF!</definedName>
    <definedName name="BuiltIn_Print_Area___0___1___0___0" localSheetId="14">'CLI-COMP'!#REF!</definedName>
    <definedName name="BuiltIn_Print_Area___0___1___0___0" localSheetId="15">'EST-COMP'!#REF!</definedName>
    <definedName name="BuiltIn_Print_Area___0___1___0___0" localSheetId="16">'GAS-COMP'!#REF!</definedName>
    <definedName name="BuiltIn_Print_Area___0___1___0___0" localSheetId="18">'HID-COMP'!#REF!</definedName>
    <definedName name="BuiltIn_Print_Area___0___1___0___0" localSheetId="17">'IMPER-COMP'!#REF!</definedName>
    <definedName name="BuiltIn_Print_Area___0___1___0___0" localSheetId="19">'IMPL-COMP'!#REF!</definedName>
    <definedName name="BuiltIn_Print_Area___0___1___0___0" localSheetId="20">'INC-COMP'!#REF!</definedName>
    <definedName name="BuiltIn_Print_Area___0___1___0___0" localSheetId="0">#REF!</definedName>
    <definedName name="BuiltIn_Print_Area___0___1___0___0" localSheetId="2">#REF!</definedName>
    <definedName name="BuiltIn_Print_Area___0___1___0___0" localSheetId="21">'SCE-COMP'!#REF!</definedName>
    <definedName name="BuiltIn_Print_Area___0___1___0___0" localSheetId="22">'SEG-COMP'!#REF!</definedName>
    <definedName name="BuiltIn_Print_Area___0___1___0___0" localSheetId="23">'SPDA-COMP'!#REF!</definedName>
    <definedName name="BuiltIn_Print_Area___0___1___0___0">#REF!</definedName>
    <definedName name="BuiltIn_Print_Area___0___1___0___0___0" localSheetId="6">'ADM-COMP'!#REF!</definedName>
    <definedName name="BuiltIn_Print_Area___0___1___0___0___0" localSheetId="14">'CLI-COMP'!#REF!</definedName>
    <definedName name="BuiltIn_Print_Area___0___1___0___0___0" localSheetId="15">'EST-COMP'!#REF!</definedName>
    <definedName name="BuiltIn_Print_Area___0___1___0___0___0" localSheetId="16">'GAS-COMP'!#REF!</definedName>
    <definedName name="BuiltIn_Print_Area___0___1___0___0___0" localSheetId="18">'HID-COMP'!#REF!</definedName>
    <definedName name="BuiltIn_Print_Area___0___1___0___0___0" localSheetId="17">'IMPER-COMP'!#REF!</definedName>
    <definedName name="BuiltIn_Print_Area___0___1___0___0___0" localSheetId="19">'IMPL-COMP'!#REF!</definedName>
    <definedName name="BuiltIn_Print_Area___0___1___0___0___0" localSheetId="20">'INC-COMP'!#REF!</definedName>
    <definedName name="BuiltIn_Print_Area___0___1___0___0___0" localSheetId="0">#REF!</definedName>
    <definedName name="BuiltIn_Print_Area___0___1___0___0___0" localSheetId="2">#REF!</definedName>
    <definedName name="BuiltIn_Print_Area___0___1___0___0___0" localSheetId="21">'SCE-COMP'!#REF!</definedName>
    <definedName name="BuiltIn_Print_Area___0___1___0___0___0" localSheetId="22">'SEG-COMP'!#REF!</definedName>
    <definedName name="BuiltIn_Print_Area___0___1___0___0___0" localSheetId="23">'SPDA-COMP'!#REF!</definedName>
    <definedName name="BuiltIn_Print_Area___0___1___0___0___0">#REF!</definedName>
    <definedName name="BuiltIn_Print_Area___0___1___0___0___0___0" localSheetId="6">'ADM-COMP'!#REF!</definedName>
    <definedName name="BuiltIn_Print_Area___0___1___0___0___0___0" localSheetId="14">'CLI-COMP'!#REF!</definedName>
    <definedName name="BuiltIn_Print_Area___0___1___0___0___0___0" localSheetId="15">'EST-COMP'!#REF!</definedName>
    <definedName name="BuiltIn_Print_Area___0___1___0___0___0___0" localSheetId="16">'GAS-COMP'!#REF!</definedName>
    <definedName name="BuiltIn_Print_Area___0___1___0___0___0___0" localSheetId="18">'HID-COMP'!#REF!</definedName>
    <definedName name="BuiltIn_Print_Area___0___1___0___0___0___0" localSheetId="17">'IMPER-COMP'!#REF!</definedName>
    <definedName name="BuiltIn_Print_Area___0___1___0___0___0___0" localSheetId="19">'IMPL-COMP'!#REF!</definedName>
    <definedName name="BuiltIn_Print_Area___0___1___0___0___0___0" localSheetId="20">'INC-COMP'!#REF!</definedName>
    <definedName name="BuiltIn_Print_Area___0___1___0___0___0___0" localSheetId="0">#REF!</definedName>
    <definedName name="BuiltIn_Print_Area___0___1___0___0___0___0" localSheetId="2">#REF!</definedName>
    <definedName name="BuiltIn_Print_Area___0___1___0___0___0___0" localSheetId="21">'SCE-COMP'!#REF!</definedName>
    <definedName name="BuiltIn_Print_Area___0___1___0___0___0___0" localSheetId="22">'SEG-COMP'!#REF!</definedName>
    <definedName name="BuiltIn_Print_Area___0___1___0___0___0___0" localSheetId="23">'SPDA-COMP'!#REF!</definedName>
    <definedName name="BuiltIn_Print_Area___0___1___0___0___0___0">#REF!</definedName>
    <definedName name="BuiltIn_Print_Area___0___1___0___0___0___0___0" localSheetId="6">'ADM-COMP'!#REF!</definedName>
    <definedName name="BuiltIn_Print_Area___0___1___0___0___0___0___0" localSheetId="14">'CLI-COMP'!#REF!</definedName>
    <definedName name="BuiltIn_Print_Area___0___1___0___0___0___0___0" localSheetId="15">'EST-COMP'!#REF!</definedName>
    <definedName name="BuiltIn_Print_Area___0___1___0___0___0___0___0" localSheetId="16">'GAS-COMP'!#REF!</definedName>
    <definedName name="BuiltIn_Print_Area___0___1___0___0___0___0___0" localSheetId="18">'HID-COMP'!#REF!</definedName>
    <definedName name="BuiltIn_Print_Area___0___1___0___0___0___0___0" localSheetId="17">'IMPER-COMP'!#REF!</definedName>
    <definedName name="BuiltIn_Print_Area___0___1___0___0___0___0___0" localSheetId="19">'IMPL-COMP'!#REF!</definedName>
    <definedName name="BuiltIn_Print_Area___0___1___0___0___0___0___0" localSheetId="20">'INC-COMP'!#REF!</definedName>
    <definedName name="BuiltIn_Print_Area___0___1___0___0___0___0___0" localSheetId="0">#REF!</definedName>
    <definedName name="BuiltIn_Print_Area___0___1___0___0___0___0___0" localSheetId="2">#REF!</definedName>
    <definedName name="BuiltIn_Print_Area___0___1___0___0___0___0___0" localSheetId="21">'SCE-COMP'!#REF!</definedName>
    <definedName name="BuiltIn_Print_Area___0___1___0___0___0___0___0" localSheetId="22">'SEG-COMP'!#REF!</definedName>
    <definedName name="BuiltIn_Print_Area___0___1___0___0___0___0___0" localSheetId="23">'SPDA-COMP'!#REF!</definedName>
    <definedName name="BuiltIn_Print_Area___0___1___0___0___0___0___0">#REF!</definedName>
    <definedName name="BuiltIn_Print_Area___0___1___0___0___0___0___0___0" localSheetId="6">'ADM-COMP'!#REF!</definedName>
    <definedName name="BuiltIn_Print_Area___0___1___0___0___0___0___0___0" localSheetId="14">'CLI-COMP'!#REF!</definedName>
    <definedName name="BuiltIn_Print_Area___0___1___0___0___0___0___0___0" localSheetId="15">'EST-COMP'!#REF!</definedName>
    <definedName name="BuiltIn_Print_Area___0___1___0___0___0___0___0___0" localSheetId="16">'GAS-COMP'!#REF!</definedName>
    <definedName name="BuiltIn_Print_Area___0___1___0___0___0___0___0___0" localSheetId="18">'HID-COMP'!#REF!</definedName>
    <definedName name="BuiltIn_Print_Area___0___1___0___0___0___0___0___0" localSheetId="17">'IMPER-COMP'!#REF!</definedName>
    <definedName name="BuiltIn_Print_Area___0___1___0___0___0___0___0___0" localSheetId="19">'IMPL-COMP'!#REF!</definedName>
    <definedName name="BuiltIn_Print_Area___0___1___0___0___0___0___0___0" localSheetId="20">'INC-COMP'!#REF!</definedName>
    <definedName name="BuiltIn_Print_Area___0___1___0___0___0___0___0___0" localSheetId="0">#REF!</definedName>
    <definedName name="BuiltIn_Print_Area___0___1___0___0___0___0___0___0" localSheetId="2">#REF!</definedName>
    <definedName name="BuiltIn_Print_Area___0___1___0___0___0___0___0___0" localSheetId="21">'SCE-COMP'!#REF!</definedName>
    <definedName name="BuiltIn_Print_Area___0___1___0___0___0___0___0___0" localSheetId="22">'SEG-COMP'!#REF!</definedName>
    <definedName name="BuiltIn_Print_Area___0___1___0___0___0___0___0___0" localSheetId="23">'SPDA-COMP'!#REF!</definedName>
    <definedName name="BuiltIn_Print_Area___0___1___0___0___0___0___0___0">#REF!</definedName>
    <definedName name="BuiltIn_Print_Area___0___1___0___0___0___0___0___0___0" localSheetId="6">'ADM-COMP'!#REF!</definedName>
    <definedName name="BuiltIn_Print_Area___0___1___0___0___0___0___0___0___0" localSheetId="14">'CLI-COMP'!#REF!</definedName>
    <definedName name="BuiltIn_Print_Area___0___1___0___0___0___0___0___0___0" localSheetId="15">'EST-COMP'!#REF!</definedName>
    <definedName name="BuiltIn_Print_Area___0___1___0___0___0___0___0___0___0" localSheetId="16">'GAS-COMP'!#REF!</definedName>
    <definedName name="BuiltIn_Print_Area___0___1___0___0___0___0___0___0___0" localSheetId="18">'HID-COMP'!#REF!</definedName>
    <definedName name="BuiltIn_Print_Area___0___1___0___0___0___0___0___0___0" localSheetId="17">'IMPER-COMP'!#REF!</definedName>
    <definedName name="BuiltIn_Print_Area___0___1___0___0___0___0___0___0___0" localSheetId="19">'IMPL-COMP'!#REF!</definedName>
    <definedName name="BuiltIn_Print_Area___0___1___0___0___0___0___0___0___0" localSheetId="20">'INC-COMP'!#REF!</definedName>
    <definedName name="BuiltIn_Print_Area___0___1___0___0___0___0___0___0___0" localSheetId="0">#REF!</definedName>
    <definedName name="BuiltIn_Print_Area___0___1___0___0___0___0___0___0___0" localSheetId="2">#REF!</definedName>
    <definedName name="BuiltIn_Print_Area___0___1___0___0___0___0___0___0___0" localSheetId="21">'SCE-COMP'!#REF!</definedName>
    <definedName name="BuiltIn_Print_Area___0___1___0___0___0___0___0___0___0" localSheetId="22">'SEG-COMP'!#REF!</definedName>
    <definedName name="BuiltIn_Print_Area___0___1___0___0___0___0___0___0___0" localSheetId="23">'SPDA-COMP'!#REF!</definedName>
    <definedName name="BuiltIn_Print_Area___0___1___0___0___0___0___0___0___0">#REF!</definedName>
    <definedName name="BuiltIn_Print_Area___0___1___0___0___0___0___0___0___0___0" localSheetId="6">'ADM-COMP'!#REF!</definedName>
    <definedName name="BuiltIn_Print_Area___0___1___0___0___0___0___0___0___0___0" localSheetId="14">'CLI-COMP'!#REF!</definedName>
    <definedName name="BuiltIn_Print_Area___0___1___0___0___0___0___0___0___0___0" localSheetId="15">'EST-COMP'!#REF!</definedName>
    <definedName name="BuiltIn_Print_Area___0___1___0___0___0___0___0___0___0___0" localSheetId="16">'GAS-COMP'!#REF!</definedName>
    <definedName name="BuiltIn_Print_Area___0___1___0___0___0___0___0___0___0___0" localSheetId="18">'HID-COMP'!#REF!</definedName>
    <definedName name="BuiltIn_Print_Area___0___1___0___0___0___0___0___0___0___0" localSheetId="17">'IMPER-COMP'!#REF!</definedName>
    <definedName name="BuiltIn_Print_Area___0___1___0___0___0___0___0___0___0___0" localSheetId="19">'IMPL-COMP'!#REF!</definedName>
    <definedName name="BuiltIn_Print_Area___0___1___0___0___0___0___0___0___0___0" localSheetId="20">'INC-COMP'!#REF!</definedName>
    <definedName name="BuiltIn_Print_Area___0___1___0___0___0___0___0___0___0___0" localSheetId="0">#REF!</definedName>
    <definedName name="BuiltIn_Print_Area___0___1___0___0___0___0___0___0___0___0" localSheetId="2">#REF!</definedName>
    <definedName name="BuiltIn_Print_Area___0___1___0___0___0___0___0___0___0___0" localSheetId="21">'SCE-COMP'!#REF!</definedName>
    <definedName name="BuiltIn_Print_Area___0___1___0___0___0___0___0___0___0___0" localSheetId="22">'SEG-COMP'!#REF!</definedName>
    <definedName name="BuiltIn_Print_Area___0___1___0___0___0___0___0___0___0___0" localSheetId="23">'SPDA-COMP'!#REF!</definedName>
    <definedName name="BuiltIn_Print_Area___0___1___0___0___0___0___0___0___0___0">#REF!</definedName>
    <definedName name="BuiltIn_Print_Area___0___1___0___0___0___0___0___0___0___0_1" localSheetId="6">'ADM-COMP'!#REF!</definedName>
    <definedName name="BuiltIn_Print_Area___0___1___0___0___0___0___0___0___0___0_1" localSheetId="14">'CLI-COMP'!#REF!</definedName>
    <definedName name="BuiltIn_Print_Area___0___1___0___0___0___0___0___0___0___0_1" localSheetId="15">'EST-COMP'!#REF!</definedName>
    <definedName name="BuiltIn_Print_Area___0___1___0___0___0___0___0___0___0___0_1" localSheetId="16">'GAS-COMP'!#REF!</definedName>
    <definedName name="BuiltIn_Print_Area___0___1___0___0___0___0___0___0___0___0_1" localSheetId="18">'HID-COMP'!#REF!</definedName>
    <definedName name="BuiltIn_Print_Area___0___1___0___0___0___0___0___0___0___0_1" localSheetId="17">'IMPER-COMP'!#REF!</definedName>
    <definedName name="BuiltIn_Print_Area___0___1___0___0___0___0___0___0___0___0_1" localSheetId="19">'IMPL-COMP'!#REF!</definedName>
    <definedName name="BuiltIn_Print_Area___0___1___0___0___0___0___0___0___0___0_1" localSheetId="20">'INC-COMP'!#REF!</definedName>
    <definedName name="BuiltIn_Print_Area___0___1___0___0___0___0___0___0___0___0_1" localSheetId="0">#REF!</definedName>
    <definedName name="BuiltIn_Print_Area___0___1___0___0___0___0___0___0___0___0_1" localSheetId="2">#REF!</definedName>
    <definedName name="BuiltIn_Print_Area___0___1___0___0___0___0___0___0___0___0_1" localSheetId="21">'SCE-COMP'!#REF!</definedName>
    <definedName name="BuiltIn_Print_Area___0___1___0___0___0___0___0___0___0___0_1" localSheetId="22">'SEG-COMP'!#REF!</definedName>
    <definedName name="BuiltIn_Print_Area___0___1___0___0___0___0___0___0___0___0_1" localSheetId="23">'SPDA-COMP'!#REF!</definedName>
    <definedName name="BuiltIn_Print_Area___0___1___0___0___0___0___0___0___0___0_1">#REF!</definedName>
    <definedName name="BuiltIn_Print_Area___0___1___0___0___0___0___0___0___0___0_1_1" localSheetId="6">'ADM-COMP'!#REF!</definedName>
    <definedName name="BuiltIn_Print_Area___0___1___0___0___0___0___0___0___0___0_1_1" localSheetId="14">'CLI-COMP'!#REF!</definedName>
    <definedName name="BuiltIn_Print_Area___0___1___0___0___0___0___0___0___0___0_1_1" localSheetId="15">'EST-COMP'!#REF!</definedName>
    <definedName name="BuiltIn_Print_Area___0___1___0___0___0___0___0___0___0___0_1_1" localSheetId="16">'GAS-COMP'!#REF!</definedName>
    <definedName name="BuiltIn_Print_Area___0___1___0___0___0___0___0___0___0___0_1_1" localSheetId="18">'HID-COMP'!#REF!</definedName>
    <definedName name="BuiltIn_Print_Area___0___1___0___0___0___0___0___0___0___0_1_1" localSheetId="17">'IMPER-COMP'!#REF!</definedName>
    <definedName name="BuiltIn_Print_Area___0___1___0___0___0___0___0___0___0___0_1_1" localSheetId="19">'IMPL-COMP'!#REF!</definedName>
    <definedName name="BuiltIn_Print_Area___0___1___0___0___0___0___0___0___0___0_1_1" localSheetId="20">'INC-COMP'!#REF!</definedName>
    <definedName name="BuiltIn_Print_Area___0___1___0___0___0___0___0___0___0___0_1_1" localSheetId="0">#REF!</definedName>
    <definedName name="BuiltIn_Print_Area___0___1___0___0___0___0___0___0___0___0_1_1" localSheetId="2">#REF!</definedName>
    <definedName name="BuiltIn_Print_Area___0___1___0___0___0___0___0___0___0___0_1_1" localSheetId="21">'SCE-COMP'!#REF!</definedName>
    <definedName name="BuiltIn_Print_Area___0___1___0___0___0___0___0___0___0___0_1_1" localSheetId="22">'SEG-COMP'!#REF!</definedName>
    <definedName name="BuiltIn_Print_Area___0___1___0___0___0___0___0___0___0___0_1_1" localSheetId="23">'SPDA-COMP'!#REF!</definedName>
    <definedName name="BuiltIn_Print_Area___0___1___0___0___0___0___0___0___0___0_1_1">#REF!</definedName>
    <definedName name="BuiltIn_Print_Area___0___1___0___0___0___0___0___0___0_1" localSheetId="6">'ADM-COMP'!#REF!</definedName>
    <definedName name="BuiltIn_Print_Area___0___1___0___0___0___0___0___0___0_1" localSheetId="14">'CLI-COMP'!#REF!</definedName>
    <definedName name="BuiltIn_Print_Area___0___1___0___0___0___0___0___0___0_1" localSheetId="15">'EST-COMP'!#REF!</definedName>
    <definedName name="BuiltIn_Print_Area___0___1___0___0___0___0___0___0___0_1" localSheetId="16">'GAS-COMP'!#REF!</definedName>
    <definedName name="BuiltIn_Print_Area___0___1___0___0___0___0___0___0___0_1" localSheetId="18">'HID-COMP'!#REF!</definedName>
    <definedName name="BuiltIn_Print_Area___0___1___0___0___0___0___0___0___0_1" localSheetId="17">'IMPER-COMP'!#REF!</definedName>
    <definedName name="BuiltIn_Print_Area___0___1___0___0___0___0___0___0___0_1" localSheetId="19">'IMPL-COMP'!#REF!</definedName>
    <definedName name="BuiltIn_Print_Area___0___1___0___0___0___0___0___0___0_1" localSheetId="20">'INC-COMP'!#REF!</definedName>
    <definedName name="BuiltIn_Print_Area___0___1___0___0___0___0___0___0___0_1" localSheetId="0">#REF!</definedName>
    <definedName name="BuiltIn_Print_Area___0___1___0___0___0___0___0___0___0_1" localSheetId="2">#REF!</definedName>
    <definedName name="BuiltIn_Print_Area___0___1___0___0___0___0___0___0___0_1" localSheetId="21">'SCE-COMP'!#REF!</definedName>
    <definedName name="BuiltIn_Print_Area___0___1___0___0___0___0___0___0___0_1" localSheetId="22">'SEG-COMP'!#REF!</definedName>
    <definedName name="BuiltIn_Print_Area___0___1___0___0___0___0___0___0___0_1" localSheetId="23">'SPDA-COMP'!#REF!</definedName>
    <definedName name="BuiltIn_Print_Area___0___1___0___0___0___0___0___0___0_1">#REF!</definedName>
    <definedName name="BuiltIn_Print_Area___0___1___0___0___0___0___0___0___0_1_1" localSheetId="6">'ADM-COMP'!#REF!</definedName>
    <definedName name="BuiltIn_Print_Area___0___1___0___0___0___0___0___0___0_1_1" localSheetId="14">'CLI-COMP'!#REF!</definedName>
    <definedName name="BuiltIn_Print_Area___0___1___0___0___0___0___0___0___0_1_1" localSheetId="15">'EST-COMP'!#REF!</definedName>
    <definedName name="BuiltIn_Print_Area___0___1___0___0___0___0___0___0___0_1_1" localSheetId="16">'GAS-COMP'!#REF!</definedName>
    <definedName name="BuiltIn_Print_Area___0___1___0___0___0___0___0___0___0_1_1" localSheetId="18">'HID-COMP'!#REF!</definedName>
    <definedName name="BuiltIn_Print_Area___0___1___0___0___0___0___0___0___0_1_1" localSheetId="17">'IMPER-COMP'!#REF!</definedName>
    <definedName name="BuiltIn_Print_Area___0___1___0___0___0___0___0___0___0_1_1" localSheetId="19">'IMPL-COMP'!#REF!</definedName>
    <definedName name="BuiltIn_Print_Area___0___1___0___0___0___0___0___0___0_1_1" localSheetId="20">'INC-COMP'!#REF!</definedName>
    <definedName name="BuiltIn_Print_Area___0___1___0___0___0___0___0___0___0_1_1" localSheetId="0">#REF!</definedName>
    <definedName name="BuiltIn_Print_Area___0___1___0___0___0___0___0___0___0_1_1" localSheetId="2">#REF!</definedName>
    <definedName name="BuiltIn_Print_Area___0___1___0___0___0___0___0___0___0_1_1" localSheetId="21">'SCE-COMP'!#REF!</definedName>
    <definedName name="BuiltIn_Print_Area___0___1___0___0___0___0___0___0___0_1_1" localSheetId="22">'SEG-COMP'!#REF!</definedName>
    <definedName name="BuiltIn_Print_Area___0___1___0___0___0___0___0___0___0_1_1" localSheetId="23">'SPDA-COMP'!#REF!</definedName>
    <definedName name="BuiltIn_Print_Area___0___1___0___0___0___0___0___0___0_1_1">#REF!</definedName>
    <definedName name="BuiltIn_Print_Area___0___1___0___0___0___0___0___0_1" localSheetId="6">'ADM-COMP'!#REF!</definedName>
    <definedName name="BuiltIn_Print_Area___0___1___0___0___0___0___0___0_1" localSheetId="14">'CLI-COMP'!#REF!</definedName>
    <definedName name="BuiltIn_Print_Area___0___1___0___0___0___0___0___0_1" localSheetId="15">'EST-COMP'!#REF!</definedName>
    <definedName name="BuiltIn_Print_Area___0___1___0___0___0___0___0___0_1" localSheetId="16">'GAS-COMP'!#REF!</definedName>
    <definedName name="BuiltIn_Print_Area___0___1___0___0___0___0___0___0_1" localSheetId="18">'HID-COMP'!#REF!</definedName>
    <definedName name="BuiltIn_Print_Area___0___1___0___0___0___0___0___0_1" localSheetId="17">'IMPER-COMP'!#REF!</definedName>
    <definedName name="BuiltIn_Print_Area___0___1___0___0___0___0___0___0_1" localSheetId="19">'IMPL-COMP'!#REF!</definedName>
    <definedName name="BuiltIn_Print_Area___0___1___0___0___0___0___0___0_1" localSheetId="20">'INC-COMP'!#REF!</definedName>
    <definedName name="BuiltIn_Print_Area___0___1___0___0___0___0___0___0_1" localSheetId="0">#REF!</definedName>
    <definedName name="BuiltIn_Print_Area___0___1___0___0___0___0___0___0_1" localSheetId="2">#REF!</definedName>
    <definedName name="BuiltIn_Print_Area___0___1___0___0___0___0___0___0_1" localSheetId="21">'SCE-COMP'!#REF!</definedName>
    <definedName name="BuiltIn_Print_Area___0___1___0___0___0___0___0___0_1" localSheetId="22">'SEG-COMP'!#REF!</definedName>
    <definedName name="BuiltIn_Print_Area___0___1___0___0___0___0___0___0_1" localSheetId="23">'SPDA-COMP'!#REF!</definedName>
    <definedName name="BuiltIn_Print_Area___0___1___0___0___0___0___0___0_1">#REF!</definedName>
    <definedName name="BuiltIn_Print_Area___0___1___0___0___0___0___0___0_1_1" localSheetId="6">'ADM-COMP'!#REF!</definedName>
    <definedName name="BuiltIn_Print_Area___0___1___0___0___0___0___0___0_1_1" localSheetId="14">'CLI-COMP'!#REF!</definedName>
    <definedName name="BuiltIn_Print_Area___0___1___0___0___0___0___0___0_1_1" localSheetId="15">'EST-COMP'!#REF!</definedName>
    <definedName name="BuiltIn_Print_Area___0___1___0___0___0___0___0___0_1_1" localSheetId="16">'GAS-COMP'!#REF!</definedName>
    <definedName name="BuiltIn_Print_Area___0___1___0___0___0___0___0___0_1_1" localSheetId="18">'HID-COMP'!#REF!</definedName>
    <definedName name="BuiltIn_Print_Area___0___1___0___0___0___0___0___0_1_1" localSheetId="17">'IMPER-COMP'!#REF!</definedName>
    <definedName name="BuiltIn_Print_Area___0___1___0___0___0___0___0___0_1_1" localSheetId="19">'IMPL-COMP'!#REF!</definedName>
    <definedName name="BuiltIn_Print_Area___0___1___0___0___0___0___0___0_1_1" localSheetId="20">'INC-COMP'!#REF!</definedName>
    <definedName name="BuiltIn_Print_Area___0___1___0___0___0___0___0___0_1_1" localSheetId="0">#REF!</definedName>
    <definedName name="BuiltIn_Print_Area___0___1___0___0___0___0___0___0_1_1" localSheetId="2">#REF!</definedName>
    <definedName name="BuiltIn_Print_Area___0___1___0___0___0___0___0___0_1_1" localSheetId="21">'SCE-COMP'!#REF!</definedName>
    <definedName name="BuiltIn_Print_Area___0___1___0___0___0___0___0___0_1_1" localSheetId="22">'SEG-COMP'!#REF!</definedName>
    <definedName name="BuiltIn_Print_Area___0___1___0___0___0___0___0___0_1_1" localSheetId="23">'SPDA-COMP'!#REF!</definedName>
    <definedName name="BuiltIn_Print_Area___0___1___0___0___0___0___0___0_1_1">#REF!</definedName>
    <definedName name="BuiltIn_Print_Area___0___1___0___0___0___0___0_1" localSheetId="6">'ADM-COMP'!#REF!</definedName>
    <definedName name="BuiltIn_Print_Area___0___1___0___0___0___0___0_1" localSheetId="14">'CLI-COMP'!#REF!</definedName>
    <definedName name="BuiltIn_Print_Area___0___1___0___0___0___0___0_1" localSheetId="15">'EST-COMP'!#REF!</definedName>
    <definedName name="BuiltIn_Print_Area___0___1___0___0___0___0___0_1" localSheetId="16">'GAS-COMP'!#REF!</definedName>
    <definedName name="BuiltIn_Print_Area___0___1___0___0___0___0___0_1" localSheetId="18">'HID-COMP'!#REF!</definedName>
    <definedName name="BuiltIn_Print_Area___0___1___0___0___0___0___0_1" localSheetId="17">'IMPER-COMP'!#REF!</definedName>
    <definedName name="BuiltIn_Print_Area___0___1___0___0___0___0___0_1" localSheetId="19">'IMPL-COMP'!#REF!</definedName>
    <definedName name="BuiltIn_Print_Area___0___1___0___0___0___0___0_1" localSheetId="20">'INC-COMP'!#REF!</definedName>
    <definedName name="BuiltIn_Print_Area___0___1___0___0___0___0___0_1" localSheetId="0">#REF!</definedName>
    <definedName name="BuiltIn_Print_Area___0___1___0___0___0___0___0_1" localSheetId="2">#REF!</definedName>
    <definedName name="BuiltIn_Print_Area___0___1___0___0___0___0___0_1" localSheetId="21">'SCE-COMP'!#REF!</definedName>
    <definedName name="BuiltIn_Print_Area___0___1___0___0___0___0___0_1" localSheetId="22">'SEG-COMP'!#REF!</definedName>
    <definedName name="BuiltIn_Print_Area___0___1___0___0___0___0___0_1" localSheetId="23">'SPDA-COMP'!#REF!</definedName>
    <definedName name="BuiltIn_Print_Area___0___1___0___0___0___0___0_1">#REF!</definedName>
    <definedName name="BuiltIn_Print_Area___0___1___0___0___0___0___0_1_1" localSheetId="6">'ADM-COMP'!#REF!</definedName>
    <definedName name="BuiltIn_Print_Area___0___1___0___0___0___0___0_1_1" localSheetId="14">'CLI-COMP'!#REF!</definedName>
    <definedName name="BuiltIn_Print_Area___0___1___0___0___0___0___0_1_1" localSheetId="15">'EST-COMP'!#REF!</definedName>
    <definedName name="BuiltIn_Print_Area___0___1___0___0___0___0___0_1_1" localSheetId="16">'GAS-COMP'!#REF!</definedName>
    <definedName name="BuiltIn_Print_Area___0___1___0___0___0___0___0_1_1" localSheetId="18">'HID-COMP'!#REF!</definedName>
    <definedName name="BuiltIn_Print_Area___0___1___0___0___0___0___0_1_1" localSheetId="17">'IMPER-COMP'!#REF!</definedName>
    <definedName name="BuiltIn_Print_Area___0___1___0___0___0___0___0_1_1" localSheetId="19">'IMPL-COMP'!#REF!</definedName>
    <definedName name="BuiltIn_Print_Area___0___1___0___0___0___0___0_1_1" localSheetId="20">'INC-COMP'!#REF!</definedName>
    <definedName name="BuiltIn_Print_Area___0___1___0___0___0___0___0_1_1" localSheetId="0">#REF!</definedName>
    <definedName name="BuiltIn_Print_Area___0___1___0___0___0___0___0_1_1" localSheetId="2">#REF!</definedName>
    <definedName name="BuiltIn_Print_Area___0___1___0___0___0___0___0_1_1" localSheetId="21">'SCE-COMP'!#REF!</definedName>
    <definedName name="BuiltIn_Print_Area___0___1___0___0___0___0___0_1_1" localSheetId="22">'SEG-COMP'!#REF!</definedName>
    <definedName name="BuiltIn_Print_Area___0___1___0___0___0___0___0_1_1" localSheetId="23">'SPDA-COMP'!#REF!</definedName>
    <definedName name="BuiltIn_Print_Area___0___1___0___0___0___0___0_1_1">#REF!</definedName>
    <definedName name="BuiltIn_Print_Area___0___1___0___0___0___0_1" localSheetId="6">'ADM-COMP'!#REF!</definedName>
    <definedName name="BuiltIn_Print_Area___0___1___0___0___0___0_1" localSheetId="14">'CLI-COMP'!#REF!</definedName>
    <definedName name="BuiltIn_Print_Area___0___1___0___0___0___0_1" localSheetId="15">'EST-COMP'!#REF!</definedName>
    <definedName name="BuiltIn_Print_Area___0___1___0___0___0___0_1" localSheetId="16">'GAS-COMP'!#REF!</definedName>
    <definedName name="BuiltIn_Print_Area___0___1___0___0___0___0_1" localSheetId="18">'HID-COMP'!#REF!</definedName>
    <definedName name="BuiltIn_Print_Area___0___1___0___0___0___0_1" localSheetId="17">'IMPER-COMP'!#REF!</definedName>
    <definedName name="BuiltIn_Print_Area___0___1___0___0___0___0_1" localSheetId="19">'IMPL-COMP'!#REF!</definedName>
    <definedName name="BuiltIn_Print_Area___0___1___0___0___0___0_1" localSheetId="20">'INC-COMP'!#REF!</definedName>
    <definedName name="BuiltIn_Print_Area___0___1___0___0___0___0_1" localSheetId="0">#REF!</definedName>
    <definedName name="BuiltIn_Print_Area___0___1___0___0___0___0_1" localSheetId="2">#REF!</definedName>
    <definedName name="BuiltIn_Print_Area___0___1___0___0___0___0_1" localSheetId="21">'SCE-COMP'!#REF!</definedName>
    <definedName name="BuiltIn_Print_Area___0___1___0___0___0___0_1" localSheetId="22">'SEG-COMP'!#REF!</definedName>
    <definedName name="BuiltIn_Print_Area___0___1___0___0___0___0_1" localSheetId="23">'SPDA-COMP'!#REF!</definedName>
    <definedName name="BuiltIn_Print_Area___0___1___0___0___0___0_1">#REF!</definedName>
    <definedName name="BuiltIn_Print_Area___0___1___0___0___0___0_1_1" localSheetId="6">'ADM-COMP'!#REF!</definedName>
    <definedName name="BuiltIn_Print_Area___0___1___0___0___0___0_1_1" localSheetId="14">'CLI-COMP'!#REF!</definedName>
    <definedName name="BuiltIn_Print_Area___0___1___0___0___0___0_1_1" localSheetId="15">'EST-COMP'!#REF!</definedName>
    <definedName name="BuiltIn_Print_Area___0___1___0___0___0___0_1_1" localSheetId="16">'GAS-COMP'!#REF!</definedName>
    <definedName name="BuiltIn_Print_Area___0___1___0___0___0___0_1_1" localSheetId="18">'HID-COMP'!#REF!</definedName>
    <definedName name="BuiltIn_Print_Area___0___1___0___0___0___0_1_1" localSheetId="17">'IMPER-COMP'!#REF!</definedName>
    <definedName name="BuiltIn_Print_Area___0___1___0___0___0___0_1_1" localSheetId="19">'IMPL-COMP'!#REF!</definedName>
    <definedName name="BuiltIn_Print_Area___0___1___0___0___0___0_1_1" localSheetId="20">'INC-COMP'!#REF!</definedName>
    <definedName name="BuiltIn_Print_Area___0___1___0___0___0___0_1_1" localSheetId="0">#REF!</definedName>
    <definedName name="BuiltIn_Print_Area___0___1___0___0___0___0_1_1" localSheetId="2">#REF!</definedName>
    <definedName name="BuiltIn_Print_Area___0___1___0___0___0___0_1_1" localSheetId="21">'SCE-COMP'!#REF!</definedName>
    <definedName name="BuiltIn_Print_Area___0___1___0___0___0___0_1_1" localSheetId="22">'SEG-COMP'!#REF!</definedName>
    <definedName name="BuiltIn_Print_Area___0___1___0___0___0___0_1_1" localSheetId="23">'SPDA-COMP'!#REF!</definedName>
    <definedName name="BuiltIn_Print_Area___0___1___0___0___0___0_1_1">#REF!</definedName>
    <definedName name="BuiltIn_Print_Area___0___1___0___0___0_1" localSheetId="6">'ADM-COMP'!#REF!</definedName>
    <definedName name="BuiltIn_Print_Area___0___1___0___0___0_1" localSheetId="14">'CLI-COMP'!#REF!</definedName>
    <definedName name="BuiltIn_Print_Area___0___1___0___0___0_1" localSheetId="15">'EST-COMP'!#REF!</definedName>
    <definedName name="BuiltIn_Print_Area___0___1___0___0___0_1" localSheetId="16">'GAS-COMP'!#REF!</definedName>
    <definedName name="BuiltIn_Print_Area___0___1___0___0___0_1" localSheetId="18">'HID-COMP'!#REF!</definedName>
    <definedName name="BuiltIn_Print_Area___0___1___0___0___0_1" localSheetId="17">'IMPER-COMP'!#REF!</definedName>
    <definedName name="BuiltIn_Print_Area___0___1___0___0___0_1" localSheetId="19">'IMPL-COMP'!#REF!</definedName>
    <definedName name="BuiltIn_Print_Area___0___1___0___0___0_1" localSheetId="20">'INC-COMP'!#REF!</definedName>
    <definedName name="BuiltIn_Print_Area___0___1___0___0___0_1" localSheetId="0">#REF!</definedName>
    <definedName name="BuiltIn_Print_Area___0___1___0___0___0_1" localSheetId="2">#REF!</definedName>
    <definedName name="BuiltIn_Print_Area___0___1___0___0___0_1" localSheetId="21">'SCE-COMP'!#REF!</definedName>
    <definedName name="BuiltIn_Print_Area___0___1___0___0___0_1" localSheetId="22">'SEG-COMP'!#REF!</definedName>
    <definedName name="BuiltIn_Print_Area___0___1___0___0___0_1" localSheetId="23">'SPDA-COMP'!#REF!</definedName>
    <definedName name="BuiltIn_Print_Area___0___1___0___0___0_1">#REF!</definedName>
    <definedName name="BuiltIn_Print_Area___0___1___0___0___0_1_1" localSheetId="6">'ADM-COMP'!#REF!</definedName>
    <definedName name="BuiltIn_Print_Area___0___1___0___0___0_1_1" localSheetId="14">'CLI-COMP'!#REF!</definedName>
    <definedName name="BuiltIn_Print_Area___0___1___0___0___0_1_1" localSheetId="15">'EST-COMP'!#REF!</definedName>
    <definedName name="BuiltIn_Print_Area___0___1___0___0___0_1_1" localSheetId="16">'GAS-COMP'!#REF!</definedName>
    <definedName name="BuiltIn_Print_Area___0___1___0___0___0_1_1" localSheetId="18">'HID-COMP'!#REF!</definedName>
    <definedName name="BuiltIn_Print_Area___0___1___0___0___0_1_1" localSheetId="17">'IMPER-COMP'!#REF!</definedName>
    <definedName name="BuiltIn_Print_Area___0___1___0___0___0_1_1" localSheetId="19">'IMPL-COMP'!#REF!</definedName>
    <definedName name="BuiltIn_Print_Area___0___1___0___0___0_1_1" localSheetId="20">'INC-COMP'!#REF!</definedName>
    <definedName name="BuiltIn_Print_Area___0___1___0___0___0_1_1" localSheetId="0">#REF!</definedName>
    <definedName name="BuiltIn_Print_Area___0___1___0___0___0_1_1" localSheetId="2">#REF!</definedName>
    <definedName name="BuiltIn_Print_Area___0___1___0___0___0_1_1" localSheetId="21">'SCE-COMP'!#REF!</definedName>
    <definedName name="BuiltIn_Print_Area___0___1___0___0___0_1_1" localSheetId="22">'SEG-COMP'!#REF!</definedName>
    <definedName name="BuiltIn_Print_Area___0___1___0___0___0_1_1" localSheetId="23">'SPDA-COMP'!#REF!</definedName>
    <definedName name="BuiltIn_Print_Area___0___1___0___0___0_1_1">#REF!</definedName>
    <definedName name="BuiltIn_Print_Area___0___1___0___0_1" localSheetId="6">'ADM-COMP'!#REF!</definedName>
    <definedName name="BuiltIn_Print_Area___0___1___0___0_1" localSheetId="14">'CLI-COMP'!#REF!</definedName>
    <definedName name="BuiltIn_Print_Area___0___1___0___0_1" localSheetId="15">'EST-COMP'!#REF!</definedName>
    <definedName name="BuiltIn_Print_Area___0___1___0___0_1" localSheetId="16">'GAS-COMP'!#REF!</definedName>
    <definedName name="BuiltIn_Print_Area___0___1___0___0_1" localSheetId="18">'HID-COMP'!#REF!</definedName>
    <definedName name="BuiltIn_Print_Area___0___1___0___0_1" localSheetId="17">'IMPER-COMP'!#REF!</definedName>
    <definedName name="BuiltIn_Print_Area___0___1___0___0_1" localSheetId="19">'IMPL-COMP'!#REF!</definedName>
    <definedName name="BuiltIn_Print_Area___0___1___0___0_1" localSheetId="20">'INC-COMP'!#REF!</definedName>
    <definedName name="BuiltIn_Print_Area___0___1___0___0_1" localSheetId="0">#REF!</definedName>
    <definedName name="BuiltIn_Print_Area___0___1___0___0_1" localSheetId="2">#REF!</definedName>
    <definedName name="BuiltIn_Print_Area___0___1___0___0_1" localSheetId="21">'SCE-COMP'!#REF!</definedName>
    <definedName name="BuiltIn_Print_Area___0___1___0___0_1" localSheetId="22">'SEG-COMP'!#REF!</definedName>
    <definedName name="BuiltIn_Print_Area___0___1___0___0_1" localSheetId="23">'SPDA-COMP'!#REF!</definedName>
    <definedName name="BuiltIn_Print_Area___0___1___0___0_1">#REF!</definedName>
    <definedName name="BuiltIn_Print_Area___0___1___0___0_1_1" localSheetId="6">'ADM-COMP'!#REF!</definedName>
    <definedName name="BuiltIn_Print_Area___0___1___0___0_1_1" localSheetId="14">'CLI-COMP'!#REF!</definedName>
    <definedName name="BuiltIn_Print_Area___0___1___0___0_1_1" localSheetId="15">'EST-COMP'!#REF!</definedName>
    <definedName name="BuiltIn_Print_Area___0___1___0___0_1_1" localSheetId="16">'GAS-COMP'!#REF!</definedName>
    <definedName name="BuiltIn_Print_Area___0___1___0___0_1_1" localSheetId="18">'HID-COMP'!#REF!</definedName>
    <definedName name="BuiltIn_Print_Area___0___1___0___0_1_1" localSheetId="17">'IMPER-COMP'!#REF!</definedName>
    <definedName name="BuiltIn_Print_Area___0___1___0___0_1_1" localSheetId="19">'IMPL-COMP'!#REF!</definedName>
    <definedName name="BuiltIn_Print_Area___0___1___0___0_1_1" localSheetId="20">'INC-COMP'!#REF!</definedName>
    <definedName name="BuiltIn_Print_Area___0___1___0___0_1_1" localSheetId="0">#REF!</definedName>
    <definedName name="BuiltIn_Print_Area___0___1___0___0_1_1" localSheetId="2">#REF!</definedName>
    <definedName name="BuiltIn_Print_Area___0___1___0___0_1_1" localSheetId="21">'SCE-COMP'!#REF!</definedName>
    <definedName name="BuiltIn_Print_Area___0___1___0___0_1_1" localSheetId="22">'SEG-COMP'!#REF!</definedName>
    <definedName name="BuiltIn_Print_Area___0___1___0___0_1_1" localSheetId="23">'SPDA-COMP'!#REF!</definedName>
    <definedName name="BuiltIn_Print_Area___0___1___0___0_1_1">#REF!</definedName>
    <definedName name="BuiltIn_Print_Area___0___1___0_1" localSheetId="6">'ADM-COMP'!#REF!</definedName>
    <definedName name="BuiltIn_Print_Area___0___1___0_1" localSheetId="14">'CLI-COMP'!#REF!</definedName>
    <definedName name="BuiltIn_Print_Area___0___1___0_1" localSheetId="15">'EST-COMP'!#REF!</definedName>
    <definedName name="BuiltIn_Print_Area___0___1___0_1" localSheetId="16">'GAS-COMP'!#REF!</definedName>
    <definedName name="BuiltIn_Print_Area___0___1___0_1" localSheetId="18">'HID-COMP'!#REF!</definedName>
    <definedName name="BuiltIn_Print_Area___0___1___0_1" localSheetId="17">'IMPER-COMP'!#REF!</definedName>
    <definedName name="BuiltIn_Print_Area___0___1___0_1" localSheetId="19">'IMPL-COMP'!#REF!</definedName>
    <definedName name="BuiltIn_Print_Area___0___1___0_1" localSheetId="20">'INC-COMP'!#REF!</definedName>
    <definedName name="BuiltIn_Print_Area___0___1___0_1" localSheetId="0">#REF!</definedName>
    <definedName name="BuiltIn_Print_Area___0___1___0_1" localSheetId="2">#REF!</definedName>
    <definedName name="BuiltIn_Print_Area___0___1___0_1" localSheetId="21">'SCE-COMP'!#REF!</definedName>
    <definedName name="BuiltIn_Print_Area___0___1___0_1" localSheetId="22">'SEG-COMP'!#REF!</definedName>
    <definedName name="BuiltIn_Print_Area___0___1___0_1" localSheetId="23">'SPDA-COMP'!#REF!</definedName>
    <definedName name="BuiltIn_Print_Area___0___1___0_1">#REF!</definedName>
    <definedName name="BuiltIn_Print_Area___0___1___0_1_1" localSheetId="6">'ADM-COMP'!#REF!</definedName>
    <definedName name="BuiltIn_Print_Area___0___1___0_1_1" localSheetId="14">'CLI-COMP'!#REF!</definedName>
    <definedName name="BuiltIn_Print_Area___0___1___0_1_1" localSheetId="15">'EST-COMP'!#REF!</definedName>
    <definedName name="BuiltIn_Print_Area___0___1___0_1_1" localSheetId="16">'GAS-COMP'!#REF!</definedName>
    <definedName name="BuiltIn_Print_Area___0___1___0_1_1" localSheetId="18">'HID-COMP'!#REF!</definedName>
    <definedName name="BuiltIn_Print_Area___0___1___0_1_1" localSheetId="17">'IMPER-COMP'!#REF!</definedName>
    <definedName name="BuiltIn_Print_Area___0___1___0_1_1" localSheetId="19">'IMPL-COMP'!#REF!</definedName>
    <definedName name="BuiltIn_Print_Area___0___1___0_1_1" localSheetId="20">'INC-COMP'!#REF!</definedName>
    <definedName name="BuiltIn_Print_Area___0___1___0_1_1" localSheetId="0">#REF!</definedName>
    <definedName name="BuiltIn_Print_Area___0___1___0_1_1" localSheetId="2">#REF!</definedName>
    <definedName name="BuiltIn_Print_Area___0___1___0_1_1" localSheetId="21">'SCE-COMP'!#REF!</definedName>
    <definedName name="BuiltIn_Print_Area___0___1___0_1_1" localSheetId="22">'SEG-COMP'!#REF!</definedName>
    <definedName name="BuiltIn_Print_Area___0___1___0_1_1" localSheetId="23">'SPDA-COMP'!#REF!</definedName>
    <definedName name="BuiltIn_Print_Area___0___1___0_1_1">#REF!</definedName>
    <definedName name="BuiltIn_Print_Area___0___1_1" localSheetId="6">'ADM-COMP'!#REF!</definedName>
    <definedName name="BuiltIn_Print_Area___0___1_1" localSheetId="14">'CLI-COMP'!#REF!</definedName>
    <definedName name="BuiltIn_Print_Area___0___1_1" localSheetId="15">'EST-COMP'!#REF!</definedName>
    <definedName name="BuiltIn_Print_Area___0___1_1" localSheetId="16">'GAS-COMP'!#REF!</definedName>
    <definedName name="BuiltIn_Print_Area___0___1_1" localSheetId="18">'HID-COMP'!#REF!</definedName>
    <definedName name="BuiltIn_Print_Area___0___1_1" localSheetId="17">'IMPER-COMP'!#REF!</definedName>
    <definedName name="BuiltIn_Print_Area___0___1_1" localSheetId="19">'IMPL-COMP'!#REF!</definedName>
    <definedName name="BuiltIn_Print_Area___0___1_1" localSheetId="20">'INC-COMP'!#REF!</definedName>
    <definedName name="BuiltIn_Print_Area___0___1_1" localSheetId="0">#REF!</definedName>
    <definedName name="BuiltIn_Print_Area___0___1_1" localSheetId="2">#REF!</definedName>
    <definedName name="BuiltIn_Print_Area___0___1_1" localSheetId="21">'SCE-COMP'!#REF!</definedName>
    <definedName name="BuiltIn_Print_Area___0___1_1" localSheetId="22">'SEG-COMP'!#REF!</definedName>
    <definedName name="BuiltIn_Print_Area___0___1_1" localSheetId="23">'SPDA-COMP'!#REF!</definedName>
    <definedName name="BuiltIn_Print_Area___0___1_1">#REF!</definedName>
    <definedName name="BuiltIn_Print_Area___0___1_1_1" localSheetId="6">'ADM-COMP'!#REF!</definedName>
    <definedName name="BuiltIn_Print_Area___0___1_1_1" localSheetId="14">'CLI-COMP'!#REF!</definedName>
    <definedName name="BuiltIn_Print_Area___0___1_1_1" localSheetId="15">'EST-COMP'!#REF!</definedName>
    <definedName name="BuiltIn_Print_Area___0___1_1_1" localSheetId="16">'GAS-COMP'!#REF!</definedName>
    <definedName name="BuiltIn_Print_Area___0___1_1_1" localSheetId="18">'HID-COMP'!#REF!</definedName>
    <definedName name="BuiltIn_Print_Area___0___1_1_1" localSheetId="17">'IMPER-COMP'!#REF!</definedName>
    <definedName name="BuiltIn_Print_Area___0___1_1_1" localSheetId="19">'IMPL-COMP'!#REF!</definedName>
    <definedName name="BuiltIn_Print_Area___0___1_1_1" localSheetId="20">'INC-COMP'!#REF!</definedName>
    <definedName name="BuiltIn_Print_Area___0___1_1_1" localSheetId="0">#REF!</definedName>
    <definedName name="BuiltIn_Print_Area___0___1_1_1" localSheetId="2">#REF!</definedName>
    <definedName name="BuiltIn_Print_Area___0___1_1_1" localSheetId="21">'SCE-COMP'!#REF!</definedName>
    <definedName name="BuiltIn_Print_Area___0___1_1_1" localSheetId="22">'SEG-COMP'!#REF!</definedName>
    <definedName name="BuiltIn_Print_Area___0___1_1_1" localSheetId="23">'SPDA-COMP'!#REF!</definedName>
    <definedName name="BuiltIn_Print_Area___0___1_1_1">#REF!</definedName>
    <definedName name="BuiltIn_Print_Area___0___16" localSheetId="6">'ADM-COMP'!#REF!</definedName>
    <definedName name="BuiltIn_Print_Area___0___16" localSheetId="14">'CLI-COMP'!#REF!</definedName>
    <definedName name="BuiltIn_Print_Area___0___16" localSheetId="15">'EST-COMP'!#REF!</definedName>
    <definedName name="BuiltIn_Print_Area___0___16" localSheetId="16">'GAS-COMP'!#REF!</definedName>
    <definedName name="BuiltIn_Print_Area___0___16" localSheetId="18">'HID-COMP'!#REF!</definedName>
    <definedName name="BuiltIn_Print_Area___0___16" localSheetId="17">'IMPER-COMP'!#REF!</definedName>
    <definedName name="BuiltIn_Print_Area___0___16" localSheetId="19">'IMPL-COMP'!#REF!</definedName>
    <definedName name="BuiltIn_Print_Area___0___16" localSheetId="20">'INC-COMP'!#REF!</definedName>
    <definedName name="BuiltIn_Print_Area___0___16" localSheetId="0">#REF!</definedName>
    <definedName name="BuiltIn_Print_Area___0___16" localSheetId="2">#REF!</definedName>
    <definedName name="BuiltIn_Print_Area___0___16" localSheetId="21">'SCE-COMP'!#REF!</definedName>
    <definedName name="BuiltIn_Print_Area___0___16" localSheetId="22">'SEG-COMP'!#REF!</definedName>
    <definedName name="BuiltIn_Print_Area___0___16" localSheetId="23">'SPDA-COMP'!#REF!</definedName>
    <definedName name="BuiltIn_Print_Area___0___16">#REF!</definedName>
    <definedName name="BuiltIn_Print_Area___0___16___0" localSheetId="6">'ADM-COMP'!#REF!</definedName>
    <definedName name="BuiltIn_Print_Area___0___16___0" localSheetId="14">'CLI-COMP'!#REF!</definedName>
    <definedName name="BuiltIn_Print_Area___0___16___0" localSheetId="15">'EST-COMP'!#REF!</definedName>
    <definedName name="BuiltIn_Print_Area___0___16___0" localSheetId="16">'GAS-COMP'!#REF!</definedName>
    <definedName name="BuiltIn_Print_Area___0___16___0" localSheetId="18">'HID-COMP'!#REF!</definedName>
    <definedName name="BuiltIn_Print_Area___0___16___0" localSheetId="17">'IMPER-COMP'!#REF!</definedName>
    <definedName name="BuiltIn_Print_Area___0___16___0" localSheetId="19">'IMPL-COMP'!#REF!</definedName>
    <definedName name="BuiltIn_Print_Area___0___16___0" localSheetId="20">'INC-COMP'!#REF!</definedName>
    <definedName name="BuiltIn_Print_Area___0___16___0" localSheetId="0">#REF!</definedName>
    <definedName name="BuiltIn_Print_Area___0___16___0" localSheetId="2">#REF!</definedName>
    <definedName name="BuiltIn_Print_Area___0___16___0" localSheetId="21">'SCE-COMP'!#REF!</definedName>
    <definedName name="BuiltIn_Print_Area___0___16___0" localSheetId="22">'SEG-COMP'!#REF!</definedName>
    <definedName name="BuiltIn_Print_Area___0___16___0" localSheetId="23">'SPDA-COMP'!#REF!</definedName>
    <definedName name="BuiltIn_Print_Area___0___16___0">#REF!</definedName>
    <definedName name="BuiltIn_Print_Area___0___16___0___0" localSheetId="6">'ADM-COMP'!#REF!</definedName>
    <definedName name="BuiltIn_Print_Area___0___16___0___0" localSheetId="14">'CLI-COMP'!#REF!</definedName>
    <definedName name="BuiltIn_Print_Area___0___16___0___0" localSheetId="15">'EST-COMP'!#REF!</definedName>
    <definedName name="BuiltIn_Print_Area___0___16___0___0" localSheetId="16">'GAS-COMP'!#REF!</definedName>
    <definedName name="BuiltIn_Print_Area___0___16___0___0" localSheetId="18">'HID-COMP'!#REF!</definedName>
    <definedName name="BuiltIn_Print_Area___0___16___0___0" localSheetId="17">'IMPER-COMP'!#REF!</definedName>
    <definedName name="BuiltIn_Print_Area___0___16___0___0" localSheetId="19">'IMPL-COMP'!#REF!</definedName>
    <definedName name="BuiltIn_Print_Area___0___16___0___0" localSheetId="20">'INC-COMP'!#REF!</definedName>
    <definedName name="BuiltIn_Print_Area___0___16___0___0" localSheetId="0">#REF!</definedName>
    <definedName name="BuiltIn_Print_Area___0___16___0___0" localSheetId="2">#REF!</definedName>
    <definedName name="BuiltIn_Print_Area___0___16___0___0" localSheetId="21">'SCE-COMP'!#REF!</definedName>
    <definedName name="BuiltIn_Print_Area___0___16___0___0" localSheetId="22">'SEG-COMP'!#REF!</definedName>
    <definedName name="BuiltIn_Print_Area___0___16___0___0" localSheetId="23">'SPDA-COMP'!#REF!</definedName>
    <definedName name="BuiltIn_Print_Area___0___16___0___0">#REF!</definedName>
    <definedName name="BuiltIn_Print_Area___0___16___0___0___0" localSheetId="6">'ADM-COMP'!#REF!</definedName>
    <definedName name="BuiltIn_Print_Area___0___16___0___0___0" localSheetId="14">'CLI-COMP'!#REF!</definedName>
    <definedName name="BuiltIn_Print_Area___0___16___0___0___0" localSheetId="15">'EST-COMP'!#REF!</definedName>
    <definedName name="BuiltIn_Print_Area___0___16___0___0___0" localSheetId="16">'GAS-COMP'!#REF!</definedName>
    <definedName name="BuiltIn_Print_Area___0___16___0___0___0" localSheetId="18">'HID-COMP'!#REF!</definedName>
    <definedName name="BuiltIn_Print_Area___0___16___0___0___0" localSheetId="17">'IMPER-COMP'!#REF!</definedName>
    <definedName name="BuiltIn_Print_Area___0___16___0___0___0" localSheetId="19">'IMPL-COMP'!#REF!</definedName>
    <definedName name="BuiltIn_Print_Area___0___16___0___0___0" localSheetId="20">'INC-COMP'!#REF!</definedName>
    <definedName name="BuiltIn_Print_Area___0___16___0___0___0" localSheetId="0">#REF!</definedName>
    <definedName name="BuiltIn_Print_Area___0___16___0___0___0" localSheetId="2">#REF!</definedName>
    <definedName name="BuiltIn_Print_Area___0___16___0___0___0" localSheetId="21">'SCE-COMP'!#REF!</definedName>
    <definedName name="BuiltIn_Print_Area___0___16___0___0___0" localSheetId="22">'SEG-COMP'!#REF!</definedName>
    <definedName name="BuiltIn_Print_Area___0___16___0___0___0" localSheetId="23">'SPDA-COMP'!#REF!</definedName>
    <definedName name="BuiltIn_Print_Area___0___16___0___0___0">#REF!</definedName>
    <definedName name="BuiltIn_Print_Area___0___16___0___0___0___0" localSheetId="6">'ADM-COMP'!#REF!</definedName>
    <definedName name="BuiltIn_Print_Area___0___16___0___0___0___0" localSheetId="14">'CLI-COMP'!#REF!</definedName>
    <definedName name="BuiltIn_Print_Area___0___16___0___0___0___0" localSheetId="15">'EST-COMP'!#REF!</definedName>
    <definedName name="BuiltIn_Print_Area___0___16___0___0___0___0" localSheetId="16">'GAS-COMP'!#REF!</definedName>
    <definedName name="BuiltIn_Print_Area___0___16___0___0___0___0" localSheetId="18">'HID-COMP'!#REF!</definedName>
    <definedName name="BuiltIn_Print_Area___0___16___0___0___0___0" localSheetId="17">'IMPER-COMP'!#REF!</definedName>
    <definedName name="BuiltIn_Print_Area___0___16___0___0___0___0" localSheetId="19">'IMPL-COMP'!#REF!</definedName>
    <definedName name="BuiltIn_Print_Area___0___16___0___0___0___0" localSheetId="20">'INC-COMP'!#REF!</definedName>
    <definedName name="BuiltIn_Print_Area___0___16___0___0___0___0" localSheetId="0">#REF!</definedName>
    <definedName name="BuiltIn_Print_Area___0___16___0___0___0___0" localSheetId="2">#REF!</definedName>
    <definedName name="BuiltIn_Print_Area___0___16___0___0___0___0" localSheetId="21">'SCE-COMP'!#REF!</definedName>
    <definedName name="BuiltIn_Print_Area___0___16___0___0___0___0" localSheetId="22">'SEG-COMP'!#REF!</definedName>
    <definedName name="BuiltIn_Print_Area___0___16___0___0___0___0" localSheetId="23">'SPDA-COMP'!#REF!</definedName>
    <definedName name="BuiltIn_Print_Area___0___16___0___0___0___0">#REF!</definedName>
    <definedName name="BuiltIn_Print_Area___0___16___0___0___0___0___0" localSheetId="6">'ADM-COMP'!#REF!</definedName>
    <definedName name="BuiltIn_Print_Area___0___16___0___0___0___0___0" localSheetId="14">'CLI-COMP'!#REF!</definedName>
    <definedName name="BuiltIn_Print_Area___0___16___0___0___0___0___0" localSheetId="15">'EST-COMP'!#REF!</definedName>
    <definedName name="BuiltIn_Print_Area___0___16___0___0___0___0___0" localSheetId="16">'GAS-COMP'!#REF!</definedName>
    <definedName name="BuiltIn_Print_Area___0___16___0___0___0___0___0" localSheetId="18">'HID-COMP'!#REF!</definedName>
    <definedName name="BuiltIn_Print_Area___0___16___0___0___0___0___0" localSheetId="17">'IMPER-COMP'!#REF!</definedName>
    <definedName name="BuiltIn_Print_Area___0___16___0___0___0___0___0" localSheetId="19">'IMPL-COMP'!#REF!</definedName>
    <definedName name="BuiltIn_Print_Area___0___16___0___0___0___0___0" localSheetId="20">'INC-COMP'!#REF!</definedName>
    <definedName name="BuiltIn_Print_Area___0___16___0___0___0___0___0" localSheetId="0">#REF!</definedName>
    <definedName name="BuiltIn_Print_Area___0___16___0___0___0___0___0" localSheetId="2">#REF!</definedName>
    <definedName name="BuiltIn_Print_Area___0___16___0___0___0___0___0" localSheetId="21">'SCE-COMP'!#REF!</definedName>
    <definedName name="BuiltIn_Print_Area___0___16___0___0___0___0___0" localSheetId="22">'SEG-COMP'!#REF!</definedName>
    <definedName name="BuiltIn_Print_Area___0___16___0___0___0___0___0" localSheetId="23">'SPDA-COMP'!#REF!</definedName>
    <definedName name="BuiltIn_Print_Area___0___16___0___0___0___0___0">#REF!</definedName>
    <definedName name="BuiltIn_Print_Area___0___16___0___0___0___0___0___0" localSheetId="6">'ADM-COMP'!#REF!</definedName>
    <definedName name="BuiltIn_Print_Area___0___16___0___0___0___0___0___0" localSheetId="14">'CLI-COMP'!#REF!</definedName>
    <definedName name="BuiltIn_Print_Area___0___16___0___0___0___0___0___0" localSheetId="15">'EST-COMP'!#REF!</definedName>
    <definedName name="BuiltIn_Print_Area___0___16___0___0___0___0___0___0" localSheetId="16">'GAS-COMP'!#REF!</definedName>
    <definedName name="BuiltIn_Print_Area___0___16___0___0___0___0___0___0" localSheetId="18">'HID-COMP'!#REF!</definedName>
    <definedName name="BuiltIn_Print_Area___0___16___0___0___0___0___0___0" localSheetId="17">'IMPER-COMP'!#REF!</definedName>
    <definedName name="BuiltIn_Print_Area___0___16___0___0___0___0___0___0" localSheetId="19">'IMPL-COMP'!#REF!</definedName>
    <definedName name="BuiltIn_Print_Area___0___16___0___0___0___0___0___0" localSheetId="20">'INC-COMP'!#REF!</definedName>
    <definedName name="BuiltIn_Print_Area___0___16___0___0___0___0___0___0" localSheetId="0">#REF!</definedName>
    <definedName name="BuiltIn_Print_Area___0___16___0___0___0___0___0___0" localSheetId="2">#REF!</definedName>
    <definedName name="BuiltIn_Print_Area___0___16___0___0___0___0___0___0" localSheetId="21">'SCE-COMP'!#REF!</definedName>
    <definedName name="BuiltIn_Print_Area___0___16___0___0___0___0___0___0" localSheetId="22">'SEG-COMP'!#REF!</definedName>
    <definedName name="BuiltIn_Print_Area___0___16___0___0___0___0___0___0" localSheetId="23">'SPDA-COMP'!#REF!</definedName>
    <definedName name="BuiltIn_Print_Area___0___16___0___0___0___0___0___0">#REF!</definedName>
    <definedName name="BuiltIn_Print_Area___0___16___0___0___0___0___0___0___0" localSheetId="6">'ADM-COMP'!#REF!</definedName>
    <definedName name="BuiltIn_Print_Area___0___16___0___0___0___0___0___0___0" localSheetId="14">'CLI-COMP'!#REF!</definedName>
    <definedName name="BuiltIn_Print_Area___0___16___0___0___0___0___0___0___0" localSheetId="15">'EST-COMP'!#REF!</definedName>
    <definedName name="BuiltIn_Print_Area___0___16___0___0___0___0___0___0___0" localSheetId="16">'GAS-COMP'!#REF!</definedName>
    <definedName name="BuiltIn_Print_Area___0___16___0___0___0___0___0___0___0" localSheetId="18">'HID-COMP'!#REF!</definedName>
    <definedName name="BuiltIn_Print_Area___0___16___0___0___0___0___0___0___0" localSheetId="17">'IMPER-COMP'!#REF!</definedName>
    <definedName name="BuiltIn_Print_Area___0___16___0___0___0___0___0___0___0" localSheetId="19">'IMPL-COMP'!#REF!</definedName>
    <definedName name="BuiltIn_Print_Area___0___16___0___0___0___0___0___0___0" localSheetId="20">'INC-COMP'!#REF!</definedName>
    <definedName name="BuiltIn_Print_Area___0___16___0___0___0___0___0___0___0" localSheetId="0">#REF!</definedName>
    <definedName name="BuiltIn_Print_Area___0___16___0___0___0___0___0___0___0" localSheetId="2">#REF!</definedName>
    <definedName name="BuiltIn_Print_Area___0___16___0___0___0___0___0___0___0" localSheetId="21">'SCE-COMP'!#REF!</definedName>
    <definedName name="BuiltIn_Print_Area___0___16___0___0___0___0___0___0___0" localSheetId="22">'SEG-COMP'!#REF!</definedName>
    <definedName name="BuiltIn_Print_Area___0___16___0___0___0___0___0___0___0" localSheetId="23">'SPDA-COMP'!#REF!</definedName>
    <definedName name="BuiltIn_Print_Area___0___16___0___0___0___0___0___0___0">#REF!</definedName>
    <definedName name="BuiltIn_Print_Area___0___4" localSheetId="6">'ADM-COMP'!#REF!</definedName>
    <definedName name="BuiltIn_Print_Area___0___4" localSheetId="14">'CLI-COMP'!#REF!</definedName>
    <definedName name="BuiltIn_Print_Area___0___4" localSheetId="15">'EST-COMP'!#REF!</definedName>
    <definedName name="BuiltIn_Print_Area___0___4" localSheetId="16">'GAS-COMP'!#REF!</definedName>
    <definedName name="BuiltIn_Print_Area___0___4" localSheetId="18">'HID-COMP'!#REF!</definedName>
    <definedName name="BuiltIn_Print_Area___0___4" localSheetId="17">'IMPER-COMP'!#REF!</definedName>
    <definedName name="BuiltIn_Print_Area___0___4" localSheetId="19">'IMPL-COMP'!#REF!</definedName>
    <definedName name="BuiltIn_Print_Area___0___4" localSheetId="20">'INC-COMP'!#REF!</definedName>
    <definedName name="BuiltIn_Print_Area___0___4" localSheetId="0">#REF!</definedName>
    <definedName name="BuiltIn_Print_Area___0___4" localSheetId="2">#REF!</definedName>
    <definedName name="BuiltIn_Print_Area___0___4" localSheetId="21">'SCE-COMP'!#REF!</definedName>
    <definedName name="BuiltIn_Print_Area___0___4" localSheetId="22">'SEG-COMP'!#REF!</definedName>
    <definedName name="BuiltIn_Print_Area___0___4" localSheetId="23">'SPDA-COMP'!#REF!</definedName>
    <definedName name="BuiltIn_Print_Area___0___4">#REF!</definedName>
    <definedName name="BuiltIn_Print_Area___0___5" localSheetId="6">'ADM-COMP'!#REF!</definedName>
    <definedName name="BuiltIn_Print_Area___0___5" localSheetId="14">'CLI-COMP'!#REF!</definedName>
    <definedName name="BuiltIn_Print_Area___0___5" localSheetId="15">'EST-COMP'!#REF!</definedName>
    <definedName name="BuiltIn_Print_Area___0___5" localSheetId="16">'GAS-COMP'!#REF!</definedName>
    <definedName name="BuiltIn_Print_Area___0___5" localSheetId="18">'HID-COMP'!#REF!</definedName>
    <definedName name="BuiltIn_Print_Area___0___5" localSheetId="17">'IMPER-COMP'!#REF!</definedName>
    <definedName name="BuiltIn_Print_Area___0___5" localSheetId="19">'IMPL-COMP'!#REF!</definedName>
    <definedName name="BuiltIn_Print_Area___0___5" localSheetId="20">'INC-COMP'!#REF!</definedName>
    <definedName name="BuiltIn_Print_Area___0___5" localSheetId="0">#REF!</definedName>
    <definedName name="BuiltIn_Print_Area___0___5" localSheetId="2">#REF!</definedName>
    <definedName name="BuiltIn_Print_Area___0___5" localSheetId="21">'SCE-COMP'!#REF!</definedName>
    <definedName name="BuiltIn_Print_Area___0___5" localSheetId="22">'SEG-COMP'!#REF!</definedName>
    <definedName name="BuiltIn_Print_Area___0___5" localSheetId="23">'SPDA-COMP'!#REF!</definedName>
    <definedName name="BuiltIn_Print_Area___0___5">#REF!</definedName>
    <definedName name="BuiltIn_Print_Area___0___5___0" localSheetId="6">'ADM-COMP'!#REF!</definedName>
    <definedName name="BuiltIn_Print_Area___0___5___0" localSheetId="14">'CLI-COMP'!#REF!</definedName>
    <definedName name="BuiltIn_Print_Area___0___5___0" localSheetId="15">'EST-COMP'!#REF!</definedName>
    <definedName name="BuiltIn_Print_Area___0___5___0" localSheetId="16">'GAS-COMP'!#REF!</definedName>
    <definedName name="BuiltIn_Print_Area___0___5___0" localSheetId="18">'HID-COMP'!#REF!</definedName>
    <definedName name="BuiltIn_Print_Area___0___5___0" localSheetId="17">'IMPER-COMP'!#REF!</definedName>
    <definedName name="BuiltIn_Print_Area___0___5___0" localSheetId="19">'IMPL-COMP'!#REF!</definedName>
    <definedName name="BuiltIn_Print_Area___0___5___0" localSheetId="20">'INC-COMP'!#REF!</definedName>
    <definedName name="BuiltIn_Print_Area___0___5___0" localSheetId="0">#REF!</definedName>
    <definedName name="BuiltIn_Print_Area___0___5___0" localSheetId="2">#REF!</definedName>
    <definedName name="BuiltIn_Print_Area___0___5___0" localSheetId="21">'SCE-COMP'!#REF!</definedName>
    <definedName name="BuiltIn_Print_Area___0___5___0" localSheetId="22">'SEG-COMP'!#REF!</definedName>
    <definedName name="BuiltIn_Print_Area___0___5___0" localSheetId="23">'SPDA-COMP'!#REF!</definedName>
    <definedName name="BuiltIn_Print_Area___0___5___0">#REF!</definedName>
    <definedName name="BuiltIn_Print_Area___0___6" localSheetId="6">'ADM-COMP'!#REF!</definedName>
    <definedName name="BuiltIn_Print_Area___0___6" localSheetId="14">'CLI-COMP'!#REF!</definedName>
    <definedName name="BuiltIn_Print_Area___0___6" localSheetId="15">'EST-COMP'!#REF!</definedName>
    <definedName name="BuiltIn_Print_Area___0___6" localSheetId="16">'GAS-COMP'!#REF!</definedName>
    <definedName name="BuiltIn_Print_Area___0___6" localSheetId="18">'HID-COMP'!#REF!</definedName>
    <definedName name="BuiltIn_Print_Area___0___6" localSheetId="17">'IMPER-COMP'!#REF!</definedName>
    <definedName name="BuiltIn_Print_Area___0___6" localSheetId="19">'IMPL-COMP'!#REF!</definedName>
    <definedName name="BuiltIn_Print_Area___0___6" localSheetId="20">'INC-COMP'!#REF!</definedName>
    <definedName name="BuiltIn_Print_Area___0___6" localSheetId="0">#REF!</definedName>
    <definedName name="BuiltIn_Print_Area___0___6" localSheetId="2">#REF!</definedName>
    <definedName name="BuiltIn_Print_Area___0___6" localSheetId="21">'SCE-COMP'!#REF!</definedName>
    <definedName name="BuiltIn_Print_Area___0___6" localSheetId="22">'SEG-COMP'!#REF!</definedName>
    <definedName name="BuiltIn_Print_Area___0___6" localSheetId="23">'SPDA-COMP'!#REF!</definedName>
    <definedName name="BuiltIn_Print_Area___0___6">#REF!</definedName>
    <definedName name="BuiltIn_Print_Area___0___6___0" localSheetId="6">'ADM-COMP'!#REF!</definedName>
    <definedName name="BuiltIn_Print_Area___0___6___0" localSheetId="14">'CLI-COMP'!#REF!</definedName>
    <definedName name="BuiltIn_Print_Area___0___6___0" localSheetId="15">'EST-COMP'!#REF!</definedName>
    <definedName name="BuiltIn_Print_Area___0___6___0" localSheetId="16">'GAS-COMP'!#REF!</definedName>
    <definedName name="BuiltIn_Print_Area___0___6___0" localSheetId="18">'HID-COMP'!#REF!</definedName>
    <definedName name="BuiltIn_Print_Area___0___6___0" localSheetId="17">'IMPER-COMP'!#REF!</definedName>
    <definedName name="BuiltIn_Print_Area___0___6___0" localSheetId="19">'IMPL-COMP'!#REF!</definedName>
    <definedName name="BuiltIn_Print_Area___0___6___0" localSheetId="20">'INC-COMP'!#REF!</definedName>
    <definedName name="BuiltIn_Print_Area___0___6___0" localSheetId="0">#REF!</definedName>
    <definedName name="BuiltIn_Print_Area___0___6___0" localSheetId="2">#REF!</definedName>
    <definedName name="BuiltIn_Print_Area___0___6___0" localSheetId="21">'SCE-COMP'!#REF!</definedName>
    <definedName name="BuiltIn_Print_Area___0___6___0" localSheetId="22">'SEG-COMP'!#REF!</definedName>
    <definedName name="BuiltIn_Print_Area___0___6___0" localSheetId="23">'SPDA-COMP'!#REF!</definedName>
    <definedName name="BuiltIn_Print_Area___0___6___0">#REF!</definedName>
    <definedName name="BuiltIn_Print_Area___0___7" localSheetId="6">'ADM-COMP'!#REF!</definedName>
    <definedName name="BuiltIn_Print_Area___0___7" localSheetId="14">'CLI-COMP'!#REF!</definedName>
    <definedName name="BuiltIn_Print_Area___0___7" localSheetId="15">'EST-COMP'!#REF!</definedName>
    <definedName name="BuiltIn_Print_Area___0___7" localSheetId="16">'GAS-COMP'!#REF!</definedName>
    <definedName name="BuiltIn_Print_Area___0___7" localSheetId="18">'HID-COMP'!#REF!</definedName>
    <definedName name="BuiltIn_Print_Area___0___7" localSheetId="17">'IMPER-COMP'!#REF!</definedName>
    <definedName name="BuiltIn_Print_Area___0___7" localSheetId="19">'IMPL-COMP'!#REF!</definedName>
    <definedName name="BuiltIn_Print_Area___0___7" localSheetId="20">'INC-COMP'!#REF!</definedName>
    <definedName name="BuiltIn_Print_Area___0___7" localSheetId="0">#REF!</definedName>
    <definedName name="BuiltIn_Print_Area___0___7" localSheetId="2">#REF!</definedName>
    <definedName name="BuiltIn_Print_Area___0___7" localSheetId="21">'SCE-COMP'!#REF!</definedName>
    <definedName name="BuiltIn_Print_Area___0___7" localSheetId="22">'SEG-COMP'!#REF!</definedName>
    <definedName name="BuiltIn_Print_Area___0___7" localSheetId="23">'SPDA-COMP'!#REF!</definedName>
    <definedName name="BuiltIn_Print_Area___0___7">#REF!</definedName>
    <definedName name="BuiltIn_Print_Area___0___7___0" localSheetId="6">'ADM-COMP'!#REF!</definedName>
    <definedName name="BuiltIn_Print_Area___0___7___0" localSheetId="14">'CLI-COMP'!#REF!</definedName>
    <definedName name="BuiltIn_Print_Area___0___7___0" localSheetId="15">'EST-COMP'!#REF!</definedName>
    <definedName name="BuiltIn_Print_Area___0___7___0" localSheetId="16">'GAS-COMP'!#REF!</definedName>
    <definedName name="BuiltIn_Print_Area___0___7___0" localSheetId="18">'HID-COMP'!#REF!</definedName>
    <definedName name="BuiltIn_Print_Area___0___7___0" localSheetId="17">'IMPER-COMP'!#REF!</definedName>
    <definedName name="BuiltIn_Print_Area___0___7___0" localSheetId="19">'IMPL-COMP'!#REF!</definedName>
    <definedName name="BuiltIn_Print_Area___0___7___0" localSheetId="20">'INC-COMP'!#REF!</definedName>
    <definedName name="BuiltIn_Print_Area___0___7___0" localSheetId="0">#REF!</definedName>
    <definedName name="BuiltIn_Print_Area___0___7___0" localSheetId="2">#REF!</definedName>
    <definedName name="BuiltIn_Print_Area___0___7___0" localSheetId="21">'SCE-COMP'!#REF!</definedName>
    <definedName name="BuiltIn_Print_Area___0___7___0" localSheetId="22">'SEG-COMP'!#REF!</definedName>
    <definedName name="BuiltIn_Print_Area___0___7___0" localSheetId="23">'SPDA-COMP'!#REF!</definedName>
    <definedName name="BuiltIn_Print_Area___0___7___0">#REF!</definedName>
    <definedName name="BuiltIn_Print_Area___0___8" localSheetId="6">'ADM-COMP'!#REF!</definedName>
    <definedName name="BuiltIn_Print_Area___0___8" localSheetId="14">'CLI-COMP'!#REF!</definedName>
    <definedName name="BuiltIn_Print_Area___0___8" localSheetId="15">'EST-COMP'!#REF!</definedName>
    <definedName name="BuiltIn_Print_Area___0___8" localSheetId="16">'GAS-COMP'!#REF!</definedName>
    <definedName name="BuiltIn_Print_Area___0___8" localSheetId="18">'HID-COMP'!#REF!</definedName>
    <definedName name="BuiltIn_Print_Area___0___8" localSheetId="17">'IMPER-COMP'!#REF!</definedName>
    <definedName name="BuiltIn_Print_Area___0___8" localSheetId="19">'IMPL-COMP'!#REF!</definedName>
    <definedName name="BuiltIn_Print_Area___0___8" localSheetId="20">'INC-COMP'!#REF!</definedName>
    <definedName name="BuiltIn_Print_Area___0___8" localSheetId="0">#REF!</definedName>
    <definedName name="BuiltIn_Print_Area___0___8" localSheetId="2">#REF!</definedName>
    <definedName name="BuiltIn_Print_Area___0___8" localSheetId="21">'SCE-COMP'!#REF!</definedName>
    <definedName name="BuiltIn_Print_Area___0___8" localSheetId="22">'SEG-COMP'!#REF!</definedName>
    <definedName name="BuiltIn_Print_Area___0___8" localSheetId="23">'SPDA-COMP'!#REF!</definedName>
    <definedName name="BuiltIn_Print_Area___0___8">#REF!</definedName>
    <definedName name="BuiltIn_Print_Area___0_1" localSheetId="6">'ADM-COMP'!#REF!</definedName>
    <definedName name="BuiltIn_Print_Area___0_1" localSheetId="14">'CLI-COMP'!#REF!</definedName>
    <definedName name="BuiltIn_Print_Area___0_1" localSheetId="15">'EST-COMP'!#REF!</definedName>
    <definedName name="BuiltIn_Print_Area___0_1" localSheetId="16">'GAS-COMP'!#REF!</definedName>
    <definedName name="BuiltIn_Print_Area___0_1" localSheetId="18">'HID-COMP'!#REF!</definedName>
    <definedName name="BuiltIn_Print_Area___0_1" localSheetId="17">'IMPER-COMP'!#REF!</definedName>
    <definedName name="BuiltIn_Print_Area___0_1" localSheetId="19">'IMPL-COMP'!#REF!</definedName>
    <definedName name="BuiltIn_Print_Area___0_1" localSheetId="20">'INC-COMP'!#REF!</definedName>
    <definedName name="BuiltIn_Print_Area___0_1" localSheetId="0">#REF!</definedName>
    <definedName name="BuiltIn_Print_Area___0_1" localSheetId="2">#REF!</definedName>
    <definedName name="BuiltIn_Print_Area___0_1" localSheetId="21">'SCE-COMP'!#REF!</definedName>
    <definedName name="BuiltIn_Print_Area___0_1" localSheetId="22">'SEG-COMP'!#REF!</definedName>
    <definedName name="BuiltIn_Print_Area___0_1" localSheetId="23">'SPDA-COMP'!#REF!</definedName>
    <definedName name="BuiltIn_Print_Area___0_1">#REF!</definedName>
    <definedName name="BuiltIn_Print_Area___0_1_1" localSheetId="6">'ADM-COMP'!#REF!</definedName>
    <definedName name="BuiltIn_Print_Area___0_1_1" localSheetId="14">'CLI-COMP'!#REF!</definedName>
    <definedName name="BuiltIn_Print_Area___0_1_1" localSheetId="15">'EST-COMP'!#REF!</definedName>
    <definedName name="BuiltIn_Print_Area___0_1_1" localSheetId="16">'GAS-COMP'!#REF!</definedName>
    <definedName name="BuiltIn_Print_Area___0_1_1" localSheetId="18">'HID-COMP'!#REF!</definedName>
    <definedName name="BuiltIn_Print_Area___0_1_1" localSheetId="17">'IMPER-COMP'!#REF!</definedName>
    <definedName name="BuiltIn_Print_Area___0_1_1" localSheetId="19">'IMPL-COMP'!#REF!</definedName>
    <definedName name="BuiltIn_Print_Area___0_1_1" localSheetId="20">'INC-COMP'!#REF!</definedName>
    <definedName name="BuiltIn_Print_Area___0_1_1" localSheetId="0">#REF!</definedName>
    <definedName name="BuiltIn_Print_Area___0_1_1" localSheetId="2">#REF!</definedName>
    <definedName name="BuiltIn_Print_Area___0_1_1" localSheetId="21">'SCE-COMP'!#REF!</definedName>
    <definedName name="BuiltIn_Print_Area___0_1_1" localSheetId="22">'SEG-COMP'!#REF!</definedName>
    <definedName name="BuiltIn_Print_Area___0_1_1" localSheetId="23">'SPDA-COMP'!#REF!</definedName>
    <definedName name="BuiltIn_Print_Area___0_1_1">#REF!</definedName>
    <definedName name="BuiltIn_Print_Area_1" localSheetId="6">'ADM-COMP'!#REF!</definedName>
    <definedName name="BuiltIn_Print_Area_1" localSheetId="14">'CLI-COMP'!#REF!</definedName>
    <definedName name="BuiltIn_Print_Area_1" localSheetId="15">'EST-COMP'!#REF!</definedName>
    <definedName name="BuiltIn_Print_Area_1" localSheetId="16">'GAS-COMP'!#REF!</definedName>
    <definedName name="BuiltIn_Print_Area_1" localSheetId="18">'HID-COMP'!#REF!</definedName>
    <definedName name="BuiltIn_Print_Area_1" localSheetId="17">'IMPER-COMP'!#REF!</definedName>
    <definedName name="BuiltIn_Print_Area_1" localSheetId="19">'IMPL-COMP'!#REF!</definedName>
    <definedName name="BuiltIn_Print_Area_1" localSheetId="20">'INC-COMP'!#REF!</definedName>
    <definedName name="BuiltIn_Print_Area_1" localSheetId="0">#REF!</definedName>
    <definedName name="BuiltIn_Print_Area_1" localSheetId="2">#REF!</definedName>
    <definedName name="BuiltIn_Print_Area_1" localSheetId="21">'SCE-COMP'!#REF!</definedName>
    <definedName name="BuiltIn_Print_Area_1" localSheetId="22">'SEG-COMP'!#REF!</definedName>
    <definedName name="BuiltIn_Print_Area_1" localSheetId="23">'SPDA-COMP'!#REF!</definedName>
    <definedName name="BuiltIn_Print_Area_1">#REF!</definedName>
    <definedName name="BuiltIn_Print_Area_1_1" localSheetId="6">'ADM-COMP'!#REF!</definedName>
    <definedName name="BuiltIn_Print_Area_1_1" localSheetId="14">'CLI-COMP'!#REF!</definedName>
    <definedName name="BuiltIn_Print_Area_1_1" localSheetId="15">'EST-COMP'!#REF!</definedName>
    <definedName name="BuiltIn_Print_Area_1_1" localSheetId="16">'GAS-COMP'!#REF!</definedName>
    <definedName name="BuiltIn_Print_Area_1_1" localSheetId="18">'HID-COMP'!#REF!</definedName>
    <definedName name="BuiltIn_Print_Area_1_1" localSheetId="17">'IMPER-COMP'!#REF!</definedName>
    <definedName name="BuiltIn_Print_Area_1_1" localSheetId="19">'IMPL-COMP'!#REF!</definedName>
    <definedName name="BuiltIn_Print_Area_1_1" localSheetId="20">'INC-COMP'!#REF!</definedName>
    <definedName name="BuiltIn_Print_Area_1_1" localSheetId="0">#REF!</definedName>
    <definedName name="BuiltIn_Print_Area_1_1" localSheetId="2">#REF!</definedName>
    <definedName name="BuiltIn_Print_Area_1_1" localSheetId="21">'SCE-COMP'!#REF!</definedName>
    <definedName name="BuiltIn_Print_Area_1_1" localSheetId="22">'SEG-COMP'!#REF!</definedName>
    <definedName name="BuiltIn_Print_Area_1_1" localSheetId="23">'SPDA-COMP'!#REF!</definedName>
    <definedName name="BuiltIn_Print_Area_1_1">#REF!</definedName>
    <definedName name="BuiltIn_Print_Titles" localSheetId="6">'ADM-COMP'!#REF!</definedName>
    <definedName name="BuiltIn_Print_Titles" localSheetId="14">'CLI-COMP'!#REF!</definedName>
    <definedName name="BuiltIn_Print_Titles" localSheetId="15">'EST-COMP'!#REF!</definedName>
    <definedName name="BuiltIn_Print_Titles" localSheetId="16">'GAS-COMP'!#REF!</definedName>
    <definedName name="BuiltIn_Print_Titles" localSheetId="18">'HID-COMP'!#REF!</definedName>
    <definedName name="BuiltIn_Print_Titles" localSheetId="17">'IMPER-COMP'!#REF!</definedName>
    <definedName name="BuiltIn_Print_Titles" localSheetId="19">'IMPL-COMP'!#REF!</definedName>
    <definedName name="BuiltIn_Print_Titles" localSheetId="20">'INC-COMP'!#REF!</definedName>
    <definedName name="BuiltIn_Print_Titles" localSheetId="0">#REF!</definedName>
    <definedName name="BuiltIn_Print_Titles" localSheetId="2">#REF!</definedName>
    <definedName name="BuiltIn_Print_Titles" localSheetId="21">'SCE-COMP'!#REF!</definedName>
    <definedName name="BuiltIn_Print_Titles" localSheetId="22">'SEG-COMP'!#REF!</definedName>
    <definedName name="BuiltIn_Print_Titles" localSheetId="23">'SPDA-COMP'!#REF!</definedName>
    <definedName name="BuiltIn_Print_Titles">#REF!</definedName>
    <definedName name="BuiltIn_Print_Titles___0" localSheetId="6">'ADM-COMP'!#REF!</definedName>
    <definedName name="BuiltIn_Print_Titles___0" localSheetId="14">'CLI-COMP'!#REF!</definedName>
    <definedName name="BuiltIn_Print_Titles___0" localSheetId="15">'EST-COMP'!#REF!</definedName>
    <definedName name="BuiltIn_Print_Titles___0" localSheetId="16">'GAS-COMP'!#REF!</definedName>
    <definedName name="BuiltIn_Print_Titles___0" localSheetId="18">'HID-COMP'!#REF!</definedName>
    <definedName name="BuiltIn_Print_Titles___0" localSheetId="17">'IMPER-COMP'!#REF!</definedName>
    <definedName name="BuiltIn_Print_Titles___0" localSheetId="19">'IMPL-COMP'!#REF!</definedName>
    <definedName name="BuiltIn_Print_Titles___0" localSheetId="20">'INC-COMP'!#REF!</definedName>
    <definedName name="BuiltIn_Print_Titles___0" localSheetId="0">#REF!</definedName>
    <definedName name="BuiltIn_Print_Titles___0" localSheetId="2">#REF!</definedName>
    <definedName name="BuiltIn_Print_Titles___0" localSheetId="21">'SCE-COMP'!#REF!</definedName>
    <definedName name="BuiltIn_Print_Titles___0" localSheetId="22">'SEG-COMP'!#REF!</definedName>
    <definedName name="BuiltIn_Print_Titles___0" localSheetId="23">'SPDA-COMP'!#REF!</definedName>
    <definedName name="BuiltIn_Print_Titles___0">#REF!</definedName>
    <definedName name="BuiltIn_Print_Titles___0___0" localSheetId="6">'ADM-COMP'!#REF!</definedName>
    <definedName name="BuiltIn_Print_Titles___0___0" localSheetId="14">'CLI-COMP'!#REF!</definedName>
    <definedName name="BuiltIn_Print_Titles___0___0" localSheetId="15">'EST-COMP'!#REF!</definedName>
    <definedName name="BuiltIn_Print_Titles___0___0" localSheetId="16">'GAS-COMP'!#REF!</definedName>
    <definedName name="BuiltIn_Print_Titles___0___0" localSheetId="18">'HID-COMP'!#REF!</definedName>
    <definedName name="BuiltIn_Print_Titles___0___0" localSheetId="17">'IMPER-COMP'!#REF!</definedName>
    <definedName name="BuiltIn_Print_Titles___0___0" localSheetId="19">'IMPL-COMP'!#REF!</definedName>
    <definedName name="BuiltIn_Print_Titles___0___0" localSheetId="20">'INC-COMP'!#REF!</definedName>
    <definedName name="BuiltIn_Print_Titles___0___0" localSheetId="0">#REF!</definedName>
    <definedName name="BuiltIn_Print_Titles___0___0" localSheetId="2">#REF!</definedName>
    <definedName name="BuiltIn_Print_Titles___0___0" localSheetId="21">'SCE-COMP'!#REF!</definedName>
    <definedName name="BuiltIn_Print_Titles___0___0" localSheetId="22">'SEG-COMP'!#REF!</definedName>
    <definedName name="BuiltIn_Print_Titles___0___0" localSheetId="23">'SPDA-COMP'!#REF!</definedName>
    <definedName name="BuiltIn_Print_Titles___0___0">#REF!</definedName>
    <definedName name="BuiltIn_Print_Titles___0___0___0" localSheetId="6">'ADM-COMP'!#REF!</definedName>
    <definedName name="BuiltIn_Print_Titles___0___0___0" localSheetId="14">'CLI-COMP'!#REF!</definedName>
    <definedName name="BuiltIn_Print_Titles___0___0___0" localSheetId="15">'EST-COMP'!#REF!</definedName>
    <definedName name="BuiltIn_Print_Titles___0___0___0" localSheetId="16">'GAS-COMP'!#REF!</definedName>
    <definedName name="BuiltIn_Print_Titles___0___0___0" localSheetId="18">'HID-COMP'!#REF!</definedName>
    <definedName name="BuiltIn_Print_Titles___0___0___0" localSheetId="17">'IMPER-COMP'!#REF!</definedName>
    <definedName name="BuiltIn_Print_Titles___0___0___0" localSheetId="19">'IMPL-COMP'!#REF!</definedName>
    <definedName name="BuiltIn_Print_Titles___0___0___0" localSheetId="20">'INC-COMP'!#REF!</definedName>
    <definedName name="BuiltIn_Print_Titles___0___0___0" localSheetId="0">#REF!</definedName>
    <definedName name="BuiltIn_Print_Titles___0___0___0" localSheetId="2">#REF!</definedName>
    <definedName name="BuiltIn_Print_Titles___0___0___0" localSheetId="21">'SCE-COMP'!#REF!</definedName>
    <definedName name="BuiltIn_Print_Titles___0___0___0" localSheetId="22">'SEG-COMP'!#REF!</definedName>
    <definedName name="BuiltIn_Print_Titles___0___0___0" localSheetId="23">'SPDA-COMP'!#REF!</definedName>
    <definedName name="BuiltIn_Print_Titles___0___0___0">#REF!</definedName>
    <definedName name="BuiltIn_Print_Titles___0___0___0___0" localSheetId="6">'ADM-COMP'!#REF!</definedName>
    <definedName name="BuiltIn_Print_Titles___0___0___0___0" localSheetId="14">'CLI-COMP'!#REF!</definedName>
    <definedName name="BuiltIn_Print_Titles___0___0___0___0" localSheetId="15">'EST-COMP'!#REF!</definedName>
    <definedName name="BuiltIn_Print_Titles___0___0___0___0" localSheetId="16">'GAS-COMP'!#REF!</definedName>
    <definedName name="BuiltIn_Print_Titles___0___0___0___0" localSheetId="18">'HID-COMP'!#REF!</definedName>
    <definedName name="BuiltIn_Print_Titles___0___0___0___0" localSheetId="17">'IMPER-COMP'!#REF!</definedName>
    <definedName name="BuiltIn_Print_Titles___0___0___0___0" localSheetId="19">'IMPL-COMP'!#REF!</definedName>
    <definedName name="BuiltIn_Print_Titles___0___0___0___0" localSheetId="20">'INC-COMP'!#REF!</definedName>
    <definedName name="BuiltIn_Print_Titles___0___0___0___0" localSheetId="0">#REF!</definedName>
    <definedName name="BuiltIn_Print_Titles___0___0___0___0" localSheetId="2">#REF!</definedName>
    <definedName name="BuiltIn_Print_Titles___0___0___0___0" localSheetId="21">'SCE-COMP'!#REF!</definedName>
    <definedName name="BuiltIn_Print_Titles___0___0___0___0" localSheetId="22">'SEG-COMP'!#REF!</definedName>
    <definedName name="BuiltIn_Print_Titles___0___0___0___0" localSheetId="23">'SPDA-COMP'!#REF!</definedName>
    <definedName name="BuiltIn_Print_Titles___0___0___0___0">#REF!</definedName>
    <definedName name="BuiltIn_Print_Titles___0___0___0___0___0" localSheetId="6">'ADM-COMP'!#REF!</definedName>
    <definedName name="BuiltIn_Print_Titles___0___0___0___0___0" localSheetId="14">'CLI-COMP'!#REF!</definedName>
    <definedName name="BuiltIn_Print_Titles___0___0___0___0___0" localSheetId="15">'EST-COMP'!#REF!</definedName>
    <definedName name="BuiltIn_Print_Titles___0___0___0___0___0" localSheetId="16">'GAS-COMP'!#REF!</definedName>
    <definedName name="BuiltIn_Print_Titles___0___0___0___0___0" localSheetId="18">'HID-COMP'!#REF!</definedName>
    <definedName name="BuiltIn_Print_Titles___0___0___0___0___0" localSheetId="17">'IMPER-COMP'!#REF!</definedName>
    <definedName name="BuiltIn_Print_Titles___0___0___0___0___0" localSheetId="19">'IMPL-COMP'!#REF!</definedName>
    <definedName name="BuiltIn_Print_Titles___0___0___0___0___0" localSheetId="20">'INC-COMP'!#REF!</definedName>
    <definedName name="BuiltIn_Print_Titles___0___0___0___0___0" localSheetId="0">#REF!</definedName>
    <definedName name="BuiltIn_Print_Titles___0___0___0___0___0" localSheetId="2">#REF!</definedName>
    <definedName name="BuiltIn_Print_Titles___0___0___0___0___0" localSheetId="21">'SCE-COMP'!#REF!</definedName>
    <definedName name="BuiltIn_Print_Titles___0___0___0___0___0" localSheetId="22">'SEG-COMP'!#REF!</definedName>
    <definedName name="BuiltIn_Print_Titles___0___0___0___0___0" localSheetId="23">'SPDA-COMP'!#REF!</definedName>
    <definedName name="BuiltIn_Print_Titles___0___0___0___0___0">#REF!</definedName>
    <definedName name="BuiltIn_Print_Titles___0___0___0___0___0___0" localSheetId="6">'ADM-COMP'!#REF!</definedName>
    <definedName name="BuiltIn_Print_Titles___0___0___0___0___0___0" localSheetId="14">'CLI-COMP'!#REF!</definedName>
    <definedName name="BuiltIn_Print_Titles___0___0___0___0___0___0" localSheetId="15">'EST-COMP'!#REF!</definedName>
    <definedName name="BuiltIn_Print_Titles___0___0___0___0___0___0" localSheetId="16">'GAS-COMP'!#REF!</definedName>
    <definedName name="BuiltIn_Print_Titles___0___0___0___0___0___0" localSheetId="18">'HID-COMP'!#REF!</definedName>
    <definedName name="BuiltIn_Print_Titles___0___0___0___0___0___0" localSheetId="17">'IMPER-COMP'!#REF!</definedName>
    <definedName name="BuiltIn_Print_Titles___0___0___0___0___0___0" localSheetId="19">'IMPL-COMP'!#REF!</definedName>
    <definedName name="BuiltIn_Print_Titles___0___0___0___0___0___0" localSheetId="20">'INC-COMP'!#REF!</definedName>
    <definedName name="BuiltIn_Print_Titles___0___0___0___0___0___0" localSheetId="0">#REF!</definedName>
    <definedName name="BuiltIn_Print_Titles___0___0___0___0___0___0" localSheetId="2">#REF!</definedName>
    <definedName name="BuiltIn_Print_Titles___0___0___0___0___0___0" localSheetId="21">'SCE-COMP'!#REF!</definedName>
    <definedName name="BuiltIn_Print_Titles___0___0___0___0___0___0" localSheetId="22">'SEG-COMP'!#REF!</definedName>
    <definedName name="BuiltIn_Print_Titles___0___0___0___0___0___0" localSheetId="23">'SPDA-COMP'!#REF!</definedName>
    <definedName name="BuiltIn_Print_Titles___0___0___0___0___0___0">#REF!</definedName>
    <definedName name="BuiltIn_Print_Titles___0___0___0___0___0___0___0" localSheetId="6">'ADM-COMP'!#REF!</definedName>
    <definedName name="BuiltIn_Print_Titles___0___0___0___0___0___0___0" localSheetId="14">'CLI-COMP'!#REF!</definedName>
    <definedName name="BuiltIn_Print_Titles___0___0___0___0___0___0___0" localSheetId="15">'EST-COMP'!#REF!</definedName>
    <definedName name="BuiltIn_Print_Titles___0___0___0___0___0___0___0" localSheetId="16">'GAS-COMP'!#REF!</definedName>
    <definedName name="BuiltIn_Print_Titles___0___0___0___0___0___0___0" localSheetId="18">'HID-COMP'!#REF!</definedName>
    <definedName name="BuiltIn_Print_Titles___0___0___0___0___0___0___0" localSheetId="17">'IMPER-COMP'!#REF!</definedName>
    <definedName name="BuiltIn_Print_Titles___0___0___0___0___0___0___0" localSheetId="19">'IMPL-COMP'!#REF!</definedName>
    <definedName name="BuiltIn_Print_Titles___0___0___0___0___0___0___0" localSheetId="20">'INC-COMP'!#REF!</definedName>
    <definedName name="BuiltIn_Print_Titles___0___0___0___0___0___0___0" localSheetId="0">#REF!</definedName>
    <definedName name="BuiltIn_Print_Titles___0___0___0___0___0___0___0" localSheetId="2">#REF!</definedName>
    <definedName name="BuiltIn_Print_Titles___0___0___0___0___0___0___0" localSheetId="21">'SCE-COMP'!#REF!</definedName>
    <definedName name="BuiltIn_Print_Titles___0___0___0___0___0___0___0" localSheetId="22">'SEG-COMP'!#REF!</definedName>
    <definedName name="BuiltIn_Print_Titles___0___0___0___0___0___0___0" localSheetId="23">'SPDA-COMP'!#REF!</definedName>
    <definedName name="BuiltIn_Print_Titles___0___0___0___0___0___0___0">#REF!</definedName>
    <definedName name="BuiltIn_Print_Titles___0___0___0___0___0___0___0___0___0" localSheetId="6">'ADM-COMP'!#REF!</definedName>
    <definedName name="BuiltIn_Print_Titles___0___0___0___0___0___0___0___0___0" localSheetId="14">'CLI-COMP'!#REF!</definedName>
    <definedName name="BuiltIn_Print_Titles___0___0___0___0___0___0___0___0___0" localSheetId="15">'EST-COMP'!#REF!</definedName>
    <definedName name="BuiltIn_Print_Titles___0___0___0___0___0___0___0___0___0" localSheetId="16">'GAS-COMP'!#REF!</definedName>
    <definedName name="BuiltIn_Print_Titles___0___0___0___0___0___0___0___0___0" localSheetId="18">'HID-COMP'!#REF!</definedName>
    <definedName name="BuiltIn_Print_Titles___0___0___0___0___0___0___0___0___0" localSheetId="17">'IMPER-COMP'!#REF!</definedName>
    <definedName name="BuiltIn_Print_Titles___0___0___0___0___0___0___0___0___0" localSheetId="19">'IMPL-COMP'!#REF!</definedName>
    <definedName name="BuiltIn_Print_Titles___0___0___0___0___0___0___0___0___0" localSheetId="20">'INC-COMP'!#REF!</definedName>
    <definedName name="BuiltIn_Print_Titles___0___0___0___0___0___0___0___0___0" localSheetId="0">#REF!</definedName>
    <definedName name="BuiltIn_Print_Titles___0___0___0___0___0___0___0___0___0" localSheetId="2">#REF!</definedName>
    <definedName name="BuiltIn_Print_Titles___0___0___0___0___0___0___0___0___0" localSheetId="21">'SCE-COMP'!#REF!</definedName>
    <definedName name="BuiltIn_Print_Titles___0___0___0___0___0___0___0___0___0" localSheetId="22">'SEG-COMP'!#REF!</definedName>
    <definedName name="BuiltIn_Print_Titles___0___0___0___0___0___0___0___0___0" localSheetId="23">'SPDA-COMP'!#REF!</definedName>
    <definedName name="BuiltIn_Print_Titles___0___0___0___0___0___0___0___0___0">#REF!</definedName>
    <definedName name="BuiltIn_Print_Titles___0___0___10" localSheetId="6">'ADM-COMP'!#REF!</definedName>
    <definedName name="BuiltIn_Print_Titles___0___0___10" localSheetId="14">'CLI-COMP'!#REF!</definedName>
    <definedName name="BuiltIn_Print_Titles___0___0___10" localSheetId="15">'EST-COMP'!#REF!</definedName>
    <definedName name="BuiltIn_Print_Titles___0___0___10" localSheetId="16">'GAS-COMP'!#REF!</definedName>
    <definedName name="BuiltIn_Print_Titles___0___0___10" localSheetId="18">'HID-COMP'!#REF!</definedName>
    <definedName name="BuiltIn_Print_Titles___0___0___10" localSheetId="17">'IMPER-COMP'!#REF!</definedName>
    <definedName name="BuiltIn_Print_Titles___0___0___10" localSheetId="19">'IMPL-COMP'!#REF!</definedName>
    <definedName name="BuiltIn_Print_Titles___0___0___10" localSheetId="20">'INC-COMP'!#REF!</definedName>
    <definedName name="BuiltIn_Print_Titles___0___0___10" localSheetId="0">#REF!</definedName>
    <definedName name="BuiltIn_Print_Titles___0___0___10" localSheetId="2">#REF!</definedName>
    <definedName name="BuiltIn_Print_Titles___0___0___10" localSheetId="21">'SCE-COMP'!#REF!</definedName>
    <definedName name="BuiltIn_Print_Titles___0___0___10" localSheetId="22">'SEG-COMP'!#REF!</definedName>
    <definedName name="BuiltIn_Print_Titles___0___0___10" localSheetId="23">'SPDA-COMP'!#REF!</definedName>
    <definedName name="BuiltIn_Print_Titles___0___0___10">#REF!</definedName>
    <definedName name="BuiltIn_Print_Titles___0___1" localSheetId="6">'ADM-COMP'!#REF!</definedName>
    <definedName name="BuiltIn_Print_Titles___0___1" localSheetId="14">'CLI-COMP'!#REF!</definedName>
    <definedName name="BuiltIn_Print_Titles___0___1" localSheetId="15">'EST-COMP'!#REF!</definedName>
    <definedName name="BuiltIn_Print_Titles___0___1" localSheetId="16">'GAS-COMP'!#REF!</definedName>
    <definedName name="BuiltIn_Print_Titles___0___1" localSheetId="18">'HID-COMP'!#REF!</definedName>
    <definedName name="BuiltIn_Print_Titles___0___1" localSheetId="17">'IMPER-COMP'!#REF!</definedName>
    <definedName name="BuiltIn_Print_Titles___0___1" localSheetId="19">'IMPL-COMP'!#REF!</definedName>
    <definedName name="BuiltIn_Print_Titles___0___1" localSheetId="20">'INC-COMP'!#REF!</definedName>
    <definedName name="BuiltIn_Print_Titles___0___1" localSheetId="0">#REF!</definedName>
    <definedName name="BuiltIn_Print_Titles___0___1" localSheetId="2">#REF!</definedName>
    <definedName name="BuiltIn_Print_Titles___0___1" localSheetId="21">'SCE-COMP'!#REF!</definedName>
    <definedName name="BuiltIn_Print_Titles___0___1" localSheetId="22">'SEG-COMP'!#REF!</definedName>
    <definedName name="BuiltIn_Print_Titles___0___1" localSheetId="23">'SPDA-COMP'!#REF!</definedName>
    <definedName name="BuiltIn_Print_Titles___0___1">#REF!</definedName>
    <definedName name="BuiltIn_Print_Titles___0___16" localSheetId="6">'ADM-COMP'!#REF!</definedName>
    <definedName name="BuiltIn_Print_Titles___0___16" localSheetId="14">'CLI-COMP'!#REF!</definedName>
    <definedName name="BuiltIn_Print_Titles___0___16" localSheetId="15">'EST-COMP'!#REF!</definedName>
    <definedName name="BuiltIn_Print_Titles___0___16" localSheetId="16">'GAS-COMP'!#REF!</definedName>
    <definedName name="BuiltIn_Print_Titles___0___16" localSheetId="18">'HID-COMP'!#REF!</definedName>
    <definedName name="BuiltIn_Print_Titles___0___16" localSheetId="17">'IMPER-COMP'!#REF!</definedName>
    <definedName name="BuiltIn_Print_Titles___0___16" localSheetId="19">'IMPL-COMP'!#REF!</definedName>
    <definedName name="BuiltIn_Print_Titles___0___16" localSheetId="20">'INC-COMP'!#REF!</definedName>
    <definedName name="BuiltIn_Print_Titles___0___16" localSheetId="0">#REF!</definedName>
    <definedName name="BuiltIn_Print_Titles___0___16" localSheetId="2">#REF!</definedName>
    <definedName name="BuiltIn_Print_Titles___0___16" localSheetId="21">'SCE-COMP'!#REF!</definedName>
    <definedName name="BuiltIn_Print_Titles___0___16" localSheetId="22">'SEG-COMP'!#REF!</definedName>
    <definedName name="BuiltIn_Print_Titles___0___16" localSheetId="23">'SPDA-COMP'!#REF!</definedName>
    <definedName name="BuiltIn_Print_Titles___0___16">#REF!</definedName>
    <definedName name="BuiltIn_Print_Titles___0___16___0" localSheetId="6">'ADM-COMP'!#REF!</definedName>
    <definedName name="BuiltIn_Print_Titles___0___16___0" localSheetId="14">'CLI-COMP'!#REF!</definedName>
    <definedName name="BuiltIn_Print_Titles___0___16___0" localSheetId="15">'EST-COMP'!#REF!</definedName>
    <definedName name="BuiltIn_Print_Titles___0___16___0" localSheetId="16">'GAS-COMP'!#REF!</definedName>
    <definedName name="BuiltIn_Print_Titles___0___16___0" localSheetId="18">'HID-COMP'!#REF!</definedName>
    <definedName name="BuiltIn_Print_Titles___0___16___0" localSheetId="17">'IMPER-COMP'!#REF!</definedName>
    <definedName name="BuiltIn_Print_Titles___0___16___0" localSheetId="19">'IMPL-COMP'!#REF!</definedName>
    <definedName name="BuiltIn_Print_Titles___0___16___0" localSheetId="20">'INC-COMP'!#REF!</definedName>
    <definedName name="BuiltIn_Print_Titles___0___16___0" localSheetId="0">#REF!</definedName>
    <definedName name="BuiltIn_Print_Titles___0___16___0" localSheetId="2">#REF!</definedName>
    <definedName name="BuiltIn_Print_Titles___0___16___0" localSheetId="21">'SCE-COMP'!#REF!</definedName>
    <definedName name="BuiltIn_Print_Titles___0___16___0" localSheetId="22">'SEG-COMP'!#REF!</definedName>
    <definedName name="BuiltIn_Print_Titles___0___16___0" localSheetId="23">'SPDA-COMP'!#REF!</definedName>
    <definedName name="BuiltIn_Print_Titles___0___16___0">#REF!</definedName>
    <definedName name="BuiltIn_Print_Titles___0___16___0___0" localSheetId="6">'ADM-COMP'!#REF!</definedName>
    <definedName name="BuiltIn_Print_Titles___0___16___0___0" localSheetId="14">'CLI-COMP'!#REF!</definedName>
    <definedName name="BuiltIn_Print_Titles___0___16___0___0" localSheetId="15">'EST-COMP'!#REF!</definedName>
    <definedName name="BuiltIn_Print_Titles___0___16___0___0" localSheetId="16">'GAS-COMP'!#REF!</definedName>
    <definedName name="BuiltIn_Print_Titles___0___16___0___0" localSheetId="18">'HID-COMP'!#REF!</definedName>
    <definedName name="BuiltIn_Print_Titles___0___16___0___0" localSheetId="17">'IMPER-COMP'!#REF!</definedName>
    <definedName name="BuiltIn_Print_Titles___0___16___0___0" localSheetId="19">'IMPL-COMP'!#REF!</definedName>
    <definedName name="BuiltIn_Print_Titles___0___16___0___0" localSheetId="20">'INC-COMP'!#REF!</definedName>
    <definedName name="BuiltIn_Print_Titles___0___16___0___0" localSheetId="0">#REF!</definedName>
    <definedName name="BuiltIn_Print_Titles___0___16___0___0" localSheetId="2">#REF!</definedName>
    <definedName name="BuiltIn_Print_Titles___0___16___0___0" localSheetId="21">'SCE-COMP'!#REF!</definedName>
    <definedName name="BuiltIn_Print_Titles___0___16___0___0" localSheetId="22">'SEG-COMP'!#REF!</definedName>
    <definedName name="BuiltIn_Print_Titles___0___16___0___0" localSheetId="23">'SPDA-COMP'!#REF!</definedName>
    <definedName name="BuiltIn_Print_Titles___0___16___0___0">#REF!</definedName>
    <definedName name="BuiltIn_Print_Titles___0___16___0___0___0" localSheetId="6">'ADM-COMP'!#REF!</definedName>
    <definedName name="BuiltIn_Print_Titles___0___16___0___0___0" localSheetId="14">'CLI-COMP'!#REF!</definedName>
    <definedName name="BuiltIn_Print_Titles___0___16___0___0___0" localSheetId="15">'EST-COMP'!#REF!</definedName>
    <definedName name="BuiltIn_Print_Titles___0___16___0___0___0" localSheetId="16">'GAS-COMP'!#REF!</definedName>
    <definedName name="BuiltIn_Print_Titles___0___16___0___0___0" localSheetId="18">'HID-COMP'!#REF!</definedName>
    <definedName name="BuiltIn_Print_Titles___0___16___0___0___0" localSheetId="17">'IMPER-COMP'!#REF!</definedName>
    <definedName name="BuiltIn_Print_Titles___0___16___0___0___0" localSheetId="19">'IMPL-COMP'!#REF!</definedName>
    <definedName name="BuiltIn_Print_Titles___0___16___0___0___0" localSheetId="20">'INC-COMP'!#REF!</definedName>
    <definedName name="BuiltIn_Print_Titles___0___16___0___0___0" localSheetId="0">#REF!</definedName>
    <definedName name="BuiltIn_Print_Titles___0___16___0___0___0" localSheetId="2">#REF!</definedName>
    <definedName name="BuiltIn_Print_Titles___0___16___0___0___0" localSheetId="21">'SCE-COMP'!#REF!</definedName>
    <definedName name="BuiltIn_Print_Titles___0___16___0___0___0" localSheetId="22">'SEG-COMP'!#REF!</definedName>
    <definedName name="BuiltIn_Print_Titles___0___16___0___0___0" localSheetId="23">'SPDA-COMP'!#REF!</definedName>
    <definedName name="BuiltIn_Print_Titles___0___16___0___0___0">#REF!</definedName>
    <definedName name="BuiltIn_Print_Titles___0___16___0___0___0___0" localSheetId="6">'ADM-COMP'!#REF!</definedName>
    <definedName name="BuiltIn_Print_Titles___0___16___0___0___0___0" localSheetId="14">'CLI-COMP'!#REF!</definedName>
    <definedName name="BuiltIn_Print_Titles___0___16___0___0___0___0" localSheetId="15">'EST-COMP'!#REF!</definedName>
    <definedName name="BuiltIn_Print_Titles___0___16___0___0___0___0" localSheetId="16">'GAS-COMP'!#REF!</definedName>
    <definedName name="BuiltIn_Print_Titles___0___16___0___0___0___0" localSheetId="18">'HID-COMP'!#REF!</definedName>
    <definedName name="BuiltIn_Print_Titles___0___16___0___0___0___0" localSheetId="17">'IMPER-COMP'!#REF!</definedName>
    <definedName name="BuiltIn_Print_Titles___0___16___0___0___0___0" localSheetId="19">'IMPL-COMP'!#REF!</definedName>
    <definedName name="BuiltIn_Print_Titles___0___16___0___0___0___0" localSheetId="20">'INC-COMP'!#REF!</definedName>
    <definedName name="BuiltIn_Print_Titles___0___16___0___0___0___0" localSheetId="0">#REF!</definedName>
    <definedName name="BuiltIn_Print_Titles___0___16___0___0___0___0" localSheetId="2">#REF!</definedName>
    <definedName name="BuiltIn_Print_Titles___0___16___0___0___0___0" localSheetId="21">'SCE-COMP'!#REF!</definedName>
    <definedName name="BuiltIn_Print_Titles___0___16___0___0___0___0" localSheetId="22">'SEG-COMP'!#REF!</definedName>
    <definedName name="BuiltIn_Print_Titles___0___16___0___0___0___0" localSheetId="23">'SPDA-COMP'!#REF!</definedName>
    <definedName name="BuiltIn_Print_Titles___0___16___0___0___0___0">#REF!</definedName>
    <definedName name="BuiltIn_Print_Titles___0___16___0___0___0___0___0" localSheetId="6">'ADM-COMP'!#REF!</definedName>
    <definedName name="BuiltIn_Print_Titles___0___16___0___0___0___0___0" localSheetId="14">'CLI-COMP'!#REF!</definedName>
    <definedName name="BuiltIn_Print_Titles___0___16___0___0___0___0___0" localSheetId="15">'EST-COMP'!#REF!</definedName>
    <definedName name="BuiltIn_Print_Titles___0___16___0___0___0___0___0" localSheetId="16">'GAS-COMP'!#REF!</definedName>
    <definedName name="BuiltIn_Print_Titles___0___16___0___0___0___0___0" localSheetId="18">'HID-COMP'!#REF!</definedName>
    <definedName name="BuiltIn_Print_Titles___0___16___0___0___0___0___0" localSheetId="17">'IMPER-COMP'!#REF!</definedName>
    <definedName name="BuiltIn_Print_Titles___0___16___0___0___0___0___0" localSheetId="19">'IMPL-COMP'!#REF!</definedName>
    <definedName name="BuiltIn_Print_Titles___0___16___0___0___0___0___0" localSheetId="20">'INC-COMP'!#REF!</definedName>
    <definedName name="BuiltIn_Print_Titles___0___16___0___0___0___0___0" localSheetId="0">#REF!</definedName>
    <definedName name="BuiltIn_Print_Titles___0___16___0___0___0___0___0" localSheetId="2">#REF!</definedName>
    <definedName name="BuiltIn_Print_Titles___0___16___0___0___0___0___0" localSheetId="21">'SCE-COMP'!#REF!</definedName>
    <definedName name="BuiltIn_Print_Titles___0___16___0___0___0___0___0" localSheetId="22">'SEG-COMP'!#REF!</definedName>
    <definedName name="BuiltIn_Print_Titles___0___16___0___0___0___0___0" localSheetId="23">'SPDA-COMP'!#REF!</definedName>
    <definedName name="BuiltIn_Print_Titles___0___16___0___0___0___0___0">#REF!</definedName>
    <definedName name="BuiltIn_Print_Titles___0___5" localSheetId="6">'ADM-COMP'!#REF!</definedName>
    <definedName name="BuiltIn_Print_Titles___0___5" localSheetId="14">'CLI-COMP'!#REF!</definedName>
    <definedName name="BuiltIn_Print_Titles___0___5" localSheetId="15">'EST-COMP'!#REF!</definedName>
    <definedName name="BuiltIn_Print_Titles___0___5" localSheetId="16">'GAS-COMP'!#REF!</definedName>
    <definedName name="BuiltIn_Print_Titles___0___5" localSheetId="18">'HID-COMP'!#REF!</definedName>
    <definedName name="BuiltIn_Print_Titles___0___5" localSheetId="17">'IMPER-COMP'!#REF!</definedName>
    <definedName name="BuiltIn_Print_Titles___0___5" localSheetId="19">'IMPL-COMP'!#REF!</definedName>
    <definedName name="BuiltIn_Print_Titles___0___5" localSheetId="20">'INC-COMP'!#REF!</definedName>
    <definedName name="BuiltIn_Print_Titles___0___5" localSheetId="0">#REF!</definedName>
    <definedName name="BuiltIn_Print_Titles___0___5" localSheetId="2">#REF!</definedName>
    <definedName name="BuiltIn_Print_Titles___0___5" localSheetId="21">'SCE-COMP'!#REF!</definedName>
    <definedName name="BuiltIn_Print_Titles___0___5" localSheetId="22">'SEG-COMP'!#REF!</definedName>
    <definedName name="BuiltIn_Print_Titles___0___5" localSheetId="23">'SPDA-COMP'!#REF!</definedName>
    <definedName name="BuiltIn_Print_Titles___0___5">#REF!</definedName>
    <definedName name="BuiltIn_Print_Titles___0___6" localSheetId="6">'ADM-COMP'!#REF!</definedName>
    <definedName name="BuiltIn_Print_Titles___0___6" localSheetId="14">'CLI-COMP'!#REF!</definedName>
    <definedName name="BuiltIn_Print_Titles___0___6" localSheetId="15">'EST-COMP'!#REF!</definedName>
    <definedName name="BuiltIn_Print_Titles___0___6" localSheetId="16">'GAS-COMP'!#REF!</definedName>
    <definedName name="BuiltIn_Print_Titles___0___6" localSheetId="18">'HID-COMP'!#REF!</definedName>
    <definedName name="BuiltIn_Print_Titles___0___6" localSheetId="17">'IMPER-COMP'!#REF!</definedName>
    <definedName name="BuiltIn_Print_Titles___0___6" localSheetId="19">'IMPL-COMP'!#REF!</definedName>
    <definedName name="BuiltIn_Print_Titles___0___6" localSheetId="20">'INC-COMP'!#REF!</definedName>
    <definedName name="BuiltIn_Print_Titles___0___6" localSheetId="0">#REF!</definedName>
    <definedName name="BuiltIn_Print_Titles___0___6" localSheetId="2">#REF!</definedName>
    <definedName name="BuiltIn_Print_Titles___0___6" localSheetId="21">'SCE-COMP'!#REF!</definedName>
    <definedName name="BuiltIn_Print_Titles___0___6" localSheetId="22">'SEG-COMP'!#REF!</definedName>
    <definedName name="BuiltIn_Print_Titles___0___6" localSheetId="23">'SPDA-COMP'!#REF!</definedName>
    <definedName name="BuiltIn_Print_Titles___0___6">#REF!</definedName>
    <definedName name="BuiltIn_Print_Titles___0___7" localSheetId="6">'ADM-COMP'!#REF!</definedName>
    <definedName name="BuiltIn_Print_Titles___0___7" localSheetId="14">'CLI-COMP'!#REF!</definedName>
    <definedName name="BuiltIn_Print_Titles___0___7" localSheetId="15">'EST-COMP'!#REF!</definedName>
    <definedName name="BuiltIn_Print_Titles___0___7" localSheetId="16">'GAS-COMP'!#REF!</definedName>
    <definedName name="BuiltIn_Print_Titles___0___7" localSheetId="18">'HID-COMP'!#REF!</definedName>
    <definedName name="BuiltIn_Print_Titles___0___7" localSheetId="17">'IMPER-COMP'!#REF!</definedName>
    <definedName name="BuiltIn_Print_Titles___0___7" localSheetId="19">'IMPL-COMP'!#REF!</definedName>
    <definedName name="BuiltIn_Print_Titles___0___7" localSheetId="20">'INC-COMP'!#REF!</definedName>
    <definedName name="BuiltIn_Print_Titles___0___7" localSheetId="0">#REF!</definedName>
    <definedName name="BuiltIn_Print_Titles___0___7" localSheetId="2">#REF!</definedName>
    <definedName name="BuiltIn_Print_Titles___0___7" localSheetId="21">'SCE-COMP'!#REF!</definedName>
    <definedName name="BuiltIn_Print_Titles___0___7" localSheetId="22">'SEG-COMP'!#REF!</definedName>
    <definedName name="BuiltIn_Print_Titles___0___7" localSheetId="23">'SPDA-COMP'!#REF!</definedName>
    <definedName name="BuiltIn_Print_Titles___0___7">#REF!</definedName>
    <definedName name="BuiltIn_Print_Titles___0___8" localSheetId="6">'ADM-COMP'!#REF!</definedName>
    <definedName name="BuiltIn_Print_Titles___0___8" localSheetId="14">'CLI-COMP'!#REF!</definedName>
    <definedName name="BuiltIn_Print_Titles___0___8" localSheetId="15">'EST-COMP'!#REF!</definedName>
    <definedName name="BuiltIn_Print_Titles___0___8" localSheetId="16">'GAS-COMP'!#REF!</definedName>
    <definedName name="BuiltIn_Print_Titles___0___8" localSheetId="18">'HID-COMP'!#REF!</definedName>
    <definedName name="BuiltIn_Print_Titles___0___8" localSheetId="17">'IMPER-COMP'!#REF!</definedName>
    <definedName name="BuiltIn_Print_Titles___0___8" localSheetId="19">'IMPL-COMP'!#REF!</definedName>
    <definedName name="BuiltIn_Print_Titles___0___8" localSheetId="20">'INC-COMP'!#REF!</definedName>
    <definedName name="BuiltIn_Print_Titles___0___8" localSheetId="0">#REF!</definedName>
    <definedName name="BuiltIn_Print_Titles___0___8" localSheetId="2">#REF!</definedName>
    <definedName name="BuiltIn_Print_Titles___0___8" localSheetId="21">'SCE-COMP'!#REF!</definedName>
    <definedName name="BuiltIn_Print_Titles___0___8" localSheetId="22">'SEG-COMP'!#REF!</definedName>
    <definedName name="BuiltIn_Print_Titles___0___8" localSheetId="23">'SPDA-COMP'!#REF!</definedName>
    <definedName name="BuiltIn_Print_Titles___0___8">#REF!</definedName>
    <definedName name="BuiltIn_Print_Titles___0_1" localSheetId="6">'ADM-COMP'!#REF!</definedName>
    <definedName name="BuiltIn_Print_Titles___0_1" localSheetId="14">'CLI-COMP'!#REF!</definedName>
    <definedName name="BuiltIn_Print_Titles___0_1" localSheetId="15">'EST-COMP'!#REF!</definedName>
    <definedName name="BuiltIn_Print_Titles___0_1" localSheetId="16">'GAS-COMP'!#REF!</definedName>
    <definedName name="BuiltIn_Print_Titles___0_1" localSheetId="18">'HID-COMP'!#REF!</definedName>
    <definedName name="BuiltIn_Print_Titles___0_1" localSheetId="17">'IMPER-COMP'!#REF!</definedName>
    <definedName name="BuiltIn_Print_Titles___0_1" localSheetId="19">'IMPL-COMP'!#REF!</definedName>
    <definedName name="BuiltIn_Print_Titles___0_1" localSheetId="20">'INC-COMP'!#REF!</definedName>
    <definedName name="BuiltIn_Print_Titles___0_1" localSheetId="0">#REF!</definedName>
    <definedName name="BuiltIn_Print_Titles___0_1" localSheetId="2">#REF!</definedName>
    <definedName name="BuiltIn_Print_Titles___0_1" localSheetId="21">'SCE-COMP'!#REF!</definedName>
    <definedName name="BuiltIn_Print_Titles___0_1" localSheetId="22">'SEG-COMP'!#REF!</definedName>
    <definedName name="BuiltIn_Print_Titles___0_1" localSheetId="23">'SPDA-COMP'!#REF!</definedName>
    <definedName name="BuiltIn_Print_Titles___0_1">#REF!</definedName>
    <definedName name="BuiltIn_Print_Titles___0_1_1" localSheetId="6">'ADM-COMP'!#REF!</definedName>
    <definedName name="BuiltIn_Print_Titles___0_1_1" localSheetId="14">'CLI-COMP'!#REF!</definedName>
    <definedName name="BuiltIn_Print_Titles___0_1_1" localSheetId="15">'EST-COMP'!#REF!</definedName>
    <definedName name="BuiltIn_Print_Titles___0_1_1" localSheetId="16">'GAS-COMP'!#REF!</definedName>
    <definedName name="BuiltIn_Print_Titles___0_1_1" localSheetId="18">'HID-COMP'!#REF!</definedName>
    <definedName name="BuiltIn_Print_Titles___0_1_1" localSheetId="17">'IMPER-COMP'!#REF!</definedName>
    <definedName name="BuiltIn_Print_Titles___0_1_1" localSheetId="19">'IMPL-COMP'!#REF!</definedName>
    <definedName name="BuiltIn_Print_Titles___0_1_1" localSheetId="20">'INC-COMP'!#REF!</definedName>
    <definedName name="BuiltIn_Print_Titles___0_1_1" localSheetId="0">#REF!</definedName>
    <definedName name="BuiltIn_Print_Titles___0_1_1" localSheetId="2">#REF!</definedName>
    <definedName name="BuiltIn_Print_Titles___0_1_1" localSheetId="21">'SCE-COMP'!#REF!</definedName>
    <definedName name="BuiltIn_Print_Titles___0_1_1" localSheetId="22">'SEG-COMP'!#REF!</definedName>
    <definedName name="BuiltIn_Print_Titles___0_1_1" localSheetId="23">'SPDA-COMP'!#REF!</definedName>
    <definedName name="BuiltIn_Print_Titles___0_1_1">#REF!</definedName>
    <definedName name="BuiltIn_Print_Titles___4___4" localSheetId="6">'ADM-COMP'!#REF!</definedName>
    <definedName name="BuiltIn_Print_Titles___4___4" localSheetId="14">'CLI-COMP'!#REF!</definedName>
    <definedName name="BuiltIn_Print_Titles___4___4" localSheetId="15">'EST-COMP'!#REF!</definedName>
    <definedName name="BuiltIn_Print_Titles___4___4" localSheetId="16">'GAS-COMP'!#REF!</definedName>
    <definedName name="BuiltIn_Print_Titles___4___4" localSheetId="18">'HID-COMP'!#REF!</definedName>
    <definedName name="BuiltIn_Print_Titles___4___4" localSheetId="17">'IMPER-COMP'!#REF!</definedName>
    <definedName name="BuiltIn_Print_Titles___4___4" localSheetId="19">'IMPL-COMP'!#REF!</definedName>
    <definedName name="BuiltIn_Print_Titles___4___4" localSheetId="20">'INC-COMP'!#REF!</definedName>
    <definedName name="BuiltIn_Print_Titles___4___4" localSheetId="0">#REF!</definedName>
    <definedName name="BuiltIn_Print_Titles___4___4" localSheetId="2">#REF!</definedName>
    <definedName name="BuiltIn_Print_Titles___4___4" localSheetId="21">'SCE-COMP'!#REF!</definedName>
    <definedName name="BuiltIn_Print_Titles___4___4" localSheetId="22">'SEG-COMP'!#REF!</definedName>
    <definedName name="BuiltIn_Print_Titles___4___4" localSheetId="23">'SPDA-COMP'!#REF!</definedName>
    <definedName name="BuiltIn_Print_Titles___4___4">#REF!</definedName>
    <definedName name="BuiltIn_Print_Titles___5___5" localSheetId="6">'ADM-COMP'!#REF!</definedName>
    <definedName name="BuiltIn_Print_Titles___5___5" localSheetId="14">'CLI-COMP'!#REF!</definedName>
    <definedName name="BuiltIn_Print_Titles___5___5" localSheetId="15">'EST-COMP'!#REF!</definedName>
    <definedName name="BuiltIn_Print_Titles___5___5" localSheetId="16">'GAS-COMP'!#REF!</definedName>
    <definedName name="BuiltIn_Print_Titles___5___5" localSheetId="18">'HID-COMP'!#REF!</definedName>
    <definedName name="BuiltIn_Print_Titles___5___5" localSheetId="17">'IMPER-COMP'!#REF!</definedName>
    <definedName name="BuiltIn_Print_Titles___5___5" localSheetId="19">'IMPL-COMP'!#REF!</definedName>
    <definedName name="BuiltIn_Print_Titles___5___5" localSheetId="20">'INC-COMP'!#REF!</definedName>
    <definedName name="BuiltIn_Print_Titles___5___5" localSheetId="0">#REF!</definedName>
    <definedName name="BuiltIn_Print_Titles___5___5" localSheetId="2">#REF!</definedName>
    <definedName name="BuiltIn_Print_Titles___5___5" localSheetId="21">'SCE-COMP'!#REF!</definedName>
    <definedName name="BuiltIn_Print_Titles___5___5" localSheetId="22">'SEG-COMP'!#REF!</definedName>
    <definedName name="BuiltIn_Print_Titles___5___5" localSheetId="23">'SPDA-COMP'!#REF!</definedName>
    <definedName name="BuiltIn_Print_Titles___5___5">#REF!</definedName>
    <definedName name="BuiltIn_Print_Titles___5___5___0" localSheetId="6">'ADM-COMP'!#REF!</definedName>
    <definedName name="BuiltIn_Print_Titles___5___5___0" localSheetId="14">'CLI-COMP'!#REF!</definedName>
    <definedName name="BuiltIn_Print_Titles___5___5___0" localSheetId="15">'EST-COMP'!#REF!</definedName>
    <definedName name="BuiltIn_Print_Titles___5___5___0" localSheetId="16">'GAS-COMP'!#REF!</definedName>
    <definedName name="BuiltIn_Print_Titles___5___5___0" localSheetId="18">'HID-COMP'!#REF!</definedName>
    <definedName name="BuiltIn_Print_Titles___5___5___0" localSheetId="17">'IMPER-COMP'!#REF!</definedName>
    <definedName name="BuiltIn_Print_Titles___5___5___0" localSheetId="19">'IMPL-COMP'!#REF!</definedName>
    <definedName name="BuiltIn_Print_Titles___5___5___0" localSheetId="20">'INC-COMP'!#REF!</definedName>
    <definedName name="BuiltIn_Print_Titles___5___5___0" localSheetId="0">#REF!</definedName>
    <definedName name="BuiltIn_Print_Titles___5___5___0" localSheetId="2">#REF!</definedName>
    <definedName name="BuiltIn_Print_Titles___5___5___0" localSheetId="21">'SCE-COMP'!#REF!</definedName>
    <definedName name="BuiltIn_Print_Titles___5___5___0" localSheetId="22">'SEG-COMP'!#REF!</definedName>
    <definedName name="BuiltIn_Print_Titles___5___5___0" localSheetId="23">'SPDA-COMP'!#REF!</definedName>
    <definedName name="BuiltIn_Print_Titles___5___5___0">#REF!</definedName>
    <definedName name="BuiltIn_Print_Titles___6___6" localSheetId="6">'ADM-COMP'!#REF!</definedName>
    <definedName name="BuiltIn_Print_Titles___6___6" localSheetId="14">'CLI-COMP'!#REF!</definedName>
    <definedName name="BuiltIn_Print_Titles___6___6" localSheetId="15">'EST-COMP'!#REF!</definedName>
    <definedName name="BuiltIn_Print_Titles___6___6" localSheetId="16">'GAS-COMP'!#REF!</definedName>
    <definedName name="BuiltIn_Print_Titles___6___6" localSheetId="18">'HID-COMP'!#REF!</definedName>
    <definedName name="BuiltIn_Print_Titles___6___6" localSheetId="17">'IMPER-COMP'!#REF!</definedName>
    <definedName name="BuiltIn_Print_Titles___6___6" localSheetId="19">'IMPL-COMP'!#REF!</definedName>
    <definedName name="BuiltIn_Print_Titles___6___6" localSheetId="20">'INC-COMP'!#REF!</definedName>
    <definedName name="BuiltIn_Print_Titles___6___6" localSheetId="0">#REF!</definedName>
    <definedName name="BuiltIn_Print_Titles___6___6" localSheetId="2">#REF!</definedName>
    <definedName name="BuiltIn_Print_Titles___6___6" localSheetId="21">'SCE-COMP'!#REF!</definedName>
    <definedName name="BuiltIn_Print_Titles___6___6" localSheetId="22">'SEG-COMP'!#REF!</definedName>
    <definedName name="BuiltIn_Print_Titles___6___6" localSheetId="23">'SPDA-COMP'!#REF!</definedName>
    <definedName name="BuiltIn_Print_Titles___6___6">#REF!</definedName>
    <definedName name="BuiltIn_Print_Titles___6___6___0" localSheetId="6">'ADM-COMP'!#REF!</definedName>
    <definedName name="BuiltIn_Print_Titles___6___6___0" localSheetId="14">'CLI-COMP'!#REF!</definedName>
    <definedName name="BuiltIn_Print_Titles___6___6___0" localSheetId="15">'EST-COMP'!#REF!</definedName>
    <definedName name="BuiltIn_Print_Titles___6___6___0" localSheetId="16">'GAS-COMP'!#REF!</definedName>
    <definedName name="BuiltIn_Print_Titles___6___6___0" localSheetId="18">'HID-COMP'!#REF!</definedName>
    <definedName name="BuiltIn_Print_Titles___6___6___0" localSheetId="17">'IMPER-COMP'!#REF!</definedName>
    <definedName name="BuiltIn_Print_Titles___6___6___0" localSheetId="19">'IMPL-COMP'!#REF!</definedName>
    <definedName name="BuiltIn_Print_Titles___6___6___0" localSheetId="20">'INC-COMP'!#REF!</definedName>
    <definedName name="BuiltIn_Print_Titles___6___6___0" localSheetId="0">#REF!</definedName>
    <definedName name="BuiltIn_Print_Titles___6___6___0" localSheetId="2">#REF!</definedName>
    <definedName name="BuiltIn_Print_Titles___6___6___0" localSheetId="21">'SCE-COMP'!#REF!</definedName>
    <definedName name="BuiltIn_Print_Titles___6___6___0" localSheetId="22">'SEG-COMP'!#REF!</definedName>
    <definedName name="BuiltIn_Print_Titles___6___6___0" localSheetId="23">'SPDA-COMP'!#REF!</definedName>
    <definedName name="BuiltIn_Print_Titles___6___6___0">#REF!</definedName>
    <definedName name="BuiltIn_Print_Titles___7___7" localSheetId="6">'ADM-COMP'!#REF!</definedName>
    <definedName name="BuiltIn_Print_Titles___7___7" localSheetId="14">'CLI-COMP'!#REF!</definedName>
    <definedName name="BuiltIn_Print_Titles___7___7" localSheetId="15">'EST-COMP'!#REF!</definedName>
    <definedName name="BuiltIn_Print_Titles___7___7" localSheetId="16">'GAS-COMP'!#REF!</definedName>
    <definedName name="BuiltIn_Print_Titles___7___7" localSheetId="18">'HID-COMP'!#REF!</definedName>
    <definedName name="BuiltIn_Print_Titles___7___7" localSheetId="17">'IMPER-COMP'!#REF!</definedName>
    <definedName name="BuiltIn_Print_Titles___7___7" localSheetId="19">'IMPL-COMP'!#REF!</definedName>
    <definedName name="BuiltIn_Print_Titles___7___7" localSheetId="20">'INC-COMP'!#REF!</definedName>
    <definedName name="BuiltIn_Print_Titles___7___7" localSheetId="0">#REF!</definedName>
    <definedName name="BuiltIn_Print_Titles___7___7" localSheetId="2">#REF!</definedName>
    <definedName name="BuiltIn_Print_Titles___7___7" localSheetId="21">'SCE-COMP'!#REF!</definedName>
    <definedName name="BuiltIn_Print_Titles___7___7" localSheetId="22">'SEG-COMP'!#REF!</definedName>
    <definedName name="BuiltIn_Print_Titles___7___7" localSheetId="23">'SPDA-COMP'!#REF!</definedName>
    <definedName name="BuiltIn_Print_Titles___7___7">#REF!</definedName>
    <definedName name="BuiltIn_Print_Titles_1" localSheetId="6">'ADM-COMP'!#REF!</definedName>
    <definedName name="BuiltIn_Print_Titles_1" localSheetId="14">'CLI-COMP'!#REF!</definedName>
    <definedName name="BuiltIn_Print_Titles_1" localSheetId="15">'EST-COMP'!#REF!</definedName>
    <definedName name="BuiltIn_Print_Titles_1" localSheetId="16">'GAS-COMP'!#REF!</definedName>
    <definedName name="BuiltIn_Print_Titles_1" localSheetId="18">'HID-COMP'!#REF!</definedName>
    <definedName name="BuiltIn_Print_Titles_1" localSheetId="17">'IMPER-COMP'!#REF!</definedName>
    <definedName name="BuiltIn_Print_Titles_1" localSheetId="19">'IMPL-COMP'!#REF!</definedName>
    <definedName name="BuiltIn_Print_Titles_1" localSheetId="20">'INC-COMP'!#REF!</definedName>
    <definedName name="BuiltIn_Print_Titles_1" localSheetId="0">#REF!</definedName>
    <definedName name="BuiltIn_Print_Titles_1" localSheetId="2">#REF!</definedName>
    <definedName name="BuiltIn_Print_Titles_1" localSheetId="21">'SCE-COMP'!#REF!</definedName>
    <definedName name="BuiltIn_Print_Titles_1" localSheetId="22">'SEG-COMP'!#REF!</definedName>
    <definedName name="BuiltIn_Print_Titles_1" localSheetId="23">'SPDA-COMP'!#REF!</definedName>
    <definedName name="BuiltIn_Print_Titles_1">#REF!</definedName>
    <definedName name="BuiltIn_Print_Titles_1_1" localSheetId="6">'ADM-COMP'!#REF!</definedName>
    <definedName name="BuiltIn_Print_Titles_1_1" localSheetId="14">'CLI-COMP'!#REF!</definedName>
    <definedName name="BuiltIn_Print_Titles_1_1" localSheetId="15">'EST-COMP'!#REF!</definedName>
    <definedName name="BuiltIn_Print_Titles_1_1" localSheetId="16">'GAS-COMP'!#REF!</definedName>
    <definedName name="BuiltIn_Print_Titles_1_1" localSheetId="18">'HID-COMP'!#REF!</definedName>
    <definedName name="BuiltIn_Print_Titles_1_1" localSheetId="17">'IMPER-COMP'!#REF!</definedName>
    <definedName name="BuiltIn_Print_Titles_1_1" localSheetId="19">'IMPL-COMP'!#REF!</definedName>
    <definedName name="BuiltIn_Print_Titles_1_1" localSheetId="20">'INC-COMP'!#REF!</definedName>
    <definedName name="BuiltIn_Print_Titles_1_1" localSheetId="0">#REF!</definedName>
    <definedName name="BuiltIn_Print_Titles_1_1" localSheetId="2">#REF!</definedName>
    <definedName name="BuiltIn_Print_Titles_1_1" localSheetId="21">'SCE-COMP'!#REF!</definedName>
    <definedName name="BuiltIn_Print_Titles_1_1" localSheetId="22">'SEG-COMP'!#REF!</definedName>
    <definedName name="BuiltIn_Print_Titles_1_1" localSheetId="23">'SPDA-COMP'!#REF!</definedName>
    <definedName name="BuiltIn_Print_Titles_1_1">#REF!</definedName>
    <definedName name="capa1" localSheetId="6">'ADM-COMP'!#REF!</definedName>
    <definedName name="capa1" localSheetId="8">'BDI-COMP '!#REF!</definedName>
    <definedName name="capa1" localSheetId="14">'CLI-COMP'!#REF!</definedName>
    <definedName name="capa1" localSheetId="15">'EST-COMP'!#REF!</definedName>
    <definedName name="capa1" localSheetId="16">'GAS-COMP'!#REF!</definedName>
    <definedName name="capa1" localSheetId="18">'HID-COMP'!#REF!</definedName>
    <definedName name="capa1" localSheetId="17">'IMPER-COMP'!#REF!</definedName>
    <definedName name="capa1" localSheetId="19">'IMPL-COMP'!#REF!</definedName>
    <definedName name="capa1" localSheetId="20">'INC-COMP'!#REF!</definedName>
    <definedName name="capa1" localSheetId="0">#REF!</definedName>
    <definedName name="capa1" localSheetId="2">#REF!</definedName>
    <definedName name="capa1" localSheetId="21">'SCE-COMP'!#REF!</definedName>
    <definedName name="capa1" localSheetId="22">'SEG-COMP'!#REF!</definedName>
    <definedName name="capa1" localSheetId="23">'SPDA-COMP'!#REF!</definedName>
    <definedName name="capa1">#REF!</definedName>
    <definedName name="Carimbo" localSheetId="6">'ADM-COMP'!#REF!</definedName>
    <definedName name="Carimbo" localSheetId="8">'BDI-COMP '!#REF!</definedName>
    <definedName name="Carimbo" localSheetId="14">'CLI-COMP'!#REF!</definedName>
    <definedName name="Carimbo" localSheetId="15">'EST-COMP'!#REF!</definedName>
    <definedName name="Carimbo" localSheetId="16">'GAS-COMP'!#REF!</definedName>
    <definedName name="Carimbo" localSheetId="18">'HID-COMP'!#REF!</definedName>
    <definedName name="Carimbo" localSheetId="17">'IMPER-COMP'!#REF!</definedName>
    <definedName name="Carimbo" localSheetId="19">'IMPL-COMP'!#REF!</definedName>
    <definedName name="Carimbo" localSheetId="20">'INC-COMP'!#REF!</definedName>
    <definedName name="Carimbo" localSheetId="0">#REF!</definedName>
    <definedName name="Carimbo" localSheetId="2">#REF!</definedName>
    <definedName name="Carimbo" localSheetId="21">'SCE-COMP'!#REF!</definedName>
    <definedName name="Carimbo" localSheetId="22">'SEG-COMP'!#REF!</definedName>
    <definedName name="Carimbo" localSheetId="23">'SPDA-COMP'!#REF!</definedName>
    <definedName name="Carimbo">#REF!</definedName>
    <definedName name="CODIGO" localSheetId="6">'ADM-COMP'!#REF!</definedName>
    <definedName name="CODIGO" localSheetId="8">'BDI-COMP '!#REF!</definedName>
    <definedName name="CODIGO" localSheetId="14">'CLI-COMP'!#REF!</definedName>
    <definedName name="CODIGO" localSheetId="15">'EST-COMP'!#REF!</definedName>
    <definedName name="CODIGO" localSheetId="16">'GAS-COMP'!#REF!</definedName>
    <definedName name="CODIGO" localSheetId="18">'HID-COMP'!#REF!</definedName>
    <definedName name="CODIGO" localSheetId="17">'IMPER-COMP'!#REF!</definedName>
    <definedName name="CODIGO" localSheetId="19">'IMPL-COMP'!#REF!</definedName>
    <definedName name="CODIGO" localSheetId="20">'INC-COMP'!#REF!</definedName>
    <definedName name="CODIGO" localSheetId="0">#REF!</definedName>
    <definedName name="CODIGO" localSheetId="2">#REF!</definedName>
    <definedName name="CODIGO" localSheetId="21">'SCE-COMP'!#REF!</definedName>
    <definedName name="CODIGO" localSheetId="22">'SEG-COMP'!#REF!</definedName>
    <definedName name="CODIGO" localSheetId="23">'SPDA-COMP'!#REF!</definedName>
    <definedName name="CODIGO">#REF!</definedName>
    <definedName name="COMEÇO" localSheetId="6">'[4]CAPA -1'!#REF!</definedName>
    <definedName name="COMEÇO" localSheetId="8">'[4]CAPA -1'!#REF!</definedName>
    <definedName name="COMEÇO" localSheetId="14">'[4]CAPA -1'!#REF!</definedName>
    <definedName name="COMEÇO" localSheetId="15">'[4]CAPA -1'!#REF!</definedName>
    <definedName name="COMEÇO" localSheetId="16">'[4]CAPA -1'!#REF!</definedName>
    <definedName name="COMEÇO" localSheetId="18">'[4]CAPA -1'!#REF!</definedName>
    <definedName name="COMEÇO" localSheetId="17">'[4]CAPA -1'!#REF!</definedName>
    <definedName name="COMEÇO" localSheetId="19">'[4]CAPA -1'!#REF!</definedName>
    <definedName name="COMEÇO" localSheetId="20">'[4]CAPA -1'!#REF!</definedName>
    <definedName name="COMEÇO" localSheetId="0">'[4]CAPA -1'!#REF!</definedName>
    <definedName name="COMEÇO" localSheetId="2">'[4]CAPA -1'!#REF!</definedName>
    <definedName name="COMEÇO" localSheetId="21">'[4]CAPA -1'!#REF!</definedName>
    <definedName name="COMEÇO" localSheetId="22">'[4]CAPA -1'!#REF!</definedName>
    <definedName name="COMEÇO" localSheetId="23">'[4]CAPA -1'!#REF!</definedName>
    <definedName name="COMEÇO">'[4]CAPA -1'!#REF!</definedName>
    <definedName name="DAF" localSheetId="6">'ADM-COMP'!#REF!</definedName>
    <definedName name="DAF" localSheetId="8">'BDI-COMP '!#REF!</definedName>
    <definedName name="DAF" localSheetId="14">'CLI-COMP'!#REF!</definedName>
    <definedName name="DAF" localSheetId="15">'EST-COMP'!#REF!</definedName>
    <definedName name="DAF" localSheetId="16">'GAS-COMP'!#REF!</definedName>
    <definedName name="DAF" localSheetId="18">'HID-COMP'!#REF!</definedName>
    <definedName name="DAF" localSheetId="17">'IMPER-COMP'!#REF!</definedName>
    <definedName name="DAF" localSheetId="19">'IMPL-COMP'!#REF!</definedName>
    <definedName name="DAF" localSheetId="20">'INC-COMP'!#REF!</definedName>
    <definedName name="DAF" localSheetId="0">#REF!</definedName>
    <definedName name="DAF" localSheetId="2">#REF!</definedName>
    <definedName name="DAF" localSheetId="21">'SCE-COMP'!#REF!</definedName>
    <definedName name="DAF" localSheetId="22">'SEG-COMP'!#REF!</definedName>
    <definedName name="DAF" localSheetId="23">'SPDA-COMP'!#REF!</definedName>
    <definedName name="DAF">#REF!</definedName>
    <definedName name="daniel" localSheetId="6">'ADM-COMP'!#REF!</definedName>
    <definedName name="daniel" localSheetId="8">'BDI-COMP '!#REF!</definedName>
    <definedName name="daniel" localSheetId="14">'CLI-COMP'!#REF!</definedName>
    <definedName name="daniel" localSheetId="15">'EST-COMP'!#REF!</definedName>
    <definedName name="daniel" localSheetId="16">'GAS-COMP'!#REF!</definedName>
    <definedName name="daniel" localSheetId="18">'HID-COMP'!#REF!</definedName>
    <definedName name="daniel" localSheetId="17">'IMPER-COMP'!#REF!</definedName>
    <definedName name="daniel" localSheetId="19">'IMPL-COMP'!#REF!</definedName>
    <definedName name="daniel" localSheetId="20">'INC-COMP'!#REF!</definedName>
    <definedName name="daniel" localSheetId="0">#REF!</definedName>
    <definedName name="daniel" localSheetId="2">#REF!</definedName>
    <definedName name="daniel" localSheetId="21">'SCE-COMP'!#REF!</definedName>
    <definedName name="daniel" localSheetId="22">'SEG-COMP'!#REF!</definedName>
    <definedName name="daniel" localSheetId="23">'SPDA-COMP'!#REF!</definedName>
    <definedName name="daniel">#REF!</definedName>
    <definedName name="DD" localSheetId="6">'ADM-COMP'!#REF!</definedName>
    <definedName name="DD" localSheetId="8">'BDI-COMP '!#REF!</definedName>
    <definedName name="DD" localSheetId="14">'CLI-COMP'!#REF!</definedName>
    <definedName name="DD" localSheetId="15">'EST-COMP'!#REF!</definedName>
    <definedName name="DD" localSheetId="16">'GAS-COMP'!#REF!</definedName>
    <definedName name="DD" localSheetId="18">'HID-COMP'!#REF!</definedName>
    <definedName name="DD" localSheetId="17">'IMPER-COMP'!#REF!</definedName>
    <definedName name="DD" localSheetId="19">'IMPL-COMP'!#REF!</definedName>
    <definedName name="DD" localSheetId="20">'INC-COMP'!#REF!</definedName>
    <definedName name="DD" localSheetId="0">#REF!</definedName>
    <definedName name="DD" localSheetId="2">#REF!</definedName>
    <definedName name="DD" localSheetId="21">'SCE-COMP'!#REF!</definedName>
    <definedName name="DD" localSheetId="22">'SEG-COMP'!#REF!</definedName>
    <definedName name="DD" localSheetId="23">'SPDA-COMP'!#REF!</definedName>
    <definedName name="DD">#REF!</definedName>
    <definedName name="DDD" localSheetId="6">'ADM-COMP'!#REF!</definedName>
    <definedName name="DDD" localSheetId="14">'CLI-COMP'!#REF!</definedName>
    <definedName name="DDD" localSheetId="15">'EST-COMP'!#REF!</definedName>
    <definedName name="DDD" localSheetId="16">'GAS-COMP'!#REF!</definedName>
    <definedName name="DDD" localSheetId="18">'HID-COMP'!#REF!</definedName>
    <definedName name="DDD" localSheetId="17">'IMPER-COMP'!#REF!</definedName>
    <definedName name="DDD" localSheetId="19">'IMPL-COMP'!#REF!</definedName>
    <definedName name="DDD" localSheetId="20">'INC-COMP'!#REF!</definedName>
    <definedName name="DDD" localSheetId="0">#REF!</definedName>
    <definedName name="DDD" localSheetId="2">#REF!</definedName>
    <definedName name="DDD" localSheetId="21">'SCE-COMP'!#REF!</definedName>
    <definedName name="DDD" localSheetId="22">'SEG-COMP'!#REF!</definedName>
    <definedName name="DDD" localSheetId="23">'SPDA-COMP'!#REF!</definedName>
    <definedName name="DDD">#REF!</definedName>
    <definedName name="DF" localSheetId="6">'ADM-COMP'!#REF!</definedName>
    <definedName name="DF" localSheetId="14">'CLI-COMP'!#REF!</definedName>
    <definedName name="DF" localSheetId="15">'EST-COMP'!#REF!</definedName>
    <definedName name="DF" localSheetId="16">'GAS-COMP'!#REF!</definedName>
    <definedName name="DF" localSheetId="18">'HID-COMP'!#REF!</definedName>
    <definedName name="DF" localSheetId="17">'IMPER-COMP'!#REF!</definedName>
    <definedName name="DF" localSheetId="19">'IMPL-COMP'!#REF!</definedName>
    <definedName name="DF" localSheetId="20">'INC-COMP'!#REF!</definedName>
    <definedName name="DF" localSheetId="0">#REF!</definedName>
    <definedName name="DF" localSheetId="2">#REF!</definedName>
    <definedName name="DF" localSheetId="21">'SCE-COMP'!#REF!</definedName>
    <definedName name="DF" localSheetId="22">'SEG-COMP'!#REF!</definedName>
    <definedName name="DF" localSheetId="23">'SPDA-COMP'!#REF!</definedName>
    <definedName name="DF">#REF!</definedName>
    <definedName name="DFADFA" localSheetId="6">'ADM-COMP'!#REF!</definedName>
    <definedName name="DFADFA" localSheetId="14">'CLI-COMP'!#REF!</definedName>
    <definedName name="DFADFA" localSheetId="15">'EST-COMP'!#REF!</definedName>
    <definedName name="DFADFA" localSheetId="16">'GAS-COMP'!#REF!</definedName>
    <definedName name="DFADFA" localSheetId="18">'HID-COMP'!#REF!</definedName>
    <definedName name="DFADFA" localSheetId="17">'IMPER-COMP'!#REF!</definedName>
    <definedName name="DFADFA" localSheetId="19">'IMPL-COMP'!#REF!</definedName>
    <definedName name="DFADFA" localSheetId="20">'INC-COMP'!#REF!</definedName>
    <definedName name="DFADFA" localSheetId="0">#REF!</definedName>
    <definedName name="DFADFA" localSheetId="2">#REF!</definedName>
    <definedName name="DFADFA" localSheetId="21">'SCE-COMP'!#REF!</definedName>
    <definedName name="DFADFA" localSheetId="22">'SEG-COMP'!#REF!</definedName>
    <definedName name="DFADFA" localSheetId="23">'SPDA-COMP'!#REF!</definedName>
    <definedName name="DFADFA">#REF!</definedName>
    <definedName name="DFAFAF" localSheetId="6">'ADM-COMP'!#REF!</definedName>
    <definedName name="DFAFAF" localSheetId="14">'CLI-COMP'!#REF!</definedName>
    <definedName name="DFAFAF" localSheetId="15">'EST-COMP'!#REF!</definedName>
    <definedName name="DFAFAF" localSheetId="16">'GAS-COMP'!#REF!</definedName>
    <definedName name="DFAFAF" localSheetId="18">'HID-COMP'!#REF!</definedName>
    <definedName name="DFAFAF" localSheetId="17">'IMPER-COMP'!#REF!</definedName>
    <definedName name="DFAFAF" localSheetId="19">'IMPL-COMP'!#REF!</definedName>
    <definedName name="DFAFAF" localSheetId="20">'INC-COMP'!#REF!</definedName>
    <definedName name="DFAFAF" localSheetId="0">#REF!</definedName>
    <definedName name="DFAFAF" localSheetId="2">#REF!</definedName>
    <definedName name="DFAFAF" localSheetId="21">'SCE-COMP'!#REF!</definedName>
    <definedName name="DFAFAF" localSheetId="22">'SEG-COMP'!#REF!</definedName>
    <definedName name="DFAFAF" localSheetId="23">'SPDA-COMP'!#REF!</definedName>
    <definedName name="DFAFAF">#REF!</definedName>
    <definedName name="Excel_BuiltIn__FilterDatabase_1" localSheetId="6">'ADM-COMP'!#REF!</definedName>
    <definedName name="Excel_BuiltIn__FilterDatabase_1" localSheetId="14">'CLI-COMP'!#REF!</definedName>
    <definedName name="Excel_BuiltIn__FilterDatabase_1" localSheetId="15">'EST-COMP'!#REF!</definedName>
    <definedName name="Excel_BuiltIn__FilterDatabase_1" localSheetId="16">'GAS-COMP'!#REF!</definedName>
    <definedName name="Excel_BuiltIn__FilterDatabase_1" localSheetId="18">'HID-COMP'!#REF!</definedName>
    <definedName name="Excel_BuiltIn__FilterDatabase_1" localSheetId="17">'IMPER-COMP'!#REF!</definedName>
    <definedName name="Excel_BuiltIn__FilterDatabase_1" localSheetId="19">'IMPL-COMP'!#REF!</definedName>
    <definedName name="Excel_BuiltIn__FilterDatabase_1" localSheetId="20">'INC-COMP'!#REF!</definedName>
    <definedName name="Excel_BuiltIn__FilterDatabase_1" localSheetId="0">#REF!</definedName>
    <definedName name="Excel_BuiltIn__FilterDatabase_1" localSheetId="2">#REF!</definedName>
    <definedName name="Excel_BuiltIn__FilterDatabase_1" localSheetId="21">'SCE-COMP'!#REF!</definedName>
    <definedName name="Excel_BuiltIn__FilterDatabase_1" localSheetId="22">'SEG-COMP'!#REF!</definedName>
    <definedName name="Excel_BuiltIn__FilterDatabase_1" localSheetId="23">'SPDA-COMP'!#REF!</definedName>
    <definedName name="Excel_BuiltIn__FilterDatabase_1">#REF!</definedName>
    <definedName name="Excel_BuiltIn__FilterDatabase_10" localSheetId="6">'ADM-COMP'!#REF!</definedName>
    <definedName name="Excel_BuiltIn__FilterDatabase_10" localSheetId="14">'CLI-COMP'!#REF!</definedName>
    <definedName name="Excel_BuiltIn__FilterDatabase_10" localSheetId="15">'EST-COMP'!#REF!</definedName>
    <definedName name="Excel_BuiltIn__FilterDatabase_10" localSheetId="16">'GAS-COMP'!#REF!</definedName>
    <definedName name="Excel_BuiltIn__FilterDatabase_10" localSheetId="18">'HID-COMP'!#REF!</definedName>
    <definedName name="Excel_BuiltIn__FilterDatabase_10" localSheetId="17">'IMPER-COMP'!#REF!</definedName>
    <definedName name="Excel_BuiltIn__FilterDatabase_10" localSheetId="19">'IMPL-COMP'!#REF!</definedName>
    <definedName name="Excel_BuiltIn__FilterDatabase_10" localSheetId="20">'INC-COMP'!#REF!</definedName>
    <definedName name="Excel_BuiltIn__FilterDatabase_10" localSheetId="0">#REF!</definedName>
    <definedName name="Excel_BuiltIn__FilterDatabase_10" localSheetId="2">#REF!</definedName>
    <definedName name="Excel_BuiltIn__FilterDatabase_10" localSheetId="21">'SCE-COMP'!#REF!</definedName>
    <definedName name="Excel_BuiltIn__FilterDatabase_10" localSheetId="22">'SEG-COMP'!#REF!</definedName>
    <definedName name="Excel_BuiltIn__FilterDatabase_10" localSheetId="23">'SPDA-COMP'!#REF!</definedName>
    <definedName name="Excel_BuiltIn__FilterDatabase_10">#REF!</definedName>
    <definedName name="Excel_BuiltIn__FilterDatabase_10_1" localSheetId="6">'ADM-COMP'!#REF!</definedName>
    <definedName name="Excel_BuiltIn__FilterDatabase_10_1" localSheetId="14">'CLI-COMP'!#REF!</definedName>
    <definedName name="Excel_BuiltIn__FilterDatabase_10_1" localSheetId="15">'EST-COMP'!#REF!</definedName>
    <definedName name="Excel_BuiltIn__FilterDatabase_10_1" localSheetId="16">'GAS-COMP'!#REF!</definedName>
    <definedName name="Excel_BuiltIn__FilterDatabase_10_1" localSheetId="18">'HID-COMP'!#REF!</definedName>
    <definedName name="Excel_BuiltIn__FilterDatabase_10_1" localSheetId="17">'IMPER-COMP'!#REF!</definedName>
    <definedName name="Excel_BuiltIn__FilterDatabase_10_1" localSheetId="19">'IMPL-COMP'!#REF!</definedName>
    <definedName name="Excel_BuiltIn__FilterDatabase_10_1" localSheetId="20">'INC-COMP'!#REF!</definedName>
    <definedName name="Excel_BuiltIn__FilterDatabase_10_1" localSheetId="0">#REF!</definedName>
    <definedName name="Excel_BuiltIn__FilterDatabase_10_1" localSheetId="2">#REF!</definedName>
    <definedName name="Excel_BuiltIn__FilterDatabase_10_1" localSheetId="21">'SCE-COMP'!#REF!</definedName>
    <definedName name="Excel_BuiltIn__FilterDatabase_10_1" localSheetId="22">'SEG-COMP'!#REF!</definedName>
    <definedName name="Excel_BuiltIn__FilterDatabase_10_1" localSheetId="23">'SPDA-COMP'!#REF!</definedName>
    <definedName name="Excel_BuiltIn__FilterDatabase_10_1">#REF!</definedName>
    <definedName name="Excel_BuiltIn__FilterDatabase_11" localSheetId="6">'ADM-COMP'!#REF!</definedName>
    <definedName name="Excel_BuiltIn__FilterDatabase_11" localSheetId="14">'CLI-COMP'!#REF!</definedName>
    <definedName name="Excel_BuiltIn__FilterDatabase_11" localSheetId="15">'EST-COMP'!#REF!</definedName>
    <definedName name="Excel_BuiltIn__FilterDatabase_11" localSheetId="16">'GAS-COMP'!#REF!</definedName>
    <definedName name="Excel_BuiltIn__FilterDatabase_11" localSheetId="18">'HID-COMP'!#REF!</definedName>
    <definedName name="Excel_BuiltIn__FilterDatabase_11" localSheetId="17">'IMPER-COMP'!#REF!</definedName>
    <definedName name="Excel_BuiltIn__FilterDatabase_11" localSheetId="19">'IMPL-COMP'!#REF!</definedName>
    <definedName name="Excel_BuiltIn__FilterDatabase_11" localSheetId="20">'INC-COMP'!#REF!</definedName>
    <definedName name="Excel_BuiltIn__FilterDatabase_11" localSheetId="0">#REF!</definedName>
    <definedName name="Excel_BuiltIn__FilterDatabase_11" localSheetId="2">#REF!</definedName>
    <definedName name="Excel_BuiltIn__FilterDatabase_11" localSheetId="21">'SCE-COMP'!#REF!</definedName>
    <definedName name="Excel_BuiltIn__FilterDatabase_11" localSheetId="22">'SEG-COMP'!#REF!</definedName>
    <definedName name="Excel_BuiltIn__FilterDatabase_11" localSheetId="23">'SPDA-COMP'!#REF!</definedName>
    <definedName name="Excel_BuiltIn__FilterDatabase_11">#REF!</definedName>
    <definedName name="Excel_BuiltIn__FilterDatabase_12" localSheetId="6">'ADM-COMP'!#REF!</definedName>
    <definedName name="Excel_BuiltIn__FilterDatabase_12" localSheetId="14">'CLI-COMP'!#REF!</definedName>
    <definedName name="Excel_BuiltIn__FilterDatabase_12" localSheetId="15">'EST-COMP'!#REF!</definedName>
    <definedName name="Excel_BuiltIn__FilterDatabase_12" localSheetId="16">'GAS-COMP'!#REF!</definedName>
    <definedName name="Excel_BuiltIn__FilterDatabase_12" localSheetId="18">'HID-COMP'!#REF!</definedName>
    <definedName name="Excel_BuiltIn__FilterDatabase_12" localSheetId="17">'IMPER-COMP'!#REF!</definedName>
    <definedName name="Excel_BuiltIn__FilterDatabase_12" localSheetId="19">'IMPL-COMP'!#REF!</definedName>
    <definedName name="Excel_BuiltIn__FilterDatabase_12" localSheetId="20">'INC-COMP'!#REF!</definedName>
    <definedName name="Excel_BuiltIn__FilterDatabase_12" localSheetId="0">#REF!</definedName>
    <definedName name="Excel_BuiltIn__FilterDatabase_12" localSheetId="2">#REF!</definedName>
    <definedName name="Excel_BuiltIn__FilterDatabase_12" localSheetId="21">'SCE-COMP'!#REF!</definedName>
    <definedName name="Excel_BuiltIn__FilterDatabase_12" localSheetId="22">'SEG-COMP'!#REF!</definedName>
    <definedName name="Excel_BuiltIn__FilterDatabase_12" localSheetId="23">'SPDA-COMP'!#REF!</definedName>
    <definedName name="Excel_BuiltIn__FilterDatabase_12">#REF!</definedName>
    <definedName name="Excel_BuiltIn__FilterDatabase_13" localSheetId="6">'ADM-COMP'!#REF!</definedName>
    <definedName name="Excel_BuiltIn__FilterDatabase_13" localSheetId="14">'CLI-COMP'!#REF!</definedName>
    <definedName name="Excel_BuiltIn__FilterDatabase_13" localSheetId="15">'EST-COMP'!#REF!</definedName>
    <definedName name="Excel_BuiltIn__FilterDatabase_13" localSheetId="16">'GAS-COMP'!#REF!</definedName>
    <definedName name="Excel_BuiltIn__FilterDatabase_13" localSheetId="18">'HID-COMP'!#REF!</definedName>
    <definedName name="Excel_BuiltIn__FilterDatabase_13" localSheetId="17">'IMPER-COMP'!#REF!</definedName>
    <definedName name="Excel_BuiltIn__FilterDatabase_13" localSheetId="19">'IMPL-COMP'!#REF!</definedName>
    <definedName name="Excel_BuiltIn__FilterDatabase_13" localSheetId="20">'INC-COMP'!#REF!</definedName>
    <definedName name="Excel_BuiltIn__FilterDatabase_13" localSheetId="0">#REF!</definedName>
    <definedName name="Excel_BuiltIn__FilterDatabase_13" localSheetId="2">#REF!</definedName>
    <definedName name="Excel_BuiltIn__FilterDatabase_13" localSheetId="21">'SCE-COMP'!#REF!</definedName>
    <definedName name="Excel_BuiltIn__FilterDatabase_13" localSheetId="22">'SEG-COMP'!#REF!</definedName>
    <definedName name="Excel_BuiltIn__FilterDatabase_13" localSheetId="23">'SPDA-COMP'!#REF!</definedName>
    <definedName name="Excel_BuiltIn__FilterDatabase_13">#REF!</definedName>
    <definedName name="Excel_BuiltIn__FilterDatabase_14" localSheetId="6">'ADM-COMP'!#REF!</definedName>
    <definedName name="Excel_BuiltIn__FilterDatabase_14" localSheetId="14">'CLI-COMP'!#REF!</definedName>
    <definedName name="Excel_BuiltIn__FilterDatabase_14" localSheetId="15">'EST-COMP'!#REF!</definedName>
    <definedName name="Excel_BuiltIn__FilterDatabase_14" localSheetId="16">'GAS-COMP'!#REF!</definedName>
    <definedName name="Excel_BuiltIn__FilterDatabase_14" localSheetId="18">'HID-COMP'!#REF!</definedName>
    <definedName name="Excel_BuiltIn__FilterDatabase_14" localSheetId="17">'IMPER-COMP'!#REF!</definedName>
    <definedName name="Excel_BuiltIn__FilterDatabase_14" localSheetId="19">'IMPL-COMP'!#REF!</definedName>
    <definedName name="Excel_BuiltIn__FilterDatabase_14" localSheetId="20">'INC-COMP'!#REF!</definedName>
    <definedName name="Excel_BuiltIn__FilterDatabase_14" localSheetId="0">#REF!</definedName>
    <definedName name="Excel_BuiltIn__FilterDatabase_14" localSheetId="2">#REF!</definedName>
    <definedName name="Excel_BuiltIn__FilterDatabase_14" localSheetId="21">'SCE-COMP'!#REF!</definedName>
    <definedName name="Excel_BuiltIn__FilterDatabase_14" localSheetId="22">'SEG-COMP'!#REF!</definedName>
    <definedName name="Excel_BuiltIn__FilterDatabase_14" localSheetId="23">'SPDA-COMP'!#REF!</definedName>
    <definedName name="Excel_BuiltIn__FilterDatabase_14">#REF!</definedName>
    <definedName name="Excel_BuiltIn__FilterDatabase_15" localSheetId="6">'ADM-COMP'!#REF!</definedName>
    <definedName name="Excel_BuiltIn__FilterDatabase_15" localSheetId="14">'CLI-COMP'!#REF!</definedName>
    <definedName name="Excel_BuiltIn__FilterDatabase_15" localSheetId="15">'EST-COMP'!#REF!</definedName>
    <definedName name="Excel_BuiltIn__FilterDatabase_15" localSheetId="16">'GAS-COMP'!#REF!</definedName>
    <definedName name="Excel_BuiltIn__FilterDatabase_15" localSheetId="18">'HID-COMP'!#REF!</definedName>
    <definedName name="Excel_BuiltIn__FilterDatabase_15" localSheetId="17">'IMPER-COMP'!#REF!</definedName>
    <definedName name="Excel_BuiltIn__FilterDatabase_15" localSheetId="19">'IMPL-COMP'!#REF!</definedName>
    <definedName name="Excel_BuiltIn__FilterDatabase_15" localSheetId="20">'INC-COMP'!#REF!</definedName>
    <definedName name="Excel_BuiltIn__FilterDatabase_15" localSheetId="0">#REF!</definedName>
    <definedName name="Excel_BuiltIn__FilterDatabase_15" localSheetId="2">#REF!</definedName>
    <definedName name="Excel_BuiltIn__FilterDatabase_15" localSheetId="21">'SCE-COMP'!#REF!</definedName>
    <definedName name="Excel_BuiltIn__FilterDatabase_15" localSheetId="22">'SEG-COMP'!#REF!</definedName>
    <definedName name="Excel_BuiltIn__FilterDatabase_15" localSheetId="23">'SPDA-COMP'!#REF!</definedName>
    <definedName name="Excel_BuiltIn__FilterDatabase_15">#REF!</definedName>
    <definedName name="Excel_BuiltIn__FilterDatabase_16" localSheetId="6">'ADM-COMP'!#REF!</definedName>
    <definedName name="Excel_BuiltIn__FilterDatabase_16" localSheetId="14">'CLI-COMP'!#REF!</definedName>
    <definedName name="Excel_BuiltIn__FilterDatabase_16" localSheetId="15">'EST-COMP'!#REF!</definedName>
    <definedName name="Excel_BuiltIn__FilterDatabase_16" localSheetId="16">'GAS-COMP'!#REF!</definedName>
    <definedName name="Excel_BuiltIn__FilterDatabase_16" localSheetId="18">'HID-COMP'!#REF!</definedName>
    <definedName name="Excel_BuiltIn__FilterDatabase_16" localSheetId="17">'IMPER-COMP'!#REF!</definedName>
    <definedName name="Excel_BuiltIn__FilterDatabase_16" localSheetId="19">'IMPL-COMP'!#REF!</definedName>
    <definedName name="Excel_BuiltIn__FilterDatabase_16" localSheetId="20">'INC-COMP'!#REF!</definedName>
    <definedName name="Excel_BuiltIn__FilterDatabase_16" localSheetId="0">#REF!</definedName>
    <definedName name="Excel_BuiltIn__FilterDatabase_16" localSheetId="2">#REF!</definedName>
    <definedName name="Excel_BuiltIn__FilterDatabase_16" localSheetId="21">'SCE-COMP'!#REF!</definedName>
    <definedName name="Excel_BuiltIn__FilterDatabase_16" localSheetId="22">'SEG-COMP'!#REF!</definedName>
    <definedName name="Excel_BuiltIn__FilterDatabase_16" localSheetId="23">'SPDA-COMP'!#REF!</definedName>
    <definedName name="Excel_BuiltIn__FilterDatabase_16">#REF!</definedName>
    <definedName name="Excel_BuiltIn__FilterDatabase_17" localSheetId="6">'ADM-COMP'!#REF!</definedName>
    <definedName name="Excel_BuiltIn__FilterDatabase_17" localSheetId="14">'CLI-COMP'!#REF!</definedName>
    <definedName name="Excel_BuiltIn__FilterDatabase_17" localSheetId="15">'EST-COMP'!#REF!</definedName>
    <definedName name="Excel_BuiltIn__FilterDatabase_17" localSheetId="16">'GAS-COMP'!#REF!</definedName>
    <definedName name="Excel_BuiltIn__FilterDatabase_17" localSheetId="18">'HID-COMP'!#REF!</definedName>
    <definedName name="Excel_BuiltIn__FilterDatabase_17" localSheetId="17">'IMPER-COMP'!#REF!</definedName>
    <definedName name="Excel_BuiltIn__FilterDatabase_17" localSheetId="19">'IMPL-COMP'!#REF!</definedName>
    <definedName name="Excel_BuiltIn__FilterDatabase_17" localSheetId="20">'INC-COMP'!#REF!</definedName>
    <definedName name="Excel_BuiltIn__FilterDatabase_17" localSheetId="0">#REF!</definedName>
    <definedName name="Excel_BuiltIn__FilterDatabase_17" localSheetId="2">#REF!</definedName>
    <definedName name="Excel_BuiltIn__FilterDatabase_17" localSheetId="21">'SCE-COMP'!#REF!</definedName>
    <definedName name="Excel_BuiltIn__FilterDatabase_17" localSheetId="22">'SEG-COMP'!#REF!</definedName>
    <definedName name="Excel_BuiltIn__FilterDatabase_17" localSheetId="23">'SPDA-COMP'!#REF!</definedName>
    <definedName name="Excel_BuiltIn__FilterDatabase_17">#REF!</definedName>
    <definedName name="Excel_BuiltIn__FilterDatabase_18" localSheetId="6">'ADM-COMP'!#REF!</definedName>
    <definedName name="Excel_BuiltIn__FilterDatabase_18" localSheetId="14">'CLI-COMP'!#REF!</definedName>
    <definedName name="Excel_BuiltIn__FilterDatabase_18" localSheetId="15">'EST-COMP'!#REF!</definedName>
    <definedName name="Excel_BuiltIn__FilterDatabase_18" localSheetId="16">'GAS-COMP'!#REF!</definedName>
    <definedName name="Excel_BuiltIn__FilterDatabase_18" localSheetId="18">'HID-COMP'!#REF!</definedName>
    <definedName name="Excel_BuiltIn__FilterDatabase_18" localSheetId="17">'IMPER-COMP'!#REF!</definedName>
    <definedName name="Excel_BuiltIn__FilterDatabase_18" localSheetId="19">'IMPL-COMP'!#REF!</definedName>
    <definedName name="Excel_BuiltIn__FilterDatabase_18" localSheetId="20">'INC-COMP'!#REF!</definedName>
    <definedName name="Excel_BuiltIn__FilterDatabase_18" localSheetId="0">#REF!</definedName>
    <definedName name="Excel_BuiltIn__FilterDatabase_18" localSheetId="2">#REF!</definedName>
    <definedName name="Excel_BuiltIn__FilterDatabase_18" localSheetId="21">'SCE-COMP'!#REF!</definedName>
    <definedName name="Excel_BuiltIn__FilterDatabase_18" localSheetId="22">'SEG-COMP'!#REF!</definedName>
    <definedName name="Excel_BuiltIn__FilterDatabase_18" localSheetId="23">'SPDA-COMP'!#REF!</definedName>
    <definedName name="Excel_BuiltIn__FilterDatabase_18">#REF!</definedName>
    <definedName name="Excel_BuiltIn__FilterDatabase_2" localSheetId="6">'ADM-COMP'!#REF!</definedName>
    <definedName name="Excel_BuiltIn__FilterDatabase_2" localSheetId="14">'CLI-COMP'!#REF!</definedName>
    <definedName name="Excel_BuiltIn__FilterDatabase_2" localSheetId="15">'EST-COMP'!#REF!</definedName>
    <definedName name="Excel_BuiltIn__FilterDatabase_2" localSheetId="16">'GAS-COMP'!#REF!</definedName>
    <definedName name="Excel_BuiltIn__FilterDatabase_2" localSheetId="18">'HID-COMP'!#REF!</definedName>
    <definedName name="Excel_BuiltIn__FilterDatabase_2" localSheetId="17">'IMPER-COMP'!#REF!</definedName>
    <definedName name="Excel_BuiltIn__FilterDatabase_2" localSheetId="19">'IMPL-COMP'!#REF!</definedName>
    <definedName name="Excel_BuiltIn__FilterDatabase_2" localSheetId="20">'INC-COMP'!#REF!</definedName>
    <definedName name="Excel_BuiltIn__FilterDatabase_2" localSheetId="0">#REF!</definedName>
    <definedName name="Excel_BuiltIn__FilterDatabase_2" localSheetId="2">#REF!</definedName>
    <definedName name="Excel_BuiltIn__FilterDatabase_2" localSheetId="21">'SCE-COMP'!#REF!</definedName>
    <definedName name="Excel_BuiltIn__FilterDatabase_2" localSheetId="22">'SEG-COMP'!#REF!</definedName>
    <definedName name="Excel_BuiltIn__FilterDatabase_2" localSheetId="23">'SPDA-COMP'!#REF!</definedName>
    <definedName name="Excel_BuiltIn__FilterDatabase_2">#REF!</definedName>
    <definedName name="Excel_BuiltIn__FilterDatabase_3" localSheetId="6">'ADM-COMP'!#REF!</definedName>
    <definedName name="Excel_BuiltIn__FilterDatabase_3" localSheetId="14">'CLI-COMP'!#REF!</definedName>
    <definedName name="Excel_BuiltIn__FilterDatabase_3" localSheetId="15">'EST-COMP'!#REF!</definedName>
    <definedName name="Excel_BuiltIn__FilterDatabase_3" localSheetId="16">'GAS-COMP'!#REF!</definedName>
    <definedName name="Excel_BuiltIn__FilterDatabase_3" localSheetId="18">'HID-COMP'!#REF!</definedName>
    <definedName name="Excel_BuiltIn__FilterDatabase_3" localSheetId="17">'IMPER-COMP'!#REF!</definedName>
    <definedName name="Excel_BuiltIn__FilterDatabase_3" localSheetId="19">'IMPL-COMP'!#REF!</definedName>
    <definedName name="Excel_BuiltIn__FilterDatabase_3" localSheetId="20">'INC-COMP'!#REF!</definedName>
    <definedName name="Excel_BuiltIn__FilterDatabase_3" localSheetId="0">#REF!</definedName>
    <definedName name="Excel_BuiltIn__FilterDatabase_3" localSheetId="2">#REF!</definedName>
    <definedName name="Excel_BuiltIn__FilterDatabase_3" localSheetId="21">'SCE-COMP'!#REF!</definedName>
    <definedName name="Excel_BuiltIn__FilterDatabase_3" localSheetId="22">'SEG-COMP'!#REF!</definedName>
    <definedName name="Excel_BuiltIn__FilterDatabase_3" localSheetId="23">'SPDA-COMP'!#REF!</definedName>
    <definedName name="Excel_BuiltIn__FilterDatabase_3">#REF!</definedName>
    <definedName name="Excel_BuiltIn__FilterDatabase_3_1" localSheetId="6">'ADM-COMP'!#REF!</definedName>
    <definedName name="Excel_BuiltIn__FilterDatabase_3_1" localSheetId="14">'CLI-COMP'!#REF!</definedName>
    <definedName name="Excel_BuiltIn__FilterDatabase_3_1" localSheetId="15">'EST-COMP'!#REF!</definedName>
    <definedName name="Excel_BuiltIn__FilterDatabase_3_1" localSheetId="16">'GAS-COMP'!#REF!</definedName>
    <definedName name="Excel_BuiltIn__FilterDatabase_3_1" localSheetId="18">'HID-COMP'!#REF!</definedName>
    <definedName name="Excel_BuiltIn__FilterDatabase_3_1" localSheetId="17">'IMPER-COMP'!#REF!</definedName>
    <definedName name="Excel_BuiltIn__FilterDatabase_3_1" localSheetId="19">'IMPL-COMP'!#REF!</definedName>
    <definedName name="Excel_BuiltIn__FilterDatabase_3_1" localSheetId="20">'INC-COMP'!#REF!</definedName>
    <definedName name="Excel_BuiltIn__FilterDatabase_3_1" localSheetId="0">#REF!</definedName>
    <definedName name="Excel_BuiltIn__FilterDatabase_3_1" localSheetId="2">#REF!</definedName>
    <definedName name="Excel_BuiltIn__FilterDatabase_3_1" localSheetId="21">'SCE-COMP'!#REF!</definedName>
    <definedName name="Excel_BuiltIn__FilterDatabase_3_1" localSheetId="22">'SEG-COMP'!#REF!</definedName>
    <definedName name="Excel_BuiltIn__FilterDatabase_3_1" localSheetId="23">'SPDA-COMP'!#REF!</definedName>
    <definedName name="Excel_BuiltIn__FilterDatabase_3_1">#REF!</definedName>
    <definedName name="Excel_BuiltIn__FilterDatabase_3_1_1" localSheetId="6">'ADM-COMP'!#REF!</definedName>
    <definedName name="Excel_BuiltIn__FilterDatabase_3_1_1" localSheetId="14">'CLI-COMP'!#REF!</definedName>
    <definedName name="Excel_BuiltIn__FilterDatabase_3_1_1" localSheetId="15">'EST-COMP'!#REF!</definedName>
    <definedName name="Excel_BuiltIn__FilterDatabase_3_1_1" localSheetId="16">'GAS-COMP'!#REF!</definedName>
    <definedName name="Excel_BuiltIn__FilterDatabase_3_1_1" localSheetId="18">'HID-COMP'!#REF!</definedName>
    <definedName name="Excel_BuiltIn__FilterDatabase_3_1_1" localSheetId="17">'IMPER-COMP'!#REF!</definedName>
    <definedName name="Excel_BuiltIn__FilterDatabase_3_1_1" localSheetId="19">'IMPL-COMP'!#REF!</definedName>
    <definedName name="Excel_BuiltIn__FilterDatabase_3_1_1" localSheetId="20">'INC-COMP'!#REF!</definedName>
    <definedName name="Excel_BuiltIn__FilterDatabase_3_1_1" localSheetId="0">#REF!</definedName>
    <definedName name="Excel_BuiltIn__FilterDatabase_3_1_1" localSheetId="2">#REF!</definedName>
    <definedName name="Excel_BuiltIn__FilterDatabase_3_1_1" localSheetId="21">'SCE-COMP'!#REF!</definedName>
    <definedName name="Excel_BuiltIn__FilterDatabase_3_1_1" localSheetId="22">'SEG-COMP'!#REF!</definedName>
    <definedName name="Excel_BuiltIn__FilterDatabase_3_1_1" localSheetId="23">'SPDA-COMP'!#REF!</definedName>
    <definedName name="Excel_BuiltIn__FilterDatabase_3_1_1">#REF!</definedName>
    <definedName name="Excel_BuiltIn__FilterDatabase_3_4" localSheetId="6">'ADM-COMP'!#REF!</definedName>
    <definedName name="Excel_BuiltIn__FilterDatabase_3_4" localSheetId="14">'CLI-COMP'!#REF!</definedName>
    <definedName name="Excel_BuiltIn__FilterDatabase_3_4" localSheetId="15">'EST-COMP'!#REF!</definedName>
    <definedName name="Excel_BuiltIn__FilterDatabase_3_4" localSheetId="16">'GAS-COMP'!#REF!</definedName>
    <definedName name="Excel_BuiltIn__FilterDatabase_3_4" localSheetId="18">'HID-COMP'!#REF!</definedName>
    <definedName name="Excel_BuiltIn__FilterDatabase_3_4" localSheetId="17">'IMPER-COMP'!#REF!</definedName>
    <definedName name="Excel_BuiltIn__FilterDatabase_3_4" localSheetId="19">'IMPL-COMP'!#REF!</definedName>
    <definedName name="Excel_BuiltIn__FilterDatabase_3_4" localSheetId="20">'INC-COMP'!#REF!</definedName>
    <definedName name="Excel_BuiltIn__FilterDatabase_3_4" localSheetId="0">#REF!</definedName>
    <definedName name="Excel_BuiltIn__FilterDatabase_3_4" localSheetId="2">#REF!</definedName>
    <definedName name="Excel_BuiltIn__FilterDatabase_3_4" localSheetId="21">'SCE-COMP'!#REF!</definedName>
    <definedName name="Excel_BuiltIn__FilterDatabase_3_4" localSheetId="22">'SEG-COMP'!#REF!</definedName>
    <definedName name="Excel_BuiltIn__FilterDatabase_3_4" localSheetId="23">'SPDA-COMP'!#REF!</definedName>
    <definedName name="Excel_BuiltIn__FilterDatabase_3_4">#REF!</definedName>
    <definedName name="Excel_BuiltIn__FilterDatabase_3_5" localSheetId="6">'ADM-COMP'!#REF!</definedName>
    <definedName name="Excel_BuiltIn__FilterDatabase_3_5" localSheetId="14">'CLI-COMP'!#REF!</definedName>
    <definedName name="Excel_BuiltIn__FilterDatabase_3_5" localSheetId="15">'EST-COMP'!#REF!</definedName>
    <definedName name="Excel_BuiltIn__FilterDatabase_3_5" localSheetId="16">'GAS-COMP'!#REF!</definedName>
    <definedName name="Excel_BuiltIn__FilterDatabase_3_5" localSheetId="18">'HID-COMP'!#REF!</definedName>
    <definedName name="Excel_BuiltIn__FilterDatabase_3_5" localSheetId="17">'IMPER-COMP'!#REF!</definedName>
    <definedName name="Excel_BuiltIn__FilterDatabase_3_5" localSheetId="19">'IMPL-COMP'!#REF!</definedName>
    <definedName name="Excel_BuiltIn__FilterDatabase_3_5" localSheetId="20">'INC-COMP'!#REF!</definedName>
    <definedName name="Excel_BuiltIn__FilterDatabase_3_5" localSheetId="0">#REF!</definedName>
    <definedName name="Excel_BuiltIn__FilterDatabase_3_5" localSheetId="2">#REF!</definedName>
    <definedName name="Excel_BuiltIn__FilterDatabase_3_5" localSheetId="21">'SCE-COMP'!#REF!</definedName>
    <definedName name="Excel_BuiltIn__FilterDatabase_3_5" localSheetId="22">'SEG-COMP'!#REF!</definedName>
    <definedName name="Excel_BuiltIn__FilterDatabase_3_5" localSheetId="23">'SPDA-COMP'!#REF!</definedName>
    <definedName name="Excel_BuiltIn__FilterDatabase_3_5">#REF!</definedName>
    <definedName name="Excel_BuiltIn__FilterDatabase_3_6" localSheetId="6">'ADM-COMP'!#REF!</definedName>
    <definedName name="Excel_BuiltIn__FilterDatabase_3_6" localSheetId="14">'CLI-COMP'!#REF!</definedName>
    <definedName name="Excel_BuiltIn__FilterDatabase_3_6" localSheetId="15">'EST-COMP'!#REF!</definedName>
    <definedName name="Excel_BuiltIn__FilterDatabase_3_6" localSheetId="16">'GAS-COMP'!#REF!</definedName>
    <definedName name="Excel_BuiltIn__FilterDatabase_3_6" localSheetId="18">'HID-COMP'!#REF!</definedName>
    <definedName name="Excel_BuiltIn__FilterDatabase_3_6" localSheetId="17">'IMPER-COMP'!#REF!</definedName>
    <definedName name="Excel_BuiltIn__FilterDatabase_3_6" localSheetId="19">'IMPL-COMP'!#REF!</definedName>
    <definedName name="Excel_BuiltIn__FilterDatabase_3_6" localSheetId="20">'INC-COMP'!#REF!</definedName>
    <definedName name="Excel_BuiltIn__FilterDatabase_3_6" localSheetId="0">#REF!</definedName>
    <definedName name="Excel_BuiltIn__FilterDatabase_3_6" localSheetId="2">#REF!</definedName>
    <definedName name="Excel_BuiltIn__FilterDatabase_3_6" localSheetId="21">'SCE-COMP'!#REF!</definedName>
    <definedName name="Excel_BuiltIn__FilterDatabase_3_6" localSheetId="22">'SEG-COMP'!#REF!</definedName>
    <definedName name="Excel_BuiltIn__FilterDatabase_3_6" localSheetId="23">'SPDA-COMP'!#REF!</definedName>
    <definedName name="Excel_BuiltIn__FilterDatabase_3_6">#REF!</definedName>
    <definedName name="Excel_BuiltIn__FilterDatabase_3_7" localSheetId="6">'ADM-COMP'!#REF!</definedName>
    <definedName name="Excel_BuiltIn__FilterDatabase_3_7" localSheetId="14">'CLI-COMP'!#REF!</definedName>
    <definedName name="Excel_BuiltIn__FilterDatabase_3_7" localSheetId="15">'EST-COMP'!#REF!</definedName>
    <definedName name="Excel_BuiltIn__FilterDatabase_3_7" localSheetId="16">'GAS-COMP'!#REF!</definedName>
    <definedName name="Excel_BuiltIn__FilterDatabase_3_7" localSheetId="18">'HID-COMP'!#REF!</definedName>
    <definedName name="Excel_BuiltIn__FilterDatabase_3_7" localSheetId="17">'IMPER-COMP'!#REF!</definedName>
    <definedName name="Excel_BuiltIn__FilterDatabase_3_7" localSheetId="19">'IMPL-COMP'!#REF!</definedName>
    <definedName name="Excel_BuiltIn__FilterDatabase_3_7" localSheetId="20">'INC-COMP'!#REF!</definedName>
    <definedName name="Excel_BuiltIn__FilterDatabase_3_7" localSheetId="0">#REF!</definedName>
    <definedName name="Excel_BuiltIn__FilterDatabase_3_7" localSheetId="2">#REF!</definedName>
    <definedName name="Excel_BuiltIn__FilterDatabase_3_7" localSheetId="21">'SCE-COMP'!#REF!</definedName>
    <definedName name="Excel_BuiltIn__FilterDatabase_3_7" localSheetId="22">'SEG-COMP'!#REF!</definedName>
    <definedName name="Excel_BuiltIn__FilterDatabase_3_7" localSheetId="23">'SPDA-COMP'!#REF!</definedName>
    <definedName name="Excel_BuiltIn__FilterDatabase_3_7">#REF!</definedName>
    <definedName name="Excel_BuiltIn__FilterDatabase_3_8" localSheetId="6">'ADM-COMP'!#REF!</definedName>
    <definedName name="Excel_BuiltIn__FilterDatabase_3_8" localSheetId="14">'CLI-COMP'!#REF!</definedName>
    <definedName name="Excel_BuiltIn__FilterDatabase_3_8" localSheetId="15">'EST-COMP'!#REF!</definedName>
    <definedName name="Excel_BuiltIn__FilterDatabase_3_8" localSheetId="16">'GAS-COMP'!#REF!</definedName>
    <definedName name="Excel_BuiltIn__FilterDatabase_3_8" localSheetId="18">'HID-COMP'!#REF!</definedName>
    <definedName name="Excel_BuiltIn__FilterDatabase_3_8" localSheetId="17">'IMPER-COMP'!#REF!</definedName>
    <definedName name="Excel_BuiltIn__FilterDatabase_3_8" localSheetId="19">'IMPL-COMP'!#REF!</definedName>
    <definedName name="Excel_BuiltIn__FilterDatabase_3_8" localSheetId="20">'INC-COMP'!#REF!</definedName>
    <definedName name="Excel_BuiltIn__FilterDatabase_3_8" localSheetId="0">#REF!</definedName>
    <definedName name="Excel_BuiltIn__FilterDatabase_3_8" localSheetId="2">#REF!</definedName>
    <definedName name="Excel_BuiltIn__FilterDatabase_3_8" localSheetId="21">'SCE-COMP'!#REF!</definedName>
    <definedName name="Excel_BuiltIn__FilterDatabase_3_8" localSheetId="22">'SEG-COMP'!#REF!</definedName>
    <definedName name="Excel_BuiltIn__FilterDatabase_3_8" localSheetId="23">'SPDA-COMP'!#REF!</definedName>
    <definedName name="Excel_BuiltIn__FilterDatabase_3_8">#REF!</definedName>
    <definedName name="Excel_BuiltIn__FilterDatabase_3_9" localSheetId="6">'ADM-COMP'!#REF!</definedName>
    <definedName name="Excel_BuiltIn__FilterDatabase_3_9" localSheetId="14">'CLI-COMP'!#REF!</definedName>
    <definedName name="Excel_BuiltIn__FilterDatabase_3_9" localSheetId="15">'EST-COMP'!#REF!</definedName>
    <definedName name="Excel_BuiltIn__FilterDatabase_3_9" localSheetId="16">'GAS-COMP'!#REF!</definedName>
    <definedName name="Excel_BuiltIn__FilterDatabase_3_9" localSheetId="18">'HID-COMP'!#REF!</definedName>
    <definedName name="Excel_BuiltIn__FilterDatabase_3_9" localSheetId="17">'IMPER-COMP'!#REF!</definedName>
    <definedName name="Excel_BuiltIn__FilterDatabase_3_9" localSheetId="19">'IMPL-COMP'!#REF!</definedName>
    <definedName name="Excel_BuiltIn__FilterDatabase_3_9" localSheetId="20">'INC-COMP'!#REF!</definedName>
    <definedName name="Excel_BuiltIn__FilterDatabase_3_9" localSheetId="0">#REF!</definedName>
    <definedName name="Excel_BuiltIn__FilterDatabase_3_9" localSheetId="2">#REF!</definedName>
    <definedName name="Excel_BuiltIn__FilterDatabase_3_9" localSheetId="21">'SCE-COMP'!#REF!</definedName>
    <definedName name="Excel_BuiltIn__FilterDatabase_3_9" localSheetId="22">'SEG-COMP'!#REF!</definedName>
    <definedName name="Excel_BuiltIn__FilterDatabase_3_9" localSheetId="23">'SPDA-COMP'!#REF!</definedName>
    <definedName name="Excel_BuiltIn__FilterDatabase_3_9">#REF!</definedName>
    <definedName name="Excel_BuiltIn__FilterDatabase_4" localSheetId="6">'ADM-COMP'!#REF!</definedName>
    <definedName name="Excel_BuiltIn__FilterDatabase_4" localSheetId="14">'CLI-COMP'!#REF!</definedName>
    <definedName name="Excel_BuiltIn__FilterDatabase_4" localSheetId="15">'EST-COMP'!#REF!</definedName>
    <definedName name="Excel_BuiltIn__FilterDatabase_4" localSheetId="16">'GAS-COMP'!#REF!</definedName>
    <definedName name="Excel_BuiltIn__FilterDatabase_4" localSheetId="18">'HID-COMP'!#REF!</definedName>
    <definedName name="Excel_BuiltIn__FilterDatabase_4" localSheetId="17">'IMPER-COMP'!#REF!</definedName>
    <definedName name="Excel_BuiltIn__FilterDatabase_4" localSheetId="19">'IMPL-COMP'!#REF!</definedName>
    <definedName name="Excel_BuiltIn__FilterDatabase_4" localSheetId="20">'INC-COMP'!#REF!</definedName>
    <definedName name="Excel_BuiltIn__FilterDatabase_4" localSheetId="0">#REF!</definedName>
    <definedName name="Excel_BuiltIn__FilterDatabase_4" localSheetId="2">#REF!</definedName>
    <definedName name="Excel_BuiltIn__FilterDatabase_4" localSheetId="21">'SCE-COMP'!#REF!</definedName>
    <definedName name="Excel_BuiltIn__FilterDatabase_4" localSheetId="22">'SEG-COMP'!#REF!</definedName>
    <definedName name="Excel_BuiltIn__FilterDatabase_4" localSheetId="23">'SPDA-COMP'!#REF!</definedName>
    <definedName name="Excel_BuiltIn__FilterDatabase_4">#REF!</definedName>
    <definedName name="Excel_BuiltIn__FilterDatabase_4_1" localSheetId="6">'ADM-COMP'!#REF!</definedName>
    <definedName name="Excel_BuiltIn__FilterDatabase_4_1" localSheetId="14">'CLI-COMP'!#REF!</definedName>
    <definedName name="Excel_BuiltIn__FilterDatabase_4_1" localSheetId="15">'EST-COMP'!#REF!</definedName>
    <definedName name="Excel_BuiltIn__FilterDatabase_4_1" localSheetId="16">'GAS-COMP'!#REF!</definedName>
    <definedName name="Excel_BuiltIn__FilterDatabase_4_1" localSheetId="18">'HID-COMP'!#REF!</definedName>
    <definedName name="Excel_BuiltIn__FilterDatabase_4_1" localSheetId="17">'IMPER-COMP'!#REF!</definedName>
    <definedName name="Excel_BuiltIn__FilterDatabase_4_1" localSheetId="19">'IMPL-COMP'!#REF!</definedName>
    <definedName name="Excel_BuiltIn__FilterDatabase_4_1" localSheetId="20">'INC-COMP'!#REF!</definedName>
    <definedName name="Excel_BuiltIn__FilterDatabase_4_1" localSheetId="0">#REF!</definedName>
    <definedName name="Excel_BuiltIn__FilterDatabase_4_1" localSheetId="2">#REF!</definedName>
    <definedName name="Excel_BuiltIn__FilterDatabase_4_1" localSheetId="21">'SCE-COMP'!#REF!</definedName>
    <definedName name="Excel_BuiltIn__FilterDatabase_4_1" localSheetId="22">'SEG-COMP'!#REF!</definedName>
    <definedName name="Excel_BuiltIn__FilterDatabase_4_1" localSheetId="23">'SPDA-COMP'!#REF!</definedName>
    <definedName name="Excel_BuiltIn__FilterDatabase_4_1">#REF!</definedName>
    <definedName name="Excel_BuiltIn__FilterDatabase_5" localSheetId="6">'ADM-COMP'!#REF!</definedName>
    <definedName name="Excel_BuiltIn__FilterDatabase_5" localSheetId="14">'CLI-COMP'!#REF!</definedName>
    <definedName name="Excel_BuiltIn__FilterDatabase_5" localSheetId="15">'EST-COMP'!#REF!</definedName>
    <definedName name="Excel_BuiltIn__FilterDatabase_5" localSheetId="16">'GAS-COMP'!#REF!</definedName>
    <definedName name="Excel_BuiltIn__FilterDatabase_5" localSheetId="18">'HID-COMP'!#REF!</definedName>
    <definedName name="Excel_BuiltIn__FilterDatabase_5" localSheetId="17">'IMPER-COMP'!#REF!</definedName>
    <definedName name="Excel_BuiltIn__FilterDatabase_5" localSheetId="19">'IMPL-COMP'!#REF!</definedName>
    <definedName name="Excel_BuiltIn__FilterDatabase_5" localSheetId="20">'INC-COMP'!#REF!</definedName>
    <definedName name="Excel_BuiltIn__FilterDatabase_5" localSheetId="0">#REF!</definedName>
    <definedName name="Excel_BuiltIn__FilterDatabase_5" localSheetId="2">#REF!</definedName>
    <definedName name="Excel_BuiltIn__FilterDatabase_5" localSheetId="21">'SCE-COMP'!#REF!</definedName>
    <definedName name="Excel_BuiltIn__FilterDatabase_5" localSheetId="22">'SEG-COMP'!#REF!</definedName>
    <definedName name="Excel_BuiltIn__FilterDatabase_5" localSheetId="23">'SPDA-COMP'!#REF!</definedName>
    <definedName name="Excel_BuiltIn__FilterDatabase_5">#REF!</definedName>
    <definedName name="Excel_BuiltIn__FilterDatabase_5_1" localSheetId="6">'ADM-COMP'!#REF!</definedName>
    <definedName name="Excel_BuiltIn__FilterDatabase_5_1" localSheetId="14">'CLI-COMP'!#REF!</definedName>
    <definedName name="Excel_BuiltIn__FilterDatabase_5_1" localSheetId="15">'EST-COMP'!#REF!</definedName>
    <definedName name="Excel_BuiltIn__FilterDatabase_5_1" localSheetId="16">'GAS-COMP'!#REF!</definedName>
    <definedName name="Excel_BuiltIn__FilterDatabase_5_1" localSheetId="18">'HID-COMP'!#REF!</definedName>
    <definedName name="Excel_BuiltIn__FilterDatabase_5_1" localSheetId="17">'IMPER-COMP'!#REF!</definedName>
    <definedName name="Excel_BuiltIn__FilterDatabase_5_1" localSheetId="19">'IMPL-COMP'!#REF!</definedName>
    <definedName name="Excel_BuiltIn__FilterDatabase_5_1" localSheetId="20">'INC-COMP'!#REF!</definedName>
    <definedName name="Excel_BuiltIn__FilterDatabase_5_1" localSheetId="0">#REF!</definedName>
    <definedName name="Excel_BuiltIn__FilterDatabase_5_1" localSheetId="2">#REF!</definedName>
    <definedName name="Excel_BuiltIn__FilterDatabase_5_1" localSheetId="21">'SCE-COMP'!#REF!</definedName>
    <definedName name="Excel_BuiltIn__FilterDatabase_5_1" localSheetId="22">'SEG-COMP'!#REF!</definedName>
    <definedName name="Excel_BuiltIn__FilterDatabase_5_1" localSheetId="23">'SPDA-COMP'!#REF!</definedName>
    <definedName name="Excel_BuiltIn__FilterDatabase_5_1">#REF!</definedName>
    <definedName name="Excel_BuiltIn__FilterDatabase_5_1_1" localSheetId="6">'ADM-COMP'!#REF!</definedName>
    <definedName name="Excel_BuiltIn__FilterDatabase_5_1_1" localSheetId="14">'CLI-COMP'!#REF!</definedName>
    <definedName name="Excel_BuiltIn__FilterDatabase_5_1_1" localSheetId="15">'EST-COMP'!#REF!</definedName>
    <definedName name="Excel_BuiltIn__FilterDatabase_5_1_1" localSheetId="16">'GAS-COMP'!#REF!</definedName>
    <definedName name="Excel_BuiltIn__FilterDatabase_5_1_1" localSheetId="18">'HID-COMP'!#REF!</definedName>
    <definedName name="Excel_BuiltIn__FilterDatabase_5_1_1" localSheetId="17">'IMPER-COMP'!#REF!</definedName>
    <definedName name="Excel_BuiltIn__FilterDatabase_5_1_1" localSheetId="19">'IMPL-COMP'!#REF!</definedName>
    <definedName name="Excel_BuiltIn__FilterDatabase_5_1_1" localSheetId="20">'INC-COMP'!#REF!</definedName>
    <definedName name="Excel_BuiltIn__FilterDatabase_5_1_1" localSheetId="0">#REF!</definedName>
    <definedName name="Excel_BuiltIn__FilterDatabase_5_1_1" localSheetId="2">#REF!</definedName>
    <definedName name="Excel_BuiltIn__FilterDatabase_5_1_1" localSheetId="21">'SCE-COMP'!#REF!</definedName>
    <definedName name="Excel_BuiltIn__FilterDatabase_5_1_1" localSheetId="22">'SEG-COMP'!#REF!</definedName>
    <definedName name="Excel_BuiltIn__FilterDatabase_5_1_1" localSheetId="23">'SPDA-COMP'!#REF!</definedName>
    <definedName name="Excel_BuiltIn__FilterDatabase_5_1_1">#REF!</definedName>
    <definedName name="Excel_BuiltIn__FilterDatabase_6" localSheetId="6">'ADM-COMP'!#REF!</definedName>
    <definedName name="Excel_BuiltIn__FilterDatabase_6" localSheetId="14">'CLI-COMP'!#REF!</definedName>
    <definedName name="Excel_BuiltIn__FilterDatabase_6" localSheetId="15">'EST-COMP'!#REF!</definedName>
    <definedName name="Excel_BuiltIn__FilterDatabase_6" localSheetId="16">'GAS-COMP'!#REF!</definedName>
    <definedName name="Excel_BuiltIn__FilterDatabase_6" localSheetId="18">'HID-COMP'!#REF!</definedName>
    <definedName name="Excel_BuiltIn__FilterDatabase_6" localSheetId="17">'IMPER-COMP'!#REF!</definedName>
    <definedName name="Excel_BuiltIn__FilterDatabase_6" localSheetId="19">'IMPL-COMP'!#REF!</definedName>
    <definedName name="Excel_BuiltIn__FilterDatabase_6" localSheetId="20">'INC-COMP'!#REF!</definedName>
    <definedName name="Excel_BuiltIn__FilterDatabase_6" localSheetId="0">#REF!</definedName>
    <definedName name="Excel_BuiltIn__FilterDatabase_6" localSheetId="2">#REF!</definedName>
    <definedName name="Excel_BuiltIn__FilterDatabase_6" localSheetId="21">'SCE-COMP'!#REF!</definedName>
    <definedName name="Excel_BuiltIn__FilterDatabase_6" localSheetId="22">'SEG-COMP'!#REF!</definedName>
    <definedName name="Excel_BuiltIn__FilterDatabase_6" localSheetId="23">'SPDA-COMP'!#REF!</definedName>
    <definedName name="Excel_BuiltIn__FilterDatabase_6">#REF!</definedName>
    <definedName name="Excel_BuiltIn__FilterDatabase_6_1" localSheetId="6">'ADM-COMP'!#REF!</definedName>
    <definedName name="Excel_BuiltIn__FilterDatabase_6_1" localSheetId="14">'CLI-COMP'!#REF!</definedName>
    <definedName name="Excel_BuiltIn__FilterDatabase_6_1" localSheetId="15">'EST-COMP'!#REF!</definedName>
    <definedName name="Excel_BuiltIn__FilterDatabase_6_1" localSheetId="16">'GAS-COMP'!#REF!</definedName>
    <definedName name="Excel_BuiltIn__FilterDatabase_6_1" localSheetId="18">'HID-COMP'!#REF!</definedName>
    <definedName name="Excel_BuiltIn__FilterDatabase_6_1" localSheetId="17">'IMPER-COMP'!#REF!</definedName>
    <definedName name="Excel_BuiltIn__FilterDatabase_6_1" localSheetId="19">'IMPL-COMP'!#REF!</definedName>
    <definedName name="Excel_BuiltIn__FilterDatabase_6_1" localSheetId="20">'INC-COMP'!#REF!</definedName>
    <definedName name="Excel_BuiltIn__FilterDatabase_6_1" localSheetId="0">#REF!</definedName>
    <definedName name="Excel_BuiltIn__FilterDatabase_6_1" localSheetId="2">#REF!</definedName>
    <definedName name="Excel_BuiltIn__FilterDatabase_6_1" localSheetId="21">'SCE-COMP'!#REF!</definedName>
    <definedName name="Excel_BuiltIn__FilterDatabase_6_1" localSheetId="22">'SEG-COMP'!#REF!</definedName>
    <definedName name="Excel_BuiltIn__FilterDatabase_6_1" localSheetId="23">'SPDA-COMP'!#REF!</definedName>
    <definedName name="Excel_BuiltIn__FilterDatabase_6_1">#REF!</definedName>
    <definedName name="Excel_BuiltIn__FilterDatabase_7" localSheetId="6">'ADM-COMP'!#REF!</definedName>
    <definedName name="Excel_BuiltIn__FilterDatabase_7" localSheetId="14">'CLI-COMP'!#REF!</definedName>
    <definedName name="Excel_BuiltIn__FilterDatabase_7" localSheetId="15">'EST-COMP'!#REF!</definedName>
    <definedName name="Excel_BuiltIn__FilterDatabase_7" localSheetId="16">'GAS-COMP'!#REF!</definedName>
    <definedName name="Excel_BuiltIn__FilterDatabase_7" localSheetId="18">'HID-COMP'!#REF!</definedName>
    <definedName name="Excel_BuiltIn__FilterDatabase_7" localSheetId="17">'IMPER-COMP'!#REF!</definedName>
    <definedName name="Excel_BuiltIn__FilterDatabase_7" localSheetId="19">'IMPL-COMP'!#REF!</definedName>
    <definedName name="Excel_BuiltIn__FilterDatabase_7" localSheetId="20">'INC-COMP'!#REF!</definedName>
    <definedName name="Excel_BuiltIn__FilterDatabase_7" localSheetId="0">#REF!</definedName>
    <definedName name="Excel_BuiltIn__FilterDatabase_7" localSheetId="2">#REF!</definedName>
    <definedName name="Excel_BuiltIn__FilterDatabase_7" localSheetId="21">'SCE-COMP'!#REF!</definedName>
    <definedName name="Excel_BuiltIn__FilterDatabase_7" localSheetId="22">'SEG-COMP'!#REF!</definedName>
    <definedName name="Excel_BuiltIn__FilterDatabase_7" localSheetId="23">'SPDA-COMP'!#REF!</definedName>
    <definedName name="Excel_BuiltIn__FilterDatabase_7">#REF!</definedName>
    <definedName name="Excel_BuiltIn__FilterDatabase_7_1" localSheetId="6">'ADM-COMP'!#REF!</definedName>
    <definedName name="Excel_BuiltIn__FilterDatabase_7_1" localSheetId="14">'CLI-COMP'!#REF!</definedName>
    <definedName name="Excel_BuiltIn__FilterDatabase_7_1" localSheetId="15">'EST-COMP'!#REF!</definedName>
    <definedName name="Excel_BuiltIn__FilterDatabase_7_1" localSheetId="16">'GAS-COMP'!#REF!</definedName>
    <definedName name="Excel_BuiltIn__FilterDatabase_7_1" localSheetId="18">'HID-COMP'!#REF!</definedName>
    <definedName name="Excel_BuiltIn__FilterDatabase_7_1" localSheetId="17">'IMPER-COMP'!#REF!</definedName>
    <definedName name="Excel_BuiltIn__FilterDatabase_7_1" localSheetId="19">'IMPL-COMP'!#REF!</definedName>
    <definedName name="Excel_BuiltIn__FilterDatabase_7_1" localSheetId="20">'INC-COMP'!#REF!</definedName>
    <definedName name="Excel_BuiltIn__FilterDatabase_7_1" localSheetId="0">#REF!</definedName>
    <definedName name="Excel_BuiltIn__FilterDatabase_7_1" localSheetId="2">#REF!</definedName>
    <definedName name="Excel_BuiltIn__FilterDatabase_7_1" localSheetId="21">'SCE-COMP'!#REF!</definedName>
    <definedName name="Excel_BuiltIn__FilterDatabase_7_1" localSheetId="22">'SEG-COMP'!#REF!</definedName>
    <definedName name="Excel_BuiltIn__FilterDatabase_7_1" localSheetId="23">'SPDA-COMP'!#REF!</definedName>
    <definedName name="Excel_BuiltIn__FilterDatabase_7_1">#REF!</definedName>
    <definedName name="Excel_BuiltIn__FilterDatabase_8" localSheetId="6">'ADM-COMP'!#REF!</definedName>
    <definedName name="Excel_BuiltIn__FilterDatabase_8" localSheetId="14">'CLI-COMP'!#REF!</definedName>
    <definedName name="Excel_BuiltIn__FilterDatabase_8" localSheetId="15">'EST-COMP'!#REF!</definedName>
    <definedName name="Excel_BuiltIn__FilterDatabase_8" localSheetId="16">'GAS-COMP'!#REF!</definedName>
    <definedName name="Excel_BuiltIn__FilterDatabase_8" localSheetId="18">'HID-COMP'!#REF!</definedName>
    <definedName name="Excel_BuiltIn__FilterDatabase_8" localSheetId="17">'IMPER-COMP'!#REF!</definedName>
    <definedName name="Excel_BuiltIn__FilterDatabase_8" localSheetId="19">'IMPL-COMP'!#REF!</definedName>
    <definedName name="Excel_BuiltIn__FilterDatabase_8" localSheetId="20">'INC-COMP'!#REF!</definedName>
    <definedName name="Excel_BuiltIn__FilterDatabase_8" localSheetId="0">#REF!</definedName>
    <definedName name="Excel_BuiltIn__FilterDatabase_8" localSheetId="2">#REF!</definedName>
    <definedName name="Excel_BuiltIn__FilterDatabase_8" localSheetId="21">'SCE-COMP'!#REF!</definedName>
    <definedName name="Excel_BuiltIn__FilterDatabase_8" localSheetId="22">'SEG-COMP'!#REF!</definedName>
    <definedName name="Excel_BuiltIn__FilterDatabase_8" localSheetId="23">'SPDA-COMP'!#REF!</definedName>
    <definedName name="Excel_BuiltIn__FilterDatabase_8">#REF!</definedName>
    <definedName name="Excel_BuiltIn__FilterDatabase_8_1" localSheetId="6">'ADM-COMP'!#REF!</definedName>
    <definedName name="Excel_BuiltIn__FilterDatabase_8_1" localSheetId="14">'CLI-COMP'!#REF!</definedName>
    <definedName name="Excel_BuiltIn__FilterDatabase_8_1" localSheetId="15">'EST-COMP'!#REF!</definedName>
    <definedName name="Excel_BuiltIn__FilterDatabase_8_1" localSheetId="16">'GAS-COMP'!#REF!</definedName>
    <definedName name="Excel_BuiltIn__FilterDatabase_8_1" localSheetId="18">'HID-COMP'!#REF!</definedName>
    <definedName name="Excel_BuiltIn__FilterDatabase_8_1" localSheetId="17">'IMPER-COMP'!#REF!</definedName>
    <definedName name="Excel_BuiltIn__FilterDatabase_8_1" localSheetId="19">'IMPL-COMP'!#REF!</definedName>
    <definedName name="Excel_BuiltIn__FilterDatabase_8_1" localSheetId="20">'INC-COMP'!#REF!</definedName>
    <definedName name="Excel_BuiltIn__FilterDatabase_8_1" localSheetId="0">#REF!</definedName>
    <definedName name="Excel_BuiltIn__FilterDatabase_8_1" localSheetId="2">#REF!</definedName>
    <definedName name="Excel_BuiltIn__FilterDatabase_8_1" localSheetId="21">'SCE-COMP'!#REF!</definedName>
    <definedName name="Excel_BuiltIn__FilterDatabase_8_1" localSheetId="22">'SEG-COMP'!#REF!</definedName>
    <definedName name="Excel_BuiltIn__FilterDatabase_8_1" localSheetId="23">'SPDA-COMP'!#REF!</definedName>
    <definedName name="Excel_BuiltIn__FilterDatabase_8_1">#REF!</definedName>
    <definedName name="Excel_BuiltIn__FilterDatabase_9" localSheetId="6">'ADM-COMP'!#REF!</definedName>
    <definedName name="Excel_BuiltIn__FilterDatabase_9" localSheetId="14">'CLI-COMP'!#REF!</definedName>
    <definedName name="Excel_BuiltIn__FilterDatabase_9" localSheetId="15">'EST-COMP'!#REF!</definedName>
    <definedName name="Excel_BuiltIn__FilterDatabase_9" localSheetId="16">'GAS-COMP'!#REF!</definedName>
    <definedName name="Excel_BuiltIn__FilterDatabase_9" localSheetId="18">'HID-COMP'!#REF!</definedName>
    <definedName name="Excel_BuiltIn__FilterDatabase_9" localSheetId="17">'IMPER-COMP'!#REF!</definedName>
    <definedName name="Excel_BuiltIn__FilterDatabase_9" localSheetId="19">'IMPL-COMP'!#REF!</definedName>
    <definedName name="Excel_BuiltIn__FilterDatabase_9" localSheetId="20">'INC-COMP'!#REF!</definedName>
    <definedName name="Excel_BuiltIn__FilterDatabase_9" localSheetId="0">#REF!</definedName>
    <definedName name="Excel_BuiltIn__FilterDatabase_9" localSheetId="2">#REF!</definedName>
    <definedName name="Excel_BuiltIn__FilterDatabase_9" localSheetId="21">'SCE-COMP'!#REF!</definedName>
    <definedName name="Excel_BuiltIn__FilterDatabase_9" localSheetId="22">'SEG-COMP'!#REF!</definedName>
    <definedName name="Excel_BuiltIn__FilterDatabase_9" localSheetId="23">'SPDA-COMP'!#REF!</definedName>
    <definedName name="Excel_BuiltIn__FilterDatabase_9">#REF!</definedName>
    <definedName name="Excel_BuiltIn__FilterDatabase_9_1" localSheetId="6">'ADM-COMP'!#REF!</definedName>
    <definedName name="Excel_BuiltIn__FilterDatabase_9_1" localSheetId="14">'CLI-COMP'!#REF!</definedName>
    <definedName name="Excel_BuiltIn__FilterDatabase_9_1" localSheetId="15">'EST-COMP'!#REF!</definedName>
    <definedName name="Excel_BuiltIn__FilterDatabase_9_1" localSheetId="16">'GAS-COMP'!#REF!</definedName>
    <definedName name="Excel_BuiltIn__FilterDatabase_9_1" localSheetId="18">'HID-COMP'!#REF!</definedName>
    <definedName name="Excel_BuiltIn__FilterDatabase_9_1" localSheetId="17">'IMPER-COMP'!#REF!</definedName>
    <definedName name="Excel_BuiltIn__FilterDatabase_9_1" localSheetId="19">'IMPL-COMP'!#REF!</definedName>
    <definedName name="Excel_BuiltIn__FilterDatabase_9_1" localSheetId="20">'INC-COMP'!#REF!</definedName>
    <definedName name="Excel_BuiltIn__FilterDatabase_9_1" localSheetId="0">#REF!</definedName>
    <definedName name="Excel_BuiltIn__FilterDatabase_9_1" localSheetId="2">#REF!</definedName>
    <definedName name="Excel_BuiltIn__FilterDatabase_9_1" localSheetId="21">'SCE-COMP'!#REF!</definedName>
    <definedName name="Excel_BuiltIn__FilterDatabase_9_1" localSheetId="22">'SEG-COMP'!#REF!</definedName>
    <definedName name="Excel_BuiltIn__FilterDatabase_9_1" localSheetId="23">'SPDA-COMP'!#REF!</definedName>
    <definedName name="Excel_BuiltIn__FilterDatabase_9_1">#REF!</definedName>
    <definedName name="Excel_BuiltIn_Print_Area_1" localSheetId="6">'ADM-COMP'!#REF!</definedName>
    <definedName name="Excel_BuiltIn_Print_Area_1" localSheetId="14">'CLI-COMP'!#REF!</definedName>
    <definedName name="Excel_BuiltIn_Print_Area_1" localSheetId="15">'EST-COMP'!#REF!</definedName>
    <definedName name="Excel_BuiltIn_Print_Area_1" localSheetId="16">'GAS-COMP'!#REF!</definedName>
    <definedName name="Excel_BuiltIn_Print_Area_1" localSheetId="18">'HID-COMP'!#REF!</definedName>
    <definedName name="Excel_BuiltIn_Print_Area_1" localSheetId="17">'IMPER-COMP'!#REF!</definedName>
    <definedName name="Excel_BuiltIn_Print_Area_1" localSheetId="19">'IMPL-COMP'!#REF!</definedName>
    <definedName name="Excel_BuiltIn_Print_Area_1" localSheetId="20">'INC-COMP'!#REF!</definedName>
    <definedName name="Excel_BuiltIn_Print_Area_1" localSheetId="0">#REF!</definedName>
    <definedName name="Excel_BuiltIn_Print_Area_1" localSheetId="2">#REF!</definedName>
    <definedName name="Excel_BuiltIn_Print_Area_1" localSheetId="21">'SCE-COMP'!#REF!</definedName>
    <definedName name="Excel_BuiltIn_Print_Area_1" localSheetId="22">'SEG-COMP'!#REF!</definedName>
    <definedName name="Excel_BuiltIn_Print_Area_1" localSheetId="23">'SPDA-COMP'!#REF!</definedName>
    <definedName name="Excel_BuiltIn_Print_Area_1">#REF!</definedName>
    <definedName name="Excel_BuiltIn_Print_Area_1_1" localSheetId="6">'ADM-COMP'!#REF!</definedName>
    <definedName name="Excel_BuiltIn_Print_Area_1_1" localSheetId="14">'CLI-COMP'!#REF!</definedName>
    <definedName name="Excel_BuiltIn_Print_Area_1_1" localSheetId="15">'EST-COMP'!#REF!</definedName>
    <definedName name="Excel_BuiltIn_Print_Area_1_1" localSheetId="16">'GAS-COMP'!#REF!</definedName>
    <definedName name="Excel_BuiltIn_Print_Area_1_1" localSheetId="18">'HID-COMP'!#REF!</definedName>
    <definedName name="Excel_BuiltIn_Print_Area_1_1" localSheetId="17">'IMPER-COMP'!#REF!</definedName>
    <definedName name="Excel_BuiltIn_Print_Area_1_1" localSheetId="19">'IMPL-COMP'!#REF!</definedName>
    <definedName name="Excel_BuiltIn_Print_Area_1_1" localSheetId="20">'INC-COMP'!#REF!</definedName>
    <definedName name="Excel_BuiltIn_Print_Area_1_1" localSheetId="0">#REF!</definedName>
    <definedName name="Excel_BuiltIn_Print_Area_1_1" localSheetId="2">#REF!</definedName>
    <definedName name="Excel_BuiltIn_Print_Area_1_1" localSheetId="21">'SCE-COMP'!#REF!</definedName>
    <definedName name="Excel_BuiltIn_Print_Area_1_1" localSheetId="22">'SEG-COMP'!#REF!</definedName>
    <definedName name="Excel_BuiltIn_Print_Area_1_1" localSheetId="23">'SPDA-COMP'!#REF!</definedName>
    <definedName name="Excel_BuiltIn_Print_Area_1_1">#REF!</definedName>
    <definedName name="Excel_BuiltIn_Print_Area_1_1_1" localSheetId="6">'ADM-COMP'!#REF!</definedName>
    <definedName name="Excel_BuiltIn_Print_Area_1_1_1" localSheetId="14">'CLI-COMP'!#REF!</definedName>
    <definedName name="Excel_BuiltIn_Print_Area_1_1_1" localSheetId="15">'EST-COMP'!#REF!</definedName>
    <definedName name="Excel_BuiltIn_Print_Area_1_1_1" localSheetId="16">'GAS-COMP'!#REF!</definedName>
    <definedName name="Excel_BuiltIn_Print_Area_1_1_1" localSheetId="18">'HID-COMP'!#REF!</definedName>
    <definedName name="Excel_BuiltIn_Print_Area_1_1_1" localSheetId="17">'IMPER-COMP'!#REF!</definedName>
    <definedName name="Excel_BuiltIn_Print_Area_1_1_1" localSheetId="19">'IMPL-COMP'!#REF!</definedName>
    <definedName name="Excel_BuiltIn_Print_Area_1_1_1" localSheetId="20">'INC-COMP'!#REF!</definedName>
    <definedName name="Excel_BuiltIn_Print_Area_1_1_1" localSheetId="0">#REF!</definedName>
    <definedName name="Excel_BuiltIn_Print_Area_1_1_1" localSheetId="2">#REF!</definedName>
    <definedName name="Excel_BuiltIn_Print_Area_1_1_1" localSheetId="21">'SCE-COMP'!#REF!</definedName>
    <definedName name="Excel_BuiltIn_Print_Area_1_1_1" localSheetId="22">'SEG-COMP'!#REF!</definedName>
    <definedName name="Excel_BuiltIn_Print_Area_1_1_1" localSheetId="23">'SPDA-COMP'!#REF!</definedName>
    <definedName name="Excel_BuiltIn_Print_Area_1_1_1">#REF!</definedName>
    <definedName name="Excel_BuiltIn_Print_Area_1_1_1_1" localSheetId="6">'ADM-COMP'!#REF!</definedName>
    <definedName name="Excel_BuiltIn_Print_Area_1_1_1_1" localSheetId="14">'CLI-COMP'!#REF!</definedName>
    <definedName name="Excel_BuiltIn_Print_Area_1_1_1_1" localSheetId="15">'EST-COMP'!#REF!</definedName>
    <definedName name="Excel_BuiltIn_Print_Area_1_1_1_1" localSheetId="16">'GAS-COMP'!#REF!</definedName>
    <definedName name="Excel_BuiltIn_Print_Area_1_1_1_1" localSheetId="18">'HID-COMP'!#REF!</definedName>
    <definedName name="Excel_BuiltIn_Print_Area_1_1_1_1" localSheetId="17">'IMPER-COMP'!#REF!</definedName>
    <definedName name="Excel_BuiltIn_Print_Area_1_1_1_1" localSheetId="19">'IMPL-COMP'!#REF!</definedName>
    <definedName name="Excel_BuiltIn_Print_Area_1_1_1_1" localSheetId="20">'INC-COMP'!#REF!</definedName>
    <definedName name="Excel_BuiltIn_Print_Area_1_1_1_1" localSheetId="0">#REF!</definedName>
    <definedName name="Excel_BuiltIn_Print_Area_1_1_1_1" localSheetId="2">#REF!</definedName>
    <definedName name="Excel_BuiltIn_Print_Area_1_1_1_1" localSheetId="21">'SCE-COMP'!#REF!</definedName>
    <definedName name="Excel_BuiltIn_Print_Area_1_1_1_1" localSheetId="22">'SEG-COMP'!#REF!</definedName>
    <definedName name="Excel_BuiltIn_Print_Area_1_1_1_1" localSheetId="23">'SPDA-COMP'!#REF!</definedName>
    <definedName name="Excel_BuiltIn_Print_Area_1_1_1_1">#REF!</definedName>
    <definedName name="Excel_BuiltIn_Print_Area_1_1_1_1_1" localSheetId="6">'ADM-COMP'!#REF!</definedName>
    <definedName name="Excel_BuiltIn_Print_Area_1_1_1_1_1" localSheetId="14">'CLI-COMP'!#REF!</definedName>
    <definedName name="Excel_BuiltIn_Print_Area_1_1_1_1_1" localSheetId="15">'EST-COMP'!#REF!</definedName>
    <definedName name="Excel_BuiltIn_Print_Area_1_1_1_1_1" localSheetId="16">'GAS-COMP'!#REF!</definedName>
    <definedName name="Excel_BuiltIn_Print_Area_1_1_1_1_1" localSheetId="18">'HID-COMP'!#REF!</definedName>
    <definedName name="Excel_BuiltIn_Print_Area_1_1_1_1_1" localSheetId="17">'IMPER-COMP'!#REF!</definedName>
    <definedName name="Excel_BuiltIn_Print_Area_1_1_1_1_1" localSheetId="19">'IMPL-COMP'!#REF!</definedName>
    <definedName name="Excel_BuiltIn_Print_Area_1_1_1_1_1" localSheetId="20">'INC-COMP'!#REF!</definedName>
    <definedName name="Excel_BuiltIn_Print_Area_1_1_1_1_1" localSheetId="0">#REF!</definedName>
    <definedName name="Excel_BuiltIn_Print_Area_1_1_1_1_1" localSheetId="2">#REF!</definedName>
    <definedName name="Excel_BuiltIn_Print_Area_1_1_1_1_1" localSheetId="21">'SCE-COMP'!#REF!</definedName>
    <definedName name="Excel_BuiltIn_Print_Area_1_1_1_1_1" localSheetId="22">'SEG-COMP'!#REF!</definedName>
    <definedName name="Excel_BuiltIn_Print_Area_1_1_1_1_1" localSheetId="23">'SPDA-COMP'!#REF!</definedName>
    <definedName name="Excel_BuiltIn_Print_Area_1_1_1_1_1">#REF!</definedName>
    <definedName name="Excel_BuiltIn_Print_Area_1_1_1_1_1_1" localSheetId="6">'ADM-COMP'!#REF!</definedName>
    <definedName name="Excel_BuiltIn_Print_Area_1_1_1_1_1_1" localSheetId="14">'CLI-COMP'!#REF!</definedName>
    <definedName name="Excel_BuiltIn_Print_Area_1_1_1_1_1_1" localSheetId="15">'EST-COMP'!#REF!</definedName>
    <definedName name="Excel_BuiltIn_Print_Area_1_1_1_1_1_1" localSheetId="16">'GAS-COMP'!#REF!</definedName>
    <definedName name="Excel_BuiltIn_Print_Area_1_1_1_1_1_1" localSheetId="18">'HID-COMP'!#REF!</definedName>
    <definedName name="Excel_BuiltIn_Print_Area_1_1_1_1_1_1" localSheetId="17">'IMPER-COMP'!#REF!</definedName>
    <definedName name="Excel_BuiltIn_Print_Area_1_1_1_1_1_1" localSheetId="19">'IMPL-COMP'!#REF!</definedName>
    <definedName name="Excel_BuiltIn_Print_Area_1_1_1_1_1_1" localSheetId="20">'INC-COMP'!#REF!</definedName>
    <definedName name="Excel_BuiltIn_Print_Area_1_1_1_1_1_1" localSheetId="0">#REF!</definedName>
    <definedName name="Excel_BuiltIn_Print_Area_1_1_1_1_1_1" localSheetId="2">#REF!</definedName>
    <definedName name="Excel_BuiltIn_Print_Area_1_1_1_1_1_1" localSheetId="21">'SCE-COMP'!#REF!</definedName>
    <definedName name="Excel_BuiltIn_Print_Area_1_1_1_1_1_1" localSheetId="22">'SEG-COMP'!#REF!</definedName>
    <definedName name="Excel_BuiltIn_Print_Area_1_1_1_1_1_1" localSheetId="23">'SPDA-COMP'!#REF!</definedName>
    <definedName name="Excel_BuiltIn_Print_Area_1_1_1_1_1_1">#REF!</definedName>
    <definedName name="Excel_BuiltIn_Print_Area_1_1_1_1_1_1_1" localSheetId="6">'ADM-COMP'!#REF!</definedName>
    <definedName name="Excel_BuiltIn_Print_Area_1_1_1_1_1_1_1" localSheetId="14">'CLI-COMP'!#REF!</definedName>
    <definedName name="Excel_BuiltIn_Print_Area_1_1_1_1_1_1_1" localSheetId="15">'EST-COMP'!#REF!</definedName>
    <definedName name="Excel_BuiltIn_Print_Area_1_1_1_1_1_1_1" localSheetId="16">'GAS-COMP'!#REF!</definedName>
    <definedName name="Excel_BuiltIn_Print_Area_1_1_1_1_1_1_1" localSheetId="18">'HID-COMP'!#REF!</definedName>
    <definedName name="Excel_BuiltIn_Print_Area_1_1_1_1_1_1_1" localSheetId="17">'IMPER-COMP'!#REF!</definedName>
    <definedName name="Excel_BuiltIn_Print_Area_1_1_1_1_1_1_1" localSheetId="19">'IMPL-COMP'!#REF!</definedName>
    <definedName name="Excel_BuiltIn_Print_Area_1_1_1_1_1_1_1" localSheetId="20">'INC-COMP'!#REF!</definedName>
    <definedName name="Excel_BuiltIn_Print_Area_1_1_1_1_1_1_1" localSheetId="0">#REF!</definedName>
    <definedName name="Excel_BuiltIn_Print_Area_1_1_1_1_1_1_1" localSheetId="2">#REF!</definedName>
    <definedName name="Excel_BuiltIn_Print_Area_1_1_1_1_1_1_1" localSheetId="21">'SCE-COMP'!#REF!</definedName>
    <definedName name="Excel_BuiltIn_Print_Area_1_1_1_1_1_1_1" localSheetId="22">'SEG-COMP'!#REF!</definedName>
    <definedName name="Excel_BuiltIn_Print_Area_1_1_1_1_1_1_1" localSheetId="23">'SPDA-COMP'!#REF!</definedName>
    <definedName name="Excel_BuiltIn_Print_Area_1_1_1_1_1_1_1">#REF!</definedName>
    <definedName name="Excel_BuiltIn_Print_Area_1_1_1_1_1_1_1_1" localSheetId="6">'ADM-COMP'!#REF!</definedName>
    <definedName name="Excel_BuiltIn_Print_Area_1_1_1_1_1_1_1_1" localSheetId="14">'CLI-COMP'!#REF!</definedName>
    <definedName name="Excel_BuiltIn_Print_Area_1_1_1_1_1_1_1_1" localSheetId="15">'EST-COMP'!#REF!</definedName>
    <definedName name="Excel_BuiltIn_Print_Area_1_1_1_1_1_1_1_1" localSheetId="16">'GAS-COMP'!#REF!</definedName>
    <definedName name="Excel_BuiltIn_Print_Area_1_1_1_1_1_1_1_1" localSheetId="18">'HID-COMP'!#REF!</definedName>
    <definedName name="Excel_BuiltIn_Print_Area_1_1_1_1_1_1_1_1" localSheetId="17">'IMPER-COMP'!#REF!</definedName>
    <definedName name="Excel_BuiltIn_Print_Area_1_1_1_1_1_1_1_1" localSheetId="19">'IMPL-COMP'!#REF!</definedName>
    <definedName name="Excel_BuiltIn_Print_Area_1_1_1_1_1_1_1_1" localSheetId="20">'INC-COMP'!#REF!</definedName>
    <definedName name="Excel_BuiltIn_Print_Area_1_1_1_1_1_1_1_1" localSheetId="0">#REF!</definedName>
    <definedName name="Excel_BuiltIn_Print_Area_1_1_1_1_1_1_1_1" localSheetId="2">#REF!</definedName>
    <definedName name="Excel_BuiltIn_Print_Area_1_1_1_1_1_1_1_1" localSheetId="21">'SCE-COMP'!#REF!</definedName>
    <definedName name="Excel_BuiltIn_Print_Area_1_1_1_1_1_1_1_1" localSheetId="22">'SEG-COMP'!#REF!</definedName>
    <definedName name="Excel_BuiltIn_Print_Area_1_1_1_1_1_1_1_1" localSheetId="23">'SPDA-COMP'!#REF!</definedName>
    <definedName name="Excel_BuiltIn_Print_Area_1_1_1_1_1_1_1_1">#REF!</definedName>
    <definedName name="Excel_BuiltIn_Print_Area_1_1_1_1_1_1_1_1_1" localSheetId="6">'ADM-COMP'!#REF!</definedName>
    <definedName name="Excel_BuiltIn_Print_Area_1_1_1_1_1_1_1_1_1" localSheetId="14">'CLI-COMP'!#REF!</definedName>
    <definedName name="Excel_BuiltIn_Print_Area_1_1_1_1_1_1_1_1_1" localSheetId="15">'EST-COMP'!#REF!</definedName>
    <definedName name="Excel_BuiltIn_Print_Area_1_1_1_1_1_1_1_1_1" localSheetId="16">'GAS-COMP'!#REF!</definedName>
    <definedName name="Excel_BuiltIn_Print_Area_1_1_1_1_1_1_1_1_1" localSheetId="18">'HID-COMP'!#REF!</definedName>
    <definedName name="Excel_BuiltIn_Print_Area_1_1_1_1_1_1_1_1_1" localSheetId="17">'IMPER-COMP'!#REF!</definedName>
    <definedName name="Excel_BuiltIn_Print_Area_1_1_1_1_1_1_1_1_1" localSheetId="19">'IMPL-COMP'!#REF!</definedName>
    <definedName name="Excel_BuiltIn_Print_Area_1_1_1_1_1_1_1_1_1" localSheetId="20">'INC-COMP'!#REF!</definedName>
    <definedName name="Excel_BuiltIn_Print_Area_1_1_1_1_1_1_1_1_1" localSheetId="0">#REF!</definedName>
    <definedName name="Excel_BuiltIn_Print_Area_1_1_1_1_1_1_1_1_1" localSheetId="2">#REF!</definedName>
    <definedName name="Excel_BuiltIn_Print_Area_1_1_1_1_1_1_1_1_1" localSheetId="21">'SCE-COMP'!#REF!</definedName>
    <definedName name="Excel_BuiltIn_Print_Area_1_1_1_1_1_1_1_1_1" localSheetId="22">'SEG-COMP'!#REF!</definedName>
    <definedName name="Excel_BuiltIn_Print_Area_1_1_1_1_1_1_1_1_1" localSheetId="23">'SPDA-COMP'!#REF!</definedName>
    <definedName name="Excel_BuiltIn_Print_Area_1_1_1_1_1_1_1_1_1">#REF!</definedName>
    <definedName name="Excel_BuiltIn_Print_Area_10" localSheetId="6">'ADM-COMP'!#REF!</definedName>
    <definedName name="Excel_BuiltIn_Print_Area_10" localSheetId="14">'CLI-COMP'!#REF!</definedName>
    <definedName name="Excel_BuiltIn_Print_Area_10" localSheetId="15">'EST-COMP'!#REF!</definedName>
    <definedName name="Excel_BuiltIn_Print_Area_10" localSheetId="16">'GAS-COMP'!#REF!</definedName>
    <definedName name="Excel_BuiltIn_Print_Area_10" localSheetId="18">'HID-COMP'!#REF!</definedName>
    <definedName name="Excel_BuiltIn_Print_Area_10" localSheetId="17">'IMPER-COMP'!#REF!</definedName>
    <definedName name="Excel_BuiltIn_Print_Area_10" localSheetId="19">'IMPL-COMP'!#REF!</definedName>
    <definedName name="Excel_BuiltIn_Print_Area_10" localSheetId="20">'INC-COMP'!#REF!</definedName>
    <definedName name="Excel_BuiltIn_Print_Area_10" localSheetId="0">#REF!</definedName>
    <definedName name="Excel_BuiltIn_Print_Area_10" localSheetId="2">#REF!</definedName>
    <definedName name="Excel_BuiltIn_Print_Area_10" localSheetId="21">'SCE-COMP'!#REF!</definedName>
    <definedName name="Excel_BuiltIn_Print_Area_10" localSheetId="22">'SEG-COMP'!#REF!</definedName>
    <definedName name="Excel_BuiltIn_Print_Area_10" localSheetId="23">'SPDA-COMP'!#REF!</definedName>
    <definedName name="Excel_BuiltIn_Print_Area_10">#REF!</definedName>
    <definedName name="Excel_BuiltIn_Print_Area_10_1" localSheetId="6">'ADM-COMP'!#REF!</definedName>
    <definedName name="Excel_BuiltIn_Print_Area_10_1" localSheetId="14">'CLI-COMP'!#REF!</definedName>
    <definedName name="Excel_BuiltIn_Print_Area_10_1" localSheetId="15">'EST-COMP'!#REF!</definedName>
    <definedName name="Excel_BuiltIn_Print_Area_10_1" localSheetId="16">'GAS-COMP'!#REF!</definedName>
    <definedName name="Excel_BuiltIn_Print_Area_10_1" localSheetId="18">'HID-COMP'!#REF!</definedName>
    <definedName name="Excel_BuiltIn_Print_Area_10_1" localSheetId="17">'IMPER-COMP'!#REF!</definedName>
    <definedName name="Excel_BuiltIn_Print_Area_10_1" localSheetId="19">'IMPL-COMP'!#REF!</definedName>
    <definedName name="Excel_BuiltIn_Print_Area_10_1" localSheetId="20">'INC-COMP'!#REF!</definedName>
    <definedName name="Excel_BuiltIn_Print_Area_10_1" localSheetId="0">#REF!</definedName>
    <definedName name="Excel_BuiltIn_Print_Area_10_1" localSheetId="2">#REF!</definedName>
    <definedName name="Excel_BuiltIn_Print_Area_10_1" localSheetId="21">'SCE-COMP'!#REF!</definedName>
    <definedName name="Excel_BuiltIn_Print_Area_10_1" localSheetId="22">'SEG-COMP'!#REF!</definedName>
    <definedName name="Excel_BuiltIn_Print_Area_10_1" localSheetId="23">'SPDA-COMP'!#REF!</definedName>
    <definedName name="Excel_BuiltIn_Print_Area_10_1">#REF!</definedName>
    <definedName name="Excel_BuiltIn_Print_Area_11" localSheetId="6">'ADM-COMP'!#REF!</definedName>
    <definedName name="Excel_BuiltIn_Print_Area_11" localSheetId="14">'CLI-COMP'!#REF!</definedName>
    <definedName name="Excel_BuiltIn_Print_Area_11" localSheetId="15">'EST-COMP'!#REF!</definedName>
    <definedName name="Excel_BuiltIn_Print_Area_11" localSheetId="16">'GAS-COMP'!#REF!</definedName>
    <definedName name="Excel_BuiltIn_Print_Area_11" localSheetId="18">'HID-COMP'!#REF!</definedName>
    <definedName name="Excel_BuiltIn_Print_Area_11" localSheetId="17">'IMPER-COMP'!#REF!</definedName>
    <definedName name="Excel_BuiltIn_Print_Area_11" localSheetId="19">'IMPL-COMP'!#REF!</definedName>
    <definedName name="Excel_BuiltIn_Print_Area_11" localSheetId="20">'INC-COMP'!#REF!</definedName>
    <definedName name="Excel_BuiltIn_Print_Area_11" localSheetId="0">#REF!</definedName>
    <definedName name="Excel_BuiltIn_Print_Area_11" localSheetId="2">#REF!</definedName>
    <definedName name="Excel_BuiltIn_Print_Area_11" localSheetId="21">'SCE-COMP'!#REF!</definedName>
    <definedName name="Excel_BuiltIn_Print_Area_11" localSheetId="22">'SEG-COMP'!#REF!</definedName>
    <definedName name="Excel_BuiltIn_Print_Area_11" localSheetId="23">'SPDA-COMP'!#REF!</definedName>
    <definedName name="Excel_BuiltIn_Print_Area_11">#REF!</definedName>
    <definedName name="Excel_BuiltIn_Print_Area_11_1" localSheetId="6">'ADM-COMP'!#REF!</definedName>
    <definedName name="Excel_BuiltIn_Print_Area_11_1" localSheetId="14">'CLI-COMP'!#REF!</definedName>
    <definedName name="Excel_BuiltIn_Print_Area_11_1" localSheetId="15">'EST-COMP'!#REF!</definedName>
    <definedName name="Excel_BuiltIn_Print_Area_11_1" localSheetId="16">'GAS-COMP'!#REF!</definedName>
    <definedName name="Excel_BuiltIn_Print_Area_11_1" localSheetId="18">'HID-COMP'!#REF!</definedName>
    <definedName name="Excel_BuiltIn_Print_Area_11_1" localSheetId="17">'IMPER-COMP'!#REF!</definedName>
    <definedName name="Excel_BuiltIn_Print_Area_11_1" localSheetId="19">'IMPL-COMP'!#REF!</definedName>
    <definedName name="Excel_BuiltIn_Print_Area_11_1" localSheetId="20">'INC-COMP'!#REF!</definedName>
    <definedName name="Excel_BuiltIn_Print_Area_11_1" localSheetId="0">#REF!</definedName>
    <definedName name="Excel_BuiltIn_Print_Area_11_1" localSheetId="2">#REF!</definedName>
    <definedName name="Excel_BuiltIn_Print_Area_11_1" localSheetId="21">'SCE-COMP'!#REF!</definedName>
    <definedName name="Excel_BuiltIn_Print_Area_11_1" localSheetId="22">'SEG-COMP'!#REF!</definedName>
    <definedName name="Excel_BuiltIn_Print_Area_11_1" localSheetId="23">'SPDA-COMP'!#REF!</definedName>
    <definedName name="Excel_BuiltIn_Print_Area_11_1">#REF!</definedName>
    <definedName name="Excel_BuiltIn_Print_Area_13" localSheetId="6">'ADM-COMP'!#REF!</definedName>
    <definedName name="Excel_BuiltIn_Print_Area_13" localSheetId="14">'CLI-COMP'!#REF!</definedName>
    <definedName name="Excel_BuiltIn_Print_Area_13" localSheetId="15">'EST-COMP'!#REF!</definedName>
    <definedName name="Excel_BuiltIn_Print_Area_13" localSheetId="16">'GAS-COMP'!#REF!</definedName>
    <definedName name="Excel_BuiltIn_Print_Area_13" localSheetId="18">'HID-COMP'!#REF!</definedName>
    <definedName name="Excel_BuiltIn_Print_Area_13" localSheetId="17">'IMPER-COMP'!#REF!</definedName>
    <definedName name="Excel_BuiltIn_Print_Area_13" localSheetId="19">'IMPL-COMP'!#REF!</definedName>
    <definedName name="Excel_BuiltIn_Print_Area_13" localSheetId="20">'INC-COMP'!#REF!</definedName>
    <definedName name="Excel_BuiltIn_Print_Area_13" localSheetId="0">#REF!</definedName>
    <definedName name="Excel_BuiltIn_Print_Area_13" localSheetId="2">#REF!</definedName>
    <definedName name="Excel_BuiltIn_Print_Area_13" localSheetId="21">'SCE-COMP'!#REF!</definedName>
    <definedName name="Excel_BuiltIn_Print_Area_13" localSheetId="22">'SEG-COMP'!#REF!</definedName>
    <definedName name="Excel_BuiltIn_Print_Area_13" localSheetId="23">'SPDA-COMP'!#REF!</definedName>
    <definedName name="Excel_BuiltIn_Print_Area_13">#REF!</definedName>
    <definedName name="Excel_BuiltIn_Print_Area_14" localSheetId="6">'ADM-COMP'!#REF!</definedName>
    <definedName name="Excel_BuiltIn_Print_Area_14" localSheetId="14">'CLI-COMP'!#REF!</definedName>
    <definedName name="Excel_BuiltIn_Print_Area_14" localSheetId="15">'EST-COMP'!#REF!</definedName>
    <definedName name="Excel_BuiltIn_Print_Area_14" localSheetId="16">'GAS-COMP'!#REF!</definedName>
    <definedName name="Excel_BuiltIn_Print_Area_14" localSheetId="18">'HID-COMP'!#REF!</definedName>
    <definedName name="Excel_BuiltIn_Print_Area_14" localSheetId="17">'IMPER-COMP'!#REF!</definedName>
    <definedName name="Excel_BuiltIn_Print_Area_14" localSheetId="19">'IMPL-COMP'!#REF!</definedName>
    <definedName name="Excel_BuiltIn_Print_Area_14" localSheetId="20">'INC-COMP'!#REF!</definedName>
    <definedName name="Excel_BuiltIn_Print_Area_14" localSheetId="0">#REF!</definedName>
    <definedName name="Excel_BuiltIn_Print_Area_14" localSheetId="2">#REF!</definedName>
    <definedName name="Excel_BuiltIn_Print_Area_14" localSheetId="21">'SCE-COMP'!#REF!</definedName>
    <definedName name="Excel_BuiltIn_Print_Area_14" localSheetId="22">'SEG-COMP'!#REF!</definedName>
    <definedName name="Excel_BuiltIn_Print_Area_14" localSheetId="23">'SPDA-COMP'!#REF!</definedName>
    <definedName name="Excel_BuiltIn_Print_Area_14">#REF!</definedName>
    <definedName name="Excel_BuiltIn_Print_Area_15" localSheetId="6">'ADM-COMP'!#REF!</definedName>
    <definedName name="Excel_BuiltIn_Print_Area_15" localSheetId="14">'CLI-COMP'!#REF!</definedName>
    <definedName name="Excel_BuiltIn_Print_Area_15" localSheetId="15">'EST-COMP'!#REF!</definedName>
    <definedName name="Excel_BuiltIn_Print_Area_15" localSheetId="16">'GAS-COMP'!#REF!</definedName>
    <definedName name="Excel_BuiltIn_Print_Area_15" localSheetId="18">'HID-COMP'!#REF!</definedName>
    <definedName name="Excel_BuiltIn_Print_Area_15" localSheetId="17">'IMPER-COMP'!#REF!</definedName>
    <definedName name="Excel_BuiltIn_Print_Area_15" localSheetId="19">'IMPL-COMP'!#REF!</definedName>
    <definedName name="Excel_BuiltIn_Print_Area_15" localSheetId="20">'INC-COMP'!#REF!</definedName>
    <definedName name="Excel_BuiltIn_Print_Area_15" localSheetId="0">#REF!</definedName>
    <definedName name="Excel_BuiltIn_Print_Area_15" localSheetId="2">#REF!</definedName>
    <definedName name="Excel_BuiltIn_Print_Area_15" localSheetId="21">'SCE-COMP'!#REF!</definedName>
    <definedName name="Excel_BuiltIn_Print_Area_15" localSheetId="22">'SEG-COMP'!#REF!</definedName>
    <definedName name="Excel_BuiltIn_Print_Area_15" localSheetId="23">'SPDA-COMP'!#REF!</definedName>
    <definedName name="Excel_BuiltIn_Print_Area_15">#REF!</definedName>
    <definedName name="Excel_BuiltIn_Print_Area_16" localSheetId="6">'ADM-COMP'!#REF!</definedName>
    <definedName name="Excel_BuiltIn_Print_Area_16" localSheetId="14">'CLI-COMP'!#REF!</definedName>
    <definedName name="Excel_BuiltIn_Print_Area_16" localSheetId="15">'EST-COMP'!#REF!</definedName>
    <definedName name="Excel_BuiltIn_Print_Area_16" localSheetId="16">'GAS-COMP'!#REF!</definedName>
    <definedName name="Excel_BuiltIn_Print_Area_16" localSheetId="18">'HID-COMP'!#REF!</definedName>
    <definedName name="Excel_BuiltIn_Print_Area_16" localSheetId="17">'IMPER-COMP'!#REF!</definedName>
    <definedName name="Excel_BuiltIn_Print_Area_16" localSheetId="19">'IMPL-COMP'!#REF!</definedName>
    <definedName name="Excel_BuiltIn_Print_Area_16" localSheetId="20">'INC-COMP'!#REF!</definedName>
    <definedName name="Excel_BuiltIn_Print_Area_16" localSheetId="0">#REF!</definedName>
    <definedName name="Excel_BuiltIn_Print_Area_16" localSheetId="2">#REF!</definedName>
    <definedName name="Excel_BuiltIn_Print_Area_16" localSheetId="21">'SCE-COMP'!#REF!</definedName>
    <definedName name="Excel_BuiltIn_Print_Area_16" localSheetId="22">'SEG-COMP'!#REF!</definedName>
    <definedName name="Excel_BuiltIn_Print_Area_16" localSheetId="23">'SPDA-COMP'!#REF!</definedName>
    <definedName name="Excel_BuiltIn_Print_Area_16">#REF!</definedName>
    <definedName name="Excel_BuiltIn_Print_Area_17" localSheetId="6">'ADM-COMP'!#REF!</definedName>
    <definedName name="Excel_BuiltIn_Print_Area_17" localSheetId="14">'CLI-COMP'!#REF!</definedName>
    <definedName name="Excel_BuiltIn_Print_Area_17" localSheetId="15">'EST-COMP'!#REF!</definedName>
    <definedName name="Excel_BuiltIn_Print_Area_17" localSheetId="16">'GAS-COMP'!#REF!</definedName>
    <definedName name="Excel_BuiltIn_Print_Area_17" localSheetId="18">'HID-COMP'!#REF!</definedName>
    <definedName name="Excel_BuiltIn_Print_Area_17" localSheetId="17">'IMPER-COMP'!#REF!</definedName>
    <definedName name="Excel_BuiltIn_Print_Area_17" localSheetId="19">'IMPL-COMP'!#REF!</definedName>
    <definedName name="Excel_BuiltIn_Print_Area_17" localSheetId="20">'INC-COMP'!#REF!</definedName>
    <definedName name="Excel_BuiltIn_Print_Area_17" localSheetId="0">#REF!</definedName>
    <definedName name="Excel_BuiltIn_Print_Area_17" localSheetId="2">#REF!</definedName>
    <definedName name="Excel_BuiltIn_Print_Area_17" localSheetId="21">'SCE-COMP'!#REF!</definedName>
    <definedName name="Excel_BuiltIn_Print_Area_17" localSheetId="22">'SEG-COMP'!#REF!</definedName>
    <definedName name="Excel_BuiltIn_Print_Area_17" localSheetId="23">'SPDA-COMP'!#REF!</definedName>
    <definedName name="Excel_BuiltIn_Print_Area_17">#REF!</definedName>
    <definedName name="Excel_BuiltIn_Print_Area_18" localSheetId="6">'ADM-COMP'!#REF!</definedName>
    <definedName name="Excel_BuiltIn_Print_Area_18" localSheetId="14">'CLI-COMP'!#REF!</definedName>
    <definedName name="Excel_BuiltIn_Print_Area_18" localSheetId="15">'EST-COMP'!#REF!</definedName>
    <definedName name="Excel_BuiltIn_Print_Area_18" localSheetId="16">'GAS-COMP'!#REF!</definedName>
    <definedName name="Excel_BuiltIn_Print_Area_18" localSheetId="18">'HID-COMP'!#REF!</definedName>
    <definedName name="Excel_BuiltIn_Print_Area_18" localSheetId="17">'IMPER-COMP'!#REF!</definedName>
    <definedName name="Excel_BuiltIn_Print_Area_18" localSheetId="19">'IMPL-COMP'!#REF!</definedName>
    <definedName name="Excel_BuiltIn_Print_Area_18" localSheetId="20">'INC-COMP'!#REF!</definedName>
    <definedName name="Excel_BuiltIn_Print_Area_18" localSheetId="0">#REF!</definedName>
    <definedName name="Excel_BuiltIn_Print_Area_18" localSheetId="2">#REF!</definedName>
    <definedName name="Excel_BuiltIn_Print_Area_18" localSheetId="21">'SCE-COMP'!#REF!</definedName>
    <definedName name="Excel_BuiltIn_Print_Area_18" localSheetId="22">'SEG-COMP'!#REF!</definedName>
    <definedName name="Excel_BuiltIn_Print_Area_18" localSheetId="23">'SPDA-COMP'!#REF!</definedName>
    <definedName name="Excel_BuiltIn_Print_Area_18">#REF!</definedName>
    <definedName name="Excel_BuiltIn_Print_Area_2" localSheetId="6">'ADM-COMP'!#REF!</definedName>
    <definedName name="Excel_BuiltIn_Print_Area_2" localSheetId="14">'CLI-COMP'!#REF!</definedName>
    <definedName name="Excel_BuiltIn_Print_Area_2" localSheetId="15">'EST-COMP'!#REF!</definedName>
    <definedName name="Excel_BuiltIn_Print_Area_2" localSheetId="16">'GAS-COMP'!#REF!</definedName>
    <definedName name="Excel_BuiltIn_Print_Area_2" localSheetId="18">'HID-COMP'!#REF!</definedName>
    <definedName name="Excel_BuiltIn_Print_Area_2" localSheetId="17">'IMPER-COMP'!#REF!</definedName>
    <definedName name="Excel_BuiltIn_Print_Area_2" localSheetId="19">'IMPL-COMP'!#REF!</definedName>
    <definedName name="Excel_BuiltIn_Print_Area_2" localSheetId="20">'INC-COMP'!#REF!</definedName>
    <definedName name="Excel_BuiltIn_Print_Area_2" localSheetId="0">#REF!</definedName>
    <definedName name="Excel_BuiltIn_Print_Area_2" localSheetId="2">#REF!</definedName>
    <definedName name="Excel_BuiltIn_Print_Area_2" localSheetId="21">'SCE-COMP'!#REF!</definedName>
    <definedName name="Excel_BuiltIn_Print_Area_2" localSheetId="22">'SEG-COMP'!#REF!</definedName>
    <definedName name="Excel_BuiltIn_Print_Area_2" localSheetId="23">'SPDA-COMP'!#REF!</definedName>
    <definedName name="Excel_BuiltIn_Print_Area_2">#REF!</definedName>
    <definedName name="Excel_BuiltIn_Print_Area_2_1" localSheetId="6">'ADM-COMP'!#REF!</definedName>
    <definedName name="Excel_BuiltIn_Print_Area_2_1" localSheetId="14">'CLI-COMP'!#REF!</definedName>
    <definedName name="Excel_BuiltIn_Print_Area_2_1" localSheetId="15">'EST-COMP'!#REF!</definedName>
    <definedName name="Excel_BuiltIn_Print_Area_2_1" localSheetId="16">'GAS-COMP'!#REF!</definedName>
    <definedName name="Excel_BuiltIn_Print_Area_2_1" localSheetId="18">'HID-COMP'!#REF!</definedName>
    <definedName name="Excel_BuiltIn_Print_Area_2_1" localSheetId="17">'IMPER-COMP'!#REF!</definedName>
    <definedName name="Excel_BuiltIn_Print_Area_2_1" localSheetId="19">'IMPL-COMP'!#REF!</definedName>
    <definedName name="Excel_BuiltIn_Print_Area_2_1" localSheetId="20">'INC-COMP'!#REF!</definedName>
    <definedName name="Excel_BuiltIn_Print_Area_2_1" localSheetId="0">#REF!</definedName>
    <definedName name="Excel_BuiltIn_Print_Area_2_1" localSheetId="2">#REF!</definedName>
    <definedName name="Excel_BuiltIn_Print_Area_2_1" localSheetId="21">'SCE-COMP'!#REF!</definedName>
    <definedName name="Excel_BuiltIn_Print_Area_2_1" localSheetId="22">'SEG-COMP'!#REF!</definedName>
    <definedName name="Excel_BuiltIn_Print_Area_2_1" localSheetId="23">'SPDA-COMP'!#REF!</definedName>
    <definedName name="Excel_BuiltIn_Print_Area_2_1">#REF!</definedName>
    <definedName name="Excel_BuiltIn_Print_Area_3" localSheetId="6">'ADM-COMP'!#REF!</definedName>
    <definedName name="Excel_BuiltIn_Print_Area_3" localSheetId="14">'CLI-COMP'!#REF!</definedName>
    <definedName name="Excel_BuiltIn_Print_Area_3" localSheetId="15">'EST-COMP'!#REF!</definedName>
    <definedName name="Excel_BuiltIn_Print_Area_3" localSheetId="16">'GAS-COMP'!#REF!</definedName>
    <definedName name="Excel_BuiltIn_Print_Area_3" localSheetId="18">'HID-COMP'!#REF!</definedName>
    <definedName name="Excel_BuiltIn_Print_Area_3" localSheetId="17">'IMPER-COMP'!#REF!</definedName>
    <definedName name="Excel_BuiltIn_Print_Area_3" localSheetId="19">'IMPL-COMP'!#REF!</definedName>
    <definedName name="Excel_BuiltIn_Print_Area_3" localSheetId="20">'INC-COMP'!#REF!</definedName>
    <definedName name="Excel_BuiltIn_Print_Area_3" localSheetId="0">#REF!</definedName>
    <definedName name="Excel_BuiltIn_Print_Area_3" localSheetId="2">#REF!</definedName>
    <definedName name="Excel_BuiltIn_Print_Area_3" localSheetId="21">'SCE-COMP'!#REF!</definedName>
    <definedName name="Excel_BuiltIn_Print_Area_3" localSheetId="22">'SEG-COMP'!#REF!</definedName>
    <definedName name="Excel_BuiltIn_Print_Area_3" localSheetId="23">'SPDA-COMP'!#REF!</definedName>
    <definedName name="Excel_BuiltIn_Print_Area_3">#REF!</definedName>
    <definedName name="Excel_BuiltIn_Print_Area_3_1" localSheetId="6">'ADM-COMP'!#REF!</definedName>
    <definedName name="Excel_BuiltIn_Print_Area_3_1" localSheetId="14">'CLI-COMP'!#REF!</definedName>
    <definedName name="Excel_BuiltIn_Print_Area_3_1" localSheetId="15">'EST-COMP'!#REF!</definedName>
    <definedName name="Excel_BuiltIn_Print_Area_3_1" localSheetId="16">'GAS-COMP'!#REF!</definedName>
    <definedName name="Excel_BuiltIn_Print_Area_3_1" localSheetId="18">'HID-COMP'!#REF!</definedName>
    <definedName name="Excel_BuiltIn_Print_Area_3_1" localSheetId="17">'IMPER-COMP'!#REF!</definedName>
    <definedName name="Excel_BuiltIn_Print_Area_3_1" localSheetId="19">'IMPL-COMP'!#REF!</definedName>
    <definedName name="Excel_BuiltIn_Print_Area_3_1" localSheetId="20">'INC-COMP'!#REF!</definedName>
    <definedName name="Excel_BuiltIn_Print_Area_3_1" localSheetId="0">#REF!</definedName>
    <definedName name="Excel_BuiltIn_Print_Area_3_1" localSheetId="2">#REF!</definedName>
    <definedName name="Excel_BuiltIn_Print_Area_3_1" localSheetId="21">'SCE-COMP'!#REF!</definedName>
    <definedName name="Excel_BuiltIn_Print_Area_3_1" localSheetId="22">'SEG-COMP'!#REF!</definedName>
    <definedName name="Excel_BuiltIn_Print_Area_3_1" localSheetId="23">'SPDA-COMP'!#REF!</definedName>
    <definedName name="Excel_BuiltIn_Print_Area_3_1">#REF!</definedName>
    <definedName name="Excel_BuiltIn_Print_Area_3_1_1" localSheetId="6">'ADM-COMP'!#REF!</definedName>
    <definedName name="Excel_BuiltIn_Print_Area_3_1_1" localSheetId="14">'CLI-COMP'!#REF!</definedName>
    <definedName name="Excel_BuiltIn_Print_Area_3_1_1" localSheetId="15">'EST-COMP'!#REF!</definedName>
    <definedName name="Excel_BuiltIn_Print_Area_3_1_1" localSheetId="16">'GAS-COMP'!#REF!</definedName>
    <definedName name="Excel_BuiltIn_Print_Area_3_1_1" localSheetId="18">'HID-COMP'!#REF!</definedName>
    <definedName name="Excel_BuiltIn_Print_Area_3_1_1" localSheetId="17">'IMPER-COMP'!#REF!</definedName>
    <definedName name="Excel_BuiltIn_Print_Area_3_1_1" localSheetId="19">'IMPL-COMP'!#REF!</definedName>
    <definedName name="Excel_BuiltIn_Print_Area_3_1_1" localSheetId="20">'INC-COMP'!#REF!</definedName>
    <definedName name="Excel_BuiltIn_Print_Area_3_1_1" localSheetId="0">#REF!</definedName>
    <definedName name="Excel_BuiltIn_Print_Area_3_1_1" localSheetId="2">#REF!</definedName>
    <definedName name="Excel_BuiltIn_Print_Area_3_1_1" localSheetId="21">'SCE-COMP'!#REF!</definedName>
    <definedName name="Excel_BuiltIn_Print_Area_3_1_1" localSheetId="22">'SEG-COMP'!#REF!</definedName>
    <definedName name="Excel_BuiltIn_Print_Area_3_1_1" localSheetId="23">'SPDA-COMP'!#REF!</definedName>
    <definedName name="Excel_BuiltIn_Print_Area_3_1_1">#REF!</definedName>
    <definedName name="Excel_BuiltIn_Print_Area_3_1_1_1" localSheetId="6">'ADM-COMP'!#REF!</definedName>
    <definedName name="Excel_BuiltIn_Print_Area_3_1_1_1" localSheetId="14">'CLI-COMP'!#REF!</definedName>
    <definedName name="Excel_BuiltIn_Print_Area_3_1_1_1" localSheetId="15">'EST-COMP'!#REF!</definedName>
    <definedName name="Excel_BuiltIn_Print_Area_3_1_1_1" localSheetId="16">'GAS-COMP'!#REF!</definedName>
    <definedName name="Excel_BuiltIn_Print_Area_3_1_1_1" localSheetId="18">'HID-COMP'!#REF!</definedName>
    <definedName name="Excel_BuiltIn_Print_Area_3_1_1_1" localSheetId="17">'IMPER-COMP'!#REF!</definedName>
    <definedName name="Excel_BuiltIn_Print_Area_3_1_1_1" localSheetId="19">'IMPL-COMP'!#REF!</definedName>
    <definedName name="Excel_BuiltIn_Print_Area_3_1_1_1" localSheetId="20">'INC-COMP'!#REF!</definedName>
    <definedName name="Excel_BuiltIn_Print_Area_3_1_1_1" localSheetId="0">#REF!</definedName>
    <definedName name="Excel_BuiltIn_Print_Area_3_1_1_1" localSheetId="2">#REF!</definedName>
    <definedName name="Excel_BuiltIn_Print_Area_3_1_1_1" localSheetId="21">'SCE-COMP'!#REF!</definedName>
    <definedName name="Excel_BuiltIn_Print_Area_3_1_1_1" localSheetId="22">'SEG-COMP'!#REF!</definedName>
    <definedName name="Excel_BuiltIn_Print_Area_3_1_1_1" localSheetId="23">'SPDA-COMP'!#REF!</definedName>
    <definedName name="Excel_BuiltIn_Print_Area_3_1_1_1">#REF!</definedName>
    <definedName name="Excel_BuiltIn_Print_Area_3_1_1_1_1" localSheetId="6">'ADM-COMP'!#REF!</definedName>
    <definedName name="Excel_BuiltIn_Print_Area_3_1_1_1_1" localSheetId="14">'CLI-COMP'!#REF!</definedName>
    <definedName name="Excel_BuiltIn_Print_Area_3_1_1_1_1" localSheetId="15">'EST-COMP'!#REF!</definedName>
    <definedName name="Excel_BuiltIn_Print_Area_3_1_1_1_1" localSheetId="16">'GAS-COMP'!#REF!</definedName>
    <definedName name="Excel_BuiltIn_Print_Area_3_1_1_1_1" localSheetId="18">'HID-COMP'!#REF!</definedName>
    <definedName name="Excel_BuiltIn_Print_Area_3_1_1_1_1" localSheetId="17">'IMPER-COMP'!#REF!</definedName>
    <definedName name="Excel_BuiltIn_Print_Area_3_1_1_1_1" localSheetId="19">'IMPL-COMP'!#REF!</definedName>
    <definedName name="Excel_BuiltIn_Print_Area_3_1_1_1_1" localSheetId="20">'INC-COMP'!#REF!</definedName>
    <definedName name="Excel_BuiltIn_Print_Area_3_1_1_1_1" localSheetId="0">#REF!</definedName>
    <definedName name="Excel_BuiltIn_Print_Area_3_1_1_1_1" localSheetId="2">#REF!</definedName>
    <definedName name="Excel_BuiltIn_Print_Area_3_1_1_1_1" localSheetId="21">'SCE-COMP'!#REF!</definedName>
    <definedName name="Excel_BuiltIn_Print_Area_3_1_1_1_1" localSheetId="22">'SEG-COMP'!#REF!</definedName>
    <definedName name="Excel_BuiltIn_Print_Area_3_1_1_1_1" localSheetId="23">'SPDA-COMP'!#REF!</definedName>
    <definedName name="Excel_BuiltIn_Print_Area_3_1_1_1_1">#REF!</definedName>
    <definedName name="Excel_BuiltIn_Print_Area_4" localSheetId="6">'ADM-COMP'!#REF!</definedName>
    <definedName name="Excel_BuiltIn_Print_Area_4" localSheetId="14">'CLI-COMP'!#REF!</definedName>
    <definedName name="Excel_BuiltIn_Print_Area_4" localSheetId="15">'EST-COMP'!#REF!</definedName>
    <definedName name="Excel_BuiltIn_Print_Area_4" localSheetId="16">'GAS-COMP'!#REF!</definedName>
    <definedName name="Excel_BuiltIn_Print_Area_4" localSheetId="18">'HID-COMP'!#REF!</definedName>
    <definedName name="Excel_BuiltIn_Print_Area_4" localSheetId="17">'IMPER-COMP'!#REF!</definedName>
    <definedName name="Excel_BuiltIn_Print_Area_4" localSheetId="19">'IMPL-COMP'!#REF!</definedName>
    <definedName name="Excel_BuiltIn_Print_Area_4" localSheetId="20">'INC-COMP'!#REF!</definedName>
    <definedName name="Excel_BuiltIn_Print_Area_4" localSheetId="0">#REF!</definedName>
    <definedName name="Excel_BuiltIn_Print_Area_4" localSheetId="2">#REF!</definedName>
    <definedName name="Excel_BuiltIn_Print_Area_4" localSheetId="21">'SCE-COMP'!#REF!</definedName>
    <definedName name="Excel_BuiltIn_Print_Area_4" localSheetId="22">'SEG-COMP'!#REF!</definedName>
    <definedName name="Excel_BuiltIn_Print_Area_4" localSheetId="23">'SPDA-COMP'!#REF!</definedName>
    <definedName name="Excel_BuiltIn_Print_Area_4">#REF!</definedName>
    <definedName name="Excel_BuiltIn_Print_Area_4_1" localSheetId="6">'ADM-COMP'!#REF!</definedName>
    <definedName name="Excel_BuiltIn_Print_Area_4_1" localSheetId="14">'CLI-COMP'!#REF!</definedName>
    <definedName name="Excel_BuiltIn_Print_Area_4_1" localSheetId="15">'EST-COMP'!#REF!</definedName>
    <definedName name="Excel_BuiltIn_Print_Area_4_1" localSheetId="16">'GAS-COMP'!#REF!</definedName>
    <definedName name="Excel_BuiltIn_Print_Area_4_1" localSheetId="18">'HID-COMP'!#REF!</definedName>
    <definedName name="Excel_BuiltIn_Print_Area_4_1" localSheetId="17">'IMPER-COMP'!#REF!</definedName>
    <definedName name="Excel_BuiltIn_Print_Area_4_1" localSheetId="19">'IMPL-COMP'!#REF!</definedName>
    <definedName name="Excel_BuiltIn_Print_Area_4_1" localSheetId="20">'INC-COMP'!#REF!</definedName>
    <definedName name="Excel_BuiltIn_Print_Area_4_1" localSheetId="0">#REF!</definedName>
    <definedName name="Excel_BuiltIn_Print_Area_4_1" localSheetId="2">#REF!</definedName>
    <definedName name="Excel_BuiltIn_Print_Area_4_1" localSheetId="21">'SCE-COMP'!#REF!</definedName>
    <definedName name="Excel_BuiltIn_Print_Area_4_1" localSheetId="22">'SEG-COMP'!#REF!</definedName>
    <definedName name="Excel_BuiltIn_Print_Area_4_1" localSheetId="23">'SPDA-COMP'!#REF!</definedName>
    <definedName name="Excel_BuiltIn_Print_Area_4_1">#REF!</definedName>
    <definedName name="Excel_BuiltIn_Print_Area_4_1_1" localSheetId="6">'ADM-COMP'!#REF!</definedName>
    <definedName name="Excel_BuiltIn_Print_Area_4_1_1" localSheetId="14">'CLI-COMP'!#REF!</definedName>
    <definedName name="Excel_BuiltIn_Print_Area_4_1_1" localSheetId="15">'EST-COMP'!#REF!</definedName>
    <definedName name="Excel_BuiltIn_Print_Area_4_1_1" localSheetId="16">'GAS-COMP'!#REF!</definedName>
    <definedName name="Excel_BuiltIn_Print_Area_4_1_1" localSheetId="18">'HID-COMP'!#REF!</definedName>
    <definedName name="Excel_BuiltIn_Print_Area_4_1_1" localSheetId="17">'IMPER-COMP'!#REF!</definedName>
    <definedName name="Excel_BuiltIn_Print_Area_4_1_1" localSheetId="19">'IMPL-COMP'!#REF!</definedName>
    <definedName name="Excel_BuiltIn_Print_Area_4_1_1" localSheetId="20">'INC-COMP'!#REF!</definedName>
    <definedName name="Excel_BuiltIn_Print_Area_4_1_1" localSheetId="0">#REF!</definedName>
    <definedName name="Excel_BuiltIn_Print_Area_4_1_1" localSheetId="2">#REF!</definedName>
    <definedName name="Excel_BuiltIn_Print_Area_4_1_1" localSheetId="21">'SCE-COMP'!#REF!</definedName>
    <definedName name="Excel_BuiltIn_Print_Area_4_1_1" localSheetId="22">'SEG-COMP'!#REF!</definedName>
    <definedName name="Excel_BuiltIn_Print_Area_4_1_1" localSheetId="23">'SPDA-COMP'!#REF!</definedName>
    <definedName name="Excel_BuiltIn_Print_Area_4_1_1">#REF!</definedName>
    <definedName name="Excel_BuiltIn_Print_Area_5" localSheetId="6">'ADM-COMP'!#REF!</definedName>
    <definedName name="Excel_BuiltIn_Print_Area_5" localSheetId="14">'CLI-COMP'!#REF!</definedName>
    <definedName name="Excel_BuiltIn_Print_Area_5" localSheetId="15">'EST-COMP'!#REF!</definedName>
    <definedName name="Excel_BuiltIn_Print_Area_5" localSheetId="16">'GAS-COMP'!#REF!</definedName>
    <definedName name="Excel_BuiltIn_Print_Area_5" localSheetId="18">'HID-COMP'!#REF!</definedName>
    <definedName name="Excel_BuiltIn_Print_Area_5" localSheetId="17">'IMPER-COMP'!#REF!</definedName>
    <definedName name="Excel_BuiltIn_Print_Area_5" localSheetId="19">'IMPL-COMP'!#REF!</definedName>
    <definedName name="Excel_BuiltIn_Print_Area_5" localSheetId="20">'INC-COMP'!#REF!</definedName>
    <definedName name="Excel_BuiltIn_Print_Area_5" localSheetId="0">#REF!</definedName>
    <definedName name="Excel_BuiltIn_Print_Area_5" localSheetId="2">#REF!</definedName>
    <definedName name="Excel_BuiltIn_Print_Area_5" localSheetId="21">'SCE-COMP'!#REF!</definedName>
    <definedName name="Excel_BuiltIn_Print_Area_5" localSheetId="22">'SEG-COMP'!#REF!</definedName>
    <definedName name="Excel_BuiltIn_Print_Area_5" localSheetId="23">'SPDA-COMP'!#REF!</definedName>
    <definedName name="Excel_BuiltIn_Print_Area_5">#REF!</definedName>
    <definedName name="Excel_BuiltIn_Print_Area_5_1" localSheetId="6">'ADM-COMP'!#REF!</definedName>
    <definedName name="Excel_BuiltIn_Print_Area_5_1" localSheetId="14">'CLI-COMP'!#REF!</definedName>
    <definedName name="Excel_BuiltIn_Print_Area_5_1" localSheetId="15">'EST-COMP'!#REF!</definedName>
    <definedName name="Excel_BuiltIn_Print_Area_5_1" localSheetId="16">'GAS-COMP'!#REF!</definedName>
    <definedName name="Excel_BuiltIn_Print_Area_5_1" localSheetId="18">'HID-COMP'!#REF!</definedName>
    <definedName name="Excel_BuiltIn_Print_Area_5_1" localSheetId="17">'IMPER-COMP'!#REF!</definedName>
    <definedName name="Excel_BuiltIn_Print_Area_5_1" localSheetId="19">'IMPL-COMP'!#REF!</definedName>
    <definedName name="Excel_BuiltIn_Print_Area_5_1" localSheetId="20">'INC-COMP'!#REF!</definedName>
    <definedName name="Excel_BuiltIn_Print_Area_5_1" localSheetId="0">#REF!</definedName>
    <definedName name="Excel_BuiltIn_Print_Area_5_1" localSheetId="2">#REF!</definedName>
    <definedName name="Excel_BuiltIn_Print_Area_5_1" localSheetId="21">'SCE-COMP'!#REF!</definedName>
    <definedName name="Excel_BuiltIn_Print_Area_5_1" localSheetId="22">'SEG-COMP'!#REF!</definedName>
    <definedName name="Excel_BuiltIn_Print_Area_5_1" localSheetId="23">'SPDA-COMP'!#REF!</definedName>
    <definedName name="Excel_BuiltIn_Print_Area_5_1">#REF!</definedName>
    <definedName name="Excel_BuiltIn_Print_Area_5_1_1" localSheetId="6">'ADM-COMP'!#REF!</definedName>
    <definedName name="Excel_BuiltIn_Print_Area_5_1_1" localSheetId="14">'CLI-COMP'!#REF!</definedName>
    <definedName name="Excel_BuiltIn_Print_Area_5_1_1" localSheetId="15">'EST-COMP'!#REF!</definedName>
    <definedName name="Excel_BuiltIn_Print_Area_5_1_1" localSheetId="16">'GAS-COMP'!#REF!</definedName>
    <definedName name="Excel_BuiltIn_Print_Area_5_1_1" localSheetId="18">'HID-COMP'!#REF!</definedName>
    <definedName name="Excel_BuiltIn_Print_Area_5_1_1" localSheetId="17">'IMPER-COMP'!#REF!</definedName>
    <definedName name="Excel_BuiltIn_Print_Area_5_1_1" localSheetId="19">'IMPL-COMP'!#REF!</definedName>
    <definedName name="Excel_BuiltIn_Print_Area_5_1_1" localSheetId="20">'INC-COMP'!#REF!</definedName>
    <definedName name="Excel_BuiltIn_Print_Area_5_1_1" localSheetId="0">#REF!</definedName>
    <definedName name="Excel_BuiltIn_Print_Area_5_1_1" localSheetId="2">#REF!</definedName>
    <definedName name="Excel_BuiltIn_Print_Area_5_1_1" localSheetId="21">'SCE-COMP'!#REF!</definedName>
    <definedName name="Excel_BuiltIn_Print_Area_5_1_1" localSheetId="22">'SEG-COMP'!#REF!</definedName>
    <definedName name="Excel_BuiltIn_Print_Area_5_1_1" localSheetId="23">'SPDA-COMP'!#REF!</definedName>
    <definedName name="Excel_BuiltIn_Print_Area_5_1_1">#REF!</definedName>
    <definedName name="Excel_BuiltIn_Print_Area_5_1_1_1" localSheetId="6">'ADM-COMP'!#REF!</definedName>
    <definedName name="Excel_BuiltIn_Print_Area_5_1_1_1" localSheetId="14">'CLI-COMP'!#REF!</definedName>
    <definedName name="Excel_BuiltIn_Print_Area_5_1_1_1" localSheetId="15">'EST-COMP'!#REF!</definedName>
    <definedName name="Excel_BuiltIn_Print_Area_5_1_1_1" localSheetId="16">'GAS-COMP'!#REF!</definedName>
    <definedName name="Excel_BuiltIn_Print_Area_5_1_1_1" localSheetId="18">'HID-COMP'!#REF!</definedName>
    <definedName name="Excel_BuiltIn_Print_Area_5_1_1_1" localSheetId="17">'IMPER-COMP'!#REF!</definedName>
    <definedName name="Excel_BuiltIn_Print_Area_5_1_1_1" localSheetId="19">'IMPL-COMP'!#REF!</definedName>
    <definedName name="Excel_BuiltIn_Print_Area_5_1_1_1" localSheetId="20">'INC-COMP'!#REF!</definedName>
    <definedName name="Excel_BuiltIn_Print_Area_5_1_1_1" localSheetId="0">#REF!</definedName>
    <definedName name="Excel_BuiltIn_Print_Area_5_1_1_1" localSheetId="2">#REF!</definedName>
    <definedName name="Excel_BuiltIn_Print_Area_5_1_1_1" localSheetId="21">'SCE-COMP'!#REF!</definedName>
    <definedName name="Excel_BuiltIn_Print_Area_5_1_1_1" localSheetId="22">'SEG-COMP'!#REF!</definedName>
    <definedName name="Excel_BuiltIn_Print_Area_5_1_1_1" localSheetId="23">'SPDA-COMP'!#REF!</definedName>
    <definedName name="Excel_BuiltIn_Print_Area_5_1_1_1">#REF!</definedName>
    <definedName name="Excel_BuiltIn_Print_Area_5_6" localSheetId="6">'ADM-COMP'!#REF!</definedName>
    <definedName name="Excel_BuiltIn_Print_Area_5_6" localSheetId="14">'CLI-COMP'!#REF!</definedName>
    <definedName name="Excel_BuiltIn_Print_Area_5_6" localSheetId="15">'EST-COMP'!#REF!</definedName>
    <definedName name="Excel_BuiltIn_Print_Area_5_6" localSheetId="16">'GAS-COMP'!#REF!</definedName>
    <definedName name="Excel_BuiltIn_Print_Area_5_6" localSheetId="18">'HID-COMP'!#REF!</definedName>
    <definedName name="Excel_BuiltIn_Print_Area_5_6" localSheetId="17">'IMPER-COMP'!#REF!</definedName>
    <definedName name="Excel_BuiltIn_Print_Area_5_6" localSheetId="19">'IMPL-COMP'!#REF!</definedName>
    <definedName name="Excel_BuiltIn_Print_Area_5_6" localSheetId="20">'INC-COMP'!#REF!</definedName>
    <definedName name="Excel_BuiltIn_Print_Area_5_6" localSheetId="0">#REF!</definedName>
    <definedName name="Excel_BuiltIn_Print_Area_5_6" localSheetId="2">#REF!</definedName>
    <definedName name="Excel_BuiltIn_Print_Area_5_6" localSheetId="21">'SCE-COMP'!#REF!</definedName>
    <definedName name="Excel_BuiltIn_Print_Area_5_6" localSheetId="22">'SEG-COMP'!#REF!</definedName>
    <definedName name="Excel_BuiltIn_Print_Area_5_6" localSheetId="23">'SPDA-COMP'!#REF!</definedName>
    <definedName name="Excel_BuiltIn_Print_Area_5_6">#REF!</definedName>
    <definedName name="Excel_BuiltIn_Print_Area_5_7" localSheetId="6">'ADM-COMP'!#REF!</definedName>
    <definedName name="Excel_BuiltIn_Print_Area_5_7" localSheetId="14">'CLI-COMP'!#REF!</definedName>
    <definedName name="Excel_BuiltIn_Print_Area_5_7" localSheetId="15">'EST-COMP'!#REF!</definedName>
    <definedName name="Excel_BuiltIn_Print_Area_5_7" localSheetId="16">'GAS-COMP'!#REF!</definedName>
    <definedName name="Excel_BuiltIn_Print_Area_5_7" localSheetId="18">'HID-COMP'!#REF!</definedName>
    <definedName name="Excel_BuiltIn_Print_Area_5_7" localSheetId="17">'IMPER-COMP'!#REF!</definedName>
    <definedName name="Excel_BuiltIn_Print_Area_5_7" localSheetId="19">'IMPL-COMP'!#REF!</definedName>
    <definedName name="Excel_BuiltIn_Print_Area_5_7" localSheetId="20">'INC-COMP'!#REF!</definedName>
    <definedName name="Excel_BuiltIn_Print_Area_5_7" localSheetId="0">#REF!</definedName>
    <definedName name="Excel_BuiltIn_Print_Area_5_7" localSheetId="2">#REF!</definedName>
    <definedName name="Excel_BuiltIn_Print_Area_5_7" localSheetId="21">'SCE-COMP'!#REF!</definedName>
    <definedName name="Excel_BuiltIn_Print_Area_5_7" localSheetId="22">'SEG-COMP'!#REF!</definedName>
    <definedName name="Excel_BuiltIn_Print_Area_5_7" localSheetId="23">'SPDA-COMP'!#REF!</definedName>
    <definedName name="Excel_BuiltIn_Print_Area_5_7">#REF!</definedName>
    <definedName name="Excel_BuiltIn_Print_Area_6" localSheetId="6">'ADM-COMP'!#REF!</definedName>
    <definedName name="Excel_BuiltIn_Print_Area_6" localSheetId="14">'CLI-COMP'!#REF!</definedName>
    <definedName name="Excel_BuiltIn_Print_Area_6" localSheetId="15">'EST-COMP'!#REF!</definedName>
    <definedName name="Excel_BuiltIn_Print_Area_6" localSheetId="16">'GAS-COMP'!#REF!</definedName>
    <definedName name="Excel_BuiltIn_Print_Area_6" localSheetId="18">'HID-COMP'!#REF!</definedName>
    <definedName name="Excel_BuiltIn_Print_Area_6" localSheetId="17">'IMPER-COMP'!#REF!</definedName>
    <definedName name="Excel_BuiltIn_Print_Area_6" localSheetId="19">'IMPL-COMP'!#REF!</definedName>
    <definedName name="Excel_BuiltIn_Print_Area_6" localSheetId="20">'INC-COMP'!#REF!</definedName>
    <definedName name="Excel_BuiltIn_Print_Area_6" localSheetId="0">#REF!</definedName>
    <definedName name="Excel_BuiltIn_Print_Area_6" localSheetId="2">#REF!</definedName>
    <definedName name="Excel_BuiltIn_Print_Area_6" localSheetId="21">'SCE-COMP'!#REF!</definedName>
    <definedName name="Excel_BuiltIn_Print_Area_6" localSheetId="22">'SEG-COMP'!#REF!</definedName>
    <definedName name="Excel_BuiltIn_Print_Area_6" localSheetId="23">'SPDA-COMP'!#REF!</definedName>
    <definedName name="Excel_BuiltIn_Print_Area_6">#REF!</definedName>
    <definedName name="Excel_BuiltIn_Print_Area_6_1" localSheetId="6">'ADM-COMP'!#REF!</definedName>
    <definedName name="Excel_BuiltIn_Print_Area_6_1" localSheetId="14">'CLI-COMP'!#REF!</definedName>
    <definedName name="Excel_BuiltIn_Print_Area_6_1" localSheetId="15">'EST-COMP'!#REF!</definedName>
    <definedName name="Excel_BuiltIn_Print_Area_6_1" localSheetId="16">'GAS-COMP'!#REF!</definedName>
    <definedName name="Excel_BuiltIn_Print_Area_6_1" localSheetId="18">'HID-COMP'!#REF!</definedName>
    <definedName name="Excel_BuiltIn_Print_Area_6_1" localSheetId="17">'IMPER-COMP'!#REF!</definedName>
    <definedName name="Excel_BuiltIn_Print_Area_6_1" localSheetId="19">'IMPL-COMP'!#REF!</definedName>
    <definedName name="Excel_BuiltIn_Print_Area_6_1" localSheetId="20">'INC-COMP'!#REF!</definedName>
    <definedName name="Excel_BuiltIn_Print_Area_6_1" localSheetId="0">#REF!</definedName>
    <definedName name="Excel_BuiltIn_Print_Area_6_1" localSheetId="2">#REF!</definedName>
    <definedName name="Excel_BuiltIn_Print_Area_6_1" localSheetId="21">'SCE-COMP'!#REF!</definedName>
    <definedName name="Excel_BuiltIn_Print_Area_6_1" localSheetId="22">'SEG-COMP'!#REF!</definedName>
    <definedName name="Excel_BuiltIn_Print_Area_6_1" localSheetId="23">'SPDA-COMP'!#REF!</definedName>
    <definedName name="Excel_BuiltIn_Print_Area_6_1">#REF!</definedName>
    <definedName name="Excel_BuiltIn_Print_Area_6_1_1" localSheetId="6">'ADM-COMP'!#REF!</definedName>
    <definedName name="Excel_BuiltIn_Print_Area_6_1_1" localSheetId="14">'CLI-COMP'!#REF!</definedName>
    <definedName name="Excel_BuiltIn_Print_Area_6_1_1" localSheetId="15">'EST-COMP'!#REF!</definedName>
    <definedName name="Excel_BuiltIn_Print_Area_6_1_1" localSheetId="16">'GAS-COMP'!#REF!</definedName>
    <definedName name="Excel_BuiltIn_Print_Area_6_1_1" localSheetId="18">'HID-COMP'!#REF!</definedName>
    <definedName name="Excel_BuiltIn_Print_Area_6_1_1" localSheetId="17">'IMPER-COMP'!#REF!</definedName>
    <definedName name="Excel_BuiltIn_Print_Area_6_1_1" localSheetId="19">'IMPL-COMP'!#REF!</definedName>
    <definedName name="Excel_BuiltIn_Print_Area_6_1_1" localSheetId="20">'INC-COMP'!#REF!</definedName>
    <definedName name="Excel_BuiltIn_Print_Area_6_1_1" localSheetId="0">#REF!</definedName>
    <definedName name="Excel_BuiltIn_Print_Area_6_1_1" localSheetId="2">#REF!</definedName>
    <definedName name="Excel_BuiltIn_Print_Area_6_1_1" localSheetId="21">'SCE-COMP'!#REF!</definedName>
    <definedName name="Excel_BuiltIn_Print_Area_6_1_1" localSheetId="22">'SEG-COMP'!#REF!</definedName>
    <definedName name="Excel_BuiltIn_Print_Area_6_1_1" localSheetId="23">'SPDA-COMP'!#REF!</definedName>
    <definedName name="Excel_BuiltIn_Print_Area_6_1_1">#REF!</definedName>
    <definedName name="Excel_BuiltIn_Print_Area_6_1_1_1" localSheetId="6">'ADM-COMP'!#REF!</definedName>
    <definedName name="Excel_BuiltIn_Print_Area_6_1_1_1" localSheetId="14">'CLI-COMP'!#REF!</definedName>
    <definedName name="Excel_BuiltIn_Print_Area_6_1_1_1" localSheetId="15">'EST-COMP'!#REF!</definedName>
    <definedName name="Excel_BuiltIn_Print_Area_6_1_1_1" localSheetId="16">'GAS-COMP'!#REF!</definedName>
    <definedName name="Excel_BuiltIn_Print_Area_6_1_1_1" localSheetId="18">'HID-COMP'!#REF!</definedName>
    <definedName name="Excel_BuiltIn_Print_Area_6_1_1_1" localSheetId="17">'IMPER-COMP'!#REF!</definedName>
    <definedName name="Excel_BuiltIn_Print_Area_6_1_1_1" localSheetId="19">'IMPL-COMP'!#REF!</definedName>
    <definedName name="Excel_BuiltIn_Print_Area_6_1_1_1" localSheetId="20">'INC-COMP'!#REF!</definedName>
    <definedName name="Excel_BuiltIn_Print_Area_6_1_1_1" localSheetId="0">#REF!</definedName>
    <definedName name="Excel_BuiltIn_Print_Area_6_1_1_1" localSheetId="2">#REF!</definedName>
    <definedName name="Excel_BuiltIn_Print_Area_6_1_1_1" localSheetId="21">'SCE-COMP'!#REF!</definedName>
    <definedName name="Excel_BuiltIn_Print_Area_6_1_1_1" localSheetId="22">'SEG-COMP'!#REF!</definedName>
    <definedName name="Excel_BuiltIn_Print_Area_6_1_1_1" localSheetId="23">'SPDA-COMP'!#REF!</definedName>
    <definedName name="Excel_BuiltIn_Print_Area_6_1_1_1">#REF!</definedName>
    <definedName name="Excel_BuiltIn_Print_Area_7" localSheetId="6">'ADM-COMP'!#REF!</definedName>
    <definedName name="Excel_BuiltIn_Print_Area_7" localSheetId="14">'CLI-COMP'!#REF!</definedName>
    <definedName name="Excel_BuiltIn_Print_Area_7" localSheetId="15">'EST-COMP'!#REF!</definedName>
    <definedName name="Excel_BuiltIn_Print_Area_7" localSheetId="16">'GAS-COMP'!#REF!</definedName>
    <definedName name="Excel_BuiltIn_Print_Area_7" localSheetId="18">'HID-COMP'!#REF!</definedName>
    <definedName name="Excel_BuiltIn_Print_Area_7" localSheetId="17">'IMPER-COMP'!#REF!</definedName>
    <definedName name="Excel_BuiltIn_Print_Area_7" localSheetId="19">'IMPL-COMP'!#REF!</definedName>
    <definedName name="Excel_BuiltIn_Print_Area_7" localSheetId="20">'INC-COMP'!#REF!</definedName>
    <definedName name="Excel_BuiltIn_Print_Area_7" localSheetId="0">#REF!</definedName>
    <definedName name="Excel_BuiltIn_Print_Area_7" localSheetId="2">#REF!</definedName>
    <definedName name="Excel_BuiltIn_Print_Area_7" localSheetId="21">'SCE-COMP'!#REF!</definedName>
    <definedName name="Excel_BuiltIn_Print_Area_7" localSheetId="22">'SEG-COMP'!#REF!</definedName>
    <definedName name="Excel_BuiltIn_Print_Area_7" localSheetId="23">'SPDA-COMP'!#REF!</definedName>
    <definedName name="Excel_BuiltIn_Print_Area_7">#REF!</definedName>
    <definedName name="Excel_BuiltIn_Print_Area_7_1" localSheetId="6">'ADM-COMP'!#REF!</definedName>
    <definedName name="Excel_BuiltIn_Print_Area_7_1" localSheetId="14">'CLI-COMP'!#REF!</definedName>
    <definedName name="Excel_BuiltIn_Print_Area_7_1" localSheetId="15">'EST-COMP'!#REF!</definedName>
    <definedName name="Excel_BuiltIn_Print_Area_7_1" localSheetId="16">'GAS-COMP'!#REF!</definedName>
    <definedName name="Excel_BuiltIn_Print_Area_7_1" localSheetId="18">'HID-COMP'!#REF!</definedName>
    <definedName name="Excel_BuiltIn_Print_Area_7_1" localSheetId="17">'IMPER-COMP'!#REF!</definedName>
    <definedName name="Excel_BuiltIn_Print_Area_7_1" localSheetId="19">'IMPL-COMP'!#REF!</definedName>
    <definedName name="Excel_BuiltIn_Print_Area_7_1" localSheetId="20">'INC-COMP'!#REF!</definedName>
    <definedName name="Excel_BuiltIn_Print_Area_7_1" localSheetId="0">#REF!</definedName>
    <definedName name="Excel_BuiltIn_Print_Area_7_1" localSheetId="2">#REF!</definedName>
    <definedName name="Excel_BuiltIn_Print_Area_7_1" localSheetId="21">'SCE-COMP'!#REF!</definedName>
    <definedName name="Excel_BuiltIn_Print_Area_7_1" localSheetId="22">'SEG-COMP'!#REF!</definedName>
    <definedName name="Excel_BuiltIn_Print_Area_7_1" localSheetId="23">'SPDA-COMP'!#REF!</definedName>
    <definedName name="Excel_BuiltIn_Print_Area_7_1">#REF!</definedName>
    <definedName name="Excel_BuiltIn_Print_Area_7_1_1" localSheetId="6">'ADM-COMP'!#REF!</definedName>
    <definedName name="Excel_BuiltIn_Print_Area_7_1_1" localSheetId="14">'CLI-COMP'!#REF!</definedName>
    <definedName name="Excel_BuiltIn_Print_Area_7_1_1" localSheetId="15">'EST-COMP'!#REF!</definedName>
    <definedName name="Excel_BuiltIn_Print_Area_7_1_1" localSheetId="16">'GAS-COMP'!#REF!</definedName>
    <definedName name="Excel_BuiltIn_Print_Area_7_1_1" localSheetId="18">'HID-COMP'!#REF!</definedName>
    <definedName name="Excel_BuiltIn_Print_Area_7_1_1" localSheetId="17">'IMPER-COMP'!#REF!</definedName>
    <definedName name="Excel_BuiltIn_Print_Area_7_1_1" localSheetId="19">'IMPL-COMP'!#REF!</definedName>
    <definedName name="Excel_BuiltIn_Print_Area_7_1_1" localSheetId="20">'INC-COMP'!#REF!</definedName>
    <definedName name="Excel_BuiltIn_Print_Area_7_1_1" localSheetId="0">#REF!</definedName>
    <definedName name="Excel_BuiltIn_Print_Area_7_1_1" localSheetId="2">#REF!</definedName>
    <definedName name="Excel_BuiltIn_Print_Area_7_1_1" localSheetId="21">'SCE-COMP'!#REF!</definedName>
    <definedName name="Excel_BuiltIn_Print_Area_7_1_1" localSheetId="22">'SEG-COMP'!#REF!</definedName>
    <definedName name="Excel_BuiltIn_Print_Area_7_1_1" localSheetId="23">'SPDA-COMP'!#REF!</definedName>
    <definedName name="Excel_BuiltIn_Print_Area_7_1_1">#REF!</definedName>
    <definedName name="Excel_BuiltIn_Print_Area_8" localSheetId="6">'ADM-COMP'!#REF!</definedName>
    <definedName name="Excel_BuiltIn_Print_Area_8" localSheetId="14">'CLI-COMP'!#REF!</definedName>
    <definedName name="Excel_BuiltIn_Print_Area_8" localSheetId="15">'EST-COMP'!#REF!</definedName>
    <definedName name="Excel_BuiltIn_Print_Area_8" localSheetId="16">'GAS-COMP'!#REF!</definedName>
    <definedName name="Excel_BuiltIn_Print_Area_8" localSheetId="18">'HID-COMP'!#REF!</definedName>
    <definedName name="Excel_BuiltIn_Print_Area_8" localSheetId="17">'IMPER-COMP'!#REF!</definedName>
    <definedName name="Excel_BuiltIn_Print_Area_8" localSheetId="19">'IMPL-COMP'!#REF!</definedName>
    <definedName name="Excel_BuiltIn_Print_Area_8" localSheetId="20">'INC-COMP'!#REF!</definedName>
    <definedName name="Excel_BuiltIn_Print_Area_8" localSheetId="0">#REF!</definedName>
    <definedName name="Excel_BuiltIn_Print_Area_8" localSheetId="2">#REF!</definedName>
    <definedName name="Excel_BuiltIn_Print_Area_8" localSheetId="21">'SCE-COMP'!#REF!</definedName>
    <definedName name="Excel_BuiltIn_Print_Area_8" localSheetId="22">'SEG-COMP'!#REF!</definedName>
    <definedName name="Excel_BuiltIn_Print_Area_8" localSheetId="23">'SPDA-COMP'!#REF!</definedName>
    <definedName name="Excel_BuiltIn_Print_Area_8">#REF!</definedName>
    <definedName name="Excel_BuiltIn_Print_Area_8_1" localSheetId="6">'ADM-COMP'!#REF!</definedName>
    <definedName name="Excel_BuiltIn_Print_Area_8_1" localSheetId="14">'CLI-COMP'!#REF!</definedName>
    <definedName name="Excel_BuiltIn_Print_Area_8_1" localSheetId="15">'EST-COMP'!#REF!</definedName>
    <definedName name="Excel_BuiltIn_Print_Area_8_1" localSheetId="16">'GAS-COMP'!#REF!</definedName>
    <definedName name="Excel_BuiltIn_Print_Area_8_1" localSheetId="18">'HID-COMP'!#REF!</definedName>
    <definedName name="Excel_BuiltIn_Print_Area_8_1" localSheetId="17">'IMPER-COMP'!#REF!</definedName>
    <definedName name="Excel_BuiltIn_Print_Area_8_1" localSheetId="19">'IMPL-COMP'!#REF!</definedName>
    <definedName name="Excel_BuiltIn_Print_Area_8_1" localSheetId="20">'INC-COMP'!#REF!</definedName>
    <definedName name="Excel_BuiltIn_Print_Area_8_1" localSheetId="0">#REF!</definedName>
    <definedName name="Excel_BuiltIn_Print_Area_8_1" localSheetId="2">#REF!</definedName>
    <definedName name="Excel_BuiltIn_Print_Area_8_1" localSheetId="21">'SCE-COMP'!#REF!</definedName>
    <definedName name="Excel_BuiltIn_Print_Area_8_1" localSheetId="22">'SEG-COMP'!#REF!</definedName>
    <definedName name="Excel_BuiltIn_Print_Area_8_1" localSheetId="23">'SPDA-COMP'!#REF!</definedName>
    <definedName name="Excel_BuiltIn_Print_Area_8_1">#REF!</definedName>
    <definedName name="Excel_BuiltIn_Print_Area_8_1_1" localSheetId="8">([1]EMERGÊNCIA!$A$1:$N$213,[1]EMERGÊNCIA!$A$214:$N$290)</definedName>
    <definedName name="Excel_BuiltIn_Print_Area_8_1_1" localSheetId="9">([1]EMERGÊNCIA!$A$1:$N$213,[1]EMERGÊNCIA!$A$214:$N$290)</definedName>
    <definedName name="Excel_BuiltIn_Print_Area_8_1_1" localSheetId="4">([2]EMERGÊNCIA!$A$1:$N$213,[2]EMERGÊNCIA!$A$214:$N$290)</definedName>
    <definedName name="Excel_BuiltIn_Print_Area_8_1_1">([1]EMERGÊNCIA!$A$1:$N$213,[1]EMERGÊNCIA!$A$214:$N$290)</definedName>
    <definedName name="Excel_BuiltIn_Print_Area_8_1_1_1" localSheetId="8">([1]EMERGÊNCIA!$A$1:$N$213,[1]EMERGÊNCIA!$A$214:$N$290)</definedName>
    <definedName name="Excel_BuiltIn_Print_Area_8_1_1_1" localSheetId="9">([1]EMERGÊNCIA!$A$1:$N$213,[1]EMERGÊNCIA!$A$214:$N$290)</definedName>
    <definedName name="Excel_BuiltIn_Print_Area_8_1_1_1" localSheetId="4">([2]EMERGÊNCIA!$A$1:$N$213,[2]EMERGÊNCIA!$A$214:$N$290)</definedName>
    <definedName name="Excel_BuiltIn_Print_Area_8_1_1_1">([1]EMERGÊNCIA!$A$1:$N$213,[1]EMERGÊNCIA!$A$214:$N$290)</definedName>
    <definedName name="Excel_BuiltIn_Print_Area_9" localSheetId="6">'ADM-COMP'!#REF!</definedName>
    <definedName name="Excel_BuiltIn_Print_Area_9" localSheetId="8">'BDI-COMP '!#REF!</definedName>
    <definedName name="Excel_BuiltIn_Print_Area_9" localSheetId="14">'CLI-COMP'!#REF!</definedName>
    <definedName name="Excel_BuiltIn_Print_Area_9" localSheetId="15">'EST-COMP'!#REF!</definedName>
    <definedName name="Excel_BuiltIn_Print_Area_9" localSheetId="16">'GAS-COMP'!#REF!</definedName>
    <definedName name="Excel_BuiltIn_Print_Area_9" localSheetId="18">'HID-COMP'!#REF!</definedName>
    <definedName name="Excel_BuiltIn_Print_Area_9" localSheetId="17">'IMPER-COMP'!#REF!</definedName>
    <definedName name="Excel_BuiltIn_Print_Area_9" localSheetId="19">'IMPL-COMP'!#REF!</definedName>
    <definedName name="Excel_BuiltIn_Print_Area_9" localSheetId="20">'INC-COMP'!#REF!</definedName>
    <definedName name="Excel_BuiltIn_Print_Area_9" localSheetId="0">#REF!</definedName>
    <definedName name="Excel_BuiltIn_Print_Area_9" localSheetId="2">#REF!</definedName>
    <definedName name="Excel_BuiltIn_Print_Area_9" localSheetId="21">'SCE-COMP'!#REF!</definedName>
    <definedName name="Excel_BuiltIn_Print_Area_9" localSheetId="22">'SEG-COMP'!#REF!</definedName>
    <definedName name="Excel_BuiltIn_Print_Area_9" localSheetId="23">'SPDA-COMP'!#REF!</definedName>
    <definedName name="Excel_BuiltIn_Print_Area_9">#REF!</definedName>
    <definedName name="Excel_BuiltIn_Print_Area_9_1" localSheetId="6">'ADM-COMP'!#REF!</definedName>
    <definedName name="Excel_BuiltIn_Print_Area_9_1" localSheetId="8">'BDI-COMP '!#REF!</definedName>
    <definedName name="Excel_BuiltIn_Print_Area_9_1" localSheetId="14">'CLI-COMP'!#REF!</definedName>
    <definedName name="Excel_BuiltIn_Print_Area_9_1" localSheetId="15">'EST-COMP'!#REF!</definedName>
    <definedName name="Excel_BuiltIn_Print_Area_9_1" localSheetId="16">'GAS-COMP'!#REF!</definedName>
    <definedName name="Excel_BuiltIn_Print_Area_9_1" localSheetId="18">'HID-COMP'!#REF!</definedName>
    <definedName name="Excel_BuiltIn_Print_Area_9_1" localSheetId="17">'IMPER-COMP'!#REF!</definedName>
    <definedName name="Excel_BuiltIn_Print_Area_9_1" localSheetId="19">'IMPL-COMP'!#REF!</definedName>
    <definedName name="Excel_BuiltIn_Print_Area_9_1" localSheetId="20">'INC-COMP'!#REF!</definedName>
    <definedName name="Excel_BuiltIn_Print_Area_9_1" localSheetId="0">#REF!</definedName>
    <definedName name="Excel_BuiltIn_Print_Area_9_1" localSheetId="2">#REF!</definedName>
    <definedName name="Excel_BuiltIn_Print_Area_9_1" localSheetId="21">'SCE-COMP'!#REF!</definedName>
    <definedName name="Excel_BuiltIn_Print_Area_9_1" localSheetId="22">'SEG-COMP'!#REF!</definedName>
    <definedName name="Excel_BuiltIn_Print_Area_9_1" localSheetId="23">'SPDA-COMP'!#REF!</definedName>
    <definedName name="Excel_BuiltIn_Print_Area_9_1">#REF!</definedName>
    <definedName name="Excel_BuiltIn_Print_Area_9_1_1" localSheetId="6">'ADM-COMP'!#REF!</definedName>
    <definedName name="Excel_BuiltIn_Print_Area_9_1_1" localSheetId="8">'BDI-COMP '!#REF!</definedName>
    <definedName name="Excel_BuiltIn_Print_Area_9_1_1" localSheetId="14">'CLI-COMP'!#REF!</definedName>
    <definedName name="Excel_BuiltIn_Print_Area_9_1_1" localSheetId="15">'EST-COMP'!#REF!</definedName>
    <definedName name="Excel_BuiltIn_Print_Area_9_1_1" localSheetId="16">'GAS-COMP'!#REF!</definedName>
    <definedName name="Excel_BuiltIn_Print_Area_9_1_1" localSheetId="18">'HID-COMP'!#REF!</definedName>
    <definedName name="Excel_BuiltIn_Print_Area_9_1_1" localSheetId="17">'IMPER-COMP'!#REF!</definedName>
    <definedName name="Excel_BuiltIn_Print_Area_9_1_1" localSheetId="19">'IMPL-COMP'!#REF!</definedName>
    <definedName name="Excel_BuiltIn_Print_Area_9_1_1" localSheetId="20">'INC-COMP'!#REF!</definedName>
    <definedName name="Excel_BuiltIn_Print_Area_9_1_1" localSheetId="0">#REF!</definedName>
    <definedName name="Excel_BuiltIn_Print_Area_9_1_1" localSheetId="2">#REF!</definedName>
    <definedName name="Excel_BuiltIn_Print_Area_9_1_1" localSheetId="21">'SCE-COMP'!#REF!</definedName>
    <definedName name="Excel_BuiltIn_Print_Area_9_1_1" localSheetId="22">'SEG-COMP'!#REF!</definedName>
    <definedName name="Excel_BuiltIn_Print_Area_9_1_1" localSheetId="23">'SPDA-COMP'!#REF!</definedName>
    <definedName name="Excel_BuiltIn_Print_Area_9_1_1">#REF!</definedName>
    <definedName name="Excel_BuiltIn_Print_Area_9_1_1_1" localSheetId="6">'ADM-COMP'!#REF!</definedName>
    <definedName name="Excel_BuiltIn_Print_Area_9_1_1_1" localSheetId="14">'CLI-COMP'!#REF!</definedName>
    <definedName name="Excel_BuiltIn_Print_Area_9_1_1_1" localSheetId="15">'EST-COMP'!#REF!</definedName>
    <definedName name="Excel_BuiltIn_Print_Area_9_1_1_1" localSheetId="16">'GAS-COMP'!#REF!</definedName>
    <definedName name="Excel_BuiltIn_Print_Area_9_1_1_1" localSheetId="18">'HID-COMP'!#REF!</definedName>
    <definedName name="Excel_BuiltIn_Print_Area_9_1_1_1" localSheetId="17">'IMPER-COMP'!#REF!</definedName>
    <definedName name="Excel_BuiltIn_Print_Area_9_1_1_1" localSheetId="19">'IMPL-COMP'!#REF!</definedName>
    <definedName name="Excel_BuiltIn_Print_Area_9_1_1_1" localSheetId="20">'INC-COMP'!#REF!</definedName>
    <definedName name="Excel_BuiltIn_Print_Area_9_1_1_1" localSheetId="0">#REF!</definedName>
    <definedName name="Excel_BuiltIn_Print_Area_9_1_1_1" localSheetId="2">#REF!</definedName>
    <definedName name="Excel_BuiltIn_Print_Area_9_1_1_1" localSheetId="21">'SCE-COMP'!#REF!</definedName>
    <definedName name="Excel_BuiltIn_Print_Area_9_1_1_1" localSheetId="22">'SEG-COMP'!#REF!</definedName>
    <definedName name="Excel_BuiltIn_Print_Area_9_1_1_1" localSheetId="23">'SPDA-COMP'!#REF!</definedName>
    <definedName name="Excel_BuiltIn_Print_Area_9_1_1_1">#REF!</definedName>
    <definedName name="Excel_BuiltIn_Print_Titles_1_1" localSheetId="6">'ADM-COMP'!#REF!</definedName>
    <definedName name="Excel_BuiltIn_Print_Titles_1_1" localSheetId="14">'CLI-COMP'!#REF!</definedName>
    <definedName name="Excel_BuiltIn_Print_Titles_1_1" localSheetId="15">'EST-COMP'!#REF!</definedName>
    <definedName name="Excel_BuiltIn_Print_Titles_1_1" localSheetId="16">'GAS-COMP'!#REF!</definedName>
    <definedName name="Excel_BuiltIn_Print_Titles_1_1" localSheetId="18">'HID-COMP'!#REF!</definedName>
    <definedName name="Excel_BuiltIn_Print_Titles_1_1" localSheetId="17">'IMPER-COMP'!#REF!</definedName>
    <definedName name="Excel_BuiltIn_Print_Titles_1_1" localSheetId="19">'IMPL-COMP'!#REF!</definedName>
    <definedName name="Excel_BuiltIn_Print_Titles_1_1" localSheetId="20">'INC-COMP'!#REF!</definedName>
    <definedName name="Excel_BuiltIn_Print_Titles_1_1" localSheetId="0">#REF!</definedName>
    <definedName name="Excel_BuiltIn_Print_Titles_1_1" localSheetId="2">#REF!</definedName>
    <definedName name="Excel_BuiltIn_Print_Titles_1_1" localSheetId="21">'SCE-COMP'!#REF!</definedName>
    <definedName name="Excel_BuiltIn_Print_Titles_1_1" localSheetId="22">'SEG-COMP'!#REF!</definedName>
    <definedName name="Excel_BuiltIn_Print_Titles_1_1" localSheetId="23">'SPDA-COMP'!#REF!</definedName>
    <definedName name="Excel_BuiltIn_Print_Titles_1_1">#REF!</definedName>
    <definedName name="Excel_BuiltIn_Print_Titles_1_1_1" localSheetId="6">'ADM-COMP'!#REF!</definedName>
    <definedName name="Excel_BuiltIn_Print_Titles_1_1_1" localSheetId="14">'CLI-COMP'!#REF!</definedName>
    <definedName name="Excel_BuiltIn_Print_Titles_1_1_1" localSheetId="15">'EST-COMP'!#REF!</definedName>
    <definedName name="Excel_BuiltIn_Print_Titles_1_1_1" localSheetId="16">'GAS-COMP'!#REF!</definedName>
    <definedName name="Excel_BuiltIn_Print_Titles_1_1_1" localSheetId="18">'HID-COMP'!#REF!</definedName>
    <definedName name="Excel_BuiltIn_Print_Titles_1_1_1" localSheetId="17">'IMPER-COMP'!#REF!</definedName>
    <definedName name="Excel_BuiltIn_Print_Titles_1_1_1" localSheetId="19">'IMPL-COMP'!#REF!</definedName>
    <definedName name="Excel_BuiltIn_Print_Titles_1_1_1" localSheetId="20">'INC-COMP'!#REF!</definedName>
    <definedName name="Excel_BuiltIn_Print_Titles_1_1_1" localSheetId="0">#REF!</definedName>
    <definedName name="Excel_BuiltIn_Print_Titles_1_1_1" localSheetId="2">#REF!</definedName>
    <definedName name="Excel_BuiltIn_Print_Titles_1_1_1" localSheetId="21">'SCE-COMP'!#REF!</definedName>
    <definedName name="Excel_BuiltIn_Print_Titles_1_1_1" localSheetId="22">'SEG-COMP'!#REF!</definedName>
    <definedName name="Excel_BuiltIn_Print_Titles_1_1_1" localSheetId="23">'SPDA-COMP'!#REF!</definedName>
    <definedName name="Excel_BuiltIn_Print_Titles_1_1_1">#REF!</definedName>
    <definedName name="Excel_BuiltIn_Print_Titles_11" localSheetId="6">'ADM-COMP'!#REF!</definedName>
    <definedName name="Excel_BuiltIn_Print_Titles_11" localSheetId="14">'CLI-COMP'!#REF!</definedName>
    <definedName name="Excel_BuiltIn_Print_Titles_11" localSheetId="15">'EST-COMP'!#REF!</definedName>
    <definedName name="Excel_BuiltIn_Print_Titles_11" localSheetId="16">'GAS-COMP'!#REF!</definedName>
    <definedName name="Excel_BuiltIn_Print_Titles_11" localSheetId="18">'HID-COMP'!#REF!</definedName>
    <definedName name="Excel_BuiltIn_Print_Titles_11" localSheetId="17">'IMPER-COMP'!#REF!</definedName>
    <definedName name="Excel_BuiltIn_Print_Titles_11" localSheetId="19">'IMPL-COMP'!#REF!</definedName>
    <definedName name="Excel_BuiltIn_Print_Titles_11" localSheetId="20">'INC-COMP'!#REF!</definedName>
    <definedName name="Excel_BuiltIn_Print_Titles_11" localSheetId="0">#REF!</definedName>
    <definedName name="Excel_BuiltIn_Print_Titles_11" localSheetId="2">#REF!</definedName>
    <definedName name="Excel_BuiltIn_Print_Titles_11" localSheetId="21">'SCE-COMP'!#REF!</definedName>
    <definedName name="Excel_BuiltIn_Print_Titles_11" localSheetId="22">'SEG-COMP'!#REF!</definedName>
    <definedName name="Excel_BuiltIn_Print_Titles_11" localSheetId="23">'SPDA-COMP'!#REF!</definedName>
    <definedName name="Excel_BuiltIn_Print_Titles_11">#REF!</definedName>
    <definedName name="Excel_BuiltIn_Print_Titles_13" localSheetId="6">'ADM-COMP'!#REF!</definedName>
    <definedName name="Excel_BuiltIn_Print_Titles_13" localSheetId="14">'CLI-COMP'!#REF!</definedName>
    <definedName name="Excel_BuiltIn_Print_Titles_13" localSheetId="15">'EST-COMP'!#REF!</definedName>
    <definedName name="Excel_BuiltIn_Print_Titles_13" localSheetId="16">'GAS-COMP'!#REF!</definedName>
    <definedName name="Excel_BuiltIn_Print_Titles_13" localSheetId="18">'HID-COMP'!#REF!</definedName>
    <definedName name="Excel_BuiltIn_Print_Titles_13" localSheetId="17">'IMPER-COMP'!#REF!</definedName>
    <definedName name="Excel_BuiltIn_Print_Titles_13" localSheetId="19">'IMPL-COMP'!#REF!</definedName>
    <definedName name="Excel_BuiltIn_Print_Titles_13" localSheetId="20">'INC-COMP'!#REF!</definedName>
    <definedName name="Excel_BuiltIn_Print_Titles_13" localSheetId="0">#REF!</definedName>
    <definedName name="Excel_BuiltIn_Print_Titles_13" localSheetId="2">#REF!</definedName>
    <definedName name="Excel_BuiltIn_Print_Titles_13" localSheetId="21">'SCE-COMP'!#REF!</definedName>
    <definedName name="Excel_BuiltIn_Print_Titles_13" localSheetId="22">'SEG-COMP'!#REF!</definedName>
    <definedName name="Excel_BuiltIn_Print_Titles_13" localSheetId="23">'SPDA-COMP'!#REF!</definedName>
    <definedName name="Excel_BuiltIn_Print_Titles_13">#REF!</definedName>
    <definedName name="Excel_BuiltIn_Print_Titles_14" localSheetId="6">'ADM-COMP'!#REF!</definedName>
    <definedName name="Excel_BuiltIn_Print_Titles_14" localSheetId="14">'CLI-COMP'!#REF!</definedName>
    <definedName name="Excel_BuiltIn_Print_Titles_14" localSheetId="15">'EST-COMP'!#REF!</definedName>
    <definedName name="Excel_BuiltIn_Print_Titles_14" localSheetId="16">'GAS-COMP'!#REF!</definedName>
    <definedName name="Excel_BuiltIn_Print_Titles_14" localSheetId="18">'HID-COMP'!#REF!</definedName>
    <definedName name="Excel_BuiltIn_Print_Titles_14" localSheetId="17">'IMPER-COMP'!#REF!</definedName>
    <definedName name="Excel_BuiltIn_Print_Titles_14" localSheetId="19">'IMPL-COMP'!#REF!</definedName>
    <definedName name="Excel_BuiltIn_Print_Titles_14" localSheetId="20">'INC-COMP'!#REF!</definedName>
    <definedName name="Excel_BuiltIn_Print_Titles_14" localSheetId="0">#REF!</definedName>
    <definedName name="Excel_BuiltIn_Print_Titles_14" localSheetId="2">#REF!</definedName>
    <definedName name="Excel_BuiltIn_Print_Titles_14" localSheetId="21">'SCE-COMP'!#REF!</definedName>
    <definedName name="Excel_BuiltIn_Print_Titles_14" localSheetId="22">'SEG-COMP'!#REF!</definedName>
    <definedName name="Excel_BuiltIn_Print_Titles_14" localSheetId="23">'SPDA-COMP'!#REF!</definedName>
    <definedName name="Excel_BuiltIn_Print_Titles_14">#REF!</definedName>
    <definedName name="Excel_BuiltIn_Print_Titles_15" localSheetId="6">'ADM-COMP'!#REF!</definedName>
    <definedName name="Excel_BuiltIn_Print_Titles_15" localSheetId="14">'CLI-COMP'!#REF!</definedName>
    <definedName name="Excel_BuiltIn_Print_Titles_15" localSheetId="15">'EST-COMP'!#REF!</definedName>
    <definedName name="Excel_BuiltIn_Print_Titles_15" localSheetId="16">'GAS-COMP'!#REF!</definedName>
    <definedName name="Excel_BuiltIn_Print_Titles_15" localSheetId="18">'HID-COMP'!#REF!</definedName>
    <definedName name="Excel_BuiltIn_Print_Titles_15" localSheetId="17">'IMPER-COMP'!#REF!</definedName>
    <definedName name="Excel_BuiltIn_Print_Titles_15" localSheetId="19">'IMPL-COMP'!#REF!</definedName>
    <definedName name="Excel_BuiltIn_Print_Titles_15" localSheetId="20">'INC-COMP'!#REF!</definedName>
    <definedName name="Excel_BuiltIn_Print_Titles_15" localSheetId="0">#REF!</definedName>
    <definedName name="Excel_BuiltIn_Print_Titles_15" localSheetId="2">#REF!</definedName>
    <definedName name="Excel_BuiltIn_Print_Titles_15" localSheetId="21">'SCE-COMP'!#REF!</definedName>
    <definedName name="Excel_BuiltIn_Print_Titles_15" localSheetId="22">'SEG-COMP'!#REF!</definedName>
    <definedName name="Excel_BuiltIn_Print_Titles_15" localSheetId="23">'SPDA-COMP'!#REF!</definedName>
    <definedName name="Excel_BuiltIn_Print_Titles_15">#REF!</definedName>
    <definedName name="Excel_BuiltIn_Print_Titles_16" localSheetId="6">'ADM-COMP'!#REF!</definedName>
    <definedName name="Excel_BuiltIn_Print_Titles_16" localSheetId="14">'CLI-COMP'!#REF!</definedName>
    <definedName name="Excel_BuiltIn_Print_Titles_16" localSheetId="15">'EST-COMP'!#REF!</definedName>
    <definedName name="Excel_BuiltIn_Print_Titles_16" localSheetId="16">'GAS-COMP'!#REF!</definedName>
    <definedName name="Excel_BuiltIn_Print_Titles_16" localSheetId="18">'HID-COMP'!#REF!</definedName>
    <definedName name="Excel_BuiltIn_Print_Titles_16" localSheetId="17">'IMPER-COMP'!#REF!</definedName>
    <definedName name="Excel_BuiltIn_Print_Titles_16" localSheetId="19">'IMPL-COMP'!#REF!</definedName>
    <definedName name="Excel_BuiltIn_Print_Titles_16" localSheetId="20">'INC-COMP'!#REF!</definedName>
    <definedName name="Excel_BuiltIn_Print_Titles_16" localSheetId="0">#REF!</definedName>
    <definedName name="Excel_BuiltIn_Print_Titles_16" localSheetId="2">#REF!</definedName>
    <definedName name="Excel_BuiltIn_Print_Titles_16" localSheetId="21">'SCE-COMP'!#REF!</definedName>
    <definedName name="Excel_BuiltIn_Print_Titles_16" localSheetId="22">'SEG-COMP'!#REF!</definedName>
    <definedName name="Excel_BuiltIn_Print_Titles_16" localSheetId="23">'SPDA-COMP'!#REF!</definedName>
    <definedName name="Excel_BuiltIn_Print_Titles_16">#REF!</definedName>
    <definedName name="Excel_BuiltIn_Print_Titles_17" localSheetId="6">'ADM-COMP'!#REF!</definedName>
    <definedName name="Excel_BuiltIn_Print_Titles_17" localSheetId="14">'CLI-COMP'!#REF!</definedName>
    <definedName name="Excel_BuiltIn_Print_Titles_17" localSheetId="15">'EST-COMP'!#REF!</definedName>
    <definedName name="Excel_BuiltIn_Print_Titles_17" localSheetId="16">'GAS-COMP'!#REF!</definedName>
    <definedName name="Excel_BuiltIn_Print_Titles_17" localSheetId="18">'HID-COMP'!#REF!</definedName>
    <definedName name="Excel_BuiltIn_Print_Titles_17" localSheetId="17">'IMPER-COMP'!#REF!</definedName>
    <definedName name="Excel_BuiltIn_Print_Titles_17" localSheetId="19">'IMPL-COMP'!#REF!</definedName>
    <definedName name="Excel_BuiltIn_Print_Titles_17" localSheetId="20">'INC-COMP'!#REF!</definedName>
    <definedName name="Excel_BuiltIn_Print_Titles_17" localSheetId="0">#REF!</definedName>
    <definedName name="Excel_BuiltIn_Print_Titles_17" localSheetId="2">#REF!</definedName>
    <definedName name="Excel_BuiltIn_Print_Titles_17" localSheetId="21">'SCE-COMP'!#REF!</definedName>
    <definedName name="Excel_BuiltIn_Print_Titles_17" localSheetId="22">'SEG-COMP'!#REF!</definedName>
    <definedName name="Excel_BuiltIn_Print_Titles_17" localSheetId="23">'SPDA-COMP'!#REF!</definedName>
    <definedName name="Excel_BuiltIn_Print_Titles_17">#REF!</definedName>
    <definedName name="Excel_BuiltIn_Print_Titles_18" localSheetId="6">'ADM-COMP'!#REF!</definedName>
    <definedName name="Excel_BuiltIn_Print_Titles_18" localSheetId="14">'CLI-COMP'!#REF!</definedName>
    <definedName name="Excel_BuiltIn_Print_Titles_18" localSheetId="15">'EST-COMP'!#REF!</definedName>
    <definedName name="Excel_BuiltIn_Print_Titles_18" localSheetId="16">'GAS-COMP'!#REF!</definedName>
    <definedName name="Excel_BuiltIn_Print_Titles_18" localSheetId="18">'HID-COMP'!#REF!</definedName>
    <definedName name="Excel_BuiltIn_Print_Titles_18" localSheetId="17">'IMPER-COMP'!#REF!</definedName>
    <definedName name="Excel_BuiltIn_Print_Titles_18" localSheetId="19">'IMPL-COMP'!#REF!</definedName>
    <definedName name="Excel_BuiltIn_Print_Titles_18" localSheetId="20">'INC-COMP'!#REF!</definedName>
    <definedName name="Excel_BuiltIn_Print_Titles_18" localSheetId="0">#REF!</definedName>
    <definedName name="Excel_BuiltIn_Print_Titles_18" localSheetId="2">#REF!</definedName>
    <definedName name="Excel_BuiltIn_Print_Titles_18" localSheetId="21">'SCE-COMP'!#REF!</definedName>
    <definedName name="Excel_BuiltIn_Print_Titles_18" localSheetId="22">'SEG-COMP'!#REF!</definedName>
    <definedName name="Excel_BuiltIn_Print_Titles_18" localSheetId="23">'SPDA-COMP'!#REF!</definedName>
    <definedName name="Excel_BuiltIn_Print_Titles_18">#REF!</definedName>
    <definedName name="Excel_BuiltIn_Print_Titles_2" localSheetId="6">'ADM-COMP'!#REF!</definedName>
    <definedName name="Excel_BuiltIn_Print_Titles_2" localSheetId="14">'CLI-COMP'!#REF!</definedName>
    <definedName name="Excel_BuiltIn_Print_Titles_2" localSheetId="15">'EST-COMP'!#REF!</definedName>
    <definedName name="Excel_BuiltIn_Print_Titles_2" localSheetId="16">'GAS-COMP'!#REF!</definedName>
    <definedName name="Excel_BuiltIn_Print_Titles_2" localSheetId="18">'HID-COMP'!#REF!</definedName>
    <definedName name="Excel_BuiltIn_Print_Titles_2" localSheetId="17">'IMPER-COMP'!#REF!</definedName>
    <definedName name="Excel_BuiltIn_Print_Titles_2" localSheetId="19">'IMPL-COMP'!#REF!</definedName>
    <definedName name="Excel_BuiltIn_Print_Titles_2" localSheetId="20">'INC-COMP'!#REF!</definedName>
    <definedName name="Excel_BuiltIn_Print_Titles_2" localSheetId="0">#REF!</definedName>
    <definedName name="Excel_BuiltIn_Print_Titles_2" localSheetId="2">#REF!</definedName>
    <definedName name="Excel_BuiltIn_Print_Titles_2" localSheetId="21">'SCE-COMP'!#REF!</definedName>
    <definedName name="Excel_BuiltIn_Print_Titles_2" localSheetId="22">'SEG-COMP'!#REF!</definedName>
    <definedName name="Excel_BuiltIn_Print_Titles_2" localSheetId="23">'SPDA-COMP'!#REF!</definedName>
    <definedName name="Excel_BuiltIn_Print_Titles_2">#REF!</definedName>
    <definedName name="Excel_BuiltIn_Print_Titles_3" localSheetId="6">'ADM-COMP'!#REF!</definedName>
    <definedName name="Excel_BuiltIn_Print_Titles_3" localSheetId="14">'CLI-COMP'!#REF!</definedName>
    <definedName name="Excel_BuiltIn_Print_Titles_3" localSheetId="15">'EST-COMP'!#REF!</definedName>
    <definedName name="Excel_BuiltIn_Print_Titles_3" localSheetId="16">'GAS-COMP'!#REF!</definedName>
    <definedName name="Excel_BuiltIn_Print_Titles_3" localSheetId="18">'HID-COMP'!#REF!</definedName>
    <definedName name="Excel_BuiltIn_Print_Titles_3" localSheetId="17">'IMPER-COMP'!#REF!</definedName>
    <definedName name="Excel_BuiltIn_Print_Titles_3" localSheetId="19">'IMPL-COMP'!#REF!</definedName>
    <definedName name="Excel_BuiltIn_Print_Titles_3" localSheetId="20">'INC-COMP'!#REF!</definedName>
    <definedName name="Excel_BuiltIn_Print_Titles_3" localSheetId="0">#REF!</definedName>
    <definedName name="Excel_BuiltIn_Print_Titles_3" localSheetId="2">#REF!</definedName>
    <definedName name="Excel_BuiltIn_Print_Titles_3" localSheetId="21">'SCE-COMP'!#REF!</definedName>
    <definedName name="Excel_BuiltIn_Print_Titles_3" localSheetId="22">'SEG-COMP'!#REF!</definedName>
    <definedName name="Excel_BuiltIn_Print_Titles_3" localSheetId="23">'SPDA-COMP'!#REF!</definedName>
    <definedName name="Excel_BuiltIn_Print_Titles_3">#REF!</definedName>
    <definedName name="Excel_BuiltIn_Print_Titles_3_1" localSheetId="6">'ADM-COMP'!#REF!</definedName>
    <definedName name="Excel_BuiltIn_Print_Titles_3_1" localSheetId="14">'CLI-COMP'!#REF!</definedName>
    <definedName name="Excel_BuiltIn_Print_Titles_3_1" localSheetId="15">'EST-COMP'!#REF!</definedName>
    <definedName name="Excel_BuiltIn_Print_Titles_3_1" localSheetId="16">'GAS-COMP'!#REF!</definedName>
    <definedName name="Excel_BuiltIn_Print_Titles_3_1" localSheetId="18">'HID-COMP'!#REF!</definedName>
    <definedName name="Excel_BuiltIn_Print_Titles_3_1" localSheetId="17">'IMPER-COMP'!#REF!</definedName>
    <definedName name="Excel_BuiltIn_Print_Titles_3_1" localSheetId="19">'IMPL-COMP'!#REF!</definedName>
    <definedName name="Excel_BuiltIn_Print_Titles_3_1" localSheetId="20">'INC-COMP'!#REF!</definedName>
    <definedName name="Excel_BuiltIn_Print_Titles_3_1" localSheetId="0">#REF!</definedName>
    <definedName name="Excel_BuiltIn_Print_Titles_3_1" localSheetId="2">#REF!</definedName>
    <definedName name="Excel_BuiltIn_Print_Titles_3_1" localSheetId="21">'SCE-COMP'!#REF!</definedName>
    <definedName name="Excel_BuiltIn_Print_Titles_3_1" localSheetId="22">'SEG-COMP'!#REF!</definedName>
    <definedName name="Excel_BuiltIn_Print_Titles_3_1" localSheetId="23">'SPDA-COMP'!#REF!</definedName>
    <definedName name="Excel_BuiltIn_Print_Titles_3_1">#REF!</definedName>
    <definedName name="Excel_BuiltIn_Print_Titles_3_1_1" localSheetId="6">'ADM-COMP'!#REF!</definedName>
    <definedName name="Excel_BuiltIn_Print_Titles_3_1_1" localSheetId="14">'CLI-COMP'!#REF!</definedName>
    <definedName name="Excel_BuiltIn_Print_Titles_3_1_1" localSheetId="15">'EST-COMP'!#REF!</definedName>
    <definedName name="Excel_BuiltIn_Print_Titles_3_1_1" localSheetId="16">'GAS-COMP'!#REF!</definedName>
    <definedName name="Excel_BuiltIn_Print_Titles_3_1_1" localSheetId="18">'HID-COMP'!#REF!</definedName>
    <definedName name="Excel_BuiltIn_Print_Titles_3_1_1" localSheetId="17">'IMPER-COMP'!#REF!</definedName>
    <definedName name="Excel_BuiltIn_Print_Titles_3_1_1" localSheetId="19">'IMPL-COMP'!#REF!</definedName>
    <definedName name="Excel_BuiltIn_Print_Titles_3_1_1" localSheetId="20">'INC-COMP'!#REF!</definedName>
    <definedName name="Excel_BuiltIn_Print_Titles_3_1_1" localSheetId="0">#REF!</definedName>
    <definedName name="Excel_BuiltIn_Print_Titles_3_1_1" localSheetId="2">#REF!</definedName>
    <definedName name="Excel_BuiltIn_Print_Titles_3_1_1" localSheetId="21">'SCE-COMP'!#REF!</definedName>
    <definedName name="Excel_BuiltIn_Print_Titles_3_1_1" localSheetId="22">'SEG-COMP'!#REF!</definedName>
    <definedName name="Excel_BuiltIn_Print_Titles_3_1_1" localSheetId="23">'SPDA-COMP'!#REF!</definedName>
    <definedName name="Excel_BuiltIn_Print_Titles_3_1_1">#REF!</definedName>
    <definedName name="Excel_BuiltIn_Print_Titles_3_1_1_1" localSheetId="6">'ADM-COMP'!#REF!</definedName>
    <definedName name="Excel_BuiltIn_Print_Titles_3_1_1_1" localSheetId="14">'CLI-COMP'!#REF!</definedName>
    <definedName name="Excel_BuiltIn_Print_Titles_3_1_1_1" localSheetId="15">'EST-COMP'!#REF!</definedName>
    <definedName name="Excel_BuiltIn_Print_Titles_3_1_1_1" localSheetId="16">'GAS-COMP'!#REF!</definedName>
    <definedName name="Excel_BuiltIn_Print_Titles_3_1_1_1" localSheetId="18">'HID-COMP'!#REF!</definedName>
    <definedName name="Excel_BuiltIn_Print_Titles_3_1_1_1" localSheetId="17">'IMPER-COMP'!#REF!</definedName>
    <definedName name="Excel_BuiltIn_Print_Titles_3_1_1_1" localSheetId="19">'IMPL-COMP'!#REF!</definedName>
    <definedName name="Excel_BuiltIn_Print_Titles_3_1_1_1" localSheetId="20">'INC-COMP'!#REF!</definedName>
    <definedName name="Excel_BuiltIn_Print_Titles_3_1_1_1" localSheetId="0">#REF!</definedName>
    <definedName name="Excel_BuiltIn_Print_Titles_3_1_1_1" localSheetId="2">#REF!</definedName>
    <definedName name="Excel_BuiltIn_Print_Titles_3_1_1_1" localSheetId="21">'SCE-COMP'!#REF!</definedName>
    <definedName name="Excel_BuiltIn_Print_Titles_3_1_1_1" localSheetId="22">'SEG-COMP'!#REF!</definedName>
    <definedName name="Excel_BuiltIn_Print_Titles_3_1_1_1" localSheetId="23">'SPDA-COMP'!#REF!</definedName>
    <definedName name="Excel_BuiltIn_Print_Titles_3_1_1_1">#REF!</definedName>
    <definedName name="Excel_BuiltIn_Print_Titles_3_4" localSheetId="6">'ADM-COMP'!#REF!</definedName>
    <definedName name="Excel_BuiltIn_Print_Titles_3_4" localSheetId="14">'CLI-COMP'!#REF!</definedName>
    <definedName name="Excel_BuiltIn_Print_Titles_3_4" localSheetId="15">'EST-COMP'!#REF!</definedName>
    <definedName name="Excel_BuiltIn_Print_Titles_3_4" localSheetId="16">'GAS-COMP'!#REF!</definedName>
    <definedName name="Excel_BuiltIn_Print_Titles_3_4" localSheetId="18">'HID-COMP'!#REF!</definedName>
    <definedName name="Excel_BuiltIn_Print_Titles_3_4" localSheetId="17">'IMPER-COMP'!#REF!</definedName>
    <definedName name="Excel_BuiltIn_Print_Titles_3_4" localSheetId="19">'IMPL-COMP'!#REF!</definedName>
    <definedName name="Excel_BuiltIn_Print_Titles_3_4" localSheetId="20">'INC-COMP'!#REF!</definedName>
    <definedName name="Excel_BuiltIn_Print_Titles_3_4" localSheetId="0">#REF!</definedName>
    <definedName name="Excel_BuiltIn_Print_Titles_3_4" localSheetId="2">#REF!</definedName>
    <definedName name="Excel_BuiltIn_Print_Titles_3_4" localSheetId="21">'SCE-COMP'!#REF!</definedName>
    <definedName name="Excel_BuiltIn_Print_Titles_3_4" localSheetId="22">'SEG-COMP'!#REF!</definedName>
    <definedName name="Excel_BuiltIn_Print_Titles_3_4" localSheetId="23">'SPDA-COMP'!#REF!</definedName>
    <definedName name="Excel_BuiltIn_Print_Titles_3_4">#REF!</definedName>
    <definedName name="Excel_BuiltIn_Print_Titles_3_5" localSheetId="6">'ADM-COMP'!#REF!</definedName>
    <definedName name="Excel_BuiltIn_Print_Titles_3_5" localSheetId="14">'CLI-COMP'!#REF!</definedName>
    <definedName name="Excel_BuiltIn_Print_Titles_3_5" localSheetId="15">'EST-COMP'!#REF!</definedName>
    <definedName name="Excel_BuiltIn_Print_Titles_3_5" localSheetId="16">'GAS-COMP'!#REF!</definedName>
    <definedName name="Excel_BuiltIn_Print_Titles_3_5" localSheetId="18">'HID-COMP'!#REF!</definedName>
    <definedName name="Excel_BuiltIn_Print_Titles_3_5" localSheetId="17">'IMPER-COMP'!#REF!</definedName>
    <definedName name="Excel_BuiltIn_Print_Titles_3_5" localSheetId="19">'IMPL-COMP'!#REF!</definedName>
    <definedName name="Excel_BuiltIn_Print_Titles_3_5" localSheetId="20">'INC-COMP'!#REF!</definedName>
    <definedName name="Excel_BuiltIn_Print_Titles_3_5" localSheetId="0">#REF!</definedName>
    <definedName name="Excel_BuiltIn_Print_Titles_3_5" localSheetId="2">#REF!</definedName>
    <definedName name="Excel_BuiltIn_Print_Titles_3_5" localSheetId="21">'SCE-COMP'!#REF!</definedName>
    <definedName name="Excel_BuiltIn_Print_Titles_3_5" localSheetId="22">'SEG-COMP'!#REF!</definedName>
    <definedName name="Excel_BuiltIn_Print_Titles_3_5" localSheetId="23">'SPDA-COMP'!#REF!</definedName>
    <definedName name="Excel_BuiltIn_Print_Titles_3_5">#REF!</definedName>
    <definedName name="Excel_BuiltIn_Print_Titles_3_6" localSheetId="6">'ADM-COMP'!#REF!</definedName>
    <definedName name="Excel_BuiltIn_Print_Titles_3_6" localSheetId="14">'CLI-COMP'!#REF!</definedName>
    <definedName name="Excel_BuiltIn_Print_Titles_3_6" localSheetId="15">'EST-COMP'!#REF!</definedName>
    <definedName name="Excel_BuiltIn_Print_Titles_3_6" localSheetId="16">'GAS-COMP'!#REF!</definedName>
    <definedName name="Excel_BuiltIn_Print_Titles_3_6" localSheetId="18">'HID-COMP'!#REF!</definedName>
    <definedName name="Excel_BuiltIn_Print_Titles_3_6" localSheetId="17">'IMPER-COMP'!#REF!</definedName>
    <definedName name="Excel_BuiltIn_Print_Titles_3_6" localSheetId="19">'IMPL-COMP'!#REF!</definedName>
    <definedName name="Excel_BuiltIn_Print_Titles_3_6" localSheetId="20">'INC-COMP'!#REF!</definedName>
    <definedName name="Excel_BuiltIn_Print_Titles_3_6" localSheetId="0">#REF!</definedName>
    <definedName name="Excel_BuiltIn_Print_Titles_3_6" localSheetId="2">#REF!</definedName>
    <definedName name="Excel_BuiltIn_Print_Titles_3_6" localSheetId="21">'SCE-COMP'!#REF!</definedName>
    <definedName name="Excel_BuiltIn_Print_Titles_3_6" localSheetId="22">'SEG-COMP'!#REF!</definedName>
    <definedName name="Excel_BuiltIn_Print_Titles_3_6" localSheetId="23">'SPDA-COMP'!#REF!</definedName>
    <definedName name="Excel_BuiltIn_Print_Titles_3_6">#REF!</definedName>
    <definedName name="Excel_BuiltIn_Print_Titles_3_7" localSheetId="6">'ADM-COMP'!#REF!</definedName>
    <definedName name="Excel_BuiltIn_Print_Titles_3_7" localSheetId="14">'CLI-COMP'!#REF!</definedName>
    <definedName name="Excel_BuiltIn_Print_Titles_3_7" localSheetId="15">'EST-COMP'!#REF!</definedName>
    <definedName name="Excel_BuiltIn_Print_Titles_3_7" localSheetId="16">'GAS-COMP'!#REF!</definedName>
    <definedName name="Excel_BuiltIn_Print_Titles_3_7" localSheetId="18">'HID-COMP'!#REF!</definedName>
    <definedName name="Excel_BuiltIn_Print_Titles_3_7" localSheetId="17">'IMPER-COMP'!#REF!</definedName>
    <definedName name="Excel_BuiltIn_Print_Titles_3_7" localSheetId="19">'IMPL-COMP'!#REF!</definedName>
    <definedName name="Excel_BuiltIn_Print_Titles_3_7" localSheetId="20">'INC-COMP'!#REF!</definedName>
    <definedName name="Excel_BuiltIn_Print_Titles_3_7" localSheetId="0">#REF!</definedName>
    <definedName name="Excel_BuiltIn_Print_Titles_3_7" localSheetId="2">#REF!</definedName>
    <definedName name="Excel_BuiltIn_Print_Titles_3_7" localSheetId="21">'SCE-COMP'!#REF!</definedName>
    <definedName name="Excel_BuiltIn_Print_Titles_3_7" localSheetId="22">'SEG-COMP'!#REF!</definedName>
    <definedName name="Excel_BuiltIn_Print_Titles_3_7" localSheetId="23">'SPDA-COMP'!#REF!</definedName>
    <definedName name="Excel_BuiltIn_Print_Titles_3_7">#REF!</definedName>
    <definedName name="Excel_BuiltIn_Print_Titles_3_8" localSheetId="6">'ADM-COMP'!#REF!</definedName>
    <definedName name="Excel_BuiltIn_Print_Titles_3_8" localSheetId="14">'CLI-COMP'!#REF!</definedName>
    <definedName name="Excel_BuiltIn_Print_Titles_3_8" localSheetId="15">'EST-COMP'!#REF!</definedName>
    <definedName name="Excel_BuiltIn_Print_Titles_3_8" localSheetId="16">'GAS-COMP'!#REF!</definedName>
    <definedName name="Excel_BuiltIn_Print_Titles_3_8" localSheetId="18">'HID-COMP'!#REF!</definedName>
    <definedName name="Excel_BuiltIn_Print_Titles_3_8" localSheetId="17">'IMPER-COMP'!#REF!</definedName>
    <definedName name="Excel_BuiltIn_Print_Titles_3_8" localSheetId="19">'IMPL-COMP'!#REF!</definedName>
    <definedName name="Excel_BuiltIn_Print_Titles_3_8" localSheetId="20">'INC-COMP'!#REF!</definedName>
    <definedName name="Excel_BuiltIn_Print_Titles_3_8" localSheetId="0">#REF!</definedName>
    <definedName name="Excel_BuiltIn_Print_Titles_3_8" localSheetId="2">#REF!</definedName>
    <definedName name="Excel_BuiltIn_Print_Titles_3_8" localSheetId="21">'SCE-COMP'!#REF!</definedName>
    <definedName name="Excel_BuiltIn_Print_Titles_3_8" localSheetId="22">'SEG-COMP'!#REF!</definedName>
    <definedName name="Excel_BuiltIn_Print_Titles_3_8" localSheetId="23">'SPDA-COMP'!#REF!</definedName>
    <definedName name="Excel_BuiltIn_Print_Titles_3_8">#REF!</definedName>
    <definedName name="Excel_BuiltIn_Print_Titles_3_9" localSheetId="6">'ADM-COMP'!#REF!</definedName>
    <definedName name="Excel_BuiltIn_Print_Titles_3_9" localSheetId="14">'CLI-COMP'!#REF!</definedName>
    <definedName name="Excel_BuiltIn_Print_Titles_3_9" localSheetId="15">'EST-COMP'!#REF!</definedName>
    <definedName name="Excel_BuiltIn_Print_Titles_3_9" localSheetId="16">'GAS-COMP'!#REF!</definedName>
    <definedName name="Excel_BuiltIn_Print_Titles_3_9" localSheetId="18">'HID-COMP'!#REF!</definedName>
    <definedName name="Excel_BuiltIn_Print_Titles_3_9" localSheetId="17">'IMPER-COMP'!#REF!</definedName>
    <definedName name="Excel_BuiltIn_Print_Titles_3_9" localSheetId="19">'IMPL-COMP'!#REF!</definedName>
    <definedName name="Excel_BuiltIn_Print_Titles_3_9" localSheetId="20">'INC-COMP'!#REF!</definedName>
    <definedName name="Excel_BuiltIn_Print_Titles_3_9" localSheetId="0">#REF!</definedName>
    <definedName name="Excel_BuiltIn_Print_Titles_3_9" localSheetId="2">#REF!</definedName>
    <definedName name="Excel_BuiltIn_Print_Titles_3_9" localSheetId="21">'SCE-COMP'!#REF!</definedName>
    <definedName name="Excel_BuiltIn_Print_Titles_3_9" localSheetId="22">'SEG-COMP'!#REF!</definedName>
    <definedName name="Excel_BuiltIn_Print_Titles_3_9" localSheetId="23">'SPDA-COMP'!#REF!</definedName>
    <definedName name="Excel_BuiltIn_Print_Titles_3_9">#REF!</definedName>
    <definedName name="Excel_BuiltIn_Print_Titles_4" localSheetId="6">'ADM-COMP'!#REF!</definedName>
    <definedName name="Excel_BuiltIn_Print_Titles_4" localSheetId="14">'CLI-COMP'!#REF!</definedName>
    <definedName name="Excel_BuiltIn_Print_Titles_4" localSheetId="15">'EST-COMP'!#REF!</definedName>
    <definedName name="Excel_BuiltIn_Print_Titles_4" localSheetId="16">'GAS-COMP'!#REF!</definedName>
    <definedName name="Excel_BuiltIn_Print_Titles_4" localSheetId="18">'HID-COMP'!#REF!</definedName>
    <definedName name="Excel_BuiltIn_Print_Titles_4" localSheetId="17">'IMPER-COMP'!#REF!</definedName>
    <definedName name="Excel_BuiltIn_Print_Titles_4" localSheetId="19">'IMPL-COMP'!#REF!</definedName>
    <definedName name="Excel_BuiltIn_Print_Titles_4" localSheetId="20">'INC-COMP'!#REF!</definedName>
    <definedName name="Excel_BuiltIn_Print_Titles_4" localSheetId="0">#REF!</definedName>
    <definedName name="Excel_BuiltIn_Print_Titles_4" localSheetId="2">#REF!</definedName>
    <definedName name="Excel_BuiltIn_Print_Titles_4" localSheetId="21">'SCE-COMP'!#REF!</definedName>
    <definedName name="Excel_BuiltIn_Print_Titles_4" localSheetId="22">'SEG-COMP'!#REF!</definedName>
    <definedName name="Excel_BuiltIn_Print_Titles_4" localSheetId="23">'SPDA-COMP'!#REF!</definedName>
    <definedName name="Excel_BuiltIn_Print_Titles_4">#REF!</definedName>
    <definedName name="Excel_BuiltIn_Print_Titles_4_1" localSheetId="6">'ADM-COMP'!#REF!</definedName>
    <definedName name="Excel_BuiltIn_Print_Titles_4_1" localSheetId="14">'CLI-COMP'!#REF!</definedName>
    <definedName name="Excel_BuiltIn_Print_Titles_4_1" localSheetId="15">'EST-COMP'!#REF!</definedName>
    <definedName name="Excel_BuiltIn_Print_Titles_4_1" localSheetId="16">'GAS-COMP'!#REF!</definedName>
    <definedName name="Excel_BuiltIn_Print_Titles_4_1" localSheetId="18">'HID-COMP'!#REF!</definedName>
    <definedName name="Excel_BuiltIn_Print_Titles_4_1" localSheetId="17">'IMPER-COMP'!#REF!</definedName>
    <definedName name="Excel_BuiltIn_Print_Titles_4_1" localSheetId="19">'IMPL-COMP'!#REF!</definedName>
    <definedName name="Excel_BuiltIn_Print_Titles_4_1" localSheetId="20">'INC-COMP'!#REF!</definedName>
    <definedName name="Excel_BuiltIn_Print_Titles_4_1" localSheetId="0">#REF!</definedName>
    <definedName name="Excel_BuiltIn_Print_Titles_4_1" localSheetId="2">#REF!</definedName>
    <definedName name="Excel_BuiltIn_Print_Titles_4_1" localSheetId="21">'SCE-COMP'!#REF!</definedName>
    <definedName name="Excel_BuiltIn_Print_Titles_4_1" localSheetId="22">'SEG-COMP'!#REF!</definedName>
    <definedName name="Excel_BuiltIn_Print_Titles_4_1" localSheetId="23">'SPDA-COMP'!#REF!</definedName>
    <definedName name="Excel_BuiltIn_Print_Titles_4_1">#REF!</definedName>
    <definedName name="Excel_BuiltIn_Print_Titles_4_1_1" localSheetId="6">'ADM-COMP'!#REF!</definedName>
    <definedName name="Excel_BuiltIn_Print_Titles_4_1_1" localSheetId="14">'CLI-COMP'!#REF!</definedName>
    <definedName name="Excel_BuiltIn_Print_Titles_4_1_1" localSheetId="15">'EST-COMP'!#REF!</definedName>
    <definedName name="Excel_BuiltIn_Print_Titles_4_1_1" localSheetId="16">'GAS-COMP'!#REF!</definedName>
    <definedName name="Excel_BuiltIn_Print_Titles_4_1_1" localSheetId="18">'HID-COMP'!#REF!</definedName>
    <definedName name="Excel_BuiltIn_Print_Titles_4_1_1" localSheetId="17">'IMPER-COMP'!#REF!</definedName>
    <definedName name="Excel_BuiltIn_Print_Titles_4_1_1" localSheetId="19">'IMPL-COMP'!#REF!</definedName>
    <definedName name="Excel_BuiltIn_Print_Titles_4_1_1" localSheetId="20">'INC-COMP'!#REF!</definedName>
    <definedName name="Excel_BuiltIn_Print_Titles_4_1_1" localSheetId="0">#REF!</definedName>
    <definedName name="Excel_BuiltIn_Print_Titles_4_1_1" localSheetId="2">#REF!</definedName>
    <definedName name="Excel_BuiltIn_Print_Titles_4_1_1" localSheetId="21">'SCE-COMP'!#REF!</definedName>
    <definedName name="Excel_BuiltIn_Print_Titles_4_1_1" localSheetId="22">'SEG-COMP'!#REF!</definedName>
    <definedName name="Excel_BuiltIn_Print_Titles_4_1_1" localSheetId="23">'SPDA-COMP'!#REF!</definedName>
    <definedName name="Excel_BuiltIn_Print_Titles_4_1_1">#REF!</definedName>
    <definedName name="Excel_BuiltIn_Print_Titles_5" localSheetId="6">'ADM-COMP'!#REF!</definedName>
    <definedName name="Excel_BuiltIn_Print_Titles_5" localSheetId="14">'CLI-COMP'!#REF!</definedName>
    <definedName name="Excel_BuiltIn_Print_Titles_5" localSheetId="15">'EST-COMP'!#REF!</definedName>
    <definedName name="Excel_BuiltIn_Print_Titles_5" localSheetId="16">'GAS-COMP'!#REF!</definedName>
    <definedName name="Excel_BuiltIn_Print_Titles_5" localSheetId="18">'HID-COMP'!#REF!</definedName>
    <definedName name="Excel_BuiltIn_Print_Titles_5" localSheetId="17">'IMPER-COMP'!#REF!</definedName>
    <definedName name="Excel_BuiltIn_Print_Titles_5" localSheetId="19">'IMPL-COMP'!#REF!</definedName>
    <definedName name="Excel_BuiltIn_Print_Titles_5" localSheetId="20">'INC-COMP'!#REF!</definedName>
    <definedName name="Excel_BuiltIn_Print_Titles_5" localSheetId="0">#REF!</definedName>
    <definedName name="Excel_BuiltIn_Print_Titles_5" localSheetId="2">#REF!</definedName>
    <definedName name="Excel_BuiltIn_Print_Titles_5" localSheetId="21">'SCE-COMP'!#REF!</definedName>
    <definedName name="Excel_BuiltIn_Print_Titles_5" localSheetId="22">'SEG-COMP'!#REF!</definedName>
    <definedName name="Excel_BuiltIn_Print_Titles_5" localSheetId="23">'SPDA-COMP'!#REF!</definedName>
    <definedName name="Excel_BuiltIn_Print_Titles_5">#REF!</definedName>
    <definedName name="Excel_BuiltIn_Print_Titles_5_1" localSheetId="6">'ADM-COMP'!#REF!</definedName>
    <definedName name="Excel_BuiltIn_Print_Titles_5_1" localSheetId="14">'CLI-COMP'!#REF!</definedName>
    <definedName name="Excel_BuiltIn_Print_Titles_5_1" localSheetId="15">'EST-COMP'!#REF!</definedName>
    <definedName name="Excel_BuiltIn_Print_Titles_5_1" localSheetId="16">'GAS-COMP'!#REF!</definedName>
    <definedName name="Excel_BuiltIn_Print_Titles_5_1" localSheetId="18">'HID-COMP'!#REF!</definedName>
    <definedName name="Excel_BuiltIn_Print_Titles_5_1" localSheetId="17">'IMPER-COMP'!#REF!</definedName>
    <definedName name="Excel_BuiltIn_Print_Titles_5_1" localSheetId="19">'IMPL-COMP'!#REF!</definedName>
    <definedName name="Excel_BuiltIn_Print_Titles_5_1" localSheetId="20">'INC-COMP'!#REF!</definedName>
    <definedName name="Excel_BuiltIn_Print_Titles_5_1" localSheetId="0">#REF!</definedName>
    <definedName name="Excel_BuiltIn_Print_Titles_5_1" localSheetId="2">#REF!</definedName>
    <definedName name="Excel_BuiltIn_Print_Titles_5_1" localSheetId="21">'SCE-COMP'!#REF!</definedName>
    <definedName name="Excel_BuiltIn_Print_Titles_5_1" localSheetId="22">'SEG-COMP'!#REF!</definedName>
    <definedName name="Excel_BuiltIn_Print_Titles_5_1" localSheetId="23">'SPDA-COMP'!#REF!</definedName>
    <definedName name="Excel_BuiltIn_Print_Titles_5_1">#REF!</definedName>
    <definedName name="Excel_BuiltIn_Print_Titles_5_1_1" localSheetId="6">'ADM-COMP'!#REF!</definedName>
    <definedName name="Excel_BuiltIn_Print_Titles_5_1_1" localSheetId="14">'CLI-COMP'!#REF!</definedName>
    <definedName name="Excel_BuiltIn_Print_Titles_5_1_1" localSheetId="15">'EST-COMP'!#REF!</definedName>
    <definedName name="Excel_BuiltIn_Print_Titles_5_1_1" localSheetId="16">'GAS-COMP'!#REF!</definedName>
    <definedName name="Excel_BuiltIn_Print_Titles_5_1_1" localSheetId="18">'HID-COMP'!#REF!</definedName>
    <definedName name="Excel_BuiltIn_Print_Titles_5_1_1" localSheetId="17">'IMPER-COMP'!#REF!</definedName>
    <definedName name="Excel_BuiltIn_Print_Titles_5_1_1" localSheetId="19">'IMPL-COMP'!#REF!</definedName>
    <definedName name="Excel_BuiltIn_Print_Titles_5_1_1" localSheetId="20">'INC-COMP'!#REF!</definedName>
    <definedName name="Excel_BuiltIn_Print_Titles_5_1_1" localSheetId="0">#REF!</definedName>
    <definedName name="Excel_BuiltIn_Print_Titles_5_1_1" localSheetId="2">#REF!</definedName>
    <definedName name="Excel_BuiltIn_Print_Titles_5_1_1" localSheetId="21">'SCE-COMP'!#REF!</definedName>
    <definedName name="Excel_BuiltIn_Print_Titles_5_1_1" localSheetId="22">'SEG-COMP'!#REF!</definedName>
    <definedName name="Excel_BuiltIn_Print_Titles_5_1_1" localSheetId="23">'SPDA-COMP'!#REF!</definedName>
    <definedName name="Excel_BuiltIn_Print_Titles_5_1_1">#REF!</definedName>
    <definedName name="Excel_BuiltIn_Print_Titles_5_1_1_1" localSheetId="6">'ADM-COMP'!#REF!</definedName>
    <definedName name="Excel_BuiltIn_Print_Titles_5_1_1_1" localSheetId="14">'CLI-COMP'!#REF!</definedName>
    <definedName name="Excel_BuiltIn_Print_Titles_5_1_1_1" localSheetId="15">'EST-COMP'!#REF!</definedName>
    <definedName name="Excel_BuiltIn_Print_Titles_5_1_1_1" localSheetId="16">'GAS-COMP'!#REF!</definedName>
    <definedName name="Excel_BuiltIn_Print_Titles_5_1_1_1" localSheetId="18">'HID-COMP'!#REF!</definedName>
    <definedName name="Excel_BuiltIn_Print_Titles_5_1_1_1" localSheetId="17">'IMPER-COMP'!#REF!</definedName>
    <definedName name="Excel_BuiltIn_Print_Titles_5_1_1_1" localSheetId="19">'IMPL-COMP'!#REF!</definedName>
    <definedName name="Excel_BuiltIn_Print_Titles_5_1_1_1" localSheetId="20">'INC-COMP'!#REF!</definedName>
    <definedName name="Excel_BuiltIn_Print_Titles_5_1_1_1" localSheetId="0">#REF!</definedName>
    <definedName name="Excel_BuiltIn_Print_Titles_5_1_1_1" localSheetId="2">#REF!</definedName>
    <definedName name="Excel_BuiltIn_Print_Titles_5_1_1_1" localSheetId="21">'SCE-COMP'!#REF!</definedName>
    <definedName name="Excel_BuiltIn_Print_Titles_5_1_1_1" localSheetId="22">'SEG-COMP'!#REF!</definedName>
    <definedName name="Excel_BuiltIn_Print_Titles_5_1_1_1" localSheetId="23">'SPDA-COMP'!#REF!</definedName>
    <definedName name="Excel_BuiltIn_Print_Titles_5_1_1_1">#REF!</definedName>
    <definedName name="Excel_BuiltIn_Print_Titles_6" localSheetId="6">'ADM-COMP'!#REF!</definedName>
    <definedName name="Excel_BuiltIn_Print_Titles_6" localSheetId="14">'CLI-COMP'!#REF!</definedName>
    <definedName name="Excel_BuiltIn_Print_Titles_6" localSheetId="15">'EST-COMP'!#REF!</definedName>
    <definedName name="Excel_BuiltIn_Print_Titles_6" localSheetId="16">'GAS-COMP'!#REF!</definedName>
    <definedName name="Excel_BuiltIn_Print_Titles_6" localSheetId="18">'HID-COMP'!#REF!</definedName>
    <definedName name="Excel_BuiltIn_Print_Titles_6" localSheetId="17">'IMPER-COMP'!#REF!</definedName>
    <definedName name="Excel_BuiltIn_Print_Titles_6" localSheetId="19">'IMPL-COMP'!#REF!</definedName>
    <definedName name="Excel_BuiltIn_Print_Titles_6" localSheetId="20">'INC-COMP'!#REF!</definedName>
    <definedName name="Excel_BuiltIn_Print_Titles_6" localSheetId="0">#REF!</definedName>
    <definedName name="Excel_BuiltIn_Print_Titles_6" localSheetId="2">#REF!</definedName>
    <definedName name="Excel_BuiltIn_Print_Titles_6" localSheetId="21">'SCE-COMP'!#REF!</definedName>
    <definedName name="Excel_BuiltIn_Print_Titles_6" localSheetId="22">'SEG-COMP'!#REF!</definedName>
    <definedName name="Excel_BuiltIn_Print_Titles_6" localSheetId="23">'SPDA-COMP'!#REF!</definedName>
    <definedName name="Excel_BuiltIn_Print_Titles_6">#REF!</definedName>
    <definedName name="Excel_BuiltIn_Print_Titles_6_1" localSheetId="6">'ADM-COMP'!#REF!</definedName>
    <definedName name="Excel_BuiltIn_Print_Titles_6_1" localSheetId="14">'CLI-COMP'!#REF!</definedName>
    <definedName name="Excel_BuiltIn_Print_Titles_6_1" localSheetId="15">'EST-COMP'!#REF!</definedName>
    <definedName name="Excel_BuiltIn_Print_Titles_6_1" localSheetId="16">'GAS-COMP'!#REF!</definedName>
    <definedName name="Excel_BuiltIn_Print_Titles_6_1" localSheetId="18">'HID-COMP'!#REF!</definedName>
    <definedName name="Excel_BuiltIn_Print_Titles_6_1" localSheetId="17">'IMPER-COMP'!#REF!</definedName>
    <definedName name="Excel_BuiltIn_Print_Titles_6_1" localSheetId="19">'IMPL-COMP'!#REF!</definedName>
    <definedName name="Excel_BuiltIn_Print_Titles_6_1" localSheetId="20">'INC-COMP'!#REF!</definedName>
    <definedName name="Excel_BuiltIn_Print_Titles_6_1" localSheetId="0">#REF!</definedName>
    <definedName name="Excel_BuiltIn_Print_Titles_6_1" localSheetId="2">#REF!</definedName>
    <definedName name="Excel_BuiltIn_Print_Titles_6_1" localSheetId="21">'SCE-COMP'!#REF!</definedName>
    <definedName name="Excel_BuiltIn_Print_Titles_6_1" localSheetId="22">'SEG-COMP'!#REF!</definedName>
    <definedName name="Excel_BuiltIn_Print_Titles_6_1" localSheetId="23">'SPDA-COMP'!#REF!</definedName>
    <definedName name="Excel_BuiltIn_Print_Titles_6_1">#REF!</definedName>
    <definedName name="Excel_BuiltIn_Print_Titles_6_1_1" localSheetId="6">'ADM-COMP'!#REF!</definedName>
    <definedName name="Excel_BuiltIn_Print_Titles_6_1_1" localSheetId="14">'CLI-COMP'!#REF!</definedName>
    <definedName name="Excel_BuiltIn_Print_Titles_6_1_1" localSheetId="15">'EST-COMP'!#REF!</definedName>
    <definedName name="Excel_BuiltIn_Print_Titles_6_1_1" localSheetId="16">'GAS-COMP'!#REF!</definedName>
    <definedName name="Excel_BuiltIn_Print_Titles_6_1_1" localSheetId="18">'HID-COMP'!#REF!</definedName>
    <definedName name="Excel_BuiltIn_Print_Titles_6_1_1" localSheetId="17">'IMPER-COMP'!#REF!</definedName>
    <definedName name="Excel_BuiltIn_Print_Titles_6_1_1" localSheetId="19">'IMPL-COMP'!#REF!</definedName>
    <definedName name="Excel_BuiltIn_Print_Titles_6_1_1" localSheetId="20">'INC-COMP'!#REF!</definedName>
    <definedName name="Excel_BuiltIn_Print_Titles_6_1_1" localSheetId="0">#REF!</definedName>
    <definedName name="Excel_BuiltIn_Print_Titles_6_1_1" localSheetId="2">#REF!</definedName>
    <definedName name="Excel_BuiltIn_Print_Titles_6_1_1" localSheetId="21">'SCE-COMP'!#REF!</definedName>
    <definedName name="Excel_BuiltIn_Print_Titles_6_1_1" localSheetId="22">'SEG-COMP'!#REF!</definedName>
    <definedName name="Excel_BuiltIn_Print_Titles_6_1_1" localSheetId="23">'SPDA-COMP'!#REF!</definedName>
    <definedName name="Excel_BuiltIn_Print_Titles_6_1_1">#REF!</definedName>
    <definedName name="Excel_BuiltIn_Print_Titles_7" localSheetId="6">'ADM-COMP'!#REF!</definedName>
    <definedName name="Excel_BuiltIn_Print_Titles_7" localSheetId="14">'CLI-COMP'!#REF!</definedName>
    <definedName name="Excel_BuiltIn_Print_Titles_7" localSheetId="15">'EST-COMP'!#REF!</definedName>
    <definedName name="Excel_BuiltIn_Print_Titles_7" localSheetId="16">'GAS-COMP'!#REF!</definedName>
    <definedName name="Excel_BuiltIn_Print_Titles_7" localSheetId="18">'HID-COMP'!#REF!</definedName>
    <definedName name="Excel_BuiltIn_Print_Titles_7" localSheetId="17">'IMPER-COMP'!#REF!</definedName>
    <definedName name="Excel_BuiltIn_Print_Titles_7" localSheetId="19">'IMPL-COMP'!#REF!</definedName>
    <definedName name="Excel_BuiltIn_Print_Titles_7" localSheetId="20">'INC-COMP'!#REF!</definedName>
    <definedName name="Excel_BuiltIn_Print_Titles_7" localSheetId="0">#REF!</definedName>
    <definedName name="Excel_BuiltIn_Print_Titles_7" localSheetId="2">#REF!</definedName>
    <definedName name="Excel_BuiltIn_Print_Titles_7" localSheetId="21">'SCE-COMP'!#REF!</definedName>
    <definedName name="Excel_BuiltIn_Print_Titles_7" localSheetId="22">'SEG-COMP'!#REF!</definedName>
    <definedName name="Excel_BuiltIn_Print_Titles_7" localSheetId="23">'SPDA-COMP'!#REF!</definedName>
    <definedName name="Excel_BuiltIn_Print_Titles_7">#REF!</definedName>
    <definedName name="Excel_BuiltIn_Print_Titles_7_1" localSheetId="6">'ADM-COMP'!#REF!</definedName>
    <definedName name="Excel_BuiltIn_Print_Titles_7_1" localSheetId="14">'CLI-COMP'!#REF!</definedName>
    <definedName name="Excel_BuiltIn_Print_Titles_7_1" localSheetId="15">'EST-COMP'!#REF!</definedName>
    <definedName name="Excel_BuiltIn_Print_Titles_7_1" localSheetId="16">'GAS-COMP'!#REF!</definedName>
    <definedName name="Excel_BuiltIn_Print_Titles_7_1" localSheetId="18">'HID-COMP'!#REF!</definedName>
    <definedName name="Excel_BuiltIn_Print_Titles_7_1" localSheetId="17">'IMPER-COMP'!#REF!</definedName>
    <definedName name="Excel_BuiltIn_Print_Titles_7_1" localSheetId="19">'IMPL-COMP'!#REF!</definedName>
    <definedName name="Excel_BuiltIn_Print_Titles_7_1" localSheetId="20">'INC-COMP'!#REF!</definedName>
    <definedName name="Excel_BuiltIn_Print_Titles_7_1" localSheetId="0">#REF!</definedName>
    <definedName name="Excel_BuiltIn_Print_Titles_7_1" localSheetId="2">#REF!</definedName>
    <definedName name="Excel_BuiltIn_Print_Titles_7_1" localSheetId="21">'SCE-COMP'!#REF!</definedName>
    <definedName name="Excel_BuiltIn_Print_Titles_7_1" localSheetId="22">'SEG-COMP'!#REF!</definedName>
    <definedName name="Excel_BuiltIn_Print_Titles_7_1" localSheetId="23">'SPDA-COMP'!#REF!</definedName>
    <definedName name="Excel_BuiltIn_Print_Titles_7_1">#REF!</definedName>
    <definedName name="Excel_BuiltIn_Print_Titles_8" localSheetId="6">'ADM-COMP'!#REF!</definedName>
    <definedName name="Excel_BuiltIn_Print_Titles_8" localSheetId="14">'CLI-COMP'!#REF!</definedName>
    <definedName name="Excel_BuiltIn_Print_Titles_8" localSheetId="15">'EST-COMP'!#REF!</definedName>
    <definedName name="Excel_BuiltIn_Print_Titles_8" localSheetId="16">'GAS-COMP'!#REF!</definedName>
    <definedName name="Excel_BuiltIn_Print_Titles_8" localSheetId="18">'HID-COMP'!#REF!</definedName>
    <definedName name="Excel_BuiltIn_Print_Titles_8" localSheetId="17">'IMPER-COMP'!#REF!</definedName>
    <definedName name="Excel_BuiltIn_Print_Titles_8" localSheetId="19">'IMPL-COMP'!#REF!</definedName>
    <definedName name="Excel_BuiltIn_Print_Titles_8" localSheetId="20">'INC-COMP'!#REF!</definedName>
    <definedName name="Excel_BuiltIn_Print_Titles_8" localSheetId="0">#REF!</definedName>
    <definedName name="Excel_BuiltIn_Print_Titles_8" localSheetId="2">#REF!</definedName>
    <definedName name="Excel_BuiltIn_Print_Titles_8" localSheetId="21">'SCE-COMP'!#REF!</definedName>
    <definedName name="Excel_BuiltIn_Print_Titles_8" localSheetId="22">'SEG-COMP'!#REF!</definedName>
    <definedName name="Excel_BuiltIn_Print_Titles_8" localSheetId="23">'SPDA-COMP'!#REF!</definedName>
    <definedName name="Excel_BuiltIn_Print_Titles_8">#REF!</definedName>
    <definedName name="Excel_BuiltIn_Print_Titles_9" localSheetId="6">'ADM-COMP'!#REF!</definedName>
    <definedName name="Excel_BuiltIn_Print_Titles_9" localSheetId="14">'CLI-COMP'!#REF!</definedName>
    <definedName name="Excel_BuiltIn_Print_Titles_9" localSheetId="15">'EST-COMP'!#REF!</definedName>
    <definedName name="Excel_BuiltIn_Print_Titles_9" localSheetId="16">'GAS-COMP'!#REF!</definedName>
    <definedName name="Excel_BuiltIn_Print_Titles_9" localSheetId="18">'HID-COMP'!#REF!</definedName>
    <definedName name="Excel_BuiltIn_Print_Titles_9" localSheetId="17">'IMPER-COMP'!#REF!</definedName>
    <definedName name="Excel_BuiltIn_Print_Titles_9" localSheetId="19">'IMPL-COMP'!#REF!</definedName>
    <definedName name="Excel_BuiltIn_Print_Titles_9" localSheetId="20">'INC-COMP'!#REF!</definedName>
    <definedName name="Excel_BuiltIn_Print_Titles_9" localSheetId="0">#REF!</definedName>
    <definedName name="Excel_BuiltIn_Print_Titles_9" localSheetId="2">#REF!</definedName>
    <definedName name="Excel_BuiltIn_Print_Titles_9" localSheetId="21">'SCE-COMP'!#REF!</definedName>
    <definedName name="Excel_BuiltIn_Print_Titles_9" localSheetId="22">'SEG-COMP'!#REF!</definedName>
    <definedName name="Excel_BuiltIn_Print_Titles_9" localSheetId="23">'SPDA-COMP'!#REF!</definedName>
    <definedName name="Excel_BuiltIn_Print_Titles_9">#REF!</definedName>
    <definedName name="Excel_BuiltIn_Print_Titles_9_1" localSheetId="6">'ADM-COMP'!#REF!</definedName>
    <definedName name="Excel_BuiltIn_Print_Titles_9_1" localSheetId="14">'CLI-COMP'!#REF!</definedName>
    <definedName name="Excel_BuiltIn_Print_Titles_9_1" localSheetId="15">'EST-COMP'!#REF!</definedName>
    <definedName name="Excel_BuiltIn_Print_Titles_9_1" localSheetId="16">'GAS-COMP'!#REF!</definedName>
    <definedName name="Excel_BuiltIn_Print_Titles_9_1" localSheetId="18">'HID-COMP'!#REF!</definedName>
    <definedName name="Excel_BuiltIn_Print_Titles_9_1" localSheetId="17">'IMPER-COMP'!#REF!</definedName>
    <definedName name="Excel_BuiltIn_Print_Titles_9_1" localSheetId="19">'IMPL-COMP'!#REF!</definedName>
    <definedName name="Excel_BuiltIn_Print_Titles_9_1" localSheetId="20">'INC-COMP'!#REF!</definedName>
    <definedName name="Excel_BuiltIn_Print_Titles_9_1" localSheetId="0">#REF!</definedName>
    <definedName name="Excel_BuiltIn_Print_Titles_9_1" localSheetId="2">#REF!</definedName>
    <definedName name="Excel_BuiltIn_Print_Titles_9_1" localSheetId="21">'SCE-COMP'!#REF!</definedName>
    <definedName name="Excel_BuiltIn_Print_Titles_9_1" localSheetId="22">'SEG-COMP'!#REF!</definedName>
    <definedName name="Excel_BuiltIn_Print_Titles_9_1" localSheetId="23">'SPDA-COMP'!#REF!</definedName>
    <definedName name="Excel_BuiltIn_Print_Titles_9_1">#REF!</definedName>
    <definedName name="FAF" localSheetId="6">'ADM-COMP'!#REF!</definedName>
    <definedName name="FAF" localSheetId="14">'CLI-COMP'!#REF!</definedName>
    <definedName name="FAF" localSheetId="15">'EST-COMP'!#REF!</definedName>
    <definedName name="FAF" localSheetId="16">'GAS-COMP'!#REF!</definedName>
    <definedName name="FAF" localSheetId="18">'HID-COMP'!#REF!</definedName>
    <definedName name="FAF" localSheetId="17">'IMPER-COMP'!#REF!</definedName>
    <definedName name="FAF" localSheetId="19">'IMPL-COMP'!#REF!</definedName>
    <definedName name="FAF" localSheetId="20">'INC-COMP'!#REF!</definedName>
    <definedName name="FAF" localSheetId="0">#REF!</definedName>
    <definedName name="FAF" localSheetId="2">#REF!</definedName>
    <definedName name="FAF" localSheetId="21">'SCE-COMP'!#REF!</definedName>
    <definedName name="FAF" localSheetId="22">'SEG-COMP'!#REF!</definedName>
    <definedName name="FAF" localSheetId="23">'SPDA-COMP'!#REF!</definedName>
    <definedName name="FAF">#REF!</definedName>
    <definedName name="FAMILIAS" localSheetId="6">'ADM-COMP'!#REF!</definedName>
    <definedName name="FAMILIAS" localSheetId="14">'CLI-COMP'!#REF!</definedName>
    <definedName name="FAMILIAS" localSheetId="15">'EST-COMP'!#REF!</definedName>
    <definedName name="FAMILIAS" localSheetId="16">'GAS-COMP'!#REF!</definedName>
    <definedName name="FAMILIAS" localSheetId="18">'HID-COMP'!#REF!</definedName>
    <definedName name="FAMILIAS" localSheetId="17">'IMPER-COMP'!#REF!</definedName>
    <definedName name="FAMILIAS" localSheetId="19">'IMPL-COMP'!#REF!</definedName>
    <definedName name="FAMILIAS" localSheetId="20">'INC-COMP'!#REF!</definedName>
    <definedName name="FAMILIAS" localSheetId="0">#REF!</definedName>
    <definedName name="FAMILIAS" localSheetId="2">#REF!</definedName>
    <definedName name="FAMILIAS" localSheetId="21">'SCE-COMP'!#REF!</definedName>
    <definedName name="FAMILIAS" localSheetId="22">'SEG-COMP'!#REF!</definedName>
    <definedName name="FAMILIAS" localSheetId="23">'SPDA-COMP'!#REF!</definedName>
    <definedName name="FAMILIAS">#REF!</definedName>
    <definedName name="FDDFASD" localSheetId="6">'ADM-COMP'!#REF!</definedName>
    <definedName name="FDDFASD" localSheetId="14">'CLI-COMP'!#REF!</definedName>
    <definedName name="FDDFASD" localSheetId="15">'EST-COMP'!#REF!</definedName>
    <definedName name="FDDFASD" localSheetId="16">'GAS-COMP'!#REF!</definedName>
    <definedName name="FDDFASD" localSheetId="18">'HID-COMP'!#REF!</definedName>
    <definedName name="FDDFASD" localSheetId="17">'IMPER-COMP'!#REF!</definedName>
    <definedName name="FDDFASD" localSheetId="19">'IMPL-COMP'!#REF!</definedName>
    <definedName name="FDDFASD" localSheetId="20">'INC-COMP'!#REF!</definedName>
    <definedName name="FDDFASD" localSheetId="0">#REF!</definedName>
    <definedName name="FDDFASD" localSheetId="2">#REF!</definedName>
    <definedName name="FDDFASD" localSheetId="21">'SCE-COMP'!#REF!</definedName>
    <definedName name="FDDFASD" localSheetId="22">'SEG-COMP'!#REF!</definedName>
    <definedName name="FDDFASD" localSheetId="23">'SPDA-COMP'!#REF!</definedName>
    <definedName name="FDDFASD">#REF!</definedName>
    <definedName name="folha" localSheetId="6">'ADM-COMP'!#REF!</definedName>
    <definedName name="folha" localSheetId="14">'CLI-COMP'!#REF!</definedName>
    <definedName name="folha" localSheetId="15">'EST-COMP'!#REF!</definedName>
    <definedName name="folha" localSheetId="16">'GAS-COMP'!#REF!</definedName>
    <definedName name="folha" localSheetId="18">'HID-COMP'!#REF!</definedName>
    <definedName name="folha" localSheetId="17">'IMPER-COMP'!#REF!</definedName>
    <definedName name="folha" localSheetId="19">'IMPL-COMP'!#REF!</definedName>
    <definedName name="folha" localSheetId="20">'INC-COMP'!#REF!</definedName>
    <definedName name="folha" localSheetId="0">#REF!</definedName>
    <definedName name="folha" localSheetId="2">#REF!</definedName>
    <definedName name="folha" localSheetId="21">'SCE-COMP'!#REF!</definedName>
    <definedName name="folha" localSheetId="22">'SEG-COMP'!#REF!</definedName>
    <definedName name="folha" localSheetId="23">'SPDA-COMP'!#REF!</definedName>
    <definedName name="folha">#REF!</definedName>
    <definedName name="folhas" localSheetId="6">'ADM-COMP'!#REF!</definedName>
    <definedName name="folhas" localSheetId="14">'CLI-COMP'!#REF!</definedName>
    <definedName name="folhas" localSheetId="15">'EST-COMP'!#REF!</definedName>
    <definedName name="folhas" localSheetId="16">'GAS-COMP'!#REF!</definedName>
    <definedName name="folhas" localSheetId="18">'HID-COMP'!#REF!</definedName>
    <definedName name="folhas" localSheetId="17">'IMPER-COMP'!#REF!</definedName>
    <definedName name="folhas" localSheetId="19">'IMPL-COMP'!#REF!</definedName>
    <definedName name="folhas" localSheetId="20">'INC-COMP'!#REF!</definedName>
    <definedName name="folhas" localSheetId="0">#REF!</definedName>
    <definedName name="folhas" localSheetId="2">#REF!</definedName>
    <definedName name="folhas" localSheetId="21">'SCE-COMP'!#REF!</definedName>
    <definedName name="folhas" localSheetId="22">'SEG-COMP'!#REF!</definedName>
    <definedName name="folhas" localSheetId="23">'SPDA-COMP'!#REF!</definedName>
    <definedName name="folhas">#REF!</definedName>
    <definedName name="form01a" localSheetId="6">'ADM-COMP'!#REF!</definedName>
    <definedName name="form01a" localSheetId="14">'CLI-COMP'!#REF!</definedName>
    <definedName name="form01a" localSheetId="15">'EST-COMP'!#REF!</definedName>
    <definedName name="form01a" localSheetId="16">'GAS-COMP'!#REF!</definedName>
    <definedName name="form01a" localSheetId="18">'HID-COMP'!#REF!</definedName>
    <definedName name="form01a" localSheetId="17">'IMPER-COMP'!#REF!</definedName>
    <definedName name="form01a" localSheetId="19">'IMPL-COMP'!#REF!</definedName>
    <definedName name="form01a" localSheetId="20">'INC-COMP'!#REF!</definedName>
    <definedName name="form01a" localSheetId="0">#REF!</definedName>
    <definedName name="form01a" localSheetId="2">#REF!</definedName>
    <definedName name="form01a" localSheetId="21">'SCE-COMP'!#REF!</definedName>
    <definedName name="form01a" localSheetId="22">'SEG-COMP'!#REF!</definedName>
    <definedName name="form01a" localSheetId="23">'SPDA-COMP'!#REF!</definedName>
    <definedName name="form01a">#REF!</definedName>
    <definedName name="form01b" localSheetId="6">'ADM-COMP'!#REF!</definedName>
    <definedName name="form01b" localSheetId="14">'CLI-COMP'!#REF!</definedName>
    <definedName name="form01b" localSheetId="15">'EST-COMP'!#REF!</definedName>
    <definedName name="form01b" localSheetId="16">'GAS-COMP'!#REF!</definedName>
    <definedName name="form01b" localSheetId="18">'HID-COMP'!#REF!</definedName>
    <definedName name="form01b" localSheetId="17">'IMPER-COMP'!#REF!</definedName>
    <definedName name="form01b" localSheetId="19">'IMPL-COMP'!#REF!</definedName>
    <definedName name="form01b" localSheetId="20">'INC-COMP'!#REF!</definedName>
    <definedName name="form01b" localSheetId="0">#REF!</definedName>
    <definedName name="form01b" localSheetId="2">#REF!</definedName>
    <definedName name="form01b" localSheetId="21">'SCE-COMP'!#REF!</definedName>
    <definedName name="form01b" localSheetId="22">'SEG-COMP'!#REF!</definedName>
    <definedName name="form01b" localSheetId="23">'SPDA-COMP'!#REF!</definedName>
    <definedName name="form01b">#REF!</definedName>
    <definedName name="gasdfsdfase" localSheetId="6">'ADM-COMP'!#REF!</definedName>
    <definedName name="gasdfsdfase" localSheetId="14">'CLI-COMP'!#REF!</definedName>
    <definedName name="gasdfsdfase" localSheetId="15">'EST-COMP'!#REF!</definedName>
    <definedName name="gasdfsdfase" localSheetId="16">'GAS-COMP'!#REF!</definedName>
    <definedName name="gasdfsdfase" localSheetId="18">'HID-COMP'!#REF!</definedName>
    <definedName name="gasdfsdfase" localSheetId="17">'IMPER-COMP'!#REF!</definedName>
    <definedName name="gasdfsdfase" localSheetId="19">'IMPL-COMP'!#REF!</definedName>
    <definedName name="gasdfsdfase" localSheetId="20">'INC-COMP'!#REF!</definedName>
    <definedName name="gasdfsdfase" localSheetId="0">#REF!</definedName>
    <definedName name="gasdfsdfase" localSheetId="2">#REF!</definedName>
    <definedName name="gasdfsdfase" localSheetId="21">'SCE-COMP'!#REF!</definedName>
    <definedName name="gasdfsdfase" localSheetId="22">'SEG-COMP'!#REF!</definedName>
    <definedName name="gasdfsdfase" localSheetId="23">'SPDA-COMP'!#REF!</definedName>
    <definedName name="gasdfsdfase">#REF!</definedName>
    <definedName name="gfhfgh" localSheetId="6">'ADM-COMP'!#REF!</definedName>
    <definedName name="gfhfgh" localSheetId="14">'CLI-COMP'!#REF!</definedName>
    <definedName name="gfhfgh" localSheetId="15">'EST-COMP'!#REF!</definedName>
    <definedName name="gfhfgh" localSheetId="16">'GAS-COMP'!#REF!</definedName>
    <definedName name="gfhfgh" localSheetId="18">'HID-COMP'!#REF!</definedName>
    <definedName name="gfhfgh" localSheetId="17">'IMPER-COMP'!#REF!</definedName>
    <definedName name="gfhfgh" localSheetId="19">'IMPL-COMP'!#REF!</definedName>
    <definedName name="gfhfgh" localSheetId="20">'INC-COMP'!#REF!</definedName>
    <definedName name="gfhfgh" localSheetId="0">#REF!</definedName>
    <definedName name="gfhfgh" localSheetId="2">#REF!</definedName>
    <definedName name="gfhfgh" localSheetId="21">'SCE-COMP'!#REF!</definedName>
    <definedName name="gfhfgh" localSheetId="22">'SEG-COMP'!#REF!</definedName>
    <definedName name="gfhfgh" localSheetId="23">'SPDA-COMP'!#REF!</definedName>
    <definedName name="gfhfgh">#REF!</definedName>
    <definedName name="gfhfgh___6" localSheetId="6">'ADM-COMP'!#REF!</definedName>
    <definedName name="gfhfgh___6" localSheetId="14">'CLI-COMP'!#REF!</definedName>
    <definedName name="gfhfgh___6" localSheetId="15">'EST-COMP'!#REF!</definedName>
    <definedName name="gfhfgh___6" localSheetId="16">'GAS-COMP'!#REF!</definedName>
    <definedName name="gfhfgh___6" localSheetId="18">'HID-COMP'!#REF!</definedName>
    <definedName name="gfhfgh___6" localSheetId="17">'IMPER-COMP'!#REF!</definedName>
    <definedName name="gfhfgh___6" localSheetId="19">'IMPL-COMP'!#REF!</definedName>
    <definedName name="gfhfgh___6" localSheetId="20">'INC-COMP'!#REF!</definedName>
    <definedName name="gfhfgh___6" localSheetId="0">#REF!</definedName>
    <definedName name="gfhfgh___6" localSheetId="2">#REF!</definedName>
    <definedName name="gfhfgh___6" localSheetId="21">'SCE-COMP'!#REF!</definedName>
    <definedName name="gfhfgh___6" localSheetId="22">'SEG-COMP'!#REF!</definedName>
    <definedName name="gfhfgh___6" localSheetId="23">'SPDA-COMP'!#REF!</definedName>
    <definedName name="gfhfgh___6">#REF!</definedName>
    <definedName name="gfhfgh___6_1" localSheetId="6">'ADM-COMP'!#REF!</definedName>
    <definedName name="gfhfgh___6_1" localSheetId="14">'CLI-COMP'!#REF!</definedName>
    <definedName name="gfhfgh___6_1" localSheetId="15">'EST-COMP'!#REF!</definedName>
    <definedName name="gfhfgh___6_1" localSheetId="16">'GAS-COMP'!#REF!</definedName>
    <definedName name="gfhfgh___6_1" localSheetId="18">'HID-COMP'!#REF!</definedName>
    <definedName name="gfhfgh___6_1" localSheetId="17">'IMPER-COMP'!#REF!</definedName>
    <definedName name="gfhfgh___6_1" localSheetId="19">'IMPL-COMP'!#REF!</definedName>
    <definedName name="gfhfgh___6_1" localSheetId="20">'INC-COMP'!#REF!</definedName>
    <definedName name="gfhfgh___6_1" localSheetId="0">#REF!</definedName>
    <definedName name="gfhfgh___6_1" localSheetId="2">#REF!</definedName>
    <definedName name="gfhfgh___6_1" localSheetId="21">'SCE-COMP'!#REF!</definedName>
    <definedName name="gfhfgh___6_1" localSheetId="22">'SEG-COMP'!#REF!</definedName>
    <definedName name="gfhfgh___6_1" localSheetId="23">'SPDA-COMP'!#REF!</definedName>
    <definedName name="gfhfgh___6_1">#REF!</definedName>
    <definedName name="gfhfgh___6_1_1" localSheetId="6">'ADM-COMP'!#REF!</definedName>
    <definedName name="gfhfgh___6_1_1" localSheetId="14">'CLI-COMP'!#REF!</definedName>
    <definedName name="gfhfgh___6_1_1" localSheetId="15">'EST-COMP'!#REF!</definedName>
    <definedName name="gfhfgh___6_1_1" localSheetId="16">'GAS-COMP'!#REF!</definedName>
    <definedName name="gfhfgh___6_1_1" localSheetId="18">'HID-COMP'!#REF!</definedName>
    <definedName name="gfhfgh___6_1_1" localSheetId="17">'IMPER-COMP'!#REF!</definedName>
    <definedName name="gfhfgh___6_1_1" localSheetId="19">'IMPL-COMP'!#REF!</definedName>
    <definedName name="gfhfgh___6_1_1" localSheetId="20">'INC-COMP'!#REF!</definedName>
    <definedName name="gfhfgh___6_1_1" localSheetId="0">#REF!</definedName>
    <definedName name="gfhfgh___6_1_1" localSheetId="2">#REF!</definedName>
    <definedName name="gfhfgh___6_1_1" localSheetId="21">'SCE-COMP'!#REF!</definedName>
    <definedName name="gfhfgh___6_1_1" localSheetId="22">'SEG-COMP'!#REF!</definedName>
    <definedName name="gfhfgh___6_1_1" localSheetId="23">'SPDA-COMP'!#REF!</definedName>
    <definedName name="gfhfgh___6_1_1">#REF!</definedName>
    <definedName name="gfhfgh_1" localSheetId="6">'ADM-COMP'!#REF!</definedName>
    <definedName name="gfhfgh_1" localSheetId="14">'CLI-COMP'!#REF!</definedName>
    <definedName name="gfhfgh_1" localSheetId="15">'EST-COMP'!#REF!</definedName>
    <definedName name="gfhfgh_1" localSheetId="16">'GAS-COMP'!#REF!</definedName>
    <definedName name="gfhfgh_1" localSheetId="18">'HID-COMP'!#REF!</definedName>
    <definedName name="gfhfgh_1" localSheetId="17">'IMPER-COMP'!#REF!</definedName>
    <definedName name="gfhfgh_1" localSheetId="19">'IMPL-COMP'!#REF!</definedName>
    <definedName name="gfhfgh_1" localSheetId="20">'INC-COMP'!#REF!</definedName>
    <definedName name="gfhfgh_1" localSheetId="0">#REF!</definedName>
    <definedName name="gfhfgh_1" localSheetId="2">#REF!</definedName>
    <definedName name="gfhfgh_1" localSheetId="21">'SCE-COMP'!#REF!</definedName>
    <definedName name="gfhfgh_1" localSheetId="22">'SEG-COMP'!#REF!</definedName>
    <definedName name="gfhfgh_1" localSheetId="23">'SPDA-COMP'!#REF!</definedName>
    <definedName name="gfhfgh_1">#REF!</definedName>
    <definedName name="gfhfgh_1_1" localSheetId="6">'ADM-COMP'!#REF!</definedName>
    <definedName name="gfhfgh_1_1" localSheetId="14">'CLI-COMP'!#REF!</definedName>
    <definedName name="gfhfgh_1_1" localSheetId="15">'EST-COMP'!#REF!</definedName>
    <definedName name="gfhfgh_1_1" localSheetId="16">'GAS-COMP'!#REF!</definedName>
    <definedName name="gfhfgh_1_1" localSheetId="18">'HID-COMP'!#REF!</definedName>
    <definedName name="gfhfgh_1_1" localSheetId="17">'IMPER-COMP'!#REF!</definedName>
    <definedName name="gfhfgh_1_1" localSheetId="19">'IMPL-COMP'!#REF!</definedName>
    <definedName name="gfhfgh_1_1" localSheetId="20">'INC-COMP'!#REF!</definedName>
    <definedName name="gfhfgh_1_1" localSheetId="0">#REF!</definedName>
    <definedName name="gfhfgh_1_1" localSheetId="2">#REF!</definedName>
    <definedName name="gfhfgh_1_1" localSheetId="21">'SCE-COMP'!#REF!</definedName>
    <definedName name="gfhfgh_1_1" localSheetId="22">'SEG-COMP'!#REF!</definedName>
    <definedName name="gfhfgh_1_1" localSheetId="23">'SPDA-COMP'!#REF!</definedName>
    <definedName name="gfhfgh_1_1">#REF!</definedName>
    <definedName name="GGGG" localSheetId="6">'ADM-COMP'!#REF!</definedName>
    <definedName name="GGGG" localSheetId="14">'CLI-COMP'!#REF!</definedName>
    <definedName name="GGGG" localSheetId="15">'EST-COMP'!#REF!</definedName>
    <definedName name="GGGG" localSheetId="16">'GAS-COMP'!#REF!</definedName>
    <definedName name="GGGG" localSheetId="18">'HID-COMP'!#REF!</definedName>
    <definedName name="GGGG" localSheetId="17">'IMPER-COMP'!#REF!</definedName>
    <definedName name="GGGG" localSheetId="19">'IMPL-COMP'!#REF!</definedName>
    <definedName name="GGGG" localSheetId="20">'INC-COMP'!#REF!</definedName>
    <definedName name="GGGG" localSheetId="0">#REF!</definedName>
    <definedName name="GGGG" localSheetId="2">#REF!</definedName>
    <definedName name="GGGG" localSheetId="21">'SCE-COMP'!#REF!</definedName>
    <definedName name="GGGG" localSheetId="22">'SEG-COMP'!#REF!</definedName>
    <definedName name="GGGG" localSheetId="23">'SPDA-COMP'!#REF!</definedName>
    <definedName name="GGGG">#REF!</definedName>
    <definedName name="hjjhj" localSheetId="6">'ADM-COMP'!#REF!</definedName>
    <definedName name="hjjhj" localSheetId="14">'CLI-COMP'!#REF!</definedName>
    <definedName name="hjjhj" localSheetId="15">'EST-COMP'!#REF!</definedName>
    <definedName name="hjjhj" localSheetId="16">'GAS-COMP'!#REF!</definedName>
    <definedName name="hjjhj" localSheetId="18">'HID-COMP'!#REF!</definedName>
    <definedName name="hjjhj" localSheetId="17">'IMPER-COMP'!#REF!</definedName>
    <definedName name="hjjhj" localSheetId="19">'IMPL-COMP'!#REF!</definedName>
    <definedName name="hjjhj" localSheetId="20">'INC-COMP'!#REF!</definedName>
    <definedName name="hjjhj" localSheetId="0">#REF!</definedName>
    <definedName name="hjjhj" localSheetId="2">#REF!</definedName>
    <definedName name="hjjhj" localSheetId="21">'SCE-COMP'!#REF!</definedName>
    <definedName name="hjjhj" localSheetId="22">'SEG-COMP'!#REF!</definedName>
    <definedName name="hjjhj" localSheetId="23">'SPDA-COMP'!#REF!</definedName>
    <definedName name="hjjhj">#REF!</definedName>
    <definedName name="hjjhj_1" localSheetId="6">'ADM-COMP'!#REF!</definedName>
    <definedName name="hjjhj_1" localSheetId="14">'CLI-COMP'!#REF!</definedName>
    <definedName name="hjjhj_1" localSheetId="15">'EST-COMP'!#REF!</definedName>
    <definedName name="hjjhj_1" localSheetId="16">'GAS-COMP'!#REF!</definedName>
    <definedName name="hjjhj_1" localSheetId="18">'HID-COMP'!#REF!</definedName>
    <definedName name="hjjhj_1" localSheetId="17">'IMPER-COMP'!#REF!</definedName>
    <definedName name="hjjhj_1" localSheetId="19">'IMPL-COMP'!#REF!</definedName>
    <definedName name="hjjhj_1" localSheetId="20">'INC-COMP'!#REF!</definedName>
    <definedName name="hjjhj_1" localSheetId="0">#REF!</definedName>
    <definedName name="hjjhj_1" localSheetId="2">#REF!</definedName>
    <definedName name="hjjhj_1" localSheetId="21">'SCE-COMP'!#REF!</definedName>
    <definedName name="hjjhj_1" localSheetId="22">'SEG-COMP'!#REF!</definedName>
    <definedName name="hjjhj_1" localSheetId="23">'SPDA-COMP'!#REF!</definedName>
    <definedName name="hjjhj_1">#REF!</definedName>
    <definedName name="hjjhj_1_1" localSheetId="6">'ADM-COMP'!#REF!</definedName>
    <definedName name="hjjhj_1_1" localSheetId="14">'CLI-COMP'!#REF!</definedName>
    <definedName name="hjjhj_1_1" localSheetId="15">'EST-COMP'!#REF!</definedName>
    <definedName name="hjjhj_1_1" localSheetId="16">'GAS-COMP'!#REF!</definedName>
    <definedName name="hjjhj_1_1" localSheetId="18">'HID-COMP'!#REF!</definedName>
    <definedName name="hjjhj_1_1" localSheetId="17">'IMPER-COMP'!#REF!</definedName>
    <definedName name="hjjhj_1_1" localSheetId="19">'IMPL-COMP'!#REF!</definedName>
    <definedName name="hjjhj_1_1" localSheetId="20">'INC-COMP'!#REF!</definedName>
    <definedName name="hjjhj_1_1" localSheetId="0">#REF!</definedName>
    <definedName name="hjjhj_1_1" localSheetId="2">#REF!</definedName>
    <definedName name="hjjhj_1_1" localSheetId="21">'SCE-COMP'!#REF!</definedName>
    <definedName name="hjjhj_1_1" localSheetId="22">'SEG-COMP'!#REF!</definedName>
    <definedName name="hjjhj_1_1" localSheetId="23">'SPDA-COMP'!#REF!</definedName>
    <definedName name="hjjhj_1_1">#REF!</definedName>
    <definedName name="Import.CR">[5]Dados!$G$8</definedName>
    <definedName name="Import.Município">[5]Dados!$G$7</definedName>
    <definedName name="Import.Proponente">[5]Dados!$G$6</definedName>
    <definedName name="ITEM" localSheetId="8">[6]Plan1!$E$3:$E$5</definedName>
    <definedName name="ITEM" localSheetId="9">[6]Plan1!$E$3:$E$5</definedName>
    <definedName name="ITEM" localSheetId="4">[7]Plan1!$E$3:$E$5</definedName>
    <definedName name="ITEM">[6]Plan1!$E$3:$E$5</definedName>
    <definedName name="JOBINFO" localSheetId="6">'ADM-COMP'!#REF!</definedName>
    <definedName name="JOBINFO" localSheetId="8">'BDI-COMP '!#REF!</definedName>
    <definedName name="JOBINFO" localSheetId="14">'CLI-COMP'!#REF!</definedName>
    <definedName name="JOBINFO" localSheetId="15">'EST-COMP'!#REF!</definedName>
    <definedName name="JOBINFO" localSheetId="16">'GAS-COMP'!#REF!</definedName>
    <definedName name="JOBINFO" localSheetId="18">'HID-COMP'!#REF!</definedName>
    <definedName name="JOBINFO" localSheetId="17">'IMPER-COMP'!#REF!</definedName>
    <definedName name="JOBINFO" localSheetId="19">'IMPL-COMP'!#REF!</definedName>
    <definedName name="JOBINFO" localSheetId="20">'INC-COMP'!#REF!</definedName>
    <definedName name="JOBINFO" localSheetId="0">#REF!</definedName>
    <definedName name="JOBINFO" localSheetId="2">#REF!</definedName>
    <definedName name="JOBINFO" localSheetId="21">'SCE-COMP'!#REF!</definedName>
    <definedName name="JOBINFO" localSheetId="22">'SEG-COMP'!#REF!</definedName>
    <definedName name="JOBINFO" localSheetId="23">'SPDA-COMP'!#REF!</definedName>
    <definedName name="JOBINFO">#REF!</definedName>
    <definedName name="JUR" localSheetId="6">'ADM-COMP'!#REF!</definedName>
    <definedName name="JUR" localSheetId="8">'BDI-COMP '!#REF!</definedName>
    <definedName name="JUR" localSheetId="14">'CLI-COMP'!#REF!</definedName>
    <definedName name="JUR" localSheetId="15">'EST-COMP'!#REF!</definedName>
    <definedName name="JUR" localSheetId="16">'GAS-COMP'!#REF!</definedName>
    <definedName name="JUR" localSheetId="18">'HID-COMP'!#REF!</definedName>
    <definedName name="JUR" localSheetId="17">'IMPER-COMP'!#REF!</definedName>
    <definedName name="JUR" localSheetId="19">'IMPL-COMP'!#REF!</definedName>
    <definedName name="JUR" localSheetId="20">'INC-COMP'!#REF!</definedName>
    <definedName name="JUR" localSheetId="0">#REF!</definedName>
    <definedName name="JUR" localSheetId="2">#REF!</definedName>
    <definedName name="JUR" localSheetId="21">'SCE-COMP'!#REF!</definedName>
    <definedName name="JUR" localSheetId="22">'SEG-COMP'!#REF!</definedName>
    <definedName name="JUR" localSheetId="23">'SPDA-COMP'!#REF!</definedName>
    <definedName name="JUR">#REF!</definedName>
    <definedName name="LL" localSheetId="6">'ADM-COMP'!#REF!</definedName>
    <definedName name="LL" localSheetId="8">'BDI-COMP '!#REF!</definedName>
    <definedName name="LL" localSheetId="14">'CLI-COMP'!#REF!</definedName>
    <definedName name="LL" localSheetId="15">'EST-COMP'!#REF!</definedName>
    <definedName name="LL" localSheetId="16">'GAS-COMP'!#REF!</definedName>
    <definedName name="LL" localSheetId="18">'HID-COMP'!#REF!</definedName>
    <definedName name="LL" localSheetId="17">'IMPER-COMP'!#REF!</definedName>
    <definedName name="LL" localSheetId="19">'IMPL-COMP'!#REF!</definedName>
    <definedName name="LL" localSheetId="20">'INC-COMP'!#REF!</definedName>
    <definedName name="LL" localSheetId="0">#REF!</definedName>
    <definedName name="LL" localSheetId="2">#REF!</definedName>
    <definedName name="LL" localSheetId="21">'SCE-COMP'!#REF!</definedName>
    <definedName name="LL" localSheetId="22">'SEG-COMP'!#REF!</definedName>
    <definedName name="LL" localSheetId="23">'SPDA-COMP'!#REF!</definedName>
    <definedName name="LL">#REF!</definedName>
    <definedName name="LL_1" localSheetId="6">'ADM-COMP'!#REF!</definedName>
    <definedName name="LL_1" localSheetId="14">'CLI-COMP'!#REF!</definedName>
    <definedName name="LL_1" localSheetId="15">'EST-COMP'!#REF!</definedName>
    <definedName name="LL_1" localSheetId="16">'GAS-COMP'!#REF!</definedName>
    <definedName name="LL_1" localSheetId="18">'HID-COMP'!#REF!</definedName>
    <definedName name="LL_1" localSheetId="17">'IMPER-COMP'!#REF!</definedName>
    <definedName name="LL_1" localSheetId="19">'IMPL-COMP'!#REF!</definedName>
    <definedName name="LL_1" localSheetId="20">'INC-COMP'!#REF!</definedName>
    <definedName name="LL_1" localSheetId="0">#REF!</definedName>
    <definedName name="LL_1" localSheetId="2">#REF!</definedName>
    <definedName name="LL_1" localSheetId="21">'SCE-COMP'!#REF!</definedName>
    <definedName name="LL_1" localSheetId="22">'SEG-COMP'!#REF!</definedName>
    <definedName name="LL_1" localSheetId="23">'SPDA-COMP'!#REF!</definedName>
    <definedName name="LL_1">#REF!</definedName>
    <definedName name="LL_1_1" localSheetId="6">'ADM-COMP'!#REF!</definedName>
    <definedName name="LL_1_1" localSheetId="14">'CLI-COMP'!#REF!</definedName>
    <definedName name="LL_1_1" localSheetId="15">'EST-COMP'!#REF!</definedName>
    <definedName name="LL_1_1" localSheetId="16">'GAS-COMP'!#REF!</definedName>
    <definedName name="LL_1_1" localSheetId="18">'HID-COMP'!#REF!</definedName>
    <definedName name="LL_1_1" localSheetId="17">'IMPER-COMP'!#REF!</definedName>
    <definedName name="LL_1_1" localSheetId="19">'IMPL-COMP'!#REF!</definedName>
    <definedName name="LL_1_1" localSheetId="20">'INC-COMP'!#REF!</definedName>
    <definedName name="LL_1_1" localSheetId="0">#REF!</definedName>
    <definedName name="LL_1_1" localSheetId="2">#REF!</definedName>
    <definedName name="LL_1_1" localSheetId="21">'SCE-COMP'!#REF!</definedName>
    <definedName name="LL_1_1" localSheetId="22">'SEG-COMP'!#REF!</definedName>
    <definedName name="LL_1_1" localSheetId="23">'SPDA-COMP'!#REF!</definedName>
    <definedName name="LL_1_1">#REF!</definedName>
    <definedName name="MmExcelLinker_CBF3F7D5_5F0E_4EA5_B59F_34028F0F12D2" localSheetId="8">[8]ADMI_25.01!$G$48:$G$48</definedName>
    <definedName name="MmExcelLinker_CBF3F7D5_5F0E_4EA5_B59F_34028F0F12D2" localSheetId="9">[8]ADMI_25.01!$G$48:$G$48</definedName>
    <definedName name="MmExcelLinker_CBF3F7D5_5F0E_4EA5_B59F_34028F0F12D2" localSheetId="4">[9]ADMI_25.01!$G$48:$G$48</definedName>
    <definedName name="MmExcelLinker_CBF3F7D5_5F0E_4EA5_B59F_34028F0F12D2">[8]ADMI_25.01!$G$48:$G$48</definedName>
    <definedName name="mmmmmm" localSheetId="6">'ADM-COMP'!#REF!</definedName>
    <definedName name="mmmmmm" localSheetId="8">'BDI-COMP '!#REF!</definedName>
    <definedName name="mmmmmm" localSheetId="14">'CLI-COMP'!#REF!</definedName>
    <definedName name="mmmmmm" localSheetId="15">'EST-COMP'!#REF!</definedName>
    <definedName name="mmmmmm" localSheetId="16">'GAS-COMP'!#REF!</definedName>
    <definedName name="mmmmmm" localSheetId="18">'HID-COMP'!#REF!</definedName>
    <definedName name="mmmmmm" localSheetId="17">'IMPER-COMP'!#REF!</definedName>
    <definedName name="mmmmmm" localSheetId="19">'IMPL-COMP'!#REF!</definedName>
    <definedName name="mmmmmm" localSheetId="20">'INC-COMP'!#REF!</definedName>
    <definedName name="mmmmmm" localSheetId="0">#REF!</definedName>
    <definedName name="mmmmmm" localSheetId="2">#REF!</definedName>
    <definedName name="mmmmmm" localSheetId="21">'SCE-COMP'!#REF!</definedName>
    <definedName name="mmmmmm" localSheetId="22">'SEG-COMP'!#REF!</definedName>
    <definedName name="mmmmmm" localSheetId="23">'SPDA-COMP'!#REF!</definedName>
    <definedName name="mmmmmm">#REF!</definedName>
    <definedName name="numcond1" localSheetId="6">'ADM-COMP'!#REF!</definedName>
    <definedName name="numcond1" localSheetId="8">'BDI-COMP '!#REF!</definedName>
    <definedName name="numcond1" localSheetId="14">'CLI-COMP'!#REF!</definedName>
    <definedName name="numcond1" localSheetId="15">'EST-COMP'!#REF!</definedName>
    <definedName name="numcond1" localSheetId="16">'GAS-COMP'!#REF!</definedName>
    <definedName name="numcond1" localSheetId="18">'HID-COMP'!#REF!</definedName>
    <definedName name="numcond1" localSheetId="17">'IMPER-COMP'!#REF!</definedName>
    <definedName name="numcond1" localSheetId="19">'IMPL-COMP'!#REF!</definedName>
    <definedName name="numcond1" localSheetId="20">'INC-COMP'!#REF!</definedName>
    <definedName name="numcond1" localSheetId="0">#REF!</definedName>
    <definedName name="numcond1" localSheetId="2">#REF!</definedName>
    <definedName name="numcond1" localSheetId="21">'SCE-COMP'!#REF!</definedName>
    <definedName name="numcond1" localSheetId="22">'SEG-COMP'!#REF!</definedName>
    <definedName name="numcond1" localSheetId="23">'SPDA-COMP'!#REF!</definedName>
    <definedName name="numcond1">#REF!</definedName>
    <definedName name="numcond3" localSheetId="6">'ADM-COMP'!#REF!</definedName>
    <definedName name="numcond3" localSheetId="8">'BDI-COMP '!#REF!</definedName>
    <definedName name="numcond3" localSheetId="14">'CLI-COMP'!#REF!</definedName>
    <definedName name="numcond3" localSheetId="15">'EST-COMP'!#REF!</definedName>
    <definedName name="numcond3" localSheetId="16">'GAS-COMP'!#REF!</definedName>
    <definedName name="numcond3" localSheetId="18">'HID-COMP'!#REF!</definedName>
    <definedName name="numcond3" localSheetId="17">'IMPER-COMP'!#REF!</definedName>
    <definedName name="numcond3" localSheetId="19">'IMPL-COMP'!#REF!</definedName>
    <definedName name="numcond3" localSheetId="20">'INC-COMP'!#REF!</definedName>
    <definedName name="numcond3" localSheetId="0">#REF!</definedName>
    <definedName name="numcond3" localSheetId="2">#REF!</definedName>
    <definedName name="numcond3" localSheetId="21">'SCE-COMP'!#REF!</definedName>
    <definedName name="numcond3" localSheetId="22">'SEG-COMP'!#REF!</definedName>
    <definedName name="numcond3" localSheetId="23">'SPDA-COMP'!#REF!</definedName>
    <definedName name="numcond3">#REF!</definedName>
    <definedName name="Pfim0" localSheetId="6">'ADM-COMP'!#REF!</definedName>
    <definedName name="Pfim0" localSheetId="14">'CLI-COMP'!#REF!</definedName>
    <definedName name="Pfim0" localSheetId="15">'EST-COMP'!#REF!</definedName>
    <definedName name="Pfim0" localSheetId="16">'GAS-COMP'!#REF!</definedName>
    <definedName name="Pfim0" localSheetId="18">'HID-COMP'!#REF!</definedName>
    <definedName name="Pfim0" localSheetId="17">'IMPER-COMP'!#REF!</definedName>
    <definedName name="Pfim0" localSheetId="19">'IMPL-COMP'!#REF!</definedName>
    <definedName name="Pfim0" localSheetId="20">'INC-COMP'!#REF!</definedName>
    <definedName name="Pfim0" localSheetId="0">#REF!</definedName>
    <definedName name="Pfim0" localSheetId="2">#REF!</definedName>
    <definedName name="Pfim0" localSheetId="21">'SCE-COMP'!#REF!</definedName>
    <definedName name="Pfim0" localSheetId="22">'SEG-COMP'!#REF!</definedName>
    <definedName name="Pfim0" localSheetId="23">'SPDA-COMP'!#REF!</definedName>
    <definedName name="Pfim0">#REF!</definedName>
    <definedName name="Pfim0a" localSheetId="6">'ADM-COMP'!#REF!</definedName>
    <definedName name="Pfim0a" localSheetId="14">'CLI-COMP'!#REF!</definedName>
    <definedName name="Pfim0a" localSheetId="15">'EST-COMP'!#REF!</definedName>
    <definedName name="Pfim0a" localSheetId="16">'GAS-COMP'!#REF!</definedName>
    <definedName name="Pfim0a" localSheetId="18">'HID-COMP'!#REF!</definedName>
    <definedName name="Pfim0a" localSheetId="17">'IMPER-COMP'!#REF!</definedName>
    <definedName name="Pfim0a" localSheetId="19">'IMPL-COMP'!#REF!</definedName>
    <definedName name="Pfim0a" localSheetId="20">'INC-COMP'!#REF!</definedName>
    <definedName name="Pfim0a" localSheetId="0">#REF!</definedName>
    <definedName name="Pfim0a" localSheetId="2">#REF!</definedName>
    <definedName name="Pfim0a" localSheetId="21">'SCE-COMP'!#REF!</definedName>
    <definedName name="Pfim0a" localSheetId="22">'SEG-COMP'!#REF!</definedName>
    <definedName name="Pfim0a" localSheetId="23">'SPDA-COMP'!#REF!</definedName>
    <definedName name="Pfim0a">#REF!</definedName>
    <definedName name="Pfim1" localSheetId="6">'ADM-COMP'!#REF!</definedName>
    <definedName name="Pfim1" localSheetId="14">'CLI-COMP'!#REF!</definedName>
    <definedName name="Pfim1" localSheetId="15">'EST-COMP'!#REF!</definedName>
    <definedName name="Pfim1" localSheetId="16">'GAS-COMP'!#REF!</definedName>
    <definedName name="Pfim1" localSheetId="18">'HID-COMP'!#REF!</definedName>
    <definedName name="Pfim1" localSheetId="17">'IMPER-COMP'!#REF!</definedName>
    <definedName name="Pfim1" localSheetId="19">'IMPL-COMP'!#REF!</definedName>
    <definedName name="Pfim1" localSheetId="20">'INC-COMP'!#REF!</definedName>
    <definedName name="Pfim1" localSheetId="0">#REF!</definedName>
    <definedName name="Pfim1" localSheetId="2">#REF!</definedName>
    <definedName name="Pfim1" localSheetId="21">'SCE-COMP'!#REF!</definedName>
    <definedName name="Pfim1" localSheetId="22">'SEG-COMP'!#REF!</definedName>
    <definedName name="Pfim1" localSheetId="23">'SPDA-COMP'!#REF!</definedName>
    <definedName name="Pfim1">#REF!</definedName>
    <definedName name="Print_Area_MI" localSheetId="6">'ADM-COMP'!#REF!</definedName>
    <definedName name="Print_Area_MI" localSheetId="14">'CLI-COMP'!#REF!</definedName>
    <definedName name="Print_Area_MI" localSheetId="15">'EST-COMP'!#REF!</definedName>
    <definedName name="Print_Area_MI" localSheetId="16">'GAS-COMP'!#REF!</definedName>
    <definedName name="Print_Area_MI" localSheetId="18">'HID-COMP'!#REF!</definedName>
    <definedName name="Print_Area_MI" localSheetId="17">'IMPER-COMP'!#REF!</definedName>
    <definedName name="Print_Area_MI" localSheetId="19">'IMPL-COMP'!#REF!</definedName>
    <definedName name="Print_Area_MI" localSheetId="20">'INC-COMP'!#REF!</definedName>
    <definedName name="Print_Area_MI" localSheetId="0">#REF!</definedName>
    <definedName name="Print_Area_MI" localSheetId="2">#REF!</definedName>
    <definedName name="Print_Area_MI" localSheetId="21">'SCE-COMP'!#REF!</definedName>
    <definedName name="Print_Area_MI" localSheetId="22">'SEG-COMP'!#REF!</definedName>
    <definedName name="Print_Area_MI" localSheetId="23">'SPDA-COMP'!#REF!</definedName>
    <definedName name="Print_Area_MI">#REF!</definedName>
    <definedName name="Print_Titles_MI" localSheetId="6">'ADM-COMP'!#REF!</definedName>
    <definedName name="Print_Titles_MI" localSheetId="14">'CLI-COMP'!#REF!</definedName>
    <definedName name="Print_Titles_MI" localSheetId="15">'EST-COMP'!#REF!</definedName>
    <definedName name="Print_Titles_MI" localSheetId="16">'GAS-COMP'!#REF!</definedName>
    <definedName name="Print_Titles_MI" localSheetId="18">'HID-COMP'!#REF!</definedName>
    <definedName name="Print_Titles_MI" localSheetId="17">'IMPER-COMP'!#REF!</definedName>
    <definedName name="Print_Titles_MI" localSheetId="19">'IMPL-COMP'!#REF!</definedName>
    <definedName name="Print_Titles_MI" localSheetId="20">'INC-COMP'!#REF!</definedName>
    <definedName name="Print_Titles_MI" localSheetId="0">#REF!</definedName>
    <definedName name="Print_Titles_MI" localSheetId="2">#REF!</definedName>
    <definedName name="Print_Titles_MI" localSheetId="21">'SCE-COMP'!#REF!</definedName>
    <definedName name="Print_Titles_MI" localSheetId="22">'SEG-COMP'!#REF!</definedName>
    <definedName name="Print_Titles_MI" localSheetId="23">'SPDA-COMP'!#REF!</definedName>
    <definedName name="Print_Titles_MI">#REF!</definedName>
    <definedName name="Rev" localSheetId="6">'ADM-COMP'!#REF!</definedName>
    <definedName name="Rev" localSheetId="14">'CLI-COMP'!#REF!</definedName>
    <definedName name="Rev" localSheetId="15">'EST-COMP'!#REF!</definedName>
    <definedName name="Rev" localSheetId="16">'GAS-COMP'!#REF!</definedName>
    <definedName name="Rev" localSheetId="18">'HID-COMP'!#REF!</definedName>
    <definedName name="Rev" localSheetId="17">'IMPER-COMP'!#REF!</definedName>
    <definedName name="Rev" localSheetId="19">'IMPL-COMP'!#REF!</definedName>
    <definedName name="Rev" localSheetId="20">'INC-COMP'!#REF!</definedName>
    <definedName name="Rev" localSheetId="0">#REF!</definedName>
    <definedName name="Rev" localSheetId="2">#REF!</definedName>
    <definedName name="Rev" localSheetId="21">'SCE-COMP'!#REF!</definedName>
    <definedName name="Rev" localSheetId="22">'SEG-COMP'!#REF!</definedName>
    <definedName name="Rev" localSheetId="23">'SPDA-COMP'!#REF!</definedName>
    <definedName name="Rev">#REF!</definedName>
    <definedName name="RRRR" localSheetId="6">'ADM-COMP'!#REF!</definedName>
    <definedName name="RRRR" localSheetId="14">'CLI-COMP'!#REF!</definedName>
    <definedName name="RRRR" localSheetId="15">'EST-COMP'!#REF!</definedName>
    <definedName name="RRRR" localSheetId="16">'GAS-COMP'!#REF!</definedName>
    <definedName name="RRRR" localSheetId="18">'HID-COMP'!#REF!</definedName>
    <definedName name="RRRR" localSheetId="17">'IMPER-COMP'!#REF!</definedName>
    <definedName name="RRRR" localSheetId="19">'IMPL-COMP'!#REF!</definedName>
    <definedName name="RRRR" localSheetId="20">'INC-COMP'!#REF!</definedName>
    <definedName name="RRRR" localSheetId="0">#REF!</definedName>
    <definedName name="RRRR" localSheetId="2">#REF!</definedName>
    <definedName name="RRRR" localSheetId="21">'SCE-COMP'!#REF!</definedName>
    <definedName name="RRRR" localSheetId="22">'SEG-COMP'!#REF!</definedName>
    <definedName name="RRRR" localSheetId="23">'SPDA-COMP'!#REF!</definedName>
    <definedName name="RRRR">#REF!</definedName>
    <definedName name="S" localSheetId="6">'ADM-COMP'!#REF!</definedName>
    <definedName name="S" localSheetId="14">'CLI-COMP'!#REF!</definedName>
    <definedName name="S" localSheetId="15">'EST-COMP'!#REF!</definedName>
    <definedName name="S" localSheetId="16">'GAS-COMP'!#REF!</definedName>
    <definedName name="S" localSheetId="18">'HID-COMP'!#REF!</definedName>
    <definedName name="S" localSheetId="17">'IMPER-COMP'!#REF!</definedName>
    <definedName name="S" localSheetId="19">'IMPL-COMP'!#REF!</definedName>
    <definedName name="S" localSheetId="20">'INC-COMP'!#REF!</definedName>
    <definedName name="S" localSheetId="0">#REF!</definedName>
    <definedName name="S" localSheetId="2">#REF!</definedName>
    <definedName name="S" localSheetId="21">'SCE-COMP'!#REF!</definedName>
    <definedName name="S" localSheetId="22">'SEG-COMP'!#REF!</definedName>
    <definedName name="S" localSheetId="23">'SPDA-COMP'!#REF!</definedName>
    <definedName name="S">#REF!</definedName>
    <definedName name="sd" localSheetId="6">'ADM-COMP'!#REF!</definedName>
    <definedName name="sd" localSheetId="14">'CLI-COMP'!#REF!</definedName>
    <definedName name="sd" localSheetId="15">'EST-COMP'!#REF!</definedName>
    <definedName name="sd" localSheetId="16">'GAS-COMP'!#REF!</definedName>
    <definedName name="sd" localSheetId="18">'HID-COMP'!#REF!</definedName>
    <definedName name="sd" localSheetId="17">'IMPER-COMP'!#REF!</definedName>
    <definedName name="sd" localSheetId="19">'IMPL-COMP'!#REF!</definedName>
    <definedName name="sd" localSheetId="20">'INC-COMP'!#REF!</definedName>
    <definedName name="sd" localSheetId="0">#REF!</definedName>
    <definedName name="sd" localSheetId="2">#REF!</definedName>
    <definedName name="sd" localSheetId="21">'SCE-COMP'!#REF!</definedName>
    <definedName name="sd" localSheetId="22">'SEG-COMP'!#REF!</definedName>
    <definedName name="sd" localSheetId="23">'SPDA-COMP'!#REF!</definedName>
    <definedName name="sd">#REF!</definedName>
    <definedName name="SDF" localSheetId="6">'ADM-COMP'!#REF!</definedName>
    <definedName name="SDF" localSheetId="14">'CLI-COMP'!#REF!</definedName>
    <definedName name="SDF" localSheetId="15">'EST-COMP'!#REF!</definedName>
    <definedName name="SDF" localSheetId="16">'GAS-COMP'!#REF!</definedName>
    <definedName name="SDF" localSheetId="18">'HID-COMP'!#REF!</definedName>
    <definedName name="SDF" localSheetId="17">'IMPER-COMP'!#REF!</definedName>
    <definedName name="SDF" localSheetId="19">'IMPL-COMP'!#REF!</definedName>
    <definedName name="SDF" localSheetId="20">'INC-COMP'!#REF!</definedName>
    <definedName name="SDF" localSheetId="0">#REF!</definedName>
    <definedName name="SDF" localSheetId="2">#REF!</definedName>
    <definedName name="SDF" localSheetId="21">'SCE-COMP'!#REF!</definedName>
    <definedName name="SDF" localSheetId="22">'SEG-COMP'!#REF!</definedName>
    <definedName name="SDF" localSheetId="23">'SPDA-COMP'!#REF!</definedName>
    <definedName name="SDF">#REF!</definedName>
    <definedName name="SDFDSF" localSheetId="6">'ADM-COMP'!#REF!</definedName>
    <definedName name="SDFDSF" localSheetId="14">'CLI-COMP'!#REF!</definedName>
    <definedName name="SDFDSF" localSheetId="15">'EST-COMP'!#REF!</definedName>
    <definedName name="SDFDSF" localSheetId="16">'GAS-COMP'!#REF!</definedName>
    <definedName name="SDFDSF" localSheetId="18">'HID-COMP'!#REF!</definedName>
    <definedName name="SDFDSF" localSheetId="17">'IMPER-COMP'!#REF!</definedName>
    <definedName name="SDFDSF" localSheetId="19">'IMPL-COMP'!#REF!</definedName>
    <definedName name="SDFDSF" localSheetId="20">'INC-COMP'!#REF!</definedName>
    <definedName name="SDFDSF" localSheetId="0">#REF!</definedName>
    <definedName name="SDFDSF" localSheetId="2">#REF!</definedName>
    <definedName name="SDFDSF" localSheetId="21">'SCE-COMP'!#REF!</definedName>
    <definedName name="SDFDSF" localSheetId="22">'SEG-COMP'!#REF!</definedName>
    <definedName name="SDFDSF" localSheetId="23">'SPDA-COMP'!#REF!</definedName>
    <definedName name="SDFDSF">#REF!</definedName>
    <definedName name="Semnome" localSheetId="6">'ADM-COMP'!#REF!</definedName>
    <definedName name="Semnome" localSheetId="14">'CLI-COMP'!#REF!</definedName>
    <definedName name="Semnome" localSheetId="15">'EST-COMP'!#REF!</definedName>
    <definedName name="Semnome" localSheetId="16">'GAS-COMP'!#REF!</definedName>
    <definedName name="Semnome" localSheetId="18">'HID-COMP'!#REF!</definedName>
    <definedName name="Semnome" localSheetId="17">'IMPER-COMP'!#REF!</definedName>
    <definedName name="Semnome" localSheetId="19">'IMPL-COMP'!#REF!</definedName>
    <definedName name="Semnome" localSheetId="20">'INC-COMP'!#REF!</definedName>
    <definedName name="Semnome" localSheetId="0">#REF!</definedName>
    <definedName name="Semnome" localSheetId="2">#REF!</definedName>
    <definedName name="Semnome" localSheetId="21">'SCE-COMP'!#REF!</definedName>
    <definedName name="Semnome" localSheetId="22">'SEG-COMP'!#REF!</definedName>
    <definedName name="Semnome" localSheetId="23">'SPDA-COMP'!#REF!</definedName>
    <definedName name="Semnome">#REF!</definedName>
    <definedName name="Semnome___0" localSheetId="6">'ADM-COMP'!#REF!</definedName>
    <definedName name="Semnome___0" localSheetId="14">'CLI-COMP'!#REF!</definedName>
    <definedName name="Semnome___0" localSheetId="15">'EST-COMP'!#REF!</definedName>
    <definedName name="Semnome___0" localSheetId="16">'GAS-COMP'!#REF!</definedName>
    <definedName name="Semnome___0" localSheetId="18">'HID-COMP'!#REF!</definedName>
    <definedName name="Semnome___0" localSheetId="17">'IMPER-COMP'!#REF!</definedName>
    <definedName name="Semnome___0" localSheetId="19">'IMPL-COMP'!#REF!</definedName>
    <definedName name="Semnome___0" localSheetId="20">'INC-COMP'!#REF!</definedName>
    <definedName name="Semnome___0" localSheetId="0">#REF!</definedName>
    <definedName name="Semnome___0" localSheetId="2">#REF!</definedName>
    <definedName name="Semnome___0" localSheetId="21">'SCE-COMP'!#REF!</definedName>
    <definedName name="Semnome___0" localSheetId="22">'SEG-COMP'!#REF!</definedName>
    <definedName name="Semnome___0" localSheetId="23">'SPDA-COMP'!#REF!</definedName>
    <definedName name="Semnome___0">#REF!</definedName>
    <definedName name="Semnome___0___0" localSheetId="6">'ADM-COMP'!#REF!</definedName>
    <definedName name="Semnome___0___0" localSheetId="14">'CLI-COMP'!#REF!</definedName>
    <definedName name="Semnome___0___0" localSheetId="15">'EST-COMP'!#REF!</definedName>
    <definedName name="Semnome___0___0" localSheetId="16">'GAS-COMP'!#REF!</definedName>
    <definedName name="Semnome___0___0" localSheetId="18">'HID-COMP'!#REF!</definedName>
    <definedName name="Semnome___0___0" localSheetId="17">'IMPER-COMP'!#REF!</definedName>
    <definedName name="Semnome___0___0" localSheetId="19">'IMPL-COMP'!#REF!</definedName>
    <definedName name="Semnome___0___0" localSheetId="20">'INC-COMP'!#REF!</definedName>
    <definedName name="Semnome___0___0" localSheetId="0">#REF!</definedName>
    <definedName name="Semnome___0___0" localSheetId="2">#REF!</definedName>
    <definedName name="Semnome___0___0" localSheetId="21">'SCE-COMP'!#REF!</definedName>
    <definedName name="Semnome___0___0" localSheetId="22">'SEG-COMP'!#REF!</definedName>
    <definedName name="Semnome___0___0" localSheetId="23">'SPDA-COMP'!#REF!</definedName>
    <definedName name="Semnome___0___0">#REF!</definedName>
    <definedName name="Semnome___0___0___0" localSheetId="6">'ADM-COMP'!#REF!</definedName>
    <definedName name="Semnome___0___0___0" localSheetId="14">'CLI-COMP'!#REF!</definedName>
    <definedName name="Semnome___0___0___0" localSheetId="15">'EST-COMP'!#REF!</definedName>
    <definedName name="Semnome___0___0___0" localSheetId="16">'GAS-COMP'!#REF!</definedName>
    <definedName name="Semnome___0___0___0" localSheetId="18">'HID-COMP'!#REF!</definedName>
    <definedName name="Semnome___0___0___0" localSheetId="17">'IMPER-COMP'!#REF!</definedName>
    <definedName name="Semnome___0___0___0" localSheetId="19">'IMPL-COMP'!#REF!</definedName>
    <definedName name="Semnome___0___0___0" localSheetId="20">'INC-COMP'!#REF!</definedName>
    <definedName name="Semnome___0___0___0" localSheetId="0">#REF!</definedName>
    <definedName name="Semnome___0___0___0" localSheetId="2">#REF!</definedName>
    <definedName name="Semnome___0___0___0" localSheetId="21">'SCE-COMP'!#REF!</definedName>
    <definedName name="Semnome___0___0___0" localSheetId="22">'SEG-COMP'!#REF!</definedName>
    <definedName name="Semnome___0___0___0" localSheetId="23">'SPDA-COMP'!#REF!</definedName>
    <definedName name="Semnome___0___0___0">#REF!</definedName>
    <definedName name="Semnome___0___0___0___0" localSheetId="6">'ADM-COMP'!#REF!</definedName>
    <definedName name="Semnome___0___0___0___0" localSheetId="14">'CLI-COMP'!#REF!</definedName>
    <definedName name="Semnome___0___0___0___0" localSheetId="15">'EST-COMP'!#REF!</definedName>
    <definedName name="Semnome___0___0___0___0" localSheetId="16">'GAS-COMP'!#REF!</definedName>
    <definedName name="Semnome___0___0___0___0" localSheetId="18">'HID-COMP'!#REF!</definedName>
    <definedName name="Semnome___0___0___0___0" localSheetId="17">'IMPER-COMP'!#REF!</definedName>
    <definedName name="Semnome___0___0___0___0" localSheetId="19">'IMPL-COMP'!#REF!</definedName>
    <definedName name="Semnome___0___0___0___0" localSheetId="20">'INC-COMP'!#REF!</definedName>
    <definedName name="Semnome___0___0___0___0" localSheetId="0">#REF!</definedName>
    <definedName name="Semnome___0___0___0___0" localSheetId="2">#REF!</definedName>
    <definedName name="Semnome___0___0___0___0" localSheetId="21">'SCE-COMP'!#REF!</definedName>
    <definedName name="Semnome___0___0___0___0" localSheetId="22">'SEG-COMP'!#REF!</definedName>
    <definedName name="Semnome___0___0___0___0" localSheetId="23">'SPDA-COMP'!#REF!</definedName>
    <definedName name="Semnome___0___0___0___0">#REF!</definedName>
    <definedName name="Semnome___0___0___0___0___0" localSheetId="6">'ADM-COMP'!#REF!</definedName>
    <definedName name="Semnome___0___0___0___0___0" localSheetId="14">'CLI-COMP'!#REF!</definedName>
    <definedName name="Semnome___0___0___0___0___0" localSheetId="15">'EST-COMP'!#REF!</definedName>
    <definedName name="Semnome___0___0___0___0___0" localSheetId="16">'GAS-COMP'!#REF!</definedName>
    <definedName name="Semnome___0___0___0___0___0" localSheetId="18">'HID-COMP'!#REF!</definedName>
    <definedName name="Semnome___0___0___0___0___0" localSheetId="17">'IMPER-COMP'!#REF!</definedName>
    <definedName name="Semnome___0___0___0___0___0" localSheetId="19">'IMPL-COMP'!#REF!</definedName>
    <definedName name="Semnome___0___0___0___0___0" localSheetId="20">'INC-COMP'!#REF!</definedName>
    <definedName name="Semnome___0___0___0___0___0" localSheetId="0">#REF!</definedName>
    <definedName name="Semnome___0___0___0___0___0" localSheetId="2">#REF!</definedName>
    <definedName name="Semnome___0___0___0___0___0" localSheetId="21">'SCE-COMP'!#REF!</definedName>
    <definedName name="Semnome___0___0___0___0___0" localSheetId="22">'SEG-COMP'!#REF!</definedName>
    <definedName name="Semnome___0___0___0___0___0" localSheetId="23">'SPDA-COMP'!#REF!</definedName>
    <definedName name="Semnome___0___0___0___0___0">#REF!</definedName>
    <definedName name="Semnome___0___0___0___0___0___0" localSheetId="6">'ADM-COMP'!#REF!</definedName>
    <definedName name="Semnome___0___0___0___0___0___0" localSheetId="14">'CLI-COMP'!#REF!</definedName>
    <definedName name="Semnome___0___0___0___0___0___0" localSheetId="15">'EST-COMP'!#REF!</definedName>
    <definedName name="Semnome___0___0___0___0___0___0" localSheetId="16">'GAS-COMP'!#REF!</definedName>
    <definedName name="Semnome___0___0___0___0___0___0" localSheetId="18">'HID-COMP'!#REF!</definedName>
    <definedName name="Semnome___0___0___0___0___0___0" localSheetId="17">'IMPER-COMP'!#REF!</definedName>
    <definedName name="Semnome___0___0___0___0___0___0" localSheetId="19">'IMPL-COMP'!#REF!</definedName>
    <definedName name="Semnome___0___0___0___0___0___0" localSheetId="20">'INC-COMP'!#REF!</definedName>
    <definedName name="Semnome___0___0___0___0___0___0" localSheetId="0">#REF!</definedName>
    <definedName name="Semnome___0___0___0___0___0___0" localSheetId="2">#REF!</definedName>
    <definedName name="Semnome___0___0___0___0___0___0" localSheetId="21">'SCE-COMP'!#REF!</definedName>
    <definedName name="Semnome___0___0___0___0___0___0" localSheetId="22">'SEG-COMP'!#REF!</definedName>
    <definedName name="Semnome___0___0___0___0___0___0" localSheetId="23">'SPDA-COMP'!#REF!</definedName>
    <definedName name="Semnome___0___0___0___0___0___0">#REF!</definedName>
    <definedName name="Semnome___0___0___0___0___0___0___0" localSheetId="6">'ADM-COMP'!#REF!</definedName>
    <definedName name="Semnome___0___0___0___0___0___0___0" localSheetId="14">'CLI-COMP'!#REF!</definedName>
    <definedName name="Semnome___0___0___0___0___0___0___0" localSheetId="15">'EST-COMP'!#REF!</definedName>
    <definedName name="Semnome___0___0___0___0___0___0___0" localSheetId="16">'GAS-COMP'!#REF!</definedName>
    <definedName name="Semnome___0___0___0___0___0___0___0" localSheetId="18">'HID-COMP'!#REF!</definedName>
    <definedName name="Semnome___0___0___0___0___0___0___0" localSheetId="17">'IMPER-COMP'!#REF!</definedName>
    <definedName name="Semnome___0___0___0___0___0___0___0" localSheetId="19">'IMPL-COMP'!#REF!</definedName>
    <definedName name="Semnome___0___0___0___0___0___0___0" localSheetId="20">'INC-COMP'!#REF!</definedName>
    <definedName name="Semnome___0___0___0___0___0___0___0" localSheetId="0">#REF!</definedName>
    <definedName name="Semnome___0___0___0___0___0___0___0" localSheetId="2">#REF!</definedName>
    <definedName name="Semnome___0___0___0___0___0___0___0" localSheetId="21">'SCE-COMP'!#REF!</definedName>
    <definedName name="Semnome___0___0___0___0___0___0___0" localSheetId="22">'SEG-COMP'!#REF!</definedName>
    <definedName name="Semnome___0___0___0___0___0___0___0" localSheetId="23">'SPDA-COMP'!#REF!</definedName>
    <definedName name="Semnome___0___0___0___0___0___0___0">#REF!</definedName>
    <definedName name="Semnome_1" localSheetId="6">'ADM-COMP'!#REF!</definedName>
    <definedName name="Semnome_1" localSheetId="14">'CLI-COMP'!#REF!</definedName>
    <definedName name="Semnome_1" localSheetId="15">'EST-COMP'!#REF!</definedName>
    <definedName name="Semnome_1" localSheetId="16">'GAS-COMP'!#REF!</definedName>
    <definedName name="Semnome_1" localSheetId="18">'HID-COMP'!#REF!</definedName>
    <definedName name="Semnome_1" localSheetId="17">'IMPER-COMP'!#REF!</definedName>
    <definedName name="Semnome_1" localSheetId="19">'IMPL-COMP'!#REF!</definedName>
    <definedName name="Semnome_1" localSheetId="20">'INC-COMP'!#REF!</definedName>
    <definedName name="Semnome_1" localSheetId="0">#REF!</definedName>
    <definedName name="Semnome_1" localSheetId="2">#REF!</definedName>
    <definedName name="Semnome_1" localSheetId="21">'SCE-COMP'!#REF!</definedName>
    <definedName name="Semnome_1" localSheetId="22">'SEG-COMP'!#REF!</definedName>
    <definedName name="Semnome_1" localSheetId="23">'SPDA-COMP'!#REF!</definedName>
    <definedName name="Semnome_1">#REF!</definedName>
    <definedName name="Semnome_1_1" localSheetId="6">'ADM-COMP'!#REF!</definedName>
    <definedName name="Semnome_1_1" localSheetId="14">'CLI-COMP'!#REF!</definedName>
    <definedName name="Semnome_1_1" localSheetId="15">'EST-COMP'!#REF!</definedName>
    <definedName name="Semnome_1_1" localSheetId="16">'GAS-COMP'!#REF!</definedName>
    <definedName name="Semnome_1_1" localSheetId="18">'HID-COMP'!#REF!</definedName>
    <definedName name="Semnome_1_1" localSheetId="17">'IMPER-COMP'!#REF!</definedName>
    <definedName name="Semnome_1_1" localSheetId="19">'IMPL-COMP'!#REF!</definedName>
    <definedName name="Semnome_1_1" localSheetId="20">'INC-COMP'!#REF!</definedName>
    <definedName name="Semnome_1_1" localSheetId="0">#REF!</definedName>
    <definedName name="Semnome_1_1" localSheetId="2">#REF!</definedName>
    <definedName name="Semnome_1_1" localSheetId="21">'SCE-COMP'!#REF!</definedName>
    <definedName name="Semnome_1_1" localSheetId="22">'SEG-COMP'!#REF!</definedName>
    <definedName name="Semnome_1_1" localSheetId="23">'SPDA-COMP'!#REF!</definedName>
    <definedName name="Semnome_1_1">#REF!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S" localSheetId="6">'ADM-COMP'!#REF!</definedName>
    <definedName name="SS" localSheetId="8">'BDI-COMP '!#REF!</definedName>
    <definedName name="SS" localSheetId="14">'CLI-COMP'!#REF!</definedName>
    <definedName name="SS" localSheetId="15">'EST-COMP'!#REF!</definedName>
    <definedName name="SS" localSheetId="16">'GAS-COMP'!#REF!</definedName>
    <definedName name="SS" localSheetId="18">'HID-COMP'!#REF!</definedName>
    <definedName name="SS" localSheetId="17">'IMPER-COMP'!#REF!</definedName>
    <definedName name="SS" localSheetId="19">'IMPL-COMP'!#REF!</definedName>
    <definedName name="SS" localSheetId="20">'INC-COMP'!#REF!</definedName>
    <definedName name="SS" localSheetId="0">#REF!</definedName>
    <definedName name="SS" localSheetId="2">#REF!</definedName>
    <definedName name="SS" localSheetId="21">'SCE-COMP'!#REF!</definedName>
    <definedName name="SS" localSheetId="22">'SEG-COMP'!#REF!</definedName>
    <definedName name="SS" localSheetId="23">'SPDA-COMP'!#REF!</definedName>
    <definedName name="SS">#REF!</definedName>
    <definedName name="SSS" localSheetId="6">'ADM-COMP'!#REF!</definedName>
    <definedName name="SSS" localSheetId="8">'BDI-COMP '!#REF!</definedName>
    <definedName name="SSS" localSheetId="14">'CLI-COMP'!#REF!</definedName>
    <definedName name="SSS" localSheetId="15">'EST-COMP'!#REF!</definedName>
    <definedName name="SSS" localSheetId="16">'GAS-COMP'!#REF!</definedName>
    <definedName name="SSS" localSheetId="18">'HID-COMP'!#REF!</definedName>
    <definedName name="SSS" localSheetId="17">'IMPER-COMP'!#REF!</definedName>
    <definedName name="SSS" localSheetId="19">'IMPL-COMP'!#REF!</definedName>
    <definedName name="SSS" localSheetId="20">'INC-COMP'!#REF!</definedName>
    <definedName name="SSS" localSheetId="0">#REF!</definedName>
    <definedName name="SSS" localSheetId="2">#REF!</definedName>
    <definedName name="SSS" localSheetId="21">'SCE-COMP'!#REF!</definedName>
    <definedName name="SSS" localSheetId="22">'SEG-COMP'!#REF!</definedName>
    <definedName name="SSS" localSheetId="23">'SPDA-COMP'!#REF!</definedName>
    <definedName name="SSS">#REF!</definedName>
    <definedName name="SSSSS" localSheetId="6">'ADM-COMP'!#REF!</definedName>
    <definedName name="SSSSS" localSheetId="8">'BDI-COMP '!#REF!</definedName>
    <definedName name="SSSSS" localSheetId="14">'CLI-COMP'!#REF!</definedName>
    <definedName name="SSSSS" localSheetId="15">'EST-COMP'!#REF!</definedName>
    <definedName name="SSSSS" localSheetId="16">'GAS-COMP'!#REF!</definedName>
    <definedName name="SSSSS" localSheetId="18">'HID-COMP'!#REF!</definedName>
    <definedName name="SSSSS" localSheetId="17">'IMPER-COMP'!#REF!</definedName>
    <definedName name="SSSSS" localSheetId="19">'IMPL-COMP'!#REF!</definedName>
    <definedName name="SSSSS" localSheetId="20">'INC-COMP'!#REF!</definedName>
    <definedName name="SSSSS" localSheetId="0">#REF!</definedName>
    <definedName name="SSSSS" localSheetId="2">#REF!</definedName>
    <definedName name="SSSSS" localSheetId="21">'SCE-COMP'!#REF!</definedName>
    <definedName name="SSSSS" localSheetId="22">'SEG-COMP'!#REF!</definedName>
    <definedName name="SSSSS" localSheetId="23">'SPDA-COMP'!#REF!</definedName>
    <definedName name="SSSSS">#REF!</definedName>
    <definedName name="SSSSSSS" localSheetId="6">'ADM-COMP'!#REF!</definedName>
    <definedName name="SSSSSSS" localSheetId="14">'CLI-COMP'!#REF!</definedName>
    <definedName name="SSSSSSS" localSheetId="15">'EST-COMP'!#REF!</definedName>
    <definedName name="SSSSSSS" localSheetId="16">'GAS-COMP'!#REF!</definedName>
    <definedName name="SSSSSSS" localSheetId="18">'HID-COMP'!#REF!</definedName>
    <definedName name="SSSSSSS" localSheetId="17">'IMPER-COMP'!#REF!</definedName>
    <definedName name="SSSSSSS" localSheetId="19">'IMPL-COMP'!#REF!</definedName>
    <definedName name="SSSSSSS" localSheetId="20">'INC-COMP'!#REF!</definedName>
    <definedName name="SSSSSSS" localSheetId="0">#REF!</definedName>
    <definedName name="SSSSSSS" localSheetId="2">#REF!</definedName>
    <definedName name="SSSSSSS" localSheetId="21">'SCE-COMP'!#REF!</definedName>
    <definedName name="SSSSSSS" localSheetId="22">'SEG-COMP'!#REF!</definedName>
    <definedName name="SSSSSSS" localSheetId="23">'SPDA-COMP'!#REF!</definedName>
    <definedName name="SSSSSSS">#REF!</definedName>
    <definedName name="START" localSheetId="6">'ADM-COMP'!#REF!</definedName>
    <definedName name="START" localSheetId="14">'CLI-COMP'!#REF!</definedName>
    <definedName name="START" localSheetId="15">'EST-COMP'!#REF!</definedName>
    <definedName name="START" localSheetId="16">'GAS-COMP'!#REF!</definedName>
    <definedName name="START" localSheetId="18">'HID-COMP'!#REF!</definedName>
    <definedName name="START" localSheetId="17">'IMPER-COMP'!#REF!</definedName>
    <definedName name="START" localSheetId="19">'IMPL-COMP'!#REF!</definedName>
    <definedName name="START" localSheetId="20">'INC-COMP'!#REF!</definedName>
    <definedName name="START" localSheetId="0">#REF!</definedName>
    <definedName name="START" localSheetId="2">#REF!</definedName>
    <definedName name="START" localSheetId="21">'SCE-COMP'!#REF!</definedName>
    <definedName name="START" localSheetId="22">'SEG-COMP'!#REF!</definedName>
    <definedName name="START" localSheetId="23">'SPDA-COMP'!#REF!</definedName>
    <definedName name="START">#REF!</definedName>
    <definedName name="STATUS" localSheetId="6">'ADM-COMP'!#REF!</definedName>
    <definedName name="STATUS" localSheetId="14">'CLI-COMP'!#REF!</definedName>
    <definedName name="STATUS" localSheetId="15">'EST-COMP'!#REF!</definedName>
    <definedName name="STATUS" localSheetId="16">'GAS-COMP'!#REF!</definedName>
    <definedName name="STATUS" localSheetId="18">'HID-COMP'!#REF!</definedName>
    <definedName name="STATUS" localSheetId="17">'IMPER-COMP'!#REF!</definedName>
    <definedName name="STATUS" localSheetId="19">'IMPL-COMP'!#REF!</definedName>
    <definedName name="STATUS" localSheetId="20">'INC-COMP'!#REF!</definedName>
    <definedName name="STATUS" localSheetId="0">#REF!</definedName>
    <definedName name="STATUS" localSheetId="2">#REF!</definedName>
    <definedName name="STATUS" localSheetId="21">'SCE-COMP'!#REF!</definedName>
    <definedName name="STATUS" localSheetId="22">'SEG-COMP'!#REF!</definedName>
    <definedName name="STATUS" localSheetId="23">'SPDA-COMP'!#REF!</definedName>
    <definedName name="STATUS">#REF!</definedName>
    <definedName name="TECH" localSheetId="6">'ADM-COMP'!#REF!</definedName>
    <definedName name="TECH" localSheetId="14">'CLI-COMP'!#REF!</definedName>
    <definedName name="TECH" localSheetId="15">'EST-COMP'!#REF!</definedName>
    <definedName name="TECH" localSheetId="16">'GAS-COMP'!#REF!</definedName>
    <definedName name="TECH" localSheetId="18">'HID-COMP'!#REF!</definedName>
    <definedName name="TECH" localSheetId="17">'IMPER-COMP'!#REF!</definedName>
    <definedName name="TECH" localSheetId="19">'IMPL-COMP'!#REF!</definedName>
    <definedName name="TECH" localSheetId="20">'INC-COMP'!#REF!</definedName>
    <definedName name="TECH" localSheetId="0">#REF!</definedName>
    <definedName name="TECH" localSheetId="2">#REF!</definedName>
    <definedName name="TECH" localSheetId="21">'SCE-COMP'!#REF!</definedName>
    <definedName name="TECH" localSheetId="22">'SEG-COMP'!#REF!</definedName>
    <definedName name="TECH" localSheetId="23">'SPDA-COMP'!#REF!</definedName>
    <definedName name="TECH">#REF!</definedName>
    <definedName name="teste" localSheetId="6">'ADM-COMP'!#REF!</definedName>
    <definedName name="teste" localSheetId="14">'CLI-COMP'!#REF!</definedName>
    <definedName name="teste" localSheetId="15">'EST-COMP'!#REF!</definedName>
    <definedName name="teste" localSheetId="16">'GAS-COMP'!#REF!</definedName>
    <definedName name="teste" localSheetId="18">'HID-COMP'!#REF!</definedName>
    <definedName name="teste" localSheetId="17">'IMPER-COMP'!#REF!</definedName>
    <definedName name="teste" localSheetId="19">'IMPL-COMP'!#REF!</definedName>
    <definedName name="teste" localSheetId="20">'INC-COMP'!#REF!</definedName>
    <definedName name="teste" localSheetId="0">#REF!</definedName>
    <definedName name="teste" localSheetId="2">#REF!</definedName>
    <definedName name="teste" localSheetId="21">'SCE-COMP'!#REF!</definedName>
    <definedName name="teste" localSheetId="22">'SEG-COMP'!#REF!</definedName>
    <definedName name="teste" localSheetId="23">'SPDA-COMP'!#REF!</definedName>
    <definedName name="teste">#REF!</definedName>
    <definedName name="teste1" localSheetId="6">'ADM-COMP'!#REF!</definedName>
    <definedName name="teste1" localSheetId="14">'CLI-COMP'!#REF!</definedName>
    <definedName name="teste1" localSheetId="15">'EST-COMP'!#REF!</definedName>
    <definedName name="teste1" localSheetId="16">'GAS-COMP'!#REF!</definedName>
    <definedName name="teste1" localSheetId="18">'HID-COMP'!#REF!</definedName>
    <definedName name="teste1" localSheetId="17">'IMPER-COMP'!#REF!</definedName>
    <definedName name="teste1" localSheetId="19">'IMPL-COMP'!#REF!</definedName>
    <definedName name="teste1" localSheetId="20">'INC-COMP'!#REF!</definedName>
    <definedName name="teste1" localSheetId="0">#REF!</definedName>
    <definedName name="teste1" localSheetId="2">#REF!</definedName>
    <definedName name="teste1" localSheetId="21">'SCE-COMP'!#REF!</definedName>
    <definedName name="teste1" localSheetId="22">'SEG-COMP'!#REF!</definedName>
    <definedName name="teste1" localSheetId="23">'SPDA-COMP'!#REF!</definedName>
    <definedName name="teste1">#REF!</definedName>
    <definedName name="teste2" localSheetId="6">'[4]CAPA -1'!#REF!</definedName>
    <definedName name="teste2" localSheetId="8">'[4]CAPA -1'!#REF!</definedName>
    <definedName name="teste2" localSheetId="14">'[4]CAPA -1'!#REF!</definedName>
    <definedName name="teste2" localSheetId="15">'[4]CAPA -1'!#REF!</definedName>
    <definedName name="teste2" localSheetId="16">'[4]CAPA -1'!#REF!</definedName>
    <definedName name="teste2" localSheetId="18">'[4]CAPA -1'!#REF!</definedName>
    <definedName name="teste2" localSheetId="17">'[4]CAPA -1'!#REF!</definedName>
    <definedName name="teste2" localSheetId="19">'[4]CAPA -1'!#REF!</definedName>
    <definedName name="teste2" localSheetId="20">'[4]CAPA -1'!#REF!</definedName>
    <definedName name="teste2" localSheetId="0">'[4]CAPA -1'!#REF!</definedName>
    <definedName name="teste2" localSheetId="2">'[4]CAPA -1'!#REF!</definedName>
    <definedName name="teste2" localSheetId="21">'[4]CAPA -1'!#REF!</definedName>
    <definedName name="teste2" localSheetId="22">'[4]CAPA -1'!#REF!</definedName>
    <definedName name="teste2" localSheetId="23">'[4]CAPA -1'!#REF!</definedName>
    <definedName name="teste2">'[4]CAPA -1'!#REF!</definedName>
    <definedName name="teste3" localSheetId="6">'ADM-COMP'!#REF!</definedName>
    <definedName name="teste3" localSheetId="8">'BDI-COMP '!#REF!</definedName>
    <definedName name="teste3" localSheetId="14">'CLI-COMP'!#REF!</definedName>
    <definedName name="teste3" localSheetId="15">'EST-COMP'!#REF!</definedName>
    <definedName name="teste3" localSheetId="16">'GAS-COMP'!#REF!</definedName>
    <definedName name="teste3" localSheetId="18">'HID-COMP'!#REF!</definedName>
    <definedName name="teste3" localSheetId="17">'IMPER-COMP'!#REF!</definedName>
    <definedName name="teste3" localSheetId="19">'IMPL-COMP'!#REF!</definedName>
    <definedName name="teste3" localSheetId="20">'INC-COMP'!#REF!</definedName>
    <definedName name="teste3" localSheetId="0">#REF!</definedName>
    <definedName name="teste3" localSheetId="2">#REF!</definedName>
    <definedName name="teste3" localSheetId="21">'SCE-COMP'!#REF!</definedName>
    <definedName name="teste3" localSheetId="22">'SEG-COMP'!#REF!</definedName>
    <definedName name="teste3" localSheetId="23">'SPDA-COMP'!#REF!</definedName>
    <definedName name="teste3">#REF!</definedName>
    <definedName name="TESTE4" localSheetId="6">'ADM-COMP'!#REF!</definedName>
    <definedName name="TESTE4" localSheetId="8">'BDI-COMP '!#REF!</definedName>
    <definedName name="TESTE4" localSheetId="14">'CLI-COMP'!#REF!</definedName>
    <definedName name="TESTE4" localSheetId="15">'EST-COMP'!#REF!</definedName>
    <definedName name="TESTE4" localSheetId="16">'GAS-COMP'!#REF!</definedName>
    <definedName name="TESTE4" localSheetId="18">'HID-COMP'!#REF!</definedName>
    <definedName name="TESTE4" localSheetId="17">'IMPER-COMP'!#REF!</definedName>
    <definedName name="TESTE4" localSheetId="19">'IMPL-COMP'!#REF!</definedName>
    <definedName name="TESTE4" localSheetId="20">'INC-COMP'!#REF!</definedName>
    <definedName name="TESTE4" localSheetId="0">#REF!</definedName>
    <definedName name="TESTE4" localSheetId="2">#REF!</definedName>
    <definedName name="TESTE4" localSheetId="21">'SCE-COMP'!#REF!</definedName>
    <definedName name="TESTE4" localSheetId="22">'SEG-COMP'!#REF!</definedName>
    <definedName name="TESTE4" localSheetId="23">'SPDA-COMP'!#REF!</definedName>
    <definedName name="TESTE4">#REF!</definedName>
    <definedName name="TESTE5" localSheetId="6">'ADM-COMP'!#REF!</definedName>
    <definedName name="TESTE5" localSheetId="8">'BDI-COMP '!#REF!</definedName>
    <definedName name="TESTE5" localSheetId="14">'CLI-COMP'!#REF!</definedName>
    <definedName name="TESTE5" localSheetId="15">'EST-COMP'!#REF!</definedName>
    <definedName name="TESTE5" localSheetId="16">'GAS-COMP'!#REF!</definedName>
    <definedName name="TESTE5" localSheetId="18">'HID-COMP'!#REF!</definedName>
    <definedName name="TESTE5" localSheetId="17">'IMPER-COMP'!#REF!</definedName>
    <definedName name="TESTE5" localSheetId="19">'IMPL-COMP'!#REF!</definedName>
    <definedName name="TESTE5" localSheetId="20">'INC-COMP'!#REF!</definedName>
    <definedName name="TESTE5" localSheetId="0">#REF!</definedName>
    <definedName name="TESTE5" localSheetId="2">#REF!</definedName>
    <definedName name="TESTE5" localSheetId="21">'SCE-COMP'!#REF!</definedName>
    <definedName name="TESTE5" localSheetId="22">'SEG-COMP'!#REF!</definedName>
    <definedName name="TESTE5" localSheetId="23">'SPDA-COMP'!#REF!</definedName>
    <definedName name="TESTE5">#REF!</definedName>
    <definedName name="_xlnm.Print_Titles" localSheetId="6">'ADM-COMP'!$1:$4</definedName>
    <definedName name="_xlnm.Print_Titles" localSheetId="7">'ARQ-COMP'!$1:$4</definedName>
    <definedName name="_xlnm.Print_Titles" localSheetId="16">'GAS-COMP'!$1:$2</definedName>
    <definedName name="_xlnm.Print_Titles" localSheetId="3">GLOBAL!$1:$5</definedName>
    <definedName name="_xlnm.Print_Titles" localSheetId="9">'LS-COMP'!$1:$7</definedName>
    <definedName name="_xlnm.Print_Titles" localSheetId="4">'MEM-LEVANT'!$1:$6</definedName>
    <definedName name="vfvf">[10]Dados!$G$7</definedName>
    <definedName name="X" localSheetId="6">'ADM-COMP'!#REF!</definedName>
    <definedName name="X" localSheetId="8">'BDI-COMP '!#REF!</definedName>
    <definedName name="X" localSheetId="14">'CLI-COMP'!#REF!</definedName>
    <definedName name="X" localSheetId="15">'EST-COMP'!#REF!</definedName>
    <definedName name="X" localSheetId="16">'GAS-COMP'!#REF!</definedName>
    <definedName name="X" localSheetId="18">'HID-COMP'!#REF!</definedName>
    <definedName name="X" localSheetId="17">'IMPER-COMP'!#REF!</definedName>
    <definedName name="X" localSheetId="19">'IMPL-COMP'!#REF!</definedName>
    <definedName name="X" localSheetId="20">'INC-COMP'!#REF!</definedName>
    <definedName name="X" localSheetId="0">#REF!</definedName>
    <definedName name="X" localSheetId="2">#REF!</definedName>
    <definedName name="X" localSheetId="21">'SCE-COMP'!#REF!</definedName>
    <definedName name="X" localSheetId="22">'SEG-COMP'!#REF!</definedName>
    <definedName name="X" localSheetId="23">'SPDA-COMP'!#REF!</definedName>
    <definedName name="X">#REF!</definedName>
  </definedNames>
  <calcPr calcId="144525"/>
</workbook>
</file>

<file path=xl/comments1.xml><?xml version="1.0" encoding="utf-8"?>
<comments xmlns="http://schemas.openxmlformats.org/spreadsheetml/2006/main">
  <authors>
    <author>Vitor Varejão</author>
  </authors>
  <commentList>
    <comment ref="M1" authorId="0">
      <text>
        <r>
          <rPr>
            <b/>
            <sz val="8"/>
            <color indexed="8"/>
            <rFont val="Tahoma"/>
            <charset val="134"/>
          </rPr>
          <t>Vitor Varejão:</t>
        </r>
        <r>
          <rPr>
            <sz val="8"/>
            <color indexed="8"/>
            <rFont val="Tahoma"/>
            <charset val="134"/>
          </rPr>
          <t xml:space="preserve">
A célula M1 deverá ser preenchida com o tipo de composição, como:
ELE - Elétrica
ARQ - Arquitetura
SEG - Segurança
...</t>
        </r>
      </text>
    </comment>
  </commentList>
</comments>
</file>

<file path=xl/sharedStrings.xml><?xml version="1.0" encoding="utf-8"?>
<sst xmlns="http://schemas.openxmlformats.org/spreadsheetml/2006/main" count="29747">
  <si>
    <r>
      <rPr>
        <b/>
        <sz val="10"/>
        <rFont val="Arial"/>
        <charset val="134"/>
      </rPr>
      <t xml:space="preserve">LS: </t>
    </r>
    <r>
      <rPr>
        <sz val="10"/>
        <rFont val="Arial"/>
        <charset val="134"/>
      </rPr>
      <t>89,54%</t>
    </r>
  </si>
  <si>
    <r>
      <rPr>
        <b/>
        <sz val="10"/>
        <rFont val="Arial"/>
        <charset val="134"/>
      </rPr>
      <t xml:space="preserve">BDI: </t>
    </r>
    <r>
      <rPr>
        <sz val="10"/>
        <rFont val="Arial"/>
        <charset val="134"/>
      </rPr>
      <t>27,64% - Serviços</t>
    </r>
    <r>
      <rPr>
        <b/>
        <sz val="10"/>
        <rFont val="Arial"/>
        <charset val="134"/>
      </rPr>
      <t xml:space="preserve">
DATA BASE: </t>
    </r>
    <r>
      <rPr>
        <sz val="10"/>
        <rFont val="Arial"/>
        <charset val="134"/>
      </rPr>
      <t>Março/2018</t>
    </r>
  </si>
  <si>
    <t>RESUMO DO ORÇAMENTO - DRENAGEM</t>
  </si>
  <si>
    <t>ITEM</t>
  </si>
  <si>
    <t>SERVIÇO</t>
  </si>
  <si>
    <t>TOTAL</t>
  </si>
  <si>
    <t>%</t>
  </si>
  <si>
    <t>02</t>
  </si>
  <si>
    <t>SUBTOTAL 02</t>
  </si>
  <si>
    <t>03</t>
  </si>
  <si>
    <t>SUBTOTAL 03</t>
  </si>
  <si>
    <t>04</t>
  </si>
  <si>
    <t>SUBTOTAL 04</t>
  </si>
  <si>
    <t>05</t>
  </si>
  <si>
    <t>SUBTOTAL 05</t>
  </si>
  <si>
    <t>06</t>
  </si>
  <si>
    <t>SUBTOTAL 06</t>
  </si>
  <si>
    <t>07</t>
  </si>
  <si>
    <t>SUBTOTAL 07</t>
  </si>
  <si>
    <t>08</t>
  </si>
  <si>
    <t>SUBTOTAL 08</t>
  </si>
  <si>
    <t>TOTAL GERAL</t>
  </si>
  <si>
    <r>
      <rPr>
        <b/>
        <sz val="10"/>
        <rFont val="Arial"/>
        <charset val="134"/>
      </rPr>
      <t xml:space="preserve">BDI: </t>
    </r>
    <r>
      <rPr>
        <sz val="10"/>
        <rFont val="Arial"/>
        <charset val="134"/>
      </rPr>
      <t>26,52% - Serviços</t>
    </r>
    <r>
      <rPr>
        <b/>
        <sz val="10"/>
        <rFont val="Arial"/>
        <charset val="134"/>
      </rPr>
      <t xml:space="preserve">
DATA BASE: </t>
    </r>
    <r>
      <rPr>
        <sz val="10"/>
        <rFont val="Arial"/>
        <charset val="134"/>
      </rPr>
      <t>Maio/2018</t>
    </r>
  </si>
  <si>
    <t>RESUMO DO ORÇAMENTO</t>
  </si>
  <si>
    <t>01</t>
  </si>
  <si>
    <t>SUBTOTAL 01</t>
  </si>
  <si>
    <t>09</t>
  </si>
  <si>
    <t>SUBTOTAL 09</t>
  </si>
  <si>
    <t>10</t>
  </si>
  <si>
    <t>SUBTOTAL 10</t>
  </si>
  <si>
    <t>11</t>
  </si>
  <si>
    <t>SUBTOTAL 11</t>
  </si>
  <si>
    <t>12</t>
  </si>
  <si>
    <t>SUBTOTAL 12</t>
  </si>
  <si>
    <t>13</t>
  </si>
  <si>
    <t>SUBTOTAL 13</t>
  </si>
  <si>
    <t>14</t>
  </si>
  <si>
    <t>SUBTOTAL 14</t>
  </si>
  <si>
    <t>15</t>
  </si>
  <si>
    <t>SUBTOTAL 15</t>
  </si>
  <si>
    <t>16</t>
  </si>
  <si>
    <t>SUBTOTAL 16</t>
  </si>
  <si>
    <t>17</t>
  </si>
  <si>
    <t>SUBTOTAL 17</t>
  </si>
  <si>
    <t>18</t>
  </si>
  <si>
    <t>SUBTOTAL 18</t>
  </si>
  <si>
    <t>FINISA 1</t>
  </si>
  <si>
    <t>RUA DAS FLORES</t>
  </si>
  <si>
    <t>RUA GIRASSOL</t>
  </si>
  <si>
    <t xml:space="preserve">RUA NOSSA SENHORA DA CONCEIÇÃO </t>
  </si>
  <si>
    <t xml:space="preserve">RUA NOSSA SENHORA DE FÁTIMA </t>
  </si>
  <si>
    <t>RUA SÃO GABRIEL</t>
  </si>
  <si>
    <t>RUA SÃO ROQUE</t>
  </si>
  <si>
    <t>RUA SÃO VICENTE</t>
  </si>
  <si>
    <t>RUA CORDILHEIRA</t>
  </si>
  <si>
    <t>RUA DOS ANDRADES</t>
  </si>
  <si>
    <t>RUA TUCUMAQUE</t>
  </si>
  <si>
    <t>RUA MONTE PASCOAL</t>
  </si>
  <si>
    <t>RUA TIRADENTES</t>
  </si>
  <si>
    <t xml:space="preserve">TRECHO DA RUA URANO </t>
  </si>
  <si>
    <t>TRECHO DA RUA DUQUE DE CAXIAS</t>
  </si>
  <si>
    <t>RUA ALMIRANTE TAMANDARÉ</t>
  </si>
  <si>
    <t>RUA PICO DA BANDEIRA</t>
  </si>
  <si>
    <t>PREFEITURA MUNICIPAL DE VIANA</t>
  </si>
  <si>
    <t>OBRA: PAVIMENTAÇÃO E DRENAGEM DE DIVERSAS RUAS NOS BAIRROS ARLINDO VILLASCHI E NOVA BETHÂNIA</t>
  </si>
  <si>
    <r>
      <rPr>
        <b/>
        <sz val="10"/>
        <rFont val="Arial"/>
        <charset val="134"/>
      </rPr>
      <t>LS:</t>
    </r>
    <r>
      <rPr>
        <sz val="10"/>
        <rFont val="Arial"/>
        <charset val="134"/>
      </rPr>
      <t xml:space="preserve"> 89,54%</t>
    </r>
  </si>
  <si>
    <t>LOCAL: ARLINDO VILLASCHI E NOVA BETHÂNIA/ES</t>
  </si>
  <si>
    <r>
      <rPr>
        <b/>
        <sz val="10"/>
        <rFont val="Arial"/>
        <charset val="134"/>
      </rPr>
      <t xml:space="preserve">BDI: </t>
    </r>
    <r>
      <rPr>
        <sz val="10"/>
        <rFont val="Arial"/>
        <charset val="134"/>
      </rPr>
      <t>26,52% - Serviços</t>
    </r>
    <r>
      <rPr>
        <b/>
        <sz val="10"/>
        <rFont val="Arial"/>
        <charset val="134"/>
      </rPr>
      <t xml:space="preserve">
DATA BASE: </t>
    </r>
    <r>
      <rPr>
        <sz val="10"/>
        <rFont val="Arial"/>
        <charset val="134"/>
      </rPr>
      <t>Março/2018</t>
    </r>
  </si>
  <si>
    <t>DER/ES</t>
  </si>
  <si>
    <t xml:space="preserve">PLANILHA ORÇAMENTÁRIA </t>
  </si>
  <si>
    <t>FONTE DE REFERÊNCIA</t>
  </si>
  <si>
    <t>CÓDIGO</t>
  </si>
  <si>
    <t>DESCRIÇÃO DOS SERVIÇOS</t>
  </si>
  <si>
    <t>UNID.</t>
  </si>
  <si>
    <t>QUANT.</t>
  </si>
  <si>
    <t xml:space="preserve">PREÇO 
UNIT (R$) - 
C/ BDI </t>
  </si>
  <si>
    <t>PREÇO 
TOTAL (R$)</t>
  </si>
  <si>
    <t>Serviços preliminares</t>
  </si>
  <si>
    <t>01.01</t>
  </si>
  <si>
    <t xml:space="preserve">Instalação do Canteiro de Obra  </t>
  </si>
  <si>
    <t>01.01.01</t>
  </si>
  <si>
    <t>SINAPI</t>
  </si>
  <si>
    <t>01.01.02</t>
  </si>
  <si>
    <t>01.01.03</t>
  </si>
  <si>
    <t>IOPES</t>
  </si>
  <si>
    <t>Subtotal 01</t>
  </si>
  <si>
    <t xml:space="preserve">Bairro Arlindo Villaschi </t>
  </si>
  <si>
    <t>Rua Das Flores</t>
  </si>
  <si>
    <t>02.01</t>
  </si>
  <si>
    <t xml:space="preserve">Demolição  </t>
  </si>
  <si>
    <t>02.01.01</t>
  </si>
  <si>
    <t>02.01.02</t>
  </si>
  <si>
    <t>02.02</t>
  </si>
  <si>
    <t>Escavação, Aterro e Transporte</t>
  </si>
  <si>
    <t>02.02.01</t>
  </si>
  <si>
    <t>02.02.02</t>
  </si>
  <si>
    <t>02.02.03</t>
  </si>
  <si>
    <t>02.03</t>
  </si>
  <si>
    <t>Drenagem</t>
  </si>
  <si>
    <t>02.03.01</t>
  </si>
  <si>
    <t>02.03.02</t>
  </si>
  <si>
    <t>02.03.03</t>
  </si>
  <si>
    <t>02.03.04</t>
  </si>
  <si>
    <t>02.03.05</t>
  </si>
  <si>
    <t>02.03.06</t>
  </si>
  <si>
    <t>02.03.07</t>
  </si>
  <si>
    <t>02.03.08</t>
  </si>
  <si>
    <t>02.03.09</t>
  </si>
  <si>
    <t>02.03.10</t>
  </si>
  <si>
    <t>LASTRO DE BRITA, INCLUSIVE TRANSPORTE DA BRITA EM VIAS URBANAS</t>
  </si>
  <si>
    <t>02.03.11</t>
  </si>
  <si>
    <t>02.04</t>
  </si>
  <si>
    <t>Pavimentação</t>
  </si>
  <si>
    <t>02.04.01</t>
  </si>
  <si>
    <t>02.04.02</t>
  </si>
  <si>
    <t>02.04.03</t>
  </si>
  <si>
    <t>02.04.04</t>
  </si>
  <si>
    <t>02.04.05</t>
  </si>
  <si>
    <t>02.04.06</t>
  </si>
  <si>
    <t>02.04.07</t>
  </si>
  <si>
    <t>02.04.08</t>
  </si>
  <si>
    <t>02.04.09</t>
  </si>
  <si>
    <t>02.04.10</t>
  </si>
  <si>
    <t>02.04.11</t>
  </si>
  <si>
    <t>02.05</t>
  </si>
  <si>
    <t>Sinalização</t>
  </si>
  <si>
    <t>02.05.01</t>
  </si>
  <si>
    <t>M2</t>
  </si>
  <si>
    <t>Sinalização vertical com chapa revestida em película, inclusive suporte em madeira</t>
  </si>
  <si>
    <t>02.05.02</t>
  </si>
  <si>
    <t>02.05.03</t>
  </si>
  <si>
    <t>UND</t>
  </si>
  <si>
    <t>Tacha refletiva birrefletorizada, fornecimento e aplicação</t>
  </si>
  <si>
    <t>02.06</t>
  </si>
  <si>
    <t>Serviços Complementares</t>
  </si>
  <si>
    <t>02.06.01</t>
  </si>
  <si>
    <t>M</t>
  </si>
  <si>
    <t>Remanejamento de ligação e religação de redes de esgoto, em Vias Urbanas</t>
  </si>
  <si>
    <t>02.06.02</t>
  </si>
  <si>
    <t>Religação de rede de água em PVC DN 20 mm, inclusive conexões, em Vias Urbanas</t>
  </si>
  <si>
    <t>Subtotal 02</t>
  </si>
  <si>
    <t>Rua Girassol</t>
  </si>
  <si>
    <t>03.01</t>
  </si>
  <si>
    <t>03.01.01</t>
  </si>
  <si>
    <t>74205/1</t>
  </si>
  <si>
    <t>ESCAVACAO MECANICA DE MATERIAL 1A. CATEGORIA, PROVENIENTE DE CORTE DE SUBLEITO (C/TRATOR ESTEIRAS  160HP)</t>
  </si>
  <si>
    <t>M3</t>
  </si>
  <si>
    <t>03.01.02</t>
  </si>
  <si>
    <t>41722</t>
  </si>
  <si>
    <t>COMPACTACAO MECANICA A 100% DO PROCTOR NORMAL - PAVIMENTACAO URBANA</t>
  </si>
  <si>
    <t>03.01.03</t>
  </si>
  <si>
    <t>95302</t>
  </si>
  <si>
    <t>TRANSPORTE COM CAMINHÃO BASCULANTE 6 M3 EM RODOVIA PAVIMENTADA ( PARA DISTÂNCIAS SUPERIORES A 4 KM)</t>
  </si>
  <si>
    <t>M3XKM</t>
  </si>
  <si>
    <t>03.02</t>
  </si>
  <si>
    <t>03.02.01</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</si>
  <si>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</si>
  <si>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</si>
  <si>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03.02.02</t>
  </si>
  <si>
    <t>79482</t>
  </si>
  <si>
    <t>ATERRO COM AREIA COM ADENSAMENTO HIDRAULICO</t>
  </si>
  <si>
    <t>03.02.03</t>
  </si>
  <si>
    <t>96995</t>
  </si>
  <si>
    <t>REATERRO MANUAL APILOADO COM SOQUETE. AF_10/2017</t>
  </si>
  <si>
    <t>03.02.04</t>
  </si>
  <si>
    <t>03.02.05</t>
  </si>
  <si>
    <t>74224/1</t>
  </si>
  <si>
    <t>POCO DE VISITA PARA DRENAGEM PLUVIAL, EM CONCRETO ESTRUTURAL, DIMENSOES INTERNAS DE 90X150X80CM (LARGXCOMPXALT), PARA REDE DE 600 MM, EXCLUSOS TAMPAO E CHAMINE.</t>
  </si>
  <si>
    <t>UN</t>
  </si>
  <si>
    <t>03.02.06</t>
  </si>
  <si>
    <t>83627</t>
  </si>
  <si>
    <t>TAMPAO FOFO ARTICULADO, CLASSE B125 CARGA MAX 12,5 T, REDONDO TAMPA 600 MM, REDE PLUVIAL/ESGOTO, P = CHAMINE CX AREIA / POCO VISITA ASSENTADO COM ARG CIM/AREIA 1:4, FORNECIMENTO E ASSENTAMENTO</t>
  </si>
  <si>
    <t>03.02.07</t>
  </si>
  <si>
    <t>73714</t>
  </si>
  <si>
    <t>CAIXA PARA RALO C OM GRELHA FOFO 135 KG DE ALV TIJOLO MACICO (7X10X20) PAREDES DE UMA VEZ (0.20 M) DE 0.90X1.20X1.50 M (EXTERNA) COM ARGAMASSA 1:4 CIMENTO:AREIA, BASE CONC FCK=10 MPA, EXCLUSIVE ESCAVACAO E REATERRO.</t>
  </si>
  <si>
    <t>03.02.08</t>
  </si>
  <si>
    <t>83676</t>
  </si>
  <si>
    <t>TUBO CONCRETO SIMPLES DN 300 MM PARA DRENAGEM - FORNECIMENTO E INSTALACAO INCLUSIVE ESCAVACAO MANUAL 1M3/M</t>
  </si>
  <si>
    <t>03.02.09</t>
  </si>
  <si>
    <t>92219</t>
  </si>
  <si>
    <t>TUBO DE CONCRETO PARA REDES COLETORAS DE ÁGUAS PLUVIAIS, DIÂMETRO DE 400 MM, JUNTA RÍGIDA, INSTALADO EM LOCAL COM ALTO NÍVEL DE INTERFERÊNCIAS - FORNECIMENTO E ASSENTAMENTO. AF_12/2015</t>
  </si>
  <si>
    <t>03.02.10</t>
  </si>
  <si>
    <t>96621</t>
  </si>
  <si>
    <t>03.02.11</t>
  </si>
  <si>
    <t>92263</t>
  </si>
  <si>
    <t>FABRICAÇÃO DE FÔRMA PARA PILARES E ESTRUTURAS SIMILARES, EM CHAPA DE MADEIRA COMPENSADA RESINADA, E = 17 MM. AF_12/2015</t>
  </si>
  <si>
    <t>03.03</t>
  </si>
  <si>
    <t>03.03.01</t>
  </si>
  <si>
    <t>72961</t>
  </si>
  <si>
    <t>REGULARIZACAO E COMPACTACAO DE SUBLEITO ATE 20 CM DE ESPESSURA</t>
  </si>
  <si>
    <t>03.03.02</t>
  </si>
  <si>
    <t>6514</t>
  </si>
  <si>
    <t>FORNECIMENTO E LANCAMENTO DE BRITA N. 4</t>
  </si>
  <si>
    <t>03.03.03</t>
  </si>
  <si>
    <t>83356</t>
  </si>
  <si>
    <t>TRANSPORTE COMERCIAL DE BRITA</t>
  </si>
  <si>
    <t>03.03.04</t>
  </si>
  <si>
    <t>96401</t>
  </si>
  <si>
    <t>EXECUÇÃO DE IMPRIMAÇÃO COM ASFALTO DILUÍDO CM-30. AF_09/2017</t>
  </si>
  <si>
    <t>03.03.05</t>
  </si>
  <si>
    <t>03.03.06</t>
  </si>
  <si>
    <t>72942</t>
  </si>
  <si>
    <t>PINTURA DE LIGACAO COM EMULSAO RR-1C</t>
  </si>
  <si>
    <t>03.03.07</t>
  </si>
  <si>
    <t>03.03.08</t>
  </si>
  <si>
    <t>95995</t>
  </si>
  <si>
    <t>CONSTRUÇÃO DE PAVIMENTO COM APLICAÇÃO DE CONCRETO BETUMINOSO USINADO A QUENTE (CBUQ), CAMADA DE ROLAMENTO, COM ESPESSURA DE 5,0 CM - EXCLUSIVE TRANSPORTE. AF_03/2017</t>
  </si>
  <si>
    <t>03.03.09</t>
  </si>
  <si>
    <t>93176</t>
  </si>
  <si>
    <t>TRANSPORTE DE MATERIAL ASFALTICO, COM CAMINHÃO COM CAPACIDADE DE 30000 L EM RODOVIA PAVIMENTADA PARA DISTÂNCIAS MÉDIAS DE TRANSPORTE SUPERIORES A 100 KM. AF_02/2016</t>
  </si>
  <si>
    <t>TXKM</t>
  </si>
  <si>
    <t>03.03.10</t>
  </si>
  <si>
    <t>95303</t>
  </si>
  <si>
    <t>TRANSPORTE COM CAMINHÃO BASCULANTE 10 M3 DE MASSA ASFALTICA PARA PAVIMENTAÇÃO URBANA</t>
  </si>
  <si>
    <t>03.03.11</t>
  </si>
  <si>
    <t>94273</t>
  </si>
  <si>
    <t>ASSENTAMENTO DE GUIA (MEIO-FIO) EM TRECHO RETO, CONFECCIONADA EM CONCRETO PRÉ-FABRICADO, DIMENSÕES 100X15X13X30 CM (COMPRIMENTO X BASE INFERIOR X BASE SUPERIOR X ALTURA), PARA VIAS URBANAS (USO VIÁRIO). AF_06/2016</t>
  </si>
  <si>
    <t>03.04</t>
  </si>
  <si>
    <t>03.04.01</t>
  </si>
  <si>
    <t>SINALIZAÇÃO VERTICAL COM CHAPA REVESTIDA EM PELÍCULA, INCLUSIVE SUPORTE EM MADEIRA</t>
  </si>
  <si>
    <t>03.04.02</t>
  </si>
  <si>
    <t>72947</t>
  </si>
  <si>
    <t>SINALIZACAO HORIZONTAL COM TINTA RETRORREFLETIVA A BASE DE RESINA ACRILICA COM MICROESFERAS DE VIDRO</t>
  </si>
  <si>
    <t>03.04.03</t>
  </si>
  <si>
    <t>TACHA REFLETIVA BIRREFLETORIZADA, FORNECIMENTO E APLICAÇÃO</t>
  </si>
  <si>
    <t>03.05</t>
  </si>
  <si>
    <t>03.05.01</t>
  </si>
  <si>
    <t>REMANEJAMENTO DE LIGAÇÃO E RELIGAÇÃO DE REDES DE ESGOTO, EM VIAS URBANAS</t>
  </si>
  <si>
    <t>03.05.02</t>
  </si>
  <si>
    <t>RELIGAÇÃO DE REDE DE ÁGUA EM PVC DN 20 MM, INCLUSIVE CONEXÕES, EM VIAS URBANAS</t>
  </si>
  <si>
    <t>Subtotal 03</t>
  </si>
  <si>
    <t xml:space="preserve">Rua Nossa Senhora da Conceição </t>
  </si>
  <si>
    <t>04.01</t>
  </si>
  <si>
    <t>04.01.01</t>
  </si>
  <si>
    <t>97628</t>
  </si>
  <si>
    <t>DEMOLIÇÃO DE LAJES, DE FORMA MANUAL, SEM REAPROVEITAMENTO. AF_12/2017</t>
  </si>
  <si>
    <t>04.01.02</t>
  </si>
  <si>
    <t>04.01.03</t>
  </si>
  <si>
    <t>04.01.04</t>
  </si>
  <si>
    <t>04.01.05</t>
  </si>
  <si>
    <t>04.02</t>
  </si>
  <si>
    <t>04.02.01</t>
  </si>
  <si>
    <t>04.02.02</t>
  </si>
  <si>
    <t>04.02.03</t>
  </si>
  <si>
    <t>04.03</t>
  </si>
  <si>
    <t>04.03.01</t>
  </si>
  <si>
    <t>04.03.02</t>
  </si>
  <si>
    <t>04.03.03</t>
  </si>
  <si>
    <t>04.03.04</t>
  </si>
  <si>
    <t>04.03.05</t>
  </si>
  <si>
    <t>04.03.06</t>
  </si>
  <si>
    <t>04.03.07</t>
  </si>
  <si>
    <t>04.03.08</t>
  </si>
  <si>
    <t>04.03.09</t>
  </si>
  <si>
    <t>04.03.10</t>
  </si>
  <si>
    <t>04.03.11</t>
  </si>
  <si>
    <t>04.03.12</t>
  </si>
  <si>
    <t>Dreno Longitudinal tipo Trincheira Drenante, H = 0,90 m com tubo poroso tipo PEAD de diâm = 100 mm, incluindo esc. em mat. 1ª cat. e transporte do tubo</t>
  </si>
  <si>
    <t>04.04</t>
  </si>
  <si>
    <t>04.04.01</t>
  </si>
  <si>
    <t>04.04.02</t>
  </si>
  <si>
    <t>04.04.03</t>
  </si>
  <si>
    <t>04.04.04</t>
  </si>
  <si>
    <t>04.04.05</t>
  </si>
  <si>
    <t>04.04.06</t>
  </si>
  <si>
    <t>04.04.07</t>
  </si>
  <si>
    <t>04.04.08</t>
  </si>
  <si>
    <t>04.04.09</t>
  </si>
  <si>
    <t>04.04.10</t>
  </si>
  <si>
    <t>04.04.11</t>
  </si>
  <si>
    <t>04.05</t>
  </si>
  <si>
    <t>04.05.01</t>
  </si>
  <si>
    <t>04.05.02</t>
  </si>
  <si>
    <t>04.05.03</t>
  </si>
  <si>
    <t>04.06</t>
  </si>
  <si>
    <t>04.06.01</t>
  </si>
  <si>
    <t>04.06.02</t>
  </si>
  <si>
    <t>Subtotal 04</t>
  </si>
  <si>
    <t xml:space="preserve">Rua Nossa Senhora de Fátima </t>
  </si>
  <si>
    <t>05.01</t>
  </si>
  <si>
    <t>05.01.01</t>
  </si>
  <si>
    <t>05.01.02</t>
  </si>
  <si>
    <t>05.02</t>
  </si>
  <si>
    <t>05.02.01</t>
  </si>
  <si>
    <t>05.02.02</t>
  </si>
  <si>
    <t>05.02.03</t>
  </si>
  <si>
    <t>05.03</t>
  </si>
  <si>
    <t>05.03.01</t>
  </si>
  <si>
    <t>05.03.02</t>
  </si>
  <si>
    <t>05.03.03</t>
  </si>
  <si>
    <t>05.03.04</t>
  </si>
  <si>
    <t>05.03.05</t>
  </si>
  <si>
    <t>05.03.06</t>
  </si>
  <si>
    <t>05.03.07</t>
  </si>
  <si>
    <t>05.03.08</t>
  </si>
  <si>
    <t>05.03.09</t>
  </si>
  <si>
    <t>05.03.10</t>
  </si>
  <si>
    <t>05.03.11</t>
  </si>
  <si>
    <t>05.03.12</t>
  </si>
  <si>
    <t>05.04</t>
  </si>
  <si>
    <t>05.04.01</t>
  </si>
  <si>
    <t>05.04.02</t>
  </si>
  <si>
    <t>05.04.03</t>
  </si>
  <si>
    <t>05.04.04</t>
  </si>
  <si>
    <t>05.04.05</t>
  </si>
  <si>
    <t>05.04.06</t>
  </si>
  <si>
    <t>05.04.07</t>
  </si>
  <si>
    <t>05.04.08</t>
  </si>
  <si>
    <t>05.04.09</t>
  </si>
  <si>
    <t>05.04.10</t>
  </si>
  <si>
    <t>05.04.11</t>
  </si>
  <si>
    <t>05.05</t>
  </si>
  <si>
    <t>05.05.01</t>
  </si>
  <si>
    <t>05.05.02</t>
  </si>
  <si>
    <t>05.05.03</t>
  </si>
  <si>
    <t>05.06</t>
  </si>
  <si>
    <t>05.06.01</t>
  </si>
  <si>
    <t>05.06.02</t>
  </si>
  <si>
    <t>Subtotal 05</t>
  </si>
  <si>
    <t>Rua São Gabriel</t>
  </si>
  <si>
    <t>06.01</t>
  </si>
  <si>
    <t>06.01.01</t>
  </si>
  <si>
    <t>06.01.02</t>
  </si>
  <si>
    <t>06.02</t>
  </si>
  <si>
    <t>06.02.01</t>
  </si>
  <si>
    <t>06.02.02</t>
  </si>
  <si>
    <t>06.02.03</t>
  </si>
  <si>
    <t>06.03</t>
  </si>
  <si>
    <t>06.03.01</t>
  </si>
  <si>
    <t>06.03.02</t>
  </si>
  <si>
    <t>06.03.03</t>
  </si>
  <si>
    <t>06.03.04</t>
  </si>
  <si>
    <t>06.03.05</t>
  </si>
  <si>
    <t>06.03.06</t>
  </si>
  <si>
    <t>06.03.07</t>
  </si>
  <si>
    <t>06.03.08</t>
  </si>
  <si>
    <t>06.03.09</t>
  </si>
  <si>
    <t>06.03.10</t>
  </si>
  <si>
    <t>06.03.11</t>
  </si>
  <si>
    <t>06.03.12</t>
  </si>
  <si>
    <t>06.04</t>
  </si>
  <si>
    <t>06.04.01</t>
  </si>
  <si>
    <t>06.04.02</t>
  </si>
  <si>
    <t>06.04.03</t>
  </si>
  <si>
    <t>06.04.04</t>
  </si>
  <si>
    <t>06.04.05</t>
  </si>
  <si>
    <t>06.04.06</t>
  </si>
  <si>
    <t>06.04.07</t>
  </si>
  <si>
    <t>06.04.08</t>
  </si>
  <si>
    <t>06.04.09</t>
  </si>
  <si>
    <t>06.04.10</t>
  </si>
  <si>
    <t>06.04.11</t>
  </si>
  <si>
    <t>06.05</t>
  </si>
  <si>
    <t>06.05.01</t>
  </si>
  <si>
    <t>06.05.02</t>
  </si>
  <si>
    <t>06.05.03</t>
  </si>
  <si>
    <t>06.06</t>
  </si>
  <si>
    <t>06.06.01</t>
  </si>
  <si>
    <t>06.06.02</t>
  </si>
  <si>
    <t>Subtotal 06</t>
  </si>
  <si>
    <t>Rua São Roque</t>
  </si>
  <si>
    <t>07.01</t>
  </si>
  <si>
    <t>07.01.01</t>
  </si>
  <si>
    <t>97635</t>
  </si>
  <si>
    <t>DEMOLIÇÃO DE PAVIMENTO INTERTRAVADO, DE FORMA MANUAL, COM REAPROVEITAMENTO. AF_12/2017</t>
  </si>
  <si>
    <t>07.01.02</t>
  </si>
  <si>
    <t>07.02</t>
  </si>
  <si>
    <t>07.02.01</t>
  </si>
  <si>
    <t>07.02.02</t>
  </si>
  <si>
    <t>07.02.03</t>
  </si>
  <si>
    <t>07.03</t>
  </si>
  <si>
    <t>07.03.01</t>
  </si>
  <si>
    <t>07.03.02</t>
  </si>
  <si>
    <t>07.03.03</t>
  </si>
  <si>
    <t>07.03.04</t>
  </si>
  <si>
    <t>07.03.05</t>
  </si>
  <si>
    <t>07.03.06</t>
  </si>
  <si>
    <t>07.03.07</t>
  </si>
  <si>
    <t>07.03.08</t>
  </si>
  <si>
    <t>07.03.09</t>
  </si>
  <si>
    <t>07.03.10</t>
  </si>
  <si>
    <t>CONCRETO CICLOPICO FCK=10MPA 30% PEDRA DE MAO INCLUSIVE LANCAMENTO</t>
  </si>
  <si>
    <t>07.03.11</t>
  </si>
  <si>
    <t>07.03.12</t>
  </si>
  <si>
    <t>07.04</t>
  </si>
  <si>
    <t>07.04.01</t>
  </si>
  <si>
    <t>07.04.02</t>
  </si>
  <si>
    <t>07.04.03</t>
  </si>
  <si>
    <t>07.04.04</t>
  </si>
  <si>
    <t>07.04.05</t>
  </si>
  <si>
    <t>07.04.06</t>
  </si>
  <si>
    <t>07.04.07</t>
  </si>
  <si>
    <t>07.04.08</t>
  </si>
  <si>
    <t>07.04.09</t>
  </si>
  <si>
    <t>07.04.10</t>
  </si>
  <si>
    <t>07.04.11</t>
  </si>
  <si>
    <t>07.05</t>
  </si>
  <si>
    <t>07.05.01</t>
  </si>
  <si>
    <t>07.05.02</t>
  </si>
  <si>
    <t>07.05.03</t>
  </si>
  <si>
    <t>07.06</t>
  </si>
  <si>
    <t>07.06.01</t>
  </si>
  <si>
    <t>07.06.02</t>
  </si>
  <si>
    <t>Subtotal 07</t>
  </si>
  <si>
    <t>Rua São Vicente</t>
  </si>
  <si>
    <t>08.01</t>
  </si>
  <si>
    <t>08.01.01</t>
  </si>
  <si>
    <t>08.01.02</t>
  </si>
  <si>
    <t>08.02</t>
  </si>
  <si>
    <t>08.02.01</t>
  </si>
  <si>
    <t>08.02.02</t>
  </si>
  <si>
    <t>08.02.03</t>
  </si>
  <si>
    <t>08.03</t>
  </si>
  <si>
    <t>08.03.01</t>
  </si>
  <si>
    <t>08.03.02</t>
  </si>
  <si>
    <t>08.03.03</t>
  </si>
  <si>
    <t>08.03.04</t>
  </si>
  <si>
    <t>08.03.05</t>
  </si>
  <si>
    <t>08.03.06</t>
  </si>
  <si>
    <t>08.03.07</t>
  </si>
  <si>
    <t>08.03.08</t>
  </si>
  <si>
    <t>08.03.09</t>
  </si>
  <si>
    <t>08.03.10</t>
  </si>
  <si>
    <t>08.04</t>
  </si>
  <si>
    <t>08.04.01</t>
  </si>
  <si>
    <t>08.04.02</t>
  </si>
  <si>
    <t>08.04.03</t>
  </si>
  <si>
    <t>08.04.04</t>
  </si>
  <si>
    <t>08.04.05</t>
  </si>
  <si>
    <t>08.04.06</t>
  </si>
  <si>
    <t>08.04.07</t>
  </si>
  <si>
    <t>08.04.08</t>
  </si>
  <si>
    <t>08.04.09</t>
  </si>
  <si>
    <t>08.04.10</t>
  </si>
  <si>
    <t>08.04.11</t>
  </si>
  <si>
    <t>08.05</t>
  </si>
  <si>
    <t>08.05.01</t>
  </si>
  <si>
    <t>08.05.02</t>
  </si>
  <si>
    <t>08.05.03</t>
  </si>
  <si>
    <t>08.06</t>
  </si>
  <si>
    <t>08.06.01</t>
  </si>
  <si>
    <t>08.06.02</t>
  </si>
  <si>
    <t>Subtotal 08</t>
  </si>
  <si>
    <t>Total Bairro Arlindo Villaschi</t>
  </si>
  <si>
    <t>Bairro Nova Bethânia</t>
  </si>
  <si>
    <t>Rua Cordilheira</t>
  </si>
  <si>
    <t>09.01</t>
  </si>
  <si>
    <t>09.01.01</t>
  </si>
  <si>
    <t>09.01.02</t>
  </si>
  <si>
    <t>09.01.03</t>
  </si>
  <si>
    <t>09.01.04</t>
  </si>
  <si>
    <t>RETIRADA DE MEIO-FIO DE CONCRETO</t>
  </si>
  <si>
    <t>09.02</t>
  </si>
  <si>
    <t>09.02.01</t>
  </si>
  <si>
    <t>09.02.02</t>
  </si>
  <si>
    <t>09.02.03</t>
  </si>
  <si>
    <t>09.03</t>
  </si>
  <si>
    <t>09.03.01</t>
  </si>
  <si>
    <t>09.03.02</t>
  </si>
  <si>
    <t>09.03.03</t>
  </si>
  <si>
    <t>09.03.04</t>
  </si>
  <si>
    <t>09.03.05</t>
  </si>
  <si>
    <t>09.03.06</t>
  </si>
  <si>
    <t>09.03.07</t>
  </si>
  <si>
    <t>09.03.08</t>
  </si>
  <si>
    <t>09.03.09</t>
  </si>
  <si>
    <t>09.03.10</t>
  </si>
  <si>
    <t>09.03.11</t>
  </si>
  <si>
    <t>09.03.12</t>
  </si>
  <si>
    <t>09.03.13</t>
  </si>
  <si>
    <t>09.03.14</t>
  </si>
  <si>
    <t>09.04</t>
  </si>
  <si>
    <t>09.04.01</t>
  </si>
  <si>
    <t>09.04.02</t>
  </si>
  <si>
    <t>09.04.03</t>
  </si>
  <si>
    <t>09.04.04</t>
  </si>
  <si>
    <t>09.04.05</t>
  </si>
  <si>
    <t>09.05</t>
  </si>
  <si>
    <t>09.05.01</t>
  </si>
  <si>
    <t>09.05.02</t>
  </si>
  <si>
    <t>09.05.03</t>
  </si>
  <si>
    <t>09.06</t>
  </si>
  <si>
    <t>09.06.01</t>
  </si>
  <si>
    <t>09.06.02</t>
  </si>
  <si>
    <t>Subtotal 09</t>
  </si>
  <si>
    <t>Rua Dos Andrades</t>
  </si>
  <si>
    <t>10.01</t>
  </si>
  <si>
    <t>10.01.01</t>
  </si>
  <si>
    <t>10.01.02</t>
  </si>
  <si>
    <t>10.01.03</t>
  </si>
  <si>
    <t>10.01.04</t>
  </si>
  <si>
    <t>10.02</t>
  </si>
  <si>
    <t>10.02.01</t>
  </si>
  <si>
    <t>10.02.02</t>
  </si>
  <si>
    <t>10.02.03</t>
  </si>
  <si>
    <t>10.03</t>
  </si>
  <si>
    <t>10.03.01</t>
  </si>
  <si>
    <t>10.03.02</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</si>
  <si>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</si>
  <si>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</si>
  <si>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10.03.03</t>
  </si>
  <si>
    <t>10.03.04</t>
  </si>
  <si>
    <t>10.03.05</t>
  </si>
  <si>
    <t>10.03.06</t>
  </si>
  <si>
    <t>73877/2</t>
  </si>
  <si>
    <t>ESCORAMENTO DE VALAS COM PRANCHOES METALICOS - AREA NAO CRAVADA</t>
  </si>
  <si>
    <t>10.03.07</t>
  </si>
  <si>
    <t>10.03.08</t>
  </si>
  <si>
    <t>10.03.09</t>
  </si>
  <si>
    <t>10.03.10</t>
  </si>
  <si>
    <t>10.03.11</t>
  </si>
  <si>
    <t>10.03.12</t>
  </si>
  <si>
    <t>10.03.13</t>
  </si>
  <si>
    <t>10.03.14</t>
  </si>
  <si>
    <t>DRENO LONGITUDINAL TIPO TRINCHEIRA DRENANTE, H = 0,90 M COM TUBO POROSO TIPO PEAD DE DIÂM = 100 MM, INCLUINDO ESC. EM MAT. 1ª CAT. E TRANSPORTE DO TUBO</t>
  </si>
  <si>
    <t>10.04</t>
  </si>
  <si>
    <t>10.04.01</t>
  </si>
  <si>
    <t>10.04.02</t>
  </si>
  <si>
    <t>10.04.03</t>
  </si>
  <si>
    <t>10.04.04</t>
  </si>
  <si>
    <t>92399</t>
  </si>
  <si>
    <t>EXECUÇÃO DE VIA EM PISO INTERTRAVADO, COM BLOCO RETANGULAR COR NATURAL DE 20 X 10 CM, ESPESSURA 8 CM. AF_12/2015</t>
  </si>
  <si>
    <t>10.04.05</t>
  </si>
  <si>
    <t>10.05</t>
  </si>
  <si>
    <t>10.05.01</t>
  </si>
  <si>
    <t>10.05.02</t>
  </si>
  <si>
    <t>10.05.03</t>
  </si>
  <si>
    <t>10.06</t>
  </si>
  <si>
    <t>10.06.01</t>
  </si>
  <si>
    <t>10.06.02</t>
  </si>
  <si>
    <t>Subtotal 10</t>
  </si>
  <si>
    <t>Rua Tucumaque</t>
  </si>
  <si>
    <t>11.01</t>
  </si>
  <si>
    <t>11.01.01</t>
  </si>
  <si>
    <t>11.01.02</t>
  </si>
  <si>
    <t>11.01.03</t>
  </si>
  <si>
    <t>11.01.04</t>
  </si>
  <si>
    <t>11.02</t>
  </si>
  <si>
    <t>11.02.01</t>
  </si>
  <si>
    <t>11.02.02</t>
  </si>
  <si>
    <t>11.02.03</t>
  </si>
  <si>
    <t>11.03</t>
  </si>
  <si>
    <t>11.03.01</t>
  </si>
  <si>
    <t>11.03.02</t>
  </si>
  <si>
    <t>11.03.03</t>
  </si>
  <si>
    <t>11.03.04</t>
  </si>
  <si>
    <t>11.03.05</t>
  </si>
  <si>
    <t>11.03.06</t>
  </si>
  <si>
    <t>11.03.07</t>
  </si>
  <si>
    <t>11.03.08</t>
  </si>
  <si>
    <t>11.03.09</t>
  </si>
  <si>
    <t>11.03.10</t>
  </si>
  <si>
    <t>11.03.11</t>
  </si>
  <si>
    <t>11.03.12</t>
  </si>
  <si>
    <t>11.03.13</t>
  </si>
  <si>
    <t>11.03.14</t>
  </si>
  <si>
    <t>11.03.15</t>
  </si>
  <si>
    <t>11.03.16</t>
  </si>
  <si>
    <t>96536</t>
  </si>
  <si>
    <t>FABRICAÇÃO, MONTAGEM E DESMONTAGEM DE FÔRMA PARA VIGA BALDRAME, EM MADEIRA SERRADA, E=25 MM, 4 UTILIZAÇÕES. AF_06/2017</t>
  </si>
  <si>
    <t>11.04</t>
  </si>
  <si>
    <t>11.04.01</t>
  </si>
  <si>
    <t>11.04.02</t>
  </si>
  <si>
    <t>11.04.03</t>
  </si>
  <si>
    <t>11.04.04</t>
  </si>
  <si>
    <t>11.04.05</t>
  </si>
  <si>
    <t>11.05</t>
  </si>
  <si>
    <t>11.05.01</t>
  </si>
  <si>
    <t>11.05.02</t>
  </si>
  <si>
    <t>11.05.03</t>
  </si>
  <si>
    <t>11.06</t>
  </si>
  <si>
    <t>11.06.01</t>
  </si>
  <si>
    <t>11.06.02</t>
  </si>
  <si>
    <t>Subtotal 11</t>
  </si>
  <si>
    <t>Rua Monte Pascoal</t>
  </si>
  <si>
    <t>12.01</t>
  </si>
  <si>
    <t>12.01.01</t>
  </si>
  <si>
    <t>12.01.02</t>
  </si>
  <si>
    <t>12.01.03</t>
  </si>
  <si>
    <t>12.01.04</t>
  </si>
  <si>
    <t>12.02</t>
  </si>
  <si>
    <t>12.02.01</t>
  </si>
  <si>
    <t>12.02.02</t>
  </si>
  <si>
    <t>12.02.03</t>
  </si>
  <si>
    <t>12.03</t>
  </si>
  <si>
    <t>12.03.01</t>
  </si>
  <si>
    <t>12.03.02</t>
  </si>
  <si>
    <t>12.03.03</t>
  </si>
  <si>
    <t>12.03.04</t>
  </si>
  <si>
    <t>12.03.05</t>
  </si>
  <si>
    <t>12.03.06</t>
  </si>
  <si>
    <t>12.03.07</t>
  </si>
  <si>
    <t>12.03.08</t>
  </si>
  <si>
    <t>12.03.09</t>
  </si>
  <si>
    <t>12.03.10</t>
  </si>
  <si>
    <t>12.03.11</t>
  </si>
  <si>
    <t>12.03.12</t>
  </si>
  <si>
    <t>12.03.13</t>
  </si>
  <si>
    <t>12.03.14</t>
  </si>
  <si>
    <t>12.03.15</t>
  </si>
  <si>
    <t>12.03.16</t>
  </si>
  <si>
    <t>12.04</t>
  </si>
  <si>
    <t>12.04.01</t>
  </si>
  <si>
    <t>12.04.02</t>
  </si>
  <si>
    <t>12.04.03</t>
  </si>
  <si>
    <t>12.04.04</t>
  </si>
  <si>
    <t>12.04.05</t>
  </si>
  <si>
    <t>12.05</t>
  </si>
  <si>
    <t>12.05.01</t>
  </si>
  <si>
    <t>12.05.02</t>
  </si>
  <si>
    <t>12.05.03</t>
  </si>
  <si>
    <t>12.06</t>
  </si>
  <si>
    <t>12.06.01</t>
  </si>
  <si>
    <t>12.06.02</t>
  </si>
  <si>
    <t>Subtotal 12</t>
  </si>
  <si>
    <t>Rua Tiradentes</t>
  </si>
  <si>
    <t>13.01</t>
  </si>
  <si>
    <t>13.01.01</t>
  </si>
  <si>
    <t>13.01.02</t>
  </si>
  <si>
    <t>13.01.03</t>
  </si>
  <si>
    <t>13.01.04</t>
  </si>
  <si>
    <t>13.02</t>
  </si>
  <si>
    <t>13.02.01</t>
  </si>
  <si>
    <t>13.02.02</t>
  </si>
  <si>
    <t>13.02.03</t>
  </si>
  <si>
    <t>13.03</t>
  </si>
  <si>
    <t>13.03.01</t>
  </si>
  <si>
    <t>13.03.02</t>
  </si>
  <si>
    <t>13.03.03</t>
  </si>
  <si>
    <t>13.03.04</t>
  </si>
  <si>
    <t>13.03.05</t>
  </si>
  <si>
    <t>13.03.06</t>
  </si>
  <si>
    <t>13.03.07</t>
  </si>
  <si>
    <t>POCO DE VISITA PARA DRENAGEM PLUVIAL, EM CONCRETO ESTRUTURAL, DIMENSOES INTERNAS DE 90X150X80CM (LARGXCOMPXALT), PARA REDE DE 400 MM, EXCLUSOS TAMPAO E CHAMINE.</t>
  </si>
  <si>
    <t>13.03.08</t>
  </si>
  <si>
    <t>13.03.09</t>
  </si>
  <si>
    <t>13.03.10</t>
  </si>
  <si>
    <t>13.03.11</t>
  </si>
  <si>
    <t>13.03.12</t>
  </si>
  <si>
    <t>13.03.13</t>
  </si>
  <si>
    <t>92221</t>
  </si>
  <si>
    <t>TUBO DE CONCRETO PARA REDES COLETORAS DE ÁGUAS PLUVIAIS, DIÂMETRO DE 600 MM, JUNTA RÍGIDA, INSTALADO EM LOCAL COM ALTO NÍVEL DE INTERFERÊNCIAS - FORNECIMENTO E ASSENTAMENTO. AF_12/2015</t>
  </si>
  <si>
    <t>13.03.14</t>
  </si>
  <si>
    <t>13.03.15</t>
  </si>
  <si>
    <t>13.03.16</t>
  </si>
  <si>
    <t>13.04</t>
  </si>
  <si>
    <t>13.04.01</t>
  </si>
  <si>
    <t>13.04.02</t>
  </si>
  <si>
    <t>13.04.03</t>
  </si>
  <si>
    <t>13.04.04</t>
  </si>
  <si>
    <t>13.04.05</t>
  </si>
  <si>
    <t>13.05</t>
  </si>
  <si>
    <t>13.05.01</t>
  </si>
  <si>
    <t>13.05.02</t>
  </si>
  <si>
    <t>13.05.03</t>
  </si>
  <si>
    <t>13.06</t>
  </si>
  <si>
    <t>13.06.01</t>
  </si>
  <si>
    <t>13.06.02</t>
  </si>
  <si>
    <t>Subtotal 13</t>
  </si>
  <si>
    <t xml:space="preserve">Trecho da Rua Urano </t>
  </si>
  <si>
    <t>14.01</t>
  </si>
  <si>
    <t>14.01.01</t>
  </si>
  <si>
    <t>14.01.02</t>
  </si>
  <si>
    <t>14.01.03</t>
  </si>
  <si>
    <t>14.01.04</t>
  </si>
  <si>
    <t>14.02</t>
  </si>
  <si>
    <t>14.02.01</t>
  </si>
  <si>
    <t>14.02.02</t>
  </si>
  <si>
    <t>14.02.03</t>
  </si>
  <si>
    <t>14.03</t>
  </si>
  <si>
    <t>14.03.01</t>
  </si>
  <si>
    <t>14.03.02</t>
  </si>
  <si>
    <t>14.03.03</t>
  </si>
  <si>
    <t>14.03.04</t>
  </si>
  <si>
    <t>14.03.05</t>
  </si>
  <si>
    <t>14.03.06</t>
  </si>
  <si>
    <t>14.03.07</t>
  </si>
  <si>
    <t>14.03.08</t>
  </si>
  <si>
    <t>14.03.09</t>
  </si>
  <si>
    <t>14.03.10</t>
  </si>
  <si>
    <t>14.03.11</t>
  </si>
  <si>
    <t>14.03.12</t>
  </si>
  <si>
    <t>14.03.13</t>
  </si>
  <si>
    <t>14.03.14</t>
  </si>
  <si>
    <t>14.04</t>
  </si>
  <si>
    <t>14.04.01</t>
  </si>
  <si>
    <t>14.04.02</t>
  </si>
  <si>
    <t>14.04.03</t>
  </si>
  <si>
    <t>14.04.04</t>
  </si>
  <si>
    <t>14.04.05</t>
  </si>
  <si>
    <t>14.05</t>
  </si>
  <si>
    <t>14.05.01</t>
  </si>
  <si>
    <t>14.05.02</t>
  </si>
  <si>
    <t>14.05.03</t>
  </si>
  <si>
    <t>14.06</t>
  </si>
  <si>
    <t>14.06.01</t>
  </si>
  <si>
    <t>14.06.02</t>
  </si>
  <si>
    <t>Subtotal 14</t>
  </si>
  <si>
    <t>Trecho da Rua Duque de Caxias</t>
  </si>
  <si>
    <t>15.01</t>
  </si>
  <si>
    <t>15.01.01</t>
  </si>
  <si>
    <t>15.01.02</t>
  </si>
  <si>
    <t>15.01.03</t>
  </si>
  <si>
    <t>15.01.04</t>
  </si>
  <si>
    <t>15.02</t>
  </si>
  <si>
    <t>15.02.01</t>
  </si>
  <si>
    <t>15.02.02</t>
  </si>
  <si>
    <t>15.02.03</t>
  </si>
  <si>
    <t>15.03</t>
  </si>
  <si>
    <t>15.03.01</t>
  </si>
  <si>
    <t>15.03.02</t>
  </si>
  <si>
    <t>15.03.03</t>
  </si>
  <si>
    <t>15.03.04</t>
  </si>
  <si>
    <t>15.03.05</t>
  </si>
  <si>
    <t>15.03.06</t>
  </si>
  <si>
    <t>15.03.07</t>
  </si>
  <si>
    <t>15.03.08</t>
  </si>
  <si>
    <t>15.03.09</t>
  </si>
  <si>
    <t>15.03.10</t>
  </si>
  <si>
    <t>15.03.11</t>
  </si>
  <si>
    <t>15.03.12</t>
  </si>
  <si>
    <t>15.03.13</t>
  </si>
  <si>
    <t>15.03.14</t>
  </si>
  <si>
    <t>15.03.15</t>
  </si>
  <si>
    <t>15.03.16</t>
  </si>
  <si>
    <t>15.03.17</t>
  </si>
  <si>
    <t>15.03.18</t>
  </si>
  <si>
    <t>15.03.19</t>
  </si>
  <si>
    <t>73856/1</t>
  </si>
  <si>
    <t>BOCA P/BUEIRO SIMPLES TUBULAR D=0,40M EM CONCRETO CICLOPICO, INCLINDO FORMAS, ESCAVACAO, REATERRO E MATERIAIS, EXCLUINDO MATERIAL REATERRO JAZIDA E TRANSPORTE</t>
  </si>
  <si>
    <t>15.03.20</t>
  </si>
  <si>
    <t>73856/2</t>
  </si>
  <si>
    <t>BOCA PARA BUEIRO SIMPLES TUBULAR, DIAMETRO =0,60M, EM CONCRETO CICLOPICO, INCLUINDO FORMAS, ESCAVACAO, REATERRO E MATERIAIS, EXCLUINDO MATERIAL REATERRO JAZIDA E TRANSPORTE.</t>
  </si>
  <si>
    <t>15.03.21</t>
  </si>
  <si>
    <t>SICRO</t>
  </si>
  <si>
    <t>2S 04 941 04</t>
  </si>
  <si>
    <t>DESCIDA D'ÁGUA ATERROS EM DEGRAUS - ARM - DAD 04</t>
  </si>
  <si>
    <t>Descida d'água aterros em degraus - arm - DAD 04</t>
  </si>
  <si>
    <t>15.03.22</t>
  </si>
  <si>
    <t>2S 04 950 73</t>
  </si>
  <si>
    <t>DISSIPADOR DE ENERGIA - DEB 03 AC/BC/PC</t>
  </si>
  <si>
    <t xml:space="preserve">U N </t>
  </si>
  <si>
    <t>Dissipador de energia - DEB 03 AC/BC/PC</t>
  </si>
  <si>
    <t>15.04</t>
  </si>
  <si>
    <t>15.04.01</t>
  </si>
  <si>
    <t>15.04.02</t>
  </si>
  <si>
    <t>15.04.03</t>
  </si>
  <si>
    <t>15.04.04</t>
  </si>
  <si>
    <t>15.04.05</t>
  </si>
  <si>
    <t>15.05</t>
  </si>
  <si>
    <t>15.05.01</t>
  </si>
  <si>
    <t>15.05.02</t>
  </si>
  <si>
    <t>15.05.03</t>
  </si>
  <si>
    <t>15.06</t>
  </si>
  <si>
    <t>15.06.01</t>
  </si>
  <si>
    <t>15.06.02</t>
  </si>
  <si>
    <t>Subtotal 15</t>
  </si>
  <si>
    <t>Rua Almirante Tamandaré</t>
  </si>
  <si>
    <t>16.01</t>
  </si>
  <si>
    <t>16.01.01</t>
  </si>
  <si>
    <t>16.01.02</t>
  </si>
  <si>
    <t>16.01.03</t>
  </si>
  <si>
    <t>16.01.04</t>
  </si>
  <si>
    <t>16.02</t>
  </si>
  <si>
    <t>16.02.01</t>
  </si>
  <si>
    <t>16.02.02</t>
  </si>
  <si>
    <t>16.02.03</t>
  </si>
  <si>
    <t>16.03</t>
  </si>
  <si>
    <t>16.03.01</t>
  </si>
  <si>
    <t>16.03.02</t>
  </si>
  <si>
    <t>16.03.03</t>
  </si>
  <si>
    <t>16.03.04</t>
  </si>
  <si>
    <t>16.03.05</t>
  </si>
  <si>
    <t>16.03.06</t>
  </si>
  <si>
    <t>16.03.07</t>
  </si>
  <si>
    <t>16.03.08</t>
  </si>
  <si>
    <t>16.03.09</t>
  </si>
  <si>
    <t>16.03.10</t>
  </si>
  <si>
    <t>16.03.11</t>
  </si>
  <si>
    <t>16.03.12</t>
  </si>
  <si>
    <t>16.03.13</t>
  </si>
  <si>
    <t>16.04</t>
  </si>
  <si>
    <t>16.04.01</t>
  </si>
  <si>
    <t>16.04.02</t>
  </si>
  <si>
    <t>16.04.03</t>
  </si>
  <si>
    <t>16.04.04</t>
  </si>
  <si>
    <t>16.04.05</t>
  </si>
  <si>
    <t>16.05</t>
  </si>
  <si>
    <t>16.05.01</t>
  </si>
  <si>
    <t>16.05.02</t>
  </si>
  <si>
    <t>16.05.03</t>
  </si>
  <si>
    <t>16.06</t>
  </si>
  <si>
    <t>16.06.01</t>
  </si>
  <si>
    <t>16.06.02</t>
  </si>
  <si>
    <t>Subtotal 16</t>
  </si>
  <si>
    <t>Rua Pico da Bandeira</t>
  </si>
  <si>
    <t>17.01</t>
  </si>
  <si>
    <t>17.01.01</t>
  </si>
  <si>
    <t>73948/16</t>
  </si>
  <si>
    <t>LIMPEZA MANUAL DO TERRENO (C/ RASPAGEM SUPERFICIAL)</t>
  </si>
  <si>
    <t>17.01.02</t>
  </si>
  <si>
    <t>17.02</t>
  </si>
  <si>
    <t>17.02.01</t>
  </si>
  <si>
    <t>17.02.02</t>
  </si>
  <si>
    <t>17.02.03</t>
  </si>
  <si>
    <t>17.03</t>
  </si>
  <si>
    <t>17.03.01</t>
  </si>
  <si>
    <t>17.03.02</t>
  </si>
  <si>
    <t>17.03.03</t>
  </si>
  <si>
    <t>17.03.04</t>
  </si>
  <si>
    <t>17.03.05</t>
  </si>
  <si>
    <t>17.03.06</t>
  </si>
  <si>
    <t>17.03.07</t>
  </si>
  <si>
    <t>17.03.08</t>
  </si>
  <si>
    <t>17.03.09</t>
  </si>
  <si>
    <t>17.03.10</t>
  </si>
  <si>
    <t>17.03.11</t>
  </si>
  <si>
    <t>17.03.12</t>
  </si>
  <si>
    <t>17.03.13</t>
  </si>
  <si>
    <t>17.04</t>
  </si>
  <si>
    <t>17.04.01</t>
  </si>
  <si>
    <t>17.04.02</t>
  </si>
  <si>
    <t>17.04.03</t>
  </si>
  <si>
    <t>17.04.04</t>
  </si>
  <si>
    <t>17.04.05</t>
  </si>
  <si>
    <t>17.04.06</t>
  </si>
  <si>
    <t>17.04.07</t>
  </si>
  <si>
    <t>17.04.08</t>
  </si>
  <si>
    <t>17.04.09</t>
  </si>
  <si>
    <t>17.04.10</t>
  </si>
  <si>
    <t>17.04.11</t>
  </si>
  <si>
    <t>17.05</t>
  </si>
  <si>
    <t>17.05.01</t>
  </si>
  <si>
    <t>17.05.02</t>
  </si>
  <si>
    <t>17.05.03</t>
  </si>
  <si>
    <t>17.06</t>
  </si>
  <si>
    <t>17.06.01</t>
  </si>
  <si>
    <t>17.06.02</t>
  </si>
  <si>
    <t>Subtotal 17</t>
  </si>
  <si>
    <t>Total Bairro Nova Bethânia</t>
  </si>
  <si>
    <t>Administração local da obra</t>
  </si>
  <si>
    <t>18.01</t>
  </si>
  <si>
    <t>Administração de obra</t>
  </si>
  <si>
    <t>18.01.01</t>
  </si>
  <si>
    <t>COMPOSIÇÃO</t>
  </si>
  <si>
    <t>ADM-001</t>
  </si>
  <si>
    <t>Equipe de obra, incluindo engenheiro pleno e encarregado de obras</t>
  </si>
  <si>
    <t>Subtotal 18</t>
  </si>
  <si>
    <t>TOTAL GERAL COM BDI DE 26,52%</t>
  </si>
  <si>
    <t>_______________________________________</t>
  </si>
  <si>
    <t>Fernanda Rodrigues da Silva</t>
  </si>
  <si>
    <t>Gestora de Infraestrutura</t>
  </si>
  <si>
    <t>MEMÓRIA DE CÁLCULO</t>
  </si>
  <si>
    <t>DESCRIÇÃO SERVIÇO</t>
  </si>
  <si>
    <t>ESTACA</t>
  </si>
  <si>
    <t>MEMÓRIA</t>
  </si>
  <si>
    <t>QUANT.  DO SERVIÇO</t>
  </si>
  <si>
    <t xml:space="preserve">INICIAL </t>
  </si>
  <si>
    <t>FINAL</t>
  </si>
  <si>
    <t>C (m)</t>
  </si>
  <si>
    <t>L (m)</t>
  </si>
  <si>
    <t>H (m)</t>
  </si>
  <si>
    <t>Qnt</t>
  </si>
  <si>
    <t>Local</t>
  </si>
  <si>
    <t>Placa de Obra 4,00x2,00M</t>
  </si>
  <si>
    <t>Conforme Cronograma</t>
  </si>
  <si>
    <t>Mobilização para Inicío e Mobilização para Mudança de Bairro entre Arlindo Villaschi e Nova Bethânia</t>
  </si>
  <si>
    <t>Área (m²)</t>
  </si>
  <si>
    <t>Posição</t>
  </si>
  <si>
    <t>Calçada Existente</t>
  </si>
  <si>
    <t>LD</t>
  </si>
  <si>
    <t>LE</t>
  </si>
  <si>
    <t>Distância (Km)</t>
  </si>
  <si>
    <t xml:space="preserve">Emp. </t>
  </si>
  <si>
    <t>Dens. (t/m³)</t>
  </si>
  <si>
    <t xml:space="preserve">Volume </t>
  </si>
  <si>
    <t>Momento de Transp.</t>
  </si>
  <si>
    <t>Transporte da Obra até o bota-fora</t>
  </si>
  <si>
    <t>Obs.: Para o transporte do material destinado ao bota-fora, foi considerado a distância média de transporte de 15 Km, deverá ser confirmado durante a obra pela fiscalização e medido apenas a distância real</t>
  </si>
  <si>
    <t>Volume (m³)</t>
  </si>
  <si>
    <t>Pavimento Projetado  - Volume vide folha de cubação</t>
  </si>
  <si>
    <t>Pavimento Projetado - Considerando o reaproveitamento de 60% do material escavado</t>
  </si>
  <si>
    <t>Volume</t>
  </si>
  <si>
    <t>BSTC - Diâmetro 0,40m</t>
  </si>
  <si>
    <t>Vol. Berço</t>
  </si>
  <si>
    <t>Vol. Tubo</t>
  </si>
  <si>
    <t>Vol. Escav. Ø + 10cm</t>
  </si>
  <si>
    <t xml:space="preserve">Vol. Reaterro </t>
  </si>
  <si>
    <t>Volume de reaterro com areia = Volume escavado até 0,10m acima da geratriz superior do tubo - (volume do berço + volume do tubo)</t>
  </si>
  <si>
    <t>Obs.: Considerado reaterro com areia até 0,10m acima da geratriz superior do tubo</t>
  </si>
  <si>
    <t xml:space="preserve">Vol. Escavado </t>
  </si>
  <si>
    <t xml:space="preserve">Volume de reaterro = volume total escavado - volume escavado até 0,10m acima da geratriz superior do tubo </t>
  </si>
  <si>
    <t>Obs.: Considerado o fechamento com argila</t>
  </si>
  <si>
    <t>Prof. (m)</t>
  </si>
  <si>
    <t>Coef</t>
  </si>
  <si>
    <t>Transporte do material (volume escavado menos volume de reaterro com argila) da obra até bota-fora. Considerado reaproveitamento do material escavado</t>
  </si>
  <si>
    <t>Transporte do areal até a obra, considerado uma distância média de 16,7 Km</t>
  </si>
  <si>
    <t>PV-58</t>
  </si>
  <si>
    <t>+</t>
  </si>
  <si>
    <t>PV-59</t>
  </si>
  <si>
    <t>PERÍMETRO (m)</t>
  </si>
  <si>
    <t>PV'S</t>
  </si>
  <si>
    <t>Caixa-Ralo ao PV-58</t>
  </si>
  <si>
    <t>Caixa-Ralo ao PV-59</t>
  </si>
  <si>
    <t>PV-58 ao PV-59</t>
  </si>
  <si>
    <t>PV-59 ao PV-60</t>
  </si>
  <si>
    <t>Berço de Brita para BSTC Ø 0,40m</t>
  </si>
  <si>
    <t>L (m) Médio</t>
  </si>
  <si>
    <t>KM</t>
  </si>
  <si>
    <t>Pavimento Projetado</t>
  </si>
  <si>
    <t>Transporte da Pedreira até a obra, considerado 8,7 Km</t>
  </si>
  <si>
    <t>Taxa (t/m²)</t>
  </si>
  <si>
    <t>Massa (t)</t>
  </si>
  <si>
    <t>Transporte da Refinaria até a obra, considerado uma distância de 523 Km</t>
  </si>
  <si>
    <t>Transporte de CAP 50/70 da refinaria até a usina de asfalto, considerado 529 Km</t>
  </si>
  <si>
    <t>Transporte de CBUQ faixa "C" da usina de asfalto até a obra, considerado 8,7 Km</t>
  </si>
  <si>
    <t>Qnt Lados</t>
  </si>
  <si>
    <t xml:space="preserve">Posição </t>
  </si>
  <si>
    <t xml:space="preserve">Meio-Fio Projetado </t>
  </si>
  <si>
    <t>Regulamentação PARADA OBRIGATÓRIA</t>
  </si>
  <si>
    <t xml:space="preserve">Qnt </t>
  </si>
  <si>
    <t>Faixa de Pedestres</t>
  </si>
  <si>
    <t>Linha de Retenção</t>
  </si>
  <si>
    <t>Faixa Amarela Contínua</t>
  </si>
  <si>
    <t>Pintura branca - setas "siga em frente"</t>
  </si>
  <si>
    <t>A cada 25m</t>
  </si>
  <si>
    <t>Obs.; Considerado uma ligação a cada 25m</t>
  </si>
  <si>
    <t>Religações domiciliares</t>
  </si>
  <si>
    <t>LD/LE</t>
  </si>
  <si>
    <t>PV-09</t>
  </si>
  <si>
    <t>PV-10</t>
  </si>
  <si>
    <t>PV-35</t>
  </si>
  <si>
    <t>Caixa-Ralo ao PV-09</t>
  </si>
  <si>
    <t>Caixa-Ralo ao PV-10</t>
  </si>
  <si>
    <t>Caixa-Ralo ao PV-35</t>
  </si>
  <si>
    <t>PV-09 ao PV-10</t>
  </si>
  <si>
    <t>PV-10 ao PV-11</t>
  </si>
  <si>
    <t>PV-35 ao PV-29</t>
  </si>
  <si>
    <t>Demolição de Concreto Simples</t>
  </si>
  <si>
    <t xml:space="preserve">Remoção de Pavimento </t>
  </si>
  <si>
    <t>Remoção de Meio-Fio</t>
  </si>
  <si>
    <t>Pavimento Existente</t>
  </si>
  <si>
    <t>Meio-Fio Existente</t>
  </si>
  <si>
    <t xml:space="preserve">Pavimento Existente para a execução da rede de drenagem </t>
  </si>
  <si>
    <t>PV-127</t>
  </si>
  <si>
    <t>PV-127A</t>
  </si>
  <si>
    <t>PV-128</t>
  </si>
  <si>
    <t>PV-128A</t>
  </si>
  <si>
    <t>PV-129</t>
  </si>
  <si>
    <t>PV-129A</t>
  </si>
  <si>
    <t>Caixa-Ralo ao PV-127</t>
  </si>
  <si>
    <t>Caixa-Ralo ao PV-127A</t>
  </si>
  <si>
    <t>PV-127 ao PV-127A</t>
  </si>
  <si>
    <t>PV-127A ao PV-128</t>
  </si>
  <si>
    <t>PV-128 ao PV-128A</t>
  </si>
  <si>
    <t>PV-128A ao PV-129</t>
  </si>
  <si>
    <t>PV-129 ao PV-129A</t>
  </si>
  <si>
    <t>PV-129A ao PV-130</t>
  </si>
  <si>
    <t xml:space="preserve">PV-127A  </t>
  </si>
  <si>
    <t xml:space="preserve">PV-128A  </t>
  </si>
  <si>
    <t xml:space="preserve">PV-129A  </t>
  </si>
  <si>
    <t xml:space="preserve">Desconto referente a largura do(s) PVs </t>
  </si>
  <si>
    <t>Regulamentação PASSAGEM DE PEDESTRES</t>
  </si>
  <si>
    <t>PV-151</t>
  </si>
  <si>
    <t>PV-152</t>
  </si>
  <si>
    <t>PV-152A</t>
  </si>
  <si>
    <t>PV-152B</t>
  </si>
  <si>
    <t>PV-152B-1</t>
  </si>
  <si>
    <t>Caixa-Ralo ao PV-151</t>
  </si>
  <si>
    <t>Caixa-Ralo ao PV-152</t>
  </si>
  <si>
    <t>Caixa-Ralo ao PV-152A</t>
  </si>
  <si>
    <t>Caixa-Ralo ao PV-152B</t>
  </si>
  <si>
    <t>PV-151 ao PV-152</t>
  </si>
  <si>
    <t>PV-152 ao PV-152A</t>
  </si>
  <si>
    <t>PV-1512A ao PV-152B</t>
  </si>
  <si>
    <t>PV-1512B ao PV-144</t>
  </si>
  <si>
    <t>PV-152B-1 ao PV-152B</t>
  </si>
  <si>
    <t>PV-132</t>
  </si>
  <si>
    <t>PV-132A</t>
  </si>
  <si>
    <t>Caixa-Ralo ao PV-132</t>
  </si>
  <si>
    <t>PV-132ao PV-132A</t>
  </si>
  <si>
    <t>PV-132A ao PV-128</t>
  </si>
  <si>
    <t>PV-103</t>
  </si>
  <si>
    <t>PV-103A</t>
  </si>
  <si>
    <t>Caixa-Ralo ao PV-103</t>
  </si>
  <si>
    <t>PV-103 ao PV-103A</t>
  </si>
  <si>
    <t>PV-103A ao PV-102</t>
  </si>
  <si>
    <t>PV-116A</t>
  </si>
  <si>
    <t>PV-133</t>
  </si>
  <si>
    <t>PV-133A</t>
  </si>
  <si>
    <t>PV-116A ao PV-116</t>
  </si>
  <si>
    <t>PV-133 ao PV-133A</t>
  </si>
  <si>
    <t>PV-133A ao PV -129</t>
  </si>
  <si>
    <t xml:space="preserve">Calçada Existente - Considerado 30% </t>
  </si>
  <si>
    <t>Obs.: Para o transporte do material destinado ao bota-fora, foi considerado a distância média de transporte de 17,20 Km, deverá ser confirmado durante a obra pela fiscalização e medido apenas a distância real</t>
  </si>
  <si>
    <t>Considerado 5% do pavimento projetado</t>
  </si>
  <si>
    <t>Considerado 5% de Meio-Fio Existente do projetado</t>
  </si>
  <si>
    <t>Obs.: Para o transporte do material destinado ao bota-fora, foi considerado a distância média de transporte de 17,2 Km, deverá ser confirmado durante a obra pela fiscalização e medido apenas a distância real</t>
  </si>
  <si>
    <t>Transporte do areal até a obra, considerado uma distância média de 18,9 Km</t>
  </si>
  <si>
    <t>Lados</t>
  </si>
  <si>
    <t>PV-61A</t>
  </si>
  <si>
    <t>PV-61B</t>
  </si>
  <si>
    <t>PV-61C</t>
  </si>
  <si>
    <t>PV-61D-01</t>
  </si>
  <si>
    <t>PV-61D-02</t>
  </si>
  <si>
    <t>PV-61D</t>
  </si>
  <si>
    <t>PV-61E</t>
  </si>
  <si>
    <t>PV-61F</t>
  </si>
  <si>
    <t>Caixa-Ralo ao PV-61A</t>
  </si>
  <si>
    <t>Caixa-Ralo ao PV-61D</t>
  </si>
  <si>
    <t>PV-61A ao PV-61B</t>
  </si>
  <si>
    <t>PV-61B ao PV-61C</t>
  </si>
  <si>
    <t>PV-61C ao PV-61 (PV Projetado na Rua Paquetá)</t>
  </si>
  <si>
    <t>PV-61D-01 ao PV-61D-02</t>
  </si>
  <si>
    <t>PV-61D-02 ao PV-61D</t>
  </si>
  <si>
    <t>PV-61D ao PV-61E</t>
  </si>
  <si>
    <t>PV-61E ao PV-61F</t>
  </si>
  <si>
    <t>PV-61F ao PV-61 (PV Projetado na Rua Paquetá)</t>
  </si>
  <si>
    <t>Pavimento Projetado - Limpa Rodas</t>
  </si>
  <si>
    <t>Transporte da Pedreira até a obra, considerado 10,9 Km</t>
  </si>
  <si>
    <t xml:space="preserve">L (m) </t>
  </si>
  <si>
    <t>Quant</t>
  </si>
  <si>
    <t>Meio Fio Projetado</t>
  </si>
  <si>
    <t>Guia de Travamento</t>
  </si>
  <si>
    <t>PV-45</t>
  </si>
  <si>
    <t>PV-46</t>
  </si>
  <si>
    <t>PV-46A</t>
  </si>
  <si>
    <t>Caixa-Ralo ao PV-45</t>
  </si>
  <si>
    <t>PV-45 ao PV-46</t>
  </si>
  <si>
    <t>PV-46 ao PV-46A</t>
  </si>
  <si>
    <t>PV-46A ao PV-Projetado na Rua Duque de Caxias</t>
  </si>
  <si>
    <t>PV-51A</t>
  </si>
  <si>
    <t>PV-51B</t>
  </si>
  <si>
    <t>PV-58B</t>
  </si>
  <si>
    <t>PV-58C</t>
  </si>
  <si>
    <t>PV-58A</t>
  </si>
  <si>
    <t>Caixa-Ralo ao PV-51A</t>
  </si>
  <si>
    <t>Caixa-Ralo ao PV-58B</t>
  </si>
  <si>
    <t>PV-51A ao PV-51B</t>
  </si>
  <si>
    <t>PV-51B ao PV-58A</t>
  </si>
  <si>
    <t>PV-58A ao PV-58B</t>
  </si>
  <si>
    <t>PV-51B ao PV-58 (PV Projetado na Rua Paquetá)</t>
  </si>
  <si>
    <t>PV-51C ao PV-58 (PV Projetado na Rua Paquetá)</t>
  </si>
  <si>
    <t>PV-38A-01</t>
  </si>
  <si>
    <t>PV-54E</t>
  </si>
  <si>
    <t>PV-27</t>
  </si>
  <si>
    <t>PV-28</t>
  </si>
  <si>
    <t>PV-29</t>
  </si>
  <si>
    <t>PV-30</t>
  </si>
  <si>
    <t>PV-31</t>
  </si>
  <si>
    <t>PV-31A</t>
  </si>
  <si>
    <t>PV-32</t>
  </si>
  <si>
    <t>Caixa-Ralo ao PV-27</t>
  </si>
  <si>
    <t>Caixa-Ralo ao PV-28</t>
  </si>
  <si>
    <t>Caixa-Ralo ao PV-29</t>
  </si>
  <si>
    <t>Caixa-Ralo ao PV-30</t>
  </si>
  <si>
    <t>PV-27 ao PV-28</t>
  </si>
  <si>
    <t>PV-28 ao PV-29</t>
  </si>
  <si>
    <t>PV-29 ao PV-30</t>
  </si>
  <si>
    <t>PV-30 ao PV-31</t>
  </si>
  <si>
    <t>PV-31 ao PV-31A</t>
  </si>
  <si>
    <t>PV-31A ao PV-32</t>
  </si>
  <si>
    <t>PV-32 ao PV-Projetado na Avenida Central 02</t>
  </si>
  <si>
    <t>BSTC - Diâmetro 0,60m</t>
  </si>
  <si>
    <t>PV-12</t>
  </si>
  <si>
    <t>PV-13</t>
  </si>
  <si>
    <t>PV-13A</t>
  </si>
  <si>
    <t>PV-14</t>
  </si>
  <si>
    <t>PV-15</t>
  </si>
  <si>
    <t>PV-15A</t>
  </si>
  <si>
    <t>PV'S 40 E 60</t>
  </si>
  <si>
    <t>Caixa-Ralo ao PV-12</t>
  </si>
  <si>
    <t>Caixa-Ralo ao PV-13</t>
  </si>
  <si>
    <t>Caixa-Ralo ao PV-14</t>
  </si>
  <si>
    <t>PV-12 ao PV-13</t>
  </si>
  <si>
    <t>PV-13 ao PV-13A</t>
  </si>
  <si>
    <t>PV-13A ao PV-14</t>
  </si>
  <si>
    <t>PV-14 ao PV-15</t>
  </si>
  <si>
    <t>PV-15 ao PV-15A</t>
  </si>
  <si>
    <t>PV-15A ao PV-Projetado na Avenida Central 02</t>
  </si>
  <si>
    <t>Diâmetro 40 mm</t>
  </si>
  <si>
    <t>Diâmetro 60 mm</t>
  </si>
  <si>
    <t xml:space="preserve">Calçada Existente - Considerado 15% </t>
  </si>
  <si>
    <t>PV-10A</t>
  </si>
  <si>
    <t>PV-10B</t>
  </si>
  <si>
    <t>PV-10C</t>
  </si>
  <si>
    <t>PV'S 40</t>
  </si>
  <si>
    <t>Caixa-Ralo ao PV-10A</t>
  </si>
  <si>
    <t>Caixa-Ralo ao PV-10C</t>
  </si>
  <si>
    <t>PV-10A ao PV-10B</t>
  </si>
  <si>
    <t>PV-10B ao PV-10C</t>
  </si>
  <si>
    <t xml:space="preserve">Calçada Existente - Considerado 10% </t>
  </si>
  <si>
    <t>PV-77</t>
  </si>
  <si>
    <t>PV-78</t>
  </si>
  <si>
    <t>PV-79</t>
  </si>
  <si>
    <t>PV-80</t>
  </si>
  <si>
    <t>PV-81</t>
  </si>
  <si>
    <t>PV-82</t>
  </si>
  <si>
    <t>PV-83</t>
  </si>
  <si>
    <t>PV-84</t>
  </si>
  <si>
    <t>PV-85</t>
  </si>
  <si>
    <t>PV-86</t>
  </si>
  <si>
    <t>PV-87</t>
  </si>
  <si>
    <t>PV-88</t>
  </si>
  <si>
    <t>PV-89</t>
  </si>
  <si>
    <t>PV-91</t>
  </si>
  <si>
    <t>PV-92</t>
  </si>
  <si>
    <t>PV-93</t>
  </si>
  <si>
    <t>PV-90</t>
  </si>
  <si>
    <t>PV'S 40 e 60</t>
  </si>
  <si>
    <t>Caixa-Ralo ao PV-77</t>
  </si>
  <si>
    <t>Caixa-Ralo ao PV-78</t>
  </si>
  <si>
    <t>Caixa-Ralo ao PV-79</t>
  </si>
  <si>
    <t>Caixa-Ralo ao PV-80</t>
  </si>
  <si>
    <t>Caixa-Ralo ao PV-81</t>
  </si>
  <si>
    <t>Caixa-Ralo ao PV-83</t>
  </si>
  <si>
    <t>Caixa-Ralo ao PV-84</t>
  </si>
  <si>
    <t>Caixa-Ralo ao PV-85</t>
  </si>
  <si>
    <t>Caixa-Ralo ao PV-87</t>
  </si>
  <si>
    <t>Caixa-Ralo ao PV-89</t>
  </si>
  <si>
    <t>Caixa-Ralo ao PV-90</t>
  </si>
  <si>
    <t>Caixa-Ralo ao PV-91</t>
  </si>
  <si>
    <t>Caixa-Ralo ao PV-92</t>
  </si>
  <si>
    <t>PV-77 ao PV-78</t>
  </si>
  <si>
    <t>PV-78 ao PV-79</t>
  </si>
  <si>
    <t>PV-79 ao PV-80</t>
  </si>
  <si>
    <t>PV-80 ao PV-81</t>
  </si>
  <si>
    <t>PV-81 ao PV-82</t>
  </si>
  <si>
    <t>PV-82 ao PV-83</t>
  </si>
  <si>
    <t>PV-83 a BOCA-13</t>
  </si>
  <si>
    <t>PV-84 ao PV-85</t>
  </si>
  <si>
    <t>PV-85 ao PV-83</t>
  </si>
  <si>
    <t>PV-86 ao PV-87</t>
  </si>
  <si>
    <t>PV-87 ao PV-88</t>
  </si>
  <si>
    <t>PV-88 ao PV-89</t>
  </si>
  <si>
    <t>PV-89 ao PV-90</t>
  </si>
  <si>
    <t>PV-91 ao PV-92</t>
  </si>
  <si>
    <t>PV-92 ao PV-93</t>
  </si>
  <si>
    <t>PV-93 ao PV-90</t>
  </si>
  <si>
    <t>PV-90 a BOCA -11</t>
  </si>
  <si>
    <t>BOCA - 13</t>
  </si>
  <si>
    <t>BOCA - 11</t>
  </si>
  <si>
    <t>PV-01</t>
  </si>
  <si>
    <t>PV-02</t>
  </si>
  <si>
    <t>PV-03</t>
  </si>
  <si>
    <t>PV-10C-01</t>
  </si>
  <si>
    <t>PV-14A</t>
  </si>
  <si>
    <t>PV-14B</t>
  </si>
  <si>
    <t>Caixa-Ralo ao PV-01</t>
  </si>
  <si>
    <t>Caixa-Ralo ao PV-02</t>
  </si>
  <si>
    <t>Caixa-Ralo ao PV-03</t>
  </si>
  <si>
    <t>Caixa-Ralo ao PV-10C-01</t>
  </si>
  <si>
    <t>Caixa-Ralo ao PV-14A</t>
  </si>
  <si>
    <t>Caixa-Ralo ao PV-14B</t>
  </si>
  <si>
    <t>PV-01 ao PV-02</t>
  </si>
  <si>
    <t>PV-02 ao PV-03</t>
  </si>
  <si>
    <t>PV-03 ao PV-04 (PV Projetado na Rua Graça Aranha)</t>
  </si>
  <si>
    <t>PV-10C-01 ao PV-10C (PV Projetado na Rua Urano)</t>
  </si>
  <si>
    <t>PV-14A ao PV-14 (PV Projetado na Rua Tiradentes)</t>
  </si>
  <si>
    <t>PV-14B ao PV-14 (PV Projetado na Rua Tirandentes)</t>
  </si>
  <si>
    <t>Limpeza da Superfície</t>
  </si>
  <si>
    <t xml:space="preserve">Limpeza de camada Superficial </t>
  </si>
  <si>
    <t xml:space="preserve">Pavimento Projetado  </t>
  </si>
  <si>
    <t>PV-04</t>
  </si>
  <si>
    <t>Caixa-Ralo ao PV-04</t>
  </si>
  <si>
    <t xml:space="preserve">PV-03 ao PV-04 </t>
  </si>
  <si>
    <t>CJ</t>
  </si>
  <si>
    <t>MÊS</t>
  </si>
  <si>
    <t>ADMINISTRAÇÃO LOCAL DA OBRA</t>
  </si>
  <si>
    <t>_________________________________</t>
  </si>
  <si>
    <r>
      <rPr>
        <b/>
        <sz val="10"/>
        <rFont val="Arial"/>
        <charset val="134"/>
      </rPr>
      <t xml:space="preserve">BDI: </t>
    </r>
    <r>
      <rPr>
        <sz val="10"/>
        <rFont val="Arial"/>
        <charset val="134"/>
      </rPr>
      <t>26,52% - Serviços</t>
    </r>
    <r>
      <rPr>
        <b/>
        <sz val="10"/>
        <rFont val="Arial"/>
        <charset val="134"/>
      </rPr>
      <t xml:space="preserve">
PRAZO DA OBRA: </t>
    </r>
    <r>
      <rPr>
        <sz val="10"/>
        <rFont val="Arial"/>
        <charset val="134"/>
      </rPr>
      <t>180 dias</t>
    </r>
    <r>
      <rPr>
        <b/>
        <sz val="10"/>
        <rFont val="Arial"/>
        <charset val="134"/>
      </rPr>
      <t xml:space="preserve">
DATA BASE: </t>
    </r>
    <r>
      <rPr>
        <sz val="10"/>
        <rFont val="Arial"/>
        <charset val="134"/>
      </rPr>
      <t>Maio/2018</t>
    </r>
  </si>
  <si>
    <t>CRONOGRAMA FÍSICO E FINANCEIRO</t>
  </si>
  <si>
    <t>VALORES DO ITEM</t>
  </si>
  <si>
    <t>30 dias</t>
  </si>
  <si>
    <t>60 dias</t>
  </si>
  <si>
    <t>90 dias</t>
  </si>
  <si>
    <t>120 dias</t>
  </si>
  <si>
    <t>150 dias</t>
  </si>
  <si>
    <t>180 dias</t>
  </si>
  <si>
    <t>R$</t>
  </si>
  <si>
    <t>TOTAL PLANILHA</t>
  </si>
  <si>
    <t>VALOR DO SERVIÇO EXECUTADO NO MÊS</t>
  </si>
  <si>
    <t>PORCENTAGEM</t>
  </si>
  <si>
    <t xml:space="preserve">VALOR ACUMULADO DOS SERVIÇOS EXECUTADOS </t>
  </si>
  <si>
    <t>PORCENTAGEM ACUMULADO</t>
  </si>
  <si>
    <t>TIPO COMPOSIÇÃO</t>
  </si>
  <si>
    <t>ADM</t>
  </si>
  <si>
    <t>LS (Mês):</t>
  </si>
  <si>
    <t>BDI:</t>
  </si>
  <si>
    <t>DATA-BASE</t>
  </si>
  <si>
    <t>COMPOSIÇÃO DE REFERÊNCIA</t>
  </si>
  <si>
    <t>UNIDADE</t>
  </si>
  <si>
    <t>CUSTO UNIT.  DO SERVIÇO (R$)</t>
  </si>
  <si>
    <t>EQUIPE DE OBRA, INCLUINDO ENGENHEIRO PLENO E ENCARREGADO DE OBRAS</t>
  </si>
  <si>
    <t>TIPO</t>
  </si>
  <si>
    <t>FONTE</t>
  </si>
  <si>
    <t>REF.</t>
  </si>
  <si>
    <t>DESCRIÇÃO DO ITEM</t>
  </si>
  <si>
    <t>COEF.</t>
  </si>
  <si>
    <t>V. UNIT.</t>
  </si>
  <si>
    <t>V. TOTAL</t>
  </si>
  <si>
    <t>C</t>
  </si>
  <si>
    <t>MA</t>
  </si>
  <si>
    <t>RESUMO - DISCRIMINAÇÃO</t>
  </si>
  <si>
    <t>TAXA</t>
  </si>
  <si>
    <t xml:space="preserve"> TOTAL S/ BDI </t>
  </si>
  <si>
    <t xml:space="preserve"> BDI </t>
  </si>
  <si>
    <t>MÃO DE OBRA -   (TOTAL MO)</t>
  </si>
  <si>
    <t>ENCARGOS SOCIAIS</t>
  </si>
  <si>
    <t>TOTAL MÃO OBRA</t>
  </si>
  <si>
    <t>MATERIAIS E EQUIPAMENTOS -   (TOTAL MA)</t>
  </si>
  <si>
    <t>TOTAL MATERIAIS E EQUIPAMENTOS</t>
  </si>
  <si>
    <t>TOTAL (MÃO DE OBRA + MATERIAIS + EQUIPAMENTOS)</t>
  </si>
  <si>
    <t xml:space="preserve">BDI </t>
  </si>
  <si>
    <t>TOTAL DO SERVIÇO</t>
  </si>
  <si>
    <t>Memória de Cálculo Administração da Obra</t>
  </si>
  <si>
    <t>Funcionário</t>
  </si>
  <si>
    <t xml:space="preserve"> % Mensal</t>
  </si>
  <si>
    <t>Qnt Meses</t>
  </si>
  <si>
    <t>Coef. Real Total</t>
  </si>
  <si>
    <t>Coef de medição</t>
  </si>
  <si>
    <t>Engenheiro (dedicação de 2h semanal)</t>
  </si>
  <si>
    <t>Encarregado (dedicação de 12,5h semanal)</t>
  </si>
  <si>
    <t>ARQ</t>
  </si>
  <si>
    <t>LS:</t>
  </si>
  <si>
    <t>HID- 025</t>
  </si>
  <si>
    <t>POLIMENTO DE PISO EXISTENTE DE FORMA MECANIZADA, INCLUINDO APLICAÇÃO DE RESINA ACRÍLICA À BASE DE ÁGUA</t>
  </si>
  <si>
    <t>M²</t>
  </si>
  <si>
    <t>CONFERIR O NOME, ALTURA DA PLANTA DE ACORDO COM A COTAÇÃO 1,5 A 3M</t>
  </si>
  <si>
    <t>HID- 026</t>
  </si>
  <si>
    <t>HID- 027</t>
  </si>
  <si>
    <t>HID- 028</t>
  </si>
  <si>
    <t>MO</t>
  </si>
  <si>
    <t>I</t>
  </si>
  <si>
    <t>HID-001</t>
  </si>
  <si>
    <t>HID-002</t>
  </si>
  <si>
    <t>MÃO DE OBRA - (TOTAL MO)</t>
  </si>
  <si>
    <t>HID-003</t>
  </si>
  <si>
    <t>HID-004</t>
  </si>
  <si>
    <t>HID-005</t>
  </si>
  <si>
    <t>HID-006</t>
  </si>
  <si>
    <t>HID-007</t>
  </si>
  <si>
    <t>HID-008</t>
  </si>
  <si>
    <t>HID-009</t>
  </si>
  <si>
    <t>HID-010</t>
  </si>
  <si>
    <t>HID-011</t>
  </si>
  <si>
    <t>LABOR</t>
  </si>
  <si>
    <t>FORNECIMENTO E INSTALAÇÃO DE AR CONDICIONADO SPLIT PAREDE DE 1200 BTU's</t>
  </si>
  <si>
    <t>HID- 029</t>
  </si>
  <si>
    <t>73922/5</t>
  </si>
  <si>
    <t>FORNECIMENTO E INSTALAÇÃO DE AR CONDICIONADO SPLIT PAREDE DE 1800 BTU's</t>
  </si>
  <si>
    <t>REVESTIMENTO CERÂMICO PARA PISO, 24 X 11,6 CM, E=9MM, LINHA DECK PISCINA, PLACA EXTRUDADA, MARCA DE REF. GAIL COR NATURAL AMENDOA FLASH 1275, FORMATO 1009 OU SIMILAR, APLICADO COM ARGAMASSA INDUSTRIALIZADA AC-III, REJUNTADO, EXCLUSIVE REGULARIZAÇÃO DE BASE OU EMBOÇO</t>
  </si>
  <si>
    <t>FORNECIMENTO E INSTALAÇÃO DE AR CONDICIONADO SPLIT PAREDE DE 2400 BTU's</t>
  </si>
  <si>
    <t>FORNECIMENTO E INSTALAÇÃO DE AR CONDICIONADO SPLIT PAREDE DE 900 BTU's</t>
  </si>
  <si>
    <t>Grau de Sigilo</t>
  </si>
  <si>
    <t xml:space="preserve">         QUADRO DE COMPOSIÇÃO DO BDI - PADRÃO</t>
  </si>
  <si>
    <t>#PUBLICO</t>
  </si>
  <si>
    <t>Nº TC/CR</t>
  </si>
  <si>
    <t>PROPONENTE / TOMADOR</t>
  </si>
  <si>
    <t>OBJETO</t>
  </si>
  <si>
    <t>DESONERAÇÃO</t>
  </si>
  <si>
    <t>REFORMA E ADEQUAÇÃO PA</t>
  </si>
  <si>
    <t>Sim</t>
  </si>
  <si>
    <t>Conforme legislação tributária municipal, definir estimativa de percentual da base de cálculo para o ISS:</t>
  </si>
  <si>
    <t>Sobre a base de cálculo, definir a respectiva alíquota do ISS (entre 2% e 5%)</t>
  </si>
  <si>
    <t>ITENS</t>
  </si>
  <si>
    <t>SIGLAS</t>
  </si>
  <si>
    <t>% Adotado</t>
  </si>
  <si>
    <t>SITUAÇÃO</t>
  </si>
  <si>
    <t>Intervalo de admissibilidade</t>
  </si>
  <si>
    <t>LIMITES?</t>
  </si>
  <si>
    <t>INFERIOR</t>
  </si>
  <si>
    <t>SUPERIOR</t>
  </si>
  <si>
    <t>1º QUARTIL</t>
  </si>
  <si>
    <t>Médio</t>
  </si>
  <si>
    <t>3° Quartil</t>
  </si>
  <si>
    <t>ADMINISTRAÇÃO CENTRAL</t>
  </si>
  <si>
    <t>AC</t>
  </si>
  <si>
    <t>-</t>
  </si>
  <si>
    <t>SEGURO E GARANTIA DO EMPREENDIMENTO</t>
  </si>
  <si>
    <t>S+G</t>
  </si>
  <si>
    <t>RISCO</t>
  </si>
  <si>
    <t>R</t>
  </si>
  <si>
    <t>DESPESAS FINANCEIRAS</t>
  </si>
  <si>
    <t>DF</t>
  </si>
  <si>
    <t>LUCRO</t>
  </si>
  <si>
    <t>L</t>
  </si>
  <si>
    <t>TRIBUTOS (impostos COFINS 3%, e PIS 0,65%)</t>
  </si>
  <si>
    <t>C+P</t>
  </si>
  <si>
    <t>Variável</t>
  </si>
  <si>
    <t>TRIBUTOS (ISS, variável de acordo com o município)</t>
  </si>
  <si>
    <t>ISS</t>
  </si>
  <si>
    <t>TRIBUTOS (Contribuição Previdenciária - 0% ou 4,5%, conforme Lei 12.844/2013 - Desoneração)</t>
  </si>
  <si>
    <t>CPRB</t>
  </si>
  <si>
    <t>OK</t>
  </si>
  <si>
    <t>BDI SEM desoneração (Fórmula Acordão TCU)</t>
  </si>
  <si>
    <t>BDI PAD</t>
  </si>
  <si>
    <t>BDI COM desoneração</t>
  </si>
  <si>
    <t>BDI DES</t>
  </si>
  <si>
    <t>Os valores de BDI foram calculados com o emprego da fórmula:</t>
  </si>
  <si>
    <t>Declaro para os devidos fins que, conforme legislação tributária municipal, a base de cálculo para Construção de Praças Urbanas, Rodovias, Ferrovias e recapeamento e pavimentação de vias urbanas, é de 100%, com a respectiva alíquota de 5%.</t>
  </si>
  <si>
    <t xml:space="preserve">Observações: </t>
  </si>
  <si>
    <t>Local:</t>
  </si>
  <si>
    <t>Data:</t>
  </si>
  <si>
    <t>Responsável Técnico</t>
  </si>
  <si>
    <t>Responsável Tomador</t>
  </si>
  <si>
    <r>
      <rPr>
        <b/>
        <sz val="10"/>
        <color indexed="8"/>
        <rFont val="Arial"/>
        <charset val="134"/>
      </rPr>
      <t>Nome:</t>
    </r>
    <r>
      <rPr>
        <sz val="10"/>
        <color indexed="8"/>
        <rFont val="Arial"/>
        <charset val="134"/>
      </rPr>
      <t xml:space="preserve"> FERNANDA RODRIGUES DA SILVA</t>
    </r>
  </si>
  <si>
    <t xml:space="preserve">Nome: </t>
  </si>
  <si>
    <r>
      <rPr>
        <b/>
        <sz val="10"/>
        <color indexed="8"/>
        <rFont val="Arial"/>
        <charset val="134"/>
      </rPr>
      <t>CREA/CAU:</t>
    </r>
    <r>
      <rPr>
        <sz val="10"/>
        <color indexed="8"/>
        <rFont val="Arial"/>
        <charset val="134"/>
      </rPr>
      <t xml:space="preserve"> ENGENHEIRA CIVIL</t>
    </r>
  </si>
  <si>
    <t>Cargo:</t>
  </si>
  <si>
    <r>
      <rPr>
        <b/>
        <sz val="10"/>
        <color indexed="8"/>
        <rFont val="Arial"/>
        <charset val="134"/>
      </rPr>
      <t>ART/RRT:</t>
    </r>
    <r>
      <rPr>
        <sz val="10"/>
        <color indexed="8"/>
        <rFont val="Arial"/>
        <charset val="134"/>
      </rPr>
      <t xml:space="preserve"> CREA nº 038888/D</t>
    </r>
  </si>
  <si>
    <t>COMPOSIÇÃO LEI SOCIAL</t>
  </si>
  <si>
    <t>GRUPO A - Encargos Sociais Básicos</t>
  </si>
  <si>
    <t>% SINAPI</t>
  </si>
  <si>
    <t>A.1</t>
  </si>
  <si>
    <t>INSS (Art. 22 da Lei 8.212/91)</t>
  </si>
  <si>
    <t>A.2</t>
  </si>
  <si>
    <t xml:space="preserve">FGTS (Art. 27 do Decreto 99.684/90) </t>
  </si>
  <si>
    <t>A.3</t>
  </si>
  <si>
    <t>SESI/SESC (Lei 8.029/90 e Lei 8.036/90)</t>
  </si>
  <si>
    <t>A.4</t>
  </si>
  <si>
    <t>SENAI/SENAC (Lei 8.029/90 e Decreto-Lei 6246/44)</t>
  </si>
  <si>
    <t>A.5</t>
  </si>
  <si>
    <t xml:space="preserve">SEBRAE (já considerado no item A.3 e A.4) </t>
  </si>
  <si>
    <t>A.6</t>
  </si>
  <si>
    <t xml:space="preserve">INCRA (Lei 2.613/55 e Decreto 1.146/70) </t>
  </si>
  <si>
    <t>A.7</t>
  </si>
  <si>
    <t>SALÁRIO-EDUCAÇÃO (Decreto 87.043/82)</t>
  </si>
  <si>
    <t>A.8</t>
  </si>
  <si>
    <t xml:space="preserve">SEGURO ACIDENTE DO TRABALHO (Lei 8.212/91 e Decreto 3.048/99) </t>
  </si>
  <si>
    <t>A.9</t>
  </si>
  <si>
    <t xml:space="preserve">SECONCI/Medicina do Trabalho </t>
  </si>
  <si>
    <t>TOTAL GRUPO A</t>
  </si>
  <si>
    <t xml:space="preserve">GRUPO B - Encargos Sociais que recebem a incidência do grupo A </t>
  </si>
  <si>
    <t>B.1</t>
  </si>
  <si>
    <t>Descanso Semanal Remunerado (Art. 66 da CLT e Art. 7º da CF/88)</t>
  </si>
  <si>
    <t>B.2</t>
  </si>
  <si>
    <t>Feriados (Art. 70 da CLT e Lei 605/49)</t>
  </si>
  <si>
    <t>B.3</t>
  </si>
  <si>
    <t>Auxílio doença e acidente do trabalho (Lei 3.607/60 e Art. 131 da CLT)</t>
  </si>
  <si>
    <t>B.4</t>
  </si>
  <si>
    <t xml:space="preserve">Licença Paternidade (Art. 7º da CF/88) </t>
  </si>
  <si>
    <t>B.5</t>
  </si>
  <si>
    <t xml:space="preserve">Faltas Legais (Art. 473 da CLT) </t>
  </si>
  <si>
    <t>B.6</t>
  </si>
  <si>
    <t xml:space="preserve">13º Salário (Lei nº 4090/62) </t>
  </si>
  <si>
    <t>B.7</t>
  </si>
  <si>
    <t xml:space="preserve">Aviso Prévio Trabalhado (Art. 7º, inciso XXI da CF/88) </t>
  </si>
  <si>
    <t>B.8</t>
  </si>
  <si>
    <t>Dias de Chuvas</t>
  </si>
  <si>
    <t>B.9</t>
  </si>
  <si>
    <t>Férias Gozadas</t>
  </si>
  <si>
    <t>B.10</t>
  </si>
  <si>
    <t>Salário Maternidade</t>
  </si>
  <si>
    <t>B.11</t>
  </si>
  <si>
    <t>Auxílio - Enfermidade</t>
  </si>
  <si>
    <t>TOTAL GRUPO B</t>
  </si>
  <si>
    <t>GRUPO C - Encargos Sociais que não recebem a incidência do grupo A</t>
  </si>
  <si>
    <t>C.1</t>
  </si>
  <si>
    <t>Dispensa sem justa causa (LC 110/01)</t>
  </si>
  <si>
    <t>C.2</t>
  </si>
  <si>
    <t xml:space="preserve">Férias indenizadas (Art. 129 a 148 da CLT) </t>
  </si>
  <si>
    <t>C.3</t>
  </si>
  <si>
    <t xml:space="preserve">Aviso prévio indenizado (Art. 7º, inciso XXI da CF/88) </t>
  </si>
  <si>
    <t>C.4</t>
  </si>
  <si>
    <t xml:space="preserve">FGTS sobre aviso prévio indenizado (Súmula 305 TST) </t>
  </si>
  <si>
    <t>C.5</t>
  </si>
  <si>
    <t>INSS sobre aviso prévio indenizado (Decreto 6.727/09)</t>
  </si>
  <si>
    <t>C.6</t>
  </si>
  <si>
    <t>Aviso prévio trabalhado</t>
  </si>
  <si>
    <t>C.7</t>
  </si>
  <si>
    <t>Indenização Adicional</t>
  </si>
  <si>
    <t>TOTAL GRUPO C</t>
  </si>
  <si>
    <t xml:space="preserve">GRUPO D - Reincidência dos encargos sociais básicos </t>
  </si>
  <si>
    <t>D.1</t>
  </si>
  <si>
    <t>Incidência do grupo A sobre o grupo B</t>
  </si>
  <si>
    <t>D.2</t>
  </si>
  <si>
    <t>Reincidência de Grupo A sobre Aviso Prévio Trabalho e Reincidência
 do FGTS sobre Aviso Prévio Indenizado</t>
  </si>
  <si>
    <t>TOTAL GRUPO D</t>
  </si>
  <si>
    <t>TOTAL DOS GRUPO (A+B+C+D)</t>
  </si>
  <si>
    <t>LEIS SOCIAIS</t>
  </si>
  <si>
    <t>Código</t>
  </si>
  <si>
    <t>Descrição</t>
  </si>
  <si>
    <t>Und.</t>
  </si>
  <si>
    <t>Preço</t>
  </si>
  <si>
    <t>INSUMOS DE MAO DE OBRA</t>
  </si>
  <si>
    <t>MAO DE OBRA (SALARIOS)</t>
  </si>
  <si>
    <t>AJUDANTE</t>
  </si>
  <si>
    <t>H</t>
  </si>
  <si>
    <t>AZULEJISTA</t>
  </si>
  <si>
    <t>CALCETEIRO/PINTOR</t>
  </si>
  <si>
    <t>CARPINTEIRO</t>
  </si>
  <si>
    <t>ELETRICISTA</t>
  </si>
  <si>
    <t>ELETROTECNICO MONTADOR</t>
  </si>
  <si>
    <t>ENCANADOR</t>
  </si>
  <si>
    <t>ARMADOR</t>
  </si>
  <si>
    <t>GRANITEIRO/MARMORISTA</t>
  </si>
  <si>
    <t>LADRILHISTA</t>
  </si>
  <si>
    <t>MONTADOR</t>
  </si>
  <si>
    <t>PASTILHEIRO</t>
  </si>
  <si>
    <t>PEDREIRO</t>
  </si>
  <si>
    <t>PINTOR</t>
  </si>
  <si>
    <t>SERVENTE</t>
  </si>
  <si>
    <t>TELHADISTA</t>
  </si>
  <si>
    <t>MAO DE OBRA (SALARIOS) - CONTINUACAO</t>
  </si>
  <si>
    <t>TOPOGRAFO - (TECNICO 2O GRAU NIVEL C)</t>
  </si>
  <si>
    <t>NIVELADOR</t>
  </si>
  <si>
    <t>AUXILIAR DE CAMPO</t>
  </si>
  <si>
    <t>AJUDANTE MONTADOR ELETROMECÂNICO</t>
  </si>
  <si>
    <t>MONTADOR DE ESTRUTURA</t>
  </si>
  <si>
    <t>Categoria: Material</t>
  </si>
  <si>
    <t>INSUMOS BASICOS - CIVIL</t>
  </si>
  <si>
    <t>ELEMENTOS ESTRUTURAIS PRE-MOLDADOS</t>
  </si>
  <si>
    <t>MOURAO RETO DE CONCRETO BASE 10X10CM H=2.50M</t>
  </si>
  <si>
    <t>AGREGADOS, AGLOMERANTES, MISTURADOS</t>
  </si>
  <si>
    <t>CONCRETO USINADO FCK 30 MPA</t>
  </si>
  <si>
    <t>REJUNTE JUNTAPLUS FINA COR CINZA</t>
  </si>
  <si>
    <t>KG</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</si>
  <si>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</si>
  <si>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</si>
  <si>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</si>
  <si>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</si>
  <si>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</si>
  <si>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</si>
  <si>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</si>
  <si>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t>
  </si>
  <si>
    <t>BRITA 1</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</si>
  <si>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</si>
  <si>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</si>
  <si>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</si>
  <si>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</si>
  <si>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</si>
  <si>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</si>
  <si>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</si>
  <si>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</si>
  <si>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</si>
  <si>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</si>
  <si>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</si>
  <si>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</si>
  <si>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</si>
  <si>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</si>
  <si>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</si>
  <si>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</si>
  <si>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</si>
  <si>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</si>
  <si>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</si>
  <si>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CHAPA COMPENSADO NAVAL PINHO ESP. 8MM</t>
  </si>
  <si>
    <t>MADEIRA (PEROBA)</t>
  </si>
  <si>
    <t>PONTALETE DE MADEIRA BRUTA 8.0 X 8.0 CM</t>
  </si>
  <si>
    <t>SARRAFO DE MADEIRA DE LEI 10 X 2.5 CM (TAIPA DE 1A)</t>
  </si>
  <si>
    <t>SARRAFO DE MADEIRA DE 2.5 X 8.0 CM BRUTA</t>
  </si>
  <si>
    <t>TABUA DE MADEIRA DE LEI 2.5 X 30.0 CM (TAIPA DE 1A)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</si>
  <si>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</si>
  <si>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</si>
  <si>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</si>
  <si>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</si>
  <si>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</si>
  <si>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</si>
  <si>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</si>
  <si>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</si>
  <si>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</si>
  <si>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</si>
  <si>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</si>
  <si>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</si>
  <si>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</si>
  <si>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PARA TELHADO EM PARAJU</t>
  </si>
  <si>
    <t>RIPA DE 7 X 2 CM</t>
  </si>
  <si>
    <t>FORMICA TIPO LOUSA ESCOLAR</t>
  </si>
  <si>
    <t>FORMICA LISA BRILHANTE</t>
  </si>
  <si>
    <t>MADEIRAS - CONTINUACAO</t>
  </si>
  <si>
    <t>PECA EM MADEIRA DE LEI 10.0 X 2.5 CM (BRUTA)</t>
  </si>
  <si>
    <t>TABUA EM MADEIRA DE LEI DE 20 CM DE LARGURA</t>
  </si>
  <si>
    <t>ESCORA DE EUCALIPTO (COMP.=3.50M)</t>
  </si>
  <si>
    <t>DZ</t>
  </si>
  <si>
    <t>PECA EM MADEIRA DE LEI 6X16CM (BRUTA)</t>
  </si>
  <si>
    <t>PECA EM MADEIRA DE LEI 7X12CM (BRUTA)</t>
  </si>
  <si>
    <t>PECA EM MADEIRA DE LEI 7X5CM (BRUTA)</t>
  </si>
  <si>
    <t>PECA EM MADEIRA DE LEI 2X1 CM (BRUTA)</t>
  </si>
  <si>
    <t>PECA EM MADEIRA DE LEI 8.5 X 2 CM (BRUTA)</t>
  </si>
  <si>
    <t>PECA EM MADEIRA DE LEI 7 X 2 CM (BRUTA)</t>
  </si>
  <si>
    <t>FORMAS E ESCORAMENTOS</t>
  </si>
  <si>
    <t>ANDAIME MET TUBULAR FACHADA - LOCACAO (M/MÊS)</t>
  </si>
  <si>
    <t>ANDAIME PARA FACHADA (LOCAÇÃO MENSAL)</t>
  </si>
  <si>
    <t>PECA DE MAD.DE LEI 5X7CM-APARELHADA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</si>
  <si>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</si>
  <si>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</si>
  <si>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</si>
  <si>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</si>
  <si>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</si>
  <si>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</si>
  <si>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</si>
  <si>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</si>
  <si>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</si>
  <si>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</si>
  <si>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</si>
  <si>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</si>
  <si>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</si>
  <si>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</si>
  <si>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</si>
  <si>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</si>
  <si>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</si>
  <si>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</si>
  <si>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</si>
  <si>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VEDACAO (ELEMENTOS VAZADOS)</t>
  </si>
  <si>
    <t>COBOGO DE CONCRETO TIPO RETO 20 X 20 X 10 CM - 4 FUROS</t>
  </si>
  <si>
    <t>COBOGO DE CONCRETO TIPO RETO 10 X 40 X 40CM - 9 FUROS</t>
  </si>
  <si>
    <t>VEDACAO (DIVISORIAS)</t>
  </si>
  <si>
    <t>DIVISORIA ESP.35MM MIOLO COLMEIA MOD PAINEL/PAINEL</t>
  </si>
  <si>
    <t>PORTA P/ DIVISORIA 80X210 CM, INC DOBR/FECH INTERN</t>
  </si>
  <si>
    <t>GRANITO CINZA ANDORINHA E = 3 CM POLIDO NOS DOIS LADOS</t>
  </si>
  <si>
    <t>MATERIAIS PARA IMPERMEABILIZACAO</t>
  </si>
  <si>
    <t>IMPERMEABILIZANTE</t>
  </si>
  <si>
    <t>SIKA TOP 107</t>
  </si>
  <si>
    <t>MANTA GEOTEXTIL DE POLIESTER BIDIM RT-16</t>
  </si>
  <si>
    <t>SIKA 1</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</si>
  <si>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</si>
  <si>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</si>
  <si>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</si>
  <si>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</si>
  <si>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</si>
  <si>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</si>
  <si>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</si>
  <si>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MANTA ASFALTICA 3MM INCL. ARG. REGULAR. E PROTECAO</t>
  </si>
  <si>
    <t>MANTA ASFALTICA 4MM INCL. ARG. REGULAR.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</si>
  <si>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</si>
  <si>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</si>
  <si>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</si>
  <si>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</si>
  <si>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</si>
  <si>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</si>
  <si>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</si>
  <si>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</si>
  <si>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</si>
  <si>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</si>
  <si>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</si>
  <si>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GALV 0.43MM TRAP 40 TERM PU 30MM PINT 2 FAC</t>
  </si>
  <si>
    <t>TELHA METALICA ONDULADA ESP 0.5MM PRE PINTADA 1F</t>
  </si>
  <si>
    <t>TELHA GALV 0.43MM TRAP40 POLIU 30MM FILME PVC PINT</t>
  </si>
  <si>
    <t>TELHA METALICA TRAPEZOIDAL 40 ESP. 0.50MM</t>
  </si>
  <si>
    <t>TELHAS (ELEMENTOS DE ARREMATE)</t>
  </si>
  <si>
    <t>RUFO EM ALUMINIO ESP. 0.5 MM LARGURA 30 CM</t>
  </si>
  <si>
    <t>CUMEEIRA FIBROCIMENTO NORMAL (ONDULADA)</t>
  </si>
  <si>
    <t>FITAS ANTI-CORROSIVAS PARA ASSENT TELHAS</t>
  </si>
  <si>
    <t>CANTONEIRA ABAS IGUAIS DE FERRO 1/8" X 1/2" X 1/2"</t>
  </si>
  <si>
    <t>ELEMENTOS DE FIXACAO (PARAFUSOS/FERRAGENS)</t>
  </si>
  <si>
    <t>CONJUNTO VEDACAO ELASTICA</t>
  </si>
  <si>
    <t>ARO EM METAL PARA BASQUETE</t>
  </si>
  <si>
    <t>CANTONEIRA ABAS IGUAIS DE FERRO 1/8" X 3/4" X 3/4"</t>
  </si>
  <si>
    <t>PARAFUSO PARA MADEIRA DE 80MM</t>
  </si>
  <si>
    <t>PARAFUSO COM ROSCA SOBERBA 8X110MM</t>
  </si>
  <si>
    <t>PARAFUSO S-8</t>
  </si>
  <si>
    <t>BUCHA PLASTICA COM PARAFUSO - 8MM</t>
  </si>
  <si>
    <t>BUCHA PLASTICA 8MM</t>
  </si>
  <si>
    <t>PARAFUSO CROMADO P/FIXACAO SANITARIOS</t>
  </si>
  <si>
    <t>PARAFUSO CROMADO D = 4 MM</t>
  </si>
  <si>
    <t>BUCHA PLASTICA NR.7</t>
  </si>
  <si>
    <t>PORCA SEXTAVADA 1/4"</t>
  </si>
  <si>
    <t>PREGO - PRECO MEDIO DAS BITOLAS</t>
  </si>
  <si>
    <t>PREGO 12X12</t>
  </si>
  <si>
    <t>PREGO 15X15</t>
  </si>
  <si>
    <t>PREGO 18X27</t>
  </si>
  <si>
    <t>PREGO 18X30</t>
  </si>
  <si>
    <t>PREGO 18X27 GALVANIZADO</t>
  </si>
  <si>
    <t>GRAMPO PARA CERCA</t>
  </si>
  <si>
    <t>PARAFUSO PARA BUCHA S-5</t>
  </si>
  <si>
    <t>PARAFUSO PARA BUCHA PLASTICA N.7</t>
  </si>
  <si>
    <t>BUCHA S-5</t>
  </si>
  <si>
    <t>BUCHA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</si>
  <si>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</si>
  <si>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</si>
  <si>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</si>
  <si>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</si>
  <si>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</si>
  <si>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</si>
  <si>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</si>
  <si>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BUCHA PLÁSTICA COM PARAFUSO - 6MM</t>
  </si>
  <si>
    <t>CANTONEIRA FERRO CROMADO,PEQ. P/DIVISÓRIA GRANITO</t>
  </si>
  <si>
    <t>PARAFUSO CROMADO P/DIVISÓRIA</t>
  </si>
  <si>
    <t>DOBRADICA FERRO CROMADO P/PORTA DE DIVISORIA</t>
  </si>
  <si>
    <t>BATENTE FERRO CROMADO P/PORTA DE DIVISORIA</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</si>
  <si>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</si>
  <si>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</si>
  <si>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</si>
  <si>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</si>
  <si>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</si>
  <si>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</si>
  <si>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ELEMENTOS DE FIXAÇÃO - CONTINUAÇÃO</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</si>
  <si>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</si>
  <si>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</si>
  <si>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</si>
  <si>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</si>
  <si>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</si>
  <si>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</si>
  <si>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</si>
  <si>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</si>
  <si>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</si>
  <si>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</si>
  <si>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</si>
  <si>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</si>
  <si>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</si>
  <si>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</si>
  <si>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</si>
  <si>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</si>
  <si>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</si>
  <si>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</si>
  <si>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</si>
  <si>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</si>
  <si>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</si>
  <si>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</si>
  <si>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</si>
  <si>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</si>
  <si>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</si>
  <si>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</si>
  <si>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ESPECIAL "PVA"</t>
  </si>
  <si>
    <t>DESMOLDANTE PARA FORMAS</t>
  </si>
  <si>
    <t>MASSA DE VEDACAO</t>
  </si>
  <si>
    <t>MOLDURA CANTONEIRA ALUMINIO PERFIL L 3/4"X3/4X1/8"</t>
  </si>
  <si>
    <t>JUNTA PLASTICA DE 17 X 3 MM</t>
  </si>
  <si>
    <t>CABO ACO GALV. SM 6X7-AF 6,4MM (1/4")</t>
  </si>
  <si>
    <t>BARRA CHATA DE FERRO ASTM A-36 3/16" X 1"</t>
  </si>
  <si>
    <t>COLA PARA FORMICA</t>
  </si>
  <si>
    <t>DIVERSOS (CONTINUACAO)</t>
  </si>
  <si>
    <t>BARRA CHATA DE FERRO ASTM A-36 1/4" X 1"</t>
  </si>
  <si>
    <t>FILETE EM ISOPOR 2X1CM</t>
  </si>
  <si>
    <t>CILINDRO DE GAS DE COZINHA 45 KG</t>
  </si>
  <si>
    <t>DUREPOX (250G)</t>
  </si>
  <si>
    <t>PARAF. INOX SEXT. M6X45MM, BUCHA N.8, ARRUELA 1/4"</t>
  </si>
  <si>
    <t>FIXADOR UNIV SPDA ESTANH TEL-5024 P/CABO 16 A 70MM</t>
  </si>
  <si>
    <t>SELANTE A BASE DE POLIURETANO SIKAFLEX UNIVERSAL OU EQUIVALENTE (CARTUCHO COM 300ML)</t>
  </si>
  <si>
    <t>INSUMOS DE ACABAMENTOS - CIVIL</t>
  </si>
  <si>
    <t>ESQUADRIAS DE MADEIRA - ANGELIM PEDRA</t>
  </si>
  <si>
    <t>ALIZAR / GUARNICAO EM MAD DE LEI 5.0 X 1.5 CM</t>
  </si>
  <si>
    <t>PORTA MADEIRA DE LEI ESP.30MM P/PINTURA 0.80X1.80M</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</si>
  <si>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</si>
  <si>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</si>
  <si>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</si>
  <si>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</si>
  <si>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</si>
  <si>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</si>
  <si>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LISA EM COMPENSADO ESP.35MM,0.7X2.1M P/PINT.</t>
  </si>
  <si>
    <t>PORTA MADEIRA DE LEI ESP 30 MM 0.6X2.1M P/ PINTURA</t>
  </si>
  <si>
    <t>PORTA MADEIRA DE LEI ESP 30 MM 0.7X2.1M P/ PINTURA</t>
  </si>
  <si>
    <t>PORTA MADEIRA DE LEI ESP 30 MM 0.8X2.1M P/ PINTURA</t>
  </si>
  <si>
    <t>PORTA MADEIRA DE LEI ESP 30 MM 0.9X2.1M P/ PINTURA</t>
  </si>
  <si>
    <t>PORTA EM MADEIRA DE LEI P/ PINTURA 0.60X1.80M</t>
  </si>
  <si>
    <t>PORTA MADEIRA DE LEI P/ PINTURA 0.80 X 1.60 M</t>
  </si>
  <si>
    <t>PORTA DE VENEZIANA EM MADEIRA DE LEI, 0.7 X 2.1 M</t>
  </si>
  <si>
    <t>PORTA DE VENEZIANA EM MADEIRA DE LEI, 0.60X2.10 M</t>
  </si>
  <si>
    <t>PORTA DE VENEZIANA EM MADEIRA DE LEI, 0.80X2.10 M</t>
  </si>
  <si>
    <t>ALIZAR / GUARNICAO EM MAD DE LEI 7X1.5CM</t>
  </si>
  <si>
    <t>PORTA MADEIRA DE LEI ESP 30MM-P/ PINTURA-0.60X1.60</t>
  </si>
  <si>
    <t>ALIZAR / GUARNICAO EM MAD DE LEI 5X2.5CM</t>
  </si>
  <si>
    <t>CAIXILHO MAD LEI 9X3CM P/ JANELA - ANGELIM PEDRA</t>
  </si>
  <si>
    <t>PORTA MAD LEI 30MM 0.70X2.10M C/VISOR 0.40X0.60M</t>
  </si>
  <si>
    <t>PORTA MAD LEI 30MM 0.80X2.10M C/ VISOR 0.40X0.60M</t>
  </si>
  <si>
    <t>PORTA MAD LEI 30MM 0.90X2.10M C/ VISOR 0.40X0.60M</t>
  </si>
  <si>
    <t>ESQUADRIAS METÁLICAS (CONT.)</t>
  </si>
  <si>
    <t>PORTA ABRIR VENEZIANA LINHA 25 ALUM ANOD NATURAL</t>
  </si>
  <si>
    <t>JANELA MAXIM-AR LINHA 25 ALUMINIO ANOD. NATURAL</t>
  </si>
  <si>
    <t>JANELA DE CORRER LINHA 25 ALUMINIO ANOD. NATURAL</t>
  </si>
  <si>
    <t>FERRAGENS PARA ESQUADRIAS</t>
  </si>
  <si>
    <t>FECHADURA COMPLETA PARA PORTA INTERNA</t>
  </si>
  <si>
    <t>FECHADURA COMPLETA PARA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</si>
  <si>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</si>
  <si>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</si>
  <si>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</si>
  <si>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</si>
  <si>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</si>
  <si>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</si>
  <si>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</si>
  <si>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</si>
  <si>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</si>
  <si>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</si>
  <si>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</si>
  <si>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</si>
  <si>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</si>
  <si>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</si>
  <si>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</si>
  <si>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</si>
  <si>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</si>
  <si>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</si>
  <si>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</si>
  <si>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</si>
  <si>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</si>
  <si>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</si>
  <si>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</si>
  <si>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</si>
  <si>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</si>
  <si>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</si>
  <si>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</si>
  <si>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GRANITO CINZA ANDORINHA ESP 2CM</t>
  </si>
  <si>
    <t>REVESTIMENTOS (MADEIRA, PLÁSTICOS, ETC)</t>
  </si>
  <si>
    <t>CHAPA LISA DE FIBROCIMENTO ESP.10MM</t>
  </si>
  <si>
    <t>REVESTIMENTOS (ELEMENTOS DE ARREMATE)</t>
  </si>
  <si>
    <t>CANTONEIRA DE ALUMINIO SEXTAVADA P/ ACABAMENTO</t>
  </si>
  <si>
    <t>MOLDURA EM MADEIRA DE LEI DE 7.0 X 2.5 CM</t>
  </si>
  <si>
    <t>PEITORIL GRANITO CINZA ANDORINHA LARG.15CM,ESP.3CM</t>
  </si>
  <si>
    <t>PORTA GIZ DIM. 6 X 3 CM</t>
  </si>
  <si>
    <t>PEITORIL MARMORE BRANCO, LARG. 40 CM</t>
  </si>
  <si>
    <t>PERFIL "U" EM ALUMÍNIO ANOD. NATURAL 1/2X1/2/1/16"</t>
  </si>
  <si>
    <t>RODA PAREDE GRAN CINZA AND 7X2CM ACAB 2 LADOS</t>
  </si>
  <si>
    <t>FORROS</t>
  </si>
  <si>
    <t>FORRO DE GESSO COLOCADO, ACABAMENTO TIPO LISO</t>
  </si>
  <si>
    <t>FORROS (CONTINUAÇÃO)</t>
  </si>
  <si>
    <t>FORRO PVC FRISADO L= 20CM ESP.10MM, COLOCADO</t>
  </si>
  <si>
    <t>FERRAGENS P/ ESQUADRIAS (CONT)</t>
  </si>
  <si>
    <t>ROLDANA CANAL "V" 2" C/ PINO DIAM. Ø 3"</t>
  </si>
  <si>
    <t>PORTA CADEADO E CADEADO 40MM</t>
  </si>
  <si>
    <t>PISOS (CERÂMICA E SIMILARES)</t>
  </si>
  <si>
    <t>XADREZ (PO CORANTE TIPO XADREZ MARCA DE REF.)</t>
  </si>
  <si>
    <t>PISOS (CERÂMICA E SIMILARES) - CONT.</t>
  </si>
  <si>
    <t>LADRILHO HIDRAULICO RANHURADO 20X20CM COLORIDO</t>
  </si>
  <si>
    <t>PISO CERAMICO 45X45CM PEI5 CARGO PLUS GRAY ELIANE</t>
  </si>
  <si>
    <t>LADRILHO HIDRÁULICO PASTILHADO 20X20CM COLORIDO</t>
  </si>
  <si>
    <t>PISO CERAMICO 45X45 CM CARGO PLUS WHITE ELIANE - PEI 5</t>
  </si>
  <si>
    <t>PISOS CERAMICOS E GRANITO</t>
  </si>
  <si>
    <t>JUNTA DE DILATACAO PLASTICA</t>
  </si>
  <si>
    <t>PORCELANATO POLIDO PANNA PLUS PO 50X50CM</t>
  </si>
  <si>
    <t>PORCELANATO POL ACET 60X60CM CIMENTO CINZA BOLD</t>
  </si>
  <si>
    <t>PORCELANTO NATURAL ACETINADO 50X50CM PLATINA NA</t>
  </si>
  <si>
    <t>FERRAGENS PARA ESQUADRIAS (CONTINUAÇÃO)</t>
  </si>
  <si>
    <t>GONZO DIAM 1" (MACHO/FEMEA) PARA PORTÃO (DE SOBREPOR)</t>
  </si>
  <si>
    <t>PAR</t>
  </si>
  <si>
    <t>PISOS (MADEIRA, PLÁSTICOS, ETC)</t>
  </si>
  <si>
    <t>AGREGADO DE ALTA RESISTENCIA PARA PISOS</t>
  </si>
  <si>
    <t>PISO VIN PAVIFLEX CHROMA CONCEPT 30X30CM - ESP.2MM</t>
  </si>
  <si>
    <t>TABUA DE MADEIRA DE LEI P/ PISO LARG. 15 CM ESP 2CM</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</si>
  <si>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</si>
  <si>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</si>
  <si>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</si>
  <si>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</si>
  <si>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</si>
  <si>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</si>
  <si>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</si>
  <si>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</si>
  <si>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</si>
  <si>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</si>
  <si>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PISOS (ELEMENTOS DE ARREMATE) - CONT.</t>
  </si>
  <si>
    <t>RODAPE MARMORE BRANCO H=7CM</t>
  </si>
  <si>
    <t>PISO CERAMICO 44X44CM PEI5 IMOLA BIANCOGRES</t>
  </si>
  <si>
    <t>PAVIMENTAÇÃO EXTERNA</t>
  </si>
  <si>
    <t>MEIO FIO CONCRETO PRE-MOLD. 12X15X30CM PADRAO PMV</t>
  </si>
  <si>
    <t>BLOCO CONCRETO TIPO PAVI-S ESP.8CM,35MPA(48UND/M2)</t>
  </si>
  <si>
    <t>BLOCO CONCRETO TIPO PAVI-S ESP.10CM - 35MPA</t>
  </si>
  <si>
    <t>BLOCO CONCRETO PAVI-S ESP. 6CM 35 MPA (48UN/M2)</t>
  </si>
  <si>
    <t>TINTAS (CONTINUACAO)</t>
  </si>
  <si>
    <t>TINTA EPOXI INTERSEAL INTERNATIONAL REF2005</t>
  </si>
  <si>
    <t>VIDROS E ACESSORIOS</t>
  </si>
  <si>
    <t>VIDRO TRANSPARENTE LISO ESP.4MM,COLOCADO</t>
  </si>
  <si>
    <t>VIDRO MINI-BOREAL ESP.4MM, COLOCADO</t>
  </si>
  <si>
    <t>MASSA PARA VIDRO</t>
  </si>
  <si>
    <t>ESPELHO PRATA ESPESSURA 4 MM</t>
  </si>
  <si>
    <t>BOTAO FRANCES P/FIXACAO DE ESPELHOS, CROMADO</t>
  </si>
  <si>
    <t>VIDROS E ACESSORIOS (CONTINUAÇÃO)</t>
  </si>
  <si>
    <t>VIDRO ARAMADO ESP. 6MM, COLOCADO</t>
  </si>
  <si>
    <t>TINTAS (CONT.)</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</si>
  <si>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</si>
  <si>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</si>
  <si>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</si>
  <si>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</si>
  <si>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</si>
  <si>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</si>
  <si>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</si>
  <si>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</si>
  <si>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</si>
  <si>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VERNIZES E OUTROS MATERIAIS PARA PINTURA</t>
  </si>
  <si>
    <t>AGUARRAZ MINERAL</t>
  </si>
  <si>
    <t>CAL EM PO PARA PINTURA</t>
  </si>
  <si>
    <t>FUNDO BRANCO FOSCO NIVELADOR P/ MADEIRAS</t>
  </si>
  <si>
    <t>LIQUIDO SELADOR PARA PINTURA LATEX PVA</t>
  </si>
  <si>
    <t>LIXA P/ FERRO Nº 100 K-246 225X275MM - NORTON OU EQUIVALENTE</t>
  </si>
  <si>
    <t>LIXA PARA MADEIRA/MASSA Nº 150</t>
  </si>
  <si>
    <t>MASSA ACRILICA</t>
  </si>
  <si>
    <t>MASSA A OLEO</t>
  </si>
  <si>
    <t>MASSA A BASE DE PVA</t>
  </si>
  <si>
    <t>OLEO DE LINHACA</t>
  </si>
  <si>
    <t>PRIMER A BASE DE EPOXI</t>
  </si>
  <si>
    <t>SILICONE - HIDROFUGANTE</t>
  </si>
  <si>
    <t>TRINCHA 2"</t>
  </si>
  <si>
    <t>VERNIZ ACRILICO PARA CONCRETO</t>
  </si>
  <si>
    <t>ZARCAO</t>
  </si>
  <si>
    <t>REMOVEDOR</t>
  </si>
  <si>
    <t>IMUNIZANTE PARA MADEIRA</t>
  </si>
  <si>
    <t>VERNIZ FOSCO FILTRO SOLAR LINHA PREMIUM</t>
  </si>
  <si>
    <t>VERNIZ EPOXI TRANSPARENTE (BI COMPONENTE)</t>
  </si>
  <si>
    <t>VERNIZ POLIURETANO BRILHANTE LINHA PREMIUM</t>
  </si>
  <si>
    <t>PAISAGISMO</t>
  </si>
  <si>
    <t>GRAMA EM PLACAS TIPO ESMERALDA</t>
  </si>
  <si>
    <t>TERRA VEGETAL</t>
  </si>
  <si>
    <t>PLACA DE OBRA - ADESIVADA COM IMPRESSÃO DIGITAL</t>
  </si>
  <si>
    <t>ACIDO MURIATICO</t>
  </si>
  <si>
    <t>AMONIACO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</si>
  <si>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</si>
  <si>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</si>
  <si>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</si>
  <si>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</si>
  <si>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</si>
  <si>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</si>
  <si>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</si>
  <si>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</si>
  <si>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</si>
  <si>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</si>
  <si>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CANTONEIRA ABAS IGUAIS DE FERRO 1/8" X 1" X 1"</t>
  </si>
  <si>
    <t>CANTONEIRA ABAS IGUAIS DE FERRO 3/16" X 1.1/2" X 1.1/2" GALV.</t>
  </si>
  <si>
    <t>CAIXA DE PRE-MOLDADO P/ AR CONDICIONADO 18.000 BTU</t>
  </si>
  <si>
    <t>QUADRO QUADRICULABRANCO P/ PINCEL DIM 3.00 X 1.50M</t>
  </si>
  <si>
    <t>ABRACADEIRA GUIA P/ MASTRO SIMPLES P/ 1 DESCIDA 1.1/2" - TEL-320</t>
  </si>
  <si>
    <t>INSUMOS DE ELETRICA</t>
  </si>
  <si>
    <t>POSTES</t>
  </si>
  <si>
    <t>POSTE CIRC.CONCRETO ALT.MONT.11M/300KG,PAD ESCELSA</t>
  </si>
  <si>
    <t>POSTE EM TUBO DE FERRO GALV. A FOGO DIAM.100MM, H=6.0M COM BASE E CHUMBADOR</t>
  </si>
  <si>
    <t>POSTE CIRCULAR DE CONCRETO 11M/600KG</t>
  </si>
  <si>
    <t>POSTE DT PADRAO TRIFASICO 16MM AEREO 63A H=7M/100DAN</t>
  </si>
  <si>
    <t>POSTE EM TUBO DE FERRO GALV. A FOGO DIAM.76MM, H=6.0M COM BASE E CHUMBADOR</t>
  </si>
  <si>
    <t>POSTE (CONT)</t>
  </si>
  <si>
    <t>MÃO FRANCESA PLANA GALVANIZADA 726 MM</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</si>
  <si>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</si>
  <si>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</si>
  <si>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</si>
  <si>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</si>
  <si>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</si>
  <si>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</si>
  <si>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</si>
  <si>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</si>
  <si>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P/FIO 10MM2</t>
  </si>
  <si>
    <t>CONECTOR PORCELANA 3P P/FIO 6MM2</t>
  </si>
  <si>
    <t>CONECTOR PORCELANA 3P P/ FIO 4MM2</t>
  </si>
  <si>
    <t>LUMINARIAS - CONT</t>
  </si>
  <si>
    <t>LUMINARIA BETA II TECNOWATT OU EQUIVALENTE</t>
  </si>
  <si>
    <t>TRANSFORMADORES</t>
  </si>
  <si>
    <t>TRANSF. TRIFASICO A OLEO 225KVA 15KV - 220/127V</t>
  </si>
  <si>
    <t>TRANSF. TRIF A OLEO 75KVA 15KV - 220/127V</t>
  </si>
  <si>
    <t>TRANSF A OLEO MINERAL 150KVA 13.8-10.4 KV 220127V</t>
  </si>
  <si>
    <t>TRANSF TRIFASICO 112.5KVA 15KV/220-127V A OLEO</t>
  </si>
  <si>
    <t>PARA-RAIOS - ACESSORIOS</t>
  </si>
  <si>
    <t>TELA BELINOX, L=242MM/E=1,5MM INOX-TEL-752</t>
  </si>
  <si>
    <t>QUADROS E CAIXAS ENTRADA/MEDIÇÃO</t>
  </si>
  <si>
    <t>CX PASS MET Nº6 "TELEBRAS" 120X120X15CM CH GALV</t>
  </si>
  <si>
    <t>QUADRO DIST EMBUTIR MET C/ BARRAMENTO TRIFASICO 6 CIRC - 100A C/ TRINC</t>
  </si>
  <si>
    <t>QUADRO DIST EMBUTIR MET C/ BARRAMENTO TRIFASICO 12 CIRC - 100A C/ TRINC</t>
  </si>
  <si>
    <t>QUADRO DIST EMBUTIR MET C/ BARRAMENTO TRIFASICO 18 CIRC - 100A C/ TRINC</t>
  </si>
  <si>
    <t>QUADRO DIST EMBUTIR MET C/ BARRAMENTO TRIFASICO 40 CIRC - 100A C/ TRINC</t>
  </si>
  <si>
    <t>QUADRO DIST EMBUTIR MET C/ BARRAMENTO TRIFASICO 24 CIRC - 100A C/ TRINC</t>
  </si>
  <si>
    <t>CAIXA PARA TRANSFORMADOR DE CORRENTE (TC) 450 X 670 X 210MM</t>
  </si>
  <si>
    <t>QUADRO DIST EMBUTIR MET C/ BARRAMENTO TRIFASICO 32 CIRC - 100A C/ TRINC</t>
  </si>
  <si>
    <t>QUADRO DIST EMBUTIR PVC 3 CIRC S/ BARRAMENTO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</si>
  <si>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</si>
  <si>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</si>
  <si>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</si>
  <si>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</si>
  <si>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</si>
  <si>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QUADROS E CAIXAS (CONTINUAÇÃO)</t>
  </si>
  <si>
    <t>CAIXA PVC 3" X 3" TIGREFLEX - SEXTAVADA</t>
  </si>
  <si>
    <t>QUADRO DIST EMBUTIR MET 12 CIRC S/ BARRAMENTO</t>
  </si>
  <si>
    <t>QUADRO DIST EMBUTIR MET C/ BARRAMENTO TRIFASICO 16 CIRC - 100A C/ TRINC</t>
  </si>
  <si>
    <t>QUADRO DIST EMBUTIR MET C/ BARRAMENTO TRIFASICO 28 CIRC - 100A C/ TRINC</t>
  </si>
  <si>
    <t>QUADRO DIST EMBUTIR MET C/ BARRAMENTO TRIFASICO 44 CIRC - 150A C/ TRINC</t>
  </si>
  <si>
    <t>QUADRO DIST EMBUTIR MET C/ BARRAMENTO TRIFASICO 54 CIRC - 100A C/ TRINC</t>
  </si>
  <si>
    <t>QUADRO DIST EMBUTIR MET C/ BARRAMENTO TRIFASICO 44 CIRC - 100A C/ TRINC</t>
  </si>
  <si>
    <t>QUADRO DIST EMB MET 3F 56/40 CIRC DIN/UL - 225A</t>
  </si>
  <si>
    <t>CAIXA PASSAG. CH 18 C/TAMPA PARAF. 400X400X120MM</t>
  </si>
  <si>
    <t>QUADRO DIST EMBUTIR MET C/ BARRAMENTO TRIFASICO 34 CIRC - 100A C/ TRINC</t>
  </si>
  <si>
    <t>ELETRODUTOS (AÇO ESMALTADO E CONEXÕES)</t>
  </si>
  <si>
    <t>CURVA 90 DE FERRO GALV. P/ ELETRODUTO DE 1 1/4"</t>
  </si>
  <si>
    <t>LUVA DE FERRO GALV. P/ ELETRODUTO DE 4"</t>
  </si>
  <si>
    <t>ELETRODUTO DE FERRO GALVANIZADO 6"</t>
  </si>
  <si>
    <t>ELETRODUTO DE FERRO GALVANIZADO 1 1/4"</t>
  </si>
  <si>
    <t>ELETRODUTO DE FERRO GALVANIZADO 4"</t>
  </si>
  <si>
    <t>CURVA 90º DE FERRO GALVANIZADO 3"</t>
  </si>
  <si>
    <t>REDUCAO EM ACO GALV. 50X40MM</t>
  </si>
  <si>
    <t>ELETRODUTO DE FERRO GALVANIZADO 3"</t>
  </si>
  <si>
    <t>REDUÇÃO DE FERRO GALVANIZADO Ø 50X32MM (2X1 1/4")</t>
  </si>
  <si>
    <t>ELETRODUTOS E CONEXÕES DE FERRO GALVANIZADO</t>
  </si>
  <si>
    <t>LUVA DE FERRO GALV. P/ ELETRODUTO DE 3"</t>
  </si>
  <si>
    <t>CAIXAS DE PASSAGEM E ECONDULETES (CONTINUAÇÃO)</t>
  </si>
  <si>
    <t>CONDULETE ALUMINIO SEM ROSCA, TIPO B DIAMETRO 3/4" C/ TAMPA C/ VEDACAO</t>
  </si>
  <si>
    <t>CONDULETE ALUMINIO SEM ROSCA TIPO LR DIAM 3/4" C/ TAMPA C/ VEDACAO</t>
  </si>
  <si>
    <t>CONDULETE ALUMINIO SEM ROSCA TIPO X DIAM 3/4" C/ TAMPA COM VEDACAO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</si>
  <si>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</si>
  <si>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</si>
  <si>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</si>
  <si>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</si>
  <si>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</si>
  <si>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</si>
  <si>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</si>
  <si>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</si>
  <si>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</si>
  <si>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</si>
  <si>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CURVA DE PVC RIGIDO PARA ELETRODUTO DE 1"</t>
  </si>
  <si>
    <t>CURVA DE PVC RIGIDO PARA ELETRODUTO DE 2"</t>
  </si>
  <si>
    <t>CURVA DE PVC RIGIDO PARA ELETRODUTO DE 3"</t>
  </si>
  <si>
    <t>LUVA DE PVC RIGIDO PARA ELETRODUTO 3/4"</t>
  </si>
  <si>
    <t>LUVA DE PVC PARA ELETRODUTO 3"</t>
  </si>
  <si>
    <t>LUVA DE PVC PARA ELETRODUTO 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</si>
  <si>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</si>
  <si>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</si>
  <si>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</si>
  <si>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</si>
  <si>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</si>
  <si>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</si>
  <si>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SISTEMA X PIAL 20X10X2100MM REF. 308 01</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</si>
  <si>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</si>
  <si>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</si>
  <si>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</si>
  <si>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</si>
  <si>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</si>
  <si>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</si>
  <si>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</si>
  <si>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</si>
  <si>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</si>
  <si>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CURVA P/ ELETRODUTO PVC RIGIDO 4"</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</si>
  <si>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</si>
  <si>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</si>
  <si>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</si>
  <si>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</si>
  <si>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</si>
  <si>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</si>
  <si>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</si>
  <si>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</si>
  <si>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</si>
  <si>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</si>
  <si>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PP FLEX ISOL. PVC 750V - 2 X 2.5 MM2</t>
  </si>
  <si>
    <t>CABO DE COBRE NU TEMPERA MEIO DURA 4.00 MM2</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</si>
  <si>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</si>
  <si>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</si>
  <si>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</si>
  <si>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</si>
  <si>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</si>
  <si>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</si>
  <si>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SINTENAX ANTIFLAM 0.6/1KV 70MM2 PIRELLI/SIM.</t>
  </si>
  <si>
    <t>CABO PARA TELEFONE CI 50X30</t>
  </si>
  <si>
    <t>CABO FLEX ISOL. TERMOPLAST. 0,6/1KV - 16MM2 - 70º</t>
  </si>
  <si>
    <t>FIOS E CABOS (CONTINUAÇÃO)</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</si>
  <si>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</si>
  <si>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</si>
  <si>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</si>
  <si>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</si>
  <si>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</si>
  <si>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</si>
  <si>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</si>
  <si>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</si>
  <si>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</si>
  <si>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</si>
  <si>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</si>
  <si>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</si>
  <si>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</si>
  <si>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</si>
  <si>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</si>
  <si>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</si>
  <si>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</si>
  <si>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</si>
  <si>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</si>
  <si>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PP ISOLAMENTO 750V, 3 X 2,5MM2</t>
  </si>
  <si>
    <t>FIOS E CABOS (CONTINUACAO)</t>
  </si>
  <si>
    <t>CABO PP ISOLAMENTO 750 V, 3 X 4.0 MM2</t>
  </si>
  <si>
    <t>FIOS E CABOS (CONT)</t>
  </si>
  <si>
    <t>CABO COAXIAL P/ TV 67 OHMS</t>
  </si>
  <si>
    <t>CHAVES</t>
  </si>
  <si>
    <t>CHAVE BLINDADA 600V 160A C/ TERMINAIS P/CABO 70MM2</t>
  </si>
  <si>
    <t>CHAVE TRIPOLAR BLINDADA 600V/160A FUSIVEL NH 125 A</t>
  </si>
  <si>
    <t>CHAVE BLINDADA TRIPOLAR 600V/200A</t>
  </si>
  <si>
    <t>CHAVE BLINDADA TRIPOLAR 600V/400A</t>
  </si>
  <si>
    <t>CHAVE TRIPOLAR BLINDADA 600V/400A-FUSIVEL NH 350A</t>
  </si>
  <si>
    <t>CHAVE BLINDADA TRIPOLAR 600V-300A C/3 FU-NH 250A</t>
  </si>
  <si>
    <t>CHAVE BLINDADA TRIPOLAR 600V-125A C/3 FU-NH 100A</t>
  </si>
  <si>
    <t>CHAVES (CONTINUAÇÃO)</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</si>
  <si>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</si>
  <si>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</si>
  <si>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</si>
  <si>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</si>
  <si>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</si>
  <si>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</si>
  <si>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</si>
  <si>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</si>
  <si>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</si>
  <si>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</si>
  <si>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</si>
  <si>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</si>
  <si>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</si>
  <si>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- 01 RETARDADO, IN=100A</t>
  </si>
  <si>
    <t>FUSIVEL NH 00 - 125A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</si>
  <si>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</si>
  <si>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</si>
  <si>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</si>
  <si>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</si>
  <si>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</si>
  <si>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</si>
  <si>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</si>
  <si>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 TERMOMAG TRIP CX MOLD 400A 65KA 600VCA</t>
  </si>
  <si>
    <t>DISJUNTORES</t>
  </si>
  <si>
    <t>DISJUNTOR NORMA NEMA MONOPOLAR 10A</t>
  </si>
  <si>
    <t>DISJUNTOR NORMA NEMA MONOPOLAR 25A</t>
  </si>
  <si>
    <t>DISJUNTOR NORMA NEMA TRIPOLAR 25A</t>
  </si>
  <si>
    <t>DISJUNTOR NORMA NEMA MONOPOLAR 15A</t>
  </si>
  <si>
    <t>DISJUNTOR NORMA NEMA BIPOLAR 70A</t>
  </si>
  <si>
    <t>DISJUNTOR NORMA NEMA TRIPOLAR 70A</t>
  </si>
  <si>
    <t>MINI DISJUNTOR TRIPOLAR 100A CURVA C 15KA 220/127V</t>
  </si>
  <si>
    <t>MINI DISJUNTOR TRIPOLAR 90A CURVA C 5KA 220/127V</t>
  </si>
  <si>
    <t>DISJUNTOR NORMA NEMA TRIPOLAR 100A</t>
  </si>
  <si>
    <t>DISJUNTOR NORMA NEMA TRIPOLAR 30A</t>
  </si>
  <si>
    <t>DISJUNTOR CX MOLDADA TERMOMAG.125A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</si>
  <si>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</si>
  <si>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</si>
  <si>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</si>
  <si>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</si>
  <si>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</si>
  <si>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</si>
  <si>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</si>
  <si>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</si>
  <si>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</si>
  <si>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</si>
  <si>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</si>
  <si>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</si>
  <si>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</si>
  <si>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</si>
  <si>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</si>
  <si>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</si>
  <si>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</si>
  <si>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</si>
  <si>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</si>
  <si>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</si>
  <si>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</si>
  <si>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</si>
  <si>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</si>
  <si>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30A A 40A - 30 MA</t>
  </si>
  <si>
    <t>MINI DISJUNTOR MONOPOLAR 63A CURVA C 5KA 220/127V</t>
  </si>
  <si>
    <t>MINI DISJUNTOR MONOPOLAR 6A CURVA C 5KA 220/127V</t>
  </si>
  <si>
    <t>DISJUNTOR DR BIPOLAR 20A - 30MA</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</si>
  <si>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</si>
  <si>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</si>
  <si>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</si>
  <si>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</si>
  <si>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</si>
  <si>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</si>
  <si>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</si>
  <si>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</si>
  <si>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</si>
  <si>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</si>
  <si>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</si>
  <si>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MINI DISJUNTOR MONOPOLAR 2A CURVA C 5KA 220/127V</t>
  </si>
  <si>
    <t>CAIXAS DE PASSAGEM E CONDULETES</t>
  </si>
  <si>
    <t>CAIXA PASSAG. CH 18 C/TAMPA PARAF. 100X100X80MM</t>
  </si>
  <si>
    <t>CAIXA PASSAG. CH 18 C/TAMPA PARAF. 150X150X80MM</t>
  </si>
  <si>
    <t>CAIXA PASSAG. CH 18 C/TAMPA PARAF. 200X200X100MM</t>
  </si>
  <si>
    <t>CAIXA PASSAG. CH 18 C/TAMPA PARAF. 300X300X120MM</t>
  </si>
  <si>
    <t>CAIXA ESTAMPADA 4X2"- CHAPA 18</t>
  </si>
  <si>
    <t>CAIXA EM CHAPA ACO ESTAMPADA C/FUNDO MOVEL 4X4"</t>
  </si>
  <si>
    <t>CAIXA ESTAMPADA 4X4" - CHAPA 18</t>
  </si>
  <si>
    <t>CAIXA C/TAMPA DO TIPO CIE-2 20X20X12 CM (TELEFONE) (DE EMBUTIR)</t>
  </si>
  <si>
    <t>CAIXA C/TAMPA DO TIPO CIE-4 60X60X12 CM (TELEFONE) (DE EMBUTIR)</t>
  </si>
  <si>
    <t>CAIXA METALICA DA GOMES DIM. 20 X 20 X 15 CM</t>
  </si>
  <si>
    <t>CAIXA 4X4" EM ALUMINIO</t>
  </si>
  <si>
    <t>CAIXAS DE PASSAGEM E CONDULETES (CONTINUAÇÃO)</t>
  </si>
  <si>
    <t>CAIXA PVC 4 X 2" TIGREFLEX</t>
  </si>
  <si>
    <t>CONDULETE ALUMINIO TIPO T DIAM 3/4" C/ TAMPA</t>
  </si>
  <si>
    <t>LUMINARIAS (CONTINUACAO)</t>
  </si>
  <si>
    <t>LUM FLUOR 1X26W EMB. EF06-E126VJC LUMICENTER COMPL</t>
  </si>
  <si>
    <t>LUMIN. FLUOR.4X16W,EMB,CAA01-E416 LUMICENTER COMPL</t>
  </si>
  <si>
    <t>LUMIN. FLUOR.4X16W,SOBR,CAA01-S416 LUMICENTER COMP</t>
  </si>
  <si>
    <t>LUM EMB FLUO REFL E ALETAS 2X32W CAA01-E232 - COMP</t>
  </si>
  <si>
    <t>APARELHOS ELÉTRICOS</t>
  </si>
  <si>
    <t>BEBEDOURO P/ DEFIC. REF. BDF 300 - IBBL</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</si>
  <si>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</si>
  <si>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</si>
  <si>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</si>
  <si>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</si>
  <si>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</si>
  <si>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</si>
  <si>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</si>
  <si>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</si>
  <si>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</si>
  <si>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LUMINÁRIAS (CALHAS, PROJETORES, CONJUNTOS)</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</si>
  <si>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</si>
  <si>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</si>
  <si>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</si>
  <si>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</si>
  <si>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</si>
  <si>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</si>
  <si>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</si>
  <si>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</si>
  <si>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</si>
  <si>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PROJETOR CIRCULAR PL 400MV TECNOWATT OU SIMILAR</t>
  </si>
  <si>
    <t>PROJ. RETANGULAR PL 400 MA TECNOWATT</t>
  </si>
  <si>
    <t>LUMINARIA FLUOR. COMERCIAL CHANFRADA 3X40W COMPLETA C/LAMPADA E REATOR - EMBRUTIR/SOBREPOR</t>
  </si>
  <si>
    <t>LÂMPADAS</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</si>
  <si>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</si>
  <si>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</si>
  <si>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</si>
  <si>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</si>
  <si>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</si>
  <si>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</si>
  <si>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</si>
  <si>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LUMINÁRIAS (CONT.)</t>
  </si>
  <si>
    <t>BLOCO AUT. ILUM. EMERG. P/ ACLARAMENTO E/OU BALIZAMENTO 2X9W - AUT. 2 HORAS</t>
  </si>
  <si>
    <t>PLAFONIER COM GLOBO PLÁSTICO 9X4"</t>
  </si>
  <si>
    <t>SUPORTE PARA UMA LUMINARIA TIPO PETALA - SL1</t>
  </si>
  <si>
    <t>LUMINARIAS (CONT)</t>
  </si>
  <si>
    <t>LUM.FLUOR.2X16W,SOBREP,CAA01-S216 LUMICENTER COMPL</t>
  </si>
  <si>
    <t>LUMINARIAS (CONT )</t>
  </si>
  <si>
    <t>LUM SOBR FLUO REFL E ALETAS 2X32W CAA01-S232 COMPL</t>
  </si>
  <si>
    <t>ARANDELA PROVA DE TEMPO 45º EM ALUM SILICIO, ACAB EPOXI CINZA (E-27) - VISOR POLICARB. C/ GRADE</t>
  </si>
  <si>
    <t>LUM.FLUOR.2X16W,EMB,CAA01-E216 LUMICENTER COMPL</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</si>
  <si>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</si>
  <si>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</si>
  <si>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</si>
  <si>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</si>
  <si>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</si>
  <si>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</si>
  <si>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618 TJM</t>
  </si>
  <si>
    <t>APARELHOS ELETRICOS - CONTINUAÇÃO</t>
  </si>
  <si>
    <t>BOMBA CENTR MONOFASICA 110/220V 1 CV REF: CAM W10</t>
  </si>
  <si>
    <t>BOMBA CENTR MONOFASICA 110/220V 3/4CV REF: CAM W10</t>
  </si>
  <si>
    <t>CHUVEIRO PRESSMATIC ANT VANDALISMO 17125006</t>
  </si>
  <si>
    <t>APARELHOS ELÉTRICOS - CONTINUAÇÃO</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</si>
  <si>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</si>
  <si>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</si>
  <si>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</si>
  <si>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</si>
  <si>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</si>
  <si>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HASTE COPPERWELD 19MM(3/4")X3M</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</si>
  <si>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</si>
  <si>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</si>
  <si>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</si>
  <si>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</si>
  <si>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</si>
  <si>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</si>
  <si>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</si>
  <si>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</si>
  <si>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</si>
  <si>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</si>
  <si>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</si>
  <si>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</si>
  <si>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</si>
  <si>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</si>
  <si>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</si>
  <si>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</si>
  <si>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PRESILHA PARA CABO DE COBRE DE 35MM2 - REF TEL 744</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</si>
  <si>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</si>
  <si>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</si>
  <si>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</si>
  <si>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</si>
  <si>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</si>
  <si>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</si>
  <si>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</si>
  <si>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</si>
  <si>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</si>
  <si>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</si>
  <si>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</si>
  <si>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</si>
  <si>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</si>
  <si>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ELETROCALHA STANDARD PERFURADA S/ TAMPA 150X50MM - CH16</t>
  </si>
  <si>
    <t>ELETROFERRAGENS (BUCHAS.ARRUELAS. BRACADEIRAS)</t>
  </si>
  <si>
    <t>PARAFUSO CAB QUADRADA ACO GALV 1020 16X300MM</t>
  </si>
  <si>
    <t>ABRACADEIRA TIPO D COM CUNHA P/ ELETRODUTO Ø 1" - TEL-095</t>
  </si>
  <si>
    <t>TERMINAL CABO-BARRA EM LATÃO 2 X # 240 MM2</t>
  </si>
  <si>
    <t>BUCHA DE ALUMINIO FUNDIDO 3/4"</t>
  </si>
  <si>
    <t>BUCHA DE ALUMINIO FUNDIDO 1"</t>
  </si>
  <si>
    <t>BUCHA DE ALUMINIO FUNDIDO 1 1/2"</t>
  </si>
  <si>
    <t>BUCHA DE ALUMINIO FUNDIDO 2"</t>
  </si>
  <si>
    <t>BUCHA DE ALUMINIO FUNDIDO 3"</t>
  </si>
  <si>
    <t>BUCHA DE ALUMINIO FUNDIDO 4"</t>
  </si>
  <si>
    <t>BUCHA DE ALUMINIO FUNDIDO 6"</t>
  </si>
  <si>
    <t>ARRUELA DE ALUMINIO FUNDIDO 3/4"</t>
  </si>
  <si>
    <t>ARRUELA DE ALUMINIO FUNDIDO 1"</t>
  </si>
  <si>
    <t>ARRUELA DE ALUMINIO FUNDIDO 1 1/2"</t>
  </si>
  <si>
    <t>ARRUELA DE ALUMINIO FUNDIDO 2"</t>
  </si>
  <si>
    <t>ARRUELA DE ALUMINIO FUNDIDO 3"</t>
  </si>
  <si>
    <t>ARRUELA DE ALUMINIO FUNDIDO 4"</t>
  </si>
  <si>
    <t>ARRUELA DE ALUMINIO FUNDIDO 6"</t>
  </si>
  <si>
    <t>ABRACADEIRA TIPO "U" P/ FIXACAO ELETRODUTO 3/4"</t>
  </si>
  <si>
    <t>ABRACADEIRA ACO GALV TIPO U DIAM. 1.1/2"</t>
  </si>
  <si>
    <t>CABECOTE DE ENTRADA 1" EM ALUMINIO FUNDIDO</t>
  </si>
  <si>
    <t>ABRACADEIRA TIPO COPO 1" C/ PARAFUSO/BUCHA</t>
  </si>
  <si>
    <t>CABEÇOTE EM AÇO GALVANIZADO DE 4"</t>
  </si>
  <si>
    <t>CONJ PARAFUSO, PORCA E ARRUELA LATAO 3/16 X 1"</t>
  </si>
  <si>
    <t>CONJ PARAFUSO, PORCA E ARRUELA LATAO 1/4 X 1"</t>
  </si>
  <si>
    <t>CONJ PARAFUSO, PORCA E ARRUELA LATAO 5/16 X 11/4"</t>
  </si>
  <si>
    <t>CONJ PARAFUSO, PORCA E ARRUELA LATAO 3/8 X 11/2"</t>
  </si>
  <si>
    <t>TAMPA DE ENCAIXE P/ ELETROCALHA CH18, 200MM</t>
  </si>
  <si>
    <t>BUCHA C/ ARRUELA LIGA ESP ZAMAK ELET 11/4"</t>
  </si>
  <si>
    <t>BUCHA C/ ARRUELA LIGA ESP ZAMAK ELET 2"</t>
  </si>
  <si>
    <t>BUCHA C/ ARRUELA LIGA ESP ZAMAK ELET 3"</t>
  </si>
  <si>
    <t>PARA-RAIOS E ACESSORIOS (CONT.)</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</si>
  <si>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</si>
  <si>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</si>
  <si>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</si>
  <si>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</si>
  <si>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</si>
  <si>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</si>
  <si>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</si>
  <si>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</si>
  <si>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</si>
  <si>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</si>
  <si>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</si>
  <si>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</si>
  <si>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NIPLE DUPLO PVC 1"</t>
  </si>
  <si>
    <t>ELETROCALHA STANDARD PERFURADA S/ TAMPA 200X100MM - CH16</t>
  </si>
  <si>
    <t>MAO FRANCESA REFORCADA P/ ELETROCALHA 300MM</t>
  </si>
  <si>
    <t>ELETROCALHA STANDARD PERFURADA S/ TAMPA 400X100MM - CH16</t>
  </si>
  <si>
    <t>DIVERSOS - CONTINUAÇÃO</t>
  </si>
  <si>
    <t>PARAFUSO CAB QUADRADA ACO GALV 1020 16 X 200 MM</t>
  </si>
  <si>
    <t>SAIDA HORIZONTAL P/ ELETRODUTO 3/4"</t>
  </si>
  <si>
    <t>TERMINAL CABO-BARRA EM LATÃO # 240 MM2</t>
  </si>
  <si>
    <t>CRUZETA DE MADEIRA 2400X90X135MM</t>
  </si>
  <si>
    <t>PORCA QUADRADA DIAM. 16MM</t>
  </si>
  <si>
    <t>TERMINAL CABO-BARRA EM LATÃO # 300 MM2</t>
  </si>
  <si>
    <t>CANTONEIRA "ZZ" ALTA P/PERFILADO 38/38</t>
  </si>
  <si>
    <t>REATOR AFP INT. LÂMPADA VAPOR SÓDIO 400W/220V</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</si>
  <si>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</si>
  <si>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</si>
  <si>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</si>
  <si>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</si>
  <si>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</si>
  <si>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</si>
  <si>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4 MM2</t>
  </si>
  <si>
    <t>CONECTOR SPLIT-BOLT (KS) P/CABO 4MM2</t>
  </si>
  <si>
    <t>CONECTOR SPLIT-BOLT (KS) P/CABO 16MM2</t>
  </si>
  <si>
    <t>SUSPENSAO VERTICAL PARA ELETROCALHA 200X100 MM</t>
  </si>
  <si>
    <t>TE HORIZONTAL 90º PERFURADA C/ TAMPA 200X100MM - CH16</t>
  </si>
  <si>
    <t>TE HORIZONTAL 90º PERFURADA C/ TAMPA 300X100MM - CH16</t>
  </si>
  <si>
    <t>SUPORTE ANGULAR P/ELETROCALHA DE 30X10CM</t>
  </si>
  <si>
    <t>ELETROFERRAGENS (DIVERSOS)</t>
  </si>
  <si>
    <t>CONECTOR SPLIT-BOLT (KS) P/ CABO 50MM2</t>
  </si>
  <si>
    <t>CONECTOR SPLIT BOLT 35MM2 - ACAB. NATURAL TEL 5015</t>
  </si>
  <si>
    <t>SAIDA HORIZONTAL P/ELETRODUTO Ø 1"</t>
  </si>
  <si>
    <t>CONECTOR SPLIT-BOLT (KS) P/ CABO 25MM2</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</si>
  <si>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</si>
  <si>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</si>
  <si>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</si>
  <si>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</si>
  <si>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</si>
  <si>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</si>
  <si>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</si>
  <si>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</si>
  <si>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</si>
  <si>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OLHAL FERRO GALVANIZADO COM PARAFUSO 16X150MM</t>
  </si>
  <si>
    <t>SAPATILHA PARA CABO DE AÇO</t>
  </si>
  <si>
    <t>CRUZETA DE MADEIRA 2400MM PARA TRANSFORMADOR</t>
  </si>
  <si>
    <t>TAMPA DE FERRO R2 P/CX.TELF.TELEST 1070X520X500 MM</t>
  </si>
  <si>
    <t>MAO FRANCESA ACO GALVANIZADO 710MM</t>
  </si>
  <si>
    <t>SELA PARA CRUZETA DE MADEIRA</t>
  </si>
  <si>
    <t>SUPORTE PARA TRANSFORMADOR 400MM</t>
  </si>
  <si>
    <t>CONECTOR SPLIT-BOLT (KS) P/CABO 35MM2</t>
  </si>
  <si>
    <t>CANTONEIRA ABAS IGUAIS DE FERRO 3/16" X 1.1/2" X 1.1/2"</t>
  </si>
  <si>
    <t>PARAFUSO ABAULADO M16X150MM</t>
  </si>
  <si>
    <t>CABECOTE DE ALUMINIO FUNDIDO 3"</t>
  </si>
  <si>
    <t>CABECOTE DE ALUMINIO FUNDIDO 3/4"</t>
  </si>
  <si>
    <t>CINTA CIRCULAR ACO GALVANIZADO 300MM</t>
  </si>
  <si>
    <t>CABECOTE DE ALUMINIO FUNDIDO 1 1/2"</t>
  </si>
  <si>
    <t>CABECOTE DE ALUMINIO FUNDIDO 1 1/4"</t>
  </si>
  <si>
    <t>REATOR EXTERNO VM400 AFP-220V</t>
  </si>
  <si>
    <t>CRUZETA DE MADEIRA P/ POSTE CONCRETO 1.4M</t>
  </si>
  <si>
    <t>CABECOTE DE ALUMINIO FUNDIDO 2"</t>
  </si>
  <si>
    <t>REATOR EXT. P/LAMPADA VAPOR MERCURIO TECNOWATT</t>
  </si>
  <si>
    <t>CANTONEIRA ABAS IGUAIS DE FERRO 3/16" X 1" X 1"</t>
  </si>
  <si>
    <t>SOQUETE ANTI-VIBRATORIO P/LAMP.FLUOR.PANAM/SIMILAR</t>
  </si>
  <si>
    <t>ARRUELA QUADRADA 36MM DE FURO 18MM</t>
  </si>
  <si>
    <t>CRUZETA DE MADEIRA 2400X112,5X90 MM</t>
  </si>
  <si>
    <t>OLHAL DE FERRO GALVANIZADO C/ PARAFUSO 16X200MM</t>
  </si>
  <si>
    <t>CANTONEIRA ABAS IGUAIS DE FERRO 3/16" X 1.1/4" X 1.1/4"</t>
  </si>
  <si>
    <t>CABECOTE DE ALUMINIO FUNDIDO 4"</t>
  </si>
  <si>
    <t>NIPLE PVC DUPLO 4"</t>
  </si>
  <si>
    <t>ARMACAO SECUNDARIA 1 ESTRIBO C/HASTE 16X150MM</t>
  </si>
  <si>
    <t>CABECOTE DE ALUMINIO FUNDIDO 6"</t>
  </si>
  <si>
    <t>NIPLE PVC DUPLO 6"</t>
  </si>
  <si>
    <t>NIPLE PVC DUPLO PVC 2"</t>
  </si>
  <si>
    <t>PARAFUSO ABAULADO M10X150MM</t>
  </si>
  <si>
    <t>PRENSA FIOS C/ 3 PARAFUSOS</t>
  </si>
  <si>
    <t>ELETROC CH16 PERFURADA 300X100MM S/TAMPA</t>
  </si>
  <si>
    <t>CABEÇOTE EM AÇO GALVANIZADO DE 3"</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</si>
  <si>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</si>
  <si>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</si>
  <si>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</si>
  <si>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</si>
  <si>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</si>
  <si>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</si>
  <si>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</si>
  <si>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</si>
  <si>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</si>
  <si>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</si>
  <si>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</si>
  <si>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</si>
  <si>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Ø2"</t>
  </si>
  <si>
    <t>CINTA CIRCULAR ACO GALVANIZADO 200MM</t>
  </si>
  <si>
    <t>DIVERSOS (CONT.)</t>
  </si>
  <si>
    <t>SUPORTE DE TRANSFORMADOR EM POSTE CONCRETO 225MM</t>
  </si>
  <si>
    <t>TERMINAL CABO-BARRA EM LATAO 2X # 300MM2</t>
  </si>
  <si>
    <t>MAO FRANCESA ACO GALV 2" PARA TRANSF EM POSTE</t>
  </si>
  <si>
    <t>INSUMOS DE REDE LOGICA / TELEFONIA/ CFTV/ SOM</t>
  </si>
  <si>
    <t>CABOS E CONEXOES</t>
  </si>
  <si>
    <t>CONECTOR RJ45 MACHO - PARA REDE DE DADOS</t>
  </si>
  <si>
    <t>PRENSA CABOS PARA ELETRODUTO 1/2"</t>
  </si>
  <si>
    <t>PRENSA CABOS PARA ELETRODUTO 1"</t>
  </si>
  <si>
    <t>TOMADAS</t>
  </si>
  <si>
    <t>ESPELHO 4X2" C/ 1 CONECTOR RJ-45 FEMEA CAT 5</t>
  </si>
  <si>
    <t>TOMADA TELEFONE COM CONECTOR RJ11</t>
  </si>
  <si>
    <t>TOMADA COAXIAL 75 OHMS PARA TV C/ ESPELHO 4X2"</t>
  </si>
  <si>
    <t>TERMINAL COMPRESSÃO COBRE ESTANHADO 35MM TEL 5135</t>
  </si>
  <si>
    <t>CONECTOR DE MEDICAO EM LATAO C/ 2 PARAFUSOS TEL-562</t>
  </si>
  <si>
    <t>INSUMOS DE HIDRAULICA</t>
  </si>
  <si>
    <t>TUBOS (CONCRETO)</t>
  </si>
  <si>
    <t>TUBO DE CONCRETO SIMPLES DIAM. 30CM - PS1</t>
  </si>
  <si>
    <t>TUBO DE CONCRETO SIMPLES DIAM. 20CM - PS1</t>
  </si>
  <si>
    <t>TUBOS (CONCRETO-CONT.)</t>
  </si>
  <si>
    <t>BUJAO DE ACO GALVANIZADO 3"</t>
  </si>
  <si>
    <t>BUJAO DE ACO GALVANIZADO 4"</t>
  </si>
  <si>
    <t>TUBOS (AÇO GALVANIZADO E CONEXÕES)</t>
  </si>
  <si>
    <t>LUVA DE REDUCAO ACO GALV 4X2 1/2"</t>
  </si>
  <si>
    <t>NIPLE DUPLO ACO GALVANIZADO BSP Ø 1.1/4" (32MM)</t>
  </si>
  <si>
    <t>NIPLE DUPLO ACO GALVANIZADO BSP Ø 2.1/2" (65MM)</t>
  </si>
  <si>
    <t>TUBO DE ACO GALVANIZADO 15MM (1/2") LEVE</t>
  </si>
  <si>
    <t>TUBO DE ACO GALVANIZADO 20MM (3/4") LEVE</t>
  </si>
  <si>
    <t>TUBO DE ACO GALVANIZADO 25MM (1") LEVE</t>
  </si>
  <si>
    <t>TUBO DE ACO GALVANIZADO 32MM (1 1/4") LEVE</t>
  </si>
  <si>
    <t>TUBO DE ACO GALVANIZADO 40MM (1 1/2") LEVE</t>
  </si>
  <si>
    <t>TUBO DE ACO GALVANIZADO 50MM (2") LEVE</t>
  </si>
  <si>
    <t>TUBO DE ACO GALVANIZADO 65MM (2 1/2") LEVE</t>
  </si>
  <si>
    <t>TUBO DE ACO GALVANIZADO 75MM (3") LEVE</t>
  </si>
  <si>
    <t>TUBO DE ACO GALVANIZADO 100MM (4") LEVE</t>
  </si>
  <si>
    <t>LUVA ACO GALVANIZADO DE 4"</t>
  </si>
  <si>
    <t>TUBOS (FERRO FUNDIDO E CONEXÕES)</t>
  </si>
  <si>
    <t>TUBO DE FERRO FUNDIDO DE 150MM</t>
  </si>
  <si>
    <t>TUBOS (PVC RÍGIDO E CONEXÕES)</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</si>
  <si>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</si>
  <si>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</si>
  <si>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</si>
  <si>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</si>
  <si>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</si>
  <si>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</si>
  <si>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</si>
  <si>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</si>
  <si>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</si>
  <si>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</si>
  <si>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</si>
  <si>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</si>
  <si>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</si>
  <si>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</si>
  <si>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</si>
  <si>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</si>
  <si>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</si>
  <si>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PVC RIG. CINZA P/ESGOTO DE 150MM (6")</t>
  </si>
  <si>
    <t>TUBOS (PVC RIGIDO TP ESGOTO)</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</si>
  <si>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</si>
  <si>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</si>
  <si>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</si>
  <si>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</si>
  <si>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</si>
  <si>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</si>
  <si>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</si>
  <si>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</si>
  <si>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DE 20MM</t>
  </si>
  <si>
    <t>TUBO DE PVC SOLDAVEL DE 25MM</t>
  </si>
  <si>
    <t>TUBO DE PVC SOLDAVEL DE 32MM</t>
  </si>
  <si>
    <t>TUBO DE PVC SOLDAVEL DE 40MM</t>
  </si>
  <si>
    <t>TUBO DE PVC SOLDAVEL DE 50MM</t>
  </si>
  <si>
    <t>TUBO DE PVC SOLDAVEL DE 60MM</t>
  </si>
  <si>
    <t>TUBO DE PVC SOLDAVEL DE 75MM</t>
  </si>
  <si>
    <t>TUBO DE PVC SOLDAVEL DE 85MM</t>
  </si>
  <si>
    <t>JOELHO 90 DE PVC SOLDAVEL DE 25MM</t>
  </si>
  <si>
    <t>JOELHO 90 DE PVC SOLDAVEL DE 32MM</t>
  </si>
  <si>
    <t>JOELHO 90 DE PVC SOLDAVEL DE 50MM</t>
  </si>
  <si>
    <t>TE DE PVC SOLDAVEL DE 25MM</t>
  </si>
  <si>
    <t>TE DE PVC SOLDAVEL DE 32MM</t>
  </si>
  <si>
    <t>TUBO DE PVC PARA ESGOTO DE 40MM</t>
  </si>
  <si>
    <t>TUBO DE PVC PARA ESGOTO DE 50MM</t>
  </si>
  <si>
    <t>TUBO DE PVC PARA ESGOTO DE 75MM</t>
  </si>
  <si>
    <t>TUBO DE PVC PARA ESGOTO DE 100MM (4")</t>
  </si>
  <si>
    <t>TUBO DE PVC PARA ESGOTO DE 150MM</t>
  </si>
  <si>
    <t>TUBO DE PVC PARA ESGOTO DE 200MM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</si>
  <si>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</si>
  <si>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</si>
  <si>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</si>
  <si>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</si>
  <si>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</si>
  <si>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</si>
  <si>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</si>
  <si>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</si>
  <si>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</si>
  <si>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</si>
  <si>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</si>
  <si>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</si>
  <si>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</si>
  <si>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</si>
  <si>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</si>
  <si>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</si>
  <si>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</si>
  <si>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</si>
  <si>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</si>
  <si>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TUBOS (PVC E CONEXOES - CONT.)</t>
  </si>
  <si>
    <t>BACIA SANITÁRIA CONVENCIONAL RAVENA P9, DECA</t>
  </si>
  <si>
    <t>REGISTROS</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</si>
  <si>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</si>
  <si>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</si>
  <si>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</si>
  <si>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</si>
  <si>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</si>
  <si>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</si>
  <si>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</si>
  <si>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</si>
  <si>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</si>
  <si>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</si>
  <si>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</si>
  <si>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</si>
  <si>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</si>
  <si>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</si>
  <si>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</si>
  <si>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</si>
  <si>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</si>
  <si>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</si>
  <si>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VÁLVULAS</t>
  </si>
  <si>
    <t>VALVULA AMERICANA PARA PIA 1 1/2X3 3/4</t>
  </si>
  <si>
    <t>VALVULA DE SAIDA PARA LAVATORIO CROMADA 1"</t>
  </si>
  <si>
    <t>VALVULA DE SAIDA P/ PIA OU TANQUE CROMADA 11/4"</t>
  </si>
  <si>
    <t>VALVULA DE SAIDA P/MICTORIO CROMADA (11/2")</t>
  </si>
  <si>
    <t>VALVULA DE PVC 2" C/ UNHO</t>
  </si>
  <si>
    <t>VALVULA DE PVC 1"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</si>
  <si>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</si>
  <si>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</si>
  <si>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</si>
  <si>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</si>
  <si>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</si>
  <si>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</si>
  <si>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</si>
  <si>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</si>
  <si>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</si>
  <si>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</si>
  <si>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</si>
  <si>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</si>
  <si>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</si>
  <si>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</si>
  <si>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</si>
  <si>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</si>
  <si>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</si>
  <si>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AMERICANA CROMADA P/PIA 3 1/2</t>
  </si>
  <si>
    <t>VALVULA DE RETENCAO VERTICAL BRONZE - 25MM (1")</t>
  </si>
  <si>
    <t>VALVULA EM PVC P/ LAVAT PADRAO POPULAR 1" C/ UNHO</t>
  </si>
  <si>
    <t>VALVULA DE DESCARGA COM CANOPLA CROMADA 11/4"</t>
  </si>
  <si>
    <t>VALVULA DE DESCARGA PARA MICTÓRIO</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</si>
  <si>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</si>
  <si>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</si>
  <si>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</si>
  <si>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</si>
  <si>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</si>
  <si>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</si>
  <si>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</si>
  <si>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</si>
  <si>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</si>
  <si>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</si>
  <si>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</si>
  <si>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</si>
  <si>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</si>
  <si>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</si>
  <si>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</si>
  <si>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VALVULA DE CILINDRO PARA BOTIJAO 45KG(GAS)</t>
  </si>
  <si>
    <t>TE NPT 3/4"- GALVANIZADO 300 LBS</t>
  </si>
  <si>
    <t>REGULADOR PRESSAO PRIM EST SAIDA 150KPA INC VALV</t>
  </si>
  <si>
    <t>ANEL DE CERA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</si>
  <si>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</si>
  <si>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</si>
  <si>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</si>
  <si>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</si>
  <si>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</si>
  <si>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</si>
  <si>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</si>
  <si>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</si>
  <si>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</si>
  <si>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</si>
  <si>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</si>
  <si>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</si>
  <si>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PARA BACIA LOUCA DECA REF. CD.00F</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</si>
  <si>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</si>
  <si>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</si>
  <si>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</si>
  <si>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</si>
  <si>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</si>
  <si>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</si>
  <si>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</si>
  <si>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</si>
  <si>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</si>
  <si>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</si>
  <si>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</si>
  <si>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</si>
  <si>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</si>
  <si>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</si>
  <si>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</si>
  <si>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</si>
  <si>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</si>
  <si>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</si>
  <si>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</si>
  <si>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</si>
  <si>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</si>
  <si>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</si>
  <si>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</si>
  <si>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</si>
  <si>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</si>
  <si>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</si>
  <si>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</si>
  <si>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</si>
  <si>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</si>
  <si>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</si>
  <si>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</si>
  <si>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</si>
  <si>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</si>
  <si>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</si>
  <si>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</si>
  <si>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</si>
  <si>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</si>
  <si>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</si>
  <si>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</si>
  <si>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</si>
  <si>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</si>
  <si>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</si>
  <si>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</si>
  <si>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METAIS SANITÁRIOS</t>
  </si>
  <si>
    <t>TORNEIRA PARA TANQUE</t>
  </si>
  <si>
    <t>TORNEIRA DE PRESSAO CROMADA DE USO GERAL 1/2</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</si>
  <si>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</si>
  <si>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</si>
  <si>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</si>
  <si>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</si>
  <si>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</si>
  <si>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</si>
  <si>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ESGUICHO EM ACO INOX</t>
  </si>
  <si>
    <t>TORNEIRA EM PVC PARA LAVATORIO</t>
  </si>
  <si>
    <t>TORNEIRA DE PRESSAO CROMADA PARA TANQUE DE 1/2"</t>
  </si>
  <si>
    <t>TORN. CROMADA 1/2" LINHA PRATIKA REF.1157-P FABRIMAR</t>
  </si>
  <si>
    <t>TORNEIRA PRESSÃO CROMADA USO GERAL 3/4"</t>
  </si>
  <si>
    <t>FILTRO AQUALAR CURTO AP200 AQUALAR/EQUIV C/ REFIL(VELA)</t>
  </si>
  <si>
    <t>TORNEIRA PAREDE C/BICA ARTICULÁVEL, DOCOL 55300006</t>
  </si>
  <si>
    <t>VALVULA DESC ANTI-VANDALISMO P/ MICTORIO DOCOL/EQU</t>
  </si>
  <si>
    <t>LAVATÓRIO COM COLUNA BRANCA CONFORT L51+CS1V</t>
  </si>
  <si>
    <t>TORNEIRA PAREDE ANTI-VANDAL 1182-AV BIOPRESS 140MM</t>
  </si>
  <si>
    <t>TORNEIRA JARDIM REF. 1153 C37, IZY, DECA</t>
  </si>
  <si>
    <t>TUBO LIGACAO MICTORIO ANTIVAND 00132606 DOCOL/EQU</t>
  </si>
  <si>
    <t>ACAB. VALV. DESC. PRESSMATIC BENEFIT 00184906 DOCOL</t>
  </si>
  <si>
    <t>APARELHOS E EQUIPAMENTOS</t>
  </si>
  <si>
    <t>CHUVEIRO CROMADO COM DESVIADOR FLEXIVEL 1975C</t>
  </si>
  <si>
    <t>MICTORIO LOUCA BRANCA C/ SIFÃO INTEGRADO M712</t>
  </si>
  <si>
    <t>EQUIPAMENTOS DE PROTEÇÃO CONTRA INCÊNDIO</t>
  </si>
  <si>
    <t>ABRIGO PARA HIDRANTE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</si>
  <si>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</si>
  <si>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</si>
  <si>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</si>
  <si>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</si>
  <si>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</si>
  <si>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</si>
  <si>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</si>
  <si>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</si>
  <si>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</si>
  <si>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</si>
  <si>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</si>
  <si>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ABRIGO PARA HIDRANTE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</si>
  <si>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</si>
  <si>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</si>
  <si>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</si>
  <si>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</si>
  <si>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</si>
  <si>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</si>
  <si>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</si>
  <si>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</si>
  <si>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</si>
  <si>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</si>
  <si>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</si>
  <si>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</si>
  <si>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</si>
  <si>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</si>
  <si>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</si>
  <si>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</si>
  <si>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</si>
  <si>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</si>
  <si>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CAIXA DE INSPECAO EM PVC DIAM 150MM C/ TAMPA CEGA</t>
  </si>
  <si>
    <t>CAPTAÇÃO ÁGUAS PLUVIAIS</t>
  </si>
  <si>
    <t>CHAPA GALVANIZADA Nº 26 DESENV 30 CM</t>
  </si>
  <si>
    <t>SUPORTE PARA CALHA</t>
  </si>
  <si>
    <t>CHAPA DE ACO GALVANIZADO Nº 16 (ESP. 1,55MM)</t>
  </si>
  <si>
    <t>CALHA EM CHAPA DE ACO GALVANIZADO N. 20 40X25X25CM</t>
  </si>
  <si>
    <t>CHAPA DE ACO GALVANIZADA Nº 14 (ESP. 1,95MM)</t>
  </si>
  <si>
    <t>CAPTACAO AGUAS PLUVIAIS (CONTINUACAO)</t>
  </si>
  <si>
    <t>TAMPA FERRO FUNDIDO ARTICULADA (60X40) CM</t>
  </si>
  <si>
    <t>FITA PERFURADA WALSYWA 19MM X 30M</t>
  </si>
  <si>
    <t>CAIXA TERMOPLASTICA P/ HIDROMETRO DN 3/4" P/PAREDE</t>
  </si>
  <si>
    <t>DIVERSOS (CONT)</t>
  </si>
  <si>
    <t>ASSENTO PARA BACIA, LINHA VOGUE PLUS AP51 DECA</t>
  </si>
  <si>
    <t>FILTRO ANAER.ANEL CONCR.DIAM 1M,H=2.0M,C/ VISITA</t>
  </si>
  <si>
    <t>CX SIF MONTADA C/ GRELHA E PORTA GRELHA QUADRADO INOX 150X150X50MM</t>
  </si>
  <si>
    <t>LAVATORIO C/ COLUNA RAVENA DECA L91/C9 BRANCO</t>
  </si>
  <si>
    <t>ASSENTO BACIA VOGUE CONFORT BRANCO - AP 52</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</si>
  <si>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</si>
  <si>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</si>
  <si>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</si>
  <si>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</si>
  <si>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</si>
  <si>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</si>
  <si>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</si>
  <si>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</si>
  <si>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</si>
  <si>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</si>
  <si>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</si>
  <si>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</si>
  <si>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</si>
  <si>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</si>
  <si>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</si>
  <si>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</si>
  <si>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</si>
  <si>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</si>
  <si>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</si>
  <si>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</si>
  <si>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NIPLE DUPLO EM PVC 1 1/4"</t>
  </si>
  <si>
    <t>TAMPA PLASTICA PARA BACIA SIFONADA INFANTIL</t>
  </si>
  <si>
    <t>ANEL PRE-MOLDADO DE CONCRETO Ø 1.50 M - H= 0,50M</t>
  </si>
  <si>
    <t>TAMPA PRE-MOLDADA DIAMETRO 1.5M</t>
  </si>
  <si>
    <t>TUBOS E CONEXÕES FºFº TK P/ INST. BOMBAS (EE)</t>
  </si>
  <si>
    <t>REPARO DE VÁLVULA DE DESCARGA</t>
  </si>
  <si>
    <t>REMOCAO DE ENTULHO DE OBRA (SERVIÇO TERCEIRIZADO)</t>
  </si>
  <si>
    <t>BARRA CHATA DE FERRO ASTM A-36 1/4" X 1.1/4"</t>
  </si>
  <si>
    <t>TUBO ACO GALV MEDIO 2" NBR-5580M (DIN 2440) - ESP PAREDE 3,75MM (5,40 KG/M)</t>
  </si>
  <si>
    <t>TUBO ACO GALV MEDIO 1" NBR-5580M (DIN 2440)</t>
  </si>
  <si>
    <t>REFEIÇÃO INDUSTRIAL (MARMITEX)</t>
  </si>
  <si>
    <t>CORRIMAO EM TUBO FG,DIAM 3",COM CHUMB.A CADA 1.5 M</t>
  </si>
  <si>
    <t>ALCAPAO DE MADEIRA DE LEI 60X60CM</t>
  </si>
  <si>
    <t>JATEAMENTO PADRÃO SA 2 1/2</t>
  </si>
  <si>
    <t>TUBO ACO GALV MEDIO 3/4" NBR-5580M (DIN 2440)</t>
  </si>
  <si>
    <t>TUBO ACO GALV MEDIO 2.1/2" NBR-5580M (DIN 2440)</t>
  </si>
  <si>
    <t>ALUGUEL MENSAL CONTAINER P/ ALMOX 6.00X2.40X2.40M</t>
  </si>
  <si>
    <t>MS</t>
  </si>
  <si>
    <t>REDE EM CORDA DE NYLON P/PROTECAO QUADRA ESPORTES MALHA 10X10CM</t>
  </si>
  <si>
    <t>MOBILIZAÇÃO E DESMOB. CONTEINER P/BARRACÃO DE OBRA</t>
  </si>
  <si>
    <t>TUBO ACO GALV MEDIO 1.1/2" NBR-5580M (DIN 2440) - ESP PAREDE 3,35MM (3,84 KG/M)</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</si>
  <si>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</si>
  <si>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</si>
  <si>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</si>
  <si>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</si>
  <si>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</si>
  <si>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</si>
  <si>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</si>
  <si>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</si>
  <si>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</si>
  <si>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</si>
  <si>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</si>
  <si>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</si>
  <si>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DIVERSOS CONTINUACAO</t>
  </si>
  <si>
    <t>ALUGUEL CONTAINER ESCRITORIO SEM WC (6X2.40X2.40)M</t>
  </si>
  <si>
    <t>DETECTOR OPTICO ENDERECAVEL 24V</t>
  </si>
  <si>
    <t>TIJOLO ESMERIL 76,2X76,2X50,8 MM</t>
  </si>
  <si>
    <t>SIRENE ELETRONICA MEDIA TP CORNETA</t>
  </si>
  <si>
    <t>TUBO ACO GALV MEDIO 3.1/2" NBR-5580M (DIN 2440)</t>
  </si>
  <si>
    <t>TRINCO REDONDO VERTICAL FERRO GALVANIZADO 15CM</t>
  </si>
  <si>
    <t>GALVANIZAÇÃO ELETROLITICA</t>
  </si>
  <si>
    <t>INSUMOS DE MANUTENCAO - SERRALHERIA</t>
  </si>
  <si>
    <t>BARRA CHATA DE FERRO ASTM A-36 1/8" X 3/4"</t>
  </si>
  <si>
    <t>BARRA CHATA DE FERRO ASTM A-36 1/4" X 1.1/2"</t>
  </si>
  <si>
    <t>CANTONEIRA ABAS IGUAIS DE FERRO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</si>
  <si>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</si>
  <si>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</si>
  <si>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</si>
  <si>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</si>
  <si>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</si>
  <si>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</si>
  <si>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</si>
  <si>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</si>
  <si>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MEDIO 3" NBR-5580M (DIN 2440) - ESP PAREDE 4,05MM (8,85 KG/M)</t>
  </si>
  <si>
    <t>PERFIL "U" ENRIJECIDO 200 X 75 X 25 X 2,65MM (7,92KG/M)</t>
  </si>
  <si>
    <t>INSUMOS DE ELETRICA (CONT.)</t>
  </si>
  <si>
    <t>PARA RAIOS E ACESSORIOS (CONT)</t>
  </si>
  <si>
    <t>MASTRO SIMPLES FG DE 1 1/2"X3M</t>
  </si>
  <si>
    <t>INSUMOS ACABAMENTOS - CIVIL</t>
  </si>
  <si>
    <t>REVESTIMENTOS CERAMICOS (PAREDES)</t>
  </si>
  <si>
    <t>CERAMICA 32X44CM OVIEDO PURO BIANCO BIANCOGRES</t>
  </si>
  <si>
    <t>CERAMICA LISO BRANCO OU AREIA - 33X58CM</t>
  </si>
  <si>
    <t>ESQUADRIAS METALICAS</t>
  </si>
  <si>
    <t>PORTA CORTA FOGO COM BARRA ANTIPANICO 1.00 X 2.10</t>
  </si>
  <si>
    <t>ROD. FEDERAL - CONSTRUCAO</t>
  </si>
  <si>
    <t>CONTINUACAO - CONSTRUCAO DE ESTRADAS</t>
  </si>
  <si>
    <t>SOLO BRITA</t>
  </si>
  <si>
    <t>OFICINA</t>
  </si>
  <si>
    <t>COMBUSTIVEL</t>
  </si>
  <si>
    <t>GASOLINA COMUM</t>
  </si>
  <si>
    <t>EPI S</t>
  </si>
  <si>
    <t>EPI  S DE SEGURANCA</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</si>
  <si>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</si>
  <si>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</si>
  <si>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</si>
  <si>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</si>
  <si>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</si>
  <si>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</si>
  <si>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</si>
  <si>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</si>
  <si>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</si>
  <si>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</si>
  <si>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</si>
  <si>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</si>
  <si>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</si>
  <si>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</si>
  <si>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</si>
  <si>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</si>
  <si>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</si>
  <si>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</si>
  <si>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</si>
  <si>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</si>
  <si>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</si>
  <si>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</si>
  <si>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</si>
  <si>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</si>
  <si>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</si>
  <si>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</si>
  <si>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</si>
  <si>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</si>
  <si>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TECNICO SEGUNDO GRAU -A-(INCL.L SOCIAIS DE 51,04%)</t>
  </si>
  <si>
    <t>ENGENHEIRO SENIOR (INCL.L SOCIAIS DE 51,04%)</t>
  </si>
  <si>
    <t>PROGRAMADOR (INCL.L SOCIAIS DE5 51,04%)</t>
  </si>
  <si>
    <t>DIGITADOR - 6 HORAS (INCL.L SOCIAIS DE 51,04%)</t>
  </si>
  <si>
    <t>ENGENHEIRO JUNIOR (INCL.L SOCIAIS DE 51,04%)</t>
  </si>
  <si>
    <t>TECNICO SEGUNDO GRAU -B-(INCL.LEIS SOCIAIS 51,04%)</t>
  </si>
  <si>
    <t>TECNICO SEGUNDO GRAU-C- (INCL.L SOCIAIS DE 51,04%)</t>
  </si>
  <si>
    <t>GERENTE DE PROJETO ( (INCL.L SOCIAIS DE 51,04%)</t>
  </si>
  <si>
    <t>ANALISTA DE SISTEMAS (INCL.L SOCIAIS DE 51,04%)</t>
  </si>
  <si>
    <t>ANALISTA DESENVOLVIMENTO (LEIS SOCIAIS DE 51,04%)</t>
  </si>
  <si>
    <t>GERENTE BD/SERVIDORES/REDES (INCL.L SOC DE 51,04%)</t>
  </si>
  <si>
    <t>DESIGNER GRÁFICO (INCL.L SOCIAIS DE 51,04%)</t>
  </si>
  <si>
    <t>ANALISTA SISTEMAS/SUPORTE (INCL.L SOC 51,04%)</t>
  </si>
  <si>
    <t>COORDENADOR TECNICO ESPECIALISTA (LS=51,04%)</t>
  </si>
  <si>
    <t>COTADOR (INCL.L SOCIAIS DE 51,04%)</t>
  </si>
  <si>
    <t>TECNICO NIVEL SUPERIOR (INCL.L SOCIAIS DE 51,04%)</t>
  </si>
  <si>
    <t>MÃO DE OBRA (SALARIO MENSAL)</t>
  </si>
  <si>
    <t>ENGENHEIRO PLENO (INCL. L SOCIAIS DE 51,04%)</t>
  </si>
  <si>
    <t>ALMOXARIFE (MENSALISTA LEIS SOCIAIS = 51,04%)</t>
  </si>
  <si>
    <t>MESTRE OBRAS SENIOR (MENSALISTA LS=51,04%)</t>
  </si>
  <si>
    <t>VIGIA (LEIS SOCIAIS =51,04%)</t>
  </si>
  <si>
    <t>AUX ALMOXARIFE (LEIS SOCIAIS=51,04%)</t>
  </si>
  <si>
    <t>ENCARREGADO DE TURMA (INCL LS=51,04%)</t>
  </si>
  <si>
    <t>INSUMOS IOPES</t>
  </si>
  <si>
    <t>INSUMOS DIVERSOS SEDU</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</si>
  <si>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</si>
  <si>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</si>
  <si>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</si>
  <si>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</si>
  <si>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</si>
  <si>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</si>
  <si>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INSUMOS PRECO SINAPI</t>
  </si>
  <si>
    <t>MAQUINA ELETRICA P/ POLIMENTO PISO - REF TAB SINAPI</t>
  </si>
  <si>
    <t>MAQ. CORTAR ASFALTO/CONCRETO - REF TABELA SINAPI</t>
  </si>
  <si>
    <t>Categoria: Equipamento</t>
  </si>
  <si>
    <t>Preço Prod.</t>
  </si>
  <si>
    <t>Preço Improd.</t>
  </si>
  <si>
    <t>INSUMOS - EQUIPAMENTOS (EQUIPAMENTOS NOVOS)</t>
  </si>
  <si>
    <t>EQUIPAMENTOS - CUSTO HORARIO</t>
  </si>
  <si>
    <t>RETROESCAVADEIRA MASSEY FERGUSON MF-86HF (E011)</t>
  </si>
  <si>
    <t>BETONEIRA 320 L (E301)</t>
  </si>
  <si>
    <t>VIBRADOR DE IMERSAO ELETRICO 2HP (E306)</t>
  </si>
  <si>
    <t>CAMINHAO CARR MBENZ L1620/51 C/GUIND. 6T X M(E434)</t>
  </si>
  <si>
    <t>CAMINHAO TANQUE MB L1620/51 6.000 L (1.0) E406</t>
  </si>
  <si>
    <t>COMPRESSOR AR ATLAS COPCO XA 90PD 180CPM(1.0) E208</t>
  </si>
  <si>
    <t>MARTELETE ATLAS COPCO RH658 6L PERFURAT MAN (E204)</t>
  </si>
  <si>
    <t>EQUIPAMENTOS (CUSTO HORARIO - CONT)</t>
  </si>
  <si>
    <t>TEODOLITO C/ PRECISAO +/- 6 SEGUNDOS (SINAPI 7247)</t>
  </si>
  <si>
    <t>NIVEL OTICO C/ PRECISAO +/- 0,7MM (SINAPI 7252)</t>
  </si>
  <si>
    <t>KOMBI STANDER A GASOLINA (PREÇO DE AQUISICAO)</t>
  </si>
  <si>
    <t>EQUIPAMENTOS - CUSTO HORARIO (CONT)</t>
  </si>
  <si>
    <t>GOL 1.0 TOTAL FLEX 4 PORTAS BASICO GASOLINA (PRECO AQUIS)</t>
  </si>
  <si>
    <t>EQUIPAMENTOS ROD. FEDERAL CONSERVACAO</t>
  </si>
  <si>
    <t>CARREG.FRONTAL PNEUS POT.140-170HP-TIPO(966)(E009)</t>
  </si>
  <si>
    <t>CARREG. DE PNEUS CASE W-20 1,33M3 (1.0) (E016)</t>
  </si>
  <si>
    <t>CAMINHAO BASC M BENZ LK1620 6 M3 (10,5T) - (E403)</t>
  </si>
  <si>
    <t>COMPACTADOR MANUAL MOTOR DIESEL POT.5HP (E906)</t>
  </si>
  <si>
    <t>Item</t>
  </si>
  <si>
    <t>Especificação do Serviço</t>
  </si>
  <si>
    <t>Preço Unitário
BDI = 30,90%</t>
  </si>
  <si>
    <t>Preço Unitário
BDI = 24,23%</t>
  </si>
  <si>
    <t>Preço Unitário
BDI = 0,00%</t>
  </si>
  <si>
    <t>SERVIÇOS PRELIMINARES</t>
  </si>
  <si>
    <t>DEMOLIÇÕES E RETIRADAS</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</si>
  <si>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</si>
  <si>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</si>
  <si>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</si>
  <si>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</si>
  <si>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</si>
  <si>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</si>
  <si>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</si>
  <si>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</si>
  <si>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</si>
  <si>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</si>
  <si>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</si>
  <si>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</si>
  <si>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Demolição de concreto armado, com utilização de rompedor pneumático</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</si>
  <si>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</si>
  <si>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</si>
  <si>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</si>
  <si>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</si>
  <si>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</si>
  <si>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</si>
  <si>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</si>
  <si>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</si>
  <si>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</si>
  <si>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</si>
  <si>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und</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</si>
  <si>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</si>
  <si>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</si>
  <si>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</si>
  <si>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</si>
  <si>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</si>
  <si>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</si>
  <si>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</si>
  <si>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</si>
  <si>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</si>
  <si>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</si>
  <si>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</si>
  <si>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</si>
  <si>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</si>
  <si>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</si>
  <si>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</si>
  <si>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</si>
  <si>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</si>
  <si>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</si>
  <si>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</si>
  <si>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</si>
  <si>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</si>
  <si>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</si>
  <si>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Demolição mecânica de edificações existentes</t>
  </si>
  <si>
    <t>h</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</si>
  <si>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</si>
  <si>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</si>
  <si>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</si>
  <si>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</si>
  <si>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</si>
  <si>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</si>
  <si>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</si>
  <si>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</si>
  <si>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</si>
  <si>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</si>
  <si>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</si>
  <si>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</si>
  <si>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</si>
  <si>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</si>
  <si>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</si>
  <si>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</si>
  <si>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</si>
  <si>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</si>
  <si>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</si>
  <si>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Demolição de edificação existente (hora de máquina - pá carregadeira)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</si>
  <si>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</si>
  <si>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</si>
  <si>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</si>
  <si>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</si>
  <si>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</si>
  <si>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</si>
  <si>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</si>
  <si>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</si>
  <si>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mês</t>
  </si>
  <si>
    <t>INSTALAÇÃO DO CANTEIRO DE OBRAS</t>
  </si>
  <si>
    <t>TAPUMES, BARRACÕES E COBERTURAS</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</si>
  <si>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</si>
  <si>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</si>
  <si>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</si>
  <si>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</si>
  <si>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</si>
  <si>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</si>
  <si>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0,50mm Branca h=2,20m, incl. montagem estr. mad. 8"x8", c/adesivo "IOPES" 60x60cm a cada 10m, incl. faixas pint. esmalte sint. cores azul c/ h=30cm e rosa c/ h=10cm (Reaproveitamento 2x)</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</si>
  <si>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</si>
  <si>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</si>
  <si>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</si>
  <si>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</si>
  <si>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</si>
  <si>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</si>
  <si>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</si>
  <si>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</si>
  <si>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</si>
  <si>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</si>
  <si>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</si>
  <si>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</si>
  <si>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</si>
  <si>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</si>
  <si>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</si>
  <si>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</si>
  <si>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</si>
  <si>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</si>
  <si>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</si>
  <si>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</si>
  <si>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</si>
  <si>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</si>
  <si>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</si>
  <si>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</si>
  <si>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</si>
  <si>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</si>
  <si>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</si>
  <si>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</si>
  <si>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</si>
  <si>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</si>
  <si>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</si>
  <si>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</si>
  <si>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</si>
  <si>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</si>
  <si>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</si>
  <si>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MOVIMENTO DE TERRA</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</si>
  <si>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</si>
  <si>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</si>
  <si>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</si>
  <si>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</si>
  <si>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</si>
  <si>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</si>
  <si>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</si>
  <si>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</si>
  <si>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</si>
  <si>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</si>
  <si>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</si>
  <si>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</si>
  <si>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</si>
  <si>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</si>
  <si>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</si>
  <si>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</si>
  <si>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</si>
  <si>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</si>
  <si>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</si>
  <si>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</si>
  <si>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</si>
  <si>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</si>
  <si>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</si>
  <si>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</si>
  <si>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</si>
  <si>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</si>
  <si>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</si>
  <si>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</si>
  <si>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</si>
  <si>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</si>
  <si>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</si>
  <si>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</si>
  <si>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</si>
  <si>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</si>
  <si>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</si>
  <si>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</si>
  <si>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</si>
  <si>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</si>
  <si>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</si>
  <si>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</si>
  <si>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</si>
  <si>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</si>
  <si>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</si>
  <si>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</si>
  <si>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</si>
  <si>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</si>
  <si>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</si>
  <si>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</si>
  <si>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</si>
  <si>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</si>
  <si>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</si>
  <si>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</si>
  <si>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</si>
  <si>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</si>
  <si>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</si>
  <si>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</si>
  <si>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</si>
  <si>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</si>
  <si>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</si>
  <si>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</si>
  <si>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</si>
  <si>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</si>
  <si>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</si>
  <si>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</si>
  <si>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</si>
  <si>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</si>
  <si>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</si>
  <si>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</si>
  <si>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</si>
  <si>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</si>
  <si>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PAREDES E PAINÉIS</t>
  </si>
  <si>
    <t>ALVENARIA DE VEDAÇÃO</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</si>
  <si>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</si>
  <si>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</si>
  <si>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</si>
  <si>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</si>
  <si>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</si>
  <si>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</si>
  <si>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</si>
  <si>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</si>
  <si>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</si>
  <si>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</si>
  <si>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</si>
  <si>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</si>
  <si>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</si>
  <si>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</si>
  <si>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</si>
  <si>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</si>
  <si>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</si>
  <si>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</si>
  <si>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</si>
  <si>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</si>
  <si>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</si>
  <si>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</si>
  <si>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</si>
  <si>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</si>
  <si>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</si>
  <si>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</si>
  <si>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</si>
  <si>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</si>
  <si>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</si>
  <si>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</si>
  <si>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</si>
  <si>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</si>
  <si>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</si>
  <si>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</si>
  <si>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FERRAGENS</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</si>
  <si>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</si>
  <si>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</si>
  <si>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</si>
  <si>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</si>
  <si>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</si>
  <si>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</si>
  <si>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</si>
  <si>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</si>
  <si>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</si>
  <si>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</si>
  <si>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</si>
  <si>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</si>
  <si>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</si>
  <si>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</si>
  <si>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</si>
  <si>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</si>
  <si>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</si>
  <si>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</si>
  <si>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</si>
  <si>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</si>
  <si>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</si>
  <si>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</si>
  <si>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</si>
  <si>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</si>
  <si>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</si>
  <si>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</si>
  <si>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</si>
  <si>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</si>
  <si>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</si>
  <si>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</si>
  <si>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</si>
  <si>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</si>
  <si>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</si>
  <si>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</si>
  <si>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</si>
  <si>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</si>
  <si>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</si>
  <si>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</si>
  <si>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</si>
  <si>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</si>
  <si>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</si>
  <si>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</si>
  <si>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</si>
  <si>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</si>
  <si>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</si>
  <si>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</si>
  <si>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ESQUADRIAS METÁLICAS</t>
  </si>
  <si>
    <t>GRADES E PORTÕES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</si>
  <si>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</si>
  <si>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</si>
  <si>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</si>
  <si>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</si>
  <si>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</si>
  <si>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</si>
  <si>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</si>
  <si>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</si>
  <si>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</si>
  <si>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</si>
  <si>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</si>
  <si>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</si>
  <si>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</si>
  <si>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</si>
  <si>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</si>
  <si>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</si>
  <si>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</si>
  <si>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</si>
  <si>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</si>
  <si>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</si>
  <si>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</si>
  <si>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</si>
  <si>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</si>
  <si>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</si>
  <si>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</si>
  <si>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</si>
  <si>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</si>
  <si>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</si>
  <si>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</si>
  <si>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</si>
  <si>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</si>
  <si>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</si>
  <si>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</si>
  <si>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</si>
  <si>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</si>
  <si>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</si>
  <si>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</si>
  <si>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</si>
  <si>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</si>
  <si>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Cobert. telha termoacust tipo forro aço galv trapez. 40, e=0.43mm, pint. face. sup. cor branca, face inf. plana revest. Pelicula PVC Text., incl. acess. fix. nucleo isolante poliuretano (injeção contínua) e=30mm, ref. Sto André, Eternit, Metform ou equ</t>
  </si>
  <si>
    <t>Cobertura em telha termoacustica tipo telha/telha em aço galvanizado trapez. 40, e=0.43mm, pint. face. sup. e infer. cor branca, incl. acess. fix. nucleo em poliuretano (injeção contínua), e=30mm, ref. Sto André, Panissol, Metform</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</si>
  <si>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</si>
  <si>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</si>
  <si>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</si>
  <si>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</si>
  <si>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</si>
  <si>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</si>
  <si>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</si>
  <si>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</si>
  <si>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</si>
  <si>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</si>
  <si>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</si>
  <si>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</si>
  <si>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</si>
  <si>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</si>
  <si>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</si>
  <si>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</si>
  <si>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</si>
  <si>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</si>
  <si>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</si>
  <si>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</si>
  <si>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</si>
  <si>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</si>
  <si>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</si>
  <si>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</si>
  <si>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</si>
  <si>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</si>
  <si>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</si>
  <si>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</si>
  <si>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</si>
  <si>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de gesso acabamento tipo liso</t>
  </si>
  <si>
    <t>Forro PVC branco L = 20 cm, frisado,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</si>
  <si>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</si>
  <si>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</si>
  <si>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</si>
  <si>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</si>
  <si>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</si>
  <si>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</si>
  <si>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</si>
  <si>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</si>
  <si>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</si>
  <si>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</si>
  <si>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</si>
  <si>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</si>
  <si>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</si>
  <si>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</si>
  <si>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</si>
  <si>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</si>
  <si>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</si>
  <si>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</si>
  <si>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Cerâmica retificada, acabamento brilhante, dim. 32x44cm, ref. de cor OVIEDO PURO BRANCO Biancogres/equiv. assentado com argamassa de cimento colante, inclusive rejuntamento com argamassapre-fabricada para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</si>
  <si>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</si>
  <si>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</si>
  <si>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</si>
  <si>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</si>
  <si>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</si>
  <si>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</si>
  <si>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</si>
  <si>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</si>
  <si>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</si>
  <si>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</si>
  <si>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</si>
  <si>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</si>
  <si>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</si>
  <si>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</si>
  <si>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</si>
  <si>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</si>
  <si>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</si>
  <si>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</si>
  <si>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</si>
  <si>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</si>
  <si>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</si>
  <si>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</si>
  <si>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</si>
  <si>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</si>
  <si>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</si>
  <si>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</si>
  <si>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</si>
  <si>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</si>
  <si>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</si>
  <si>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</si>
  <si>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50x50cm, ref. PLATINA NA Eliane/equiv, utilizando dupla colagem de argamassa colante para porcelanato tipo ACIII e rejunte 1mm para porcelanato</t>
  </si>
  <si>
    <t>Piso cerâmico esmaltado, PEI 5, acabamento semibrilho, dim. 44x44cm, ref. de cor IMOLA ICE Biancogres/equiv. assentado com argamassa de cimento colante, inclusive rejuntamento com cimento branco</t>
  </si>
  <si>
    <t>Piso cerâmico esmaltado, PEI 5, acabamento semibrilho, dim. 45x45cm, ref. de cor CARGO PLUS WHITE Eliane/equiv. assentado com argamassa de cimento colante, inclusive rejuntamento</t>
  </si>
  <si>
    <t>DEGRAUS, RODAPÉS, SOLEIRAS E PEITORIS</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</si>
  <si>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</si>
  <si>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</si>
  <si>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</si>
  <si>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</si>
  <si>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</si>
  <si>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</si>
  <si>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</si>
  <si>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</si>
  <si>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</si>
  <si>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</si>
  <si>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</si>
  <si>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</si>
  <si>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</si>
  <si>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</si>
  <si>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</si>
  <si>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</si>
  <si>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</si>
  <si>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</si>
  <si>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</si>
  <si>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</si>
  <si>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</si>
  <si>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</si>
  <si>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</si>
  <si>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</si>
  <si>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</si>
  <si>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</si>
  <si>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</si>
  <si>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</si>
  <si>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</si>
  <si>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</si>
  <si>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</si>
  <si>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</si>
  <si>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</si>
  <si>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</si>
  <si>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</si>
  <si>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</si>
  <si>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</si>
  <si>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</si>
  <si>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</si>
  <si>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</si>
  <si>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</si>
  <si>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</si>
  <si>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</si>
  <si>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</si>
  <si>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</si>
  <si>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</si>
  <si>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</si>
  <si>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</si>
  <si>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</si>
  <si>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</si>
  <si>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</si>
  <si>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</si>
  <si>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</si>
  <si>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</si>
  <si>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</si>
  <si>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</si>
  <si>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</si>
  <si>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</si>
  <si>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</si>
  <si>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</si>
  <si>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</si>
  <si>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</si>
  <si>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</si>
  <si>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</si>
  <si>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</si>
  <si>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</si>
  <si>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</si>
  <si>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</si>
  <si>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</si>
  <si>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</si>
  <si>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</si>
  <si>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</si>
  <si>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REDE DE ÁGUA FRIA - TUBOS SOLDÁVEIS DE PVC</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</si>
  <si>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</si>
  <si>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</si>
  <si>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</si>
  <si>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</si>
  <si>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</si>
  <si>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</si>
  <si>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</si>
  <si>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</si>
  <si>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REDE DE ÁGUA FRIA - CONEXÕES SOLDÁVEIS DE PVC</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</si>
  <si>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</si>
  <si>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</si>
  <si>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</si>
  <si>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</si>
  <si>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</si>
  <si>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</si>
  <si>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REDE DE ESGOTO - TUBOS DE PVC</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</si>
  <si>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</si>
  <si>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</si>
  <si>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</si>
  <si>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</si>
  <si>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</si>
  <si>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</si>
  <si>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</si>
  <si>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</si>
  <si>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</si>
  <si>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</si>
  <si>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</si>
  <si>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</si>
  <si>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</si>
  <si>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Caixa de inspeção em PVC, diâm. 150mm, com tampa cega</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</si>
  <si>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</si>
  <si>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</si>
  <si>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</si>
  <si>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</si>
  <si>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</si>
  <si>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</si>
  <si>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</si>
  <si>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</si>
  <si>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</si>
  <si>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</si>
  <si>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</si>
  <si>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</si>
  <si>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</si>
  <si>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</si>
  <si>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</si>
  <si>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</si>
  <si>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</si>
  <si>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</si>
  <si>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</si>
  <si>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</si>
  <si>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</si>
  <si>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</si>
  <si>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</si>
  <si>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INSTALAÇÕES ELÉTRICAS</t>
  </si>
  <si>
    <t>PADRÃO DE ENTRADA</t>
  </si>
  <si>
    <t>Derivação ramal entrada, incl. mureta rev.c/ chap. e reb. c/ arg. de cimento, cal e areia traço 1:0,5:6, c/ quadros de medição, de transformador de corrente, chave geral tripolar, disjuntores, eletrodutos e cabos conf. det.</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</si>
  <si>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</si>
  <si>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</si>
  <si>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</si>
  <si>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</si>
  <si>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</si>
  <si>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</si>
  <si>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</si>
  <si>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</si>
  <si>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</si>
  <si>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</si>
  <si>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</si>
  <si>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</si>
  <si>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</si>
  <si>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</si>
  <si>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</si>
  <si>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CAIXAS DE PASSAGEM</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</si>
  <si>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</si>
  <si>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</si>
  <si>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</si>
  <si>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</si>
  <si>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</si>
  <si>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</si>
  <si>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</si>
  <si>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</si>
  <si>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</si>
  <si>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</si>
  <si>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</si>
  <si>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</si>
  <si>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</si>
  <si>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</si>
  <si>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</si>
  <si>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</si>
  <si>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</si>
  <si>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</si>
  <si>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</si>
  <si>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</si>
  <si>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</si>
  <si>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</si>
  <si>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</si>
  <si>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</si>
  <si>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</si>
  <si>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</si>
  <si>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</si>
  <si>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</si>
  <si>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</si>
  <si>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</si>
  <si>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</si>
  <si>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</si>
  <si>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</si>
  <si>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</si>
  <si>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</si>
  <si>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</si>
  <si>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</si>
  <si>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</si>
  <si>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</si>
  <si>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</si>
  <si>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</si>
  <si>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</si>
  <si>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</si>
  <si>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</si>
  <si>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</si>
  <si>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</si>
  <si>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</si>
  <si>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</si>
  <si>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</si>
  <si>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</si>
  <si>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</si>
  <si>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</si>
  <si>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</si>
  <si>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</si>
  <si>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</si>
  <si>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</si>
  <si>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</si>
  <si>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</si>
  <si>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</si>
  <si>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</si>
  <si>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</si>
  <si>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</si>
  <si>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</si>
  <si>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</si>
  <si>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</si>
  <si>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</si>
  <si>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</si>
  <si>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</si>
  <si>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</si>
  <si>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</si>
  <si>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</si>
  <si>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</si>
  <si>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</si>
  <si>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</si>
  <si>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</si>
  <si>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</si>
  <si>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</si>
  <si>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</si>
  <si>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</si>
  <si>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</si>
  <si>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</si>
  <si>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</si>
  <si>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</si>
  <si>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</si>
  <si>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</si>
  <si>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</si>
  <si>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</si>
  <si>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</si>
  <si>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</si>
  <si>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</si>
  <si>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</si>
  <si>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</si>
  <si>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CHAVES, FUSIVEIS E DISJUNTORES</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</si>
  <si>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</si>
  <si>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</si>
  <si>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</si>
  <si>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</si>
  <si>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</si>
  <si>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</si>
  <si>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</si>
  <si>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</si>
  <si>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</si>
  <si>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</si>
  <si>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</si>
  <si>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</si>
  <si>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</si>
  <si>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</si>
  <si>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</si>
  <si>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</si>
  <si>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</si>
  <si>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</si>
  <si>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</si>
  <si>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</si>
  <si>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</si>
  <si>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</si>
  <si>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</si>
  <si>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</si>
  <si>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- 15KA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</si>
  <si>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</si>
  <si>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</si>
  <si>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</si>
  <si>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</si>
  <si>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- 15KA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</si>
  <si>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</si>
  <si>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</si>
  <si>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</si>
  <si>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</si>
  <si>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20A,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</si>
  <si>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</si>
  <si>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</si>
  <si>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</si>
  <si>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</si>
  <si>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</si>
  <si>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</si>
  <si>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</si>
  <si>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</si>
  <si>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</si>
  <si>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</si>
  <si>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</si>
  <si>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</si>
  <si>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</si>
  <si>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25A, 30mA, 2 módulos</t>
  </si>
  <si>
    <t>Interruptor Diferencial DR 40A, 30mA, 2 módulos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</si>
  <si>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</si>
  <si>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</si>
  <si>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</si>
  <si>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</si>
  <si>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</si>
  <si>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</si>
  <si>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</si>
  <si>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</si>
  <si>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</si>
  <si>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</si>
  <si>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</si>
  <si>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Fio ou cabo de cobre termoplástico, com isolamento para 1000V, seção de 6.0 mm2</t>
  </si>
  <si>
    <t>Fio ou cabo de cobre termoplástico, com isolamento para 1000V, seção de 10.0 mm2</t>
  </si>
  <si>
    <t>Fio ou cabo de cobre termoplástico, com isolamento para 0.6/1000V - 70º, seção de 16.0 mm2</t>
  </si>
  <si>
    <t>Cabo de cobre termoplástico, com isolamento para 1000V, seção de 25.0 mm2</t>
  </si>
  <si>
    <t>Cabo de cobre termoplástico, com isolamento para 1000V, seção de 35.0 mm2</t>
  </si>
  <si>
    <t>Fio ou cabo paralelo de cobre, com isolamento para 750V, seção de 2 x 2.5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</si>
  <si>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</si>
  <si>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</si>
  <si>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</si>
  <si>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</si>
  <si>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</si>
  <si>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</si>
  <si>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</si>
  <si>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</si>
  <si>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</si>
  <si>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</si>
  <si>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Cabo paralelo PP de cobre, com isolamento para 750V, seção 3x2,5mm2</t>
  </si>
  <si>
    <t>Cabo paralelo PP de cobre, com isolamento para 750V, seção 3x4,0mm2</t>
  </si>
  <si>
    <t>SERVIÇOS DIVERSOS</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</si>
  <si>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</si>
  <si>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</si>
  <si>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</si>
  <si>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</si>
  <si>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</si>
  <si>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</si>
  <si>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</si>
  <si>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</si>
  <si>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</si>
  <si>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</si>
  <si>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</si>
  <si>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</si>
  <si>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</si>
  <si>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</si>
  <si>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</si>
  <si>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</si>
  <si>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</si>
  <si>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de 3500 até 9000W</t>
  </si>
  <si>
    <t>Padrão de entrada de energia elétrica, bifásico, entrada aérea, a 3 fios, carga instalada de 9001 até 15000W, instalada em muro</t>
  </si>
  <si>
    <t>Padrão de entrada de energia elétrica, trifásico, entrada aérea, a 4 fios, carga instalada de 15001 até 26000W, instalada em muro</t>
  </si>
  <si>
    <t>Padrão de entrada de energia elétrica, trifásico, entrada aérea, a 4 fios, carga instalada de 26001 até 34000W, instalada em muro</t>
  </si>
  <si>
    <t>Padrão de entrada de energia elétrica, trifásico, entrada aérea, a 4 fios, carga instalada de 34001 até 41000W, instalada em muro</t>
  </si>
  <si>
    <t>Padrão de entrada de energia elétrica, trifásico, entrada aérea, a 4 fios, carga instalada de 41001 até 47000W, instalada em muro</t>
  </si>
  <si>
    <t>Padrão de entrada de energia elétrica, trifásico, entrada subterrânea, a 4 fios, carga instalada de 41001 até 47000W, instalada em muro</t>
  </si>
  <si>
    <t>Padrão de entrada de energia elétrica, trifásico, entrada aérea, a 4 fios, carga instalada de 47001 até 57000W, instalada em muro</t>
  </si>
  <si>
    <t>Padrão de entrada de energia elétrica, trifásico, entrada subterrânea, a 4 fios, carga instalada de 47001 até 57000W, instalada em muro</t>
  </si>
  <si>
    <t>Padrão de entrada de energia elétrica, trifásico, entrada aérea, a 4 fios, carga instalada de 57001 até 75000W, instalada em muro</t>
  </si>
  <si>
    <t>Padrão de entrada de energia elétrica, trifásico, entrada subterrânea, a 4 fios, carga instalada de 57001 até 75000W, instalada em muro</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</si>
  <si>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</si>
  <si>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</si>
  <si>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</si>
  <si>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</si>
  <si>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</si>
  <si>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estampada 4x4" (1 und)</t>
  </si>
  <si>
    <t>Ponto padrão de luz na parede - considerando eletroduto PVC rígido de 3/4" inclusive conexões (4.5m), fio isolado PVC de 2.5mm2 (16.2m) e caixa estampada 4x4" (1 und)</t>
  </si>
  <si>
    <t>Ponto padrão de tomada 2 pólos mais terra - considerando eletroduto PVC rígido de 3/4" inclusive conexões (5.0m), fio isolado PVC de 2.5mm2 (16.5m) e caixa estampada 4x2" (1 und)</t>
  </si>
  <si>
    <t>Ponto padrão de tomada para chuveiro elétrico - considerando eletroduto PVC rígido de 3/4" inclusive conexões (9.0m), fio isolado PVC de 6.0mm2 (32.5m) e caixa estampada 4x2" (1 und)</t>
  </si>
  <si>
    <t>Ponto padrão de tomada para ar refrigerado - considerando eletroduto PVC rígido de 3/4" inclusive conexões (6.0m), fio isolado PVC de 4.0mm2 (21.6m) e caixa estampada 4x2" (1 und)</t>
  </si>
  <si>
    <t>Ponto padrão de ventilador no teto - considerando eletroduto PVC rígido de 3/4" inclusive conexões (4.5m), fio isolado PVC de 2.5mm2 (21.6m) e caixa estampada 4x4" (1 und)</t>
  </si>
  <si>
    <t>Ponto padrão de interruptor de 2 teclas simples - considerando eletroduto PVC rígido de 3/4" inclusive conexões (3.3m), fio isolado PVC de 2.5mm2 (17.2m) e caixa estampada 4x2" (1 und)</t>
  </si>
  <si>
    <t>Ponto padrão de interruptor de 1 tecla paralelo - considerando eletroduto PVC rígido de 3/4" inclusive conexões (8.5m), fio isolado PVC de 2.5mm2 (28.8m) e caixa estampada 4x2" (1 und)</t>
  </si>
  <si>
    <t>Ponto padrão de interruptor de 1 tecla simples e 1 tomada dois pólos mais terra 10A/250V - considerando eletroduto PVC rígido de 3/4" inclusive conexões (4.5m), fio isolado PVC de 2.5mm2 (19.4m) e caixa estampada 4x2" (1 und)</t>
  </si>
  <si>
    <t>Ponto padrão de interruptor de 2 teclas simples e 1 tomada dois pólos mais terra 10A/250V - considerando eletroduto PVC rígido de 3/4" inclusive conexões (4.5m), fio isolado PVC de 2.5mm2 (22.9m) e caixa estampada 4x2" (1 und)</t>
  </si>
  <si>
    <t>Ponto padrão de campainha - considerando eletroduto PVC rígido de 3/4" inclusive conexões (5.0m), fio isolado PVC de 2.5mm2 (12.0m) e caixa estampada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</si>
  <si>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</si>
  <si>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estampada 4x2" (1 und)</t>
  </si>
  <si>
    <t>Ponto padrão de interruptor de 3 teclas simples - considerando eletroduto PVC rígido de 3/4" inclusive conexões (4.5m), fio isolado PVC de 2.5mm2 (25.8m) e caixa estampada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</si>
  <si>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</si>
  <si>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</si>
  <si>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2.5mm2 (15.8m) e caixa estampada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</si>
  <si>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</si>
  <si>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</si>
  <si>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</si>
  <si>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</si>
  <si>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</si>
  <si>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</si>
  <si>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</si>
  <si>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para ligação de cabo a barra de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</si>
  <si>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</si>
  <si>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</si>
  <si>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</si>
  <si>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</si>
  <si>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</si>
  <si>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</si>
  <si>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</si>
  <si>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</si>
  <si>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</si>
  <si>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</si>
  <si>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</si>
  <si>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</si>
  <si>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</si>
  <si>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</si>
  <si>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</si>
  <si>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</si>
  <si>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</si>
  <si>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</si>
  <si>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</si>
  <si>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</si>
  <si>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</si>
  <si>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</si>
  <si>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</si>
  <si>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</si>
  <si>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</si>
  <si>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</si>
  <si>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</si>
  <si>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</si>
  <si>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</si>
  <si>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</si>
  <si>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</si>
  <si>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</si>
  <si>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</si>
  <si>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INSTALAÇÃO DE GÁS</t>
  </si>
  <si>
    <t>Abrigo de gás para 2 cilindros 45 Kg, exec. em alv. bloco conc cheio,dim 2.10x0.85x1.50m,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</si>
  <si>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</si>
  <si>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</si>
  <si>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</si>
  <si>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</si>
  <si>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</si>
  <si>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</si>
  <si>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</si>
  <si>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</si>
  <si>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</si>
  <si>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</si>
  <si>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</si>
  <si>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</si>
  <si>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</si>
  <si>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</si>
  <si>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</si>
  <si>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</si>
  <si>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</si>
  <si>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</si>
  <si>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</si>
  <si>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</si>
  <si>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</si>
  <si>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</si>
  <si>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</si>
  <si>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</si>
  <si>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</si>
  <si>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</si>
  <si>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</si>
  <si>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</si>
  <si>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</si>
  <si>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</si>
  <si>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BELINOX, largura 242 mm, espessura 1.5mm, ref. TEL-752, marca de referência Termotécnica ou equivalente</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</si>
  <si>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</si>
  <si>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</si>
  <si>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</si>
  <si>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</si>
  <si>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</si>
  <si>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</si>
  <si>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</si>
  <si>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</si>
  <si>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</si>
  <si>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</si>
  <si>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</si>
  <si>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</si>
  <si>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</si>
  <si>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</si>
  <si>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</si>
  <si>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</si>
  <si>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</si>
  <si>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</si>
  <si>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</si>
  <si>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</si>
  <si>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</si>
  <si>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</si>
  <si>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</si>
  <si>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</si>
  <si>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</si>
  <si>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</si>
  <si>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</si>
  <si>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</si>
  <si>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</si>
  <si>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</si>
  <si>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</si>
  <si>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</si>
  <si>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INSTALAÇÃO DE REDE LÓGICA</t>
  </si>
  <si>
    <t>Espelho 4" x 2" com conector RJ 45 fêmea CAT. 5</t>
  </si>
  <si>
    <t>Conector RJ 45 macho</t>
  </si>
  <si>
    <t>Cabo par trançado CAT 5E</t>
  </si>
  <si>
    <t>APARELHOS HIDRO-SANITÁRIOS</t>
  </si>
  <si>
    <t>LOUÇAS</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</si>
  <si>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</si>
  <si>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</si>
  <si>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</si>
  <si>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</si>
  <si>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</si>
  <si>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</si>
  <si>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</si>
  <si>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</si>
  <si>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</si>
  <si>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</si>
  <si>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</si>
  <si>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</si>
  <si>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</si>
  <si>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</si>
  <si>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</si>
  <si>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</si>
  <si>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</si>
  <si>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</si>
  <si>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</si>
  <si>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</si>
  <si>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</si>
  <si>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</si>
  <si>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</si>
  <si>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</si>
  <si>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</si>
  <si>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</si>
  <si>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</si>
  <si>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</si>
  <si>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</si>
  <si>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</si>
  <si>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</si>
  <si>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</si>
  <si>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</si>
  <si>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</si>
  <si>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</si>
  <si>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</si>
  <si>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</si>
  <si>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</si>
  <si>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</si>
  <si>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</si>
  <si>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</si>
  <si>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</si>
  <si>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</si>
  <si>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</si>
  <si>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</si>
  <si>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</si>
  <si>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</si>
  <si>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</si>
  <si>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</si>
  <si>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</si>
  <si>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</si>
  <si>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</si>
  <si>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</si>
  <si>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</si>
  <si>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</si>
  <si>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</si>
  <si>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</si>
  <si>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</si>
  <si>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</si>
  <si>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</si>
  <si>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</si>
  <si>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</si>
  <si>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</si>
  <si>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</si>
  <si>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</si>
  <si>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</si>
  <si>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</si>
  <si>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</si>
  <si>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</si>
  <si>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</si>
  <si>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</si>
  <si>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</si>
  <si>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</si>
  <si>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</si>
  <si>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</si>
  <si>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</si>
  <si>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Torneira de parede articulável acabamento cromado, marcas de ref. Fabrimar, Deca, Docol ou equivalente</t>
  </si>
  <si>
    <t>Chuveiro com desviador flexivel e ducha manual, mod. 1975C ref. Deca ou equivalente</t>
  </si>
  <si>
    <t>OUTROS APARELHOS</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</si>
  <si>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</si>
  <si>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</si>
  <si>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</si>
  <si>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</si>
  <si>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</si>
  <si>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</si>
  <si>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</si>
  <si>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</si>
  <si>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</si>
  <si>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</si>
  <si>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</si>
  <si>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</si>
  <si>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</si>
  <si>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</si>
  <si>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</si>
  <si>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</si>
  <si>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</si>
  <si>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</si>
  <si>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</si>
  <si>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</si>
  <si>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</si>
  <si>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</si>
  <si>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</si>
  <si>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</si>
  <si>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</si>
  <si>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</si>
  <si>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</si>
  <si>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</si>
  <si>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</si>
  <si>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</si>
  <si>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</si>
  <si>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</si>
  <si>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</si>
  <si>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</si>
  <si>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LUMINÁRIAS</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</si>
  <si>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</si>
  <si>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</si>
  <si>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</si>
  <si>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</si>
  <si>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</si>
  <si>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</si>
  <si>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</si>
  <si>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</si>
  <si>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</si>
  <si>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</si>
  <si>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</si>
  <si>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</si>
  <si>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</si>
  <si>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</si>
  <si>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</si>
  <si>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</si>
  <si>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</si>
  <si>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Luminária cilíndrica embutir,p/1 lâmp.fluor.compacta 26W,corpo ch.aço fosfotizada,pintada eletrostaticamente,refletor repuxado alum.anodizado,difusor vidro temperado,centro jateado,ref.EF06-E126 VJC Lumicenter ou equ.</t>
  </si>
  <si>
    <t>INTERRUPTORES E TOMADAS</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</si>
  <si>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</si>
  <si>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</si>
  <si>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</si>
  <si>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</si>
  <si>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</si>
  <si>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</si>
  <si>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</si>
  <si>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</si>
  <si>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</si>
  <si>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</si>
  <si>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</si>
  <si>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</si>
  <si>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</si>
  <si>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</si>
  <si>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</si>
  <si>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618 Dancor, ou equivalente</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</si>
  <si>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</si>
  <si>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</si>
  <si>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</si>
  <si>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</si>
  <si>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</si>
  <si>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</si>
  <si>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</si>
  <si>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</si>
  <si>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</si>
  <si>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</si>
  <si>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</si>
  <si>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PINTURA</t>
  </si>
  <si>
    <t>SOBRE PAREDES E FORROS</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</si>
  <si>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</si>
  <si>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</si>
  <si>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</si>
  <si>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</si>
  <si>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</si>
  <si>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</si>
  <si>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</si>
  <si>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</si>
  <si>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</si>
  <si>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</si>
  <si>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</si>
  <si>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</si>
  <si>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</si>
  <si>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</si>
  <si>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SOBRE CONCRETO OU BLOCOS CERÂMICOS APARENTES</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</si>
  <si>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</si>
  <si>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</si>
  <si>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</si>
  <si>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</si>
  <si>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</si>
  <si>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</si>
  <si>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SOBRE MADEIRA</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</si>
  <si>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</si>
  <si>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</si>
  <si>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</si>
  <si>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</si>
  <si>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SOBRE METAL</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</si>
  <si>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</si>
  <si>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</si>
  <si>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SOBRE ELEMENTOS ESPECIAIS</t>
  </si>
  <si>
    <t>Pintura de letras em chapas de ferro, dimensões 20x30cm, com tinta óleo ou esmalte, a duas demãos, marcas de referência Suvinil, Coral ou Metalatex</t>
  </si>
  <si>
    <t>SOBRE PISOS</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</si>
  <si>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</si>
  <si>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</si>
  <si>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t>
  </si>
  <si>
    <t>Pintura à base de epoxi, marcas de referência Suvinil, Coral ou Metalatex, em faixas com largura de 8 cm, para demarcação de quadra de esportes</t>
  </si>
  <si>
    <t>Aplicação de resina epoxi sobre piso em concreto polido, Intergard 2005 - ref. Internacional ou equiv., a três demãos, com aplicador de selador a base de epoxi, 1 demão</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</si>
  <si>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</si>
  <si>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</si>
  <si>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</si>
  <si>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</si>
  <si>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</si>
  <si>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</si>
  <si>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</si>
  <si>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</si>
  <si>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</si>
  <si>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</si>
  <si>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</si>
  <si>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</si>
  <si>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</si>
  <si>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PAVIMENTAÇÃO</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</si>
  <si>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</si>
  <si>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</si>
  <si>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</si>
  <si>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</si>
  <si>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</si>
  <si>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</si>
  <si>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</si>
  <si>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</si>
  <si>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</si>
  <si>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</si>
  <si>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</si>
  <si>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</si>
  <si>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</si>
  <si>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</si>
  <si>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</si>
  <si>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</si>
  <si>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TRATAMENTO, CONSERVAÇÃO E LIMPEZA</t>
  </si>
  <si>
    <t>Limpeza geral da obra</t>
  </si>
  <si>
    <t>Limpeza geral de obras (quadras, praças e jardins)</t>
  </si>
  <si>
    <t>Limpeza de pisos e revestimentos cerâmicos</t>
  </si>
  <si>
    <t>DIVERSOS EXTERNOS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</si>
  <si>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</si>
  <si>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</si>
  <si>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</si>
  <si>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</si>
  <si>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</si>
  <si>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</si>
  <si>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</si>
  <si>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</si>
  <si>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</si>
  <si>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</si>
  <si>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</si>
  <si>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</si>
  <si>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</si>
  <si>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</si>
  <si>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</si>
  <si>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</si>
  <si>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</si>
  <si>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</si>
  <si>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Poste completo para iluminação de quadra poliesportiva com tres projetores circulares PL 400VM TECNOWATT ou equiv. e lâmpadas vapor de mercúrio 400W/220V PHILIPS ou equiv., inclusive cruzeta p/ fixação dos projetores</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</si>
  <si>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</si>
  <si>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</si>
  <si>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</si>
  <si>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</si>
  <si>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</si>
  <si>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</si>
  <si>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</si>
  <si>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</si>
  <si>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</si>
  <si>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</si>
  <si>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</si>
  <si>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</si>
  <si>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</si>
  <si>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SERVIÇOS COMPLEMENTARES INTERNOS</t>
  </si>
  <si>
    <t>QUADROS DE GIZ / AVISO</t>
  </si>
  <si>
    <t>Quadro de giz novo, completo, de fórmica tipo lousa escolar, inclusive pintura do requadro e porta giz com esmalte sintetico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</si>
  <si>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</si>
  <si>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</si>
  <si>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</si>
  <si>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</si>
  <si>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ARMÁRIOS E PRATELEIRAS</t>
  </si>
  <si>
    <t>Prateleiras em granito cinza andorinha, esp. 2cm</t>
  </si>
  <si>
    <t>DIVERSOS INTERNOS</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</si>
  <si>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</si>
  <si>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</si>
  <si>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</si>
  <si>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</si>
  <si>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</si>
  <si>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</si>
  <si>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</si>
  <si>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</si>
  <si>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</si>
  <si>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SERVIÇOS GERAIS</t>
  </si>
  <si>
    <t>MÃO DE OBRA - (MENSALISTAS - LEIS SOCIAIS = 5%)</t>
  </si>
  <si>
    <t>Estagiário 4 horas - UFES (Leis Sociais = 5%)</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</si>
  <si>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</si>
  <si>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</si>
  <si>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</si>
  <si>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</si>
  <si>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</si>
  <si>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</si>
  <si>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</si>
  <si>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</si>
  <si>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</si>
  <si>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</si>
  <si>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</si>
  <si>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</si>
  <si>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</si>
  <si>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</si>
  <si>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</si>
  <si>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</si>
  <si>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</si>
  <si>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</si>
  <si>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</si>
  <si>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</si>
  <si>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</si>
  <si>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</si>
  <si>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</si>
  <si>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</si>
  <si>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</si>
  <si>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ENCARGOS COMPLEMENTARES - ALIMENTAÇÃO</t>
  </si>
  <si>
    <t>Fornecimento refeição industrial (marmitex)</t>
  </si>
  <si>
    <t>MÃO DE OBRA (MENSALISTAS - COM DESONERAÇÃO - LEIS SOCIAIS = 51,04%)</t>
  </si>
  <si>
    <t>Tecnico Segundo Grau -A-(Leis Sociais = 51,04%)</t>
  </si>
  <si>
    <t>Engenheiro Senior (Leis Sociais = 51,04%)</t>
  </si>
  <si>
    <t>Programador (Leis Sociais = 51,04%)</t>
  </si>
  <si>
    <t>Digitador - 6 Horas (Leis Sociais = 51,04%)</t>
  </si>
  <si>
    <t>Engenheiro Junior(Leis Sociais = 51,04%)</t>
  </si>
  <si>
    <t>Tecnico Segundo Grau -B(Leis Sociais = 51,04%)</t>
  </si>
  <si>
    <t>Tecnico Segundo Grau-C-(Leis Sociais = 51,04%)</t>
  </si>
  <si>
    <t>Gerente De Projeto (Leis Sociais = 51,04%)</t>
  </si>
  <si>
    <t>Analista De Sistemas(Leis Sociais = 51,04%)</t>
  </si>
  <si>
    <t>Analista Desenvolvimento (Leis Sociais = 51,04%)</t>
  </si>
  <si>
    <t>Gerente Bd/Servidores/Redes (Leis Sociais = 51,04%)</t>
  </si>
  <si>
    <t>Designer Gráfico(Leis Sociais = 51,04%)</t>
  </si>
  <si>
    <t>Analista Sistemas/Suporte(Leis Sociais = 51,04%)</t>
  </si>
  <si>
    <t>Coordenador Tecnico Especialista (Leis Sociais = 51,04%)</t>
  </si>
  <si>
    <t>Cotador(Leis Sociais = 51,04%)</t>
  </si>
  <si>
    <t>Tecnico Nivel Superior (Leis Sociais = 51,04%)</t>
  </si>
  <si>
    <t>Engenheiro Pleno (Leis Sociais = 51,04%)</t>
  </si>
  <si>
    <t>Almoxarife (Leis Sociais = 51,04%)</t>
  </si>
  <si>
    <t>Mestre Obras Senior (Leis Sociais = 51,04%)</t>
  </si>
  <si>
    <t>Vigia (Leis Sociais =52,25%)(Leis Sociais = 51,04%)</t>
  </si>
  <si>
    <t>Aux Almoxarife (Leis Sociais=52,25%)(Leis Sociais = 51,04%)</t>
  </si>
  <si>
    <t>Encarregado De Turma (Incl Ls=51,04%)</t>
  </si>
  <si>
    <t>TABELA DE INSUMOS</t>
  </si>
  <si>
    <t>Unidade</t>
  </si>
  <si>
    <t>Preço 1Q (R$)</t>
  </si>
  <si>
    <t>Preço Med (R$)</t>
  </si>
  <si>
    <t>Preço 3Q (R$)</t>
  </si>
  <si>
    <t>!EM PROCESSO DE DESATIVACAO!  VEICULO TIPO  MINI FURGAO COM MOTOR ENTRE *1.4 A 1.6* FLEX, 2 PORTAS</t>
  </si>
  <si>
    <t xml:space="preserve">UN    </t>
  </si>
  <si>
    <t>CR</t>
  </si>
  <si>
    <t>50.383,75</t>
  </si>
  <si>
    <t>!EM PROCESSO DE DESATIVACAO! CAIXA P/ MEDICAO DE DEMANDA E ENERGIA REATIVA EM CHAPA 18 ESTAMPADA , PADRAO DE CONCESSIONARIA LOCAL</t>
  </si>
  <si>
    <t>409,42</t>
  </si>
  <si>
    <t>!EM PROCESSO DE DESATIVACAO! CAMINHONETE CABINE SIMPLES COM MOTOR 1.6 FLEX, CAMBIO  MANUAL, POTENCIA 101/104 CV, 2 PORTAS</t>
  </si>
  <si>
    <t>45.979,10</t>
  </si>
  <si>
    <t>!EM PROCESSO DE DESATIVACAO! CAMINHONETE COM MOTOR A DIESEL, POTENCIA 180 CV, CABINE DUPLA, 4X4</t>
  </si>
  <si>
    <t>150.767,75</t>
  </si>
  <si>
    <t>!EM PROCESSO DE DESATIVACAO! DIVISORIA COLMEIA CEGA COM MONTANTE E RODAPE DE ALUMINIO ANODIZADO SIMPLES (SEM COLOCACAO)</t>
  </si>
  <si>
    <t xml:space="preserve">M2    </t>
  </si>
  <si>
    <t>AS</t>
  </si>
  <si>
    <t>80,00</t>
  </si>
  <si>
    <t>!EM PROCESSO DE DESATIVACAO! ESCAVADEIRA DRAGA DE ARRASTE, CAP. 3/4 JC 140HP (INCL MANUTENCAO/OPERACAO)</t>
  </si>
  <si>
    <t xml:space="preserve">H     </t>
  </si>
  <si>
    <t>154,02</t>
  </si>
  <si>
    <t>!EM PROCESSO DE DESATIVACAO! ESCAVADEIRA HIDRAULICA SOBRE ESTEIRAS DE 99 HP, PESO OPERACIONAL DE *16* T E CAPACIDADE DE 0,85 A 1,00 M3 (LOCACAO COM OPERADOR, COMBUSTIVEL E MANUTENCAO)</t>
  </si>
  <si>
    <t>130,50</t>
  </si>
  <si>
    <t>!EM PROCESSO DE DESATIVACAO! LUMINARIA FECHADA P/ ILUMINACAO PUBLICA, TIPO ABL 50/F OU EQUIV, P/ LAMPADA A VAPOR DE MERCURIO 400W</t>
  </si>
  <si>
    <t>181,50</t>
  </si>
  <si>
    <t>!EM PROCESSO DE DESATIVACAO! MADEIRA DE 1A. QUALIDADE (MADEIRA BRANCA), SERRADA E NAO APARELHADA, PARA FORMAS DE CONCRETO ARMADO</t>
  </si>
  <si>
    <t xml:space="preserve">M3    </t>
  </si>
  <si>
    <t xml:space="preserve">C </t>
  </si>
  <si>
    <t>1.000,00</t>
  </si>
  <si>
    <t>!EM PROCESSO DE DESATIVACAO! TERMINAL DE PORCELANA (MUFLA) UNIPOLAR, USO EXTERNO, TENSAO 3,6/6 KV, PARA CABO DE 10/16 MM2, COM ISOLAMENTO EPR</t>
  </si>
  <si>
    <t>167,11</t>
  </si>
  <si>
    <t>!EM PROCESSO DE DESATIVACAO! VEICULO DE PASSEIO COM MOTOR 1.0 FLEX, POTENCIA 72/85 CV, 5 PORTAS, COR SOLIDA, BASICO</t>
  </si>
  <si>
    <t>42.790,00</t>
  </si>
  <si>
    <t>!EM PROCESSO DE DESATIVACAO! VEICULO DE PASSEIO COM MOTOR 1.6 FLEX, POTENCIA 101/104 CV, 4 PORTAS</t>
  </si>
  <si>
    <t>46.327,38</t>
  </si>
  <si>
    <t>ABERTURA PARA ENCAIXE DE CUBA OU LAVATORIO EM BANCADA DE MARMORE/ GRANITO OU OUTRO TIPO DE PEDRA NATURAL</t>
  </si>
  <si>
    <t>103,06</t>
  </si>
  <si>
    <t>ABRACADEIRA DE LATAO PARA FIXACAO DE CABO PARA-RAIO, DIMENSOES 32 X 24 X 24 MM</t>
  </si>
  <si>
    <t>1,38</t>
  </si>
  <si>
    <t>ABRACADEIRA DE NYLON PARA AMARRACAO DE CABOS, COMPRIMENTO DE *230* X *7,6* MM</t>
  </si>
  <si>
    <t>0,72</t>
  </si>
  <si>
    <t>ABRACADEIRA DE NYLON PARA AMARRACAO DE CABOS, COMPRIMENTO DE 100 X 2,5 MM</t>
  </si>
  <si>
    <t>0,04</t>
  </si>
  <si>
    <t>ABRACADEIRA DE NYLON PARA AMARRACAO DE CABOS, COMPRIMENTO DE 150 X *3,6* MM</t>
  </si>
  <si>
    <t>0,11</t>
  </si>
  <si>
    <t>ABRACADEIRA DE NYLON PARA AMARRACAO DE CABOS, COMPRIMENTO DE 200 X *4,6* MM</t>
  </si>
  <si>
    <t>0,14</t>
  </si>
  <si>
    <t>ABRACADEIRA DE NYLON PARA AMARRACAO DE CABOS, COMPRIMENTO DE 390 X *4,6* MM</t>
  </si>
  <si>
    <t>0,69</t>
  </si>
  <si>
    <t>ABRACADEIRA EM ACO PARA AMARRACAO DE ELETRODUTOS, TIPO D, COM 1 1/2" E CUNHA DE FIXACAO</t>
  </si>
  <si>
    <t>1,37</t>
  </si>
  <si>
    <t>ABRACADEIRA EM ACO PARA AMARRACAO DE ELETRODUTOS, TIPO D, COM 1 1/2" E PARAFUSO DE FIXACAO</t>
  </si>
  <si>
    <t>1,39</t>
  </si>
  <si>
    <t>ABRACADEIRA EM ACO PARA AMARRACAO DE ELETRODUTOS, TIPO D, COM 1 1/4" E CUNHA DE FIXACAO</t>
  </si>
  <si>
    <t>1,25</t>
  </si>
  <si>
    <t>ABRACADEIRA EM ACO PARA AMARRACAO DE ELETRODUTOS, TIPO D, COM 1 1/4" E PARAFUSO DE FIXACAO</t>
  </si>
  <si>
    <t>1,34</t>
  </si>
  <si>
    <t>ABRACADEIRA EM ACO PARA AMARRACAO DE ELETRODUTOS, TIPO D, COM 1/2" E CUNHA DE FIXACAO</t>
  </si>
  <si>
    <t>0,66</t>
  </si>
  <si>
    <t>ABRACADEIRA EM ACO PARA AMARRACAO DE ELETRODUTOS, TIPO D, COM 1/2" E PARAFUSO DE FIXACAO</t>
  </si>
  <si>
    <t>0,68</t>
  </si>
  <si>
    <t>ABRACADEIRA EM ACO PARA AMARRACAO DE ELETRODUTOS, TIPO D, COM 1" E CUNHA DE FIXACAO</t>
  </si>
  <si>
    <t>0,77</t>
  </si>
  <si>
    <t>ABRACADEIRA EM ACO PARA AMARRACAO DE ELETRODUTOS, TIPO D, COM 1" E PARAFUSO DE FIXACAO</t>
  </si>
  <si>
    <t>0,81</t>
  </si>
  <si>
    <t>ABRACADEIRA EM ACO PARA AMARRACAO DE ELETRODUTOS, TIPO D, COM 2 1/2" E CUNHA DE FIXACAO</t>
  </si>
  <si>
    <t>1,80</t>
  </si>
  <si>
    <t>ABRACADEIRA EM ACO PARA AMARRACAO DE ELETRODUTOS, TIPO D, COM 2 1/2" E PARAFUSO DE FIXACAO</t>
  </si>
  <si>
    <t>1,99</t>
  </si>
  <si>
    <t>ABRACADEIRA EM ACO PARA AMARRACAO DE ELETRODUTOS, TIPO D, COM 2" E CUNHA DE FIXACAO</t>
  </si>
  <si>
    <t>1,44</t>
  </si>
  <si>
    <t>ABRACADEIRA EM ACO PARA AMARRACAO DE ELETRODUTOS, TIPO D, COM 2" E PARAFUSO DE FIXACAO</t>
  </si>
  <si>
    <t>1,55</t>
  </si>
  <si>
    <t>ABRACADEIRA EM ACO PARA AMARRACAO DE ELETRODUTOS, TIPO D, COM 3 1/2" E CUNHA DE FIXACAO</t>
  </si>
  <si>
    <t>2,89</t>
  </si>
  <si>
    <t>ABRACADEIRA EM ACO PARA AMARRACAO DE ELETRODUTOS, TIPO D, COM 3/4" E CUNHA DE FIXACAO</t>
  </si>
  <si>
    <t>ABRACADEIRA EM ACO PARA AMARRACAO DE ELETRODUTOS, TIPO D, COM 3/4" E PARAFUSO DE FIXACAO</t>
  </si>
  <si>
    <t>0,70</t>
  </si>
  <si>
    <t>ABRACADEIRA EM ACO PARA AMARRACAO DE ELETRODUTOS, TIPO D, COM 3/8" E PARAFUSO DE FIXACAO</t>
  </si>
  <si>
    <t>ABRACADEIRA EM ACO PARA AMARRACAO DE ELETRODUTOS, TIPO D, COM 3" E CUNHA DE FIXACAO</t>
  </si>
  <si>
    <t>2,41</t>
  </si>
  <si>
    <t>ABRACADEIRA EM ACO PARA AMARRACAO DE ELETRODUTOS, TIPO D, COM 3" E PARAFUSO DE FIXACAO</t>
  </si>
  <si>
    <t>2,22</t>
  </si>
  <si>
    <t>ABRACADEIRA EM ACO PARA AMARRACAO DE ELETRODUTOS, TIPO D, COM 4" E CUNHA DE FIXACAO</t>
  </si>
  <si>
    <t>3,25</t>
  </si>
  <si>
    <t>ABRACADEIRA EM ACO PARA AMARRACAO DE ELETRODUTOS, TIPO D, COM 4" E PARAFUSO DE FIXACAO</t>
  </si>
  <si>
    <t>2,86</t>
  </si>
  <si>
    <t>ABRACADEIRA EM ACO PARA AMARRACAO DE ELETRODUTOS, TIPO ECONOMICA (GOTA), COM 8"</t>
  </si>
  <si>
    <t>7,70</t>
  </si>
  <si>
    <t>ABRACADEIRA EM ACO PARA AMARRACAO DE ELETRODUTOS, TIPO U SIMPLES, COM 1 1/2"</t>
  </si>
  <si>
    <t>0,56</t>
  </si>
  <si>
    <t>ABRACADEIRA EM ACO PARA AMARRACAO DE ELETRODUTOS, TIPO U SIMPLES, COM 1 1/4"</t>
  </si>
  <si>
    <t>0,50</t>
  </si>
  <si>
    <t>ABRACADEIRA EM ACO PARA AMARRACAO DE ELETRODUTOS, TIPO U SIMPLES, COM 1/2"</t>
  </si>
  <si>
    <t>0,29</t>
  </si>
  <si>
    <t>ABRACADEIRA EM ACO PARA AMARRACAO DE ELETRODUTOS, TIPO U SIMPLES, COM 1"</t>
  </si>
  <si>
    <t>0,42</t>
  </si>
  <si>
    <t>ABRACADEIRA EM ACO PARA AMARRACAO DE ELETRODUTOS, TIPO U SIMPLES, COM 2 1/2"</t>
  </si>
  <si>
    <t>1,15</t>
  </si>
  <si>
    <t>ABRACADEIRA EM ACO PARA AMARRACAO DE ELETRODUTOS, TIPO U SIMPLES, COM 2"</t>
  </si>
  <si>
    <t>0,82</t>
  </si>
  <si>
    <t>ABRACADEIRA EM ACO PARA AMARRACAO DE ELETRODUTOS, TIPO U SIMPLES, COM 3/4"</t>
  </si>
  <si>
    <t>0,31</t>
  </si>
  <si>
    <t>ABRACADEIRA EM ACO PARA AMARRACAO DE ELETRODUTOS, TIPO U SIMPLES, COM 3/8"</t>
  </si>
  <si>
    <t>0,20</t>
  </si>
  <si>
    <t>ABRACADEIRA EM ACO PARA AMARRACAO DE ELETRODUTOS, TIPO U SIMPLES, COM 3"</t>
  </si>
  <si>
    <t>ABRACADEIRA EM ACO PARA AMARRACAO DE ELETRODUTOS, TIPO U SIMPLES, COM 4"</t>
  </si>
  <si>
    <t>2,21</t>
  </si>
  <si>
    <t>ABRACADEIRA PVC, PARA CALHA PLUVIAL, DIAMETRO ENTRE 80 E 100 MM, PARA DRENAGEM PREDIAL</t>
  </si>
  <si>
    <t>3,36</t>
  </si>
  <si>
    <t>ABRACADEIRA, GALVANIZADA/ZINCADA, ROSCA SEM FIM, PARAFUSO INOX, LARGURA  FITA *12,6 A *14 MM, D = 2" A 2 1/2"</t>
  </si>
  <si>
    <t>4,12</t>
  </si>
  <si>
    <t>ABRACADEIRA, GALVANIZADA/ZINCADA, ROSCA SEM FIM, PARAFUSO INOX, LARGURA  FITA *12,6 A *14 MM, D = 3" A 3 3/4"</t>
  </si>
  <si>
    <t>4,71</t>
  </si>
  <si>
    <t>ABRACADEIRA, GALVANIZADA/ZINCADA, ROSCA SEM FIM, PARAFUSO INOX, LARGURA  FITA *12,6 A *14 MM, D = 4" A 4 3/4"</t>
  </si>
  <si>
    <t>7,30</t>
  </si>
  <si>
    <t>ACABAMENTO CROMADO PARA REGISTRO PEQUENO, 1/2 " OU 3/4 "</t>
  </si>
  <si>
    <t>18,96</t>
  </si>
  <si>
    <t>ACABAMENTO SIMPLES/CONVENCIONAL PARA FORRO PVC, TIPO "U" OU "C", COR BRANCA, COMPRIMENTO 6 M</t>
  </si>
  <si>
    <t xml:space="preserve">M     </t>
  </si>
  <si>
    <t>2,48</t>
  </si>
  <si>
    <t>ACESSORIO DE LIGACAO NAO ELETRICO PARA CARGAS EXPLOSIVAS, TUBO DE 6 M</t>
  </si>
  <si>
    <t>47,99</t>
  </si>
  <si>
    <t>ACESSORIO INICIADOR NAO ELETRICO, TUBO DE 6 M, TEMPO DE RETARDO DE *160* MS</t>
  </si>
  <si>
    <t>44,66</t>
  </si>
  <si>
    <t>ACETILENO (RECARGA PARA CILINDRO DE CONJUNTO OXICORTE GRANDE)</t>
  </si>
  <si>
    <t xml:space="preserve">KG    </t>
  </si>
  <si>
    <t>36,38</t>
  </si>
  <si>
    <t>ACIDO MURIATICO, DILUICAO 10% A 12% PARA USO EM LIMPEZA</t>
  </si>
  <si>
    <t xml:space="preserve">L     </t>
  </si>
  <si>
    <t>3,26</t>
  </si>
  <si>
    <t>ACO CA-25, 10,0 MM, VERGALHAO</t>
  </si>
  <si>
    <t>3,98</t>
  </si>
  <si>
    <t>ACO CA-25, 12,5 MM, VERGALHAO</t>
  </si>
  <si>
    <t>4,01</t>
  </si>
  <si>
    <t>ACO CA-25, 16,0 MM, VERGALHAO</t>
  </si>
  <si>
    <t>ACO CA-25, 20,0 MM, VERGALHAO</t>
  </si>
  <si>
    <t>ACO CA-25, 25,0 MM, VERGALHAO</t>
  </si>
  <si>
    <t>ACO CA-25, 32,0 MM, VERGALHAO</t>
  </si>
  <si>
    <t>3,77</t>
  </si>
  <si>
    <t>ACO CA-25, 6,3 MM, VERGALHAO</t>
  </si>
  <si>
    <t>4,29</t>
  </si>
  <si>
    <t>ACO CA-25, 8,0 MM, VERGALHAO</t>
  </si>
  <si>
    <t>4,25</t>
  </si>
  <si>
    <t>ACO CA-50, 10,0 MM, DOBRADO E CORTADO</t>
  </si>
  <si>
    <t>4,74</t>
  </si>
  <si>
    <t>ACO CA-50, 10,0 MM, VERGALHAO</t>
  </si>
  <si>
    <t>4,21</t>
  </si>
  <si>
    <t>ACO CA-50, 12,5 MM, DOBRADO E CORTADO</t>
  </si>
  <si>
    <t>4,49</t>
  </si>
  <si>
    <t>ACO CA-50, 12,5 MM, VERGALHAO</t>
  </si>
  <si>
    <t>ACO CA-50, 16 MM, DOBRADO E CORTADO</t>
  </si>
  <si>
    <t>ACO CA-50, 16,0 MM, VERGALHAO</t>
  </si>
  <si>
    <t>ACO CA-50, 20 MM, DOBRADO E CORTADO</t>
  </si>
  <si>
    <t>ACO CA-50, 20,0 MM, VERGALHAO</t>
  </si>
  <si>
    <t>3,75</t>
  </si>
  <si>
    <t>ACO CA-50, 25,0 MM, VERGALHAO</t>
  </si>
  <si>
    <t>4,33</t>
  </si>
  <si>
    <t>ACO CA-50, 6,3 MM, DOBRADO E CORTADO</t>
  </si>
  <si>
    <t>4,95</t>
  </si>
  <si>
    <t>ACO CA-50, 6,3 MM, VERGALHAO</t>
  </si>
  <si>
    <t>4,41</t>
  </si>
  <si>
    <t>ACO CA-50, 8,0 MM, VERGALHAO</t>
  </si>
  <si>
    <t>ACO CA-60, VERGALHAO, 9,5 MM</t>
  </si>
  <si>
    <t>4,76</t>
  </si>
  <si>
    <t>ACO CA-60, 4,2 MM, DOBRADO E CORTADO</t>
  </si>
  <si>
    <t>4,38</t>
  </si>
  <si>
    <t>ACO CA-60, 4,2 MM, VERGALHAO</t>
  </si>
  <si>
    <t>4,18</t>
  </si>
  <si>
    <t>ACO CA-60, 5,0 MM, DOBRADO E CORTADO</t>
  </si>
  <si>
    <t>ACO CA-60, 5,0 MM, VERGALHAO</t>
  </si>
  <si>
    <t>ACO CA-60, 6,0 MM, DOBRADO E CORTADO</t>
  </si>
  <si>
    <t>4,70</t>
  </si>
  <si>
    <t>ACO CA-60, 6,0 MM, VERGALHAO</t>
  </si>
  <si>
    <t>4,27</t>
  </si>
  <si>
    <t>ACO CA-60, 7,0 MM, DOBRADO E CORTADO</t>
  </si>
  <si>
    <t>4,80</t>
  </si>
  <si>
    <t>ACO CA-60, 7,0 MM, VERGALHAO</t>
  </si>
  <si>
    <t>4,34</t>
  </si>
  <si>
    <t>ACO CA-60, 8,0 MM, VERGALHAO</t>
  </si>
  <si>
    <t>4,83</t>
  </si>
  <si>
    <t>ACO-FIO PARA PROTENSAO, CP-150 RB L, 8 MM</t>
  </si>
  <si>
    <t>6,56</t>
  </si>
  <si>
    <t>ACOPLAMENTO DE CONDUTOR PLUVIAL, EM PVC, DIAMETRO ENTRE 80 E 100 MM, PARA DRENAGEM PREDIAL</t>
  </si>
  <si>
    <t>3,35</t>
  </si>
  <si>
    <t>ACOPLAMENTO RIGIDO EM FERRO FUNDIDO PARA SISTEMA DE TUBULACAO RANHURADA, DN 50 MM (2")</t>
  </si>
  <si>
    <t>16,17</t>
  </si>
  <si>
    <t>ACOPLAMENTO RIGIDO EM FERRO FUNDIDO PARA SISTEMA DE TUBULACAO RANHURADA, DN 65 MM (2 1/2")</t>
  </si>
  <si>
    <t>17,55</t>
  </si>
  <si>
    <t>ACOPLAMENTO RIGIDO EM FERRO FUNDIDO PARA SISTEMA DE TUBULACAO RANHURADA, DN 80 MM (3")</t>
  </si>
  <si>
    <t>19,69</t>
  </si>
  <si>
    <t>ADAPTADOR DE COBRE PARA TUBULACAO PEX, DN 16 X 15 MM</t>
  </si>
  <si>
    <t>6,34</t>
  </si>
  <si>
    <t>ADAPTADOR DE COBRE PARA TUBULACAO PEX, DN 20 X 22 MM</t>
  </si>
  <si>
    <t>7,46</t>
  </si>
  <si>
    <t>ADAPTADOR DE COMPRESSAO EM POLIPROPILENO (PP), PARA TUBO EM PEAD, 20 MM X 1/2", PARA LIGACAO PREDIAL DE AGUA (NTS 179)</t>
  </si>
  <si>
    <t>3,12</t>
  </si>
  <si>
    <t>ADAPTADOR DE COMPRESSAO EM POLIPROPILENO (PP), PARA TUBO EM PEAD, 20 MM X 3/4", PARA LIGACAO PREDIAL DE AGUA (NTS 179)</t>
  </si>
  <si>
    <t>2,95</t>
  </si>
  <si>
    <t>ADAPTADOR DE COMPRESSAO EM POLIPROPILENO (PP), PARA TUBO EM PEAD, 32 MM X 1", PARA LIGACAO PREDIAL DE AGUA (NTS 179)</t>
  </si>
  <si>
    <t>6,11</t>
  </si>
  <si>
    <t>ADAPTADOR PVC PARA SIFAO METALICO, SOLDAVEL, COM ANEL BORRACHA (JE), 40 MM X 1 1/2"</t>
  </si>
  <si>
    <t>3,33</t>
  </si>
  <si>
    <t>ADAPTADOR PVC PARA SIFAO, ROSCAVEL, 40 MM X 1 1/4"</t>
  </si>
  <si>
    <t>0,64</t>
  </si>
  <si>
    <t>ADAPTADOR PVC ROSCAVEL, COM FLANGES E ANEL DE VEDACAO, 1/2", PARA CAIXA D' AGUA</t>
  </si>
  <si>
    <t>7,26</t>
  </si>
  <si>
    <t>ADAPTADOR PVC ROSCAVEL, COM FLANGES E ANEL DE VEDACAO, 1", PARA CAIXA D' AGUA</t>
  </si>
  <si>
    <t>12,76</t>
  </si>
  <si>
    <t>ADAPTADOR PVC ROSCAVEL, COM FLANGES E ANEL DE VEDACAO, 3/4", PARA CAIXA D' AGUA</t>
  </si>
  <si>
    <t>9,18</t>
  </si>
  <si>
    <t>ADAPTADOR PVC SOLDAVEL CURTO COM BOLSA E ROSCA, 110 MM X 4", PARA AGUA FRIA</t>
  </si>
  <si>
    <t>31,74</t>
  </si>
  <si>
    <t>ADAPTADOR PVC SOLDAVEL CURTO COM BOLSA E ROSCA, 20 MM X 1/2", PARA AGUA FRIA</t>
  </si>
  <si>
    <t>0,60</t>
  </si>
  <si>
    <t>ADAPTADOR PVC SOLDAVEL CURTO COM BOLSA E ROSCA, 25 MM X 3/4", PARA AGUA FRIA</t>
  </si>
  <si>
    <t>ADAPTADOR PVC SOLDAVEL CURTO COM BOLSA E ROSCA, 32 MM X 1", PARA AGUA FRIA</t>
  </si>
  <si>
    <t>ADAPTADOR PVC SOLDAVEL CURTO COM BOLSA E ROSCA, 40 MM X 1 1/2", PARA AGUA FRIA</t>
  </si>
  <si>
    <t>3,18</t>
  </si>
  <si>
    <t>ADAPTADOR PVC SOLDAVEL CURTO COM BOLSA E ROSCA, 40 MM X 1 1/4", PARA AGUA FRIA</t>
  </si>
  <si>
    <t>2,42</t>
  </si>
  <si>
    <t>ADAPTADOR PVC SOLDAVEL CURTO COM BOLSA E ROSCA, 50 MM X 1 1/4", PARA AGUA FRIA</t>
  </si>
  <si>
    <t>5,52</t>
  </si>
  <si>
    <t>ADAPTADOR PVC SOLDAVEL CURTO COM BOLSA E ROSCA, 50 MM X1 1/2", PARA AGUA FRIA</t>
  </si>
  <si>
    <t>2,98</t>
  </si>
  <si>
    <t>ADAPTADOR PVC SOLDAVEL CURTO COM BOLSA E ROSCA, 60 MM X 2", PARA AGUA FRIA</t>
  </si>
  <si>
    <t>7,60</t>
  </si>
  <si>
    <t>ADAPTADOR PVC SOLDAVEL CURTO COM BOLSA E ROSCA, 75 MM X 2 1/2", PARA AGUA FRIA</t>
  </si>
  <si>
    <t>13,11</t>
  </si>
  <si>
    <t>ADAPTADOR PVC SOLDAVEL CURTO COM BOLSA E ROSCA, 85 MM X 3", PARA AGUA FRIA</t>
  </si>
  <si>
    <t>19,70</t>
  </si>
  <si>
    <t>ADAPTADOR PVC SOLDAVEL, COM FLANGE E ANEL DE VEDACAO, 20 MM X 1/2", PARA CAIXA D'AGUA</t>
  </si>
  <si>
    <t>8,33</t>
  </si>
  <si>
    <t>ADAPTADOR PVC SOLDAVEL, COM FLANGE E ANEL DE VEDACAO, 25 MM X 3/4", PARA CAIXA D'AGUA</t>
  </si>
  <si>
    <t>10,78</t>
  </si>
  <si>
    <t>ADAPTADOR PVC SOLDAVEL, COM FLANGE E ANEL DE VEDACAO, 32 MM X 1", PARA CAIXA D'AGUA</t>
  </si>
  <si>
    <t>13,57</t>
  </si>
  <si>
    <t>ADAPTADOR PVC SOLDAVEL, COM FLANGE E ANEL DE VEDACAO, 40 MM X 1 1/4", PARA CAIXA D'AGUA</t>
  </si>
  <si>
    <t>22,01</t>
  </si>
  <si>
    <t>ADAPTADOR PVC SOLDAVEL, COM FLANGE E ANEL DE VEDACAO, 50 MM X 1 1/2", PARA CAIXA D'AGUA</t>
  </si>
  <si>
    <t>25,39</t>
  </si>
  <si>
    <t>ADAPTADOR PVC SOLDAVEL, COM FLANGES E ANEL DE VEDACAO, 60 MM X 2", PARA CAIXA D' AGUA</t>
  </si>
  <si>
    <t>30,87</t>
  </si>
  <si>
    <t>ADAPTADOR PVC SOLDAVEL, COM FLANGES LIVRES, 110 MM X 4", PARA CAIXA D' AGUA</t>
  </si>
  <si>
    <t>231,58</t>
  </si>
  <si>
    <t>ADAPTADOR PVC SOLDAVEL, COM FLANGES LIVRES, 25 MM X 3/4", PARA CAIXA D' AGUA</t>
  </si>
  <si>
    <t>9,13</t>
  </si>
  <si>
    <t>ADAPTADOR PVC SOLDAVEL, COM FLANGES LIVRES, 32 MM X 1", PARA CAIXA D' AGUA</t>
  </si>
  <si>
    <t>12,25</t>
  </si>
  <si>
    <t>ADAPTADOR PVC SOLDAVEL, COM FLANGES LIVRES, 40 MM X 1  1/4", PARA CAIXA D' AGUA</t>
  </si>
  <si>
    <t>18,14</t>
  </si>
  <si>
    <t>ADAPTADOR PVC SOLDAVEL, COM FLANGES LIVRES, 50 MM X 1  1/2", PARA CAIXA D' AGUA</t>
  </si>
  <si>
    <t>20,82</t>
  </si>
  <si>
    <t>ADAPTADOR PVC SOLDAVEL, COM FLANGES LIVRES, 60 MM X 2", PARA CAIXA D' AGUA</t>
  </si>
  <si>
    <t>ADAPTADOR PVC SOLDAVEL, COM FLANGES LIVRES, 75 MM X 2  1/2", PARA CAIXA D' AGUA</t>
  </si>
  <si>
    <t>120,13</t>
  </si>
  <si>
    <t>ADAPTADOR PVC SOLDAVEL, COM FLANGES LIVRES, 85 MM X 3", PARA CAIXA D' AGUA</t>
  </si>
  <si>
    <t>161,82</t>
  </si>
  <si>
    <t>ADAPTADOR PVC SOLDAVEL, LONGO, COM FLANGE LIVRE,  110 MM X 4", PARA CAIXA D' AGUA</t>
  </si>
  <si>
    <t>330,82</t>
  </si>
  <si>
    <t>ADAPTADOR PVC SOLDAVEL, LONGO, COM FLANGE LIVRE,  25 MM X 3/4", PARA CAIXA D' AGUA</t>
  </si>
  <si>
    <t>13,69</t>
  </si>
  <si>
    <t>ADAPTADOR PVC SOLDAVEL, LONGO, COM FLANGE LIVRE,  32 MM X 1", PARA CAIXA D' AGUA</t>
  </si>
  <si>
    <t>16,47</t>
  </si>
  <si>
    <t>ADAPTADOR PVC SOLDAVEL, LONGO, COM FLANGE LIVRE,  40 MM X 1 1/4", PARA CAIXA D' AGUA</t>
  </si>
  <si>
    <t>24,31</t>
  </si>
  <si>
    <t>ADAPTADOR PVC SOLDAVEL, LONGO, COM FLANGE LIVRE,  50 MM X 1 1/2", PARA CAIXA D' AGUA</t>
  </si>
  <si>
    <t>27,88</t>
  </si>
  <si>
    <t>ADAPTADOR PVC SOLDAVEL, LONGO, COM FLANGE LIVRE,  60 MM X 2", PARA CAIXA D' AGUA</t>
  </si>
  <si>
    <t>41,38</t>
  </si>
  <si>
    <t>ADAPTADOR PVC SOLDAVEL, LONGO, COM FLANGE LIVRE,  75 MM X 2 1/2", PARA CAIXA D' AGUA</t>
  </si>
  <si>
    <t>161,03</t>
  </si>
  <si>
    <t>ADAPTADOR PVC SOLDAVEL, LONGO, COM FLANGE LIVRE,  85 MM X 3", PARA CAIXA D' AGUA</t>
  </si>
  <si>
    <t>216,90</t>
  </si>
  <si>
    <t>ADAPTADOR PVC, COM REGISTRO, PARA PEAD, 20 MM X 3/4", PARA LIGACAO PREDIAL DE AGUA</t>
  </si>
  <si>
    <t>4,05</t>
  </si>
  <si>
    <t>ADAPTADOR PVC, ROSCAVEL, COM FLANGES E ANEL DE VEDACAO, 1 1/2", PARA CAIXA D'AGUA</t>
  </si>
  <si>
    <t>21,47</t>
  </si>
  <si>
    <t>ADAPTADOR PVC, ROSCAVEL, COM FLANGES E ANEL DE VEDACAO, 1 1/4", PARA CAIXA D' AGUA</t>
  </si>
  <si>
    <t>21,76</t>
  </si>
  <si>
    <t>ADAPTADOR PVC, ROSCAVEL, COM FLANGES E ANEL DE VEDACAO, 2", PARA CAIXA D' AGUA</t>
  </si>
  <si>
    <t>31,28</t>
  </si>
  <si>
    <t>ADAPTADOR PVC, ROSCAVEL, PARA VALVULA PIA OU LAVATORIO, 40 MM</t>
  </si>
  <si>
    <t>1,19</t>
  </si>
  <si>
    <t>ADAPTADOR, CPVC, SOLDAVEL, 15 MM, PARA AGUA QUENTE</t>
  </si>
  <si>
    <t>4,30</t>
  </si>
  <si>
    <t>ADAPTADOR, CPVC, SOLDAVEL, 22 MM, PARA AGUA QUENTE</t>
  </si>
  <si>
    <t>4,46</t>
  </si>
  <si>
    <t>ADAPTADOR, EM LATAO, ENGATE RAPIDO 2 1/2" X ROSCA INTERNA 5 FIOS 2 1/2",  PARA INSTALACAO PREDIAL DE COMBATE A INCENDIO</t>
  </si>
  <si>
    <t>39,42</t>
  </si>
  <si>
    <t>ADAPTADOR, EM LATAO, ENGATE RAPIDO1 1/2" X ROSCA INTERNA 5 FIOS 2 1/2",  PARA INSTALACAO PREDIAL DE COMBATE A INCENDIO</t>
  </si>
  <si>
    <t>30,85</t>
  </si>
  <si>
    <t>ADAPTADOR, PVC PBA,  BOLSA/ROSCA, JE, DN 75 / DE  85 MM</t>
  </si>
  <si>
    <t>18,38</t>
  </si>
  <si>
    <t>ADAPTADOR, PVC PBA, A BOLSA DEFOFO, JE, DN 100 / DE 110 MM</t>
  </si>
  <si>
    <t>41,76</t>
  </si>
  <si>
    <t>ADAPTADOR, PVC PBA, A BOLSA DEFOFO, JE, DN 50 / DE 60 MM</t>
  </si>
  <si>
    <t>12,02</t>
  </si>
  <si>
    <t>ADAPTADOR, PVC PBA, A BOLSA DEFOFO, JE, DN 75 / DE  85 MM</t>
  </si>
  <si>
    <t>26,45</t>
  </si>
  <si>
    <t>ADAPTADOR, PVC PBA, BOLSA/ROSCA, JE, DN 100 / DE 110 MM</t>
  </si>
  <si>
    <t>21,98</t>
  </si>
  <si>
    <t>ADAPTADOR, PVC PBA, BOLSA/ROSCA, JE, DN 50 / DE 60 MM</t>
  </si>
  <si>
    <t>8,58</t>
  </si>
  <si>
    <t>ADAPTADOR, PVC PBA, PONTA/ROSCA, JE, DN 50 / DE  60 MM</t>
  </si>
  <si>
    <t>4,28</t>
  </si>
  <si>
    <t>ADAPTADOR, PVC PBA, PONTA/ROSCA, JE, DN 75 / DE  85 MM</t>
  </si>
  <si>
    <t>11,27</t>
  </si>
  <si>
    <t>ADESIVO ACRILICO/COLA DE CONTATO</t>
  </si>
  <si>
    <t>21,48</t>
  </si>
  <si>
    <t>ADESIVO ESTRUTURAL A BASE DE RESINA EPOXI PARA INJECAO EM TRINCAS, BICOMPONENTE, BAIXA VISCOSIDADE</t>
  </si>
  <si>
    <t>103,50</t>
  </si>
  <si>
    <t>ADESIVO ESTRUTURAL A BASE DE RESINA EPOXI, BICOMPONENTE, FLUIDO</t>
  </si>
  <si>
    <t>46,20</t>
  </si>
  <si>
    <t>ADESIVO ESTRUTURAL A BASE DE RESINA EPOXI, BICOMPONENTE, PASTOSO (TIXOTROPICO)</t>
  </si>
  <si>
    <t>44,35</t>
  </si>
  <si>
    <t>ADESIVO LIQUIDO A BASE DE RESINAS PARA COLAGEM DE ESPUMA DE ISOLAMENTO TERMICO FLEXIVEL</t>
  </si>
  <si>
    <t>63,64</t>
  </si>
  <si>
    <t>ADESIVO PARA TUBOS CPVC, *75* G</t>
  </si>
  <si>
    <t>13,63</t>
  </si>
  <si>
    <t>ADESIVO PLASTICO PARA PVC, BISNAGA COM 75 GR</t>
  </si>
  <si>
    <t>5,38</t>
  </si>
  <si>
    <t>ADESIVO PLASTICO PARA PVC, FRASCO COM 175 GR</t>
  </si>
  <si>
    <t>15,42</t>
  </si>
  <si>
    <t>ADESIVO PLASTICO PARA PVC, FRASCO COM 850 GR</t>
  </si>
  <si>
    <t>48,60</t>
  </si>
  <si>
    <t>ADESIVO/COLA PARA EPS (ISOPOR) E OUTROS MATERIAIS</t>
  </si>
  <si>
    <t>9,77</t>
  </si>
  <si>
    <t>ADITIVO ACELERADOR DE PEGA E ENDURECIMENTO PARA ARGAMASSAS E CONCRETOS</t>
  </si>
  <si>
    <t>11,52</t>
  </si>
  <si>
    <t>ADITIVO ADESIVO LIQUIDO PARA ARGAMASSAS DE REVESTIMENTOS CIMENTICIOS</t>
  </si>
  <si>
    <t>7,02</t>
  </si>
  <si>
    <t>ADITIVO IMPERMEABILIZANTE DE PEGA NORMAL PARA ARGAMASSAS E  CONCRETOS SEM ARMACAO</t>
  </si>
  <si>
    <t>5,33</t>
  </si>
  <si>
    <t>ADITIVO IMPERMEABILIZANTE DE PEGA NORMAL PARA ARGAMASSAS E CONCRETOS SEM ARMACAO</t>
  </si>
  <si>
    <t>5,12</t>
  </si>
  <si>
    <t>ADITIVO IMPERMEABILIZANTE DE PEGA ULTRARRAPIDA</t>
  </si>
  <si>
    <t>ADITIVO LIQUIDO INCORPORADOR DE AR PARA CONCRETO E ARGAMASSA</t>
  </si>
  <si>
    <t>5,16</t>
  </si>
  <si>
    <t>ADITIVO PLASTIFICANTE E ESTABILIZADOR PARA ARGAMASSAS DE ASSENTAMENTO E REBOCO</t>
  </si>
  <si>
    <t xml:space="preserve">18L   </t>
  </si>
  <si>
    <t>128,19</t>
  </si>
  <si>
    <t>ADITIVO PLASTIFICANTE RETARDADOR DE PEGA E REDUTOR DE AGUA PARA CONCRETO</t>
  </si>
  <si>
    <t>5,68</t>
  </si>
  <si>
    <t>ADITIVO SUPERPLASTIFICANTE DE PEGA NORMAL PARA CONCRETO (TAMBOR 200 KG)</t>
  </si>
  <si>
    <t xml:space="preserve">200KG </t>
  </si>
  <si>
    <t>2.019,41</t>
  </si>
  <si>
    <t>ADUELA/GALERIA DE CONCRETO ARMADO, SECAO RETANGULAR 1.50 X 1.50 M (L X A), C = 1.00 M, E = 20 CM</t>
  </si>
  <si>
    <t>1.266,11</t>
  </si>
  <si>
    <t>ADUELA/GALERIA DE CONCRETO ARMADO, SECAO RETANGULAR 2.00 X 2.00 M (L X A), C = 1.00 M, E = 20 CM</t>
  </si>
  <si>
    <t>1.791,21</t>
  </si>
  <si>
    <t>ADUELA/GALERIA DE CONCRETO ARMADO, SECAO RETANGULAR 2.50 X 2.50 M (L X A), C = 1.00 M, E = 20 CM</t>
  </si>
  <si>
    <t>2.191,80</t>
  </si>
  <si>
    <t>ADUELA/GALERIA DE CONCRETO ARMADO, SECAO RETANGULAR 3.00 X 3.00 M (L X A), C = 1.00 M, E = 20 CM</t>
  </si>
  <si>
    <t>2.740,60</t>
  </si>
  <si>
    <t>AFASTADOR PARA TELHA DE FIBROCIMENTO CANALETE 90 OU KALHETAO</t>
  </si>
  <si>
    <t>0,90</t>
  </si>
  <si>
    <t>AGREGADO RECICLADO (RCD), CLASSE A, CINZA, TIPO RACHAO RECICLADO</t>
  </si>
  <si>
    <t>20,00</t>
  </si>
  <si>
    <t>AGUA SANITARIA</t>
  </si>
  <si>
    <t>1,61</t>
  </si>
  <si>
    <t>AJUDANTE DE ARMADOR</t>
  </si>
  <si>
    <t>9,85</t>
  </si>
  <si>
    <t>AJUDANTE DE ARMADOR (MENSALISTA)</t>
  </si>
  <si>
    <t xml:space="preserve">MES   </t>
  </si>
  <si>
    <t>1.729,18</t>
  </si>
  <si>
    <t>AJUDANTE DE ELETRICISTA</t>
  </si>
  <si>
    <t>10,42</t>
  </si>
  <si>
    <t>AJUDANTE DE ELETRICISTA (MENSALISTA)</t>
  </si>
  <si>
    <t>1.830,22</t>
  </si>
  <si>
    <t>AJUDANTE DE ESTRUTURAS METALICAS</t>
  </si>
  <si>
    <t>11,31</t>
  </si>
  <si>
    <t>AJUDANTE DE ESTRUTURAS METALICAS (MENSALISTA)</t>
  </si>
  <si>
    <t>1.985,51</t>
  </si>
  <si>
    <t>AJUDANTE DE OPERACAO EM GERAL</t>
  </si>
  <si>
    <t>10,19</t>
  </si>
  <si>
    <t>AJUDANTE DE OPERACAO EM GERAL (MENSALISTA)</t>
  </si>
  <si>
    <t>1.789,31</t>
  </si>
  <si>
    <t>AJUDANTE DE PEDREIRO</t>
  </si>
  <si>
    <t>8,81</t>
  </si>
  <si>
    <t>AJUDANTE DE PINTOR</t>
  </si>
  <si>
    <t>AJUDANTE DE PINTOR (MENSALISTA)</t>
  </si>
  <si>
    <t>AJUDANTE DE SERRALHEIRO</t>
  </si>
  <si>
    <t>10,57</t>
  </si>
  <si>
    <t>AJUDANTE DE SERRALHEIRO (MENSALISTA)</t>
  </si>
  <si>
    <t>1.854,72</t>
  </si>
  <si>
    <t>AJUDANTE ESPECIALIZADO</t>
  </si>
  <si>
    <t>18,34</t>
  </si>
  <si>
    <t>AJUDANTE ESPECIALIZADO (MENSALISTA)</t>
  </si>
  <si>
    <t>3.217,24</t>
  </si>
  <si>
    <t>ALCA PREFORMADA DE CONTRA POSTE, EM ACO GALVANIZADO, PARA CABO 3/16", COMPRIMENTO *860* MM</t>
  </si>
  <si>
    <t>4,66</t>
  </si>
  <si>
    <t>ALCA PREFORMADA DE DISTRIBUICAO, EM ACO GALVANIZADO, PARA CABO DE ALUMINIO DIAMETRO 16 A 25 MM</t>
  </si>
  <si>
    <t>2,20</t>
  </si>
  <si>
    <t>ALCA PREFORMADA DE DISTRIBUICAO, EM ACO GALVANIZADO, PARA CONDUTORES DE ALUMINIO AWG 1/0 (CAA 6/1 OU CA 7 FIOS)</t>
  </si>
  <si>
    <t>6,82</t>
  </si>
  <si>
    <t>ALCA PREFORMADA DE DISTRIBUICAO, EM ACO GALVANIZADO, PARA CONDUTORES DE ALUMINIO AWG 2 (CAA 6/1 OU CA 7 FIOS)</t>
  </si>
  <si>
    <t>4,11</t>
  </si>
  <si>
    <t>ALCA PREFORMADA DE SERVICO, EM ACO GALVANIZADO, PARA CONDUTORES DE ALUMINIO AWG 4 (CAA 6/1)</t>
  </si>
  <si>
    <t>1,65</t>
  </si>
  <si>
    <t>ALCA PREFORMADA DE SERVICO, EM ACO GALVANIZADO, PARA CONDUTORES DE ALUMINIO AWG 6 (CAA 6/1)</t>
  </si>
  <si>
    <t>1,26</t>
  </si>
  <si>
    <t>ALICATE DE CORTE DIAGONAL 6 " COM ISOLAMENTO</t>
  </si>
  <si>
    <t>36,36</t>
  </si>
  <si>
    <t>ALICATE DE CRIMPAR RJ11, RJ12 E RJ45</t>
  </si>
  <si>
    <t>99,22</t>
  </si>
  <si>
    <t>ALICATE DE PRESSAO PARA SOLDA DE CHAPA 18 "</t>
  </si>
  <si>
    <t>106,69</t>
  </si>
  <si>
    <t>ALICATE DE PRESSAO 11 " PARA SOLDA, TIPO C</t>
  </si>
  <si>
    <t>60,03</t>
  </si>
  <si>
    <t>ALICATE DE PRESSAO 11 " PARA SOLDA, TIPO U</t>
  </si>
  <si>
    <t>66,06</t>
  </si>
  <si>
    <t>ALICATE PARA ANEIS DE PISTAO, CAPACIDADE 50 A 100 MM</t>
  </si>
  <si>
    <t>85,78</t>
  </si>
  <si>
    <t>ALIMENTACAO - HORISTA (ENCARGOS COMPLEMENTARES) (COLETADO CAIXA)</t>
  </si>
  <si>
    <t>ALIMENTACAO - MENSALISTA (ENCARGOS COMPLEMENTARES) (COLETADO CAIXA)</t>
  </si>
  <si>
    <t>455,35</t>
  </si>
  <si>
    <t>ALISADORA DE CONCRETO COM MOTOR A GASOLINA DE 5,5 HP, PESO COM MOTOR DE 78 KG, 4 PAS</t>
  </si>
  <si>
    <t>6.900,00</t>
  </si>
  <si>
    <t>ALMOXARIFE</t>
  </si>
  <si>
    <t>15,12</t>
  </si>
  <si>
    <t>ALMOXARIFE (MENSALISTA)</t>
  </si>
  <si>
    <t>2.651,65</t>
  </si>
  <si>
    <t>ALONGADOR COM TRES ALTURAS, EM TUBO DE ACO CARBONO, PINTURA NO PROCESSO ELETROSTATICO - EQUIPAMENTO DE GINASTICA PARA ACADEMIA AO AR LIVRE / ACADEMIA DA TERCEIRA IDADE - ATI * COLETADO CAIXA*</t>
  </si>
  <si>
    <t>1.585,10</t>
  </si>
  <si>
    <t>ALUMINIO ANODIZADO</t>
  </si>
  <si>
    <t>21,59</t>
  </si>
  <si>
    <t>ANEL BORRACHA DN 100 MM, PARA TUBO SERIE REFORCADA ESGOTO PREDIAL</t>
  </si>
  <si>
    <t>1,81</t>
  </si>
  <si>
    <t>ANEL BORRACHA DN 75 MM, PARA TUBO SERIE REFORCADA ESGOTO PREDIAL</t>
  </si>
  <si>
    <t>1,82</t>
  </si>
  <si>
    <t>ANEL BORRACHA PARA TUBO ESGOTO PREDIAL DN 40 MM (NBR 5688)</t>
  </si>
  <si>
    <t>1,09</t>
  </si>
  <si>
    <t>ANEL BORRACHA PARA TUBO ESGOTO PREDIAL DN 50 MM (NBR 5688)</t>
  </si>
  <si>
    <t>1,13</t>
  </si>
  <si>
    <t>ANEL BORRACHA PARA TUBO ESGOTO PREDIAL DN 75 MM (NBR 5688)</t>
  </si>
  <si>
    <t>1,59</t>
  </si>
  <si>
    <t>ANEL BORRACHA PARA TUBO ESGOTO PREDIAL, DN 100 MM (NBR 5688)</t>
  </si>
  <si>
    <t>2,00</t>
  </si>
  <si>
    <t>ANEL BORRACHA, DN 150 MM, PARA TUBO SERIE REFORCADA ESGOTO PREDIAL</t>
  </si>
  <si>
    <t>8,40</t>
  </si>
  <si>
    <t>ANEL BORRACHA, DN 40 MM, PARA TUBO SERIE REFORCADA ESGOTO PREDIAL</t>
  </si>
  <si>
    <t>ANEL BORRACHA, DN 50 MM, PARA TUBO SERIE REFORCADA ESGOTO PREDIAL</t>
  </si>
  <si>
    <t>1,01</t>
  </si>
  <si>
    <t>ANEL BORRACHA, PARA TUBO PVC DEFOFO, DN 100 MM (NBR 7665)</t>
  </si>
  <si>
    <t>6,50</t>
  </si>
  <si>
    <t>ANEL BORRACHA, PARA TUBO PVC DEFOFO, DN 150 MM (NBR 7665)</t>
  </si>
  <si>
    <t>11,39</t>
  </si>
  <si>
    <t>ANEL BORRACHA, PARA TUBO PVC DEFOFO, DN 200 MM (NBR 7665)</t>
  </si>
  <si>
    <t>21,51</t>
  </si>
  <si>
    <t>ANEL BORRACHA, PARA TUBO PVC DEFOFO, DN 250 MM (NBR 7665)</t>
  </si>
  <si>
    <t>68,39</t>
  </si>
  <si>
    <t>ANEL BORRACHA, PARA TUBO PVC DEFOFO, DN 300 MM (NBR 7665)</t>
  </si>
  <si>
    <t>105,05</t>
  </si>
  <si>
    <t>ANEL BORRACHA, PARA TUBO PVC, REDE COLETOR ESGOTO, DN 100 MM (NBR 7362)</t>
  </si>
  <si>
    <t>2,72</t>
  </si>
  <si>
    <t>ANEL BORRACHA, PARA TUBO PVC, REDE COLETOR ESGOTO, DN 125 MM (NBR 7362)</t>
  </si>
  <si>
    <t>4,16</t>
  </si>
  <si>
    <t>ANEL BORRACHA, PARA TUBO PVC, REDE COLETOR ESGOTO, DN 150 MM (NBR 7362)</t>
  </si>
  <si>
    <t>7,11</t>
  </si>
  <si>
    <t>ANEL BORRACHA, PARA TUBO PVC, REDE COLETOR ESGOTO, DN 200 MM (NBR 7362)</t>
  </si>
  <si>
    <t>8,54</t>
  </si>
  <si>
    <t>ANEL BORRACHA, PARA TUBO PVC, REDE COLETOR ESGOTO, DN 250 MM (NBR 7362)</t>
  </si>
  <si>
    <t>16,86</t>
  </si>
  <si>
    <t>ANEL BORRACHA, PARA TUBO PVC, REDE COLETOR ESGOTO, DN 350 MM (NBR 7362)</t>
  </si>
  <si>
    <t>34,56</t>
  </si>
  <si>
    <t>ANEL BORRACHA, PARA TUBO PVC, REDE COLETOR ESGOTO, DN 400 MM (NBR 7362)</t>
  </si>
  <si>
    <t>43,83</t>
  </si>
  <si>
    <t>ANEL BORRACHA, PARA TUBO/CONEXAO PVC PBA, DN 100 MM, PARA REDE AGUA</t>
  </si>
  <si>
    <t>5,23</t>
  </si>
  <si>
    <t>ANEL BORRACHA, PARA TUBO/CONEXAO PVC PBA, DN 50 MM, PARA REDE AGUA</t>
  </si>
  <si>
    <t>2,03</t>
  </si>
  <si>
    <t>ANEL BORRACHA, PARA TUBO/CONEXAO PVC PBA, DN 60 MM, PARA REDE AGUA</t>
  </si>
  <si>
    <t>5,43</t>
  </si>
  <si>
    <t>ANEL BORRACHA, PARA TUBO/CONEXAO PVC PBA, DN 75 MM, PARA REDE AGUA</t>
  </si>
  <si>
    <t>6,68</t>
  </si>
  <si>
    <t>ANEL BORRACHA, PARA TUBO, PVC REDE COLETOR ESGOTO, DN 300 MM (NBR 7362)</t>
  </si>
  <si>
    <t>22,52</t>
  </si>
  <si>
    <t>ANEL DE BORRACHA PARA VEDACAO DE DUTO PEAD CORRUGADO PARA ELETRICA, DN 1 1/2"</t>
  </si>
  <si>
    <t>1,36</t>
  </si>
  <si>
    <t>ANEL DE BORRACHA PARA VEDACAO DE DUTO PEAD CORRUGADO PARA ELETRICA, DN 1 1/4"</t>
  </si>
  <si>
    <t>0,95</t>
  </si>
  <si>
    <t>ANEL DE BORRACHA PARA VEDACAO DE DUTO PEAD CORRUGADO PARA ELETRICA, DN 2"</t>
  </si>
  <si>
    <t>3,80</t>
  </si>
  <si>
    <t>ANEL DE BORRACHA PARA VEDACAO DE DUTO PEAD CORRUGADO PARA ELETRICA, DN 3"</t>
  </si>
  <si>
    <t>4,90</t>
  </si>
  <si>
    <t>ANEL DE BORRACHA PARA VEDACAO DE DUTO PEAD CORRUGADO PARA ELETRICA, DN 4"</t>
  </si>
  <si>
    <t>6,33</t>
  </si>
  <si>
    <t>ANEL DE CONCRETO ARMADO, D = *1,10* M, H = 0,30 M</t>
  </si>
  <si>
    <t>63,32</t>
  </si>
  <si>
    <t>ANEL DE CONCRETO ARMADO, D = 0,60 M, H = 0,10 M</t>
  </si>
  <si>
    <t>25,95</t>
  </si>
  <si>
    <t>ANEL DE CONCRETO ARMADO, D = 0,60 M, H = 0,15 M</t>
  </si>
  <si>
    <t>31,59</t>
  </si>
  <si>
    <t>ANEL DE CONCRETO ARMADO, D = 0,60 M, H = 0,30 M</t>
  </si>
  <si>
    <t>38,49</t>
  </si>
  <si>
    <t>ANEL DE CONCRETO ARMADO, D = 0,60 M, H = 0,40 M</t>
  </si>
  <si>
    <t>43,06</t>
  </si>
  <si>
    <t>ANEL DE CONCRETO ARMADO, D = 0,60 M, H = 0,50 M</t>
  </si>
  <si>
    <t>52,66</t>
  </si>
  <si>
    <t>ANEL DE CONCRETO ARMADO, D = 0,80 M, H = 0,30 M</t>
  </si>
  <si>
    <t>62,81</t>
  </si>
  <si>
    <t>ANEL DE CONCRETO ARMADO, D = 0,80 M, H = 0,50 M</t>
  </si>
  <si>
    <t>76,73</t>
  </si>
  <si>
    <t>ANEL DE CONCRETO ARMADO, D = 1,00 M, H = 0,40 M</t>
  </si>
  <si>
    <t>79,43</t>
  </si>
  <si>
    <t>ANEL DE CONCRETO ARMADO, D = 1,00 M, H = 0,50 M</t>
  </si>
  <si>
    <t>92,37</t>
  </si>
  <si>
    <t>ANEL DE CONCRETO ARMADO, D = 1,20 M, H = 0,50 M</t>
  </si>
  <si>
    <t>100,58</t>
  </si>
  <si>
    <t>ANEL DE CONCRETO ARMADO, D = 1,50 M, H = 0,50 M</t>
  </si>
  <si>
    <t>157,98</t>
  </si>
  <si>
    <t>ANEL DE CONCRETO ARMADO, D = 2,00 M, H = 0,50 M</t>
  </si>
  <si>
    <t>248,60</t>
  </si>
  <si>
    <t>ANEL DE CONCRETO ARMADO, D = 2,50 M, H = 0,50 M</t>
  </si>
  <si>
    <t>323,48</t>
  </si>
  <si>
    <t>ANEL DE CONCRETO ARMADO, D = 3,00 M, H = 0,50 M</t>
  </si>
  <si>
    <t>534,12</t>
  </si>
  <si>
    <t>ANEL DE DISTRIBUICAO EM ACO GALVANIZADO PARA FIO FE-160</t>
  </si>
  <si>
    <t>0,62</t>
  </si>
  <si>
    <t>ANEL DE EXPANSAO EM COBRE, ENGATE RAPIDO 1 1/2", PARA EMPATACAO MANGUEIRA DE COMBATE A INCENDIO PREDIAL</t>
  </si>
  <si>
    <t>6,18</t>
  </si>
  <si>
    <t>ANEL DE EXPANSAO EM COBRE, ENGATE RAPIDO 2 1/2", PARA EMPATACAO MANGUEIRA DE COMBATE A INCENDIO PREDIAL</t>
  </si>
  <si>
    <t>9,34</t>
  </si>
  <si>
    <t>ANEL DE VEDACAO/JUNTA ELASTICA, H = *16* MM, PARA TUBO DE CONCRETO DN 300 MM</t>
  </si>
  <si>
    <t>52,96</t>
  </si>
  <si>
    <t>ANEL DE VEDACAO/JUNTA ELASTICA, H = *16* MM, PARA TUBO DE CONCRETO DN 400 MM</t>
  </si>
  <si>
    <t>62,71</t>
  </si>
  <si>
    <t>ANEL DE VEDACAO/JUNTA ELASTICA, H = *16* MM, PARA TUBO DE CONCRETO DN 500 MM</t>
  </si>
  <si>
    <t>79,50</t>
  </si>
  <si>
    <t>ANEL DE VEDACAO/JUNTA ELASTICA, H = *16* MM, PARA TUBO DE CONCRETO DN 600 MM</t>
  </si>
  <si>
    <t>97,54</t>
  </si>
  <si>
    <t>ANEL DE VEDACAO/JUNTA ELASTICA, H = *18* MM, PARA TUBO DE CONCRETO DN 700 MM</t>
  </si>
  <si>
    <t>103,13</t>
  </si>
  <si>
    <t>ANEL DE VEDACAO/JUNTA ELASTICA, H = *19* MM, PARA TUBO DE CONCRETO DN 800 MM</t>
  </si>
  <si>
    <t>128,76</t>
  </si>
  <si>
    <t>ANEL DE VEDACAO/JUNTA ELASTICA, H = *19* MM, PARA TUBO DE CONCRETO DN 900 MM</t>
  </si>
  <si>
    <t>121,13</t>
  </si>
  <si>
    <t>ANEL DE VEDACAO/JUNTA ELASTICA, H = *21* MM, PARA TUBO DE CONCRETO DN 1000 MM</t>
  </si>
  <si>
    <t>149,77</t>
  </si>
  <si>
    <t>ANEL DESLIZANTE / TRADICIONAL, METALICO, PARA TUBO PEX, DN 16 MM</t>
  </si>
  <si>
    <t>1,77</t>
  </si>
  <si>
    <t>ANEL DESLIZANTE / TRADICIONAL, METALICO, PARA TUBO PEX, DN 20 MM</t>
  </si>
  <si>
    <t>1,97</t>
  </si>
  <si>
    <t>ANEL DESLIZANTE / TRADICIONAL, METALICO, PARA TUBO PEX, DN 25 MM</t>
  </si>
  <si>
    <t>3,89</t>
  </si>
  <si>
    <t>ANEL DESLIZANTE / TRADICIONAL, METALICO, PARA TUBO PEX, DN 32 MM</t>
  </si>
  <si>
    <t>6,08</t>
  </si>
  <si>
    <t>APARELHO CORTE OXI-ACETILENO PARA SOLDA E CORTE CONTENDO MACARICO SOLDA, BICO DE CORTE, CILINDROS, REGULADORES, MANGUEIRAS E CARRINHO</t>
  </si>
  <si>
    <t>2.790,00</t>
  </si>
  <si>
    <t>APARELHO DE APOIO DE NEOPRENE FRETADO, 60 X 45 X 7,6 CM, COM FRETAGEM DE ACO DE 4 MM INTERCALADAS COM ELASTOMERO DE 11 MM E REVESTIMENTO FINAL COM ELASTOMERO DE 6 MM</t>
  </si>
  <si>
    <t xml:space="preserve">DM3   </t>
  </si>
  <si>
    <t>100,24</t>
  </si>
  <si>
    <t>APARELHO DE APOIO DE NEOPRENE SIMPLES/ NAO FRETADO, 100 X 100 CM, ESPESSURA 6,3 MM</t>
  </si>
  <si>
    <t>65,46</t>
  </si>
  <si>
    <t>APARELHO SINALIZADOR LUMINOSO COM LED, PARA SAIDA GARAGEM, COM 2 LENTES EM POLICARBONATO, BIVOLT (INCLUI SUPORTE DE FIXACAO)</t>
  </si>
  <si>
    <t>116,51</t>
  </si>
  <si>
    <t>APOIO DO PORTA DENTE PARA FRESADORA DE ASFALTO</t>
  </si>
  <si>
    <t>1.131,73</t>
  </si>
  <si>
    <t>APONTADOR OU APROPRIADOR</t>
  </si>
  <si>
    <t>15,76</t>
  </si>
  <si>
    <t>APONTADOR OU APROPRIADOR DE MAO DE OBRA (MENSALISTA)</t>
  </si>
  <si>
    <t>2.766,29</t>
  </si>
  <si>
    <t>AQUECEDOR DE AGUA A GAS GLP/GN COM CAPACIDADE DE ARMAZENAMENTO DE 50 A 80 L</t>
  </si>
  <si>
    <t>2.579,03</t>
  </si>
  <si>
    <t>AQUECEDOR DE AGUA ELETRICO  RESERVATORIO DE 100 L CILINDRICO EM COBRE, REFORCADO COM ACO CARBONO, MONOFASICO, TENSAO NOMINAL 220 V</t>
  </si>
  <si>
    <t>2.750,00</t>
  </si>
  <si>
    <t>AQUECEDOR DE AGUA ELETRICO  RESERVATORIO DE 500 L CILINDRICO EM COBRE, REFORCADO COM ACO CARBONO, MONOFASICO, TENSAO NOMINAL 220 V</t>
  </si>
  <si>
    <t>5.986,06</t>
  </si>
  <si>
    <t>AQUECEDOR DE AGUA ELETRICO  RESERVATORIO DE 500 L CILINDRICO EM COBRE, REFORCADO COM ACO CARBONO, TRIFASICO, TENSAO NOMINAL 220/380/400 V, POTENCIA 24 KW</t>
  </si>
  <si>
    <t>7.516,30</t>
  </si>
  <si>
    <t>AQUECEDOR DE AGUA ELETRICO  RESERVATORIO DE 700 L CILINDRICO EM COBRE, REFORCADO COM ACO CARBONO, MONOFASICO, TENSAO NOMINAL 220 V</t>
  </si>
  <si>
    <t>9.736,54</t>
  </si>
  <si>
    <t>AQUECEDOR DE AGUA ELETRICO HORIZONTAL, RESERVATORIO DE 200 L CILINDRICO EM COBRE, REFORCADO COM ACO CARBONO, MONOFASICO, TENSAO NOMINAL 220 V</t>
  </si>
  <si>
    <t>3.722,88</t>
  </si>
  <si>
    <t>AQUECEDOR DE OLEO BPF (FLUIDO) TERMICO, CAPACIDADE DE 300.000 KCAL/H</t>
  </si>
  <si>
    <t>178.304,23</t>
  </si>
  <si>
    <t>AQUECEDOR SOLAR  CAPACIDADE DO RESERVATORIO 800 L, INCLUI 8 PLACAS COLETORAS DE 1,42 M2</t>
  </si>
  <si>
    <t>4.937,75</t>
  </si>
  <si>
    <t>AQUECEDOR SOLAR CAPACIDADE DO RESERVATORIO 1000 L, INCLUI 10 PLACAS COLETORAS DE 1,42 M2</t>
  </si>
  <si>
    <t>7.638,09</t>
  </si>
  <si>
    <t>AQUECEDOR SOLAR CAPACIDADE DO RESERVATORIO 200 L, INCLUI 2 PLACAS COLETORAS DE 1,42 M2</t>
  </si>
  <si>
    <t>2.350,00</t>
  </si>
  <si>
    <t>AQUECEDOR SOLAR CAPACIDADE DO RESERVATORIO 400L, INCLUI 4 PLACAS COLETORAS DE 1,42 M2</t>
  </si>
  <si>
    <t>3.983,58</t>
  </si>
  <si>
    <t>AQUECEDOR SOLAR CAPACIDADE DO RESERVATORIO 600 L, INCLUI 6 PLACAS COLETORAS DE 1,42 M2</t>
  </si>
  <si>
    <t>5.286,98</t>
  </si>
  <si>
    <t>AR-CONDICIONADO FRIO SPLIT HI-WALL (PAREDE) 12000 BTU/H</t>
  </si>
  <si>
    <t>1.216,29</t>
  </si>
  <si>
    <t>AR-CONDICIONADO FRIO SPLIT HI-WALL (PAREDE) 18000 BTU/H</t>
  </si>
  <si>
    <t>1.795,00</t>
  </si>
  <si>
    <t>AR-CONDICIONADO FRIO SPLIT HI-WALL (PAREDE) 7000 BTU/H</t>
  </si>
  <si>
    <t>1.038,92</t>
  </si>
  <si>
    <t>AR-CONDICIONADO FRIO SPLIT HI-WALL (PAREDE) 9000 BTU/H</t>
  </si>
  <si>
    <t>1.096,70</t>
  </si>
  <si>
    <t>AR-CONDICIONADO FRIO SPLIT PISO-TETO 18000 BTU/H</t>
  </si>
  <si>
    <t>3.039,70</t>
  </si>
  <si>
    <t>AR-CONDICIONADO FRIO SPLIT PISO-TETO 24000 BTU/H</t>
  </si>
  <si>
    <t>3.175,80</t>
  </si>
  <si>
    <t>AR-CONDICIONADO FRIO SPLIT PISO-TETO 30000 BTU/H</t>
  </si>
  <si>
    <t>4.047,11</t>
  </si>
  <si>
    <t>AR-CONDICIONADO FRIO SPLIT PISO-TETO 36000 BTU/H</t>
  </si>
  <si>
    <t>4.303,37</t>
  </si>
  <si>
    <t>AR-CONDICIONADO FRIO SPLIT PISO-TETO 48000 BTU/H</t>
  </si>
  <si>
    <t>5.466,89</t>
  </si>
  <si>
    <t>AR-CONDICIONADO FRIO SPLIT PISO-TETO 60000 BTU/H</t>
  </si>
  <si>
    <t>6.034,83</t>
  </si>
  <si>
    <t>AR-CONDICIONADO FRIO SPLITAO INVERTER 30 TR</t>
  </si>
  <si>
    <t>52.180,26</t>
  </si>
  <si>
    <t>AR-CONDICIONADO FRIO SPLITAO MODULAR 10 TR</t>
  </si>
  <si>
    <t>22.457,25</t>
  </si>
  <si>
    <t>AR-CONDICIONADO FRIO SPLITAO MODULAR 15 TR</t>
  </si>
  <si>
    <t>27.153,07</t>
  </si>
  <si>
    <t>AR-CONDICIONADO FRIO SPLITAO MODULAR 20 TR</t>
  </si>
  <si>
    <t>33.753,00</t>
  </si>
  <si>
    <t>AR-CONDICIONADO QUENTE/FRIO SPLIT CASSETE (TETO)  4 VIAS 24000 BTU/H</t>
  </si>
  <si>
    <t>4.846,67</t>
  </si>
  <si>
    <t>AR-CONDICIONADO QUENTE/FRIO SPLIT CASSETE (TETO)  4 VIAS 30000 BTU/H</t>
  </si>
  <si>
    <t>4.878,15</t>
  </si>
  <si>
    <t>AR-CONDICIONADO QUENTE/FRIO SPLIT CASSETE (TETO)  4 VIAS 36000 BTU/H</t>
  </si>
  <si>
    <t>5.062,21</t>
  </si>
  <si>
    <t>AR-CONDICIONADO QUENTE/FRIO SPLIT CASSETE (TETO)  4 VIAS 48000 BTU/H</t>
  </si>
  <si>
    <t>5.821,29</t>
  </si>
  <si>
    <t>AR-CONDICIONADO QUENTE/FRIO SPLIT CASSETE (TETO)  4 VIAS 60000 BTU/H</t>
  </si>
  <si>
    <t>6.760,64</t>
  </si>
  <si>
    <t>AR-CONDICIONADO QUENTE/FRIO SPLIT CASSETE (TETO) 4 VIAS 18000 BTU/H</t>
  </si>
  <si>
    <t>4.464,60</t>
  </si>
  <si>
    <t>AR-CONDICIONADO QUENTE/FRIO SPLIT HI-WALL (PAREDE) 12000 BTU/H</t>
  </si>
  <si>
    <t>1.399,90</t>
  </si>
  <si>
    <t>AR-CONDICIONADO QUENTE/FRIO SPLIT HI-WALL (PAREDE) 18000 BTU/H</t>
  </si>
  <si>
    <t>2.024,87</t>
  </si>
  <si>
    <t>AR-CONDICIONADO QUENTE/FRIO SPLIT HI-WALL (PAREDE) 24000 BTU/H</t>
  </si>
  <si>
    <t>2.513,35</t>
  </si>
  <si>
    <t>AR-CONDICIONADO QUENTE/FRIO SPLIT HI-WALL (PAREDE) 7000 BTU/H</t>
  </si>
  <si>
    <t>980,15</t>
  </si>
  <si>
    <t>AR-CONDICIONADO QUENTE/FRIO SPLIT HI-WALL (PAREDE) 9000 BTU/H</t>
  </si>
  <si>
    <t>1.227,40</t>
  </si>
  <si>
    <t>AR-CONDICIONADO QUENTE/FRIO SPLIT PISO-TETO 24000 BTU/H</t>
  </si>
  <si>
    <t>3.321,51</t>
  </si>
  <si>
    <t>ARADO REVERSIVEL COM 3 DISCOS DE 26" X 6MM REBOCAVEL</t>
  </si>
  <si>
    <t>10.370,28</t>
  </si>
  <si>
    <t>ARAME DE ACO OVALADO 15 X 17 ( 45,7 KG, 700 KGF), ROLO 1000 M</t>
  </si>
  <si>
    <t>11,22</t>
  </si>
  <si>
    <t>ARAME DE AMARRACAO PARA GABIAO GALVANIZADO, DIAMETRO 2,2 MM</t>
  </si>
  <si>
    <t>17,17</t>
  </si>
  <si>
    <t>ARAME FARPADO GALVANIZADO 14 BWG, CLASSE 250</t>
  </si>
  <si>
    <t>0,54</t>
  </si>
  <si>
    <t>ARAME FARPADO GALVANIZADO, 16 BWG (1,65 MM), CLASSE 250</t>
  </si>
  <si>
    <t>0,75</t>
  </si>
  <si>
    <t>ARAME FARPADO 16 BWG (0,047 KG/M)</t>
  </si>
  <si>
    <t>14,13</t>
  </si>
  <si>
    <t>ARAME GALVANIZADO  8 BWG, D = 4,19MM (0,101 KG/M)</t>
  </si>
  <si>
    <t>10,15</t>
  </si>
  <si>
    <t>ARAME GALVANIZADO 10 BWG, 3,40 MM (0,0713 KG/M)</t>
  </si>
  <si>
    <t>9,30</t>
  </si>
  <si>
    <t>ARAME GALVANIZADO 12 BWG, 2,76 MM (0,048 KG/M)</t>
  </si>
  <si>
    <t>10,51</t>
  </si>
  <si>
    <t>ARAME GALVANIZADO 14 BWG, D = 2,11 MM (0,026 KG/M)</t>
  </si>
  <si>
    <t>10,76</t>
  </si>
  <si>
    <t>ARAME GALVANIZADO 14 BWG, 2,10MM (0,0272 KG/M)</t>
  </si>
  <si>
    <t>ARAME GALVANIZADO 16 BWG, 1,65MM (0,0166 KG/M)</t>
  </si>
  <si>
    <t>11,64</t>
  </si>
  <si>
    <t>ARAME GALVANIZADO 18 BWG, 1,24MM (0,009 KG/M)</t>
  </si>
  <si>
    <t>14,22</t>
  </si>
  <si>
    <t>ARAME GALVANIZADO 6 BWG, 5,16 MM (0,157 KG/M)</t>
  </si>
  <si>
    <t>9,24</t>
  </si>
  <si>
    <t>ARAME PROTEGIDO COM PVC PARA GABIAO, DIAMETRO 2,2 MM</t>
  </si>
  <si>
    <t>22,10</t>
  </si>
  <si>
    <t>ARAME RECOZIDO 16 BWG, 1,60 MM (0,016 KG/M)</t>
  </si>
  <si>
    <t>11,38</t>
  </si>
  <si>
    <t>ARAME RECOZIDO 18 BWG, 1,25 MM (0,01 KG/M)</t>
  </si>
  <si>
    <t>11,00</t>
  </si>
  <si>
    <t>AREIA AMARELA, AREIA BARRADA OU ARENOSO (RETIRADA NO AREAL, SEM TRANSPORTE)</t>
  </si>
  <si>
    <t>66,05</t>
  </si>
  <si>
    <t>AREIA FINA - POSTO JAZIDA/FORNECEDOR (RETIRADO NA JAZIDA, SEM TRANSPORTE)</t>
  </si>
  <si>
    <t>30,00</t>
  </si>
  <si>
    <t>AREIA GROSSA - POSTO JAZIDA/FORNECEDOR (RETIRADO NA JAZIDA, SEM TRANSPORTE)</t>
  </si>
  <si>
    <t>59,81</t>
  </si>
  <si>
    <t>AREIA MEDIA - POSTO JAZIDA/FORNECEDOR (RETIRADO NA JAZIDA, SEM TRANSPORTE)</t>
  </si>
  <si>
    <t>AREIA PARA ATERRO - POSTO JAZIDA/FORNECEDOR (RETIRADO NA JAZIDA, SEM TRANSPORTE)</t>
  </si>
  <si>
    <t>44,85</t>
  </si>
  <si>
    <t>AREIA PARA LEITO FILTRANTE (0,42 A 1,68 MM) - POSTO JAZIDA/FORNECEDOR (RETIRADO NA JAZIDA, SEM TRANSPORTE)</t>
  </si>
  <si>
    <t>979,38</t>
  </si>
  <si>
    <t>AREIA PRETA PARA EMBOCO - POSTO JAZIDA/FORNECEDOR (RETIRADO NA JAZIDA, SEM TRANSPORTE)</t>
  </si>
  <si>
    <t>74,76</t>
  </si>
  <si>
    <t>ARGAMASSA COLANTE AC I PARA CERAMICAS</t>
  </si>
  <si>
    <t>ARGAMASSA COLANTE AC-II</t>
  </si>
  <si>
    <t>1,00</t>
  </si>
  <si>
    <t>ARGAMASSA COLANTE TIPO ACIII</t>
  </si>
  <si>
    <t>1,52</t>
  </si>
  <si>
    <t>ARGAMASSA COLANTE TIPO ACIII E</t>
  </si>
  <si>
    <t>2,26</t>
  </si>
  <si>
    <t>ARGAMASSA INDUSTRIALIZADA MULTIUSO, PARA REVESTIMENTO INTERNO E EXTERNO E ASSENTAMENTO DE BLOCOS DIVERSOS</t>
  </si>
  <si>
    <t>0,45</t>
  </si>
  <si>
    <t>ARGAMASSA INDUSTRIALIZADA PARA CHAPISCO COLANTE</t>
  </si>
  <si>
    <t>1,69</t>
  </si>
  <si>
    <t>ARGAMASSA INDUSTRIALIZADA PARA CHAPISCO ROLADO</t>
  </si>
  <si>
    <t>2,17</t>
  </si>
  <si>
    <t>ARGAMASSA PARA REVESTIMENTO DECORATIVO MONOCAMADA, CORES CLARAS</t>
  </si>
  <si>
    <t>1,68</t>
  </si>
  <si>
    <t>ARGAMASSA PISO SOBRE PISO</t>
  </si>
  <si>
    <t>ARGAMASSA POLIMERICA DE REPARO ESTRUTURAL, BICOMPONENTE</t>
  </si>
  <si>
    <t>4,13</t>
  </si>
  <si>
    <t>ARGAMASSA POLIMERICA IMPERMEABILIZANTE SEMIFLEXIVEL, BICOMPONENTE (MEMBRANA IMPERMEABILIZANTE ACRILICA)</t>
  </si>
  <si>
    <t>ARGAMASSA PRONTA PARA CONTRAPISO</t>
  </si>
  <si>
    <t>0,53</t>
  </si>
  <si>
    <t>ARGAMASSA PRONTA PARA REVESTIMENTO INTERNO EM PAREDES</t>
  </si>
  <si>
    <t>0,38</t>
  </si>
  <si>
    <t>ARGAMASSA USINADA AUTOADENSAVEL E AUTONIVELANTE PARA CONTRAPISO, INCLUI BOMBEAMENTO</t>
  </si>
  <si>
    <t>325,08</t>
  </si>
  <si>
    <t>ARGILA EXPANDIDA, GRANULOMETRIA 2215</t>
  </si>
  <si>
    <t>198,15</t>
  </si>
  <si>
    <t>ARGILA OU BARRO PARA ATERRO/REATERRO (COM TRANSPORTE ATE 10 KM)</t>
  </si>
  <si>
    <t>28,07</t>
  </si>
  <si>
    <t>ARGILA OU BARRO PARA ATERRO/REATERRO (RETIRADO NA JAZIDA, SEM TRANSPORTE)</t>
  </si>
  <si>
    <t>16,18</t>
  </si>
  <si>
    <t>ARGILA, ARGILA VERMELHA OU ARGILA ARENOSA (RETIRADA NA JAZIDA, SEM TRANSPORTE)</t>
  </si>
  <si>
    <t>ARMACAO VERTICAL COM HASTE E CONTRA-PINO, EM CHAPA DE ACO GALVANIZADO 3/16", COM 1 ESTRIBO E 1 ISOLADOR</t>
  </si>
  <si>
    <t>18,58</t>
  </si>
  <si>
    <t>ARMACAO VERTICAL COM HASTE E CONTRA-PINO, EM CHAPA DE ACO GALVANIZADO 3/16", COM 1 ESTRIBO, SEM ISOLADOR</t>
  </si>
  <si>
    <t>12,99</t>
  </si>
  <si>
    <t>ARMACAO VERTICAL COM HASTE E CONTRA-PINO, EM CHAPA DE ACO GALVANIZADO 3/16", COM 2 ESTRIBOS, E 2 ISOLADORES</t>
  </si>
  <si>
    <t>27,61</t>
  </si>
  <si>
    <t>ARMACAO VERTICAL COM HASTE E CONTRA-PINO, EM CHAPA DE ACO GALVANIZADO 3/16", COM 2 ESTRIBOS, SEM ISOLADOR</t>
  </si>
  <si>
    <t>21,37</t>
  </si>
  <si>
    <t>ARMACAO VERTICAL COM HASTE E CONTRA-PINO, EM CHAPA DE ACO GALVANIZADO 3/16", COM 3 ESTRIBOS E 3 ISOLADORES</t>
  </si>
  <si>
    <t>49,90</t>
  </si>
  <si>
    <t>ARMACAO VERTICAL COM HASTE E CONTRA-PINO, EM CHAPA DE ACO GALVANIZADO 3/16", COM 3 ESTRIBOS, SEM ISOLADOR</t>
  </si>
  <si>
    <t>35,73</t>
  </si>
  <si>
    <t>ARMACAO VERTICAL COM HASTE E CONTRA-PINO, EM CHAPA DE ACO GALVANIZADO 3/16", COM 4 ESTRIBOS E 4 ISOLADORES</t>
  </si>
  <si>
    <t>64,30</t>
  </si>
  <si>
    <t>ARMACAO VERTICAL COM HASTE E CONTRA-PINO, EM CHAPA DE ACO GALVANIZADO 3/16", COM 4 ESTRIBOS, SEM ISOLADOR</t>
  </si>
  <si>
    <t>54,58</t>
  </si>
  <si>
    <t>ARMADOR (MENSALISTA)</t>
  </si>
  <si>
    <t>2.478,86</t>
  </si>
  <si>
    <t>ARQUITETO JUNIOR</t>
  </si>
  <si>
    <t>51,47</t>
  </si>
  <si>
    <t>ARQUITETO JUNIOR (MENSALISTA)</t>
  </si>
  <si>
    <t>9.028,09</t>
  </si>
  <si>
    <t>ARQUITETO PAISAGISTA</t>
  </si>
  <si>
    <t>53,73</t>
  </si>
  <si>
    <t>ARQUITETO PAISAGISTA (MENSALISTA)</t>
  </si>
  <si>
    <t>9.421,21</t>
  </si>
  <si>
    <t>ARQUITETO PLENO</t>
  </si>
  <si>
    <t>73,14</t>
  </si>
  <si>
    <t>ARQUITETO PLENO (MENSALISTA)</t>
  </si>
  <si>
    <t>12.823,67</t>
  </si>
  <si>
    <t>ARQUITETO SENIOR</t>
  </si>
  <si>
    <t>96,70</t>
  </si>
  <si>
    <t>ARQUITETO SENIOR (MENSALISTA)</t>
  </si>
  <si>
    <t>16.954,02</t>
  </si>
  <si>
    <t>ARRUELA  EM ACO GALVANIZADO, DIAMETRO EXTERNO = 35MM, ESPESSURA = 3MM, DIAMETRO DO FURO= 18MM</t>
  </si>
  <si>
    <t>ARRUELA EM ALUMINIO, COM ROSCA, DE  1 1/4", PARA ELETRODUTO</t>
  </si>
  <si>
    <t>1,07</t>
  </si>
  <si>
    <t>ARRUELA EM ALUMINIO, COM ROSCA, DE 1 1/2", PARA ELETRODUTO</t>
  </si>
  <si>
    <t>ARRUELA EM ALUMINIO, COM ROSCA, DE 1/2", PARA ELETRODUTO</t>
  </si>
  <si>
    <t>0,32</t>
  </si>
  <si>
    <t>ARRUELA EM ALUMINIO, COM ROSCA, DE 1", PARA ELETRODUTO</t>
  </si>
  <si>
    <t>ARRUELA EM ALUMINIO, COM ROSCA, DE 2 1/2", PARA ELETRODUTO</t>
  </si>
  <si>
    <t>ARRUELA EM ALUMINIO, COM ROSCA, DE 2", PARA ELETRODUTO</t>
  </si>
  <si>
    <t>1,56</t>
  </si>
  <si>
    <t>ARRUELA EM ALUMINIO, COM ROSCA, DE 3/4", PARA ELETRODUTO</t>
  </si>
  <si>
    <t>ARRUELA EM ALUMINIO, COM ROSCA, DE 3/8", PARA ELETRODUTO</t>
  </si>
  <si>
    <t>ARRUELA EM ALUMINIO, COM ROSCA, DE 3", PARA ELETRODUTO</t>
  </si>
  <si>
    <t>4,03</t>
  </si>
  <si>
    <t>ARRUELA EM ALUMINIO, COM ROSCA, DE 4", PARA ELETRODUTO</t>
  </si>
  <si>
    <t>5,62</t>
  </si>
  <si>
    <t>ARRUELA QUADRADA EM ACO GALVANIZADO, DIMENSAO = 38 MM, ESPESSURA = 3MM, DIAMETRO DO FURO= 18 MM</t>
  </si>
  <si>
    <t>0,71</t>
  </si>
  <si>
    <t>ARRUELA REDONDA DE LATAO, DIAMETRO EXTERNO = 34 MM, ESPESSURA = 2,5 MM, DIAMETRO DO FURO = 17 MM</t>
  </si>
  <si>
    <t>7,07</t>
  </si>
  <si>
    <t>ASFALTO DILUIDO DE PETROLEO CM-30 (COLETADO CAIXA NA ANP ACRESCIDO DE ICMS)</t>
  </si>
  <si>
    <t>3,20</t>
  </si>
  <si>
    <t>ASFALTO MODIFICADO TIPO I - NBR 9910 (ASFALTO OXIDADO PARA IMPERMEABILIZACAO, COEFICIENTE DE PENETRACAO 25-40)</t>
  </si>
  <si>
    <t>8,32</t>
  </si>
  <si>
    <t>ASFALTO MODIFICADO TIPO II - NBR 9910 (ASFALTO OXIDADO PARA IMPERMEABILIZACAO, COEFICIENTE DE PENETRACAO 20-35)</t>
  </si>
  <si>
    <t>8,87</t>
  </si>
  <si>
    <t>ASFALTO MODIFICADO TIPO III - NBR 9910 (ASFALTO OXIDADO PARA IMPERMEABILIZACAO, COEFICIENTE DE PENETRACAO 15-25)</t>
  </si>
  <si>
    <t>9,06</t>
  </si>
  <si>
    <t>ASSENTADOR DE MANILHAS</t>
  </si>
  <si>
    <t>16,92</t>
  </si>
  <si>
    <t>ASSENTADOR DE MANILHAS (MENSALISTA)</t>
  </si>
  <si>
    <t>2.968,99</t>
  </si>
  <si>
    <t>ASSENTO  VASO SANITARIO INFANTIL EM PLASTICO BRANCO</t>
  </si>
  <si>
    <t>48,88</t>
  </si>
  <si>
    <t>ASSENTO SANITARIO DE PLASTICO, TIPO CONVENCIONAL</t>
  </si>
  <si>
    <t>22,97</t>
  </si>
  <si>
    <t>AUTOMATICO DE BOIA SUPERIOR / INFERIOR, *15* A / 250 V</t>
  </si>
  <si>
    <t>42,40</t>
  </si>
  <si>
    <t>AUXILIAR  DE ALMOXARIFE</t>
  </si>
  <si>
    <t>11,58</t>
  </si>
  <si>
    <t>AUXILIAR DE ALMOXARIFE (MENSALISTA)</t>
  </si>
  <si>
    <t>2.031,82</t>
  </si>
  <si>
    <t>AUXILIAR DE AZULEJISTA</t>
  </si>
  <si>
    <t>10,29</t>
  </si>
  <si>
    <t>AUXILIAR DE AZULEJISTA (MENSALISTA)</t>
  </si>
  <si>
    <t>1.806,98</t>
  </si>
  <si>
    <t>AUXILIAR DE ENCANADOR OU BOMBEIRO HIDRAULICO</t>
  </si>
  <si>
    <t>9,66</t>
  </si>
  <si>
    <t>AUXILIAR DE ENCANADOR OU BOMBEIRO HIDRAULICO (MENSALISTA)</t>
  </si>
  <si>
    <t>1.696,22</t>
  </si>
  <si>
    <t>AUXILIAR DE ESCRITORIO</t>
  </si>
  <si>
    <t>11,10</t>
  </si>
  <si>
    <t>AUXILIAR DE ESCRITORIO (MENSALISTA)</t>
  </si>
  <si>
    <t>1.948,53</t>
  </si>
  <si>
    <t>AUXILIAR DE LABORATORISTA DE SOLOS E CONCRETO</t>
  </si>
  <si>
    <t>15,48</t>
  </si>
  <si>
    <t>AUXILIAR DE LABORATORISTA DE SOLOS E DE CONCRETO (MENSALISTA)</t>
  </si>
  <si>
    <t>2.715,54</t>
  </si>
  <si>
    <t>AUXILIAR DE MECANICO</t>
  </si>
  <si>
    <t>11,61</t>
  </si>
  <si>
    <t>AUXILIAR DE MECANICO (MENSALISTA)</t>
  </si>
  <si>
    <t>2.038,01</t>
  </si>
  <si>
    <t>AUXILIAR DE PEDREIRO (MENSALISTA)</t>
  </si>
  <si>
    <t>1.545,39</t>
  </si>
  <si>
    <t>AUXILIAR DE SERVICOS GERAIS</t>
  </si>
  <si>
    <t>15,22</t>
  </si>
  <si>
    <t>AUXILIAR DE SERVICOS GERAIS (MENSALISTA)</t>
  </si>
  <si>
    <t>2.668,72</t>
  </si>
  <si>
    <t>AUXILIAR DE TOPOGRAFO</t>
  </si>
  <si>
    <t>6,95</t>
  </si>
  <si>
    <t>AUXILIAR DE TOPOGRAFO (MENSALISTA)</t>
  </si>
  <si>
    <t>1.221,61</t>
  </si>
  <si>
    <t>AUXILIAR TECNICO / ASSISTENTE DE ENGENHARIA</t>
  </si>
  <si>
    <t>26,53</t>
  </si>
  <si>
    <t>AUXILIAR TECNICO / ASSISTENTE DE ENGENHARIA (MENSALISTA)</t>
  </si>
  <si>
    <t>4.654,14</t>
  </si>
  <si>
    <t>AVENTAL DE SEGURANCA DE RASPA DE COURO 1,00 X 0,60 M</t>
  </si>
  <si>
    <t>33,17</t>
  </si>
  <si>
    <t>AZULEJISTA OU LADRILHEIRO (MENSALISTA)</t>
  </si>
  <si>
    <t>2.605,51</t>
  </si>
  <si>
    <t>AZULEJISTA OU LADRILHISTA</t>
  </si>
  <si>
    <t>14,85</t>
  </si>
  <si>
    <t>BACIA SANITARIA (VASO) COM CAIXA ACOPLADA, DE LOUCA BRANCA</t>
  </si>
  <si>
    <t>285,29</t>
  </si>
  <si>
    <t>BACIA SANITARIA (VASO) CONVENCIONAL DE LOUCA BRANCA</t>
  </si>
  <si>
    <t>107,00</t>
  </si>
  <si>
    <t>BACIA SANITARIA (VASO) CONVENCIONAL DE LOUCA COR</t>
  </si>
  <si>
    <t>143,20</t>
  </si>
  <si>
    <t>BACIA SANITARIA (VASO) CONVENCIONAL PARA PCD SEM FURO FRONTAL, DE LOUCA BRANCA, SEM ASSENTO</t>
  </si>
  <si>
    <t>533,09</t>
  </si>
  <si>
    <t>BACIA SANITARIA (VASO) CONVENCIONAL PARA USO ESPECIFICO (HOSPITAIS, CLINICAS), COM FURO FRONTAL, DE LOUCA BRANCA, COM ASSENTO</t>
  </si>
  <si>
    <t>744,28</t>
  </si>
  <si>
    <t>BACIA SANITARIA TURCA DE LOUCA BRANCA</t>
  </si>
  <si>
    <t>400,37</t>
  </si>
  <si>
    <t>BALDE PLASTICO CAPACIDADE *10* L</t>
  </si>
  <si>
    <t>8,17</t>
  </si>
  <si>
    <t>BALDE VERMELHO PARA SINALIZACAO DE VIAS</t>
  </si>
  <si>
    <t>4,69</t>
  </si>
  <si>
    <t>BANCADA DE MARMORE SINTETICO COM UMA CUBA, 120 X *60* CM</t>
  </si>
  <si>
    <t>99,74</t>
  </si>
  <si>
    <t>BANCADA DE MARMORE SINTETICO COM UMA CUBA, 150 X *60* CM</t>
  </si>
  <si>
    <t>125,02</t>
  </si>
  <si>
    <t>BANCADA DE MARMORE SINTETICO COM UMA CUBA, 200 X *60* CM</t>
  </si>
  <si>
    <t>281,74</t>
  </si>
  <si>
    <t>BANCADA/ BANCA EM GRANITO, POLIDO, TIPO ANDORINHA/ QUARTZ/ CASTELO/ CORUMBA OU OUTROS EQUIVALENTES DA REGIAO, COM CUBA INOX, FORMATO *120 X 60* CM, E=  *2* CM</t>
  </si>
  <si>
    <t>238,99</t>
  </si>
  <si>
    <t>BANCADA/ BANCA EM MARMORE, POLIDO, BRANCO COMUM, E=  *3* CM</t>
  </si>
  <si>
    <t>348,82</t>
  </si>
  <si>
    <t>BANCADA/BANCA/PIA DE ACO INOXIDAVEL (AISI 430) COM 1 CUBA CENTRAL, COM VALVULA, ESCORREDOR DUPLO, DE *0,55 X 1,20* M</t>
  </si>
  <si>
    <t>171,25</t>
  </si>
  <si>
    <t>BANCADA/BANCA/PIA DE ACO INOXIDAVEL (AISI 430) COM 1 CUBA CENTRAL, COM VALVULA, ESCORREDOR DUPLO, DE *0,55 X 1,40* M</t>
  </si>
  <si>
    <t>227,72</t>
  </si>
  <si>
    <t>BANCADA/BANCA/PIA DE ACO INOXIDAVEL (AISI 430) COM 1 CUBA CENTRAL, COM VALVULA, ESCORREDOR DUPLO, DE *0,55 X 1,80* M</t>
  </si>
  <si>
    <t>329,92</t>
  </si>
  <si>
    <t>BANCADA/BANCA/PIA DE ACO INOXIDAVEL (AISI 430) COM 1 CUBA CENTRAL, COM VALVULA, LISA (SEM ESCORREDOR), DE *0,55 X 1,20* M</t>
  </si>
  <si>
    <t>167,39</t>
  </si>
  <si>
    <t>BANCADA/BANCA/PIA DE ACO INOXIDAVEL (AISI 430) COM 1 CUBA CENTRAL, SEM VALVULA, ESCORREDOR DUPLO, DE *0,55 X 1,60* M</t>
  </si>
  <si>
    <t>199,05</t>
  </si>
  <si>
    <t>BANCADA/BANCA/PIA DE ACO INOXIDAVEL (AISI 430) COM 2 CUBAS, COM VALVULAS, ESCORREDOR DUPLO, DE *0,55 X 2,00* M</t>
  </si>
  <si>
    <t>465,16</t>
  </si>
  <si>
    <t>BANCADA/TAMPO ACO INOX (AISI 304), LARGURA 60 CM, COM RODABANCA (NAO INCLUI PES DE APOIO)</t>
  </si>
  <si>
    <t>741,15</t>
  </si>
  <si>
    <t>BANCADA/TAMPO ACO INOX (AISI 304), LARGURA 70 CM, COM RODABANCA (NAO INCLUI PES DE APOIO)</t>
  </si>
  <si>
    <t>928,62</t>
  </si>
  <si>
    <t>BANCADA/TAMPO LISO (SEM CUBA) EM MARMORE SINTETICO</t>
  </si>
  <si>
    <t>110,59</t>
  </si>
  <si>
    <t>BANCO ARTICULADO PARA BANHO, EM ACO INOX POLIDO, 70* CM X 45* CM</t>
  </si>
  <si>
    <t>454,69</t>
  </si>
  <si>
    <t>BANDEJA DE PINTURA PARA ROLO 23 CM</t>
  </si>
  <si>
    <t>6,17</t>
  </si>
  <si>
    <t>BARRA ANTIPANICO DUPLA, CEGA LADO OPOSTO, COR CINZA</t>
  </si>
  <si>
    <t xml:space="preserve">PAR   </t>
  </si>
  <si>
    <t>1.000,15</t>
  </si>
  <si>
    <t>BARRA ANTIPANICO DUPLA, PARA PORTA DE VIDRO, COR CINZA</t>
  </si>
  <si>
    <t>1.012,09</t>
  </si>
  <si>
    <t>BARRA ANTIPANICO SIMPLES, CEGA LADO OPOSTO, COR CINZA</t>
  </si>
  <si>
    <t>348,92</t>
  </si>
  <si>
    <t>BARRA ANTIPANICO SIMPLES, COM FECHADURA LADO OPOSTO, COR CINZA</t>
  </si>
  <si>
    <t>533,41</t>
  </si>
  <si>
    <t>BARRA ANTIPANICO SIMPLES, PARA PORTA DE VIDRO, COR CINZA</t>
  </si>
  <si>
    <t>516,52</t>
  </si>
  <si>
    <t>BARRA DE APOIO ANGULAR, 60 CM, EM ACO INOX POLIDO, DIAMETRO MINIMO 3 CM</t>
  </si>
  <si>
    <t>146,51</t>
  </si>
  <si>
    <t>BARRA DE APOIO EM "L", EM ACO INOX POLIDO 70 X 70 CM, DIAMETRO MINIMO 3 CM</t>
  </si>
  <si>
    <t>201,40</t>
  </si>
  <si>
    <t>BARRA DE APOIO EM "L", EM ACO INOX POLIDO 80 X 80 CM, DIAMETRO MINIMO 3 CM</t>
  </si>
  <si>
    <t>231,13</t>
  </si>
  <si>
    <t>BARRA DE APOIO LATERAL ARTICULADA, COM TRAVA, EM ACO INOX POLIDO, 70 CM, DIAMETRO MINIMO 3 CM</t>
  </si>
  <si>
    <t>250,08</t>
  </si>
  <si>
    <t>BARRA DE APOIO LAVATORIO DE CANTO, EM ACO INOX POLIDO, DIAMETRO MINIMO 3 CM.</t>
  </si>
  <si>
    <t>246,54</t>
  </si>
  <si>
    <t>BARRA DE APOIO LAVATORIO, EM ACO INOX POLIDO, *40 X 50* CM,  DIAMETRO MINIMO 3 CM</t>
  </si>
  <si>
    <t>231,89</t>
  </si>
  <si>
    <t>BARRA DE APOIO RETA, EM ACO INOX POLIDO, COMPRIMENTO 60CM, DIAMETRO MINIMO 3 CM</t>
  </si>
  <si>
    <t>88,67</t>
  </si>
  <si>
    <t>BARRA DE APOIO RETA, EM ACO INOX POLIDO, COMPRIMENTO 70CM, DIAMETRO MINIMO 3 CM</t>
  </si>
  <si>
    <t>98,47</t>
  </si>
  <si>
    <t>BARRA DE APOIO RETA, EM ACO INOX POLIDO, COMPRIMENTO 80CM, DIAMETRO MINIMO 3 CM</t>
  </si>
  <si>
    <t>105,00</t>
  </si>
  <si>
    <t>BARRA DE APOIO RETA, EM ACO INOX POLIDO, COMPRIMENTO 90 CM, DIAMETRO MINIMO 3 CM</t>
  </si>
  <si>
    <t>110,00</t>
  </si>
  <si>
    <t>BARRA DE APOIO RETA, EM ALUMINIO, COMPRIMENTO 60CM, DIAMETRO MINIMO 3 CM</t>
  </si>
  <si>
    <t>106,21</t>
  </si>
  <si>
    <t>BARRA DE APOIO RETA, EM ALUMINIO, COMPRIMENTO 70CM, DIAMETRO MINIMO 3 CM</t>
  </si>
  <si>
    <t>121,79</t>
  </si>
  <si>
    <t>BARRA DE APOIO RETA, EM ALUMINIO, COMPRIMENTO 80 CM, DIAMETRO MINIMO 3 CM</t>
  </si>
  <si>
    <t>131,74</t>
  </si>
  <si>
    <t>BARRA DE APOIO RETA, EM ALUMINIO, COMPRIMENTO 90 CM, DIAMETRO MINIMO 3 CM</t>
  </si>
  <si>
    <t>137,95</t>
  </si>
  <si>
    <t>BARRA DE FERRO RETANGULAR, BARRA CHATA (QUALQUER DIMENSAO)</t>
  </si>
  <si>
    <t>5,32</t>
  </si>
  <si>
    <t>BARRA DE FERRO RETANGULAR, BARRA CHATA, 1 1/2"  X 1/2" (L X E), 3,79 KG/M</t>
  </si>
  <si>
    <t>20,42</t>
  </si>
  <si>
    <t>BARRA DE FERRO RETANGULAR, BARRA CHATA, 1 1/2" X 1/4" (L X E), 1,89 KG/M</t>
  </si>
  <si>
    <t>10,05</t>
  </si>
  <si>
    <t>BARRA DE FERRO RETANGULAR, BARRA CHATA, 1" X 1/4" (L X E), 1,2265 KG/M</t>
  </si>
  <si>
    <t>6,16</t>
  </si>
  <si>
    <t>BARRA DE FERRO RETANGULAR, BARRA CHATA, 1" X 3/16" (L X E), 1,73 KG/M</t>
  </si>
  <si>
    <t>9,41</t>
  </si>
  <si>
    <t>BARRA DE FERRO RETANGULAR, BARRA CHATA, 2" X 1/2" (L X E), 5,06 KG/M</t>
  </si>
  <si>
    <t>26,91</t>
  </si>
  <si>
    <t>BARRA DE FERRO RETANGULAR, BARRA CHATA, 2" X 1/4" (L X E), 2,53 KG/M</t>
  </si>
  <si>
    <t>13,45</t>
  </si>
  <si>
    <t>BARRA DE FERRO RETANGULAR, BARRA CHATA, 2" X 1" (L X E), 10,12 KG/M</t>
  </si>
  <si>
    <t>52,59</t>
  </si>
  <si>
    <t>BARRA DE FERRO RETANGULAR, BARRA CHATA, 2" X 3/8" (L X E), 3,79KG/M</t>
  </si>
  <si>
    <t>20,16</t>
  </si>
  <si>
    <t>BARRA DE FERRO RETANGULAR, BARRA CHATA, 2" X 5/16" (L X E), 3,162 KG/M</t>
  </si>
  <si>
    <t>17,03</t>
  </si>
  <si>
    <t>BARRA DE FERRO RETANGULAR, BARRA CHATA, 3/4" X 1/8" (L X E), 0,47 KG/M</t>
  </si>
  <si>
    <t>2,73</t>
  </si>
  <si>
    <t>BARRA DE FERRO RETANGULAR, BARRA CHATA, 3/8" X 1 1/2" (L X E), 2,84 KG/M</t>
  </si>
  <si>
    <t>15,30</t>
  </si>
  <si>
    <t>BASE DE MISTURADOR MONOCOMANDO PARA CHUVEIRO</t>
  </si>
  <si>
    <t>332,21</t>
  </si>
  <si>
    <t>BASE PARA MASTRO DE PARA-RAIOS DIAMETRO NOMINAL 1 1/2"</t>
  </si>
  <si>
    <t>37,95</t>
  </si>
  <si>
    <t>BASE PARA MASTRO DE PARA-RAIOS DIAMETRO NOMINAL 2"</t>
  </si>
  <si>
    <t>39,43</t>
  </si>
  <si>
    <t>BASE PARA RELE COM SUPORTE METALICO</t>
  </si>
  <si>
    <t>9,44</t>
  </si>
  <si>
    <t>BASE UNIPOLAR PARA FUSIVEL NH1, CORRENTE NOMINAL DE 250 A, SEM CAPA</t>
  </si>
  <si>
    <t>79,41</t>
  </si>
  <si>
    <t>BATE-ESTACAS POR GRAVIDADE, POTENCIA160 HP, PESO DO MARTELO ATE 3 TONELADAS</t>
  </si>
  <si>
    <t>299.062,50</t>
  </si>
  <si>
    <t>BATENTE/ PORTAL/ ADUELA/ MARCO MACICO, E= *3 CM, L= *13 CM, *60 CM A 120* CM X *210 CM,  EM CEDRINHO/ ANGELIM COMERCIAL/ EUCALIPTO/ CURUPIXA/ PEROBA/ CUMARU OU EQUIVALENTE DA REGIAO (NAO INCLUI ALIZARES)</t>
  </si>
  <si>
    <t xml:space="preserve">JG    </t>
  </si>
  <si>
    <t>82,50</t>
  </si>
  <si>
    <t>BATENTE/ PORTAL/ ADUELA/ MARCO MACICO, E= *3* CM, L= *13* CM, *60 CM A 120* CM X *210* CM, EM PINUS/ TAUARI/ VIROLA OU EQUIVALENTE DA REGIAO (NAO INCLUI ALIZARES)</t>
  </si>
  <si>
    <t>54,52</t>
  </si>
  <si>
    <t>BATENTE/ PORTAL/ ADUELA/ MARCO MACICO, E= *3* CM, L= *7* CM, *60 CM A 120* CM X *210* CM,  EM CEDRINHO/ ANGELIM COMERCIAL/ EUCALIPTO/ CURUPIXA/ PEROBA/ CUMARU OU EQUIVALENTE DA REGIAO (NAO INCLUI ALIZARES)</t>
  </si>
  <si>
    <t>67,02</t>
  </si>
  <si>
    <t>BATENTE/ PORTAL/ ADUELA/ MARCO MACICO, E= *3* CM, L= *7* CM, *60 CM A 120* CM X *210* CM, EM PINUS/ TAUARI/ VIROLA OU EQUIVALENTE DA REGIAO (NAO INCLUI ALIZARES)</t>
  </si>
  <si>
    <t>36,43</t>
  </si>
  <si>
    <t>BATENTE/ PORTAL/ ADUELA/MARCO MACICO, E= *3* CM, L= *15* CM, *60 CM A 120* CM  X *210* CM, EM PINUS/ TAUARI/ VIROLA OU EQUIVALENTE DA REGIAO</t>
  </si>
  <si>
    <t>66,78</t>
  </si>
  <si>
    <t>BATENTE/ PORTAL/ADUELA/ MARCO MACICO, E= *3* CM, L= *15* CM, *60 CM A 120* CM  X *210* CM,  EM CEDRINHO/ ANGELIM COMERCIAL/  EUCALIPTO/ CURUPIXA/ PEROBA/ CUMARU OU EQUIVALENTE DA REGIAO (NAO INCLUI ALIZARES)</t>
  </si>
  <si>
    <t>90,35</t>
  </si>
  <si>
    <t>BATENTE/PORTAL/ADUELA/MARCO, EM MDF/PVC WOOD/POLIESTIRENO OU MADEIRA LAMINADA, L = *9,0* CM COM GUARNICAO REGULAVEL 2 FACES = *35* MM, PRIMER</t>
  </si>
  <si>
    <t>145,50</t>
  </si>
  <si>
    <t>BETONEIRA CAPACIDADE NOMINAL 400 L, CAPACIDADE DE MISTURA  280 L, MOTOR ELETRICO TRIFASICO 220/380 V POTENCIA 2 CV, SEM CARREGADOR</t>
  </si>
  <si>
    <t>2.981,00</t>
  </si>
  <si>
    <t>BETONEIRA CAPACIDADE NOMINAL 400 L, CAPACIDADE DE MISTURA 310 L, MOTOR A DIESEL POTENCIA 5 CV, SEM CARREGADOR</t>
  </si>
  <si>
    <t>4.065,27</t>
  </si>
  <si>
    <t>BETONEIRA CAPACIDADE NOMINAL 400 L, CAPACIDADE DE MISTURA 310 L, MOTOR A GASOLINA POTENCIA 5,5 CV, SEM CARREGADOR</t>
  </si>
  <si>
    <t>3.728,77</t>
  </si>
  <si>
    <t>BETONEIRA CAPACIDADE NOMINAL 600 L, CAPACIDADE DE MISTURA 440 L, MOTOR A GASOLINA POTENCIA 10 HP, COM CARREGADOR</t>
  </si>
  <si>
    <t>16.218,66</t>
  </si>
  <si>
    <t>BETONEIRA, CAPACIDADE NOMINAL 400 L, CAPACIDADE DE MISTURA 310L, MOTOR ELETRICO TRIFASICO 220/380V POTENCIA 2 CV, SEM CARREGADOR</t>
  </si>
  <si>
    <t>3.410,46</t>
  </si>
  <si>
    <t>BETONEIRA, CAPACIDADE NOMINAL 600 L, CAPACIDADE DE MISTURA  360L, MOTOR ELETRICO TRIFASICO 220/380V, POTENCIA 4CV, EXCLUSO CARREGADOR</t>
  </si>
  <si>
    <t>12.126,10</t>
  </si>
  <si>
    <t>BETONEIRA, CAPACIDADE NOMINAL 600 L, CAPACIDADE DE MISTURA 440 L, MOTOR A DIESEL POTENCIA 10 CV, COM CARREGADOR</t>
  </si>
  <si>
    <t>14.738,26</t>
  </si>
  <si>
    <t>BLASTER, DINAMITADOR OU CABO DE FOGO</t>
  </si>
  <si>
    <t>15,40</t>
  </si>
  <si>
    <t>BLASTER, DINAMITADOR OU CABO DE FOGO (MENSALISTA)</t>
  </si>
  <si>
    <t>2.702,24</t>
  </si>
  <si>
    <t>BLOCO CERAMICO (ALVENARIA DE VEDACAO), DE 9 X 19 X 19 CM</t>
  </si>
  <si>
    <t xml:space="preserve">MIL   </t>
  </si>
  <si>
    <t>531,25</t>
  </si>
  <si>
    <t>BLOCO CERAMICO (ALVENARIA DE VEDACAO), 4 FUROS, DE 9 X 9 X 19 CM</t>
  </si>
  <si>
    <t>BLOCO CERAMICO (ALVENARIA DE VEDACAO), 6 FUROS, DE 9 X 9 X 19 CM</t>
  </si>
  <si>
    <t>0,36</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</si>
  <si>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</si>
  <si>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</si>
  <si>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</si>
  <si>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</si>
  <si>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</si>
  <si>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1,73</t>
  </si>
  <si>
    <t>BLOCO CERAMICO DE VEDACAO COM FUROS NA VERTICAL, 19 X 19 X 39 CM - 4,5 MPA (NBR 15270)</t>
  </si>
  <si>
    <t>2,12</t>
  </si>
  <si>
    <t>BLOCO CERAMICO DE VEDACAO COM FUROS NA VERTICAL, 9 X 19 X 39 CM - 4,5 MPA (NBR 15270)</t>
  </si>
  <si>
    <t>1,30</t>
  </si>
  <si>
    <t>BLOCO CONCRETO ESTRUTURAL 14 X 19 X 29 CM, FBK 10 MPA (NBR 6136)</t>
  </si>
  <si>
    <t>1,83</t>
  </si>
  <si>
    <t>BLOCO CONCRETO ESTRUTURAL 14 X 19 X 29 CM, FBK 12 MPA  (NBR 6136)</t>
  </si>
  <si>
    <t>BLOCO CONCRETO ESTRUTURAL 14 X 19 X 29 CM, FBK 14 MPA (NBR 6136)</t>
  </si>
  <si>
    <t>2,28</t>
  </si>
  <si>
    <t>BLOCO CONCRETO ESTRUTURAL 14 X 19 X 29 CM, FBK 16 MPA (NBR 6136)</t>
  </si>
  <si>
    <t>2,64</t>
  </si>
  <si>
    <t>BLOCO CONCRETO ESTRUTURAL 14 X 19 X 29 CM, FBK 4,5 MPA (NBR 6136)</t>
  </si>
  <si>
    <t>1,53</t>
  </si>
  <si>
    <t>BLOCO CONCRETO ESTRUTURAL 14 X 19 X 29 CM, FBK 6 MPA (NBR 6136)</t>
  </si>
  <si>
    <t>1,43</t>
  </si>
  <si>
    <t>BLOCO CONCRETO ESTRUTURAL 14 X 19 X 29 CM, FBK 8 MPA (NBR 6136)</t>
  </si>
  <si>
    <t>1,60</t>
  </si>
  <si>
    <t>BLOCO CONCRETO ESTRUTURAL 14 X 19 X 34 CM, FBK 4,5 MPA (NBR 6136)</t>
  </si>
  <si>
    <t>1,74</t>
  </si>
  <si>
    <t>BLOCO CONCRETO ESTRUTURAL 14 X 19 X 39 CM, FBK 10 MPA (NBR 6136)</t>
  </si>
  <si>
    <t>2,09</t>
  </si>
  <si>
    <t>BLOCO CONCRETO ESTRUTURAL 14 X 19 X 39 CM, FBK 12 MPA (NBR 6136)</t>
  </si>
  <si>
    <t>2,14</t>
  </si>
  <si>
    <t>BLOCO CONCRETO ESTRUTURAL 14 X 19 X 39 CM, FBK 14 MPA (NBR 6136)</t>
  </si>
  <si>
    <t>2,29</t>
  </si>
  <si>
    <t>BLOCO CONCRETO ESTRUTURAL 14 X 19 X 39 CM, FBK 4,5 MPA (NBR 6136)</t>
  </si>
  <si>
    <t>1,75</t>
  </si>
  <si>
    <t>BLOCO CONCRETO ESTRUTURAL 14 X 19 X 39 CM, FBK 6 MPA (NBR 6136)</t>
  </si>
  <si>
    <t>1,79</t>
  </si>
  <si>
    <t>BLOCO CONCRETO ESTRUTURAL 14 X 19 X 39 CM, FBK 8 MPA (NBR 6136)</t>
  </si>
  <si>
    <t>1,89</t>
  </si>
  <si>
    <t>BLOCO CONCRETO ESTRUTURAL 14 X 19 X 39, FCK 16 MPA - NBR 6136/2007</t>
  </si>
  <si>
    <t>2,78</t>
  </si>
  <si>
    <t>BLOCO CONCRETO ESTRUTURAL 19 X 19 X 39 CM, FBK 10 MPA (NBR 6136)</t>
  </si>
  <si>
    <t>2,61</t>
  </si>
  <si>
    <t>BLOCO CONCRETO ESTRUTURAL 19 X 19 X 39 CM, FBK 12 MPA (NBR 6136)</t>
  </si>
  <si>
    <t>BLOCO CONCRETO ESTRUTURAL 19 X 19 X 39 CM, FBK 14 MPA (NBR 6136)</t>
  </si>
  <si>
    <t>3,09</t>
  </si>
  <si>
    <t>BLOCO CONCRETO ESTRUTURAL 19 X 19 X 39 CM, FBK 16 MPA (NBR 6136)</t>
  </si>
  <si>
    <t>3,96</t>
  </si>
  <si>
    <t>BLOCO CONCRETO ESTRUTURAL 19 X 19 X 39 CM, FBK 4,5 MPA (NBR 6136)</t>
  </si>
  <si>
    <t>BLOCO CONCRETO ESTRUTURAL 19 X 19 X 39 CM, FBK 8 MPA (NBR 6136)</t>
  </si>
  <si>
    <t>BLOCO CONCRETO ESTRUTURAL 9 X 19 X 39 CM, FBK 4,5 MPA (NBR 6136)</t>
  </si>
  <si>
    <t>1,20</t>
  </si>
  <si>
    <t>BLOCO DE ESPUMA MULTIUSO *23 X 13 X 8* CM</t>
  </si>
  <si>
    <t>5,15</t>
  </si>
  <si>
    <t>BLOCO DE GESSO COMPACTO, BRANCO, E = 10 CM, *67 X 50* CM</t>
  </si>
  <si>
    <t>BLOCO DE GESSO VAZADO BRANCO, E = *7* CM, *67 X 50* CM</t>
  </si>
  <si>
    <t>30,55</t>
  </si>
  <si>
    <t>BLOCO DE POLIETILENO ALTA DENSIDADE, *27* X *30* X *100* CM, ACOMPANHADOS PLACAS  TERMINAIS  E LONGARINAS, PARA FUNDO DE FILTRO</t>
  </si>
  <si>
    <t>467,23</t>
  </si>
  <si>
    <t>BLOCO DE VIDRO INCOLOR XADREZ, DE *20 X 20 X 10* CM</t>
  </si>
  <si>
    <t>15,11</t>
  </si>
  <si>
    <t>BLOCO DE VIDRO INCOLOR, CANELADO, DE *19 X 19 X 8* CM</t>
  </si>
  <si>
    <t>14,95</t>
  </si>
  <si>
    <t>BLOCO DE VIDRO/ELEMENTO VAZADO INCOLOR, VENEZIANA, DE *20 X 20 X 6* CM</t>
  </si>
  <si>
    <t>22,27</t>
  </si>
  <si>
    <t>BLOCO DE VIDRO/ELEMENTO VAZADO, INCOLOR, VENEZIANA, *20 X 10 X 8* CM</t>
  </si>
  <si>
    <t>15,27</t>
  </si>
  <si>
    <t>BLOCO ESTRUTURAL CERAMICO - 14 X 19 X 29 CM - 4,0 MPA -  NBR 15270</t>
  </si>
  <si>
    <t>BLOCO ESTRUTURAL CERAMICO 14 X 19 X 29 CM, 3,0 MPA (NBR 15270)</t>
  </si>
  <si>
    <t>1,46</t>
  </si>
  <si>
    <t>BLOCO ESTRUTURAL CERAMICO 14 X 19 X 29 CM, 6,0 MPA (NBR 15270)</t>
  </si>
  <si>
    <t>1,47</t>
  </si>
  <si>
    <t>BLOCO ESTRUTURAL CERAMICO 14 X 19 X 34 CM, 6,0 MPA (NBR 15270)</t>
  </si>
  <si>
    <t>1,71</t>
  </si>
  <si>
    <t>BLOCO ESTRUTURAL CERAMICO 14 X 19 X 39 CM, 6,0 MPA (NBR 15270)</t>
  </si>
  <si>
    <t>1,90</t>
  </si>
  <si>
    <t>BLOCO ESTRUTURAL CERAMICO 19 X 19 X 29 CM, 6,0 MPA (NBR 15270)</t>
  </si>
  <si>
    <t>2,05</t>
  </si>
  <si>
    <t>BLOCO ESTRUTURAL CERAMICO 19 X 19 X 39 CM, 6,0 MPA (NBR 15270)</t>
  </si>
  <si>
    <t>2,55</t>
  </si>
  <si>
    <t>BLOCO VEDACAO CONCRETO APARENTE 14 X 19 X 39 CM (CLASSE C - NBR 6136)</t>
  </si>
  <si>
    <t>1,49</t>
  </si>
  <si>
    <t>BLOCO VEDACAO CONCRETO APARENTE 19 X 19 X 39 CM  (CLASSE C - NBR 6136)</t>
  </si>
  <si>
    <t>1,87</t>
  </si>
  <si>
    <t>BLOCO VEDACAO CONCRETO APARENTE 9 X 19 X 39 CM (CLASSE C - NBR 6136)</t>
  </si>
  <si>
    <t>BLOCO VEDACAO CONCRETO CELULAR AUTOCLAVADO 10 X 30 X 60 CM (E X A X C)</t>
  </si>
  <si>
    <t>43,66</t>
  </si>
  <si>
    <t>BLOCO VEDACAO CONCRETO CELULAR AUTOCLAVADO 15 X 30 X 60 CM (E X A X C)</t>
  </si>
  <si>
    <t>70,95</t>
  </si>
  <si>
    <t>BLOCO VEDACAO CONCRETO CELULAR AUTOCLAVADO 20 X 30 X 60 CM</t>
  </si>
  <si>
    <t>90,36</t>
  </si>
  <si>
    <t>BLOCO VEDACAO CONCRETO 14 X 19 X 29 CM (CLASSE C - NBR 6136)</t>
  </si>
  <si>
    <t>1,27</t>
  </si>
  <si>
    <t>BLOCO VEDACAO CONCRETO 14 X 19 X 39 CM (CLASSE C - NBR 6136)</t>
  </si>
  <si>
    <t>1,45</t>
  </si>
  <si>
    <t>BLOCO VEDACAO CONCRETO 19 X 19 X 39 CM (CLASSE C - NBR 6136)</t>
  </si>
  <si>
    <t>1,88</t>
  </si>
  <si>
    <t>BLOCO VEDACAO CONCRETO 9 X 19 X 39 CM (CLASSE C - NBR 6136)</t>
  </si>
  <si>
    <t>1,24</t>
  </si>
  <si>
    <t>BLOQUETE/PISO DE CONCRETO - MODELO BLOCO PISOGRAMA/CONCREGRAMA 2 FUROS, *35  CM X 15* CM, E =  *6* CM, COR NATURAL</t>
  </si>
  <si>
    <t>39,55</t>
  </si>
  <si>
    <t>BLOQUETE/PISO DE CONCRETO - MODELO BLOCO PISOGRAMA/CONCREGRAMA 2 FUROS, *35  CM X 15* CM, E =  *8* CM, COR NATURAL</t>
  </si>
  <si>
    <t>41,44</t>
  </si>
  <si>
    <t>BLOQUETE/PISO DE CONCRETO - MODELO PISOGRAMA/CONCREGRAMA/PAVI-GRADE/GRAMEIRO, *60  CM X 45* CM, E =  *7* CM, COR NATURAL</t>
  </si>
  <si>
    <t>50,03</t>
  </si>
  <si>
    <t>BLOQUETE/PISO DE CONCRETO - MODELO PISOGRAMA/CONCREGRAMA/PAVI-GRADE/GRAMEIRO, *60  CM X 45* CM, E =  *9* CM, COR NATURAL</t>
  </si>
  <si>
    <t>59,58</t>
  </si>
  <si>
    <t>BLOQUETE/PISO INTERTRAVADO DE CONCRETO - MODELO ONDA/16 FACES/UNISTEIN/PAVIS, *22 CM X *11 CM, E = 10 CM, RESISTENCIA DE 35 MPA (NBR 9781), COR NATURAL</t>
  </si>
  <si>
    <t>42,38</t>
  </si>
  <si>
    <t>BLOQUETE/PISO INTERTRAVADO DE CONCRETO - MODELO ONDA/16 FACES/UNISTEIN/PAVIS, *22 CM X *11 CM, E = 10 CM, RESISTENCIA DE 50 MPA (NBR 9781), COR NATURAL</t>
  </si>
  <si>
    <t>46,52</t>
  </si>
  <si>
    <t>BLOQUETE/PISO INTERTRAVADO DE CONCRETO - MODELO RAQUETE, *22 CM X 13,5* CM, E = 6 CM, RESISTENCIA DE 35 MPA (NBR 9781), COR NATURAL</t>
  </si>
  <si>
    <t>31,95</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</si>
  <si>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</si>
  <si>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</si>
  <si>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36,73</t>
  </si>
  <si>
    <t>BLOQUETE/PISO INTERTRAVADO DE CONCRETO - MODELO RETANGULAR/TIJOLINHO/PAVER/HOLANDES/PARALELEPIPEDO, 20 CM X 10 CM, E = 6 CM, RESISTENCIA DE 35 MPA (NBR 9781), COR NATURAL</t>
  </si>
  <si>
    <t>32,54</t>
  </si>
  <si>
    <t>BLOQUETE/PISO INTERTRAVADO DE CONCRETO - MODELO RETANGULAR/TIJOLINHO/PAVER/HOLANDES/PARALELEPIPEDO, 20 CM X 10 CM, E = 8 CM, RESISTENCIA DE 35 MPA (NBR 9781), COLORIDO</t>
  </si>
  <si>
    <t>43,23</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</si>
  <si>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</si>
  <si>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</si>
  <si>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43,79</t>
  </si>
  <si>
    <t>BLOQUETE/PISO INTERTRAVADO DE CONCRETO - MODELO SEXTAVADO, 25 CM X 25 CM, E = 6 CM, RESISTENCIA DE 35 MPA (NBR 9781), COR NATURAL</t>
  </si>
  <si>
    <t>33,43</t>
  </si>
  <si>
    <t>BLOQUETE/PISO INTERTRAVADO DE CONCRETO - MODELO SEXTAVADO, 25 CM X 25 CM, E = 8 CM, RESISTENCIA DE 35 MPA (NBR 9781), COR NATURAL</t>
  </si>
  <si>
    <t>34,85</t>
  </si>
  <si>
    <t>2,43</t>
  </si>
  <si>
    <t>BLOQUETE/PISO INTERTRAVADO DE CONCRETO - ONDA/16 FACES/UNISTEIN/PAVIS, *22 CM X 11* CM, E = 6 CM, RESISTENCIA DE 35 MPA (NBR 9781), COLORIDO</t>
  </si>
  <si>
    <t>35,60</t>
  </si>
  <si>
    <t>BLOQUETE/PISO INTERTRAVADO DE CONCRETO - ONDA/16 FACES/UNISTEIN/PAVIS, *22 CM X 11* CM, E = 6 CM, RESISTENCIA DE 35 MPA (NBR 9781), COR NATURAL</t>
  </si>
  <si>
    <t>31,08</t>
  </si>
  <si>
    <t>BLOQUETE/PISO INTERTRAVADO DE CONCRETO - ONDA/16 FACES/UNISTEIN/PAVIS, *22 CM X 11* CM, E = 8 CM, RESISTENCIA DE 35 MPA (NBR 9781), COLORIDO</t>
  </si>
  <si>
    <t>40,80</t>
  </si>
  <si>
    <t>BLOQUETE/PISO INTERTRAVADO DE CONCRETO - ONDA/16 FACES/UNISTEIN/PAVIS, *22 CM X 11* CM, E = 8 CM, RESISTENCIA DE 35 MPA (NBR 9781), COR NATURAL</t>
  </si>
  <si>
    <t>BOCAL PVC, PARA CALHA PLUVIAL, DIAMETRO DA SAIDA ENTRE 80 E 100 MM, PARA DRENAGEM PREDIAL</t>
  </si>
  <si>
    <t>15,65</t>
  </si>
  <si>
    <t>BOLSA DE LIGACAO EM PVC FLEXIVEL PARA VASO SANITARIO 1.1/2 " (40 MM)</t>
  </si>
  <si>
    <t>BOLSA DE LONA PARA FERRAMENTAS *50 X 35 X 25* CM</t>
  </si>
  <si>
    <t>133,45</t>
  </si>
  <si>
    <t>BOMBA CENTRIFUGA  MOTOR ELETRICO TRIFASICO 1,48HP  DIAMETRO DE SUCCAO X ELEVACAO 1" X 1", 4 ESTAGIOS, DIAMETRO DOS ROTORES 3 X 107 MM + 1 X 100 MM, HM/Q: 10 M / 5,3 M3/H A 70 M / 1,8 M3/H</t>
  </si>
  <si>
    <t>1.629,91</t>
  </si>
  <si>
    <t>BOMBA CENTRIFUGA  MOTOR ELETRICO TRIFASICO 2,96HP, DIAMETRO DE SUCCAO X ELEVACAO 1 1/2" X 1 1/4", DIAMETRO DO ROTOR 148 MM, HM/Q: 34 M / 14,80 M3/H A 40 M / 8,60 M3/H</t>
  </si>
  <si>
    <t>1.370,46</t>
  </si>
  <si>
    <t>BOMBA CENTRIFUGA COM MOTOR ELETRICO MONOFASICO, POTENCIA 0,33 HP,  BOCAIS 1" X 3/4", DIAMETRO DO ROTOR 99 MM, HM/Q = 4 MCA / 8,5 M3/H A 18 MCA / 0,90 M3/H</t>
  </si>
  <si>
    <t>558,48</t>
  </si>
  <si>
    <t>BOMBA CENTRIFUGA MONOESTAGIO COM MOTOR ELETRICO MONOFASICO, POTENCIA 15 HP,  DIAMETRO DO ROTOR *173* MM, HM/Q = *30* MCA / *90* M3/H A *45* MCA / *55* M3/H</t>
  </si>
  <si>
    <t>8.069,98</t>
  </si>
  <si>
    <t>BOMBA CENTRIFUGA MOTOR ELETRICO MONOFASICO 0,49 HP  BOCAIS 1" X 3/4", DIAMETRO DO ROTOR 110 MM, HM/Q: 6 M / 8,3 M3/H A 20 M / 1,2 M3/H</t>
  </si>
  <si>
    <t>543,54</t>
  </si>
  <si>
    <t>BOMBA CENTRIFUGA MOTOR ELETRICO MONOFASICO 0,50 CV DIAMETRO DE SUCCAO X ELEVACAO 3/4" X 3/4", MONOESTAGIO, DIAMETRO DOS ROTORES 114 MM, HM/Q: 2 M / 2,99 M3/H A 24 M / 0,71 M3/H</t>
  </si>
  <si>
    <t>848,23</t>
  </si>
  <si>
    <t>BOMBA CENTRIFUGA MOTOR ELETRICO MONOFASICO 0,74HP  DIAMETRO DE SUCCAO X ELEVACAO 1 1/4" X 1", DIAMETRO DO ROTOR 120 MM, HM/Q: 8 M / 7,70 M3/H A 24 M / 2,80 M3/H</t>
  </si>
  <si>
    <t>928,71</t>
  </si>
  <si>
    <t>BOMBA CENTRIFUGA MOTOR ELETRICO TRIFASICO 0,99HP  DIAMETRO DE SUCCAO X ELEVACAO 1" X 1", DIAMETRO DO ROTOR 145 MM, HM/Q: 14 M / 8,4 M3/H A 40 M / 0,60 M3/H</t>
  </si>
  <si>
    <t>916,22</t>
  </si>
  <si>
    <t>BOMBA CENTRIFUGA MOTOR ELETRICO TRIFASICO 14,8 HP, DIAMETRO DE SUCCAO X ELEVACAO 2 1/2" X 2", DIAMETRO DO ROTOR 195 MM, HM/Q: 62 M / 55,5 M3/H A 80 M / 31,50 M3/H</t>
  </si>
  <si>
    <t>5.137,92</t>
  </si>
  <si>
    <t>BOMBA CENTRIFUGA MOTOR ELETRICO TRIFASICO 5HP, DIAMETRO DE SUCCAO X ELEVACAO 2" X 1 1/2", DIAMETRO DO ROTOR 155 MM, HM/Q: 40 M / 20,40 M3/H A 46 M / 9,20 M3/H</t>
  </si>
  <si>
    <t>2.382,42</t>
  </si>
  <si>
    <t>BOMBA CENTRIFUGA MOTOR ELETRICO TRIFASICO 9,86 DIAMETRO DE SUCCAO X ELEVACAO 1" X 1", 4 ESTAGIOS, DIAMETRO DOS ROTORES 4 X 146 MM, HM/Q: 85 M / 14,9 M3/H A 140 M / 4,2 M3/H</t>
  </si>
  <si>
    <t>4.833,43</t>
  </si>
  <si>
    <t>BOMBA CENTRIFUGA,  MOTOR ELETRICO TRIFASICO 1,48HP  DIAMETRO DE SUCCAO X ELEVACAO 1 1/2" X 1", DIAMETRO DO ROTOR 117 MM, HM/Q: 10 M / 21,9 M3/H A 24 M / 6,1 M3/H</t>
  </si>
  <si>
    <t>982,19</t>
  </si>
  <si>
    <t>BOMBA DE PROJECAO DE CONCRETO SECO, POTENCIA 10 CV, VAZAO 3 M3/H</t>
  </si>
  <si>
    <t>36.339,30</t>
  </si>
  <si>
    <t>BOMBA DE PROJECAO DE CONCRETO SECO, POTENCIA 10 CV, VAZAO 6 M3/H</t>
  </si>
  <si>
    <t>38.933,05</t>
  </si>
  <si>
    <t>BOMBA SUBMERSA PARA POCOS TUBULARES PROFUNDOS DIAMETRO DE 4 POLEGADAS, ELETRICA, MONOFASICA, POTENCIA 0,49 HP, 13 ESTAGIOS, BOCAL DE DESCARGA DIAMETRO DE UMA POLEGADA E MEIA, HM/Q = 18 M / 1,90 M3/H A 85 M / 0,60 M3/H</t>
  </si>
  <si>
    <t>1.904,43</t>
  </si>
  <si>
    <t>BOMBA SUBMERSA PARA POCOS TUBULARES PROFUNDOS DIAMETRO DE 4 POLEGADAS, ELETRICA, TRIFASICA, POTENCIA 1,97 HP, 20 ESTAGIOS, BOCAL DE DESCARGA DIAMETRO DE UMA POLEGADA E MEIA, HM/Q = 18 M / 5,40 M3/H A 164 M / 0,80 M3/H</t>
  </si>
  <si>
    <t>2.738,19</t>
  </si>
  <si>
    <t>BOMBA SUBMERSA PARA POCOS TUBULARES PROFUNDOS DIAMETRO DE 4 POLEGADAS, ELETRICA, TRIFASICA, POTENCIA 5,42 HP, 15 ESTAGIOS, BOCAL DE DESCARGA DIAMETRO DE 2 POLEGADAS, HM/Q = 18 M / 18,10 M3/H A 121 M / 2,90 M3/H</t>
  </si>
  <si>
    <t>4.641,46</t>
  </si>
  <si>
    <t>BOMBA SUBMERSA PARA POCOS TUBULARES PROFUNDOS DIAMETRO DE 4 POLEGADAS, ELETRICA, TRIFASICA, POTENCIA 5,42 HP, 29 ESTAGIOS, BOCAL DE DESCARGA DE UMA POLEGADA E MEIA, HM/Q = 18 M / 8,10 M3/H A 201 M / 3,2 M3/H</t>
  </si>
  <si>
    <t>4.406,70</t>
  </si>
  <si>
    <t>BOMBA SUBMERSA PARA POCOS TUBULARES PROFUNDOS DIAMETRO DE 6 POLEGADAS, ELETRICA, TRIFASICA, POTENCIA 27,12 HP, 7 ESTAGIOS, BOCAL DE DESCARGA DIAMETRO DE 4 POLEGADAS, HM/Q = 13,9 M / 90 M3/H A 44,0 M / 25,0 M3/H</t>
  </si>
  <si>
    <t>18.082,96</t>
  </si>
  <si>
    <t>BOMBA SUBMERSA PARA POCOS TUBULARES PROFUNDOS DIAMETRO DE 6 POLEGADAS, ELETRICA, TRIFASICA, POTENCIA 3,45 HP, 5 ESTAGIOS, BOCAL DE DESCARGA DIAMETRO DE 2 POLEGADAS, HM/Q = 68,5 M / 6,12 M3/H A 39,5 M / 14,04 M3/H</t>
  </si>
  <si>
    <t>6.650,58</t>
  </si>
  <si>
    <t>BOMBA SUBMERSA PARA POCOS TUBULARES PROFUNDOS DIAMETRO DE 6 POLEGADAS, ELETRICA, TRIFASICA, POTENCIA 32 HP, 9 ESTAGIOS, BOCAL DE DESCARGA DIAMETRO DE 4 POLEGADAS, HM/Q = 114,0 M / 13,9 M3/H A 57,0 M / 25,0 M3/H</t>
  </si>
  <si>
    <t>19.721,89</t>
  </si>
  <si>
    <t>BOMBA SUBMERSIVEL,  ELETRICA, TRIFASICA, POTENCIA 6 HP, DIAMETRO DO ROTOR 127 MM, BOCAL DE SAIDA DIAMETRO DE 3 POLEGADAS, HM/Q = 7 M / 66,90 M3/H A 26 M / 2,88 M3/H</t>
  </si>
  <si>
    <t>8.955,00</t>
  </si>
  <si>
    <t>BOMBA SUBMERSIVEL, ELETRICA, TRIFASICA, POTENCIA 0,98 HP, DIAMETRO DO ROTOR 142 MM SEMIABERTO, BOCAL DE SAIDA DIAMETRO DE 2 POLEGADAS, HM/Q = 2 M / 32 M3/H A 8 M / 16 M3/H</t>
  </si>
  <si>
    <t>1.977,04</t>
  </si>
  <si>
    <t>BOMBA SUBMERSIVEL, ELETRICA, TRIFASICA, POTENCIA 0,99 HP, DIAMETRO ROTOR 98 MM SEMIABERTO, BOCAL DE SAIDA DIAMETRO 2 POLEGADAS, HM/Q = 2 M / 28,90 M3/H A 14 M / 7 M3/H</t>
  </si>
  <si>
    <t>2.388,00</t>
  </si>
  <si>
    <t>BOMBA SUBMERSIVEL, ELETRICA, TRIFASICA, POTENCIA 1,97 HP, DIAMETRO DO ROTOR 144 MM SEMIABERTO, BOCAL DE SAIDA DIAMETRO DE 2 POLEGADAS, HM/Q = 2 M / 26,8 M3/H A 28 M / 4,6 M3/H</t>
  </si>
  <si>
    <t>3.208,12</t>
  </si>
  <si>
    <t>BOMBA SUBMERSIVEL, ELETRICA, TRIFASICA, POTENCIA 13 HP, DIAMETRO DO ROTOR 170 MM, BOCAL DE SAIDA DIAMETRO DE 3 POLEGADAS, HM/Q = 11 M / 68,40 M3/H A 72 M / 3,6 M3/H</t>
  </si>
  <si>
    <t>17.910,00</t>
  </si>
  <si>
    <t>BOMBA SUBMERSIVEL, ELETRICA, TRIFASICA, POTENCIA 2,96 HP, DIAMETRO DO ROTOR 144 MM SEMIABERTO, BOCAL DE SAIDA DIAMETRO DE DUAS POLEGADAS, HM/Q = 2 M / 38,8 M3/H A 28 M / 5 M3/H</t>
  </si>
  <si>
    <t>2.820,82</t>
  </si>
  <si>
    <t>BOMBA SUBMERSIVEL, ELETRICA, TRIFASICA, POTENCIA 3,75 HP, DIAMETRO DO ROTOR 90 MM SEMIABERTO, BOCAL DE SAIDA DIAMETRO DE 2 POLEGADAS, HM/Q = 5 M / 61,2 M3/H A 25,5 M / 3,6 M3/H</t>
  </si>
  <si>
    <t>4.477,50</t>
  </si>
  <si>
    <t>BOMBA TRIPLEX COM MOTOR A DIESEL, NACIONAL, DIAMETRO DE SUCCAO DE 2 1/2''</t>
  </si>
  <si>
    <t>138.837,87</t>
  </si>
  <si>
    <t>BOMBA TRIPLEX, PARA INJECAO DE CALDA DE CIMENTO, VAZAO MAXIMA DE *100* LITROS/MINUTO, PRESSAO MAXIMA DE *70* BAR, POTENCIA DE 15 CV</t>
  </si>
  <si>
    <t>55.819,78</t>
  </si>
  <si>
    <t>BORBOLETA EM LATAO FUNDIDO CROMADO, PARA TRAVAR JANELA TIPO GUILHOTINA</t>
  </si>
  <si>
    <t>17,66</t>
  </si>
  <si>
    <t>BORBOLETA EM ZAMAC CROMADO, PARA TRAVAR JANELA TIPO GUILHOTINA</t>
  </si>
  <si>
    <t>BOTA DE PVC PRETA, CANO MEDIO, SEM FORRO</t>
  </si>
  <si>
    <t>32,16</t>
  </si>
  <si>
    <t>BOTA DE SEGURANCA COM BIQUEIRA DE ACO E COLARINHO ACOLCHOADO</t>
  </si>
  <si>
    <t>53,61</t>
  </si>
  <si>
    <t>BRACO / CANO PARA CHUVEIRO ELETRICO, EM ALUMINIO, 30 CM X 1/2 "</t>
  </si>
  <si>
    <t>14,37</t>
  </si>
  <si>
    <t>BRACO OU HASTE COM CANOPLA PLASTICA, 1/2 ", PARA CHUVEIRO ELETRICO</t>
  </si>
  <si>
    <t>6,22</t>
  </si>
  <si>
    <t>BRACO OU HASTE COM CANOPLA PLASTICA, 1/2 ", PARA CHUVEIRO SIMPLES</t>
  </si>
  <si>
    <t>BRACO P/ LUMINARIA PUBLICA 1 X 1,50M ROMAGNOLE OU EQUIV</t>
  </si>
  <si>
    <t>18,15</t>
  </si>
  <si>
    <t>BUCHA DE NYLON SEM ABA S10</t>
  </si>
  <si>
    <t>0,25</t>
  </si>
  <si>
    <t>BUCHA DE NYLON SEM ABA S10, COM PARAFUSO DE 6,10 X 65 MM EM ACO ZINCADO COM ROSCA SOBERBA, CABECA CHATA E FENDA PHILLIPS</t>
  </si>
  <si>
    <t>0,43</t>
  </si>
  <si>
    <t>BUCHA DE NYLON SEM ABA S12, COM PARAFUSO DE 5/16" X 80 MM EM ACO ZINCADO COM ROSCA SOBERBA E CABECA SEXTAVADA</t>
  </si>
  <si>
    <t>0,65</t>
  </si>
  <si>
    <t>BUCHA DE NYLON SEM ABA S4</t>
  </si>
  <si>
    <t>BUCHA DE NYLON SEM ABA S5</t>
  </si>
  <si>
    <t>BUCHA DE NYLON SEM ABA S6</t>
  </si>
  <si>
    <t>0,07</t>
  </si>
  <si>
    <t>BUCHA DE NYLON SEM ABA S6, COM PARAFUSO DE 4,20 X 40 MM EM ACO ZINCADO COM ROSCA SOBERBA, CABECA CHATA E FENDA PHILLIPS</t>
  </si>
  <si>
    <t>BUCHA DE NYLON SEM ABA S8</t>
  </si>
  <si>
    <t>0,13</t>
  </si>
  <si>
    <t>BUCHA DE NYLON SEM ABA S8, COM PARAFUSO DE 4,80 X 50 MM EM ACO ZINCADO COM ROSCA SOBERBA, CABECA CHATA E FENDA PHILLIPS</t>
  </si>
  <si>
    <t>BUCHA DE NYLON, DIAMETRO DO FURO 8 MM, COMPRIMENTO 40 MM, COM PARAFUSO DE ROSCA SOBERBA, CABECA CHATA, FENDA SIMPLES, 4,8 X 50 MM</t>
  </si>
  <si>
    <t>0,34</t>
  </si>
  <si>
    <t>BUCHA DE REDUCAO DE COBRE (REF 600-2) SEM ANEL DE SOLDA, PONTA X BOLSA, 22 X 15 MM</t>
  </si>
  <si>
    <t>2,33</t>
  </si>
  <si>
    <t>BUCHA DE REDUCAO DE COBRE (REF 600-2) SEM ANEL DE SOLDA, PONTA X BOLSA, 28 X 22 MM</t>
  </si>
  <si>
    <t>3,49</t>
  </si>
  <si>
    <t>BUCHA DE REDUCAO DE COBRE (REF 600-2) SEM ANEL DE SOLDA, PONTA X BOLSA, 35 X 28 MM</t>
  </si>
  <si>
    <t>7,99</t>
  </si>
  <si>
    <t>BUCHA DE REDUCAO DE COBRE (REF 600-2) SEM ANEL DE SOLDA, PONTA X BOLSA, 42 X 35 MM</t>
  </si>
  <si>
    <t>13,64</t>
  </si>
  <si>
    <t>BUCHA DE REDUCAO DE COBRE (REF 600-2) SEM ANEL DE SOLDA, PONTA X BOLSA, 54 X 42 MM</t>
  </si>
  <si>
    <t>19,23</t>
  </si>
  <si>
    <t>BUCHA DE REDUCAO DE COBRE (REF 600-2) SEM ANEL DE SOLDA, PONTA X BOLSA, 66 X 54 MM</t>
  </si>
  <si>
    <t>59,96</t>
  </si>
  <si>
    <t>BUCHA DE REDUCAO DE FERRO GALVANIZADO, COM ROSCA BSP, DE 1 1/2" X 1 1/4"</t>
  </si>
  <si>
    <t>12,33</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</si>
  <si>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</si>
  <si>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</si>
  <si>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</si>
  <si>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</si>
  <si>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9,68</t>
  </si>
  <si>
    <t>BUCHA DE REDUCAO DE FERRO GALVANIZADO, COM ROSCA BSP, DE 1 1/4" X 1"</t>
  </si>
  <si>
    <t>9,47</t>
  </si>
  <si>
    <t>BUCHA DE REDUCAO DE FERRO GALVANIZADO, COM ROSCA BSP, DE 1 1/4" X 3/4"</t>
  </si>
  <si>
    <t>BUCHA DE REDUCAO DE FERRO GALVANIZADO, COM ROSCA BSP, DE 1/2" X 1/4"</t>
  </si>
  <si>
    <t>3,41</t>
  </si>
  <si>
    <t>BUCHA DE REDUCAO DE FERRO GALVANIZADO, COM ROSCA BSP, DE 1/2" X 3/8"</t>
  </si>
  <si>
    <t>BUCHA DE REDUCAO DE FERRO GALVANIZADO, COM ROSCA BSP, DE 1" X 1/2"</t>
  </si>
  <si>
    <t>5,96</t>
  </si>
  <si>
    <t>BUCHA DE REDUCAO DE FERRO GALVANIZADO, COM ROSCA BSP, DE 1" X 3/4"</t>
  </si>
  <si>
    <t>BUCHA DE REDUCAO DE FERRO GALVANIZADO, COM ROSCA BSP, DE 2 1/2" X 1 1/2"</t>
  </si>
  <si>
    <t>26,62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</si>
  <si>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</si>
  <si>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</si>
  <si>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</si>
  <si>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</si>
  <si>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16,54</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</si>
  <si>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</si>
  <si>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</si>
  <si>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</si>
  <si>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</si>
  <si>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39,24</t>
  </si>
  <si>
    <t>BUCHA DE REDUCAO DE FERRO GALVANIZADO, COM ROSCA BSP, DE 3" X 1 1/4"</t>
  </si>
  <si>
    <t>38,15</t>
  </si>
  <si>
    <t>BUCHA DE REDUCAO DE FERRO GALVANIZADO, COM ROSCA BSP, DE 3" X 2 1/2"</t>
  </si>
  <si>
    <t>38,34</t>
  </si>
  <si>
    <t>BUCHA DE REDUCAO DE FERRO GALVANIZADO, COM ROSCA BSP, DE 3" X 2"</t>
  </si>
  <si>
    <t>BUCHA DE REDUCAO DE FERRO GALVANIZADO, COM ROSCA BSP, DE 4" X 2 1/2"</t>
  </si>
  <si>
    <t>72,51</t>
  </si>
  <si>
    <t>BUCHA DE REDUCAO DE FERRO GALVANIZADO, COM ROSCA BSP, DE 4" X 2"</t>
  </si>
  <si>
    <t>BUCHA DE REDUCAO DE FERRO GALVANIZADO, COM ROSCA BSP, DE 4" X 3"</t>
  </si>
  <si>
    <t>BUCHA DE REDUCAO DE FERRO GALVANIZADO, COM ROSCA BSP, DE 5" X 4"</t>
  </si>
  <si>
    <t>198,46</t>
  </si>
  <si>
    <t>BUCHA DE REDUCAO DE FERRO GALVANIZADO, COM ROSCA BSP, DE 6" X 4"</t>
  </si>
  <si>
    <t>209,69</t>
  </si>
  <si>
    <t>BUCHA DE REDUCAO DE FERRO GALVANIZADO, COM ROSCA BSP, DE 6" X 5"</t>
  </si>
  <si>
    <t>224,94</t>
  </si>
  <si>
    <t>BUCHA DE REDUCAO DE PVC, SOLDAVEL, CURTA, COM 110 X 85 MM, PARA AGUA FRIA PREDIAL</t>
  </si>
  <si>
    <t>45,40</t>
  </si>
  <si>
    <t>BUCHA DE REDUCAO DE PVC, SOLDAVEL, CURTA, COM 25 X 20 MM, PARA AGUA FRIA PREDIAL</t>
  </si>
  <si>
    <t>0,33</t>
  </si>
  <si>
    <t>BUCHA DE REDUCAO DE PVC, SOLDAVEL, CURTA, COM 32 X 25 MM, PARA AGUA FRIA PREDIAL</t>
  </si>
  <si>
    <t>BUCHA DE REDUCAO DE PVC, SOLDAVEL, CURTA, COM 40 X 32 MM, PARA AGUA FRIA PREDIAL</t>
  </si>
  <si>
    <t>1,35</t>
  </si>
  <si>
    <t>BUCHA DE REDUCAO DE PVC, SOLDAVEL, CURTA, COM 50 X 40 MM, PARA AGUA FRIA PREDIAL</t>
  </si>
  <si>
    <t>2,39</t>
  </si>
  <si>
    <t>BUCHA DE REDUCAO DE PVC, SOLDAVEL, CURTA, COM 60 X 50 MM, PARA AGUA FRIA PREDIAL</t>
  </si>
  <si>
    <t>4,48</t>
  </si>
  <si>
    <t>BUCHA DE REDUCAO DE PVC, SOLDAVEL, CURTA, COM 75 X 60 MM, PARA AGUA FRIA PREDIAL</t>
  </si>
  <si>
    <t>11,06</t>
  </si>
  <si>
    <t>BUCHA DE REDUCAO DE PVC, SOLDAVEL, CURTA, COM 85 X 75 MM, PARA AGUA FRIA PREDIAL</t>
  </si>
  <si>
    <t>8,93</t>
  </si>
  <si>
    <t>BUCHA DE REDUCAO DE PVC, SOLDAVEL, LONGA, COM 110 X 60 MM, PARA AGUA FRIA PREDIAL</t>
  </si>
  <si>
    <t>26,58</t>
  </si>
  <si>
    <t>BUCHA DE REDUCAO DE PVC, SOLDAVEL, LONGA, COM 110 X 75 MM, PARA AGUA FRIA PREDIAL</t>
  </si>
  <si>
    <t>22,41</t>
  </si>
  <si>
    <t>BUCHA DE REDUCAO DE PVC, SOLDAVEL, LONGA, COM 32 X 20 MM, PARA AGUA FRIA PREDIAL</t>
  </si>
  <si>
    <t>BUCHA DE REDUCAO DE PVC, SOLDAVEL, LONGA, COM 40 X 20 MM, PARA AGUA FRIA PREDIAL</t>
  </si>
  <si>
    <t>BUCHA DE REDUCAO DE PVC, SOLDAVEL, LONGA, COM 40 X 25 MM, PARA AGUA FRIA PREDIAL</t>
  </si>
  <si>
    <t>2,31</t>
  </si>
  <si>
    <t>BUCHA DE REDUCAO DE PVC, SOLDAVEL, LONGA, COM 50 X 20 MM, PARA AGUA FRIA PREDIAL</t>
  </si>
  <si>
    <t>BUCHA DE REDUCAO DE PVC, SOLDAVEL, LONGA, COM 50 X 25 MM, PARA AGUA FRIA PREDIAL</t>
  </si>
  <si>
    <t>3,03</t>
  </si>
  <si>
    <t>BUCHA DE REDUCAO DE PVC, SOLDAVEL, LONGA, COM 50 X 32 MM, PARA AGUA FRIA PREDIAL</t>
  </si>
  <si>
    <t>3,31</t>
  </si>
  <si>
    <t>BUCHA DE REDUCAO DE PVC, SOLDAVEL, LONGA, COM 60 X 25 MM, PARA AGUA FRIA PREDIAL</t>
  </si>
  <si>
    <t>5,67</t>
  </si>
  <si>
    <t>BUCHA DE REDUCAO DE PVC, SOLDAVEL, LONGA, COM 60 X 32 MM, PARA AGUA FRIA PREDIAL</t>
  </si>
  <si>
    <t>BUCHA DE REDUCAO DE PVC, SOLDAVEL, LONGA, COM 60 X 40 MM, PARA AGUA FRIA PREDIAL</t>
  </si>
  <si>
    <t>7,25</t>
  </si>
  <si>
    <t>BUCHA DE REDUCAO DE PVC, SOLDAVEL, LONGA, COM 60 X 50 MM, PARA AGUA FRIA PREDIAL</t>
  </si>
  <si>
    <t>8,39</t>
  </si>
  <si>
    <t>BUCHA DE REDUCAO DE PVC, SOLDAVEL, LONGA, COM 75 X 50 MM, PARA AGUA FRIA PREDIAL</t>
  </si>
  <si>
    <t>10,04</t>
  </si>
  <si>
    <t>BUCHA DE REDUCAO DE PVC, SOLDAVEL, LONGA, COM 85 X 60 MM, PARA AGUA FRIA PREDIAL</t>
  </si>
  <si>
    <t>13,73</t>
  </si>
  <si>
    <t>BUCHA DE REDUCAO DE PVC, SOLDAVEL, LONGA, 50 X 40 MM, PARA ESGOTO PREDIAL</t>
  </si>
  <si>
    <t>BUCHA DE REDUCAO EM ALUMINIO, COM ROSCA, DE 1 1/2" X 1 1/4", PARA ELETRODUTO</t>
  </si>
  <si>
    <t>12,57</t>
  </si>
  <si>
    <t>BUCHA DE REDUCAO EM ALUMINIO, COM ROSCA, DE 1 1/2" X 1", PARA ELETRODUTO</t>
  </si>
  <si>
    <t>13,13</t>
  </si>
  <si>
    <t>BUCHA DE REDUCAO EM ALUMINIO, COM ROSCA, DE 1 1/2" X 3/4", PARA ELETRODUTO</t>
  </si>
  <si>
    <t>13,89</t>
  </si>
  <si>
    <t>BUCHA DE REDUCAO EM ALUMINIO, COM ROSCA, DE 1 1/4" X 1/2", PARA ELETRODUTO</t>
  </si>
  <si>
    <t>12,43</t>
  </si>
  <si>
    <t>BUCHA DE REDUCAO EM ALUMINIO, COM ROSCA, DE 1 1/4" X 1", PARA ELETRODUTO</t>
  </si>
  <si>
    <t>10,23</t>
  </si>
  <si>
    <t>BUCHA DE REDUCAO EM ALUMINIO, COM ROSCA, DE 1 1/4" X 3/4", PARA ELETRODUTO</t>
  </si>
  <si>
    <t>10,72</t>
  </si>
  <si>
    <t>BUCHA DE REDUCAO EM ALUMINIO, COM ROSCA, DE 1" X 1/2", PARA ELETRODUTO</t>
  </si>
  <si>
    <t>BUCHA DE REDUCAO EM ALUMINIO, COM ROSCA, DE 1" X 3/4", PARA ELETRODUTO</t>
  </si>
  <si>
    <t>3,68</t>
  </si>
  <si>
    <t>BUCHA DE REDUCAO EM ALUMINIO, COM ROSCA, DE 2 1/2" X 1 1/2", PARA ELETRODUTO</t>
  </si>
  <si>
    <t>41,24</t>
  </si>
  <si>
    <t>BUCHA DE REDUCAO EM ALUMINIO, COM ROSCA, DE 2 1/2" X 1 1/4", PARA ELETRODUTO</t>
  </si>
  <si>
    <t>43,08</t>
  </si>
  <si>
    <t>BUCHA DE REDUCAO EM ALUMINIO, COM ROSCA, DE 2 1/2" X 1", PARA ELETRODUTO</t>
  </si>
  <si>
    <t>44,42</t>
  </si>
  <si>
    <t>BUCHA DE REDUCAO EM ALUMINIO, COM ROSCA, DE 2 1/2" X 2", PARA ELETRODUTO</t>
  </si>
  <si>
    <t>39,68</t>
  </si>
  <si>
    <t>BUCHA DE REDUCAO EM ALUMINIO, COM ROSCA, DE 2" X 1 1/2", PARA ELETRODUTO</t>
  </si>
  <si>
    <t>22,90</t>
  </si>
  <si>
    <t>BUCHA DE REDUCAO EM ALUMINIO, COM ROSCA, DE 2" X 1 1/4", PARA ELETRODUTO</t>
  </si>
  <si>
    <t>24,51</t>
  </si>
  <si>
    <t>BUCHA DE REDUCAO EM ALUMINIO, COM ROSCA, DE 2" X 1", PARA ELETRODUTO</t>
  </si>
  <si>
    <t>26,86</t>
  </si>
  <si>
    <t>BUCHA DE REDUCAO EM ALUMINIO, COM ROSCA, DE 2" X 3/4", PARA ELETRODUTO</t>
  </si>
  <si>
    <t>27,95</t>
  </si>
  <si>
    <t>BUCHA DE REDUCAO EM ALUMINIO, COM ROSCA, DE 3/4" X 1/2",  PARA ELETRODUTO</t>
  </si>
  <si>
    <t>3,38</t>
  </si>
  <si>
    <t>BUCHA DE REDUCAO EM ALUMINIO, COM ROSCA, DE 3" X 1 1/2", PARA ELETRODUTO</t>
  </si>
  <si>
    <t>49,30</t>
  </si>
  <si>
    <t>BUCHA DE REDUCAO EM ALUMINIO, COM ROSCA, DE 3" X 1 1/4", PARA ELETRODUTO</t>
  </si>
  <si>
    <t>49,70</t>
  </si>
  <si>
    <t>BUCHA DE REDUCAO EM ALUMINIO, COM ROSCA, DE 3" X 2 1/2", PARA ELETRODUTO</t>
  </si>
  <si>
    <t>40,13</t>
  </si>
  <si>
    <t>BUCHA DE REDUCAO EM ALUMINIO, COM ROSCA, DE 3" X 2", PARA ELETRODUTO</t>
  </si>
  <si>
    <t>47,14</t>
  </si>
  <si>
    <t>BUCHA DE REDUCAO EM ALUMINIO, COM ROSCA, DE 4" X 2 1/2", PARA ELETRODUTO</t>
  </si>
  <si>
    <t>78,65</t>
  </si>
  <si>
    <t>BUCHA DE REDUCAO EM ALUMINIO, COM ROSCA, DE 4" X 2", PARA ELETRODUTO</t>
  </si>
  <si>
    <t>80,55</t>
  </si>
  <si>
    <t>BUCHA DE REDUCAO EM ALUMINIO, COM ROSCA, DE 4" X 3", PARA ELETRODUTO</t>
  </si>
  <si>
    <t>76,42</t>
  </si>
  <si>
    <t>BUCHA DE REDUCAO PVC ROSCAVEL 1 1/2" X 1"</t>
  </si>
  <si>
    <t>4,17</t>
  </si>
  <si>
    <t>BUCHA DE REDUCAO PVC ROSCAVEL 3/4" X 1/2"</t>
  </si>
  <si>
    <t>0,61</t>
  </si>
  <si>
    <t>BUCHA DE REDUCAO PVC ROSCAVEL, 1 1/2" X 3/4"</t>
  </si>
  <si>
    <t>BUCHA DE REDUCAO PVC ROSCAVEL, 1" X 1/2"</t>
  </si>
  <si>
    <t>BUCHA DE REDUCAO PVC ROSCAVEL, 1" X 3/4"</t>
  </si>
  <si>
    <t>BUCHA DE REDUCAO PVC, ROSCAVEL,  2"  X 1 1/2 "</t>
  </si>
  <si>
    <t>7,81</t>
  </si>
  <si>
    <t>BUCHA DE REDUCAO PVC, ROSCAVEL, 1 1/2"  X1 1/4 "</t>
  </si>
  <si>
    <t>3,86</t>
  </si>
  <si>
    <t>BUCHA DE REDUCAO PVC, ROSCAVEL, 1 1/4"  X 3/4 "</t>
  </si>
  <si>
    <t>BUCHA DE REDUCAO PVC, ROSCAVEL, 1 1/4" X 1 "</t>
  </si>
  <si>
    <t>2,74</t>
  </si>
  <si>
    <t>BUCHA DE REDUCAO PVC, ROSCAVEL, 2"  X 1 "</t>
  </si>
  <si>
    <t>8,25</t>
  </si>
  <si>
    <t>BUCHA DE REDUCAO PVC, ROSCAVEL, 2"  X 1 1/4 "</t>
  </si>
  <si>
    <t>8,60</t>
  </si>
  <si>
    <t>BUCHA DE REDUCAO, CPVC, SOLDAVEL, 22 X 15 MM, PARA AGUA QUENTE</t>
  </si>
  <si>
    <t>BUCHA DE REDUCAO, CPVC, SOLDAVEL, 28 X 22 MM, PARA AGUA QUENTE</t>
  </si>
  <si>
    <t>1,31</t>
  </si>
  <si>
    <t>BUCHA DE REDUCAO, CPVC, SOLDAVEL, 35 X 28 MM, PARA AGUA QUENTE</t>
  </si>
  <si>
    <t>15,75</t>
  </si>
  <si>
    <t>BUCHA DE REDUCAO, CPVC, SOLDAVEL, 42 X 22 MM, PARA AGUA QUENTE</t>
  </si>
  <si>
    <t>21,06</t>
  </si>
  <si>
    <t>BUCHA DE REDUCAO, PPR, DN 25 X 20 MM, PARA AGUA QUENTE PREDIAL</t>
  </si>
  <si>
    <t>BUCHA DE REDUCAO, PPR, DN 32 X 25 MM, PARA AGUA QUENTE E FRIA PREDIAL</t>
  </si>
  <si>
    <t>2,34</t>
  </si>
  <si>
    <t>BUCHA DE REDUCAO, PPR, DN 40 X 25 MM, PARA AGUA QUENTE E FRIA PREDIAL</t>
  </si>
  <si>
    <t>6,67</t>
  </si>
  <si>
    <t>BUCHA DE REDUCAO, PVC, LONGA, SERIE R, DN 50 X 40 MM, PARA ESGOTO PREDIAL</t>
  </si>
  <si>
    <t>3,07</t>
  </si>
  <si>
    <t>BUCHA EM ALUMINIO, COM ROSCA, DE  1 1/2", PARA ELETRODUTO</t>
  </si>
  <si>
    <t>BUCHA EM ALUMINIO, COM ROSCA, DE 1 1/4", PARA ELETRODUTO</t>
  </si>
  <si>
    <t>1,23</t>
  </si>
  <si>
    <t>BUCHA EM ALUMINIO, COM ROSCA, DE 1/2", PARA ELETRODUTO</t>
  </si>
  <si>
    <t>BUCHA EM ALUMINIO, COM ROSCA, DE 1", PARA ELETRODUTO</t>
  </si>
  <si>
    <t>0,80</t>
  </si>
  <si>
    <t>BUCHA EM ALUMINIO, COM ROSCA, DE 2 1/2", PARA ELETRODUTO</t>
  </si>
  <si>
    <t>3,69</t>
  </si>
  <si>
    <t>BUCHA EM ALUMINIO, COM ROSCA, DE 2", PARA ELETRODUTO</t>
  </si>
  <si>
    <t>BUCHA EM ALUMINIO, COM ROSCA, DE 3/4", PARA ELETRODUTO</t>
  </si>
  <si>
    <t>BUCHA EM ALUMINIO, COM ROSCA, DE 3/8", PARA ELETRODUTO</t>
  </si>
  <si>
    <t>0,58</t>
  </si>
  <si>
    <t>BUCHA EM ALUMINIO, COM ROSCA, DE 3", PARA ELETRODUTO</t>
  </si>
  <si>
    <t>BUCHA EM ALUMINIO, COM ROSCA, DE 4", PARA ELETRODUTO</t>
  </si>
  <si>
    <t>6,96</t>
  </si>
  <si>
    <t>CABECEIRA DIREITA OU ESQUERDA, PVC, PARA CALHA PLUVIAL, DIAMETRO ENTRE 119 E 170 MM, PARA DRENAGEM PREDIAL</t>
  </si>
  <si>
    <t>4,64</t>
  </si>
  <si>
    <t>CABECOTE PARA ENTRADA DE LINHA DE ALIMENTACAO PARA ELETRODUTO, EM LIGA DE ALUMINIO COM ACABAMENTO ANTI CORROSIVO, COM FIXACAO POR ENCAIXE LISO DE 360 GRAUS, DE 1 1/2"</t>
  </si>
  <si>
    <t>5,82</t>
  </si>
  <si>
    <t>CABECOTE PARA ENTRADA DE LINHA DE ALIMENTACAO PARA ELETRODUTO, EM LIGA DE ALUMINIO COM ACABAMENTO ANTI CORROSIVO, COM FIXACAO POR ENCAIXE LISO DE 360 GRAUS, DE 1 1/4"</t>
  </si>
  <si>
    <t>4,45</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</si>
  <si>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</si>
  <si>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</si>
  <si>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3,05</t>
  </si>
  <si>
    <t>CABECOTE PARA ENTRADA DE LINHA DE ALIMENTACAO PARA ELETRODUTO, EM LIGA DE ALUMINIO COM ACABAMENTO ANTI CORROSIVO, COM FIXACAO POR ENCAIXE LISO DE 360 GRAUS, DE 2 1/2"</t>
  </si>
  <si>
    <t>19,22</t>
  </si>
  <si>
    <t>CABECOTE PARA ENTRADA DE LINHA DE ALIMENTACAO PARA ELETRODUTO, EM LIGA DE ALUMINIO COM ACABAMENTO ANTI CORROSIVO, COM FIXACAO POR ENCAIXE LISO DE 360 GRAUS, DE 2"</t>
  </si>
  <si>
    <t>9,91</t>
  </si>
  <si>
    <t>CABECOTE PARA ENTRADA DE LINHA DE ALIMENTACAO PARA ELETRODUTO, EM LIGA DE ALUMINIO COM ACABAMENTO ANTI CORROSIVO, COM FIXACAO POR ENCAIXE LISO DE 360 GRAUS, DE 3 1/2"</t>
  </si>
  <si>
    <t>38,30</t>
  </si>
  <si>
    <t>CABECOTE PARA ENTRADA DE LINHA DE ALIMENTACAO PARA ELETRODUTO, EM LIGA DE ALUMINIO COM ACABAMENTO ANTI CORROSIVO, COM FIXACAO POR ENCAIXE LISO DE 360 GRAUS, DE 3/4"</t>
  </si>
  <si>
    <t>2,38</t>
  </si>
  <si>
    <t>CABECOTE PARA ENTRADA DE LINHA DE ALIMENTACAO PARA ELETRODUTO, EM LIGA DE ALUMINIO COM ACABAMENTO ANTI CORROSIVO, COM FIXACAO POR ENCAIXE LISO DE 360 GRAUS, DE 3"</t>
  </si>
  <si>
    <t>28,66</t>
  </si>
  <si>
    <t>CABECOTE PARA ENTRADA DE LINHA DE ALIMENTACAO PARA ELETRODUTO, EM LIGA DE ALUMINIO COM ACABAMENTO ANTI CORROSIVO, COM FIXACAO POR ENCAIXE LISO DE 360 GRAUS, DE 4"</t>
  </si>
  <si>
    <t>41,65</t>
  </si>
  <si>
    <t>CABIDE/GANCHO DE BANHEIRO SIMPLES EM METAL CROMADO</t>
  </si>
  <si>
    <t>29,55</t>
  </si>
  <si>
    <t>CABO DE ACO GALVANIZADO, DIAMETRO 12,7 MM (1/2"), COM ALMA DE ACO CABO INDEPENDENTE 6 X 25 F (COLETADO CAIXA)</t>
  </si>
  <si>
    <t>19,63</t>
  </si>
  <si>
    <t>CABO DE ACO GALVANIZADO, DIAMETRO 12,7 MM (1/2"), COM ALMA DE FIBRA 6 X 25 F (COLETADO CAIXA)</t>
  </si>
  <si>
    <t>14,93</t>
  </si>
  <si>
    <t>CABO DE ACO GALVANIZADO, DIAMETRO 9,53 MM (3/8"), COM ALMA DE FIBRA 6 X 25 F (COLETADO CAIXA)</t>
  </si>
  <si>
    <t>8,03</t>
  </si>
  <si>
    <t>CABO DE ALUMINIO NU COM ALMA DE ACO, BITOLA 1/0 AWG</t>
  </si>
  <si>
    <t>19,31</t>
  </si>
  <si>
    <t>CABO DE ALUMINIO NU COM ALMA DE ACO, BITOLA 2 AWG</t>
  </si>
  <si>
    <t>19,47</t>
  </si>
  <si>
    <t>CABO DE ALUMINIO NU COM ALMA DE ACO, BITOLA 2/0 AWG</t>
  </si>
  <si>
    <t>19,15</t>
  </si>
  <si>
    <t>CABO DE ALUMINIO NU COM ALMA DE ACO, BITOLA 4 AWG</t>
  </si>
  <si>
    <t>19,78</t>
  </si>
  <si>
    <t>CABO DE ALUMINIO NU SEM ALMA DE ACO, BITOLA 1/0 AWG</t>
  </si>
  <si>
    <t>21,69</t>
  </si>
  <si>
    <t>CABO DE ALUMINIO NU SEM ALMA DE ACO, BITOLA 2 AWG</t>
  </si>
  <si>
    <t>23,16</t>
  </si>
  <si>
    <t>CABO DE ALUMINIO NU SEM ALMA DE ACO, BITOLA 2/0 AWG</t>
  </si>
  <si>
    <t>CABO DE ALUMINIO NU SEM ALMA DE ACO, BITOLA 4 AWG</t>
  </si>
  <si>
    <t>24,40</t>
  </si>
  <si>
    <t>CABO DE COBRE NU 10 MM2 MEIO-DURO</t>
  </si>
  <si>
    <t>CABO DE COBRE NU 120 MM2 MEIO-DURO</t>
  </si>
  <si>
    <t>53,30</t>
  </si>
  <si>
    <t>CABO DE COBRE NU 150 MM2 MEIO-DURO</t>
  </si>
  <si>
    <t>67,78</t>
  </si>
  <si>
    <t>CABO DE COBRE NU 16 MM2 MEIO-DURO</t>
  </si>
  <si>
    <t>6,90</t>
  </si>
  <si>
    <t>CABO DE COBRE NU 185 MM2 MEIO-DURO</t>
  </si>
  <si>
    <t>81,50</t>
  </si>
  <si>
    <t>CABO DE COBRE NU 25 MM2 MEIO-DURO</t>
  </si>
  <si>
    <t>10,65</t>
  </si>
  <si>
    <t>CABO DE COBRE NU 300 MM2 MEIO-DURO</t>
  </si>
  <si>
    <t>140,44</t>
  </si>
  <si>
    <t>CABO DE COBRE NU 35 MM2 MEIO-DURO</t>
  </si>
  <si>
    <t>14,72</t>
  </si>
  <si>
    <t>CABO DE COBRE NU 50 MM2 MEIO-DURO</t>
  </si>
  <si>
    <t>20,50</t>
  </si>
  <si>
    <t>CABO DE COBRE NU 500 MM2 MEIO-DURO</t>
  </si>
  <si>
    <t>235,86</t>
  </si>
  <si>
    <t>CABO DE COBRE NU 70 MM2 MEIO-DURO</t>
  </si>
  <si>
    <t>28,88</t>
  </si>
  <si>
    <t>CABO DE COBRE NU 95 MM2 MEIO-DURO</t>
  </si>
  <si>
    <t>40,68</t>
  </si>
  <si>
    <t>CABO DE COBRE RIGIDO, CLASSE 2, ISOLACAO EM PVC, ANTI-CHAMA BWF-B, 1 CONDUTOR, 450/750 V, DIAMETRO 120 MM2</t>
  </si>
  <si>
    <t>47,39</t>
  </si>
  <si>
    <t>CABO DE COBRE UNIPOLAR 10 MM2, BLINDADO, ISOLACAO 3,6/6 KV EPR, COBERTURA EM PVC</t>
  </si>
  <si>
    <t>24,18</t>
  </si>
  <si>
    <t>CABO DE COBRE UNIPOLAR 16 MM2, BLINDADO, ISOLACAO 3,6/6 KV EPR, COBERTURA EM PVC</t>
  </si>
  <si>
    <t>24,59</t>
  </si>
  <si>
    <t>CABO DE COBRE UNIPOLAR 16 MM2, BLINDADO, ISOLACAO 6/10 KV EPR, COBERTURA EM PVC</t>
  </si>
  <si>
    <t>35,77</t>
  </si>
  <si>
    <t>CABO DE COBRE UNIPOLAR 25 MM2, BLINDADO, ISOLACAO 3,6/6 KV EPR, COBERTURA EM PVC</t>
  </si>
  <si>
    <t>33,06</t>
  </si>
  <si>
    <t>CABO DE COBRE UNIPOLAR 25MM2, BLINDADO, ISOLACAO 6/10 KV EPR, COBERTURA EM PVC</t>
  </si>
  <si>
    <t>36,52</t>
  </si>
  <si>
    <t>CABO DE COBRE UNIPOLAR 35 MM2, BLINDADO, ISOLACAO 12/20 KV EPR, COBERTURA EM PVC</t>
  </si>
  <si>
    <t>39,09</t>
  </si>
  <si>
    <t>CABO DE COBRE UNIPOLAR 35 MM2, BLINDADO, ISOLACAO 3,6/6 KV EPR, COBERTURA EM PVC</t>
  </si>
  <si>
    <t>41,31</t>
  </si>
  <si>
    <t>CABO DE COBRE UNIPOLAR 35 MM2, BLINDADO, ISOLACAO 6/10 KV EPR, COBERTURA EM PVC</t>
  </si>
  <si>
    <t>41,56</t>
  </si>
  <si>
    <t>CABO DE COBRE UNIPOLAR 50 MM2, BLINDADO, ISOLACAO 12/20 KV EPR, COBERTURA EM PVC</t>
  </si>
  <si>
    <t>49,61</t>
  </si>
  <si>
    <t>CABO DE COBRE UNIPOLAR 50 MM2, BLINDADO, ISOLACAO 3,6/6 KV EPR, COBERTURA EM PVC</t>
  </si>
  <si>
    <t>55,77</t>
  </si>
  <si>
    <t>CABO DE COBRE UNIPOLAR 50 MM2, BLINDADO, ISOLACAO 6/10 KV EPR, COBERTURA EM PVC</t>
  </si>
  <si>
    <t>50,75</t>
  </si>
  <si>
    <t>CABO DE COBRE UNIPOLAR 70 MM2, BLINDADO, ISOLACAO 12/20 KV EPR, COBERTURA EM PVC</t>
  </si>
  <si>
    <t>61,70</t>
  </si>
  <si>
    <t>CABO DE COBRE UNIPOLAR 70 MM2, BLINDADO, ISOLACAO 3,6/6 KV EPR, COBERTURA EM PVC</t>
  </si>
  <si>
    <t>59,80</t>
  </si>
  <si>
    <t>CABO DE COBRE UNIPOLAR 70 MM2, BLINDADO, ISOLACAO 6/10 KV EPR, COBERTURA EM PVC</t>
  </si>
  <si>
    <t>66,75</t>
  </si>
  <si>
    <t>CABO DE COBRE UNIPOLAR 95 MM2, BLINDADO, ISOLACAO 12/20 KV EPR, COBERTURA EM PVC</t>
  </si>
  <si>
    <t>75,54</t>
  </si>
  <si>
    <t>CABO DE COBRE UNIPOLAR 95 MM2, BLINDADO, ISOLACAO 3,6/6 KV EPR, COBERTURA EM PVC</t>
  </si>
  <si>
    <t>79,91</t>
  </si>
  <si>
    <t>CABO DE COBRE UNIPOLAR 95 MM2, BLINDADO, ISOLACAO 6/10 KV EPR, COBERTURA EM PVC</t>
  </si>
  <si>
    <t>81,87</t>
  </si>
  <si>
    <t>CABO DE COBRE, FLEXIVEL, CLASSE 4 OU 5, ISOLACAO EM PVC/A, ANTICHAMA BWF-B, COBERTURA PVC-ST1, ANTICHAMA BWF-B, 1 CONDUTOR, 0,6/1 KV, SECAO NOMINAL 1,5 MM2</t>
  </si>
  <si>
    <t>1,02</t>
  </si>
  <si>
    <t>CABO DE COBRE, FLEXIVEL, CLASSE 4 OU 5, ISOLACAO EM PVC/A, ANTICHAMA BWF-B, COBERTURA PVC-ST1, ANTICHAMA BWF-B, 1 CONDUTOR, 0,6/1 KV, SECAO NOMINAL 10 MM2</t>
  </si>
  <si>
    <t>4,44</t>
  </si>
  <si>
    <t>CABO DE COBRE, FLEXIVEL, CLASSE 4 OU 5, ISOLACAO EM PVC/A, ANTICHAMA BWF-B, COBERTURA PVC-ST1, ANTICHAMA BWF-B, 1 CONDUTOR, 0,6/1 KV, SECAO NOMINAL 120 MM2</t>
  </si>
  <si>
    <t>48,82</t>
  </si>
  <si>
    <t>CABO DE COBRE, FLEXIVEL, CLASSE 4 OU 5, ISOLACAO EM PVC/A, ANTICHAMA BWF-B, COBERTURA PVC-ST1, ANTICHAMA BWF-B, 1 CONDUTOR, 0,6/1 KV, SECAO NOMINAL 150 MM2</t>
  </si>
  <si>
    <t>60,50</t>
  </si>
  <si>
    <t>CABO DE COBRE, FLEXIVEL, CLASSE 4 OU 5, ISOLACAO EM PVC/A, ANTICHAMA BWF-B, COBERTURA PVC-ST1, ANTICHAMA BWF-B, 1 CONDUTOR, 0,6/1 KV, SECAO NOMINAL 16 MM2</t>
  </si>
  <si>
    <t>6,81</t>
  </si>
  <si>
    <t>CABO DE COBRE, FLEXIVEL, CLASSE 4 OU 5, ISOLACAO EM PVC/A, ANTICHAMA BWF-B, COBERTURA PVC-ST1, ANTICHAMA BWF-B, 1 CONDUTOR, 0,6/1 KV, SECAO NOMINAL 185 MM2</t>
  </si>
  <si>
    <t>74,16</t>
  </si>
  <si>
    <t>CABO DE COBRE, FLEXIVEL, CLASSE 4 OU 5, ISOLACAO EM PVC/A, ANTICHAMA BWF-B, COBERTURA PVC-ST1, ANTICHAMA BWF-B, 1 CONDUTOR, 0,6/1 KV, SECAO NOMINAL 2,5 MM2</t>
  </si>
  <si>
    <t>1,41</t>
  </si>
  <si>
    <t>CABO DE COBRE, FLEXIVEL, CLASSE 4 OU 5, ISOLACAO EM PVC/A, ANTICHAMA BWF-B, COBERTURA PVC-ST1, ANTICHAMA BWF-B, 1 CONDUTOR, 0,6/1 KV, SECAO NOMINAL 240 MM2</t>
  </si>
  <si>
    <t>97,65</t>
  </si>
  <si>
    <t>CABO DE COBRE, FLEXIVEL, CLASSE 4 OU 5, ISOLACAO EM PVC/A, ANTICHAMA BWF-B, COBERTURA PVC-ST1, ANTICHAMA BWF-B, 1 CONDUTOR, 0,6/1 KV, SECAO NOMINAL 25 MM2</t>
  </si>
  <si>
    <t>10,37</t>
  </si>
  <si>
    <t>CABO DE COBRE, FLEXIVEL, CLASSE 4 OU 5, ISOLACAO EM PVC/A, ANTICHAMA BWF-B, COBERTURA PVC-ST1, ANTICHAMA BWF-B, 1 CONDUTOR, 0,6/1 KV, SECAO NOMINAL 300 MM2</t>
  </si>
  <si>
    <t>122,21</t>
  </si>
  <si>
    <t>CABO DE COBRE, FLEXIVEL, CLASSE 4 OU 5, ISOLACAO EM PVC/A, ANTICHAMA BWF-B, COBERTURA PVC-ST1, ANTICHAMA BWF-B, 1 CONDUTOR, 0,6/1 KV, SECAO NOMINAL 35 MM2</t>
  </si>
  <si>
    <t>14,30</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</si>
  <si>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</si>
  <si>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</si>
  <si>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159,42</t>
  </si>
  <si>
    <t>CABO DE COBRE, FLEXIVEL, CLASSE 4 OU 5, ISOLACAO EM PVC/A, ANTICHAMA BWF-B, COBERTURA PVC-ST1, ANTICHAMA BWF-B, 1 CONDUTOR, 0,6/1 KV, SECAO NOMINAL 50 MM2</t>
  </si>
  <si>
    <t>20,38</t>
  </si>
  <si>
    <t>CABO DE COBRE, FLEXIVEL, CLASSE 4 OU 5, ISOLACAO EM PVC/A, ANTICHAMA BWF-B, COBERTURA PVC-ST1, ANTICHAMA BWF-B, 1 CONDUTOR, 0,6/1 KV, SECAO NOMINAL 500 MM2</t>
  </si>
  <si>
    <t>204,79</t>
  </si>
  <si>
    <t>CABO DE COBRE, FLEXIVEL, CLASSE 4 OU 5, ISOLACAO EM PVC/A, ANTICHAMA BWF-B, COBERTURA PVC-ST1, ANTICHAMA BWF-B, 1 CONDUTOR, 0,6/1 KV, SECAO NOMINAL 6 MM2</t>
  </si>
  <si>
    <t>2,77</t>
  </si>
  <si>
    <t>CABO DE COBRE, FLEXIVEL, CLASSE 4 OU 5, ISOLACAO EM PVC/A, ANTICHAMA BWF-B, COBERTURA PVC-ST1, ANTICHAMA BWF-B, 1 CONDUTOR, 0,6/1 KV, SECAO NOMINAL 70 MM2</t>
  </si>
  <si>
    <t>28,23</t>
  </si>
  <si>
    <t>CABO DE COBRE, FLEXIVEL, CLASSE 4 OU 5, ISOLACAO EM PVC/A, ANTICHAMA BWF-B, COBERTURA PVC-ST1, ANTICHAMA BWF-B, 1 CONDUTOR, 0,6/1 KV, SECAO NOMINAL 95 MM2</t>
  </si>
  <si>
    <t>37,51</t>
  </si>
  <si>
    <t>CABO DE COBRE, FLEXIVEL, CLASSE 4 OU 5, ISOLACAO EM PVC/A, ANTICHAMA BWF-B, 1 CONDUTOR, 450/750 V, SECAO NOMINAL 0,5 MM2</t>
  </si>
  <si>
    <t>0,27</t>
  </si>
  <si>
    <t>CABO DE COBRE, FLEXIVEL, CLASSE 4 OU 5, ISOLACAO EM PVC/A, ANTICHAMA BWF-B, 1 CONDUTOR, 450/750 V, SECAO NOMINAL 0,75 MM2</t>
  </si>
  <si>
    <t>0,37</t>
  </si>
  <si>
    <t>CABO DE COBRE, FLEXIVEL, CLASSE 4 OU 5, ISOLACAO EM PVC/A, ANTICHAMA BWF-B, 1 CONDUTOR, 450/750 V, SECAO NOMINAL 1,0 MM2</t>
  </si>
  <si>
    <t>CABO DE COBRE, FLEXIVEL, CLASSE 4 OU 5, ISOLACAO EM PVC/A, ANTICHAMA BWF-B, 1 CONDUTOR, 450/750 V, SECAO NOMINAL 1,5 MM2</t>
  </si>
  <si>
    <t>0,59</t>
  </si>
  <si>
    <t>CABO DE COBRE, FLEXIVEL, CLASSE 4 OU 5, ISOLACAO EM PVC/A, ANTICHAMA BWF-B, 1 CONDUTOR, 450/750 V, SECAO NOMINAL 10 MM2</t>
  </si>
  <si>
    <t>4,07</t>
  </si>
  <si>
    <t>CABO DE COBRE, FLEXIVEL, CLASSE 4 OU 5, ISOLACAO EM PVC/A, ANTICHAMA BWF-B, 1 CONDUTOR, 450/750 V, SECAO NOMINAL 120 MM2</t>
  </si>
  <si>
    <t>48,31</t>
  </si>
  <si>
    <t>CABO DE COBRE, FLEXIVEL, CLASSE 4 OU 5, ISOLACAO EM PVC/A, ANTICHAMA BWF-B, 1 CONDUTOR, 450/750 V, SECAO NOMINAL 150 MM2</t>
  </si>
  <si>
    <t>60,32</t>
  </si>
  <si>
    <t>CABO DE COBRE, FLEXIVEL, CLASSE 4 OU 5, ISOLACAO EM PVC/A, ANTICHAMA BWF-B, 1 CONDUTOR, 450/750 V, SECAO NOMINAL 16 MM2</t>
  </si>
  <si>
    <t>6,28</t>
  </si>
  <si>
    <t>CABO DE COBRE, FLEXIVEL, CLASSE 4 OU 5, ISOLACAO EM PVC/A, ANTICHAMA BWF-B, 1 CONDUTOR, 450/750 V, SECAO NOMINAL 185 MM2</t>
  </si>
  <si>
    <t>73,41</t>
  </si>
  <si>
    <t>CABO DE COBRE, FLEXIVEL, CLASSE 4 OU 5, ISOLACAO EM PVC/A, ANTICHAMA BWF-B, 1 CONDUTOR, 450/750 V, SECAO NOMINAL 2,5 MM2</t>
  </si>
  <si>
    <t>CABO DE COBRE, FLEXIVEL, CLASSE 4 OU 5, ISOLACAO EM PVC/A, ANTICHAMA BWF-B, 1 CONDUTOR, 450/750 V, SECAO NOMINAL 240 MM2</t>
  </si>
  <si>
    <t>97,02</t>
  </si>
  <si>
    <t>CABO DE COBRE, FLEXIVEL, CLASSE 4 OU 5, ISOLACAO EM PVC/A, ANTICHAMA BWF-B, 1 CONDUTOR, 450/750 V, SECAO NOMINAL 25 MM2</t>
  </si>
  <si>
    <t>10,07</t>
  </si>
  <si>
    <t>CABO DE COBRE, FLEXIVEL, CLASSE 4 OU 5, ISOLACAO EM PVC/A, ANTICHAMA BWF-B, 1 CONDUTOR, 450/750 V, SECAO NOMINAL 35 MM2</t>
  </si>
  <si>
    <t>13,85</t>
  </si>
  <si>
    <t>CABO DE COBRE, FLEXIVEL, CLASSE 4 OU 5, ISOLACAO EM PVC/A, ANTICHAMA BWF-B, 1 CONDUTOR, 450/750 V, SECAO NOMINAL 4 MM2</t>
  </si>
  <si>
    <t>1,70</t>
  </si>
  <si>
    <t>CABO DE COBRE, FLEXIVEL, CLASSE 4 OU 5, ISOLACAO EM PVC/A, ANTICHAMA BWF-B, 1 CONDUTOR, 450/750 V, SECAO NOMINAL 50 MM2</t>
  </si>
  <si>
    <t>20,33</t>
  </si>
  <si>
    <t>CABO DE COBRE, FLEXIVEL, CLASSE 4 OU 5, ISOLACAO EM PVC/A, ANTICHAMA BWF-B, 1 CONDUTOR, 450/750 V, SECAO NOMINAL 6 MM2</t>
  </si>
  <si>
    <t>CABO DE COBRE, FLEXIVEL, CLASSE 4 OU 5, ISOLACAO EM PVC/A, ANTICHAMA BWF-B, 1 CONDUTOR, 450/750 V, SECAO NOMINAL 70 MM2</t>
  </si>
  <si>
    <t>28,59</t>
  </si>
  <si>
    <t>CABO DE COBRE, FLEXIVEL, CLASSE 4 OU 5, ISOLACAO EM PVC/A, ANTICHAMA BWF-B, 1 CONDUTOR, 450/750 V, SECAO NOMINAL 95 MM2</t>
  </si>
  <si>
    <t>37,48</t>
  </si>
  <si>
    <t>CABO DE COBRE, RIGIDO, CLASSE 2, COMPACTADO, BLINDADO, ISOLACAO EM EPR OU XLPE, COBERTURA ANTICHAMA EM PVC, PEAD OU HFFR, 1 CONDUTOR, 20/35 KV, SECAO NOMINAL 120 MM2</t>
  </si>
  <si>
    <t>96,75</t>
  </si>
  <si>
    <t>CABO DE COBRE, RIGIDO, CLASSE 2, COMPACTADO, BLINDADO, ISOLACAO EM EPR OU XLPE, COBERTURA ANTICHAMA EM PVC, PEAD OU HFFR, 1 CONDUTOR, 20/35 KV, SECAO NOMINAL 150 MM2</t>
  </si>
  <si>
    <t>113,74</t>
  </si>
  <si>
    <t>CABO DE COBRE, RIGIDO, CLASSE 2, COMPACTADO, BLINDADO, ISOLACAO EM EPR OU XLPE, COBERTURA ANTICHAMA EM PVC, PEAD OU HFFR, 1 CONDUTOR, 20/35 KV, SECAO NOMINAL 185 MM2</t>
  </si>
  <si>
    <t>123,94</t>
  </si>
  <si>
    <t>CABO DE COBRE, RIGIDO, CLASSE 2, COMPACTADO, BLINDADO, ISOLACAO EM EPR OU XLPE, COBERTURA ANTICHAMA EM PVC, PEAD OU HFFR, 1 CONDUTOR, 20/35 KV, SECAO NOMINAL 240 MM2</t>
  </si>
  <si>
    <t>154,09</t>
  </si>
  <si>
    <t>CABO DE COBRE, RIGIDO, CLASSE 2, COMPACTADO, BLINDADO, ISOLACAO EM EPR OU XLPE, COBERTURA ANTICHAMA EM PVC, PEAD OU HFFR, 1 CONDUTOR, 20/35 KV, SECAO NOMINAL 300 MM2</t>
  </si>
  <si>
    <t>181,62</t>
  </si>
  <si>
    <t>CABO DE COBRE, RIGIDO, CLASSE 2, COMPACTADO, BLINDADO, ISOLACAO EM EPR OU XLPE, COBERTURA ANTICHAMA EM PVC, PEAD OU HFFR, 1 CONDUTOR, 20/35 KV, SECAO NOMINAL 400 MM2</t>
  </si>
  <si>
    <t>213,70</t>
  </si>
  <si>
    <t>CABO DE COBRE, RIGIDO, CLASSE 2, COMPACTADO, BLINDADO, ISOLACAO EM EPR OU XLPE, COBERTURA ANTICHAMA EM PVC, PEAD OU HFFR, 1 CONDUTOR, 20/35 KV, SECAO NOMINAL 50 MM2</t>
  </si>
  <si>
    <t>64,97</t>
  </si>
  <si>
    <t>CABO DE COBRE, RIGIDO, CLASSE 2, COMPACTADO, BLINDADO, ISOLACAO EM EPR OU XLPE, COBERTURA ANTICHAMA EM PVC, PEAD OU HFFR, 1 CONDUTOR, 20/35 KV, SECAO NOMINAL 500 MM2</t>
  </si>
  <si>
    <t>292,09</t>
  </si>
  <si>
    <t>CABO DE COBRE, RIGIDO, CLASSE 2, COMPACTADO, BLINDADO, ISOLACAO EM EPR OU XLPE, COBERTURA ANTICHAMA EM PVC, PEAD OU HFFR, 1 CONDUTOR, 20/35 KV, SECAO NOMINAL 70 MM2</t>
  </si>
  <si>
    <t>77,11</t>
  </si>
  <si>
    <t>CABO DE COBRE, RIGIDO, CLASSE 2, COMPACTADO, BLINDADO, ISOLACAO EM EPR OU XLPE, COBERTURA ANTICHAMA EM PVC, PEAD OU HFFR, 1 CONDUTOR, 20/35 KV, SECAO NOMINAL 95 MM2</t>
  </si>
  <si>
    <t>92,00</t>
  </si>
  <si>
    <t>CABO DE COBRE, RIGIDO, CLASSE 2, ISOLACAO EM PVC/A, ANTICHAMA BWF-B, 1 CONDUTOR, 450/750 V, SECAO NOMINAL 1,5 MM2</t>
  </si>
  <si>
    <t>0,57</t>
  </si>
  <si>
    <t>CABO DE COBRE, RIGIDO, CLASSE 2, ISOLACAO EM PVC/A, ANTICHAMA BWF-B, 1 CONDUTOR, 450/750 V, SECAO NOMINAL 10 MM2</t>
  </si>
  <si>
    <t>4,32</t>
  </si>
  <si>
    <t>CABO DE COBRE, RIGIDO, CLASSE 2, ISOLACAO EM PVC/A, ANTICHAMA BWF-B, 1 CONDUTOR, 450/750 V, SECAO NOMINAL 150 MM2</t>
  </si>
  <si>
    <t>59,14</t>
  </si>
  <si>
    <t>CABO DE COBRE, RIGIDO, CLASSE 2, ISOLACAO EM PVC/A, ANTICHAMA BWF-B, 1 CONDUTOR, 450/750 V, SECAO NOMINAL 16 MM2</t>
  </si>
  <si>
    <t>6,76</t>
  </si>
  <si>
    <t>CABO DE COBRE, RIGIDO, CLASSE 2, ISOLACAO EM PVC/A, ANTICHAMA BWF-B, 1 CONDUTOR, 450/750 V, SECAO NOMINAL 185 MM2</t>
  </si>
  <si>
    <t>72,59</t>
  </si>
  <si>
    <t>CABO DE COBRE, RIGIDO, CLASSE 2, ISOLACAO EM PVC/A, ANTICHAMA BWF-B, 1 CONDUTOR, 450/750 V, SECAO NOMINAL 2,5 MM2</t>
  </si>
  <si>
    <t>CABO DE COBRE, RIGIDO, CLASSE 2, ISOLACAO EM PVC/A, ANTICHAMA BWF-B, 1 CONDUTOR, 450/750 V, SECAO NOMINAL 240 MM2</t>
  </si>
  <si>
    <t>95,92</t>
  </si>
  <si>
    <t>CABO DE COBRE, RIGIDO, CLASSE 2, ISOLACAO EM PVC/A, ANTICHAMA BWF-B, 1 CONDUTOR, 450/750 V, SECAO NOMINAL 25 MM2</t>
  </si>
  <si>
    <t>10,33</t>
  </si>
  <si>
    <t>CABO DE COBRE, RIGIDO, CLASSE 2, ISOLACAO EM PVC/A, ANTICHAMA BWF-B, 1 CONDUTOR, 450/750 V, SECAO NOMINAL 300 MM2</t>
  </si>
  <si>
    <t>118,72</t>
  </si>
  <si>
    <t>CABO DE COBRE, RIGIDO, CLASSE 2, ISOLACAO EM PVC/A, ANTICHAMA BWF-B, 1 CONDUTOR, 450/750 V, SECAO NOMINAL 35 MM2</t>
  </si>
  <si>
    <t>14,04</t>
  </si>
  <si>
    <t>CABO DE COBRE, RIGIDO, CLASSE 2, ISOLACAO EM PVC/A, ANTICHAMA BWF-B, 1 CONDUTOR, 450/750 V, SECAO NOMINAL 4 MM2</t>
  </si>
  <si>
    <t>2,18</t>
  </si>
  <si>
    <t>CABO DE COBRE, RIGIDO, CLASSE 2, ISOLACAO EM PVC/A, ANTICHAMA BWF-B, 1 CONDUTOR, 450/750 V, SECAO NOMINAL 400 MM2</t>
  </si>
  <si>
    <t>153,60</t>
  </si>
  <si>
    <t>CABO DE COBRE, RIGIDO, CLASSE 2, ISOLACAO EM PVC/A, ANTICHAMA BWF-B, 1 CONDUTOR, 450/750 V, SECAO NOMINAL 50 MM2</t>
  </si>
  <si>
    <t>19,92</t>
  </si>
  <si>
    <t>CABO DE COBRE, RIGIDO, CLASSE 2, ISOLACAO EM PVC/A, ANTICHAMA BWF-B, 1 CONDUTOR, 450/750 V, SECAO NOMINAL 500 MM2</t>
  </si>
  <si>
    <t>190,31</t>
  </si>
  <si>
    <t>CABO DE COBRE, RIGIDO, CLASSE 2, ISOLACAO EM PVC/A, ANTICHAMA BWF-B, 1 CONDUTOR, 450/750 V, SECAO NOMINAL 6 MM2</t>
  </si>
  <si>
    <t>CABO DE COBRE, RIGIDO, CLASSE 2, ISOLACAO EM PVC/A, ANTICHAMA BWF-B, 1 CONDUTOR, 450/750 V, SECAO NOMINAL 70 MM2</t>
  </si>
  <si>
    <t>27,51</t>
  </si>
  <si>
    <t>CABO DE COBRE, RIGIDO, CLASSE 2, ISOLACAO EM PVC/A, ANTICHAMA BWF-B, 1 CONDUTOR, 450/750 V, SECAO NOMINAL 95 MM2</t>
  </si>
  <si>
    <t>37,27</t>
  </si>
  <si>
    <t>CABO DE PAR TRANCADO UTP, 4 PARES, CATEGORIA 5E</t>
  </si>
  <si>
    <t>CABO DE PAR TRANCADO UTP, 4 PARES, CATEGORIA 6</t>
  </si>
  <si>
    <t>CABO FLEXIVEL PVC 750 V, 2 CONDUTORES DE 1,5 MM2</t>
  </si>
  <si>
    <t>2,27</t>
  </si>
  <si>
    <t>CABO FLEXIVEL PVC 750 V, 2 CONDUTORES DE 10,0 MM2</t>
  </si>
  <si>
    <t>10,95</t>
  </si>
  <si>
    <t>CABO FLEXIVEL PVC 750 V, 2 CONDUTORES DE 4,0 MM2</t>
  </si>
  <si>
    <t>4,88</t>
  </si>
  <si>
    <t>CABO FLEXIVEL PVC 750 V, 2 CONDUTORES DE 6,0 MM2</t>
  </si>
  <si>
    <t>7,33</t>
  </si>
  <si>
    <t>CABO FLEXIVEL PVC 750 V, 3 CONDUTORES DE 1,5 MM2</t>
  </si>
  <si>
    <t>3,02</t>
  </si>
  <si>
    <t>CABO FLEXIVEL PVC 750 V, 3 CONDUTORES DE 10,0 MM2</t>
  </si>
  <si>
    <t>CABO FLEXIVEL PVC 750 V, 3 CONDUTORES DE 4,0 MM2</t>
  </si>
  <si>
    <t>7,01</t>
  </si>
  <si>
    <t>CABO FLEXIVEL PVC 750 V, 3 CONDUTORES DE 6,0 MM2</t>
  </si>
  <si>
    <t>9,93</t>
  </si>
  <si>
    <t>CABO FLEXIVEL PVC 750 V, 4 CONDUTORES DE 1,5 MM2</t>
  </si>
  <si>
    <t>CABO FLEXIVEL PVC 750 V, 4 CONDUTORES DE 10,0 MM2</t>
  </si>
  <si>
    <t>20,78</t>
  </si>
  <si>
    <t>CABO FLEXIVEL PVC 750 V, 4 CONDUTORES DE 4,0 MM2</t>
  </si>
  <si>
    <t>8,95</t>
  </si>
  <si>
    <t>CABO FLEXIVEL PVC 750 V, 4 CONDUTORES DE 6,0 MM2</t>
  </si>
  <si>
    <t>CABO MULTIPOLAR DE COBRE, FLEXIVEL, CLASSE 4 OU 5, ISOLACAO EM HEPR, COBERTURA EM PVC-ST2, ANTICHAMA BWF-B, 0,6/1 KV, 3 CONDUTORES DE 1,5 MM2</t>
  </si>
  <si>
    <t>2,60</t>
  </si>
  <si>
    <t>CABO MULTIPOLAR DE COBRE, FLEXIVEL, CLASSE 4 OU 5, ISOLACAO EM HEPR, COBERTURA EM PVC-ST2, ANTICHAMA BWF-B, 0,6/1 KV, 3 CONDUTORES DE 10 MM2</t>
  </si>
  <si>
    <t>13,86</t>
  </si>
  <si>
    <t>CABO MULTIPOLAR DE COBRE, FLEXIVEL, CLASSE 4 OU 5, ISOLACAO EM HEPR, COBERTURA EM PVC-ST2, ANTICHAMA BWF-B, 0,6/1 KV, 3 CONDUTORES DE 120 MM2</t>
  </si>
  <si>
    <t>159,97</t>
  </si>
  <si>
    <t>CABO MULTIPOLAR DE COBRE, FLEXIVEL, CLASSE 4 OU 5, ISOLACAO EM HEPR, COBERTURA EM PVC-ST2, ANTICHAMA BWF-B, 0,6/1 KV, 3 CONDUTORES DE 16 MM2</t>
  </si>
  <si>
    <t>21,68</t>
  </si>
  <si>
    <t>CABO MULTIPOLAR DE COBRE, FLEXIVEL, CLASSE 4 OU 5, ISOLACAO EM HEPR, COBERTURA EM PVC-ST2, ANTICHAMA BWF-B, 0,6/1 KV, 3 CONDUTORES DE 2,5 MM2</t>
  </si>
  <si>
    <t>3,85</t>
  </si>
  <si>
    <t>CABO MULTIPOLAR DE COBRE, FLEXIVEL, CLASSE 4 OU 5, ISOLACAO EM HEPR, COBERTURA EM PVC-ST2, ANTICHAMA BWF-B, 0,6/1 KV, 3 CONDUTORES DE 25 MM2</t>
  </si>
  <si>
    <t>33,54</t>
  </si>
  <si>
    <t>CABO MULTIPOLAR DE COBRE, FLEXIVEL, CLASSE 4 OU 5, ISOLACAO EM HEPR, COBERTURA EM PVC-ST2, ANTICHAMA BWF-B, 0,6/1 KV, 3 CONDUTORES DE 35 MM2</t>
  </si>
  <si>
    <t>45,41</t>
  </si>
  <si>
    <t>CABO MULTIPOLAR DE COBRE, FLEXIVEL, CLASSE 4 OU 5, ISOLACAO EM HEPR, COBERTURA EM PVC-ST2, ANTICHAMA BWF-B, 0,6/1 KV, 3 CONDUTORES DE 4 MM2</t>
  </si>
  <si>
    <t>5,87</t>
  </si>
  <si>
    <t>CABO MULTIPOLAR DE COBRE, FLEXIVEL, CLASSE 4 OU 5, ISOLACAO EM HEPR, COBERTURA EM PVC-ST2, ANTICHAMA BWF-B, 0,6/1 KV, 3 CONDUTORES DE 50 MM2</t>
  </si>
  <si>
    <t>66,90</t>
  </si>
  <si>
    <t>CABO MULTIPOLAR DE COBRE, FLEXIVEL, CLASSE 4 OU 5, ISOLACAO EM HEPR, COBERTURA EM PVC-ST2, ANTICHAMA BWF-B, 0,6/1 KV, 3 CONDUTORES DE 6 MM2</t>
  </si>
  <si>
    <t>8,36</t>
  </si>
  <si>
    <t>CABO MULTIPOLAR DE COBRE, FLEXIVEL, CLASSE 4 OU 5, ISOLACAO EM HEPR, COBERTURA EM PVC-ST2, ANTICHAMA BWF-B, 0,6/1 KV, 3 CONDUTORES DE 70 MM2</t>
  </si>
  <si>
    <t>93,87</t>
  </si>
  <si>
    <t>CABO MULTIPOLAR DE COBRE, FLEXIVEL, CLASSE 4 OU 5, ISOLACAO EM HEPR, COBERTURA EM PVC-ST2, ANTICHAMA BWF-B, 0,6/1 KV, 3 CONDUTORES DE 95 MM2</t>
  </si>
  <si>
    <t>123,05</t>
  </si>
  <si>
    <t>CABO TELEFONICO CCI 50, 1 PAR, USO INTERNO, SEM BLINDAGEM</t>
  </si>
  <si>
    <t>CABO TELEFONICO CCI 50, 2 PARES, USO INTERNO, SEM BLINDAGEM</t>
  </si>
  <si>
    <t>0,87</t>
  </si>
  <si>
    <t>CABO TELEFONICO CCI 50, 3 PARES, USO INTERNO, SEM BLINDAGEM</t>
  </si>
  <si>
    <t>CABO TELEFONICO CCI 50, 4 PARES, USO INTERNO, SEM BLINDAGEM</t>
  </si>
  <si>
    <t>CABO TELEFONICO CCI 50, 5 PARES, USO INTERNO, SEM BLINDAGEM</t>
  </si>
  <si>
    <t>2,30</t>
  </si>
  <si>
    <t>CABO TELEFONICO CCI 50, 6 PARES, USO INTERNO, SEM BLINDAGEM</t>
  </si>
  <si>
    <t>2,65</t>
  </si>
  <si>
    <t>CABO TELEFONICO CI 50, 10 PARES, USO INTERNO</t>
  </si>
  <si>
    <t>5,20</t>
  </si>
  <si>
    <t>CABO TELEFONICO CI 50, 20 PARES, USO INTERNO</t>
  </si>
  <si>
    <t>10,09</t>
  </si>
  <si>
    <t>CABO TELEFONICO CI 50, 200 PARES, USO INTERNO</t>
  </si>
  <si>
    <t>98,12</t>
  </si>
  <si>
    <t>CABO TELEFONICO CI 50, 30 PARES, USO INTERNO</t>
  </si>
  <si>
    <t>CABO TELEFONICO CI 50, 50 PARES, USO INTERNO</t>
  </si>
  <si>
    <t>24,39</t>
  </si>
  <si>
    <t>CABO TELEFONICO CI 50, 75 PARES, USO INTERNO</t>
  </si>
  <si>
    <t>39,83</t>
  </si>
  <si>
    <t>CABO TELEFONICO CTP - APL - 50, 10 PARES, USO EXTERNO</t>
  </si>
  <si>
    <t>CABO TELEFONICO CTP - APL - 50, 100 PARES, USO EXTERNO</t>
  </si>
  <si>
    <t>49,07</t>
  </si>
  <si>
    <t>CABO TELEFONICO CTP - APL - 50, 20 PARES, USO EXTERNO</t>
  </si>
  <si>
    <t>11,76</t>
  </si>
  <si>
    <t>CABO TELEFONICO CTP - APL - 50, 30 PARES, USO EXTERNO</t>
  </si>
  <si>
    <t>15,96</t>
  </si>
  <si>
    <t>CACAMBA METALICA BASCULANTE COM CAPACIDADE DE 10 M3 (INCLUI MONTAGEM, NAO INCLUI CAMINHAO)</t>
  </si>
  <si>
    <t>25.226,43</t>
  </si>
  <si>
    <t>CACAMBA METALICA BASCULANTE COM CAPACIDADE DE 12 M3 (INCLUI MONTAGEM, NAO INCLUI CAMINHAO)</t>
  </si>
  <si>
    <t>28.646,15</t>
  </si>
  <si>
    <t>CACAMBA METALICA BASCULANTE COM CAPACIDADE DE 6 M3 (INCLUI MONTAGEM, NAO INCLUI CAMINHAO)</t>
  </si>
  <si>
    <t>18.914,68</t>
  </si>
  <si>
    <t>CACAMBA METALICA BASCULANTE COM CAPACIDADE DE 8 M3 (INCLUI MONTAGEM, NAO INCLUI CAMINHAO)</t>
  </si>
  <si>
    <t>22.792,19</t>
  </si>
  <si>
    <t>CADEADO EM ACO INOX, LARGURA DE *50* MM, COM HASTE EM ACO TEMPERADO, SEM MOLA - CHAVES INCLUIDAS</t>
  </si>
  <si>
    <t>122,64</t>
  </si>
  <si>
    <t>CADEADO SIMPLES/COMUM, EM LATAO MACICO CROMADO, LARGURA DE 25 MM,  HASTE DE ACO TEMPERADO, CEMENTADO (NAO LONGA), INCLUI 2 CHAVES</t>
  </si>
  <si>
    <t>14,05</t>
  </si>
  <si>
    <t>CADEADO SIMPLES, EM LATAO MACICO CROMADO, LARGURA DE 35 MM,  HASTE DE ACO TEMPERADO, CEMENTADO (NAO LONGA), INCLUI 2 CHAVES</t>
  </si>
  <si>
    <t>15,66</t>
  </si>
  <si>
    <t>CADEIRA SUSPENSA MANUAL / BALANCIM INDIVIDUAL (NBR 14751)</t>
  </si>
  <si>
    <t>806,41</t>
  </si>
  <si>
    <t>CAIBRO DE MADEIRA APARELHADA *6 X 8* CM, MACARANDUBA, ANGELIM OU EQUIVALENTE DA REGIAO</t>
  </si>
  <si>
    <t>7,54</t>
  </si>
  <si>
    <t>CAIBRO DE MADEIRA NAO APARELHADA *5 X 6* CM, MACARANDUBA, ANGELIM OU EQUIVALENTE DA REGIAO</t>
  </si>
  <si>
    <t>10,06</t>
  </si>
  <si>
    <t>CAIBRO DE MADEIRA NAO APARELHADA *6 X 8* CM, MACARANDUBA, ANGELIM OU EQUIVALENTE DA REGIAO</t>
  </si>
  <si>
    <t>12,71</t>
  </si>
  <si>
    <t>CAIBRO DE MADEIRA NATIVA/REGIONAL 5 X 5 CM NAO APARELHADA (P/FORMA)</t>
  </si>
  <si>
    <t>CAIXA D'AGUA DE FIBRA DE VIDRO, PARA 500 LITROS, COM TAMPA</t>
  </si>
  <si>
    <t>195,30</t>
  </si>
  <si>
    <t>CAIXA D'AGUA EM POLIETILENO 1000 LITROS, COM TAMPA</t>
  </si>
  <si>
    <t>294,45</t>
  </si>
  <si>
    <t>CAIXA D'AGUA EM POLIETILENO 1500 LITROS, COM TAMPA</t>
  </si>
  <si>
    <t>598,02</t>
  </si>
  <si>
    <t>CAIXA D'AGUA EM POLIETILENO 2000 LITROS, COM TAMPA</t>
  </si>
  <si>
    <t>671,73</t>
  </si>
  <si>
    <t>CAIXA D'AGUA EM POLIETILENO 500 LITROS, COM TAMPA</t>
  </si>
  <si>
    <t>169,05</t>
  </si>
  <si>
    <t>CAIXA D'AGUA EM POLIETILENO 750 LITROS, COM TAMPA</t>
  </si>
  <si>
    <t>289,91</t>
  </si>
  <si>
    <t>CAIXA D'AGUA FIBRA DE VIDRO PARA 1000 LITROS, COM TAMPA</t>
  </si>
  <si>
    <t>268,41</t>
  </si>
  <si>
    <t>CAIXA D'AGUA FIBRA DE VIDRO PARA 10000 LITROS, COM TAMPA</t>
  </si>
  <si>
    <t>2.592,56</t>
  </si>
  <si>
    <t>CAIXA D'AGUA FIBRA DE VIDRO PARA 1500 LITROS, COM TAMPA</t>
  </si>
  <si>
    <t>435,49</t>
  </si>
  <si>
    <t>CAIXA D'AGUA FIBRA DE VIDRO PARA 2000 LITROS, COM TAMPA</t>
  </si>
  <si>
    <t>561,38</t>
  </si>
  <si>
    <t>CAIXA D'AGUA FIBRA DE VIDRO PARA 5000 LITROS, COM TAMPA</t>
  </si>
  <si>
    <t>1.250,28</t>
  </si>
  <si>
    <t>CAIXA DE CONCRETO PRE-MOLDADO PARA AR-CONDICIONADO DE JANELA, DE *80 X 54 X 76,5* CM (L X A X P)</t>
  </si>
  <si>
    <t>99,87</t>
  </si>
  <si>
    <t>CAIXA DE DESCARGA DE PLASTICO EXTERNA, DE *9* L, PUXADOR FIO DE NYLON, NAO INCLUSO CANO, BOLSA, ENGATE</t>
  </si>
  <si>
    <t>26,00</t>
  </si>
  <si>
    <t>CAIXA DE DESCARGA PLASTICA DE EMBUTIR COMPLETA, COM ESPELHO PLASTICO, CAPACIDADE 6 A 10 L, ACESSORIOS INCLUSOS</t>
  </si>
  <si>
    <t>574,73</t>
  </si>
  <si>
    <t>CAIXA DE GORDURA EM PVC, DIAMETRO MINIMO 300 MM, DIAMETRO DE SAIDA 100 MM, CAPACIDADE  APROXIMADA 18 LITROS, COM TAMPA</t>
  </si>
  <si>
    <t>361,97</t>
  </si>
  <si>
    <t>CAIXA DE INCENDIO/ABRIGO PARA MANGUEIRA, DE EMBUTIR/INTERNA, COM 75 X 45 X 17 CM, EM CHAPA DE ACO, PORTA COM VENTILACAO, VISOR COM A INSCRICAO "INCENDIO", SUPORTE/CESTA INTERNA PARA A MANGUEIRA, PINTURA ELETROSTATICA VERMELHA</t>
  </si>
  <si>
    <t>159,17</t>
  </si>
  <si>
    <t>CAIXA DE INCENDIO/ABRIGO PARA MANGUEIRA, DE EMBUTIR/INTERNA, COM 90 X 60 X 17 CM, EM CHAPA DE ACO, PORTA COM VENTILACAO, VISOR COM A INSCRICAO "INCENDIO", SUPORTE/CESTA INTERNA PARA A MANGUEIRA, PINTURA ELETROSTATICA VERMELHA</t>
  </si>
  <si>
    <t>201,33</t>
  </si>
  <si>
    <t>CAIXA DE INCENDIO/ABRIGO PARA MANGUEIRA, DE SOBREPOR/EXTERNA, COM 75 X 45 X 17 CM, EM CHAPA DE ACO, PORTA COM VENTILACAO, VISOR COM A INSCRICAO "INCENDIO", SUPORTE/CESTA INTERNA PARA A MANGUEIRA, PINTURA ELETROSTATICA VERMELHA</t>
  </si>
  <si>
    <t>166,75</t>
  </si>
  <si>
    <t>CAIXA DE INCENDIO/ABRIGO PARA MANGUEIRA, DE SOBREPOR/EXTERNA, COM 90 X 60 X 17 CM, EM CHAPA DE ACO, PORTA COM VENTILACAO, VISOR COM A INSCRICAO "INCENDIO", SUPORTE/CESTA INTERNA PARA A MANGUEIRA, PINTURA ELETROSTATICA VERMELHA</t>
  </si>
  <si>
    <t>203,70</t>
  </si>
  <si>
    <t>CAIXA DE LUZ "3 X 3" EM ACO ESMALTADA</t>
  </si>
  <si>
    <t>0,67</t>
  </si>
  <si>
    <t>CAIXA DE LUZ "4 X 2" EM ACO ESMALTADA</t>
  </si>
  <si>
    <t>CAIXA DE LUZ "4 X 4" EM ACO ESMALTADA</t>
  </si>
  <si>
    <t>1,32</t>
  </si>
  <si>
    <t>CAIXA DE PASSAGEM DE PAREDE, DE EMBUTIR, EM PVC, DIMENSOES *120 X 120 X 75* MM</t>
  </si>
  <si>
    <t>CAIXA DE PASSAGEM DE PAREDE, DE EMBUTIR, EM PVC, DIMENSOES *150 X 150 X 75* MM</t>
  </si>
  <si>
    <t>14,33</t>
  </si>
  <si>
    <t>CAIXA DE PASSAGEM DE PAREDE, DE EMBUTIR, EM PVC, DIMENSOES *200 X 200 X 90* MM</t>
  </si>
  <si>
    <t>21,86</t>
  </si>
  <si>
    <t>CAIXA DE PASSAGEM METALICA DE SOBREPOR COM TAMPA PARAFUSADA, DIMENSOES 15 X 15 X 10 CM</t>
  </si>
  <si>
    <t>7,28</t>
  </si>
  <si>
    <t>CAIXA DE PASSAGEM METALICA DE SOBREPOR COM TAMPA PARAFUSADA, DIMENSOES 20 X 20 X 10 CM</t>
  </si>
  <si>
    <t>12,05</t>
  </si>
  <si>
    <t>CAIXA DE PASSAGEM METALICA DE SOBREPOR COM TAMPA PARAFUSADA, DIMENSOES 25 X 25 X 10 CM</t>
  </si>
  <si>
    <t>CAIXA DE PASSAGEM METALICA DE SOBREPOR COM TAMPA PARAFUSADA, DIMENSOES 30 X 30 X 10 CM</t>
  </si>
  <si>
    <t>23,87</t>
  </si>
  <si>
    <t>CAIXA DE PASSAGEM METALICA DE SOBREPOR COM TAMPA PARAFUSADA, DIMENSOES 35 X 35 X 12 CM</t>
  </si>
  <si>
    <t>41,62</t>
  </si>
  <si>
    <t>CAIXA DE PASSAGEM METALICA DE SOBREPOR COM TAMPA PARAFUSADA, DIMENSOES 40 X 40 X 15 CM</t>
  </si>
  <si>
    <t>43,24</t>
  </si>
  <si>
    <t>CAIXA DE PASSAGEM METALICA DE SOBREPOR COM TAMPA PARAFUSADA, DIMENSOES 50 X 50 X 15 CM</t>
  </si>
  <si>
    <t>56,18</t>
  </si>
  <si>
    <t>CAIXA DE PASSAGEM METALICA DE SOBREPOR COM TAMPA PARAFUSADA, DIMENSOES 60 X 60 X 20 CM</t>
  </si>
  <si>
    <t>98,39</t>
  </si>
  <si>
    <t>CAIXA DE PASSAGEM METALICA DE SOBREPOR COM TAMPA PARAFUSADA, DIMENSOES 70 X 70 X 20 CM</t>
  </si>
  <si>
    <t>121,10</t>
  </si>
  <si>
    <t>CAIXA DE PASSAGEM METALICA DE SOBREPOR COM TAMPA PARAFUSADA, DIMENSOES 80 X 80 X 20 CM</t>
  </si>
  <si>
    <t>145,32</t>
  </si>
  <si>
    <t>CAIXA DE PASSAGEM N 2, DE EMBUTIR, PADRAO TELEBRAS, DIMENSOES 20 X 20 X 12 CM, EM CHAPA DE ACO GALVANIZADO</t>
  </si>
  <si>
    <t>21,58</t>
  </si>
  <si>
    <t>CAIXA DE PASSAGEM N 2, DE SOBREPOR, PADRAO TELEBRAS, DIMENSOES 20 X 20 X *12* CM, EM CHAPA DE ACO GALVANIZADO</t>
  </si>
  <si>
    <t>26,33</t>
  </si>
  <si>
    <t>CAIXA DE PASSAGEM N 3, DE EMBUTIR, PADRAO TELEBRAS, DIMENSOES 40 X 40 X 12 CM, EM CHAPA DE ACO GALVANIZADO</t>
  </si>
  <si>
    <t>CAIXA DE PASSAGEM N 3, DE SOBREPOR, PADRAO TELEBRAS, DIMENSOES 40 X 40 X *12* CM, EM CHAPA DE ACO GALVANIZADO</t>
  </si>
  <si>
    <t>59,79</t>
  </si>
  <si>
    <t>CAIXA DE PASSAGEM N 4, DE EMBUTIR, PADRAO TELEBRAS, DIMENSOES 60 X 60 X 12 CM, EM CHAPA DE ACO GALVANIZADO</t>
  </si>
  <si>
    <t>89,31</t>
  </si>
  <si>
    <t>CAIXA DE PASSAGEM N 4, DE SOBREPOR, PADRAO TELEBRAS, DIMENSOES 60 X 60 X *12* CM, EM CHAPA DE ACO GALVANIZADO</t>
  </si>
  <si>
    <t>95,95</t>
  </si>
  <si>
    <t>CAIXA DE PASSAGEM N 5, DE EMBUTIR, PADRAO TELEBRAS, DIMENSOES 80 X 80 X 12 CM, EM CHAPA DE ACO GALVANIZADO</t>
  </si>
  <si>
    <t>CAIXA DE PASSAGEM N 5, DE SOBREPOR, PADRAO TELEBRAS, DIMENSOES 80 X 80 X *12* CM, EM CHAPA DE ACO GALVANIZADO</t>
  </si>
  <si>
    <t>166,29</t>
  </si>
  <si>
    <t>CAIXA DE PASSAGEM N 6, DE EMBUTIR, PADRAO TELEBRAS, DIMENSOES 120 X 120 X 12 CM, EM CHAPA DE ACO GALVANIZADO</t>
  </si>
  <si>
    <t>295,00</t>
  </si>
  <si>
    <t>CAIXA DE PASSAGEM N 6, DE SOBREPOR, PADRAO TELEBRAS, DIMENSOES 120 X 120 X *12* CM, EM CHAPA DE ACO GALVANIZADO</t>
  </si>
  <si>
    <t>314,77</t>
  </si>
  <si>
    <t>CAIXA DE PASSAGEM N 7, DE EMBUTIR, PADRAO TELEBRAS, DIMENSOES 150 X 150 X 15 CM, EM CHAPA DE ACO GALVANIZADO</t>
  </si>
  <si>
    <t>422,62</t>
  </si>
  <si>
    <t>CAIXA DE PASSAGEM N 7, DE SOBREPOR, PADRAO TELEBRAS, DIMENSOES 150 X 150 X *15* CM, EM CHAPA DE ACO GALVANIZADO</t>
  </si>
  <si>
    <t>512,35</t>
  </si>
  <si>
    <t>CAIXA DE PASSAGEM N 8, DE EMBUTIR, PADRAO TELEBRAS, DIMENSOES 200 X 200 X 20 CM, EM CHAPA DE ACO GALVANIZADO</t>
  </si>
  <si>
    <t>1.381,41</t>
  </si>
  <si>
    <t>CAIXA DE PASSAGEM N 8, DE SOBREPOR, PADRAO TELEBRAS, DIMENSOES 200 X 200 X *20* CM, EM CHAPA DE ACO GALVANIZADO</t>
  </si>
  <si>
    <t>1.796,24</t>
  </si>
  <si>
    <t>CAIXA DE PASSAGEM OCTOGONAL 4 X4, EM ACO ESMALTADA, COM FUNDO MOVEL SIMPLES</t>
  </si>
  <si>
    <t>CAIXA DE PASSAGEM, EM PVC, DE 4" X 2", PARA ELETRODUTO FLEXIVEL CORRUGADO</t>
  </si>
  <si>
    <t>CAIXA DE PASSAGEM, EM PVC, DE 4" X 4", PARA ELETRODUTO FLEXIVEL CORRUGADO</t>
  </si>
  <si>
    <t>3,46</t>
  </si>
  <si>
    <t>CAIXA DE PROTECAO EXTERNA PARA MEDIDOR HOROSAZONAL, DE BAIXA TENSAO, COM MODULO, EM CHAPA DE ACO (PADRAO DA CONCESSIONARIA LOCAL)</t>
  </si>
  <si>
    <t>788,31</t>
  </si>
  <si>
    <t>CAIXA DE PROTECAO PARA TRANSFORMADOR CORRENTE, EM CHAPA DE ACO 18 USG (PADRAO DA CONCESSIONARIA LOCAL)</t>
  </si>
  <si>
    <t>132,70</t>
  </si>
  <si>
    <t>CAIXA DE PROTECAO PARA 1 MEDIDOR BIFASICO, EM CHAPA DE ACO 20 USG (PADRAO DA CONCESSIONARIA LOCAL)</t>
  </si>
  <si>
    <t>74,93</t>
  </si>
  <si>
    <t>CAIXA DE PROTECAO PARA 1 MEDIDOR MONOFASICO, EM CHAPA DE ACO 20 USG (PADRAO DA CONCESSIONARIA LOCAL)</t>
  </si>
  <si>
    <t>38,60</t>
  </si>
  <si>
    <t>CAIXA DE PROTECAO PARA 1 MEDIDOR TRIFASICO, EM CHAPA DE ACO 20 USG (PADRAO DA CONCESSIONARIA LOCAL)</t>
  </si>
  <si>
    <t>75,68</t>
  </si>
  <si>
    <t>CAIXA EXTERNA DE MEDICAO PARA 1 MEDIDOR TRIFASICO, COM VISOR, EM CHAPA DE ACO 18 USG (PADRAO DA CONCESSIONARIA LOCAL)</t>
  </si>
  <si>
    <t>64,21</t>
  </si>
  <si>
    <t>CAIXA EXTERNA DE MEDICAO PARA 4 MEDIDORES MONOFASICOS, COM VISOR, EM CHAPA DE ACO 18 USG (PADRAO DA CONCESSIONARIA LOCAL)</t>
  </si>
  <si>
    <t>121,04</t>
  </si>
  <si>
    <t>CAIXA GORDURA DUPLA, CONCRETO PRE MOLDADO, CIRCULAR, COM TAMPA, D = 60* CM</t>
  </si>
  <si>
    <t>100,43</t>
  </si>
  <si>
    <t>CAIXA GORDURA, SIMPLES, CONCRETO PRE MOLDADO, CIRCULAR, COM TAMPA, D = 40 CM</t>
  </si>
  <si>
    <t>46,64</t>
  </si>
  <si>
    <t>CAIXA INSPECAO EM CONCRETO PARA ATERRAMENTO E PARA RAIOS DIAMETRO = 300 MM</t>
  </si>
  <si>
    <t>37,61</t>
  </si>
  <si>
    <t>CAIXA INSPECAO EM POLIETILENO PARA ATERRAMENTO E PARA RAIOS DIAMETRO = 300 MM</t>
  </si>
  <si>
    <t>11,71</t>
  </si>
  <si>
    <t>CAIXA INSPECAO, CONCRETO PRE MOLDADO, CIRCULAR, COM TAMPA, D = 40* CM</t>
  </si>
  <si>
    <t>CAIXA INSPECAO, CONCRETO PRE MOLDADO, CIRCULAR, COM TAMPA, D = 60* CM, H= 60* CM</t>
  </si>
  <si>
    <t>86,88</t>
  </si>
  <si>
    <t>CAIXA INTERNA DE MEDICAO PARA 1 MEDIDOR TRIFASICO, COM VISOR, EM CHAPA DE ACO 18 USG (PADRAO DA CONCESSIONARIA LOCAL)</t>
  </si>
  <si>
    <t>68,12</t>
  </si>
  <si>
    <t>CAIXA INTERNA DE MEDICAO PARA 4 MEDIDORES MONOFASICOS, COM VISOR, EM CHAPA DE ACO 18 USG (PADRAO DA CONCESSIONARIA LOCAL)</t>
  </si>
  <si>
    <t>116,19</t>
  </si>
  <si>
    <t>CAIXA INTERNA/EXTERNA DE MEDICAO PARA 1 MEDIDOR MONOFASICO, COM VISOR, EM CHAPA DE ACO 18 USG (PADRAO DA CONCESSIONARIA LOCAL)</t>
  </si>
  <si>
    <t>23,63</t>
  </si>
  <si>
    <t>CAIXA OCTOGONAL DE FUNDO MOVEL, EM PVC, DE 3" X 3", PARA ELETRODUTO FLEXIVEL CORRUGADO</t>
  </si>
  <si>
    <t>3,11</t>
  </si>
  <si>
    <t>CAIXA OCTOGONAL DE FUNDO MOVEL, EM PVC, DE 4" X 4", PARA ELETRODUTO FLEXIVEL CORRUGADO</t>
  </si>
  <si>
    <t>CAIXA PARA HIDROMETRO CONCRETO PRE MOLDADO</t>
  </si>
  <si>
    <t>CAIXA PARA MEDICAO COLETIVA TIPO H, PADRAO BIFASICO OU TRIFASICO, PARA ATE 6 MEDIDORES (PADRAO DA CONCESSIONARIA LOCAL)</t>
  </si>
  <si>
    <t>1.513,77</t>
  </si>
  <si>
    <t>CAIXA PARA MEDICAO COLETIVA TIPO K, PADRAO BIFASICO OU TRIFASICO, PARA ATE 2 MEDIDORES (PADRAO DA CONCESSIONARIA LOCAL)</t>
  </si>
  <si>
    <t>218,74</t>
  </si>
  <si>
    <t>CAIXA PARA MEDICAO COLETIVA TIPO L, PADRAO BIFASICO OU TRIFASICO, PARA ATE 4 MEDIDORES (PADRAO DA CONCESSIONARIA LOCAL)</t>
  </si>
  <si>
    <t>913,56</t>
  </si>
  <si>
    <t>CAIXA PARA MEDICAO COLETIVA TIPO M, PADRAO BIFASICO OU TRIFASICO, PARA ATE 8 MEDIDORES (PADRAO DA CONCESSIONARIA LOCAL)</t>
  </si>
  <si>
    <t>2.054,95</t>
  </si>
  <si>
    <t>CAIXA PARA MEDICAO COLETIVA TIPO N, PADRAO BIFASICO OU TRIFASICO, PARA ATE 12 MEDIDORES (PADRAO DA CONCESSIONARIA LOCAL)</t>
  </si>
  <si>
    <t>2.297,15</t>
  </si>
  <si>
    <t>CAIXA PARA MEDIDOR MONOFASICO, EM POLICARBONATO (TERMOPLASTICO), COM DISJUNTOR</t>
  </si>
  <si>
    <t>CAIXA PARA MEDIDOR POLIFASICO, EM POLICARBONATO (TERMOPLASTICO), COM DISJUNTOR</t>
  </si>
  <si>
    <t>115,29</t>
  </si>
  <si>
    <t>CAIXA SIFONADA PVC 150 X 150 X 50MM COM TAMPA CEGA QUADRADA BRANCA</t>
  </si>
  <si>
    <t>25,43</t>
  </si>
  <si>
    <t>CAIXA SIFONADA PVC, 100 X 100 X 40 MM, COM GRELHA REDONDA BRANCA</t>
  </si>
  <si>
    <t>10,86</t>
  </si>
  <si>
    <t>CAIXA SIFONADA PVC, 100 X 100 X 50 MM, COM GRELHA REDONDA BRANCA</t>
  </si>
  <si>
    <t>11,01</t>
  </si>
  <si>
    <t>CAIXA SIFONADA PVC, 150 X 150 X 50 MM, COM GRELHA QUADRADA BRANCA (NBR 5688)</t>
  </si>
  <si>
    <t>25,64</t>
  </si>
  <si>
    <t>CAIXA SIFONADA PVC, 150 X 150 X 50 MM, COM GRELHA REDONDA BRANCA</t>
  </si>
  <si>
    <t>27,86</t>
  </si>
  <si>
    <t>CAIXA SIFONADA PVC, 150 X 185 X 75 MM, COM GRELHA QUADRADA BRANCA</t>
  </si>
  <si>
    <t>34,66</t>
  </si>
  <si>
    <t>CAIXA SIFONADA PVC, 150 X 185 X 75 MM, COM TAMPA CEGA QUADRADA BRANCA</t>
  </si>
  <si>
    <t>39,88</t>
  </si>
  <si>
    <t>CAIXA SIFONADA PVC, 250 X 230 X 75 MM, COM TAMPA E PORTA TAMPA QUADRADA BRANCA</t>
  </si>
  <si>
    <t>71,69</t>
  </si>
  <si>
    <t>CAL HIDRATADA CH-I PARA ARGAMASSAS</t>
  </si>
  <si>
    <t>CAL HIDRATADA PARA PINTURA</t>
  </si>
  <si>
    <t>1,08</t>
  </si>
  <si>
    <t>CAL VIRGEM COMUM PARA ARGAMASSAS (NBR 6453)</t>
  </si>
  <si>
    <t>0,74</t>
  </si>
  <si>
    <t>CALAFETADOR / CALAFATE</t>
  </si>
  <si>
    <t>17,21</t>
  </si>
  <si>
    <t>CALAFETADOR / CALAFATE (MENSALISTA)</t>
  </si>
  <si>
    <t>3.019,89</t>
  </si>
  <si>
    <t>CALCARIO DOLOMITICO A (POSTO PEDREIRA/FORNECEDOR, SEM FRETE)</t>
  </si>
  <si>
    <t>0,08</t>
  </si>
  <si>
    <t>CALCETEIRO</t>
  </si>
  <si>
    <t>12,32</t>
  </si>
  <si>
    <t>CALCETEIRO  (MENSALISTA)</t>
  </si>
  <si>
    <t>2.162,34</t>
  </si>
  <si>
    <t>CALHA MOLDURA AMERICANA DE CHAPA DE ACO GALVANIZADA NUM 26, CORTE 33 CM</t>
  </si>
  <si>
    <t>19,02</t>
  </si>
  <si>
    <t>CALHA PARA AGUA FURTADA DE CHAPA DE ACO GALVANIZADA NUM 26, CORTE 40 CM</t>
  </si>
  <si>
    <t>22,08</t>
  </si>
  <si>
    <t>CALHA PARA AGUA FURTADA DE CHAPA DE ACO GALVANIZADA NUM 26, CORTE 50 CM</t>
  </si>
  <si>
    <t>28,40</t>
  </si>
  <si>
    <t>CALHA PLATIBANDA DE CHAPA DE ACO GALVANIZADA NUM 26, CORTE 45 CM</t>
  </si>
  <si>
    <t>CALHA PLUVIAL DE PVC, DIAMETRO ENTRE 119 E 170 MM, COMPRIMENTO DE 3 M, PARA DRENAGEM PREDIAL</t>
  </si>
  <si>
    <t>37,33</t>
  </si>
  <si>
    <t>CALHA QUADRADA DE CHAPA DE ACO GALVANIZADA NUM 24, CORTE 100 CM (COLETADO CAIXA)</t>
  </si>
  <si>
    <t>50,21</t>
  </si>
  <si>
    <t>CALHA QUADRADA DE CHAPA DE ACO GALVANIZADA NUM 24, CORTE 33 CM (COLETADO CAIXA)</t>
  </si>
  <si>
    <t>18,65</t>
  </si>
  <si>
    <t>CALHA QUADRADA DE CHAPA DE ACO GALVANIZADA NUM 24, CORTE 50 CM (COLETADO CAIXA)</t>
  </si>
  <si>
    <t>25,28</t>
  </si>
  <si>
    <t>CALHA QUADRADA DE CHAPA DE ACO GALVANIZADA NUM 26, CORTE 33 CM</t>
  </si>
  <si>
    <t>18,93</t>
  </si>
  <si>
    <t>CALHA QUADRADA DE CHAPA DE ACO GALVANIZADA NUM 28, CORTE 25 CM</t>
  </si>
  <si>
    <t>14,20</t>
  </si>
  <si>
    <t>CALHA/CANALETA DE CONCRETO SIMPLES, TIPO MEIA CANA, D = 20 CM, PARA AGUA PLUVIAL</t>
  </si>
  <si>
    <t>15,46</t>
  </si>
  <si>
    <t>CALHA/CANALETA DE CONCRETO SIMPLES, TIPO MEIA CANA, D = 30 CM, PARA AGUA PLUVIAL</t>
  </si>
  <si>
    <t>17,95</t>
  </si>
  <si>
    <t>CALHA/CANALETA DE CONCRETO SIMPLES, TIPO MEIA CANA, D = 50 CM, PARA AGUA PLUVIAL</t>
  </si>
  <si>
    <t>34,84</t>
  </si>
  <si>
    <t>CALHA/CANALETA DE CONCRETO SIMPLES, TIPO MEIA CANA, D = 60 CM, PARA AGUA PLUVIAL</t>
  </si>
  <si>
    <t>41,90</t>
  </si>
  <si>
    <t>CALHA/CANALETA DE CONCRETO SIMPLES, TIPO MEIA CANA, D = 80 CM, PARA AGUA PLUVIAL</t>
  </si>
  <si>
    <t>64,26</t>
  </si>
  <si>
    <t>CALHA/CANALETA DE CONCRETO SIMPLES, TIPO MEIA CANA, D= 40 CM, PARA AGUA PLUVIAL</t>
  </si>
  <si>
    <t>24,74</t>
  </si>
  <si>
    <t>CAMADA SEPARADORA DE FILME DE POLIETILENO 20 A 25 MICRA</t>
  </si>
  <si>
    <t>CAMINHAO TOCO, PESO BRUTO TOTAL 13000 KG, CARGA UTIL MAXIMA 7925 KG, DISTANCIA ENTRE EIXOS 4,80 M, POTENCIA 189 CV (INCLUI CABINE E CHASSI, NAO INCLUI CARROCERIA)</t>
  </si>
  <si>
    <t>195.500,00</t>
  </si>
  <si>
    <t>CAMINHAO TOCO, PESO BRUTO TOTAL 14300 KG, CARGA UTIL MAXIMA 9590 KG, DISTANCIA ENTRE EIXOS 4,76 M, POTENCIA 185 CV (INCLUI CABINE E CHASSI, NAO INCLUI CARROCERIA)</t>
  </si>
  <si>
    <t>204.161,39</t>
  </si>
  <si>
    <t>CAMINHAO TOCO, PESO BRUTO TOTAL 14300 KG, CARGA UTIL MAXIMA 9710 KG, DISTANCIA ENTRE EIXOS 3,56 M, POTENCIA 185 CV (INCLUI CABINE E CHASSI, NAO INCLUI CARROCERIA)</t>
  </si>
  <si>
    <t>207.842,48</t>
  </si>
  <si>
    <t>CAMINHAO TOCO, PESO BRUTO TOTAL 16000 KG, CARGA UTIL MAXIMA DE 10685 KG, DISTANCIA ENTRE EIXOS 4,8M, POTENCIA 189 CV (INCLUI CABINE E CHASSI, NAO INCLUI CARROCERIA)</t>
  </si>
  <si>
    <t>171.990,49</t>
  </si>
  <si>
    <t>CAMINHAO TOCO, PESO BRUTO TOTAL 16000 KG, CARGA UTIL MAXIMA 10600 KG, DISTANCIA ENTRE EIXOS 4,80 M, POTENCIA 275 CV (INCLUI CABINE E CHASSI, NAO INCLUI CARROCERIA)</t>
  </si>
  <si>
    <t>239.425,62</t>
  </si>
  <si>
    <t>CAMINHAO TOCO, PESO BRUTO TOTAL 16000 KG, CARGA UTIL MAXIMA 10780 KG, DISTANCIA ENTRE EIXOS 3,56 M, POTENCIA 275 CV (INCLUI CABINE E CHASSI, NAO INCLUI CARROCERIA)</t>
  </si>
  <si>
    <t>240.353,64</t>
  </si>
  <si>
    <t>CAMINHAO TOCO, PESO BRUTO TOTAL 16000 KG, CARGA UTIL MAXIMA 11030 KG, DISTANCIA ENTRE EIXOS 3,56M, POTENCIA 186 CV (INCLUI CABINE E CHASSI, NAO INCLUI CARROCERIA)</t>
  </si>
  <si>
    <t>240.353,62</t>
  </si>
  <si>
    <t>CAMINHAO TOCO, PESO BRUTO TOTAL 16000 KG, CARGA UTIL MAXIMA 11130 KG, DISTANCIA ENTRE EIXOS 5,36 M, POTENCIA 185 CV (INCLUI CABINE E CHASSI, NAO INCLUI CARROCERIA)</t>
  </si>
  <si>
    <t>217.957,74</t>
  </si>
  <si>
    <t>CAMINHAO TOCO, PESO BRUTO TOTAL 16000 KG, CARGA UTIL MAXIMA 13071 KG, DISTANCIA ENTRE EIXOS 4,80 M, POTENCIA 230 CV (INCLUI CABINE E CHASSI, NAO INCLUI CARROCERIA)</t>
  </si>
  <si>
    <t>229.526,89</t>
  </si>
  <si>
    <t>CAMINHAO TOCO, PESO BRUTO TOTAL 8250 KG, CARGA UTIL MAXIMA 5110 KG, DISTANCIA ENTRE EIXOS 4,30 M, POTENCIA 162 CV (INCLUI CABINE E CHASSI, NAO INCLUI CARROCERIA)</t>
  </si>
  <si>
    <t>160.235,76</t>
  </si>
  <si>
    <t>CAMINHAO TOCO, PESO BRUTO TOTAL 9000 KG, CARGA UTIL MAXIMA 5940 KG, DISTANCIA ENTRE EIXOS 3,69 M, POTENCIA 177 CV (INCLUI CABINE E CHASSI, NAO INCLUI CARROCERIA)</t>
  </si>
  <si>
    <t>175.671,58</t>
  </si>
  <si>
    <t>CAMINHAO TOCO, PESO BRUTO TOTAL 9600 KG, CARGA UTIL MAXIMA 6110 KG, DISTANCIA ENTRE EIXOS 3,70 M, POTENCIA 156 CV (INCLUI CABINE E CHASSI, NAO INCLUI CARROCERIA)</t>
  </si>
  <si>
    <t>175.052,92</t>
  </si>
  <si>
    <t>CAMINHAO TOCO, PESO BRUTO TOTAL 9600 KG, CARGA UTIL MAXIMA 6200 KG, DISTANCIA ENTRE EIXOS 3,10 M, POTENCIA 156 CV (INCLUI CABINE E CHASSI, NAO INCLUI CARROCERIA)</t>
  </si>
  <si>
    <t>174.434,24</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</si>
  <si>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</si>
  <si>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</si>
  <si>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249.943,03</t>
  </si>
  <si>
    <t>CAMINHAO TRUCADO, PESO BRUTO TOTAL 23000 KG, CARGA UTIL MAXIMA 15378 KG, DISTANCIA ENTRE EIXOS 4,80 M, POTENCIA 326 CV (INCLUI CABINE E CHASSI, NAO INCLUI CARROCERIA)</t>
  </si>
  <si>
    <t>282.113,92</t>
  </si>
  <si>
    <t>CAMINHAO TRUCADO, PESO BRUTO TOTAL 23000 KG, CARGA UTIL MAXIMA 15935 KG, DISTANCIA ENTRE EIXOS 4,80 M, POTENCIA 230 CV (INCLUI CABINE E CHASSI, NAO INCLUI CARROCERIA)</t>
  </si>
  <si>
    <t>253.840,66</t>
  </si>
  <si>
    <t>CAMINHAO TRUCADO, PESO BRUTO TOTAL 23000 KG, CARGA UTIL MAXIMA 15940 KG, DISTANCIA ENTRE EIXOS 3,60 M, POTENCIA 286 CV (INCLUI CABINE E CHASSI, NAO INCLUI CARROCERIA)</t>
  </si>
  <si>
    <t>267.884,50</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</si>
  <si>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</si>
  <si>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</si>
  <si>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264.791,14</t>
  </si>
  <si>
    <t>CAMPAINHA ALTA POTENCIA 110V / 220V, DIAMETRO 150 MM</t>
  </si>
  <si>
    <t>112,07</t>
  </si>
  <si>
    <t>CAMPAINHA CIGARRA 127 V / 220 V (APENAS MODULO)</t>
  </si>
  <si>
    <t>15,23</t>
  </si>
  <si>
    <t>CAMPAINHA CIGARRA 127 V / 220 V, CONJUNTO MONTADO PARA EMBUTIR 4" X 2" (PLACA + SUPORTE + MODULO)</t>
  </si>
  <si>
    <t>17,99</t>
  </si>
  <si>
    <t>CANALETA CONCRETO ESTRUTURAL 14 X 19 X 29 CM, FBK 14 MPA (NBR 6136)</t>
  </si>
  <si>
    <t>2,35</t>
  </si>
  <si>
    <t>CANALETA CONCRETO ESTRUTURAL 14 X 19 X 29 CM, FBK 4,5 MPA (NBR 6136)</t>
  </si>
  <si>
    <t>CANALETA CONCRETO ESTRUTURAL 14 X 19 X 39 CM, FBK 14 MPA (NBR 6136)</t>
  </si>
  <si>
    <t>CANALETA CONCRETO ESTRUTURAL 14 X 19 X 39 CM, FBK 4,5 MPA (NBR 6136)</t>
  </si>
  <si>
    <t>1,96</t>
  </si>
  <si>
    <t>CANALETA CONCRETO 14 X 19 X 19 CM (CLASSE C - NBR 6136)</t>
  </si>
  <si>
    <t>CANALETA CONCRETO 19 X 19 X 19 CM (CLASSE C - NBR 6136)</t>
  </si>
  <si>
    <t>1,40</t>
  </si>
  <si>
    <t>CANALETA CONCRETO 9 X 19 X 19 CM (CLASSE C - NBR 6136)</t>
  </si>
  <si>
    <t>CANALETA ESTRUTURAL CERAMICA, 14 X 19 X 19 CM, 6,0 MPA (NBR 15270)</t>
  </si>
  <si>
    <t>1,11</t>
  </si>
  <si>
    <t>CANALETA ESTRUTURAL CERAMICA, 14 X 19 X 29 CM, 4,0 MPA (NBR 15270)</t>
  </si>
  <si>
    <t>1,93</t>
  </si>
  <si>
    <t>CANALETA ESTRUTURAL CERAMICA, 14 X 19 X 29 CM, 6,0 MPA (NBR 15270)</t>
  </si>
  <si>
    <t>1,98</t>
  </si>
  <si>
    <t>CANALETA ESTRUTURAL CERAMICA, 14 X 19 X 39 CM, 4,0 MPA (NBR 15270)</t>
  </si>
  <si>
    <t>2,71</t>
  </si>
  <si>
    <t>CANALETA ESTRUTURAL CERAMICA, 14 X 19 X 39 CM, 6,0 MPA (NBR 15270)</t>
  </si>
  <si>
    <t>2,62</t>
  </si>
  <si>
    <t>CANOPLA ACABAMENTO CROMADO PARA INSTALACAO DE SPRINKLER, SOB FORRO, 15 MM</t>
  </si>
  <si>
    <t>CANTONEIRA "U" ALUMINIO ABAS IGUAIS 1 ", E = 3/32 "</t>
  </si>
  <si>
    <t>17,52</t>
  </si>
  <si>
    <t>CANTONEIRA ACO ABAS IGUAIS (QUALQUER BITOLA), ESPESSURA ENTRE 1/8" E 1/4"</t>
  </si>
  <si>
    <t>3,51</t>
  </si>
  <si>
    <t>CANTONEIRA ALUMINIO ABAS DESIGUAIS 1" X 3/4 ", E = 1/8 "</t>
  </si>
  <si>
    <t>18,78</t>
  </si>
  <si>
    <t>CANTONEIRA ALUMINIO ABAS DESIGUAIS 2 1/2" X 1/2 ", E = 3/16 "</t>
  </si>
  <si>
    <t>CANTONEIRA ALUMINIO ABAS IGUAIS 1 ", E = 1/8 ", 25,40 X 3,17 MM (0,408 KG/M)</t>
  </si>
  <si>
    <t>CANTONEIRA ALUMINIO ABAS IGUAIS 1 ", E = 3 /16 "</t>
  </si>
  <si>
    <t>11,04</t>
  </si>
  <si>
    <t>CANTONEIRA ALUMINIO ABAS IGUAIS 1 1/2 ", E = 3/16 "</t>
  </si>
  <si>
    <t>CANTONEIRA ALUMINIO ABAS IGUAIS 1 1/4 ", E = 3/16 "</t>
  </si>
  <si>
    <t>17,46</t>
  </si>
  <si>
    <t>CANTONEIRA ALUMINIO ABAS IGUAIS 2 ", E = 1/4 "</t>
  </si>
  <si>
    <t>29,52</t>
  </si>
  <si>
    <t>CANTONEIRA ALUMINIO ABAS IGUAIS 2 ", E = 1/8 "</t>
  </si>
  <si>
    <t>CANTONEIRA DE ACO 3 "  X  3 "  X  1/4 "</t>
  </si>
  <si>
    <t>4,08</t>
  </si>
  <si>
    <t>CANTONEIRA FERRO GALVANIZADO DE ABAS IGUAIS, 1 1/2" X 1/4" (L X E), 3,40 KG/M</t>
  </si>
  <si>
    <t>18,92</t>
  </si>
  <si>
    <t>CANTONEIRA FERRO GALVANIZADO DE ABAS IGUAIS, 1" X 1/8" (L X E) , 1,20KG/M</t>
  </si>
  <si>
    <t>CANTONEIRA FERRO GALVANIZADO DE ABAS IGUAIS, 2" X 3/8" (L X E), 6,9 KG/M</t>
  </si>
  <si>
    <t>42,44</t>
  </si>
  <si>
    <t>CANTONEIRA FERRO GALVANIZADO DE ABAS IGUAIS, 3/4" X 1/8" (L X E)</t>
  </si>
  <si>
    <t>5,90</t>
  </si>
  <si>
    <t>CAP OU TAMPAO DE FERRO GALVANIZADO, COM ROSCA BSP, DE 1 1/2"</t>
  </si>
  <si>
    <t>11,43</t>
  </si>
  <si>
    <t>CAP OU TAMPAO DE FERRO GALVANIZADO, COM ROSCA BSP, DE 1 1/4"</t>
  </si>
  <si>
    <t>9,25</t>
  </si>
  <si>
    <t>CAP OU TAMPAO DE FERRO GALVANIZADO, COM ROSCA BSP, DE 1/2"</t>
  </si>
  <si>
    <t>3,22</t>
  </si>
  <si>
    <t>CAP OU TAMPAO DE FERRO GALVANIZADO, COM ROSCA BSP, DE 1/4"</t>
  </si>
  <si>
    <t>CAP OU TAMPAO DE FERRO GALVANIZADO, COM ROSCA BSP, DE 1"</t>
  </si>
  <si>
    <t>6,06</t>
  </si>
  <si>
    <t>CAP OU TAMPAO DE FERRO GALVANIZADO, COM ROSCA BSP, DE 2 1/2"</t>
  </si>
  <si>
    <t>29,77</t>
  </si>
  <si>
    <t>CAP OU TAMPAO DE FERRO GALVANIZADO, COM ROSCA BSP, DE 2"</t>
  </si>
  <si>
    <t>16,51</t>
  </si>
  <si>
    <t>CAP OU TAMPAO DE FERRO GALVANIZADO, COM ROSCA BSP, DE 3/4"</t>
  </si>
  <si>
    <t>CAP OU TAMPAO DE FERRO GALVANIZADO, COM ROSCA BSP, DE 3/8"</t>
  </si>
  <si>
    <t>CAP OU TAMPAO DE FERRO GALVANIZADO, COM ROSCA BSP, DE 3"</t>
  </si>
  <si>
    <t>CAP OU TAMPAO DE FERRO GALVANIZADO, COM ROSCA BSP, DE 4"</t>
  </si>
  <si>
    <t>70,99</t>
  </si>
  <si>
    <t>CAP PPR DN 20 MM, PARA AGUA QUENTE PREDIAL</t>
  </si>
  <si>
    <t>CAP PPR DN 25 MM, PARA AGUA QUENTE PREDIAL</t>
  </si>
  <si>
    <t>1,94</t>
  </si>
  <si>
    <t>CAP PVC, ROSCAVEL, 1 1/2",  AGUA FRIA PREDIAL</t>
  </si>
  <si>
    <t>6,05</t>
  </si>
  <si>
    <t>CAP PVC, ROSCAVEL, 1 1/4",  AGUA FRIA PREDIAL</t>
  </si>
  <si>
    <t>4,62</t>
  </si>
  <si>
    <t>CAP PVC, ROSCAVEL, 1/2", PARA AGUA FRIA PREDIAL</t>
  </si>
  <si>
    <t>CAP PVC, ROSCAVEL, 1",  PARA AGUA FRIA PREDIAL</t>
  </si>
  <si>
    <t>2,56</t>
  </si>
  <si>
    <t>CAP PVC, ROSCAVEL, 2 1/2",  AGUA FRIA PREDIAL</t>
  </si>
  <si>
    <t>CAP PVC, ROSCAVEL, 2",  AGUA FRIA PREDIAL</t>
  </si>
  <si>
    <t>8,47</t>
  </si>
  <si>
    <t>CAP PVC, ROSCAVEL, 3/4",  PARA AGUA FRIA PREDIAL</t>
  </si>
  <si>
    <t>CAP PVC, ROSCAVEL, 3",  AGUA FRIA PREDIAL</t>
  </si>
  <si>
    <t>23,70</t>
  </si>
  <si>
    <t>CAP PVC, SERIE R, DN 100 MM, PARA ESGOTO PREDIAL</t>
  </si>
  <si>
    <t>8,84</t>
  </si>
  <si>
    <t>CAP PVC, SERIE R, DN 150 MM, PARA ESGOTO PREDIAL</t>
  </si>
  <si>
    <t>44,04</t>
  </si>
  <si>
    <t>CAP PVC, SERIE R, DN 75 MM, PARA ESGOTO PREDIAL</t>
  </si>
  <si>
    <t>5,97</t>
  </si>
  <si>
    <t>CAP PVC, SOLDAVEL, DN 100 MM, SERIE NORMAL, PARA ESGOTO PREDIAL</t>
  </si>
  <si>
    <t>CAP PVC, SOLDAVEL, DN 50 MM, SERIE NORMAL, PARA ESGOTO PREDIAL</t>
  </si>
  <si>
    <t>CAP PVC, SOLDAVEL, DN 75 MM, SERIE NORMAL, PARA ESGOTO PREDIAL</t>
  </si>
  <si>
    <t>4,51</t>
  </si>
  <si>
    <t>CAP PVC, SOLDAVEL, 110 MM, PARA AGUA FRIA PREDIAL</t>
  </si>
  <si>
    <t>53,91</t>
  </si>
  <si>
    <t>CAP PVC, SOLDAVEL, 20 MM, PARA AGUA FRIA PREDIAL</t>
  </si>
  <si>
    <t>CAP PVC, SOLDAVEL, 25 MM, PARA AGUA FRIA PREDIAL</t>
  </si>
  <si>
    <t>0,94</t>
  </si>
  <si>
    <t>CAP PVC, SOLDAVEL, 32 MM, PARA AGUA FRIA PREDIAL</t>
  </si>
  <si>
    <t>1,33</t>
  </si>
  <si>
    <t>CAP PVC, SOLDAVEL, 40 MM, PARA AGUA FRIA PREDIAL</t>
  </si>
  <si>
    <t>CAP PVC, SOLDAVEL, 50 MM, PARA AGUA FRIA PREDIAL</t>
  </si>
  <si>
    <t>4,89</t>
  </si>
  <si>
    <t>CAP PVC, SOLDAVEL, 60 MM, PARA AGUA FRIA PREDIAL</t>
  </si>
  <si>
    <t>7,47</t>
  </si>
  <si>
    <t>CAP PVC, SOLDAVEL, 75 MM, PARA AGUA FRIA PREDIAL</t>
  </si>
  <si>
    <t>13,80</t>
  </si>
  <si>
    <t>CAP PVC, SOLDAVEL, 85 MM, PARA AGUA FRIA PREDIAL</t>
  </si>
  <si>
    <t>31,12</t>
  </si>
  <si>
    <t>CAP, PVC PBA, JE, DN 100 / DE 110 MM,  PARA REDE DE AGUA (NBR 10351)</t>
  </si>
  <si>
    <t>24,43</t>
  </si>
  <si>
    <t>CAP, PVC PBA, JE, DN 50 / DE 60 MM,  PARA REDE DE AGUA (NBR 10351)</t>
  </si>
  <si>
    <t>5,86</t>
  </si>
  <si>
    <t>CAP, PVC PBA, JE, DN 75 / DE 85 MM,  PARA REDE DE AGUA (NBR 10351)</t>
  </si>
  <si>
    <t>CAP, PVC, JE, DN 150 MM, PARA REDE COLETORA DE ESGOTO</t>
  </si>
  <si>
    <t>105,33</t>
  </si>
  <si>
    <t>CAP, PVC, JE, DN 200 MM, PARA REDE COLETORA DE ESGOTO</t>
  </si>
  <si>
    <t>156,93</t>
  </si>
  <si>
    <t>CAPA PARA CHUVA EM PVC COM FORRO DE POLIESTER, COM CAPUZ (AMARELA OU AZUL)</t>
  </si>
  <si>
    <t>14,52</t>
  </si>
  <si>
    <t>CAPACETE DE SEGURANCA ABA FRONTAL COM SUSPENSAO DE POLIETILENO, SEM JUGULAR (CLASSE B)</t>
  </si>
  <si>
    <t>11,17</t>
  </si>
  <si>
    <t>CAPACITOR TRIFASICO, POTENCIA 2,5 KVAR, TENSAO 220 V, FORNECIDO COM CAPA PROTETORA, RESISTOR INTERNO A UNIDADE CAPACITIVA</t>
  </si>
  <si>
    <t>98,60</t>
  </si>
  <si>
    <t>CAPACITOR TRIFASICO, POTENCIA 5 KVAR, TENSAO 220 V, FORNECIDO COM CAPA PROTETORA, RESISTOR INTERNO A UNIDADE CAPACITIVA</t>
  </si>
  <si>
    <t>167,53</t>
  </si>
  <si>
    <t>CAPIM BRAQUIARIA DECUMBENS/ BRAQUIARINHA, VC *70*% MINIMO</t>
  </si>
  <si>
    <t>22,67</t>
  </si>
  <si>
    <t>CARENAGEM /TAMPA, EM PLASTICO, COR BRANCA, UTILIZADO EM KIT CHASSI METALICO PARA INSTALACAO HIDRAULICA DE CUBA SIMPLES SEM MAQUINA DE LAVAR ROUPA, LARGURA *355* MM X ALTURA *670* MM (COM FUROS E DEMAIS ENCAIXES)</t>
  </si>
  <si>
    <t>20,07</t>
  </si>
  <si>
    <t>CARENAGEM /TAMPA, EM PLASTICO, COR BRANCA, UTILIZADO EM KIT CHASSI METALICO PARA INSTALACAO HIDRAULICA DE TANQUE COM MAQUINA DE LAVAR ROUPA, LARGURA *360* MM X ALTURA *470* MM (COM FUROS E DEMAIS ENCAIXES)</t>
  </si>
  <si>
    <t>18,24</t>
  </si>
  <si>
    <t>CARPETE DE NYLON EM MANTA PARA TRAFEGO COMERCIAL PESADO, E = 6 A 7 MM (INSTALADO)</t>
  </si>
  <si>
    <t>67,42</t>
  </si>
  <si>
    <t>CARPETE DE NYLON EM MANTA PARA TRAFEGO COMERCIAL PESADO, E = 9 A 10 MM (INSTALADO)</t>
  </si>
  <si>
    <t>82,83</t>
  </si>
  <si>
    <t>CARPETE DE NYLON EM PLACAS 50 X 50 CM PARA TRAFEGO COMERCIAL PESADO, E = 6,5 MM (INSTALADO)</t>
  </si>
  <si>
    <t>84,58</t>
  </si>
  <si>
    <t>CARPETE DE POLIESTER EM MANTA PARA TRAFEGO COMERCIAL PESADO, E = 4 A 5 MM (INSTALADO)</t>
  </si>
  <si>
    <t>26,10</t>
  </si>
  <si>
    <t>CARPETE DE POLIPROPILENO EM MANTA PARA TRAFEGO COMERCIAL MEDIO, E = 5 A 6 MM (INSTALADO)</t>
  </si>
  <si>
    <t>44,43</t>
  </si>
  <si>
    <t>CARPINTEIRO AUXILIAR</t>
  </si>
  <si>
    <t>11,86</t>
  </si>
  <si>
    <t>CARPINTEIRO AUXILIAR (MENSALISTA)</t>
  </si>
  <si>
    <t>2.081,19</t>
  </si>
  <si>
    <t>CARPINTEIRO DE ESQUADRIAS</t>
  </si>
  <si>
    <t>CARPINTEIRO DE ESQUADRIAS (MENSALISTA)</t>
  </si>
  <si>
    <t>CARPINTEIRO DE FORMAS</t>
  </si>
  <si>
    <t>CARPINTEIRO DE FORMAS (MENSALISTA)</t>
  </si>
  <si>
    <t>CARRANCA PARA JANELA VENEZIANA DE ABRIR, EM LATAO CROMADO, SIMPLES, PARA APARAFUSAR NA PAREDE</t>
  </si>
  <si>
    <t>13,72</t>
  </si>
  <si>
    <t>CARRINHO COM 2 PNEUS PARA TRANSPORTAR TUBO CONCRETO, ALTURA ATE 1,0 M E DIAMETRO ATE 1000MM, COM ESTRUTURA EM PERFIL OU TUBO METALICO</t>
  </si>
  <si>
    <t>2.522,96</t>
  </si>
  <si>
    <t>CARRINHO DE MAO DE ACO CAPACIDADE 50 A 60 L, PNEU COM CAMARA</t>
  </si>
  <si>
    <t>108,00</t>
  </si>
  <si>
    <t>CARROCERIA FIXA ABERTA DE MADEIRA PARA TRANSPORTE GERAL DE CARGA SECA DIMENSOES APROXIMADAS 2,25 X 4,10 X 0,50 M (INCLUI MONTAGEM, NAO INCLUI CAMINHAO)</t>
  </si>
  <si>
    <t>5.880,00</t>
  </si>
  <si>
    <t>CARROCERIA FIXA ABERTA DE MADEIRA PARA TRANSPORTE GERAL DE CARGA SECA DIMENSOES APROXIMADAS 2,5 X 5,5 X 0,50 M (INCLUI MONTAGEM, NAO INCLUI CAMINHAO)</t>
  </si>
  <si>
    <t>7.977,06</t>
  </si>
  <si>
    <t>CARROCERIA FIXA ABERTA DE MADEIRA PARA TRANSPORTE GERAL DE CARGA SECA DIMENSOES APROXIMADAS 2,5 X 6,00 X 0,50 M (INCLUI MONTAGEM, NAO INCLUI CAMINHAO)</t>
  </si>
  <si>
    <t>8.634,96</t>
  </si>
  <si>
    <t>CARROCERIA FIXA ABERTA DE MADEIRA PARA TRANSPORTE GERAL DE CARGA SECA DIMENSOES APROXIMADAS 2,5 X 6,5 X 0,50 M (INCLUI MONTAGEM, NAO INCLUI CAMINHAO)</t>
  </si>
  <si>
    <t>9.292,86</t>
  </si>
  <si>
    <t>CARROCERIA FIXA ABERTA DE MADEIRA PARA TRANSPORTE GERAL DE CARGA SECA DIMENSOES APROXIMADAS 2,5 X 7,00 X 0,50 M (INCLUI MONTAGEM, NAO INCLUI CAMINHAO)</t>
  </si>
  <si>
    <t>9.950,76</t>
  </si>
  <si>
    <t>CARROCERIA FIXA ABERTA DE MADEIRA PARA TRANSPORTE GERAL DE CARGA SECA DIMENSOES APROXIMADAS 2,5 X 7,5 X 0,50 M (INCLUI MONTAGEM, NAO INCLUI CAMINHAO)</t>
  </si>
  <si>
    <t>11.348,81</t>
  </si>
  <si>
    <t>CARVAO ANTRACITO PARA FILTRO, GRAO VARIANDO DE 0,8 ATE 1,1 MM, COEFICIENTE DE UNIFORMIDADE MENOR QUE 1,7 MM</t>
  </si>
  <si>
    <t xml:space="preserve">T     </t>
  </si>
  <si>
    <t>1.572,53</t>
  </si>
  <si>
    <t>CARVAO ANTRACITO PARA FILTRO, GRAO VARIANDO DE 0,8 ATE 1,1 MM, COEFICIENTE DE UNIFORMIDADE MENOR QUE 1,7 MM (DISTRIBUIDOR)</t>
  </si>
  <si>
    <t>3,30</t>
  </si>
  <si>
    <t>CASCALHO DE CAVA</t>
  </si>
  <si>
    <t>27,27</t>
  </si>
  <si>
    <t>CASCALHO DE RIO</t>
  </si>
  <si>
    <t>35,65</t>
  </si>
  <si>
    <t>CASCALHO LAVADO</t>
  </si>
  <si>
    <t>47,76</t>
  </si>
  <si>
    <t>CAVALETE PARA TALHA COM ESTRUTURA EM TUBO METALICO ALTURA MINIMA 3,2 M EQUIPADO COM RODAS DE BORRACHA PARA MOVIMENTACAO DE TUBOS DE CONCRETO NA CENTRAL DE PREMOLDADOS COM CAPACIDADE DE CARGA DE 3 TONELADAS</t>
  </si>
  <si>
    <t>6.405,75</t>
  </si>
  <si>
    <t>CAVALO MECANICO TRACAO 4X2, PESO BRUTO TOTAL COMBINADO 49000 KG, CAPACIDADE MAXIMA DE TRACAO *66000* KG, POTENCIA *360* CV (INCLUI CABINE E CHASSI, NAO INCLUI SEMIRREBOQUE)</t>
  </si>
  <si>
    <t>387.107,60</t>
  </si>
  <si>
    <t>CAVALO MECANICO TRACAO 4X2, PESO BRUTO TOTAL 16000 KG, CAPACIDADE MAXIMA DE TRACAO *36000* KG, DISTANCIA ENTRE EIXOS *3,56* M, POTENCIA *286* CV (INCLUI CABINE E CHASSI, NAO INCLUI SEMIRREBOQUE)</t>
  </si>
  <si>
    <t>331.998,60</t>
  </si>
  <si>
    <t>CAVALO MECANICO TRACAO 4X2, PESO BRUTO TOTAL 16000 KG, CAPACIDADE MAXIMA DE TRACAO *45000* KG, DISTANCIA ENTRE EIXOS *3,56* M, POTENCIA *330* CV (INCLUI CABINE E CHASSI, NAO INCLUI SEMIRREBOQUE)</t>
  </si>
  <si>
    <t>336.030,92</t>
  </si>
  <si>
    <t>CAVALO MECANICO TRACAO 4X2, PESO BRUTO TOTAL 16000 KG, CAPACIDADE MAXIMA DE TRACAO *80000* KG, POTENCIA *380* CV (INCLUI CABINE E CHASSI, NAO INCLUI SEMIRREBOQUE)</t>
  </si>
  <si>
    <t>382.000,00</t>
  </si>
  <si>
    <t>CAVALO MECANICO TRACAO 6X2, PESO BRUTO TOTAL COMBINADO 56000 KG, CAPACIDADE MAXIMA DE TRACAO *66000* KG, POTENCIA *360* CV (INCLUI CABINE E CHASSI, NAO INCLUI SEMIRREBOQUE)</t>
  </si>
  <si>
    <t>468.427,11</t>
  </si>
  <si>
    <t>CAVOUQUEIRO OU OPERADOR DE PERFURATRIZ / ROMPEDOR</t>
  </si>
  <si>
    <t>10,91</t>
  </si>
  <si>
    <t>CAVOUQUEIRO OU OPERADOR DE PERFURATRIZ / ROMPEDOR (MENSALISTA)</t>
  </si>
  <si>
    <t>1.915,27</t>
  </si>
  <si>
    <t>CENTRALIZADOR DE BARRA DE ACO (CHUMBADOR TIPO CARAMBOLA), PARA ACO ATE 20 MM</t>
  </si>
  <si>
    <t>0,76</t>
  </si>
  <si>
    <t>CERA  LIQUIDA</t>
  </si>
  <si>
    <t>CHAPA ACO INOX AISI 304 NUMERO 4 (E = 6 MM), ACABAMENTO NUMERO 1 (LAMINADO A QUENTE, FOSCO)</t>
  </si>
  <si>
    <t>995,81</t>
  </si>
  <si>
    <t>CHAPA ACO INOX AISI 304 NUMERO 9 (E = 4 MM), ACABAMENTO NUMERO 1 (LAMINADO A QUENTE, FOSCO)</t>
  </si>
  <si>
    <t>663,86</t>
  </si>
  <si>
    <t>CHAPA DE ACO CARBONO LAMINADO A QUENTE, QUALIDADE ESTRUTURAL, BITOLA 3/16", E =4,75 MM (37,29 KG/M2)</t>
  </si>
  <si>
    <t>4,56</t>
  </si>
  <si>
    <t>CHAPA DE ACO FINA A FRIO BITOLA MSG 20, E = 0,90 MM (7,20 KG/M2)</t>
  </si>
  <si>
    <t>5,56</t>
  </si>
  <si>
    <t>CHAPA DE ACO FINA A FRIO BITOLA MSG 24, E = 0,60 MM (4,80 KG/M2)</t>
  </si>
  <si>
    <t>4,98</t>
  </si>
  <si>
    <t>CHAPA DE ACO FINA A FRIO BITOLA MSG 26, E = 0,45 MM (3,60 KG/M2)</t>
  </si>
  <si>
    <t>5,21</t>
  </si>
  <si>
    <t>CHAPA DE ACO FINA A QUENTE BITOLA MSG 13, E = 2,25 MM (18,00 KG/M2)</t>
  </si>
  <si>
    <t>5,58</t>
  </si>
  <si>
    <t>CHAPA DE ACO FINA A QUENTE BITOLA MSG 14, E = 2,00 MM (16,0 KG/M2)</t>
  </si>
  <si>
    <t>5,37</t>
  </si>
  <si>
    <t>CHAPA DE ACO FINA A QUENTE BITOLA MSG 16, E = 1,50 MM (12,00 KG/M2)</t>
  </si>
  <si>
    <t>5,92</t>
  </si>
  <si>
    <t>CHAPA DE ACO FINA A QUENTE BITOLA MSG 18, E = 1,20 MM (9,60 KG/M2)</t>
  </si>
  <si>
    <t>5,79</t>
  </si>
  <si>
    <t>CHAPA DE ACO FINA A QUENTE BITOLA MSG 3/16 ", E = 4,75 MM (38,00 KG/M2)</t>
  </si>
  <si>
    <t>CHAPA DE ACO GALVANIZADA BITOLA GSG 14, E = 1,95 MM (15,60 KG/M2)</t>
  </si>
  <si>
    <t>6,86</t>
  </si>
  <si>
    <t>CHAPA DE ACO GALVANIZADA BITOLA GSG 16, E = 1,55 MM (12,40 KG/M2)</t>
  </si>
  <si>
    <t>CHAPA DE ACO GALVANIZADA BITOLA GSG 18, E = 1,25 MM (10,00 KG/M2)</t>
  </si>
  <si>
    <t>CHAPA DE ACO GALVANIZADA BITOLA GSG 19, E = 1,11 MM (8,88 KG/M2)</t>
  </si>
  <si>
    <t>5,34</t>
  </si>
  <si>
    <t>CHAPA DE ACO GALVANIZADA BITOLA GSG 20, E = 0,95 MM (7,60 KG/M2)</t>
  </si>
  <si>
    <t>49,67</t>
  </si>
  <si>
    <t>CHAPA DE ACO GALVANIZADA BITOLA GSG 22, E = 0,80 MM (6,40 KG/M2)</t>
  </si>
  <si>
    <t>6,59</t>
  </si>
  <si>
    <t>CHAPA DE ACO GALVANIZADA BITOLA GSG 24, E = 0,65 MM (5,20 KG/M2)</t>
  </si>
  <si>
    <t>CHAPA DE ACO GALVANIZADA BITOLA GSG 26, E = 0,50 MM (4,00 KG/M2)</t>
  </si>
  <si>
    <t>7,08</t>
  </si>
  <si>
    <t>CHAPA DE ACO GALVANIZADA BITOLA GSG 30, E = 0,35 MM (2,80 KG/M2)</t>
  </si>
  <si>
    <t>CHAPA DE ACO GROSSA, ASTM A36, E = 1 " (25,40 MM) 199,18 KG/M2</t>
  </si>
  <si>
    <t>1.325,36</t>
  </si>
  <si>
    <t>CHAPA DE ACO GROSSA, ASTM A36, E = 1/2 " (12,70 MM) 99,59 KG/M2</t>
  </si>
  <si>
    <t>CHAPA DE ACO GROSSA, ASTM A36, E = 1/4 " (6,35 MM) 49,79 KG/M2</t>
  </si>
  <si>
    <t>5,28</t>
  </si>
  <si>
    <t>CHAPA DE ACO GROSSA, ASTM A36, E = 3/4 " (19,05 MM) 149,39 KG/M2</t>
  </si>
  <si>
    <t>CHAPA DE ACO GROSSA, ASTM A36, E = 3/8 " (9,53 MM) 74,69 KG/M2</t>
  </si>
  <si>
    <t>5,49</t>
  </si>
  <si>
    <t>CHAPA DE ACO GROSSA, ASTM A36, E = 5/8 " (15,88 MM) 124,49 KG/M2</t>
  </si>
  <si>
    <t>CHAPA DE ACO GROSSA, ASTM A36, E = 7/8 " (22,23 MM) 174,28 KG/M2</t>
  </si>
  <si>
    <t>CHAPA DE ACO GROSSA, SAE 1020, BITOLA 1/4", E = 6,35 MM (49,85 KG/M2)</t>
  </si>
  <si>
    <t>4,59</t>
  </si>
  <si>
    <t>CHAPA DE ACO XADREZ PARA PISOS, E = 1/4 " (6,30 MM) 54,53 KG/M2</t>
  </si>
  <si>
    <t>CHAPA DE ALUMINIO, E = 3 MM, L = 1000 MM - 8,10 KG/M2 (LIGA 1200 - H14)</t>
  </si>
  <si>
    <t>16,40</t>
  </si>
  <si>
    <t>CHAPA DE ALUMINIO, E = 4 MM, L = 1000 MM - 10,8 KG/M2 (LIGA 1200 - H14)</t>
  </si>
  <si>
    <t>CHAPA DE ALUMINIO, E = 5 MM, L = 1060 MM - 13,5 KG/M2 (LIGA 1200 - H14)</t>
  </si>
  <si>
    <t>CHAPA DE GESSO ACARTONADO, RESISTENTE A UMIDADE (RU), COR VERDE, E = 12,5 MM, 1200 X 1800 MM (L X C)</t>
  </si>
  <si>
    <t>24,02</t>
  </si>
  <si>
    <t>CHAPA DE GESSO ACARTONADO, RESISTENTE A UMIDADE (RU), COR VERDE, E = 12,5 MM, 1200 X 2400 MM (L X C)</t>
  </si>
  <si>
    <t>25,18</t>
  </si>
  <si>
    <t>CHAPA DE GESSO ACARTONADO, RESISTENTE AO FOGO (RF), COR ROSA, E = 12,5 MM, 1200 X 1800 MM (L X C)</t>
  </si>
  <si>
    <t>22,55</t>
  </si>
  <si>
    <t>CHAPA DE GESSO ACARTONADO, RESISTENTE AO FOGO (RF), COR ROSA, E = 12,5 MM, 1200 X 2400 MM (L X C)</t>
  </si>
  <si>
    <t>23,90</t>
  </si>
  <si>
    <t>CHAPA DE GESSO ACARTONADO, STANDARD (ST), COR BRANCA, E = 12,5 MM, 1200 X 1800 MM (L X C)</t>
  </si>
  <si>
    <t>16,98</t>
  </si>
  <si>
    <t>CHAPA DE GESSO ACARTONADO, STANDARD (ST), COR BRANCA, E = 12,5 MM, 1200 X 2400 MM (L X C)</t>
  </si>
  <si>
    <t>16,82</t>
  </si>
  <si>
    <t>CHAPA DE LAMINADO MELAMINICO, LISO BRILHANTE, DE *1,25 X 3,08* M, E = 0,8 MM</t>
  </si>
  <si>
    <t>18,69</t>
  </si>
  <si>
    <t>CHAPA DE LAMINADO MELAMINICO, LISO FOSCO, DE *1,25 X 3,08* M, E = 0,8 MM</t>
  </si>
  <si>
    <t>21,60</t>
  </si>
  <si>
    <t>CHAPA DE LAMINADO MELAMINICO, TEXTURIZADO, DE *1,25 X 3,08* M, E = 0,8 MM</t>
  </si>
  <si>
    <t>20,81</t>
  </si>
  <si>
    <t>CHAPA DE MADEIRA COMPENSADA DE PINUS, VIROLA OU EQUIVALENTE, DE *2,2 X 1,6* M, E = 10 MM</t>
  </si>
  <si>
    <t>21,61</t>
  </si>
  <si>
    <t>CHAPA DE MADEIRA COMPENSADA DE PINUS, VIROLA OU EQUIVALENTE, DE *2,2 X 1,6* M, E = 12 MM</t>
  </si>
  <si>
    <t>90,14</t>
  </si>
  <si>
    <t>CHAPA DE MADEIRA COMPENSADA DE PINUS, VIROLA OU EQUIVALENTE, DE *2,2 X 1,6* M, E = 15 MM</t>
  </si>
  <si>
    <t>30,09</t>
  </si>
  <si>
    <t>CHAPA DE MADEIRA COMPENSADA DE PINUS, VIROLA OU EQUIVALENTE, DE *2,2 X 1,6* M, E = 20 MM</t>
  </si>
  <si>
    <t>38,51</t>
  </si>
  <si>
    <t>CHAPA DE MADEIRA COMPENSADA DE PINUS, VIROLA OU EQUIVALENTE, DE *2,2 X 1,6* M, E = 25 MM</t>
  </si>
  <si>
    <t>45,53</t>
  </si>
  <si>
    <t>CHAPA DE MADEIRA COMPENSADA DE PINUS, VIROLA OU EQUIVALENTE, DE *2,2 X 1,6* M, E = 6 MM</t>
  </si>
  <si>
    <t>15,31</t>
  </si>
  <si>
    <t>CHAPA DE MADEIRA COMPENSADA DE PINUS, VIROLA OU EQUIVALENTE, DE *2,2 X 1,6* M, E = 8 MM</t>
  </si>
  <si>
    <t>19,39</t>
  </si>
  <si>
    <t>CHAPA DE MADEIRA COMPENSADA NAVAL (COM COLA FENOLICA), E = 10 MM, DE *1,60 X 2,20* M</t>
  </si>
  <si>
    <t>24,67</t>
  </si>
  <si>
    <t>CHAPA DE MADEIRA COMPENSADA NAVAL (COM COLA FENOLICA), E = 12 MM, DE *1,60 X 2,20* M</t>
  </si>
  <si>
    <t>30,07</t>
  </si>
  <si>
    <t>CHAPA DE MADEIRA COMPENSADA NAVAL (COM COLA FENOLICA), E = 15 MM, DE *1,60 X 2,20* M</t>
  </si>
  <si>
    <t>32,53</t>
  </si>
  <si>
    <t>CHAPA DE MADEIRA COMPENSADA NAVAL (COM COLA FENOLICA), E = 18 MM, DE *1,60 X 2,20* M</t>
  </si>
  <si>
    <t>41,41</t>
  </si>
  <si>
    <t>CHAPA DE MADEIRA COMPENSADA NAVAL (COM COLA FENOLICA), E = 20 MM, DE *1,60 X 2,20* M</t>
  </si>
  <si>
    <t>46,18</t>
  </si>
  <si>
    <t>CHAPA DE MADEIRA COMPENSADA NAVAL (COM COLA FENOLICA), E = 25 MM, DE *1,60 X 2,20* M</t>
  </si>
  <si>
    <t>52,62</t>
  </si>
  <si>
    <t>CHAPA DE MADEIRA COMPENSADA NAVAL (COM COLA FENOLICA), E = 4 MM, DE *1,60 X 2,20* M</t>
  </si>
  <si>
    <t>13,55</t>
  </si>
  <si>
    <t>CHAPA DE MADEIRA COMPENSADA NAVAL (COM COLA FENOLICA), E = 6 MM, DE *1,60 X 2,20* M</t>
  </si>
  <si>
    <t>16,74</t>
  </si>
  <si>
    <t>CHAPA DE MADEIRA COMPENSADA PLASTIFICADA PARA FORMA DE CONCRETO, DE 2,20 x 1,10 M, E = 10 MM</t>
  </si>
  <si>
    <t>23,18</t>
  </si>
  <si>
    <t>CHAPA DE MADEIRA COMPENSADA PLASTIFICADA PARA FORMA DE CONCRETO, DE 2,20 x 1,10 M, E = 18 MM</t>
  </si>
  <si>
    <t>37,56</t>
  </si>
  <si>
    <t>CHAPA DE MADEIRA COMPENSADA PLASTIFICADA PARA FORMA DE CONCRETO, DE 2,20 x 1,10 M, E = 6 MM</t>
  </si>
  <si>
    <t>40,39</t>
  </si>
  <si>
    <t>CHAPA DE MADEIRA COMPENSADA PLASTIFICADA PARA FORMA DE CONCRETO, DE 2,20 X 1,10 m, E = 14 MM</t>
  </si>
  <si>
    <t>71,40</t>
  </si>
  <si>
    <t>CHAPA DE MADEIRA COMPENSADA PLASTIFICADA PARA FORMA DE CONCRETO, DE 2,20 X 1,10 M, E = 12 MM</t>
  </si>
  <si>
    <t>27,70</t>
  </si>
  <si>
    <t>CHAPA DE MADEIRA COMPENSADA PLASTIFICADA PARA FORMA DE CONCRETO, DE 2,20 X 1,10 M, E = 20 MM</t>
  </si>
  <si>
    <t>101,83</t>
  </si>
  <si>
    <t>CHAPA DE MADEIRA COMPENSADA RESINADA PARA FORMA DE CONCRETO, DE *2,2 X 1,1* M, E = 10 MM</t>
  </si>
  <si>
    <t>39,80</t>
  </si>
  <si>
    <t>CHAPA DE MADEIRA COMPENSADA RESINADA PARA FORMA DE CONCRETO, DE *2,2 X 1,1* M, E = 12 MM</t>
  </si>
  <si>
    <t>50,70</t>
  </si>
  <si>
    <t>CHAPA DE MADEIRA COMPENSADA RESINADA PARA FORMA DE CONCRETO, DE *2,2 X 1,1* M, E = 14 MM</t>
  </si>
  <si>
    <t>23,33</t>
  </si>
  <si>
    <t>CHAPA DE MADEIRA COMPENSADA RESINADA PARA FORMA DE CONCRETO, DE *2,2 X 1,1* M, E = 17 MM</t>
  </si>
  <si>
    <t>27,03</t>
  </si>
  <si>
    <t>CHAPA DE MADEIRA COMPENSADA RESINADA PARA FORMA DE CONCRETO, DE *2,2 X 1,1* M, E = 20 MM</t>
  </si>
  <si>
    <t>78,32</t>
  </si>
  <si>
    <t>CHAPA DE MADEIRA COMPENSADA RESINADA PARA FORMA DE CONCRETO, DE *2,2 X 1,1* M, E = 6 MM</t>
  </si>
  <si>
    <t>25,24</t>
  </si>
  <si>
    <t>CHAPA DE MDF BRANCO LISO 1 FACE, E = 12 MM, DE *2,75 X 1,85* M</t>
  </si>
  <si>
    <t>19,67</t>
  </si>
  <si>
    <t>CHAPA DE MDF BRANCO LISO 1 FACE, E = 15 MM, DE *2,75 X 1,85* M</t>
  </si>
  <si>
    <t>21,79</t>
  </si>
  <si>
    <t>CHAPA DE MDF BRANCO LISO 1 FACE, E = 18 MM, DE *2,75 X 1,85* M</t>
  </si>
  <si>
    <t>27,65</t>
  </si>
  <si>
    <t>CHAPA DE MDF BRANCO LISO 1 FACE, E = 25 MM, DE *2,75 X 1,85* M</t>
  </si>
  <si>
    <t>39,71</t>
  </si>
  <si>
    <t>CHAPA DE MDF BRANCO LISO 1 FACE, E = 6 MM, DE *2,75 X 1,85* M</t>
  </si>
  <si>
    <t>14,38</t>
  </si>
  <si>
    <t>CHAPA DE MDF BRANCO LISO 1 FACE, E = 9 MM, DE *2,75 X 1,85* M</t>
  </si>
  <si>
    <t>18,79</t>
  </si>
  <si>
    <t>CHAPA DE MDF BRANCO LISO 2 FACES, E = 12 MM, DE *2,75 X 1,85* M</t>
  </si>
  <si>
    <t>20,68</t>
  </si>
  <si>
    <t>CHAPA DE MDF BRANCO LISO 2 FACES, E = 15 MM, DE *2,75 X 1,85* M</t>
  </si>
  <si>
    <t>22,56</t>
  </si>
  <si>
    <t>CHAPA DE MDF BRANCO LISO 2 FACES, E = 18 MM, DE *2,75 X 1,85* M</t>
  </si>
  <si>
    <t>28,01</t>
  </si>
  <si>
    <t>CHAPA DE MDF BRANCO LISO 2 FACES, E = 25 MM, DE *2,75 X 1,85* M</t>
  </si>
  <si>
    <t>42,31</t>
  </si>
  <si>
    <t>CHAPA DE MDF BRANCO LISO 2 FACES, E = 6 MM, DE *2,75 X 1,85* M</t>
  </si>
  <si>
    <t>15,51</t>
  </si>
  <si>
    <t>CHAPA DE MDF BRANCO LISO 2 FACES, E = 9 MM, DE *2,75 X 1,85* M</t>
  </si>
  <si>
    <t>18,97</t>
  </si>
  <si>
    <t>CHAPA DE MDF CRU, E = 12 MM, DE *2,75 X 1,85* M</t>
  </si>
  <si>
    <t>15,84</t>
  </si>
  <si>
    <t>CHAPA DE MDF CRU, E = 15 MM, DE *2,75 X 1,85* M</t>
  </si>
  <si>
    <t>16,70</t>
  </si>
  <si>
    <t>CHAPA DE MDF CRU, E = 18 MM, DE *2,75 X 1,85* M</t>
  </si>
  <si>
    <t>CHAPA DE MDF CRU, E = 20 MM, DE *2,75 X 1,85* M</t>
  </si>
  <si>
    <t>27,09</t>
  </si>
  <si>
    <t>CHAPA DE MDF CRU, E = 25 MM, DE *2,75 X 1,85* M</t>
  </si>
  <si>
    <t>33,03</t>
  </si>
  <si>
    <t>CHAPA DE MDF CRU, E = 6 MM, DE *2,75 X 1,85* M</t>
  </si>
  <si>
    <t>9,51</t>
  </si>
  <si>
    <t>CHAPA DE MDF CRU, E = 9 MM, DE *2,75 X 1,85* M</t>
  </si>
  <si>
    <t>12,78</t>
  </si>
  <si>
    <t>CHAPA PARA EMENDA DE VIGA, EM ACO GROSSO, QUALIDADE ESTRUTURAL, BITOLA 3/16 ", E= 4,75 MM, 4 FUROS, LARGURA 45 MM, COMPRIMENTO 500 MM</t>
  </si>
  <si>
    <t>28,96</t>
  </si>
  <si>
    <t>CHAPA RIGIDA DE FIBRAS DE MADEIRA PRENSADA A QUENTE, LISA, DE *1,22 X 2,44* M,  E = 2,5 MM</t>
  </si>
  <si>
    <t>63,74</t>
  </si>
  <si>
    <t>CHAPA/BOBINA ALUMINIO, E = 0,5 MM, L = 300 MM - 0,41 KG/M (LIGA 1200 - H14)</t>
  </si>
  <si>
    <t>CHAPA/BOBINA ALUMINIO, E = 0,8 MM, L = 1000 MM - 2,16 KG/M (LIGA 1200 - H14)</t>
  </si>
  <si>
    <t>7,59</t>
  </si>
  <si>
    <t>CHAPA/BOBINA ALUMINIO, E = 0,8 MM, L = 500 MM - 1,08 KG/M (LIGA 1200 - H14)</t>
  </si>
  <si>
    <t>CHAPA/BOBINA ALUMINIO, E = 0,8 MM, L = 600 MM - 1,30 KG/M (LIGA 1200 - H14)</t>
  </si>
  <si>
    <t>12,61</t>
  </si>
  <si>
    <t>CHAVE BLINDADA TRIPOLAR PARA MOTORES, DO TIPO FACA, COM PORTA FUSIVEL DO TIPO CARTUCHO, CORRENTE NOMINAL DE 100 A, TENSAO NOMINAL DE 250 V</t>
  </si>
  <si>
    <t>561,29</t>
  </si>
  <si>
    <t>CHAVE BLINDADA TRIPOLAR PARA MOTORES, DO TIPO FACA, COM PORTA FUSIVEL DO TIPO CARTUCHO, CORRENTE NOMINAL DE 30 A, TENSAO NOMINAL DE 250 V</t>
  </si>
  <si>
    <t>189,81</t>
  </si>
  <si>
    <t>CHAVE BLINDADA TRIPOLAR PARA MOTORES, DO TIPO FACA, COM PORTA FUSIVEL DO TIPO CARTUCHO, CORRENTE NOMINAL DE 60 A, TENSAO NOMINAL DE 250 V</t>
  </si>
  <si>
    <t>298,31</t>
  </si>
  <si>
    <t>CHAVE DE PARTIDA DIRETA TRIFASICA, COM CAIXA TERMOPLASTICA, COM FUSIVEL DE 25 A, PARA MOTOR COM POTENCIA DE 7,5 CV E TENSAO DE 380 V</t>
  </si>
  <si>
    <t>445,53</t>
  </si>
  <si>
    <t>CHAVE DE PARTIDA DIRETA TRIFASICA, COM CAIXA TERMOPLASTICA, COM FUSIVEL DE 35 A, PARA MOTOR COM POTENCIA DE 5 CV E TENSAO DE 220 V</t>
  </si>
  <si>
    <t>248,75</t>
  </si>
  <si>
    <t>CHAVE DE PARTIDA DIRETA TRIFASICA, COM CAIXA TERMOPLASTICA, COM FUSIVEL DE 63 A, PARA MOTOR COM POTENCIA DE 10 CV E TENSAO DE 220 V</t>
  </si>
  <si>
    <t>392,39</t>
  </si>
  <si>
    <t>CHAVE DUPLA PARA CONEXOES TIPO STORZ, ENGATE RAPIDO 1 1/2" X 2 1/2", EM LATAO, PARA INSTALACAO PREDIAL COMBATE A INCENDIO</t>
  </si>
  <si>
    <t>8,57</t>
  </si>
  <si>
    <t>CHAVE FUSIVEL PARA REDES DE DISTRIBUICAO, TENSAO DE 15,0 KV, CORRENTE NOMINAL DO PORTA FUSIVEL DE 100 A, CAPACIDADE DE INTERRUPCAO SIMETRICA DE 7,10 KA, CAPACIDADE DE INTERRUPCAO ASSIMETRICA 10,00 KA</t>
  </si>
  <si>
    <t>267,34</t>
  </si>
  <si>
    <t>CHAVE SECCIONADORA-FUSIVEL BLINDADA TRIPOLAR, ABERTURA COM CARGA, PARA FUSIVEL NH00, CORRENTE NOMINAL DE 160 A, TENSAO DE 500 V</t>
  </si>
  <si>
    <t>289,99</t>
  </si>
  <si>
    <t>CHAVE SECCIONADORA-FUSIVEL BLINDADA TRIPOLAR, ABERTURA COM CARGA, PARA FUSIVEL NH01, CORRENTE NOMINAL DE 250 A, TENSAO DE 500 V</t>
  </si>
  <si>
    <t>402,00</t>
  </si>
  <si>
    <t>CHUMBADOR DE ACO TIPO PARABOLT, * 5/8" X 200* MM,  COM PORCA E ARRUELA</t>
  </si>
  <si>
    <t>CHUMBADOR DE ACO, DIAMETRO 1/2", COMPRIMENTO 75 MM</t>
  </si>
  <si>
    <t>5,69</t>
  </si>
  <si>
    <t>CHUMBADOR DE ACO, DIAMETRO 5/8", COMPRIMENTO 6", COM PORCA</t>
  </si>
  <si>
    <t>12,49</t>
  </si>
  <si>
    <t>CHUMBADOR DE ACO, 1" X 600 MM, PARA POSTES DE ACO COM BASE, INCLUSO PORCA E ARRUELA</t>
  </si>
  <si>
    <t>138,97</t>
  </si>
  <si>
    <t>CHUMBADOR, DIAMETRO 1/4" COM PARAFUSO 1/4" X 40 MM</t>
  </si>
  <si>
    <t>0,63</t>
  </si>
  <si>
    <t>CHUVEIRO COMUM EM PLASTICO BRANCO, COM CANO, 3 TEMPERATURAS, 5500 W (110/220 V)</t>
  </si>
  <si>
    <t>48,86</t>
  </si>
  <si>
    <t>CHUVEIRO COMUM EM PLASTICO CROMADO, COM CANO, 4 TEMPERATURAS (110/220 V)</t>
  </si>
  <si>
    <t>158,04</t>
  </si>
  <si>
    <t>CHUVEIRO PLASTICO BRANCO SIMPLES 5 '' PARA ACOPLAR EM HASTE 1/2 ", AGUA FRIA</t>
  </si>
  <si>
    <t>4,40</t>
  </si>
  <si>
    <t>CIMENTO ASFALTICO DE PETROLEO A GRANEL (CAP) 30/45 (COLETADO CAIXA NA ANP ACRESCIDO DE ICMS)</t>
  </si>
  <si>
    <t>2,01</t>
  </si>
  <si>
    <t>CIMENTO ASFALTICO DE PETROLEO A GRANEL (CAP) 50/70 (COLETADO CAIXA NA ANP ACRESCIDO DE ICMS)</t>
  </si>
  <si>
    <t>1.982,85</t>
  </si>
  <si>
    <t>CIMENTO BRANCO</t>
  </si>
  <si>
    <t>CIMENTO IMPERMEABILIZANTE DE PEGA ULTRARRAPIDA PARA TAMPONAMENTOS</t>
  </si>
  <si>
    <t>CIMENTO PORTLAND COMPOSTO CP II-32</t>
  </si>
  <si>
    <t>0,40</t>
  </si>
  <si>
    <t>CIMENTO PORTLAND COMPOSTO CP II-32 (SACO DE 50 KG)</t>
  </si>
  <si>
    <t xml:space="preserve">50KG  </t>
  </si>
  <si>
    <t>CIMENTO PORTLAND DE ALTO FORNO (AF) CP III-32</t>
  </si>
  <si>
    <t>CIMENTO PORTLAND ESTRUTURAL BRANCO CPB-32</t>
  </si>
  <si>
    <t>CIMENTO PORTLAND POZOLANICO CP IV- 32</t>
  </si>
  <si>
    <t>19,27</t>
  </si>
  <si>
    <t>CIMENTO PORTLAND POZOLANICO CP IV-32</t>
  </si>
  <si>
    <t>CINTA CIRCULAR EM ACO GALVANIZADO DE 150 MM DE DIAMETRO PARA FIXACAO DE CAIXA MEDICAO, INCLUI PARAFUSOS E PORCAS</t>
  </si>
  <si>
    <t>19,38</t>
  </si>
  <si>
    <t>CINTA CIRCULAR EM ACO GALVANIZADO DE 210 MM DE DIAMETRO PARA INSTALACAO DE TRANSFORMADOR EM POSTE DE CONCRETO</t>
  </si>
  <si>
    <t>23,08</t>
  </si>
  <si>
    <t>CINTURAO DE SEGURANCA TIPO PARAQUEDISTA, FIVELA EM ACO, AJUSTE NO SUSPENSARIO, CINTURA E PERNAS</t>
  </si>
  <si>
    <t>COBRE ELETROLITICO EM BARRA OU CHAPA</t>
  </si>
  <si>
    <t>63,28</t>
  </si>
  <si>
    <t>COLA A BASE DE RESINA SINTETICA PARA CHAPA DE LAMINADO MELAMINICO</t>
  </si>
  <si>
    <t>18,74</t>
  </si>
  <si>
    <t>COLA BRANCA BASE PVA</t>
  </si>
  <si>
    <t>14,75</t>
  </si>
  <si>
    <t>COLAR DE TOMADA EM POLIPROPILENO, PP, COM PARAFUSOS, PARA PEAD, 63 X 1/2" - LIGACAO PREDIAL DE AGUA</t>
  </si>
  <si>
    <t>12,41</t>
  </si>
  <si>
    <t>COLAR DE TOMADA EM POLIPROPILENO, PP, COM PARAFUSOS, PARA PEAD, 63 X 3/4" - LIGACAO PREDIAL DE AGUA</t>
  </si>
  <si>
    <t>12,75</t>
  </si>
  <si>
    <t>COLAR TOMADA PVC, COM TRAVAS, SAIDA COM ROSCA, DE 110 MM X 1/2" OU 110 MM X 3/4", PARA LIGACAO PREDIAL DE AGUA</t>
  </si>
  <si>
    <t>18,59</t>
  </si>
  <si>
    <t>COLAR TOMADA PVC, COM TRAVAS, SAIDA COM ROSCA, DE 32 MM X 1/2" OU 32 MM X 3/4", PARA LIGACAO PREDIAL DE AGUA</t>
  </si>
  <si>
    <t>9,81</t>
  </si>
  <si>
    <t>COLAR TOMADA PVC, COM TRAVAS, SAIDA COM ROSCA, DE 40 MM X 1/2" OU 40 MM X 3/4", PARA LIGACAO PREDIAL DE AGUA</t>
  </si>
  <si>
    <t>10,18</t>
  </si>
  <si>
    <t>COLAR TOMADA PVC, COM TRAVAS, SAIDA COM ROSCA, DE 50 MM X 1/2" OU 50 MM X 3/4", PARA LIGACAO PREDIAL DE AGUA</t>
  </si>
  <si>
    <t>11,03</t>
  </si>
  <si>
    <t>COLAR TOMADA PVC, COM TRAVAS, SAIDA COM ROSCA, DE 60 MM X 1/2" OU 60 MM X 3/4", PARA LIGACAO PREDIAL DE AGUA</t>
  </si>
  <si>
    <t>12,38</t>
  </si>
  <si>
    <t>COLAR TOMADA PVC, COM TRAVAS, SAIDA COM ROSCA, DE 75 MM X 1/2" OU 75 MM X 3/4", PARA LIGACAO PREDIAL DE AGUA</t>
  </si>
  <si>
    <t>14,98</t>
  </si>
  <si>
    <t>COLAR TOMADA PVC, COM TRAVAS, SAIDA COM ROSCA, DE 85 MM X 1/2" OU 85 MM X 3/4", PARA LIGACAO PREDIAL DE AGUA</t>
  </si>
  <si>
    <t>15,54</t>
  </si>
  <si>
    <t>COLAR TOMADA PVC, COM TRAVAS, SAIDA ROSCAVEL COM BUCHA DE LATAO, DE 110 MM X 1/2" OU 110 MM X 3/4", PARA LIGACAO PREDIAL DE AGUA</t>
  </si>
  <si>
    <t>28,24</t>
  </si>
  <si>
    <t>COLAR TOMADA PVC, COM TRAVAS, SAIDA ROSCAVEL COM BUCHA DE LATAO, DE 60 MM X 1/2" OU 60 MM X 3/4", PARA LIGACAO PREDIAL DE AGUA</t>
  </si>
  <si>
    <t>18,77</t>
  </si>
  <si>
    <t>COLAR TOMADA PVC, COM TRAVAS, SAIDA ROSCAVEL COM BUCHA DE LATAO, DE 75 MM X 1/2" OU 75 MM X 3/4", PARA LIGACAO PREDIAL DE AGUA</t>
  </si>
  <si>
    <t>23,39</t>
  </si>
  <si>
    <t>COLAR TOMADA PVC, COM TRAVAS, SAIDA ROSCAVEL COM BUCHA DE LATAO, DE 85 MM X 1/2" OU 85 MM X 3/4", PARA LIGACAO PREDIAL DE AGUA</t>
  </si>
  <si>
    <t>24,79</t>
  </si>
  <si>
    <t>COMPACTADOR DE SOLO A PERCUSSAO (SOQUETE), COM MOTOR GASOLINA DE 4 TEMPOS, PESO ENTRE 55 E 65 KG, FORCA DE IMPACTO DE 1.000 A 1.500 KGF, FREQUENCIA DE 600 A 700 GOLPES POR MINUTO, VELOCIDADE DE TRABALHO ENTRE 10 E 15 M/MIN, POTENCIA ENTRE 2,00 E 3,00 HP</t>
  </si>
  <si>
    <t>9.751,28</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</si>
  <si>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</si>
  <si>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5.462,39</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</si>
  <si>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</si>
  <si>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96.582,67</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</si>
  <si>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</si>
  <si>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8.186,12</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</si>
  <si>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</si>
  <si>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7.066,14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</si>
  <si>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</si>
  <si>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12.715,75</t>
  </si>
  <si>
    <t>COMPACTADOR DE SOLOS DE PERCURSAO (SOQUETE) COM MOTOR A GASOLINA 4 TEMPOS DE 4 HP (4 CV)</t>
  </si>
  <si>
    <t>12.083,10</t>
  </si>
  <si>
    <t>COMPRESSOR DE AR ESTACIONARIO, VAZAO 620 PCM, PRESSAO EFETIVA DE TRABALHO 109 PSI, MOTOR ELETRICO, POTENCIA 127 CV</t>
  </si>
  <si>
    <t>71.134,19</t>
  </si>
  <si>
    <t>COMPRESSOR DE AR REBOCAVEL VAZAO 400 PCM, PRESSAO EFETIVA DE TRABALHO 102 PSI, MOTOR DIESEL, POTENCIA 110 CV</t>
  </si>
  <si>
    <t>57.322,82</t>
  </si>
  <si>
    <t>COMPRESSOR DE AR REBOCAVEL VAZAO 748 PCM, PRESSAO EFETIVA DE TRABALHO 102 PSI, MOTOR DIESEL, POTENCIA 210 CV</t>
  </si>
  <si>
    <t>122.720,43</t>
  </si>
  <si>
    <t>COMPRESSOR DE AR REBOCAVEL VAZAO 860 PCM, PRESSAO EFETIVA DE TRABALHO 102 PSI, MOTOR DIESEL, POTENCIA 250 CV</t>
  </si>
  <si>
    <t>133.299,67</t>
  </si>
  <si>
    <t>COMPRESSOR DE AR REBOCAVEL, VAZAO *89* PCM, PRESSAO EFETIVA DE TRABALHO *102* PSI, MOTOR DIESEL, POTENCIA *20* CV</t>
  </si>
  <si>
    <t>48.200,00</t>
  </si>
  <si>
    <t>COMPRESSOR DE AR REBOCAVEL, VAZAO 152 PCM, PRESSAO EFETIVA DE TRABALHO 102 PSI, MOTOR DIESEL, POTENCIA 31,5 KW</t>
  </si>
  <si>
    <t>31.035,58</t>
  </si>
  <si>
    <t>COMPRESSOR DE AR REBOCAVEL, VAZAO 189 PCM, PRESSAO EFETIVA DE TRABALHO 102 PSI, MOTOR DIESEL, POTENCIA 63 CV</t>
  </si>
  <si>
    <t>36.094,01</t>
  </si>
  <si>
    <t>COMPRESSOR DE AR REBOCAVEL, VAZAO 250 PCM, PRESSAO EFETIVA DE TRABALHO 102 PSI, MOTOR DIESEL, POTENCIA 81 CV</t>
  </si>
  <si>
    <t>48.338,31</t>
  </si>
  <si>
    <t>COMPRESSOR DE AR, VAZAO DE 10 PCM, RESERVATORIO 100 L, PRESSAO DE TRABALHO ENTRE 6,9 E 9,7 BAR,  POTENCIA 2 HP, TENSAO 110/220 V (COLETADO CAIXA)</t>
  </si>
  <si>
    <t>1.786,17</t>
  </si>
  <si>
    <t>CONCERTINA CLIPADA (DUPLA) EM ACO GALVANIZADO DE ALTA RESISTENCIA, COM ESPIRAL DE 300 MM, D = 2,76 MM</t>
  </si>
  <si>
    <t>24,23</t>
  </si>
  <si>
    <t>CONCERTINA SIMPLES EM ACO GALVANIZADO DE ALTA RESISTENCIA, COM ESPIRAL DE 300 MM, D = 2,76 MM</t>
  </si>
  <si>
    <t>12,52</t>
  </si>
  <si>
    <t>CONCRETO AUTOADENSAVEL (CAA) CLASSE DE RESISTENCIA C15, ESPALHAMENTO SF2, INCLUI SERVICO DE BOMBEAMENTO (NBR 15823)</t>
  </si>
  <si>
    <t>260,52</t>
  </si>
  <si>
    <t>CONCRETO AUTOADENSAVEL (CAA) CLASSE DE RESISTENCIA C20, ESPALHAMENTO SF2, INCLUI SERVICO DE BOMBEAMENTO (NBR 15823)</t>
  </si>
  <si>
    <t>270,17</t>
  </si>
  <si>
    <t>CONCRETO AUTOADENSAVEL (CAA) CLASSE DE RESISTENCIA C25, ESPALHAMENTO SF2, INCLUI SERVICO DE BOMBEAMENTO (NBR 15823)</t>
  </si>
  <si>
    <t>279,82</t>
  </si>
  <si>
    <t>CONCRETO AUTOADENSAVEL (CAA) CLASSE DE RESISTENCIA C30, ESPALHAMENTO SF2, INCLUI SERVICO DE BOMBEAMENTO (NBR 15823)</t>
  </si>
  <si>
    <t>285,48</t>
  </si>
  <si>
    <t>CONCRETO BETUMINOSO USINADO A QUENTE (CBUQ) PARA PAVIMENTACAO ASFALTICA, PADRAO DNIT, FAIXA C, COM CAP 30/45 - AQUISICAO POSTO USINA</t>
  </si>
  <si>
    <t>240,91</t>
  </si>
  <si>
    <t>CONCRETO BETUMINOSO USINADO A QUENTE (CBUQ) PARA PAVIMENTACAO ASFALTICA, PADRAO DNIT, FAIXA C, COM CAP 50/70 - AQUISICAO POSTO USINA</t>
  </si>
  <si>
    <t>260,00</t>
  </si>
  <si>
    <t>CONCRETO BETUMINOSO USINADO A QUENTE (CBUQ) PARA PAVIMENTACAO ASFALTICA, PADRAO DNIT, PARA BINDER, COM CAP 50/70 - AQUISICAO POSTO USINA</t>
  </si>
  <si>
    <t>251,88</t>
  </si>
  <si>
    <t>CONCRETO USINADO BOMBEAVEL, CLASSE DE RESISTENCIA C20, COM BRITA 0 E 1, SLUMP = 100 +/- 20 MM, EXCLUI SERVICO DE BOMBEAMENTO (NBR 8953)</t>
  </si>
  <si>
    <t>236,40</t>
  </si>
  <si>
    <t>CONCRETO USINADO BOMBEAVEL, CLASSE DE RESISTENCIA C20, COM BRITA 0 E 1, SLUMP = 100 +/- 20 MM, INCLUI SERVICO DE BOMBEAMENTO (NBR 8953)</t>
  </si>
  <si>
    <t>275,00</t>
  </si>
  <si>
    <t>CONCRETO USINADO BOMBEAVEL, CLASSE DE RESISTENCIA C20, COM BRITA 0 E 1, SLUMP = 130 +/- 20 MM, EXCLUI SERVICO DE BOMBEAMENTO (NBR 8953)</t>
  </si>
  <si>
    <t>290,25</t>
  </si>
  <si>
    <t>CONCRETO USINADO BOMBEAVEL, CLASSE DE RESISTENCIA C20, COM BRITA 0 E 1, SLUMP = 190 +/- 20 MM, INCLUI SERVICO DE BOMBEAMENTO (NBR 8953)</t>
  </si>
  <si>
    <t>289,63</t>
  </si>
  <si>
    <t>CONCRETO USINADO BOMBEAVEL, CLASSE DE RESISTENCIA C20, COM BRITA 0, SLUMP = 220 +/- 20 MM, INCLUI SERVICO DE BOMBEAMENTO (NBR 8953)</t>
  </si>
  <si>
    <t>350,62</t>
  </si>
  <si>
    <t>CONCRETO USINADO BOMBEAVEL, CLASSE DE RESISTENCIA C25, COM BRITA 0 E 1, SLUMP = 100 +/- 20 MM, EXCLUI SERVICO DE BOMBEAMENTO (NBR 8953)</t>
  </si>
  <si>
    <t>245,57</t>
  </si>
  <si>
    <t>CONCRETO USINADO BOMBEAVEL, CLASSE DE RESISTENCIA C25, COM BRITA 0 E 1, SLUMP = 100 +/- 20 MM, INCLUI SERVICO DE BOMBEAMENTO (NBR 8953)</t>
  </si>
  <si>
    <t>286,57</t>
  </si>
  <si>
    <t>CONCRETO USINADO BOMBEAVEL, CLASSE DE RESISTENCIA C25, COM BRITA 0 E 1, SLUMP = 130 +/- 20 MM, EXCLUI SERVICO DE BOMBEAMENTO (NBR 8953)</t>
  </si>
  <si>
    <t>307,67</t>
  </si>
  <si>
    <t>CONCRETO USINADO BOMBEAVEL, CLASSE DE RESISTENCIA C25, COM BRITA 0 E 1, SLUMP = 190 +/- 20 MM, EXCLUI SERVICO DE BOMBEAMENTO (NBR 8953)</t>
  </si>
  <si>
    <t>319,93</t>
  </si>
  <si>
    <t>CONCRETO USINADO BOMBEAVEL, CLASSE DE RESISTENCIA C30, COM BRITA 0 E 1, SLUMP = 100 +/- 20 MM, EXCLUI SERVICO DE BOMBEAMENTO (NBR 8953)</t>
  </si>
  <si>
    <t>256,47</t>
  </si>
  <si>
    <t>CONCRETO USINADO BOMBEAVEL, CLASSE DE RESISTENCIA C30, COM BRITA 0 E 1, SLUMP = 100 +/- 20 MM, INCLUI SERVICO DE BOMBEAMENTO (NBR 8953)</t>
  </si>
  <si>
    <t>296,22</t>
  </si>
  <si>
    <t>CONCRETO USINADO BOMBEAVEL, CLASSE DE RESISTENCIA C30, COM BRITA 0 E 1, SLUMP = 130 +/- 20 MM, EXCLUI SERVICO DE BOMBEAMENTO (NBR 8953)</t>
  </si>
  <si>
    <t>323,26</t>
  </si>
  <si>
    <t>CONCRETO USINADO BOMBEAVEL, CLASSE DE RESISTENCIA C30, COM BRITA 0 E 1, SLUMP = 190 +/- 20 MM, EXCLUI SERVICO DE BOMBEAMENTO (NBR 8953)</t>
  </si>
  <si>
    <t>344,85</t>
  </si>
  <si>
    <t>CONCRETO USINADO BOMBEAVEL, CLASSE DE RESISTENCIA C35, COM BRITA 0 E 1, SLUMP = 100 +/- 20 MM, EXCLUI SERVICO DE BOMBEAMENTO (NBR 8953)</t>
  </si>
  <si>
    <t>267,42</t>
  </si>
  <si>
    <t>CONCRETO USINADO BOMBEAVEL, CLASSE DE RESISTENCIA C35, COM BRITA 0 E 1, SLUMP = 100 +/- 20 MM, INCLUI SERVICO DE BOMBEAMENTO (NBR 8953)</t>
  </si>
  <si>
    <t>306,84</t>
  </si>
  <si>
    <t>CONCRETO USINADO BOMBEAVEL, CLASSE DE RESISTENCIA C40, COM BRITA 0 E 1, SLUMP = 100 +/- 20 MM, EXCLUI SERVICO DE BOMBEAMENTO (NBR 8953)</t>
  </si>
  <si>
    <t>279,34</t>
  </si>
  <si>
    <t>CONCRETO USINADO BOMBEAVEL, CLASSE DE RESISTENCIA C40, COM BRITA 0 E 1, SLUMP = 100 +/- 20 MM, INCLUI SERVICO DE BOMBEAMENTO (NBR 8953)</t>
  </si>
  <si>
    <t>318,42</t>
  </si>
  <si>
    <t>CONCRETO USINADO BOMBEAVEL, CLASSE DE RESISTENCIA C45, COM BRITA 0 E 1, SLUMP = 100 +/- 20 MM, INCLUI SERVICO DE BOMBEAMENTO (NBR 8953)</t>
  </si>
  <si>
    <t>357,98</t>
  </si>
  <si>
    <t>CONCRETO USINADO BOMBEAVEL, CLASSE DE RESISTENCIA C50, COM BRITA 0 E 1, SLUMP = 100 +/- 20 MM, INCLUI SERVICO DE BOMBEAMENTO (NBR 8953)</t>
  </si>
  <si>
    <t>424,56</t>
  </si>
  <si>
    <t>CONCRETO USINADO BOMBEAVEL, CLASSE DE RESISTENCIA C60, COM BRITA 0 E 1, SLUMP = 100 +/- 20 MM, INCLUI SERVICO DE BOMBEAMENTO (NBR 8953)</t>
  </si>
  <si>
    <t>545,17</t>
  </si>
  <si>
    <t>CONCRETO USINADO BOMBEAVEL, CLASSE DE RESISTENCIA C80, COM BRITA 0 E 1, SLUMP = 100 +/- 20 MM, EXCLUI SERVICO DE BOMBEAMENTO (NBR 8953)</t>
  </si>
  <si>
    <t>752,63</t>
  </si>
  <si>
    <t>CONCRETO USINADO CONVENCIONAL (NAO BOMBEAVEL) CLASSE DE RESISTENCIA C10, COM BRITA 1 E 2, SLUMP = 80 MM +/- 10 MM (NBR 8953)</t>
  </si>
  <si>
    <t>235,88</t>
  </si>
  <si>
    <t>CONCRETO USINADO CONVENCIONAL (NAO BOMBEAVEL) CLASSE DE RESISTENCIA C15, COM BRITA 1 E 2, SLUMP = 80 MM +/- 10 MM (NBR 8953)</t>
  </si>
  <si>
    <t>238,13</t>
  </si>
  <si>
    <t>CONDULETE DE ALUMINIO TIPO B, PARA ELETRODUTO ROSCAVEL DE 1/2", COM TAMPA CEGA</t>
  </si>
  <si>
    <t>8,05</t>
  </si>
  <si>
    <t>CONDULETE DE ALUMINIO TIPO B, PARA ELETRODUTO ROSCAVEL DE 1", COM TAMPA CEGA</t>
  </si>
  <si>
    <t>10,46</t>
  </si>
  <si>
    <t>CONDULETE DE ALUMINIO TIPO B, PARA ELETRODUTO ROSCAVEL DE 3/4", COM TAMPA CEGA</t>
  </si>
  <si>
    <t>CONDULETE DE ALUMINIO TIPO C, PARA ELETRODUTO ROSCAVEL DE 1/2", COM TAMPA CEGA</t>
  </si>
  <si>
    <t>6,15</t>
  </si>
  <si>
    <t>CONDULETE DE ALUMINIO TIPO C, PARA ELETRODUTO ROSCAVEL DE 1", COM TAMPA CEGA</t>
  </si>
  <si>
    <t>10,83</t>
  </si>
  <si>
    <t>CONDULETE DE ALUMINIO TIPO C, PARA ELETRODUTO ROSCAVEL DE 3/4", COM TAMPA CEGA</t>
  </si>
  <si>
    <t>8,66</t>
  </si>
  <si>
    <t>CONDULETE DE ALUMINIO TIPO C, PARA ELETRODUTO ROSCAVEL DE 4", COM TAMPA CEGA</t>
  </si>
  <si>
    <t>143,56</t>
  </si>
  <si>
    <t>CONDULETE DE ALUMINIO TIPO E, PARA ELETRODUTO ROSCAVEL DE 1  1/4", COM TAMPA CEGA</t>
  </si>
  <si>
    <t>14,44</t>
  </si>
  <si>
    <t>CONDULETE DE ALUMINIO TIPO E, PARA ELETRODUTO ROSCAVEL DE 1 1/2", COM TAMPA CEGA</t>
  </si>
  <si>
    <t>19,20</t>
  </si>
  <si>
    <t>CONDULETE DE ALUMINIO TIPO E, PARA ELETRODUTO ROSCAVEL DE 1/2", COM TAMPA CEGA</t>
  </si>
  <si>
    <t>7,00</t>
  </si>
  <si>
    <t>CONDULETE DE ALUMINIO TIPO E, PARA ELETRODUTO ROSCAVEL DE 1", COM TAMPA CEGA</t>
  </si>
  <si>
    <t>11,78</t>
  </si>
  <si>
    <t>CONDULETE DE ALUMINIO TIPO E, PARA ELETRODUTO ROSCAVEL DE 2", COM TAMPA CEGA</t>
  </si>
  <si>
    <t>28,16</t>
  </si>
  <si>
    <t>CONDULETE DE ALUMINIO TIPO E, PARA ELETRODUTO ROSCAVEL DE 3/4", COM TAMPA CEGA</t>
  </si>
  <si>
    <t>CONDULETE DE ALUMINIO TIPO E, PARA ELETRODUTO ROSCAVEL DE 3", COM TAMPA CEGA</t>
  </si>
  <si>
    <t>78,21</t>
  </si>
  <si>
    <t>CONDULETE DE ALUMINIO TIPO E, PARA ELETRODUTO ROSCAVEL DE 4", COM TAMPA CEGA</t>
  </si>
  <si>
    <t>130,30</t>
  </si>
  <si>
    <t>CONDULETE DE ALUMINIO TIPO LR, PARA ELETRODUTO ROSCAVEL DE 1 1/2", COM TAMPA CEGA</t>
  </si>
  <si>
    <t>22,20</t>
  </si>
  <si>
    <t>CONDULETE DE ALUMINIO TIPO LR, PARA ELETRODUTO ROSCAVEL DE 1 1/4", COM TAMPA CEGA</t>
  </si>
  <si>
    <t>17,64</t>
  </si>
  <si>
    <t>CONDULETE DE ALUMINIO TIPO LR, PARA ELETRODUTO ROSCAVEL DE 1/2", COM TAMPA CEGA</t>
  </si>
  <si>
    <t>6,79</t>
  </si>
  <si>
    <t>CONDULETE DE ALUMINIO TIPO LR, PARA ELETRODUTO ROSCAVEL DE 1", COM TAMPA CEGA</t>
  </si>
  <si>
    <t>CONDULETE DE ALUMINIO TIPO LR, PARA ELETRODUTO ROSCAVEL DE 2", COM TAMPA CEGA</t>
  </si>
  <si>
    <t>33,82</t>
  </si>
  <si>
    <t>CONDULETE DE ALUMINIO TIPO LR, PARA ELETRODUTO ROSCAVEL DE 3/4", COM TAMPA CEGA</t>
  </si>
  <si>
    <t>7,24</t>
  </si>
  <si>
    <t>CONDULETE DE ALUMINIO TIPO LR, PARA ELETRODUTO ROSCAVEL DE 3", COM TAMPA CEGA</t>
  </si>
  <si>
    <t>100,02</t>
  </si>
  <si>
    <t>CONDULETE DE ALUMINIO TIPO LR, PARA ELETRODUTO ROSCAVEL DE 4", COM TAMPA CEGA</t>
  </si>
  <si>
    <t>156,06</t>
  </si>
  <si>
    <t>CONDULETE DE ALUMINIO TIPO T, PARA ELETRODUTO ROSCAVEL DE 1 1/2", COM TAMPA CEGA</t>
  </si>
  <si>
    <t>26,60</t>
  </si>
  <si>
    <t>CONDULETE DE ALUMINIO TIPO T, PARA ELETRODUTO ROSCAVEL DE 1 1/4", COM TAMPA CEGA</t>
  </si>
  <si>
    <t>CONDULETE DE ALUMINIO TIPO T, PARA ELETRODUTO ROSCAVEL DE 1/2", COM TAMPA CEGA</t>
  </si>
  <si>
    <t>8,30</t>
  </si>
  <si>
    <t>CONDULETE DE ALUMINIO TIPO T, PARA ELETRODUTO ROSCAVEL DE 1", COM TAMPA CEGA</t>
  </si>
  <si>
    <t>13,46</t>
  </si>
  <si>
    <t>CONDULETE DE ALUMINIO TIPO T, PARA ELETRODUTO ROSCAVEL DE 2", COM TAMPA CEGA</t>
  </si>
  <si>
    <t>36,05</t>
  </si>
  <si>
    <t>CONDULETE DE ALUMINIO TIPO T, PARA ELETRODUTO ROSCAVEL DE 3/4", COM TAMPA CEGA</t>
  </si>
  <si>
    <t>CONDULETE DE ALUMINIO TIPO T, PARA ELETRODUTO ROSCAVEL DE 3", COM TAMPA CEGA</t>
  </si>
  <si>
    <t>112,54</t>
  </si>
  <si>
    <t>CONDULETE DE ALUMINIO TIPO T, PARA ELETRODUTO ROSCAVEL DE 4", COM TAMPA CEGA</t>
  </si>
  <si>
    <t>154,44</t>
  </si>
  <si>
    <t>CONDULETE DE ALUMINIO TIPO TB, PARA ELETRODUTO ROSCAVEL DE 3", COM TAMPA CEGA</t>
  </si>
  <si>
    <t>82,86</t>
  </si>
  <si>
    <t>CONDULETE DE ALUMINIO TIPO X, PARA ELETRODUTO ROSCAVEL DE 1 1/2", COM TAMPA CEGA</t>
  </si>
  <si>
    <t>CONDULETE DE ALUMINIO TIPO X, PARA ELETRODUTO ROSCAVEL DE 1 1/4", COM TAMPA CEGA</t>
  </si>
  <si>
    <t>21,15</t>
  </si>
  <si>
    <t>CONDULETE DE ALUMINIO TIPO X, PARA ELETRODUTO ROSCAVEL DE 1/2", COM TAMPA CEGA</t>
  </si>
  <si>
    <t>CONDULETE DE ALUMINIO TIPO X, PARA ELETRODUTO ROSCAVEL DE 1", COM TAMPA CEGA</t>
  </si>
  <si>
    <t>12,88</t>
  </si>
  <si>
    <t>CONDULETE DE ALUMINIO TIPO X, PARA ELETRODUTO ROSCAVEL DE 2", COM TAMPA CEGA</t>
  </si>
  <si>
    <t>38,10</t>
  </si>
  <si>
    <t>CONDULETE DE ALUMINIO TIPO X, PARA ELETRODUTO ROSCAVEL DE 3/4", COM TAMPA CEGA</t>
  </si>
  <si>
    <t>CONDULETE DE ALUMINIO TIPO X, PARA ELETRODUTO ROSCAVEL DE 3", COM TAMPA CEGA</t>
  </si>
  <si>
    <t>92,68</t>
  </si>
  <si>
    <t>CONDULETE DE ALUMINIO TIPO X, PARA ELETRODUTO ROSCAVEL DE 4", COM TAMPA CEGA</t>
  </si>
  <si>
    <t>154,28</t>
  </si>
  <si>
    <t>CONDULETE EM PVC, TIPO "B", SEM TAMPA, DE 1/2" OU 3/4"</t>
  </si>
  <si>
    <t>7,31</t>
  </si>
  <si>
    <t>CONDULETE EM PVC, TIPO "B", SEM TAMPA, DE 1"</t>
  </si>
  <si>
    <t>7,64</t>
  </si>
  <si>
    <t>CONDULETE EM PVC, TIPO "C", SEM TAMPA, DE 1/2"</t>
  </si>
  <si>
    <t>8,04</t>
  </si>
  <si>
    <t>CONDULETE EM PVC, TIPO "C", SEM TAMPA, DE 1"</t>
  </si>
  <si>
    <t>8,99</t>
  </si>
  <si>
    <t>CONDULETE EM PVC, TIPO "C", SEM TAMPA, DE 3/4"</t>
  </si>
  <si>
    <t>7,15</t>
  </si>
  <si>
    <t>CONDULETE EM PVC, TIPO "E", SEM TAMPA, DE 1/2"</t>
  </si>
  <si>
    <t>6,97</t>
  </si>
  <si>
    <t>CONDULETE EM PVC, TIPO "E", SEM TAMPA, DE 1"</t>
  </si>
  <si>
    <t>8,07</t>
  </si>
  <si>
    <t>CONDULETE EM PVC, TIPO "E", SEM TAMPA, DE 3/4"</t>
  </si>
  <si>
    <t>6,41</t>
  </si>
  <si>
    <t>CONDULETE EM PVC, TIPO "LB", SEM TAMPA, DE 1/2" OU 3/4"</t>
  </si>
  <si>
    <t>CONDULETE EM PVC, TIPO "LB", SEM TAMPA, DE 1"</t>
  </si>
  <si>
    <t>9,37</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</si>
  <si>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</si>
  <si>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</si>
  <si>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</si>
  <si>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</si>
  <si>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</si>
  <si>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</si>
  <si>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11,72</t>
  </si>
  <si>
    <t>CONDULETE EM PVC, TIPO "T", SEM TAMPA, DE 3/4"</t>
  </si>
  <si>
    <t>CONDULETE EM PVC, TIPO "TB", SEM TAMPA, DE 1/2" OU 3/4"</t>
  </si>
  <si>
    <t>8,88</t>
  </si>
  <si>
    <t>CONDULETE EM PVC, TIPO "TB", SEM TAMPA, DE 1"</t>
  </si>
  <si>
    <t>CONDULETE EM PVC, TIPO "X", SEM TAMPA, DE 1/2"</t>
  </si>
  <si>
    <t>9,89</t>
  </si>
  <si>
    <t>CONDULETE EM PVC, TIPO "X", SEM TAMPA, DE 1"</t>
  </si>
  <si>
    <t>13,39</t>
  </si>
  <si>
    <t>CONDULETE EM PVC, TIPO "X", SEM TAMPA, DE 3/4"</t>
  </si>
  <si>
    <t>9,56</t>
  </si>
  <si>
    <t>CONDUTOR PLUVIAL, PVC, CIRCULAR, DIAMETRO ENTRE 80 E 100 MM, PARA DRENAGEM PREDIAL</t>
  </si>
  <si>
    <t>9,72</t>
  </si>
  <si>
    <t>CONE DE SINALIZACAO EM PVC FLEXIVEL, H = 70 / 76 CM (NBR 15071)</t>
  </si>
  <si>
    <t>160,24</t>
  </si>
  <si>
    <t>CONE DE SINALIZACAO EM PVC RIGIDO COM FAIXA REFLETIVA, H = 70 / 76 CM</t>
  </si>
  <si>
    <t>67,45</t>
  </si>
  <si>
    <t>CONECTOR / ADAPTADOR FEMEA, COM INSERTO METALICO, PPR, DN 25 MM X 1/2", PARA AGUA QUENTE E FRIA PREDIAL</t>
  </si>
  <si>
    <t>8,20</t>
  </si>
  <si>
    <t>CONECTOR / ADAPTADOR FEMEA, COM INSERTO METALICO, PPR, DN 32 MM X 3/4", PARA AGUA QUENTE E FRIA PREDIAL</t>
  </si>
  <si>
    <t>CONECTOR / ADAPTADOR MACHO, COM INSERTO METALICO, PPR, DN 25 MM X 1/2", PARA AGUA QUENTE E FRIA PREDIAL</t>
  </si>
  <si>
    <t>11,85</t>
  </si>
  <si>
    <t>CONECTOR / ADAPTADOR MACHO, COM INSERTO METALICO, PPR, DN 32 MM X 3/4", PARA AGUA QUENTE E FRIA PREDIAL</t>
  </si>
  <si>
    <t>19,18</t>
  </si>
  <si>
    <t>CONECTOR BRONZE/LATAO (REF 603) SEM ANEL DE SOLDA, BOLSA X ROSCA F, 15 MM X 1/2"</t>
  </si>
  <si>
    <t>5,44</t>
  </si>
  <si>
    <t>CONECTOR BRONZE/LATAO (REF 603) SEM ANEL DE SOLDA, BOLSA X ROSCA F, 22 MM X 1/2"</t>
  </si>
  <si>
    <t>CONECTOR BRONZE/LATAO (REF 603) SEM ANEL DE SOLDA, BOLSA X ROSCA F, 22 MM X 3/4"</t>
  </si>
  <si>
    <t>6,85</t>
  </si>
  <si>
    <t>CONECTOR BRONZE/LATAO (REF 603) SEM ANEL DE SOLDA, BOLSA X ROSCA F, 28 MM X 1/2"</t>
  </si>
  <si>
    <t>CONECTOR CURVO 90 GRAUS DE ALUMINIO, BITOLA 1 1/2", PARA ADAPTAR ENTRADA DE ELETRODUTO METALICO FLEXIVEL EM QUADROS</t>
  </si>
  <si>
    <t>15,37</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</si>
  <si>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</si>
  <si>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</si>
  <si>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</si>
  <si>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7,97</t>
  </si>
  <si>
    <t>CONECTOR CURVO 90 GRAUS DE ALUMINIO, BITOLA 2 1/2", PARA ADAPTAR ENTRADA DE ELETRODUTO METALICO FLEXIVEL EM QUADROS</t>
  </si>
  <si>
    <t>73,17</t>
  </si>
  <si>
    <t>CONECTOR CURVO 90 GRAUS DE ALUMINIO, BITOLA 2", PARA ADAPTAR ENTRADA DE ELETRODUTO METALICO FLEXIVEL EM QUADROS</t>
  </si>
  <si>
    <t>31,14</t>
  </si>
  <si>
    <t>CONECTOR CURVO 90 GRAUS DE ALUMINIO, BITOLA 3/4", PARA ADAPTAR ENTRADA DE ELETRODUTO METALICO FLEXIVEL EM QUADROS</t>
  </si>
  <si>
    <t>6,64</t>
  </si>
  <si>
    <t>CONECTOR CURVO 90 GRAUS DE ALUMINIO, BITOLA 3", PARA ADAPTAR ENTRADA DE ELETRODUTO METALICO FLEXIVEL EM QUADROS</t>
  </si>
  <si>
    <t>88,22</t>
  </si>
  <si>
    <t>CONECTOR CURVO 90 GRAUS DE ALUMINIO, BITOLA 4", PARA ADAPTAR ENTRADA DE ELETRODUTO METALICO FLEXIVEL EM QUADROS</t>
  </si>
  <si>
    <t>162,38</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</si>
  <si>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</si>
  <si>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</si>
  <si>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</si>
  <si>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5,83</t>
  </si>
  <si>
    <t>CONECTOR DE ALUMINIO TIPO PRENSA CABO, BITOLA 1", PARA CABOS DE DIAMETRO DE 22,5 A 25 MM</t>
  </si>
  <si>
    <t>CONECTOR DE ALUMINIO TIPO PRENSA CABO, BITOLA 2", PARA CABOS DE DIAMETRO DE 47,5 A 50 MM</t>
  </si>
  <si>
    <t>33,37</t>
  </si>
  <si>
    <t>CONECTOR DE ALUMINIO TIPO PRENSA CABO, BITOLA 3/4", PARA CABOS DE DIAMETRO DE 17,5 A 20 MM</t>
  </si>
  <si>
    <t>CONECTOR DE ALUMINIO TIPO PRENSA CABO, BITOLA 3/8", PARA CABOS DE DIAMETRO DE 9 A 10 MM</t>
  </si>
  <si>
    <t>5,48</t>
  </si>
  <si>
    <t>CONECTOR FEMEA RJ - 45, CATEGORIA 5 E</t>
  </si>
  <si>
    <t>8,69</t>
  </si>
  <si>
    <t>CONECTOR FEMEA RJ - 45, CATEGORIA 6</t>
  </si>
  <si>
    <t>CONECTOR MACHO RJ - 45, CATEGORIA 5 E</t>
  </si>
  <si>
    <t>0,99</t>
  </si>
  <si>
    <t>CONECTOR MACHO RJ - 45, CATEGORIA 6</t>
  </si>
  <si>
    <t>CONECTOR METALICO TIPO PARAFUSO FENDIDO (SPLIT BOLT), COM SEPARADOR DE CABOS BIMETALICOS, PARA CABOS ATE 25 MM2</t>
  </si>
  <si>
    <t>4,50</t>
  </si>
  <si>
    <t>CONECTOR METALICO TIPO PARAFUSO FENDIDO (SPLIT BOLT), COM SEPARADOR DE CABOS BIMETALICOS, PARA CABOS ATE 50 MM2</t>
  </si>
  <si>
    <t>7,37</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</si>
  <si>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</si>
  <si>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</si>
  <si>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</si>
  <si>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15,52</t>
  </si>
  <si>
    <t>CONECTOR METALICO TIPO PARAFUSO FENDIDO (SPLIT BOLT), PARA CABOS ATE 150 MM2</t>
  </si>
  <si>
    <t>CONECTOR METALICO TIPO PARAFUSO FENDIDO (SPLIT BOLT), PARA CABOS ATE 16 MM2</t>
  </si>
  <si>
    <t>CONECTOR METALICO TIPO PARAFUSO FENDIDO (SPLIT BOLT), PARA CABOS ATE 185 MM2</t>
  </si>
  <si>
    <t>26,21</t>
  </si>
  <si>
    <t>CONECTOR METALICO TIPO PARAFUSO FENDIDO (SPLIT BOLT), PARA CABOS ATE 25 MM2</t>
  </si>
  <si>
    <t>3,65</t>
  </si>
  <si>
    <t>CONECTOR METALICO TIPO PARAFUSO FENDIDO (SPLIT BOLT), PARA CABOS ATE 35 MM2</t>
  </si>
  <si>
    <t>4,57</t>
  </si>
  <si>
    <t>CONECTOR METALICO TIPO PARAFUSO FENDIDO (SPLIT BOLT), PARA CABOS ATE 50 MM2</t>
  </si>
  <si>
    <t>CONECTOR METALICO TIPO PARAFUSO FENDIDO (SPLIT BOLT), PARA CABOS ATE 6 MM2</t>
  </si>
  <si>
    <t>2,58</t>
  </si>
  <si>
    <t>CONECTOR METALICO TIPO PARAFUSO FENDIDO (SPLIT BOLT), PARA CABOS ATE 70 MM2</t>
  </si>
  <si>
    <t>9,57</t>
  </si>
  <si>
    <t>CONECTOR METALICO TIPO PARAFUSO FENDIDO (SPLIT BOLT), PARA CABOS ATE 95 MM2</t>
  </si>
  <si>
    <t>14,46</t>
  </si>
  <si>
    <t>CONECTOR RETO DE ALUMINIO PARA ELETRODUTO DE 1 1/2", PARA ADAPTAR ENTRADA DE ELETRODUTO METALICO FLEXIVEL EM QUADROS</t>
  </si>
  <si>
    <t>5,50</t>
  </si>
  <si>
    <t>CONECTOR RETO DE ALUMINIO PARA ELETRODUTO DE 1 1/4", PARA ADAPTAR ENTRADA DE ELETRODUTO METALICO FLEXIVEL EM QUADROS</t>
  </si>
  <si>
    <t>3,52</t>
  </si>
  <si>
    <t>CONECTOR RETO DE ALUMINIO PARA ELETRODUTO DE 1/2", PARA ADAPTAR ENTRADA DE ELETRODUTO METALICO FLEXIVEL EM QUADROS</t>
  </si>
  <si>
    <t>CONECTOR RETO DE ALUMINIO PARA ELETRODUTO DE 1", PARA ADAPTAR ENTRADA DE ELETRODUTO METALICO FLEXIVEL EM QUADROS</t>
  </si>
  <si>
    <t>2,51</t>
  </si>
  <si>
    <t>CONECTOR RETO DE ALUMINIO PARA ELETRODUTO DE 2 1/2", PARA ADAPTAR ENTRADA DE ELETRODUTO METALICO FLEXIVEL EM QUADROS</t>
  </si>
  <si>
    <t>13,84</t>
  </si>
  <si>
    <t>CONECTOR RETO DE ALUMINIO PARA ELETRODUTO DE 2", PARA ADAPTAR ENTRADA DE ELETRODUTO METALICO FLEXIVEL EM QUADROS</t>
  </si>
  <si>
    <t>6,09</t>
  </si>
  <si>
    <t>CONECTOR RETO DE ALUMINIO PARA ELETRODUTO DE 3/4", PARA ADAPTAR ENTRADA DE ELETRODUTO METALICO FLEXIVEL EM QUADROS</t>
  </si>
  <si>
    <t>CONECTOR RETO DE ALUMINIO PARA ELETRODUTO DE 3", PARA ADAPTAR ENTRADA DE ELETRODUTO METALICO FLEXIVEL EM QUADROS</t>
  </si>
  <si>
    <t>20,11</t>
  </si>
  <si>
    <t>CONECTOR RETO DE ALUMINIO PARA ELETRODUTO DE 4", PARA ADAPTAR ENTRADA DE ELETRODUTO METALICO FLEXIVEL EM QUADROS</t>
  </si>
  <si>
    <t>31,52</t>
  </si>
  <si>
    <t>CONECTOR, CPVC, SOLDAVEL, 15 MM X 1/2", PARA AGUA QUENTE</t>
  </si>
  <si>
    <t>12,93</t>
  </si>
  <si>
    <t>CONECTOR, CPVC, SOLDAVEL, 22 MM X 1/2", PARA AGUA QUENTE</t>
  </si>
  <si>
    <t>15,87</t>
  </si>
  <si>
    <t>CONECTOR, CPVC, SOLDAVEL, 22 MM X 3/4", PARA AGUA QUENTE</t>
  </si>
  <si>
    <t>14,87</t>
  </si>
  <si>
    <t>CONECTOR, CPVC, SOLDAVEL, 28 MM X 1", PARA AGUA QUENTE</t>
  </si>
  <si>
    <t>24,30</t>
  </si>
  <si>
    <t>CONECTOR, CPVC, SOLDAVEL, 35 MM X 1 1/4", PARA AGUA QUENTE</t>
  </si>
  <si>
    <t>97,86</t>
  </si>
  <si>
    <t>CONECTOR, CPVC, SOLDAVEL, 42 MM X 1 1/2", PARA AGUA QUENTE</t>
  </si>
  <si>
    <t>119,61</t>
  </si>
  <si>
    <t>CONEXAO FIXA, ROSCA FEMEA, EM PLASTICO, DN 16 MM X 1/2", PARA CONEXAO COM CRIMPAGEM EM TUBO PEX</t>
  </si>
  <si>
    <t>8,92</t>
  </si>
  <si>
    <t>CONEXAO FIXA, ROSCA FEMEA, EM PLASTICO, DN 16 MM X 3/4", PARA CONEXAO COM CRIMPAGEM EM TUBO PEX</t>
  </si>
  <si>
    <t>12,91</t>
  </si>
  <si>
    <t>CONEXAO FIXA, ROSCA FEMEA, EM PLASTICO, DN 20 MM X 1/2", PARA CONEXAO COM CRIMPAGEM EM TUBO PEX</t>
  </si>
  <si>
    <t>11,57</t>
  </si>
  <si>
    <t>CONEXAO FIXA, ROSCA FEMEA, EM PLASTICO, DN 20 MM X 3/4", PARA CONEXAO COM CRIMPAGEM EM TUBO PEX</t>
  </si>
  <si>
    <t>CONEXAO FIXA, ROSCA FEMEA, EM PLASTICO, DN 25 MM X 1/2", PARA CONEXAO COM CRIMPAGEM EM TUBO PEX</t>
  </si>
  <si>
    <t>13,05</t>
  </si>
  <si>
    <t>CONEXAO FIXA, ROSCA FEMEA, EM PLASTICO, DN 25 MM X 3/4", PARA CONEXAO COM CRIMPAGEM EM TUBO PEX</t>
  </si>
  <si>
    <t>15,59</t>
  </si>
  <si>
    <t>CONEXAO FIXA, ROSCA FEMEA, EM PLASTICO, DN 32 MM X 3/4", PARA CONEXAO COM CRIMPAGEM EM TUBO PEX</t>
  </si>
  <si>
    <t>21,21</t>
  </si>
  <si>
    <t>CONEXAO FIXA, ROSCA FEMEA, METALICA, COM ANEL DESLIZANTE, DN 16 MM X 1/2", PARA TUBO PEX</t>
  </si>
  <si>
    <t>6,52</t>
  </si>
  <si>
    <t>CONEXAO FIXA, ROSCA FEMEA, METALICA, COM ANEL DESLIZANTE, DN 20 MM X 1/2", PARA TUBO PEX</t>
  </si>
  <si>
    <t>7,13</t>
  </si>
  <si>
    <t>CONEXAO FIXA, ROSCA FEMEA, METALICA, COM ANEL DESLIZANTE, DN 20 MM X 3/4", PARA TUBO PEX</t>
  </si>
  <si>
    <t>8,77</t>
  </si>
  <si>
    <t>CONEXAO FIXA, ROSCA FEMEA, METALICA, COM ANEL DESLIZANTE, DN 25 MM X 1", PARA TUBO PEX</t>
  </si>
  <si>
    <t>12,19</t>
  </si>
  <si>
    <t>CONEXAO FIXA, ROSCA FEMEA, METALICA, COM ANEL DESLIZANTE, DN 25 MM X 3/4", PARA TUBO PEX</t>
  </si>
  <si>
    <t>10,20</t>
  </si>
  <si>
    <t>CONEXAO FIXA, ROSCA FEMEA, METALICA, COM ANEL DESLIZANTE, DN 32 MM X 1", PARA TUBO PEX</t>
  </si>
  <si>
    <t>18,54</t>
  </si>
  <si>
    <t>CONEXAO FIXA, ROSCA MACHO, METALICA, PARA TUBO PEX, DN 16 MM X 1/2"</t>
  </si>
  <si>
    <t>5,24</t>
  </si>
  <si>
    <t>CONEXAO FIXA, ROSCA MACHO, METALICA, PARA TUBO PEX, DN 16 MM X 3/4"</t>
  </si>
  <si>
    <t>7,05</t>
  </si>
  <si>
    <t>CONEXAO FIXA, ROSCA MACHO, METALICA, PARA TUBO PEX, DN 20 MM X 1/2"</t>
  </si>
  <si>
    <t>5,94</t>
  </si>
  <si>
    <t>CONEXAO FIXA, ROSCA MACHO, METALICA, PARA TUBO PEX, DN 20 MM X 3/4"</t>
  </si>
  <si>
    <t>6,83</t>
  </si>
  <si>
    <t>CONEXAO FIXA, ROSCA MACHO, METALICA, PARA TUBO PEX, DN 25 MM X 1/2"</t>
  </si>
  <si>
    <t>9,27</t>
  </si>
  <si>
    <t>CONEXAO FIXA, ROSCA MACHO, METALICA, PARA TUBO PEX, DN 25 MM X 1"</t>
  </si>
  <si>
    <t>14,17</t>
  </si>
  <si>
    <t>CONEXAO FIXA, ROSCA MACHO, METALICA, PARA TUBO PEX, DN 25 MM X 3/4"</t>
  </si>
  <si>
    <t>9,98</t>
  </si>
  <si>
    <t>CONEXAO FIXA, ROSCA MACHO, METALICA, PARA TUBO PEX, DN 32 MM X 1"</t>
  </si>
  <si>
    <t>16,63</t>
  </si>
  <si>
    <t>CONEXAO MOVEL, ROSCA FEMEA, METALICA, COM ANEL DESLIZANTE, PARA TUBO PEX, DN 16 MM X 1/2"</t>
  </si>
  <si>
    <t>CONEXAO MOVEL, ROSCA FEMEA, METALICA, COM ANEL DESLIZANTE, PARA TUBO PEX, DN 16 MM X 3/4"</t>
  </si>
  <si>
    <t>7,34</t>
  </si>
  <si>
    <t>CONEXAO MOVEL, ROSCA FEMEA, METALICA, COM ANEL DESLIZANTE, PARA TUBO PEX, DN 20 MM X 1/2"</t>
  </si>
  <si>
    <t>5,45</t>
  </si>
  <si>
    <t>CONEXAO MOVEL, ROSCA FEMEA, METALICA, COM ANEL DESLIZANTE, PARA TUBO PEX, DN 20 MM X 3/4"</t>
  </si>
  <si>
    <t>8,75</t>
  </si>
  <si>
    <t>CONEXAO MOVEL, ROSCA FEMEA, METALICA, COM ANEL DESLIZANTE, PARA TUBO PEX, DN 25 MM X 1"</t>
  </si>
  <si>
    <t>CONEXAO MOVEL, ROSCA FEMEA, METALICA, COM ANEL DESLIZANTE, PARA TUBO PEX, DN 25 MM X 3/4"</t>
  </si>
  <si>
    <t>10,52</t>
  </si>
  <si>
    <t>CONEXAO MOVEL, ROSCA FEMEA, METALICA, COM ANEL DESLIZANTE, PARA TUBO PEX, DN 32 MM X 1"</t>
  </si>
  <si>
    <t>17,04</t>
  </si>
  <si>
    <t>CONJUNTO ARRUELAS DE VEDACAO 5/16" PARA TELHA FIBROCIMENTO (UMA ARRUELA METALICA E UMA ARRUELA PVC - CONICAS)</t>
  </si>
  <si>
    <t xml:space="preserve">CJ    </t>
  </si>
  <si>
    <t>CONJUNTO DE FECHADURA DE SOBREPOR EM FERRO PINTADO, SEM MACANETA, COM CHAVE GRANDE (SEM CILINDRO) - TIPO CAIXAO - COMPLETA</t>
  </si>
  <si>
    <t>11,89</t>
  </si>
  <si>
    <t>CONJUNTO DE FERRAGENS PIVO, PARA PORTA PIVOTANTE DE ATE 100 KG, REGULAVEL COM ESFERA , CROMADO - SUPERIOR E INFERIOR - COMPLETO</t>
  </si>
  <si>
    <t>55,53</t>
  </si>
  <si>
    <t>CONJUNTO DE LIGACAO PARA BACIA SANITARIA AJUSTAVEL, EM PLASTICO BRANCO, COM TUBO, CANOPLA E ESPUDE</t>
  </si>
  <si>
    <t>4,91</t>
  </si>
  <si>
    <t>CONJUNTO DE LIGACAO PARA BACIA SANITARIA EM PLASTICO BRANCO COM TUBO, CANOPLA E ANEL DE EXPANSAO (TUBO 1.1/2 '' X 20 CM)</t>
  </si>
  <si>
    <t>CONJUNTO MONTADO ESTOPIM COM ESPOLETA COMUM NUMERO 8, COM CABECA ACENDEDORA, 1,5 M</t>
  </si>
  <si>
    <t>17,44</t>
  </si>
  <si>
    <t>CONJUNTO PARA FUTSAL COM TRAVES OFICIAIS DE 3,00 X 2,00 M EM TUBO DE ACO GALVANIZADO 3" COM REQUADRO EM TUBO DE 1", PINTURA EM PRIMER COM TINTA ESMALTE SINTETICO E REDES DE POLIETILENO FIO 4 MM</t>
  </si>
  <si>
    <t>3.383,72</t>
  </si>
  <si>
    <t>CONJUNTO PARA QUADRA DE  VOLEI COM POSTES EM TUBO DE ACO GALVANIZADO 3", H = *255* CM, PINTURA EM TINTA ESMALTE SINTETICO, REDE DE NYLON COM 2 MM, MALHA 10 X 10 CM E ANTENAS OFICIAIS EM FIBRA DE VIDRO</t>
  </si>
  <si>
    <t>2.054,21</t>
  </si>
  <si>
    <t>CONTAINER ALMOXARIFADO, DE *2,40* X *6,00* M, PADRAO SIMPLES, SEM REVESTIMENTO E SEM DIVISORIAS INTERNOS E SEM SANITARIO, PARA USO EM CANTEIRO DE OBRAS</t>
  </si>
  <si>
    <t>9.846,00</t>
  </si>
  <si>
    <t>CONTATOR TRIPOLAR, CORRENTE DE *110* A, TENSAO NOMINAL DE *500* V, CATEGORIA AC-2 E AC-3</t>
  </si>
  <si>
    <t>989,66</t>
  </si>
  <si>
    <t>CONTATOR TRIPOLAR, CORRENTE DE *185* A, TENSAO NOMINAL DE *500* V, CATEGORIA AC-2 E AC-3</t>
  </si>
  <si>
    <t>1.480,16</t>
  </si>
  <si>
    <t>CONTATOR TRIPOLAR, CORRENTE DE *22* A, TENSAO NOMINAL DE *500* V, CATEGORIA AC-2 E AC-3</t>
  </si>
  <si>
    <t>103,38</t>
  </si>
  <si>
    <t>CONTATOR TRIPOLAR, CORRENTE DE *265* A, TENSAO NOMINAL DE *500* V, CATEGORIA AC-2 E AC-3</t>
  </si>
  <si>
    <t>3.340,11</t>
  </si>
  <si>
    <t>CONTATOR TRIPOLAR, CORRENTE DE *38* A, TENSAO NOMINAL DE *500* V, CATEGORIA AC-2 E AC-3</t>
  </si>
  <si>
    <t>217,78</t>
  </si>
  <si>
    <t>CONTATOR TRIPOLAR, CORRENTE DE *500* A, TENSAO NOMINAL DE *500* V, CATEGORIA AC-2 E AC-3</t>
  </si>
  <si>
    <t>8.129,04</t>
  </si>
  <si>
    <t>CONTATOR TRIPOLAR, CORRENTE DE *65* A, TENSAO NOMINAL DE *500* V, CATEGORIA AC-2 E AC-3</t>
  </si>
  <si>
    <t>416,28</t>
  </si>
  <si>
    <t>CONTATOR TRIPOLAR, CORRENTE DE 12 A, TENSAO NOMINAL DE *500* V, CATEGORIA AC-2 E AC-3</t>
  </si>
  <si>
    <t>84,31</t>
  </si>
  <si>
    <t>CONTATOR TRIPOLAR, CORRENTE DE 25 A, TENSAO NOMINAL DE *500* V, CATEGORIA AC-2 E AC-3</t>
  </si>
  <si>
    <t>115,98</t>
  </si>
  <si>
    <t>CONTATOR TRIPOLAR, CORRENTE DE 250 A, TENSAO NOMINAL DE *500* V, PARA ACIONAMENTO DE CAPACITORES</t>
  </si>
  <si>
    <t>2.553,58</t>
  </si>
  <si>
    <t>CONTATOR TRIPOLAR, CORRENTE DE 300 A, TENSAO NOMINAL DE *500* V, CATEGORIA AC-2 E AC-3</t>
  </si>
  <si>
    <t>3.927,46</t>
  </si>
  <si>
    <t>CONTATOR TRIPOLAR, CORRENTE DE 32 A, TENSAO NOMINAL DE *500* V, CATEGORIA AC-2 E AC-3</t>
  </si>
  <si>
    <t>179,50</t>
  </si>
  <si>
    <t>CONTATOR TRIPOLAR, CORRENTE DE 400 A, TENSAO NOMINAL DE *500* V, CATEGORIA AC-2 E AC-3</t>
  </si>
  <si>
    <t>4.688,54</t>
  </si>
  <si>
    <t>CONTATOR TRIPOLAR, CORRENTE DE 45 A, TENSAO NOMINAL DE *500* V, CATEGORIA AC-2 E AC-3</t>
  </si>
  <si>
    <t>321,03</t>
  </si>
  <si>
    <t>CONTATOR TRIPOLAR, CORRENTE DE 630 A, TENSAO NOMINAL DE *500* V, CATEGORIA AC-2 E AC-3</t>
  </si>
  <si>
    <t>11.524,65</t>
  </si>
  <si>
    <t>CONTATOR TRIPOLAR, CORRENTE DE 75 A, TENSAO NOMINAL DE *500* V, CATEGORIA AC-2 E AC-3</t>
  </si>
  <si>
    <t>602,84</t>
  </si>
  <si>
    <t>CONTATOR TRIPOLAR, CORRENTE DE 9 A, TENSAO NOMINAL DE *500* V, CATEGORIA AC-2 E AC-3</t>
  </si>
  <si>
    <t>79,40</t>
  </si>
  <si>
    <t>CONTATOR TRIPOLAR, CORRENTE DE 95 A, TENSAO NOMINAL DE *500* V, CATEGORIA AC-2 E AC-3</t>
  </si>
  <si>
    <t>828,39</t>
  </si>
  <si>
    <t>CONTRA-PORCA SEXTAVADA, DIAMETRO NOMINAL 1 3/8", ALTURA 35 MM</t>
  </si>
  <si>
    <t>23,80</t>
  </si>
  <si>
    <t>COORDENADOR / GERENTE DE OBRA</t>
  </si>
  <si>
    <t>44,25</t>
  </si>
  <si>
    <t>COORDENADOR / GERENTE DE OBRA (MENSALISTA)</t>
  </si>
  <si>
    <t>7.760,79</t>
  </si>
  <si>
    <t>CORANTE LIQUIDO PARA TINTA PVA, BISNAGA 50 ML</t>
  </si>
  <si>
    <t>3,70</t>
  </si>
  <si>
    <t>CORDA DE POLIAMIDA 12 MM TIPO BOMBEIRO, PARA TRABALHO EM ALTURA</t>
  </si>
  <si>
    <t xml:space="preserve">100M  </t>
  </si>
  <si>
    <t>476,76</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</si>
  <si>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</si>
  <si>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</si>
  <si>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</si>
  <si>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</si>
  <si>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</si>
  <si>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2,04</t>
  </si>
  <si>
    <t>CORDAO DE COBRE, FLEXIVEL, TORCIDO, CLASSE 4 OU 5, ISOLACAO EM PVC/D, 300 V, 2 CONDUTORES DE 4 MM2</t>
  </si>
  <si>
    <t>3,14</t>
  </si>
  <si>
    <t>CORDEL DETONANTE, NP 05 G/M</t>
  </si>
  <si>
    <t>3,87</t>
  </si>
  <si>
    <t>CORDEL DETONANTE, NP 10 G/M</t>
  </si>
  <si>
    <t>4,00</t>
  </si>
  <si>
    <t>CORRENTE DE ELO CURTO COMUM, SOLDADA, GALVANIZADA, ESPESSURA DO ELO = 1/2" (12,5 MM)</t>
  </si>
  <si>
    <t>22,99</t>
  </si>
  <si>
    <t>CORTADEIRA DE PISO DE CONCRETO E ASFALTO, PARA DISCO PADRAO DE DIAMETRO 350 MM (14") OU 450 MM (18") , MOTOR A GASOLINA, POTENCIA 13 HP, SEM DISCO</t>
  </si>
  <si>
    <t>7.135,73</t>
  </si>
  <si>
    <t>CORTADEIRA HIDRAULICA DE VERGALHAO, PARA ACO DE DIAMETRO ATE 50 MM, MOTOR ELETRICO TRIFASICO, POTENCIA DE 5,5 HP A 7,5 HP</t>
  </si>
  <si>
    <t>58.824,57</t>
  </si>
  <si>
    <t>COTOVELO BRONZE/LATAO (REF 707-3) SEM ANEL DE SOLDA, BOLSA X ROSCA F, 15MM X 1/2"</t>
  </si>
  <si>
    <t>5,40</t>
  </si>
  <si>
    <t>COTOVELO BRONZE/LATAO (REF 707-3) SEM ANEL DE SOLDA, BOLSA X ROSCA F, 22MM X 1/2"</t>
  </si>
  <si>
    <t>8,27</t>
  </si>
  <si>
    <t>COTOVELO BRONZE/LATAO (REF 707-3) SEM ANEL DE SOLDA, BOLSA X ROSCA F, 22MM X 3/4"</t>
  </si>
  <si>
    <t>COTOVELO DE COBRE 90 GRAUS (REF 607) SEM ANEL DE SOLDA, BOLSA X BOLSA, 104 MM</t>
  </si>
  <si>
    <t>310,28</t>
  </si>
  <si>
    <t>COTOVELO DE COBRE 90 GRAUS (REF 607) SEM ANEL DE SOLDA, BOLSA X BOLSA, 15 MM</t>
  </si>
  <si>
    <t>2,02</t>
  </si>
  <si>
    <t>COTOVELO DE COBRE 90 GRAUS (REF 607) SEM ANEL DE SOLDA, BOLSA X BOLSA, 22 MM</t>
  </si>
  <si>
    <t>COTOVELO DE COBRE 90 GRAUS (REF 607) SEM ANEL DE SOLDA, BOLSA X BOLSA, 28 MM</t>
  </si>
  <si>
    <t>7,85</t>
  </si>
  <si>
    <t>COTOVELO DE COBRE 90 GRAUS (REF 607) SEM ANEL DE SOLDA, BOLSA X BOLSA, 35 MM</t>
  </si>
  <si>
    <t>15,43</t>
  </si>
  <si>
    <t>COTOVELO DE COBRE 90 GRAUS (REF 607) SEM ANEL DE SOLDA, BOLSA X BOLSA, 42 MM</t>
  </si>
  <si>
    <t>23,69</t>
  </si>
  <si>
    <t>COTOVELO DE COBRE 90 GRAUS (REF 607) SEM ANEL DE SOLDA, BOLSA X BOLSA, 54 MM</t>
  </si>
  <si>
    <t>37,60</t>
  </si>
  <si>
    <t>COTOVELO DE COBRE 90 GRAUS (REF 607) SEM ANEL DE SOLDA, BOLSA X BOLSA, 66 MM</t>
  </si>
  <si>
    <t>130,95</t>
  </si>
  <si>
    <t>COTOVELO DE COBRE 90 GRAUS (REF 607) SEM ANEL DE SOLDA, BOLSA X BOLSA, 79 MM</t>
  </si>
  <si>
    <t>125,57</t>
  </si>
  <si>
    <t>COTOVELO DE REDUCAO 90 GRAUS DE FERRO GALVANIZADO, COM ROSCA BSP, DE 1 1/2" X 1"</t>
  </si>
  <si>
    <t>COTOVELO DE REDUCAO 90 GRAUS DE FERRO GALVANIZADO, COM ROSCA BSP, DE 1 1/2" X 3/4"</t>
  </si>
  <si>
    <t>25,27</t>
  </si>
  <si>
    <t>COTOVELO DE REDUCAO 90 GRAUS DE FERRO GALVANIZADO, COM ROSCA BSP, DE 1 1/4" X 1"</t>
  </si>
  <si>
    <t>18,01</t>
  </si>
  <si>
    <t>COTOVELO DE REDUCAO 90 GRAUS DE FERRO GALVANIZADO, COM ROSCA BSP, DE 1" X 1/2"</t>
  </si>
  <si>
    <t>COTOVELO DE REDUCAO 90 GRAUS DE FERRO GALVANIZADO, COM ROSCA BSP, DE 1" X 3/4"</t>
  </si>
  <si>
    <t>COTOVELO DE REDUCAO 90 GRAUS DE FERRO GALVANIZADO, COM ROSCA BSP, DE 2 1/2" X 2"</t>
  </si>
  <si>
    <t>64,19</t>
  </si>
  <si>
    <t>COTOVELO DE REDUCAO 90 GRAUS DE FERRO GALVANIZADO, COM ROSCA BSP, DE 2" X 1 1/2"</t>
  </si>
  <si>
    <t>36,25</t>
  </si>
  <si>
    <t>COTOVELO DE REDUCAO 90 GRAUS DE FERRO GALVANIZADO, COM ROSCA BSP, DE 3/4" X 1/2"</t>
  </si>
  <si>
    <t>6,94</t>
  </si>
  <si>
    <t>COTOVELO 45 GRAUS DE FERRO GALVANIZADO, COM ROSCA BSP, DE 1 1/2"</t>
  </si>
  <si>
    <t>COTOVELO 45 GRAUS DE FERRO GALVANIZADO, COM ROSCA BSP, DE 1 1/4"</t>
  </si>
  <si>
    <t>17,45</t>
  </si>
  <si>
    <t>COTOVELO 45 GRAUS DE FERRO GALVANIZADO, COM ROSCA BSP, DE 1/2"</t>
  </si>
  <si>
    <t>4,92</t>
  </si>
  <si>
    <t>COTOVELO 45 GRAUS DE FERRO GALVANIZADO, COM ROSCA BSP, DE 1"</t>
  </si>
  <si>
    <t>10,74</t>
  </si>
  <si>
    <t>COTOVELO 45 GRAUS DE FERRO GALVANIZADO, COM ROSCA BSP, DE 2 1/2"</t>
  </si>
  <si>
    <t>60,08</t>
  </si>
  <si>
    <t>COTOVELO 45 GRAUS DE FERRO GALVANIZADO, COM ROSCA BSP, DE 2"</t>
  </si>
  <si>
    <t>COTOVELO 45 GRAUS DE FERRO GALVANIZADO, COM ROSCA BSP, DE 3/4"</t>
  </si>
  <si>
    <t>7,36</t>
  </si>
  <si>
    <t>COTOVELO 45 GRAUS DE FERRO GALVANIZADO, COM ROSCA BSP, DE 3"</t>
  </si>
  <si>
    <t>87,83</t>
  </si>
  <si>
    <t>COTOVELO 45 GRAUS DE FERRO GALVANIZADO, COM ROSCA BSP, DE 4"</t>
  </si>
  <si>
    <t>153,91</t>
  </si>
  <si>
    <t>COTOVELO 45 GRAUS, PEAD PE 100, DE 125 MM, PARA ELETROFUSAO</t>
  </si>
  <si>
    <t>146,48</t>
  </si>
  <si>
    <t>COTOVELO 45 GRAUS, PEAD PE 100, DE 200 MM, PARA ELETROFUSAO</t>
  </si>
  <si>
    <t>957,71</t>
  </si>
  <si>
    <t>COTOVELO 45 GRAUS, PEAD PE 100, DE 32 MM, PARA ELETROFUSAO</t>
  </si>
  <si>
    <t>COTOVELO 45 GRAUS, PEAD PE 100, DE 40 MM, PARA ELETROFUSAO</t>
  </si>
  <si>
    <t>20,31</t>
  </si>
  <si>
    <t>COTOVELO 45 GRAUS, PEAD PE 100, DE 63 MM, PARA ELETROFUSAO</t>
  </si>
  <si>
    <t>29,38</t>
  </si>
  <si>
    <t>COTOVELO 90 GRAUS DE FERRO GALVANIZADO, COM ROSCA BSP MACHO/FEMEA, DE 1 1/2"</t>
  </si>
  <si>
    <t>24,16</t>
  </si>
  <si>
    <t>COTOVELO 90 GRAUS DE FERRO GALVANIZADO, COM ROSCA BSP MACHO/FEMEA, DE 1 1/4"</t>
  </si>
  <si>
    <t>COTOVELO 90 GRAUS DE FERRO GALVANIZADO, COM ROSCA BSP MACHO/FEMEA, DE 1/2"</t>
  </si>
  <si>
    <t>5,77</t>
  </si>
  <si>
    <t>COTOVELO 90 GRAUS DE FERRO GALVANIZADO, COM ROSCA BSP MACHO/FEMEA, DE 1"</t>
  </si>
  <si>
    <t>12,39</t>
  </si>
  <si>
    <t>COTOVELO 90 GRAUS DE FERRO GALVANIZADO, COM ROSCA BSP MACHO/FEMEA, DE 2 1/2"</t>
  </si>
  <si>
    <t>70,54</t>
  </si>
  <si>
    <t>COTOVELO 90 GRAUS DE FERRO GALVANIZADO, COM ROSCA BSP MACHO/FEMEA, DE 2"</t>
  </si>
  <si>
    <t>34,81</t>
  </si>
  <si>
    <t>COTOVELO 90 GRAUS DE FERRO GALVANIZADO, COM ROSCA BSP MACHO/FEMEA, DE 3/4"</t>
  </si>
  <si>
    <t>COTOVELO 90 GRAUS DE FERRO GALVANIZADO, COM ROSCA BSP MACHO/FEMEA, DE 3"</t>
  </si>
  <si>
    <t>107,28</t>
  </si>
  <si>
    <t>COTOVELO 90 GRAUS DE FERRO GALVANIZADO, COM ROSCA BSP, DE 1 1/2"</t>
  </si>
  <si>
    <t>19,37</t>
  </si>
  <si>
    <t>COTOVELO 90 GRAUS DE FERRO GALVANIZADO, COM ROSCA BSP, DE 1 1/4"</t>
  </si>
  <si>
    <t>14,54</t>
  </si>
  <si>
    <t>COTOVELO 90 GRAUS DE FERRO GALVANIZADO, COM ROSCA BSP, DE 1/2"</t>
  </si>
  <si>
    <t>COTOVELO 90 GRAUS DE FERRO GALVANIZADO, COM ROSCA BSP, DE 1"</t>
  </si>
  <si>
    <t>9,28</t>
  </si>
  <si>
    <t>COTOVELO 90 GRAUS DE FERRO GALVANIZADO, COM ROSCA BSP, DE 2 1/2"</t>
  </si>
  <si>
    <t>54,09</t>
  </si>
  <si>
    <t>COTOVELO 90 GRAUS DE FERRO GALVANIZADO, COM ROSCA BSP, DE 2"</t>
  </si>
  <si>
    <t>29,72</t>
  </si>
  <si>
    <t>COTOVELO 90 GRAUS DE FERRO GALVANIZADO, COM ROSCA BSP, DE 3/4"</t>
  </si>
  <si>
    <t>COTOVELO 90 GRAUS DE FERRO GALVANIZADO, COM ROSCA BSP, DE 3"</t>
  </si>
  <si>
    <t>76,29</t>
  </si>
  <si>
    <t>COTOVELO 90 GRAUS DE FERRO GALVANIZADO, COM ROSCA BSP, DE 4"</t>
  </si>
  <si>
    <t>145,09</t>
  </si>
  <si>
    <t>COTOVELO 90 GRAUS DE FERRO GALVANIZADO, COM ROSCA BSP, DE 5"</t>
  </si>
  <si>
    <t>211,70</t>
  </si>
  <si>
    <t>COTOVELO 90 GRAUS DE FERRO GALVANIZADO, COM ROSCA BSP, DE 6"</t>
  </si>
  <si>
    <t>541,10</t>
  </si>
  <si>
    <t>COTOVELO 90 GRAUS, PEAD PE 100, DE 125 MM, PARA ELETROFUSAO</t>
  </si>
  <si>
    <t>COTOVELO 90 GRAUS, PEAD PE 100, DE 20 MM, PARA ELETROFUSAO</t>
  </si>
  <si>
    <t>18,35</t>
  </si>
  <si>
    <t>COTOVELO 90 GRAUS, PEAD PE 100, DE 200 MM, PARA ELETROFUSAO</t>
  </si>
  <si>
    <t>1.365,83</t>
  </si>
  <si>
    <t>COTOVELO 90 GRAUS, PEAD PE 100, DE 32 MM, PARA ELETROFUSAO</t>
  </si>
  <si>
    <t>24,90</t>
  </si>
  <si>
    <t>COTOVELO 90 GRAUS, PEAD PE 100, DE 63 MM, PARA ELETROFUSAO</t>
  </si>
  <si>
    <t>45,93</t>
  </si>
  <si>
    <t>COTOVELO/JOELHO COM ADAPTADOR, 90 GRAUS, EM POLIPROPILENO, PN 16, PARA TUBOS PEAD, 20 MM X 1/2" - LIGACAO PREDIAL DE AGUA</t>
  </si>
  <si>
    <t>2,84</t>
  </si>
  <si>
    <t>COTOVELO/JOELHO COM ADAPTADOR, 90 GRAUS, EM POLIPROPILENO, PN 16, PARA TUBOS PEAD, 20 MM X 3/4" - LIGACAO PREDIAL DE AGUA</t>
  </si>
  <si>
    <t>3,23</t>
  </si>
  <si>
    <t>COTOVELO/JOELHO COM ADAPTADOR, 90 GRAUS, EM POLIPROPILENO, PN 16, PARA TUBOS PEAD, 32 MM X 1" - LIGACAO PREDIAL DE AGUA</t>
  </si>
  <si>
    <t>COTOVELO/JOELHO 90 GRAUS, EM POLIPROPILENO, PN 16, PARA TUBOS PEAD, 20 X 20 MM - LIGACAO PREDIAL DE AGUA</t>
  </si>
  <si>
    <t>2,66</t>
  </si>
  <si>
    <t>COTOVELO/JOELHO 90 GRAUS, EM POLIPROPILENO, PN 16, PARA TUBOS PEAD, 32 X 32 MM - LIGACAO PREDIAL DE AGUA</t>
  </si>
  <si>
    <t>3,82</t>
  </si>
  <si>
    <t>CREMONA COM CASTANHA BIPARTIDA, COM VARA DE 1.20 M, EM LATAO CROMADO, PARA PORTAS E JANELAS - COMPLETA</t>
  </si>
  <si>
    <t>46,44</t>
  </si>
  <si>
    <t>CREMONA COM CASTANHA BIPARTIDA, COM VARA DE 1.50 M, EM LATAO CROMADO, PARA PORTAS E JANELAS - COMPLETA</t>
  </si>
  <si>
    <t>53,51</t>
  </si>
  <si>
    <t>CREMONA LATAO CROMADO, COM CASTANHA BIPARTIDA E PRESILHAS, MEDIDAS APROXIMADAS DE 113 X 40 X 35 MM (NAO INCL VARA FERRO)</t>
  </si>
  <si>
    <t>24,17</t>
  </si>
  <si>
    <t>CRUZETA DE CONCRETO LEVE, COMP. 2000 MM SECAO, 90 X 90 MM</t>
  </si>
  <si>
    <t>71,82</t>
  </si>
  <si>
    <t>CRUZETA DE EUCALIPTO TRATADO, OU EQUIVALENTE DA REGIAO, *2,4* M, SECAO *9 X 11,5* CM</t>
  </si>
  <si>
    <t>65,62</t>
  </si>
  <si>
    <t>CRUZETA DE FERRO GALVANIZADO, COM ROSCA BSP, DE 1 1/2"</t>
  </si>
  <si>
    <t>45,68</t>
  </si>
  <si>
    <t>CRUZETA DE FERRO GALVANIZADO, COM ROSCA BSP, DE 1 1/4"</t>
  </si>
  <si>
    <t>35,78</t>
  </si>
  <si>
    <t>CRUZETA DE FERRO GALVANIZADO, COM ROSCA BSP, DE 1/2"</t>
  </si>
  <si>
    <t>12,81</t>
  </si>
  <si>
    <t>CRUZETA DE FERRO GALVANIZADO, COM ROSCA BSP, DE 1"</t>
  </si>
  <si>
    <t>24,60</t>
  </si>
  <si>
    <t>CRUZETA DE FERRO GALVANIZADO, COM ROSCA BSP, DE 2 1/2"</t>
  </si>
  <si>
    <t>114,13</t>
  </si>
  <si>
    <t>CRUZETA DE FERRO GALVANIZADO, COM ROSCA BSP, DE 2"</t>
  </si>
  <si>
    <t>63,08</t>
  </si>
  <si>
    <t>CRUZETA DE FERRO GALVANIZADO, COM ROSCA BSP, DE 3/4"</t>
  </si>
  <si>
    <t>17,58</t>
  </si>
  <si>
    <t>CRUZETA DE FERRO GALVANIZADO, COM ROSCA BSP, DE 3"</t>
  </si>
  <si>
    <t>163,81</t>
  </si>
  <si>
    <t>CRUZETA DE REDUCAO PVC PBA, JE, BBBB, DN 75 X 50 / DE 85 X 60 MM</t>
  </si>
  <si>
    <t>63,75</t>
  </si>
  <si>
    <t>CRUZETA PVC PBA, JE, BBBB, DN 100 / DE 110 MM</t>
  </si>
  <si>
    <t>84,25</t>
  </si>
  <si>
    <t>CRUZETA PVC PBA, JE, BBBB, DN 50 / DE 60 MM</t>
  </si>
  <si>
    <t>18,39</t>
  </si>
  <si>
    <t>CRUZETA PVC PBA, JE, BBBB, DN 75 / DE 85 MM</t>
  </si>
  <si>
    <t>45,39</t>
  </si>
  <si>
    <t>CUBA ACO INOX (AISI 304) DE EMBUTIR COM VALVULA DE 3 1/2 ", DE *56 X 33 X 12* CM</t>
  </si>
  <si>
    <t>136,60</t>
  </si>
  <si>
    <t>CUBA ACO INOX (AISI 304) DE EMBUTIR COM VALVULA 3 1/2 ", DE *40 X 34 X 12* CM</t>
  </si>
  <si>
    <t>94,62</t>
  </si>
  <si>
    <t>CUBA ACO INOX (AISI 304) DE EMBUTIR COM VALVULA 3 1/2 ", DE *46 X 30 X 12* CM</t>
  </si>
  <si>
    <t>124,25</t>
  </si>
  <si>
    <t>CUMEEIRA ALUMINIO ONDULADA, COMPRIMENTO = *1,12* M, E = 0,8 MM</t>
  </si>
  <si>
    <t>38,16</t>
  </si>
  <si>
    <t>CUMEEIRA ARTICULADA (ABA INFERIOR) PARA TELHA ONDULADA DE FIBROCIMENTO E = 4 MM, ABA *330* MM, COMPRIMENTO 500 MM (SEM AMIANTO)</t>
  </si>
  <si>
    <t>6,36</t>
  </si>
  <si>
    <t>CUMEEIRA ARTICULADA (ABA INTERNA INFERIOR OU EXTERNA SUPERIOR) PARA TELHA ESTRUTURAL DE FIBROCIMENTO, 1 ABA, E = 6 MM (SEM AMIANTO)</t>
  </si>
  <si>
    <t>13,08</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</si>
  <si>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</si>
  <si>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</si>
  <si>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</si>
  <si>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21,05</t>
  </si>
  <si>
    <t>CUMEEIRA NORMAL PARA TELHA ESTRUTURAL DE FIBROCIMENTO 2 ABAS, E = 6 MM, DE 1050 X 935 MM (SEM AMIANTO)</t>
  </si>
  <si>
    <t>88,00</t>
  </si>
  <si>
    <t>CUMEEIRA NORMAL PARA TELHA ONDULADA DE FIBROCIMENTO, E = 6 MM, ABA 300 MM, COMPRIMENTO 1100 MM (SEM AMIANTO)</t>
  </si>
  <si>
    <t>44,49</t>
  </si>
  <si>
    <t>CUMEEIRA PARA TELHA CERAMICA, COMPRIMENTO DE *41* CM, RENDIMENTO DE *3* TELHAS/M</t>
  </si>
  <si>
    <t>2,16</t>
  </si>
  <si>
    <t>CUMEEIRA PARA TELHA DE CONCRETO, PARA 2 AGUAS DE TELHADO, COR CINZA, RENDIMENTO DE *3* TELHAS/M (COLETADO CAIXA)</t>
  </si>
  <si>
    <t>6,20</t>
  </si>
  <si>
    <t>CUMEEIRA SHED PARA TELHA ONDULADA DE FIBROCIMENTO, E = 6 MM, ABA 280 MM, COMPRIMENTO 1100 MM (SEM AMIANTO)</t>
  </si>
  <si>
    <t>30,15</t>
  </si>
  <si>
    <t>CUMEEIRA UNIVERSAL PARA TELHA ONDULADA DE FIBROCIMENTO, E = 6 MM, ABA 210 MM, COMPRIMENTO 1100 MM (SEM AMIANTO)</t>
  </si>
  <si>
    <t>31,21</t>
  </si>
  <si>
    <t>CURVA CPVC, 90 GRAUS, SOLDAVEL, 22 MM, PARA AGUA QUENTE</t>
  </si>
  <si>
    <t>4,63</t>
  </si>
  <si>
    <t>CURVA CPVC, 90 GRAUS, SOLDAVEL, 28 MM, PARA AGUA QUENTE</t>
  </si>
  <si>
    <t>7,42</t>
  </si>
  <si>
    <t>CURVA CPVC, 90 GRAUS, SOLDAVEL,15 MM, PARA AGUA QUENTE</t>
  </si>
  <si>
    <t>CURVA CURTA PVC, PB, JE, 45 GRAUS, DN 100 MM, PARA REDE COLETORA ESGOTO (NBR 10569)</t>
  </si>
  <si>
    <t>10,56</t>
  </si>
  <si>
    <t>CURVA CURTA PVC, PB, JE, 90 GRAUS, DN 100 MM, PARA REDE COLETORA ESGOTO (NBR 10569)</t>
  </si>
  <si>
    <t>17,89</t>
  </si>
  <si>
    <t>CURVA DE PVC 45 GRAUS, SOLDAVEL, 110 MM, PARA AGUA FRIA PREDIAL (NBR 5648)</t>
  </si>
  <si>
    <t>81,75</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</si>
  <si>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</si>
  <si>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</si>
  <si>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</si>
  <si>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</si>
  <si>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3,59</t>
  </si>
  <si>
    <t>CURVA DE PVC 45 GRAUS, SOLDAVEL, 50 MM, PARA AGUA FRIA PREDIAL (NBR 5648)</t>
  </si>
  <si>
    <t>CURVA DE PVC 45 GRAUS, SOLDAVEL, 60 MM, PARA AGUA FRIA PREDIAL (NBR 5648)</t>
  </si>
  <si>
    <t>12,64</t>
  </si>
  <si>
    <t>CURVA DE PVC 45 GRAUS, SOLDAVEL, 75 MM, PARA AGUA FRIA PREDIAL (NBR 5648)</t>
  </si>
  <si>
    <t>25,65</t>
  </si>
  <si>
    <t>CURVA DE PVC 45 GRAUS, SOLDAVEL, 85 MM, PARA AGUA FRIA PREDIAL (NBR 5648)</t>
  </si>
  <si>
    <t>30,64</t>
  </si>
  <si>
    <t>CURVA DE PVC 90 GRAUS, SOLDAVEL, 110 MM, PARA AGUA FRIA PREDIAL (NBR 5648)</t>
  </si>
  <si>
    <t>89,23</t>
  </si>
  <si>
    <t>CURVA DE PVC 90 GRAUS, SOLDAVEL, 20 MM, PARA AGUA FRIA PREDIAL (NBR 5648)</t>
  </si>
  <si>
    <t>1,51</t>
  </si>
  <si>
    <t>CURVA DE PVC 90 GRAUS, SOLDAVEL, 25 MM, PARA AGUA FRIA PREDIAL (NBR 5648)</t>
  </si>
  <si>
    <t>CURVA DE PVC 90 GRAUS, SOLDAVEL, 32 MM, PARA AGUA FRIA PREDIAL (NBR 5648)</t>
  </si>
  <si>
    <t>4,42</t>
  </si>
  <si>
    <t>CURVA DE PVC 90 GRAUS, SOLDAVEL, 40 MM, PARA AGUA FRIA PREDIAL (NBR 5648)</t>
  </si>
  <si>
    <t>8,01</t>
  </si>
  <si>
    <t>CURVA DE PVC 90 GRAUS, SOLDAVEL, 50 MM, PARA AGUA FRIA PREDIAL (NBR 5648)</t>
  </si>
  <si>
    <t>CURVA DE PVC 90 GRAUS, SOLDAVEL, 60 MM, PARA AGUA FRIA PREDIAL (NBR 5648)</t>
  </si>
  <si>
    <t>CURVA DE PVC 90 GRAUS, SOLDAVEL, 75 MM, PARA AGUA FRIA PREDIAL (NBR 5648)</t>
  </si>
  <si>
    <t>35,26</t>
  </si>
  <si>
    <t>CURVA DE PVC 90 GRAUS, SOLDAVEL, 85 MM, PARA AGUA FRIA PREDIAL (NBR 5648)</t>
  </si>
  <si>
    <t>42,32</t>
  </si>
  <si>
    <t>CURVA DE PVC, 45 GRAUS, SERIE R, DN 100 MM, PARA ESGOTO PREDIAL</t>
  </si>
  <si>
    <t>18,63</t>
  </si>
  <si>
    <t>CURVA DE PVC, 45 GRAUS, SERIE R, DN 150 MM, PARA ESGOTO PREDIAL</t>
  </si>
  <si>
    <t>38,24</t>
  </si>
  <si>
    <t>CURVA DE PVC, 45 GRAUS, SERIE R, DN 75 MM, PARA ESGOTO PREDIAL</t>
  </si>
  <si>
    <t>9,71</t>
  </si>
  <si>
    <t>CURVA DE PVC, 90 GRAUS, SERIE R, DN 100 MM, PARA ESGOTO PREDIAL</t>
  </si>
  <si>
    <t>31,90</t>
  </si>
  <si>
    <t>CURVA DE PVC, 90 GRAUS, SERIE R, DN 150 MM, PARA ESGOTO PREDIAL</t>
  </si>
  <si>
    <t>47,80</t>
  </si>
  <si>
    <t>CURVA DE PVC, 90 GRAUS, SERIE R, DN 50 MM, PARA ESGOTO PREDIAL</t>
  </si>
  <si>
    <t>18,12</t>
  </si>
  <si>
    <t>CURVA DE PVC, 90 GRAUS, SERIE R, DN 75 MM, PARA ESGOTO PREDIAL</t>
  </si>
  <si>
    <t>20,41</t>
  </si>
  <si>
    <t>CURVA DE TRANSPOSICAO BRONZE/LATAO (REF 736) SEM ANEL DE SOLDA, BOLSA X BOLSA, 15 MM</t>
  </si>
  <si>
    <t>7,16</t>
  </si>
  <si>
    <t>CURVA DE TRANSPOSICAO BRONZE/LATAO (REF 736) SEM ANEL DE SOLDA, BOLSA X BOLSA, 22 MM</t>
  </si>
  <si>
    <t>15,92</t>
  </si>
  <si>
    <t>CURVA DE TRANSPOSICAO BRONZE/LATAO (REF 736) SEM ANEL DE SOLDA, BOLSA X BOLSA, 28 MM</t>
  </si>
  <si>
    <t>28,68</t>
  </si>
  <si>
    <t>CURVA DE TRANSPOSICAO, CPVC, SOLDAVEL, 15 MM</t>
  </si>
  <si>
    <t>CURVA DE TRANSPOSICAO, CPVC, SOLDAVEL, 22 MM</t>
  </si>
  <si>
    <t>5,88</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</si>
  <si>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</si>
  <si>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</si>
  <si>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</si>
  <si>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</si>
  <si>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20,21</t>
  </si>
  <si>
    <t>CURVA LONGA PVC, PB, JE, 45 GRAUS, DN 150 MM, PARA REDE COLETORA ESGOTO (NBR 10569)</t>
  </si>
  <si>
    <t>86,64</t>
  </si>
  <si>
    <t>CURVA LONGA PVC, PB, JE, 45 GRAUS, DN 250 MM, PARA REDE COLETORA ESGOTO (NBR 10569)</t>
  </si>
  <si>
    <t>313,96</t>
  </si>
  <si>
    <t>CURVA LONGA PVC, PB, JE, 45 GRAUS, DN 300 MM, PARA REDE COLETORA ESGOTO (NBR 10569)</t>
  </si>
  <si>
    <t>618,29</t>
  </si>
  <si>
    <t>CURVA LONGA PVC, PB, JE, 45 GRAUS, DN 400 MM, PARA REDE COLETORA ESGOTO (NBR 10569)</t>
  </si>
  <si>
    <t>993,38</t>
  </si>
  <si>
    <t>CURVA LONGA PVC, PB, JE, 90 GRAUS, DN 100 MM, PARA REDE COLETORA ESGOTO (NBR 10569)</t>
  </si>
  <si>
    <t>19,42</t>
  </si>
  <si>
    <t>CURVA LONGA PVC, PB, JE, 90 GRAUS, DN 150 MM, PARA REDE COLETORA ESGOTO (NBR 10569)</t>
  </si>
  <si>
    <t>87,25</t>
  </si>
  <si>
    <t>CURVA LONGA PVC, PB, JE, 90 GRAUS, DN 200 MM, PARA REDE COLETORA ESGOTO (NBR 10569)</t>
  </si>
  <si>
    <t>238,71</t>
  </si>
  <si>
    <t>CURVA LONGA PVC, PB, JE, 90 GRAUS, DN 250 MM, PARA REDE COLETORA ESGOTO (NBR 10569)</t>
  </si>
  <si>
    <t>352,89</t>
  </si>
  <si>
    <t>CURVA LONGA PVC, PB, JE, 90 GRAUS, DN 300 MM, PARA REDE COLETORA ESGOTO (NBR 10569)</t>
  </si>
  <si>
    <t>781,24</t>
  </si>
  <si>
    <t>CURVA LONGA PVC, PB, JE, 90 GRAUS, DN 350 MM, PARA REDE COLETORA ESGOTO (NBR 10569)</t>
  </si>
  <si>
    <t>1.127,34</t>
  </si>
  <si>
    <t>CURVA LONGA PVC, PB, JE, 90 GRAUS, DN 400 MM, PARA REDE COLETORA ESGOTO (NBR 10569)</t>
  </si>
  <si>
    <t>1.475,45</t>
  </si>
  <si>
    <t>CURVA LONGA, PVC, PB, JE, 45 GRAUS, DN 200 MM, PARA REDE COLETORA ESGOTO (NBR 10569)</t>
  </si>
  <si>
    <t>190,87</t>
  </si>
  <si>
    <t>CURVA PPR 90 GRAUS, DN 20 MM, PARA AGUA QUENTE PREDIAL</t>
  </si>
  <si>
    <t>4,54</t>
  </si>
  <si>
    <t>CURVA PPR 90 GRAUS, DN 25 MM, PARA AGUA QUENTE PREDIAL</t>
  </si>
  <si>
    <t>7,63</t>
  </si>
  <si>
    <t>CURVA PVC CURTA 90 G, DN 50 MM, PARA ESGOTO PREDIAL</t>
  </si>
  <si>
    <t>6,98</t>
  </si>
  <si>
    <t>CURVA PVC CURTA 90 GRAUS, DN 40 MM, PARA ESGOTO PREDIAL</t>
  </si>
  <si>
    <t>CURVA PVC CURTA 90 GRAUS, DN 75 MM, PARA ESGOTO PREDIAL</t>
  </si>
  <si>
    <t>14,08</t>
  </si>
  <si>
    <t>CURVA PVC CURTA 90 GRAUS, 100 MM, PARA ESGOTO PREDIAL</t>
  </si>
  <si>
    <t>14,94</t>
  </si>
  <si>
    <t>CURVA PVC LEVE, 90 GRAUS, COM PONTA E BOLSA LISA, DN 150 MM</t>
  </si>
  <si>
    <t>91,86</t>
  </si>
  <si>
    <t>CURVA PVC LEVE, 90 GRAUS, COM PONTA E BOLSA LISA, DN 250 MM</t>
  </si>
  <si>
    <t>349,13</t>
  </si>
  <si>
    <t>CURVA PVC LEVE, 90 GRAUS, COM PONTA E BOLSA LISA, DN 300 MM</t>
  </si>
  <si>
    <t>543,82</t>
  </si>
  <si>
    <t>CURVA PVC LONGA 45 GRAUS, 100 MM, PARA ESGOTO PREDIAL</t>
  </si>
  <si>
    <t>27,42</t>
  </si>
  <si>
    <t>CURVA PVC LONGA 45G, DN 50 MM, PARA ESGOTO PREDIAL</t>
  </si>
  <si>
    <t>CURVA PVC LONGA 45G, DN 75 MM, PARA ESGOTO PREDIAL</t>
  </si>
  <si>
    <t>19,09</t>
  </si>
  <si>
    <t>CURVA PVC LONGA 90 GRAUS, 100 MM, PARA ESGOTO PREDIAL</t>
  </si>
  <si>
    <t>34,34</t>
  </si>
  <si>
    <t>CURVA PVC LONGA 90 GRAUS, 40 MM, PARA ESGOTO PREDIAL</t>
  </si>
  <si>
    <t>3,17</t>
  </si>
  <si>
    <t>CURVA PVC LONGA 90 GRAUS, 50 MM, PARA ESGOTO PREDIAL</t>
  </si>
  <si>
    <t>6,88</t>
  </si>
  <si>
    <t>CURVA PVC LONGA 90 GRAUS, 75 MM, PARA ESGOTO PREDIAL</t>
  </si>
  <si>
    <t>CURVA PVC PBA, JE, PB, 22 GRAUS, DN 100 / DE 110 MM, PARA REDE AGUA (NBR 10351)</t>
  </si>
  <si>
    <t>49,64</t>
  </si>
  <si>
    <t>CURVA PVC PBA, JE, PB, 22 GRAUS, DN 50 / DE 60 MM, PARA REDE AGUA (NBR 10351)</t>
  </si>
  <si>
    <t>12,16</t>
  </si>
  <si>
    <t>CURVA PVC PBA, JE, PB, 22 GRAUS, DN 75 / DE 85 MM, PARA REDE AGUA (NBR 10351)</t>
  </si>
  <si>
    <t>28,39</t>
  </si>
  <si>
    <t>CURVA PVC PBA, JE, PB, 45 GRAUS, DN 100 / DE 110 MM, PARA REDE AGUA (NBR 10351)</t>
  </si>
  <si>
    <t>51,08</t>
  </si>
  <si>
    <t>CURVA PVC PBA, JE, PB, 45 GRAUS, DN 50 / DE 60 MM, PARA REDE AGUA (NBR 10351)</t>
  </si>
  <si>
    <t>12,63</t>
  </si>
  <si>
    <t>CURVA PVC PBA, JE, PB, 45 GRAUS, DN 75 / DE 85 MM, PARA REDE AGUA (NBR 10351)</t>
  </si>
  <si>
    <t>28,34</t>
  </si>
  <si>
    <t>CURVA PVC PBA, JE, PB, 90 GRAUS, DN 100 / DE 110 MM, PARA REDE AGUA (NBR 10351)</t>
  </si>
  <si>
    <t>57,87</t>
  </si>
  <si>
    <t>CURVA PVC PBA, JE, PB, 90 GRAUS, DN 50 / DE 60 MM, PARA REDE AGUA (NBR 10351)</t>
  </si>
  <si>
    <t>CURVA PVC PBA, JE, PB, 90 GRAUS, DN 75 / DE 85 MM, PARA REDE AGUA (NBR 10351)</t>
  </si>
  <si>
    <t>32,29</t>
  </si>
  <si>
    <t>CURVA PVC 90 GRAUS, ROSCAVEL, 1 1/2",  AGUA FRIA PREDIAL</t>
  </si>
  <si>
    <t>12,69</t>
  </si>
  <si>
    <t>CURVA PVC 90 GRAUS, ROSCAVEL, 1 1/4",  AGUA FRIA PREDIAL</t>
  </si>
  <si>
    <t>CURVA PVC 90 GRAUS, ROSCAVEL, 1/2",  AGUA FRIA PREDIAL</t>
  </si>
  <si>
    <t>2,10</t>
  </si>
  <si>
    <t>CURVA PVC 90 GRAUS, ROSCAVEL, 1",  AGUA FRIA PREDIAL</t>
  </si>
  <si>
    <t>4,81</t>
  </si>
  <si>
    <t>CURVA PVC 90 GRAUS, ROSCAVEL, 2",  AGUA FRIA PREDIAL</t>
  </si>
  <si>
    <t>CURVA PVC 90 GRAUS, ROSCAVEL, 3/4",  AGUA FRIA PREDIAL</t>
  </si>
  <si>
    <t>CURVA PVC, SERIE R, 87.30 GRAUS, CURTA, 100 MM, PARA ESGOTO PREDIAL (PARA PE-DE-COLUNA)</t>
  </si>
  <si>
    <t>28,41</t>
  </si>
  <si>
    <t>CURVA PVC, SERIE R, 87.30 GRAUS, CURTA, 150 MM, PARA ESGOTO PREDIAL (PARA PE-DE-COLUNA)</t>
  </si>
  <si>
    <t>204,90</t>
  </si>
  <si>
    <t>CURVA PVC, SERIE R, 87.30 GRAUS, CURTA, 75 MM, PARA ESGOTO PREDIAL (PARA PE-DE-COLUNA)</t>
  </si>
  <si>
    <t>16,38</t>
  </si>
  <si>
    <t>CURVA PVC, 45 GRAUS, CURTA, PB, DN 100 MM, PARA ESGOTO PREDIAL</t>
  </si>
  <si>
    <t>20,89</t>
  </si>
  <si>
    <t>CURVA 135 GRAUS, DE PVC RIGIDO ROSCAVEL, DE 1", PARA ELETRODUTO</t>
  </si>
  <si>
    <t>CURVA 135 GRAUS, DE PVC RIGIDO ROSCAVEL, DE 3/4", PARA ELETRODUTO</t>
  </si>
  <si>
    <t>1,85</t>
  </si>
  <si>
    <t>CURVA 135 GRAUS, PARA ELETRODUTO, EM ACO GALVANIZADO ELETROLITICO, DIAMETRO DE 100 MM (4")</t>
  </si>
  <si>
    <t>238,94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</si>
  <si>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</si>
  <si>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</si>
  <si>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</si>
  <si>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</si>
  <si>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22,93</t>
  </si>
  <si>
    <t>CURVA 135 GRAUS, PARA ELETRODUTO, EM ACO GALVANIZADO ELETROLITICO, DIAMETRO DE 40 MM (1 1/2")</t>
  </si>
  <si>
    <t>33,59</t>
  </si>
  <si>
    <t>CURVA 135 GRAUS, PARA ELETRODUTO, EM ACO GALVANIZADO ELETROLITICO, DIAMETRO DE 50 MM (2")</t>
  </si>
  <si>
    <t>51,09</t>
  </si>
  <si>
    <t>CURVA 135 GRAUS, PARA ELETRODUTO, EM ACO GALVANIZADO ELETROLITICO, DIAMETRO DE 65 MM (2 1/2")</t>
  </si>
  <si>
    <t>90,00</t>
  </si>
  <si>
    <t>CURVA 135 GRAUS, PARA ELETRODUTO, EM ACO GALVANIZADO ELETROLITICO, DIAMETRO DE 80 MM (3")</t>
  </si>
  <si>
    <t>121,73</t>
  </si>
  <si>
    <t>CURVA 180 GRAUS, DE PVC RIGIDO ROSCAVEL, DE 1 1/2", PARA ELETRODUTO</t>
  </si>
  <si>
    <t>CURVA 180 GRAUS, DE PVC RIGIDO ROSCAVEL, DE 1 1/4", PARA ELETRODUTO</t>
  </si>
  <si>
    <t>5,01</t>
  </si>
  <si>
    <t>CURVA 180 GRAUS, DE PVC RIGIDO ROSCAVEL, DE 1/2", PARA ELETRODUTO</t>
  </si>
  <si>
    <t>CURVA 180 GRAUS, DE PVC RIGIDO ROSCAVEL, DE 1", PARA ELETRODUTO</t>
  </si>
  <si>
    <t>4,52</t>
  </si>
  <si>
    <t>CURVA 180 GRAUS, DE PVC RIGIDO ROSCAVEL, DE 2", PARA ELETRODUTO</t>
  </si>
  <si>
    <t>12,20</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</si>
  <si>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</si>
  <si>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</si>
  <si>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</si>
  <si>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</si>
  <si>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</si>
  <si>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18,85</t>
  </si>
  <si>
    <t>CURVA 45 GRAUS DE COBRE (REF 606) SEM ANEL DE SOLDA, BOLSA X BOLSA, 42 MM</t>
  </si>
  <si>
    <t>30,10</t>
  </si>
  <si>
    <t>CURVA 45 GRAUS DE COBRE (REF 606) SEM ANEL DE SOLDA, BOLSA X BOLSA, 54 MM</t>
  </si>
  <si>
    <t>44,71</t>
  </si>
  <si>
    <t>CURVA 45 GRAUS DE COBRE (REF 606) SEM ANEL DE SOLDA, BOLSA X BOLSA, 66 MM</t>
  </si>
  <si>
    <t>106,25</t>
  </si>
  <si>
    <t>CURVA 45 GRAUS DE FERRO GALVANIZADO, COM ROSCA BSP FEMEA, DE 1 1/2"</t>
  </si>
  <si>
    <t>49,25</t>
  </si>
  <si>
    <t>CURVA 45 GRAUS DE FERRO GALVANIZADO, COM ROSCA BSP FEMEA, DE 1 1/4"</t>
  </si>
  <si>
    <t>35,83</t>
  </si>
  <si>
    <t>CURVA 45 GRAUS DE FERRO GALVANIZADO, COM ROSCA BSP FEMEA, DE 1/2"</t>
  </si>
  <si>
    <t>10,71</t>
  </si>
  <si>
    <t>CURVA 45 GRAUS DE FERRO GALVANIZADO, COM ROSCA BSP FEMEA, DE 1"</t>
  </si>
  <si>
    <t>29,15</t>
  </si>
  <si>
    <t>CURVA 45 GRAUS DE FERRO GALVANIZADO, COM ROSCA BSP FEMEA, DE 2 1/2"</t>
  </si>
  <si>
    <t>119,22</t>
  </si>
  <si>
    <t>CURVA 45 GRAUS DE FERRO GALVANIZADO, COM ROSCA BSP FEMEA, DE 2"</t>
  </si>
  <si>
    <t>79,14</t>
  </si>
  <si>
    <t>CURVA 45 GRAUS DE FERRO GALVANIZADO, COM ROSCA BSP FEMEA, DE 3/4"</t>
  </si>
  <si>
    <t>15,47</t>
  </si>
  <si>
    <t>CURVA 45 GRAUS DE FERRO GALVANIZADO, COM ROSCA BSP FEMEA, DE 3"</t>
  </si>
  <si>
    <t>173,39</t>
  </si>
  <si>
    <t>CURVA 45 GRAUS DE FERRO GALVANIZADO, COM ROSCA BSP FEMEA, DE 4"</t>
  </si>
  <si>
    <t>357,44</t>
  </si>
  <si>
    <t>CURVA 45 GRAUS DE FERRO GALVANIZADO, COM ROSCA BSP MACHO/FEMEA, DE 1 1/2"</t>
  </si>
  <si>
    <t>37,79</t>
  </si>
  <si>
    <t>CURVA 45 GRAUS DE FERRO GALVANIZADO, COM ROSCA BSP MACHO/FEMEA, DE 1 1/4"</t>
  </si>
  <si>
    <t>29,88</t>
  </si>
  <si>
    <t>CURVA 45 GRAUS DE FERRO GALVANIZADO, COM ROSCA BSP MACHO/FEMEA, DE 1/2"</t>
  </si>
  <si>
    <t>8,90</t>
  </si>
  <si>
    <t>CURVA 45 GRAUS DE FERRO GALVANIZADO, COM ROSCA BSP MACHO/FEMEA, DE 1"</t>
  </si>
  <si>
    <t>CURVA 45 GRAUS DE FERRO GALVANIZADO, COM ROSCA BSP MACHO/FEMEA, DE 2 1/2"</t>
  </si>
  <si>
    <t>106,72</t>
  </si>
  <si>
    <t>CURVA 45 GRAUS DE FERRO GALVANIZADO, COM ROSCA BSP MACHO/FEMEA, DE 2"</t>
  </si>
  <si>
    <t>59,19</t>
  </si>
  <si>
    <t>CURVA 45 GRAUS DE FERRO GALVANIZADO, COM ROSCA BSP MACHO/FEMEA, DE 3/4"</t>
  </si>
  <si>
    <t>12,80</t>
  </si>
  <si>
    <t>CURVA 45 GRAUS DE FERRO GALVANIZADO, COM ROSCA BSP MACHO/FEMEA, DE 3"</t>
  </si>
  <si>
    <t>149,42</t>
  </si>
  <si>
    <t>CURVA 45 GRAUS EM ACO CARBONO, SOLDAVEL, PRESSAO 3.000 LBS, DN 1 1/2"</t>
  </si>
  <si>
    <t>59,52</t>
  </si>
  <si>
    <t>CURVA 45 GRAUS EM ACO CARBONO, SOLDAVEL, PRESSAO 3.000 LBS, DN 1 1/4"</t>
  </si>
  <si>
    <t>40,75</t>
  </si>
  <si>
    <t>CURVA 45 GRAUS EM ACO CARBONO, SOLDAVEL, PRESSAO 3.000 LBS, DN 1/2"</t>
  </si>
  <si>
    <t>CURVA 45 GRAUS EM ACO CARBONO, SOLDAVEL, PRESSAO 3.000 LBS, DN 1"</t>
  </si>
  <si>
    <t>26,66</t>
  </si>
  <si>
    <t>CURVA 45 GRAUS EM ACO CARBONO, SOLDAVEL, PRESSAO 3.000 LBS, DN 2 1/2"</t>
  </si>
  <si>
    <t>169,06</t>
  </si>
  <si>
    <t>CURVA 45 GRAUS EM ACO CARBONO, SOLDAVEL, PRESSAO 3.000 LBS, DN 2"</t>
  </si>
  <si>
    <t>84,62</t>
  </si>
  <si>
    <t>CURVA 45 GRAUS EM ACO CARBONO, SOLDAVEL, PRESSAO 3.000 LBS, DN 3/4"</t>
  </si>
  <si>
    <t>CURVA 45 GRAUS EM ACO CARBONO, SOLDAVEL, PRESSAO 3.000 LBS, DN 3"</t>
  </si>
  <si>
    <t>438,80</t>
  </si>
  <si>
    <t>CURVA 45 GRAUS RANHURADA EM FERRO FUNDIDO, DN 50 MM (2")</t>
  </si>
  <si>
    <t>14,15</t>
  </si>
  <si>
    <t>CURVA 45 GRAUS RANHURADA EM FERRO FUNDIDO, DN 65 MM (2 1/2")</t>
  </si>
  <si>
    <t>19,57</t>
  </si>
  <si>
    <t>CURVA 45 GRAUS RANHURADA EM FERRO FUNDIDO, DN 80 MM (3")</t>
  </si>
  <si>
    <t>23,34</t>
  </si>
  <si>
    <t>CURVA 45 GRAUS, PARA ELETRODUTO, EM ACO GALVANIZADO ELETROLITICO, DIAMETRO DE 100 MM (4")</t>
  </si>
  <si>
    <t>158,72</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</si>
  <si>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</si>
  <si>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</si>
  <si>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</si>
  <si>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</si>
  <si>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19,73</t>
  </si>
  <si>
    <t>CURVA 45 GRAUS, PARA ELETRODUTO, EM ACO GALVANIZADO ELETROLITICO, DIAMETRO DE 50 MM (2")</t>
  </si>
  <si>
    <t>28,70</t>
  </si>
  <si>
    <t>CURVA 45 GRAUS, PARA ELETRODUTO, EM ACO GALVANIZADO ELETROLITICO, DIAMETRO DE 65 MM (2 1/2")</t>
  </si>
  <si>
    <t>69,28</t>
  </si>
  <si>
    <t>CURVA 45 GRAUS, PARA ELETRODUTO, EM ACO GALVANIZADO ELETROLITICO, DIAMETRO DE 80 MM (3")</t>
  </si>
  <si>
    <t>96,34</t>
  </si>
  <si>
    <t>CURVA 90 GRAUS DE BARRA CHATA EM ALUMINIO 3/4 " X 1/4 " X 300 MM</t>
  </si>
  <si>
    <t>5,57</t>
  </si>
  <si>
    <t>CURVA 90 GRAUS DE FERRO GALVANIZADO, COM ROSCA BSP FEMEA, DE 1 1/2"</t>
  </si>
  <si>
    <t>47,27</t>
  </si>
  <si>
    <t>CURVA 90 GRAUS DE FERRO GALVANIZADO, COM ROSCA BSP FEMEA, DE 1 1/4"</t>
  </si>
  <si>
    <t>37,89</t>
  </si>
  <si>
    <t>CURVA 90 GRAUS DE FERRO GALVANIZADO, COM ROSCA BSP FEMEA, DE 1/2"</t>
  </si>
  <si>
    <t>CURVA 90 GRAUS DE FERRO GALVANIZADO, COM ROSCA BSP FEMEA, DE 1"</t>
  </si>
  <si>
    <t>22,53</t>
  </si>
  <si>
    <t>CURVA 90 GRAUS DE FERRO GALVANIZADO, COM ROSCA BSP FEMEA, DE 2 1/2"</t>
  </si>
  <si>
    <t>136,62</t>
  </si>
  <si>
    <t>CURVA 90 GRAUS DE FERRO GALVANIZADO, COM ROSCA BSP FEMEA, DE 2"</t>
  </si>
  <si>
    <t>78,72</t>
  </si>
  <si>
    <t>CURVA 90 GRAUS DE FERRO GALVANIZADO, COM ROSCA BSP FEMEA, DE 3/4"</t>
  </si>
  <si>
    <t>CURVA 90 GRAUS DE FERRO GALVANIZADO, COM ROSCA BSP FEMEA, DE 3"</t>
  </si>
  <si>
    <t>184,41</t>
  </si>
  <si>
    <t>CURVA 90 GRAUS DE FERRO GALVANIZADO, COM ROSCA BSP FEMEA, DE 4"</t>
  </si>
  <si>
    <t>372,64</t>
  </si>
  <si>
    <t>CURVA 90 GRAUS DE FERRO GALVANIZADO, COM ROSCA BSP MACHO/FEMEA, DE 1 1/2"</t>
  </si>
  <si>
    <t>44,32</t>
  </si>
  <si>
    <t>CURVA 90 GRAUS DE FERRO GALVANIZADO, COM ROSCA BSP MACHO/FEMEA, DE 1 1/4"</t>
  </si>
  <si>
    <t>36,41</t>
  </si>
  <si>
    <t>CURVA 90 GRAUS DE FERRO GALVANIZADO, COM ROSCA BSP MACHO/FEMEA, DE 1/2"</t>
  </si>
  <si>
    <t>9,20</t>
  </si>
  <si>
    <t>CURVA 90 GRAUS DE FERRO GALVANIZADO, COM ROSCA BSP MACHO/FEMEA, DE 1"</t>
  </si>
  <si>
    <t>21,13</t>
  </si>
  <si>
    <t>CURVA 90 GRAUS DE FERRO GALVANIZADO, COM ROSCA BSP MACHO/FEMEA, DE 2 1/2"</t>
  </si>
  <si>
    <t>124,82</t>
  </si>
  <si>
    <t>CURVA 90 GRAUS DE FERRO GALVANIZADO, COM ROSCA BSP MACHO/FEMEA, DE 2"</t>
  </si>
  <si>
    <t>74,29</t>
  </si>
  <si>
    <t>CURVA 90 GRAUS DE FERRO GALVANIZADO, COM ROSCA BSP MACHO/FEMEA, DE 3/4"</t>
  </si>
  <si>
    <t>13,09</t>
  </si>
  <si>
    <t>CURVA 90 GRAUS DE FERRO GALVANIZADO, COM ROSCA BSP MACHO/FEMEA, DE 3"</t>
  </si>
  <si>
    <t>178,51</t>
  </si>
  <si>
    <t>CURVA 90 GRAUS DE FERRO GALVANIZADO, COM ROSCA BSP MACHO/FEMEA, DE 4"</t>
  </si>
  <si>
    <t>357,89</t>
  </si>
  <si>
    <t>CURVA 90 GRAUS DE FERRO GALVANIZADO, COM ROSCA BSP MACHO, DE 1 1/2"</t>
  </si>
  <si>
    <t>53,67</t>
  </si>
  <si>
    <t>CURVA 90 GRAUS DE FERRO GALVANIZADO, COM ROSCA BSP MACHO, DE 1 1/4"</t>
  </si>
  <si>
    <t>41,17</t>
  </si>
  <si>
    <t>CURVA 90 GRAUS DE FERRO GALVANIZADO, COM ROSCA BSP MACHO, DE 1/2"</t>
  </si>
  <si>
    <t>9,83</t>
  </si>
  <si>
    <t>CURVA 90 GRAUS DE FERRO GALVANIZADO, COM ROSCA BSP MACHO, DE 1"</t>
  </si>
  <si>
    <t>22,16</t>
  </si>
  <si>
    <t>CURVA 90 GRAUS DE FERRO GALVANIZADO, COM ROSCA BSP MACHO, DE 2 1/2"</t>
  </si>
  <si>
    <t>170,19</t>
  </si>
  <si>
    <t>CURVA 90 GRAUS DE FERRO GALVANIZADO, COM ROSCA BSP MACHO, DE 2"</t>
  </si>
  <si>
    <t>76,15</t>
  </si>
  <si>
    <t>CURVA 90 GRAUS DE FERRO GALVANIZADO, COM ROSCA BSP MACHO, DE 3/4"</t>
  </si>
  <si>
    <t>13,61</t>
  </si>
  <si>
    <t>CURVA 90 GRAUS DE FERRO GALVANIZADO, COM ROSCA BSP MACHO, DE 3"</t>
  </si>
  <si>
    <t>221,65</t>
  </si>
  <si>
    <t>CURVA 90 GRAUS DE FERRO GALVANIZADO, COM ROSCA BSP MACHO, DE 4"</t>
  </si>
  <si>
    <t>423,18</t>
  </si>
  <si>
    <t>CURVA 90 GRAUS DE FERRO GALVANIZADO, COM ROSCA BSP MACHO, DE 6"</t>
  </si>
  <si>
    <t>1.058,54</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</si>
  <si>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</si>
  <si>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</si>
  <si>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</si>
  <si>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</si>
  <si>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</si>
  <si>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181,61</t>
  </si>
  <si>
    <t>CURVA 90 GRAUS EM ACO CARBONO, RAIO CURTO, SOLDAVEL, PRESSAO 3.000 LBS, DN 2"</t>
  </si>
  <si>
    <t>92,47</t>
  </si>
  <si>
    <t>CURVA 90 GRAUS EM ACO CARBONO, RAIO CURTO, SOLDAVEL, PRESSAO 3.000 LBS, DN 3/4"</t>
  </si>
  <si>
    <t>CURVA 90 GRAUS EM ACO CARBONO, RAIO CURTO, SOLDAVEL, PRESSAO 3.000 LBS, DN 3"</t>
  </si>
  <si>
    <t>382,49</t>
  </si>
  <si>
    <t>CURVA 90 GRAUS RANHURADA EM FERRO FUNDIDO, DN 50 MM (2")</t>
  </si>
  <si>
    <t>15,38</t>
  </si>
  <si>
    <t>CURVA 90 GRAUS RANHURADA EM FERRO FUNDIDO, DN 65 MM (2 1/2")</t>
  </si>
  <si>
    <t>21,91</t>
  </si>
  <si>
    <t>CURVA 90 GRAUS RANHURADA EM FERRO FUNDIDO, DN 80 MM (3")</t>
  </si>
  <si>
    <t>25,85</t>
  </si>
  <si>
    <t>CURVA 90 GRAUS, CURTA, DE PVC RIGIDO ROSCAVEL, DE 1/2", PARA ELETRODUTO</t>
  </si>
  <si>
    <t>1,54</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</si>
  <si>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</si>
  <si>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</si>
  <si>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</si>
  <si>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</si>
  <si>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3,44</t>
  </si>
  <si>
    <t>CURVA 90 GRAUS, LONGA, DE PVC RIGIDO ROSCAVEL, DE 1/2", PARA ELETRODUTO</t>
  </si>
  <si>
    <t>CURVA 90 GRAUS, LONGA, DE PVC RIGIDO ROSCAVEL, DE 1", PARA ELETRODUTO</t>
  </si>
  <si>
    <t>CURVA 90 GRAUS, LONGA, DE PVC RIGIDO ROSCAVEL, DE 2 1/2", PARA ELETRODUTO</t>
  </si>
  <si>
    <t>17,30</t>
  </si>
  <si>
    <t>CURVA 90 GRAUS, LONGA, DE PVC RIGIDO ROSCAVEL, DE 2", PARA ELETRODUTO</t>
  </si>
  <si>
    <t>6,78</t>
  </si>
  <si>
    <t>CURVA 90 GRAUS, LONGA, DE PVC RIGIDO ROSCAVEL, DE 3/4", PARA ELETRODUTO</t>
  </si>
  <si>
    <t>CURVA 90 GRAUS, LONGA, DE PVC RIGIDO ROSCAVEL, DE 3", PARA ELETRODUTO</t>
  </si>
  <si>
    <t>17,32</t>
  </si>
  <si>
    <t>CURVA 90 GRAUS, LONGA, DE PVC RIGIDO ROSCAVEL, DE 4", PARA ELETRODUTO</t>
  </si>
  <si>
    <t>CURVA 90 GRAUS, PARA ELETRODUTO, EM ACO GALVANIZADO ELETROLITICO, DIAMETRO DE 100 MM (4")</t>
  </si>
  <si>
    <t>168,82</t>
  </si>
  <si>
    <t>CURVA 90 GRAUS, PARA ELETRODUTO, EM ACO GALVANIZADO ELETROLITICO, DIAMETRO DE 15 MM (1/2")</t>
  </si>
  <si>
    <t>4,78</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</si>
  <si>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</si>
  <si>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</si>
  <si>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</si>
  <si>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16,72</t>
  </si>
  <si>
    <t>CURVA 90 GRAUS, PARA ELETRODUTO, EM ACO GALVANIZADO ELETROLITICO, DIAMETRO DE 40 MM (1 1/2")</t>
  </si>
  <si>
    <t>20,39</t>
  </si>
  <si>
    <t>CURVA 90 GRAUS, PARA ELETRODUTO, EM ACO GALVANIZADO ELETROLITICO, DIAMETRO DE 50 MM (2")</t>
  </si>
  <si>
    <t>29,94</t>
  </si>
  <si>
    <t>CURVA 90 GRAUS, PARA ELETRODUTO, EM ACO GALVANIZADO ELETROLITICO, DIAMETRO DE 65 MM (2 1/2")</t>
  </si>
  <si>
    <t>75,82</t>
  </si>
  <si>
    <t>CURVA 90 GRAUS, PARA ELETRODUTO, EM ACO GALVANIZADO ELETROLITICO, DIAMETRO DE 80 MM (3")</t>
  </si>
  <si>
    <t>99,54</t>
  </si>
  <si>
    <t>DENTE PARA FRESADORA</t>
  </si>
  <si>
    <t>25,58</t>
  </si>
  <si>
    <t>DESEMPENADEIRA DE ACO DENTADA 12 X *25* CM, DENTES 8 X 8 MM, CABO FECHADO DE MADEIRA</t>
  </si>
  <si>
    <t>10,81</t>
  </si>
  <si>
    <t>DESEMPENADEIRA DE ACO LISA 12 X *25* CM COM CABO FECHADO DE MADEIRA</t>
  </si>
  <si>
    <t>DESEMPENADEIRA PLASTICA LISA *14 X 27* CM</t>
  </si>
  <si>
    <t>12,50</t>
  </si>
  <si>
    <t>DESENHISTA COPISTA</t>
  </si>
  <si>
    <t>16,48</t>
  </si>
  <si>
    <t>DESENHISTA COPISTA (MENSALISTA)</t>
  </si>
  <si>
    <t>2.893,57</t>
  </si>
  <si>
    <t>DESENHISTA DETALHISTA</t>
  </si>
  <si>
    <t>28,79</t>
  </si>
  <si>
    <t>DESENHISTA DETALHISTA (MENSALISTA)</t>
  </si>
  <si>
    <t>5.050,03</t>
  </si>
  <si>
    <t>DESENHISTA PROJETISTA</t>
  </si>
  <si>
    <t>DESENHISTA PROJETISTA (MENSALISTA)</t>
  </si>
  <si>
    <t>3.856,83</t>
  </si>
  <si>
    <t>DESENHISTA TECNICO AUXILIAR</t>
  </si>
  <si>
    <t>DESENHISTA TECNICO AUXILIAR (MENSALISTA)</t>
  </si>
  <si>
    <t>3.471,14</t>
  </si>
  <si>
    <t>DESMOLDANTE PARA FORMAS METALICAS A BASE DE OLEO VEGETAL</t>
  </si>
  <si>
    <t>13,44</t>
  </si>
  <si>
    <t>DESMOLDANTE PROTETOR PARA FORMAS DE MADEIRA, DE BASE OLEOSA EMULSIONADA EM AGUA</t>
  </si>
  <si>
    <t>DETERGENTE AMONIACO (AMONIA DILUIDA)</t>
  </si>
  <si>
    <t>DILUENTE EPOXI</t>
  </si>
  <si>
    <t>31,35</t>
  </si>
  <si>
    <t>DISCO DE BORRACHA PARA LIXADEIRA RIGIDO 7 " COM ARRUELA CENTRAL</t>
  </si>
  <si>
    <t>20,44</t>
  </si>
  <si>
    <t>DISCO DE CORTE DIAMANTADO SEGMENTADO DIAMETRO DE 180 MM PARA ESMERILHADEIRA 7 "</t>
  </si>
  <si>
    <t>64,98</t>
  </si>
  <si>
    <t>DISCO DE CORTE DIAMANTADO SEGMENTADO PARA CONCRETO, DIAMETRO DE 110 MM, FURO DE 20 MM</t>
  </si>
  <si>
    <t>DISCO DE CORTE DIAMANTADO SEGMENTADO PARA CONCRETO, DIAMETRO DE 350 MM, FURO DE 1 " (14 X 1 ")</t>
  </si>
  <si>
    <t>373,13</t>
  </si>
  <si>
    <t>DISCO DE CORTE PARA METAL COM DUAS TELAS 12 X 1/8 X 3/4 " (300 X 3,2 X 19,05 MM)</t>
  </si>
  <si>
    <t>16,61</t>
  </si>
  <si>
    <t>DISCO DE DESBASTE PARA METAL FERROSO EM GERAL, COM TRES TELAS,  9 X 1/4 X 7/8 " (228,6 X 6,4 X 22,2 MM)</t>
  </si>
  <si>
    <t>15,68</t>
  </si>
  <si>
    <t>DISCO DE LIXA PARA METAL, DIAMETRO = 180 MM, GRAO 120</t>
  </si>
  <si>
    <t>DISJUNTOR  TERMOMAGNETICO TRIPOLAR 3 X 400 A / ICC - 25 KA</t>
  </si>
  <si>
    <t>1.439,00</t>
  </si>
  <si>
    <t>DISJUNTOR TERMICO E MAGNETICO AJUSTAVEIS, TRIPOLAR DE 100 ATE 250A, CAPACIDADE DE INTERRUPCAO DE 35KA</t>
  </si>
  <si>
    <t>1.131,99</t>
  </si>
  <si>
    <t>DISJUNTOR TERMICO E MAGNETICO AJUSTAVEIS, TRIPOLAR DE 300 ATE 400A, CAPACIDADE DE INTERRUPCAO DE 35KA</t>
  </si>
  <si>
    <t>1.752,69</t>
  </si>
  <si>
    <t>DISJUNTOR TERMICO E MAGNETICO AJUSTAVEIS, TRIPOLAR DE 450 ATE 600A, CAPACIDADE DE INTERRUPCAO DE 35KA</t>
  </si>
  <si>
    <t>4.094,83</t>
  </si>
  <si>
    <t>DISJUNTOR TERMOMAGNETICO TRIPOLAR 125A</t>
  </si>
  <si>
    <t>333,04</t>
  </si>
  <si>
    <t>DISJUNTOR TERMOMAGNETICO TRIPOLAR 150 A / 600 V, TIPO FXD / ICC - 35 KA</t>
  </si>
  <si>
    <t>377,83</t>
  </si>
  <si>
    <t>DISJUNTOR TERMOMAGNETICO TRIPOLAR 200 A / 600 V, TIPO FXD / ICC - 35 KA</t>
  </si>
  <si>
    <t>530,24</t>
  </si>
  <si>
    <t>DISJUNTOR TERMOMAGNETICO TRIPOLAR 250 A / 600 V, TIPO FXD</t>
  </si>
  <si>
    <t>887,96</t>
  </si>
  <si>
    <t>DISJUNTOR TERMOMAGNETICO TRIPOLAR 3  X 250 A/ICC - 25 KA</t>
  </si>
  <si>
    <t>776,65</t>
  </si>
  <si>
    <t>DISJUNTOR TERMOMAGNETICO TRIPOLAR 3 X 350 A/ICC - 25 KA</t>
  </si>
  <si>
    <t>1.439,15</t>
  </si>
  <si>
    <t>DISJUNTOR TERMOMAGNETICO TRIPOLAR 300 A / 600 V, TIPO JXD / ICC - 40 KA</t>
  </si>
  <si>
    <t>1.219,73</t>
  </si>
  <si>
    <t>DISJUNTOR TERMOMAGNETICO TRIPOLAR 400 A / 600 V, TIPO JXD / ICC - 40 KA</t>
  </si>
  <si>
    <t>DISJUNTOR TERMOMAGNETICO TRIPOLAR 600 A / 600 V, TIPO LXD / ICC - 40 KA</t>
  </si>
  <si>
    <t>2.008,89</t>
  </si>
  <si>
    <t>DISJUNTOR TERMOMAGNETICO TRIPOLAR 800 A / 600 V, TIPO LMXD</t>
  </si>
  <si>
    <t>4.294,65</t>
  </si>
  <si>
    <t>DISJUNTOR TIPO DIN / IEC, MONOPOLAR DE 40  ATE 50A</t>
  </si>
  <si>
    <t>12,89</t>
  </si>
  <si>
    <t>DISJUNTOR TIPO DIN/IEC, BIPOLAR DE 6 ATE 32A</t>
  </si>
  <si>
    <t>49,83</t>
  </si>
  <si>
    <t>DISJUNTOR TIPO DIN/IEC, BIPOLAR 40 ATE 50A</t>
  </si>
  <si>
    <t>DISJUNTOR TIPO DIN/IEC, BIPOLAR 63 A</t>
  </si>
  <si>
    <t>70,28</t>
  </si>
  <si>
    <t>DISJUNTOR TIPO DIN/IEC, MONOPOLAR DE 6  ATE  32A</t>
  </si>
  <si>
    <t>DISJUNTOR TIPO DIN/IEC, MONOPOLAR DE 63 A</t>
  </si>
  <si>
    <t>DISJUNTOR TIPO DIN/IEC, TRIPOLAR DE 10 ATE 50A</t>
  </si>
  <si>
    <t>61,06</t>
  </si>
  <si>
    <t>DISJUNTOR TIPO DIN/IEC, TRIPOLAR 63 A</t>
  </si>
  <si>
    <t>72,92</t>
  </si>
  <si>
    <t>DISJUNTOR TIPO NEMA, BIPOLAR 10  ATE  50 A, TENSAO MAXIMA 415 V</t>
  </si>
  <si>
    <t>60,60</t>
  </si>
  <si>
    <t>DISJUNTOR TIPO NEMA, BIPOLAR 60 ATE 100A, TENSAO MAXIMA 415 V</t>
  </si>
  <si>
    <t>92,95</t>
  </si>
  <si>
    <t>DISJUNTOR TIPO NEMA, MONOPOLAR DE 60 ATE 70A, TENSAO MAXIMA DE 240 V</t>
  </si>
  <si>
    <t>29,59</t>
  </si>
  <si>
    <t>DISJUNTOR TIPO NEMA, MONOPOLAR 10 ATE 30A, TENSAO MAXIMA DE 240 V</t>
  </si>
  <si>
    <t>11,26</t>
  </si>
  <si>
    <t>DISJUNTOR TIPO NEMA, MONOPOLAR 35  ATE  50 A, TENSAO MAXIMA DE 240 V</t>
  </si>
  <si>
    <t>18,89</t>
  </si>
  <si>
    <t>DISJUNTOR TIPO NEMA, TRIPOLAR 10  ATE  50A, TENSAO MAXIMA DE 415 V</t>
  </si>
  <si>
    <t>75,58</t>
  </si>
  <si>
    <t>DISJUNTOR TIPO NEMA, TRIPOLAR 60 ATE 100 A, TENSAO MAXIMA DE 415 V</t>
  </si>
  <si>
    <t>106,49</t>
  </si>
  <si>
    <t>DISPOSITIVO DPS CLASSE II, 1 POLO, TENSAO MAXIMA DE 175 V, CORRENTE MAXIMA DE *20* KA (TIPO AC)</t>
  </si>
  <si>
    <t>65,05</t>
  </si>
  <si>
    <t>DISPOSITIVO DPS CLASSE II, 1 POLO, TENSAO MAXIMA DE 175 V, CORRENTE MAXIMA DE *30* KA (TIPO AC)</t>
  </si>
  <si>
    <t>73,19</t>
  </si>
  <si>
    <t>DISPOSITIVO DPS CLASSE II, 1 POLO, TENSAO MAXIMA DE 175 V, CORRENTE MAXIMA DE *45* KA (TIPO AC)</t>
  </si>
  <si>
    <t>93,62</t>
  </si>
  <si>
    <t>DISPOSITIVO DPS CLASSE II, 1 POLO, TENSAO MAXIMA DE 175 V, CORRENTE MAXIMA DE *90* KA (TIPO AC)</t>
  </si>
  <si>
    <t>166,40</t>
  </si>
  <si>
    <t>DISPOSITIVO DPS CLASSE II, 1 POLO, TENSAO MAXIMA DE 275 V, CORRENTE MAXIMA DE *20* KA (TIPO AC)</t>
  </si>
  <si>
    <t>DISPOSITIVO DPS CLASSE II, 1 POLO, TENSAO MAXIMA DE 275 V, CORRENTE MAXIMA DE *30* KA (TIPO AC)</t>
  </si>
  <si>
    <t>83,28</t>
  </si>
  <si>
    <t>DISPOSITIVO DPS CLASSE II, 1 POLO, TENSAO MAXIMA DE 275 V, CORRENTE MAXIMA DE *45* KA (TIPO AC)</t>
  </si>
  <si>
    <t>100,08</t>
  </si>
  <si>
    <t>DISPOSITIVO DPS CLASSE II, 1 POLO, TENSAO MAXIMA DE 275 V, CORRENTE MAXIMA DE *90* KA (TIPO AC)</t>
  </si>
  <si>
    <t>173,90</t>
  </si>
  <si>
    <t>DISPOSITIVO DPS CLASSE II, 1 POLO, TENSAO MAXIMA DE 385 V, CORRENTE MAXIMA DE *20* KA (TIPO AC)</t>
  </si>
  <si>
    <t>112,34</t>
  </si>
  <si>
    <t>DISPOSITIVO DPS CLASSE II, 1 POLO, TENSAO MAXIMA DE 385 V, CORRENTE MAXIMA DE *30* KA (TIPO AC)</t>
  </si>
  <si>
    <t>119,76</t>
  </si>
  <si>
    <t>DISPOSITIVO DPS CLASSE II, 1 POLO, TENSAO MAXIMA DE 385 V, CORRENTE MAXIMA DE *45* KA (TIPO AC)</t>
  </si>
  <si>
    <t>135,88</t>
  </si>
  <si>
    <t>DISPOSITIVO DPS CLASSE II, 1 POLO, TENSAO MAXIMA DE 385 V, CORRENTE MAXIMA DE *90* KA (TIPO AC)</t>
  </si>
  <si>
    <t>255,78</t>
  </si>
  <si>
    <t>DISPOSITIVO DPS CLASSE II, 1 POLO, TENSAO MAXIMA DE 460 V, CORRENTE MAXIMA DE *20* KA (TIPO AC)</t>
  </si>
  <si>
    <t>125,33</t>
  </si>
  <si>
    <t>DISPOSITIVO DPS CLASSE II, 1 POLO, TENSAO MAXIMA DE 460 V, CORRENTE MAXIMA DE *30* KA (TIPO AC)</t>
  </si>
  <si>
    <t>129,20</t>
  </si>
  <si>
    <t>DISPOSITIVO DPS CLASSE II, 1 POLO, TENSAO MAXIMA DE 460 V, CORRENTE MAXIMA DE *45* KA (TIPO AC)</t>
  </si>
  <si>
    <t>152,23</t>
  </si>
  <si>
    <t>DISPOSITIVO DPS CLASSE II, 1 POLO, TENSAO MAXIMA DE 460 V, CORRENTE MAXIMA DE *90* KA (TIPO AC)</t>
  </si>
  <si>
    <t>314,12</t>
  </si>
  <si>
    <t>DISPOSITIVO DR, 2 POLOS, SENSIBILIDADE DE 30 MA, CORRENTE DE 100 A, TIPO AC</t>
  </si>
  <si>
    <t>266,61</t>
  </si>
  <si>
    <t>DISPOSITIVO DR, 2 POLOS, SENSIBILIDADE DE 30 MA, CORRENTE DE 25 A, TIPO AC</t>
  </si>
  <si>
    <t>133,86</t>
  </si>
  <si>
    <t>DISPOSITIVO DR, 2 POLOS, SENSIBILIDADE DE 30 MA, CORRENTE DE 40 A, TIPO AC</t>
  </si>
  <si>
    <t>136,25</t>
  </si>
  <si>
    <t>DISPOSITIVO DR, 2 POLOS, SENSIBILIDADE DE 30 MA, CORRENTE DE 63 A, TIPO AC</t>
  </si>
  <si>
    <t>145,70</t>
  </si>
  <si>
    <t>DISPOSITIVO DR, 2 POLOS, SENSIBILIDADE DE 30 MA, CORRENTE DE 80 A, TIPO AC</t>
  </si>
  <si>
    <t>248,45</t>
  </si>
  <si>
    <t>DISPOSITIVO DR, 2 POLOS, SENSIBILIDADE DE 300 MA, CORRENTE DE 25 A, TIPO AC</t>
  </si>
  <si>
    <t>151,58</t>
  </si>
  <si>
    <t>DISPOSITIVO DR, 2 POLOS, SENSIBILIDADE DE 300 MA, CORRENTE DE 40 A, TIPO AC</t>
  </si>
  <si>
    <t>165,33</t>
  </si>
  <si>
    <t>DISPOSITIVO DR, 2 POLOS, SENSIBILIDADE DE 300 MA, CORRENTE DE 63 A, TIPO AC</t>
  </si>
  <si>
    <t>166,32</t>
  </si>
  <si>
    <t>DISPOSITIVO DR, 2 POLOS, SENSIBILIDADE DE 300 MA, CORRENTE DE 80 A, TIPO  AC</t>
  </si>
  <si>
    <t>278,33</t>
  </si>
  <si>
    <t>DISPOSITIVO DR, 4 POLOS, SENSIBILIDADE DE 30 MA, CORRENTE DE 100 A, TIPO AC</t>
  </si>
  <si>
    <t>308,23</t>
  </si>
  <si>
    <t>DISPOSITIVO DR, 4 POLOS, SENSIBILIDADE DE 30 MA, CORRENTE DE 25 A, TIPO AC</t>
  </si>
  <si>
    <t>152,52</t>
  </si>
  <si>
    <t>DISPOSITIVO DR, 4 POLOS, SENSIBILIDADE DE 30 MA, CORRENTE DE 40 A, TIPO AC</t>
  </si>
  <si>
    <t>152,63</t>
  </si>
  <si>
    <t>DISPOSITIVO DR, 4 POLOS, SENSIBILIDADE DE 30 MA, CORRENTE DE 63 A, TIPO AC</t>
  </si>
  <si>
    <t>166,39</t>
  </si>
  <si>
    <t>DISPOSITIVO DR, 4 POLOS, SENSIBILIDADE DE 30 MA, CORRENTE DE 80 A, TIPO AC</t>
  </si>
  <si>
    <t>310,50</t>
  </si>
  <si>
    <t>DISPOSITIVO DR, 4 POLOS, SENSIBILIDADE DE 300 MA, CORRENTE DE 100 A, TIPO AC</t>
  </si>
  <si>
    <t>499,31</t>
  </si>
  <si>
    <t>DISPOSITIVO DR, 4 POLOS, SENSIBILIDADE DE 300 MA, CORRENTE DE 25 A, TIPO AC</t>
  </si>
  <si>
    <t>189,38</t>
  </si>
  <si>
    <t>DISPOSITIVO DR, 4 POLOS, SENSIBILIDADE DE 300 MA, CORRENTE DE 40 A, TIPO AC</t>
  </si>
  <si>
    <t>221,90</t>
  </si>
  <si>
    <t>DISPOSITIVO DR, 4 POLOS, SENSIBILIDADE DE 300 MA, CORRENTE DE 63 A, TIPO AC</t>
  </si>
  <si>
    <t>213,86</t>
  </si>
  <si>
    <t>DISPOSITIVO DR, 4 POLOS, SENSIBILIDADE DE 300 MA, CORRENTE DE 80 A, TIPO AC</t>
  </si>
  <si>
    <t>495,44</t>
  </si>
  <si>
    <t>DISTRIBUIDOR DE AGREGADOS AUTOPROPELIDO, CAP 3 M3, A DIESEL, 6 CC, 176 CV</t>
  </si>
  <si>
    <t>219.233,16</t>
  </si>
  <si>
    <t>DISTRIBUIDOR DE AGREGADOS REBOCAVEL, CAPACIDADE 1,9 M3, LARGURA DE TRABALHO 3,66 M</t>
  </si>
  <si>
    <t>50.426,05</t>
  </si>
  <si>
    <t>DISTRIBUIDOR METALICO, COM ROSCA, 2 SAIDAS, DN 1" X 1/2", PARA CONEXAO COM ANEL DESLIZANTE EM TUBO PEX</t>
  </si>
  <si>
    <t>30,51</t>
  </si>
  <si>
    <t>DISTRIBUIDOR METALICO, COM ROSCA, 2 SAIDAS, DN 3/4" X 1/2", PARA CONEXAO COM ANEL DESLIZANTE EM TUBO PEX</t>
  </si>
  <si>
    <t>DISTRIBUIDOR METALICO, COM ROSCA, 3 SAIDAS, DN 1" X 1/2", PARA CONEXAO COM ANEL DESLIZANTE EM TUBO PEX</t>
  </si>
  <si>
    <t>41,67</t>
  </si>
  <si>
    <t>DISTRIBUIDOR METALICO, COM ROSCA, 3 SAIDAS, DN 3/4" X 1/2", PARA CONEXAO COM ANEL DESLIZANTE EM TUBO PEX</t>
  </si>
  <si>
    <t>33,52</t>
  </si>
  <si>
    <t>DISTRIBUIDOR, PLASTICO, 2 SAIDAS, DN 32 X 16 MM, PARA CONEXAO COM CRIMPAGEM EM TUBO PEX</t>
  </si>
  <si>
    <t>104,42</t>
  </si>
  <si>
    <t>DISTRIBUIDOR, PLASTICO, 2 SAIDAS, DN 32 X 20 MM, PARA CONEXAO COM CRIMPAGEM EM TUBO PEX</t>
  </si>
  <si>
    <t>113,15</t>
  </si>
  <si>
    <t>DISTRIBUIDOR, PLASTICO, 2 SAIDAS, DN 32 X 25 MM, PARA CONEXAO COM CRIMPAGEM EM TUBO PEX</t>
  </si>
  <si>
    <t>114,79</t>
  </si>
  <si>
    <t>DISTRIBUIDOR, PLASTICO, 3 SAIDAS, DN 32 X 16 MM, PARA CONEXAO COM CRIMPAGEM EM TUBO PEX</t>
  </si>
  <si>
    <t>112,28</t>
  </si>
  <si>
    <t>DISTRIBUIDOR, PLASTICO, 3 SAIDAS, DN 32 X 20 MM, PARA CONEXAO COM CRIMPAGEM EM TUBO PEX</t>
  </si>
  <si>
    <t>131,84</t>
  </si>
  <si>
    <t>DISTRIBUIDOR, PLASTICO, 3 SAIDAS, DN 32 X 25 MM, PARA CONEXAO COM CRIMPAGEM EM TUBO PEX</t>
  </si>
  <si>
    <t>140,71</t>
  </si>
  <si>
    <t>DIVISORIA (N2) PAINEL/VIDRO - PAINEL C/ MSO/COMEIA E=35MM - MONTANTE/RODAPE DUPLO ACO GALV PINTADO - COLOCADA</t>
  </si>
  <si>
    <t>90,28</t>
  </si>
  <si>
    <t>DIVISORIA (N2) PAINEL/VIDRO - PAINEL C/ MSO/COMEIA E=35MM - PERFIS SIMPLES ACO GALV PINTADO - COLOCADA</t>
  </si>
  <si>
    <t>86,85</t>
  </si>
  <si>
    <t>DIVISORIA (N2) PAINEL/VIDRO - PAINEL MSO/COMEIA E=35MM - MONTANTE/RODAPE DUPLO ALUMINIO ANOD NAT - COLOCADA</t>
  </si>
  <si>
    <t>101,09</t>
  </si>
  <si>
    <t>DIVISORIA (N2) PAINEL/VIDRO - PAINEL MSO/COMEIA E=35MM - PERFIS SIMPLES ALUMINIO ANOD NAT - COLOCADA</t>
  </si>
  <si>
    <t>84,57</t>
  </si>
  <si>
    <t>DIVISORIA (N2) PAINEL/VIDRO - PAINEL VERMICULITA E=35MM - PERFIS SIMPLES ALUMINIO ANOD NATURAL - COLOCADA</t>
  </si>
  <si>
    <t>226,28</t>
  </si>
  <si>
    <t>DIVISORIA (N3) PAINEL/VIDRO/PAINEL MSO/COMEIA E=35MM - MONTANTE/RODAPE DUPLO ACO GALV PINTADO - COLOCADA</t>
  </si>
  <si>
    <t>100,11</t>
  </si>
  <si>
    <t>DIVISORIA (N3) PAINEL/VIDRO/PAINEL MSO/COMEIA E=35MM - MONTANTE/RODAPE DUPLO ALUMINIO ANOD NAT - COLOCADA</t>
  </si>
  <si>
    <t>96,68</t>
  </si>
  <si>
    <t>DIVISORIA (N3) PAINEL/VIDRO/PAINEL MSO/COMEIA E=35MM - PERFIS SIMPLES ACO GALV PINTADO - COLOCADA</t>
  </si>
  <si>
    <t>DIVISORIA (N3) PAINEL/VIDRO/PAINEL MSO/COMEIA E=35MM - PERFIS SIMPLES ALUMINIO ANOD NAT - COLOCADA</t>
  </si>
  <si>
    <t>82,28</t>
  </si>
  <si>
    <t>DIVISORIA (N3) PAINEL/VIDRO/PAINEL VERMICULITA E=35MM - MONTANTE/RODAPE DUPLO ALUMINIO ANOD NATURAL - COLOCADA</t>
  </si>
  <si>
    <t>201,14</t>
  </si>
  <si>
    <t>DIVISORIA (N3) PAINEL/VIDRO/PAINEL VERMICULITA E=35MM - MONTANTE/RODAPE PERFIL DUPLO ACO GALV PINTADO - COLOCADA</t>
  </si>
  <si>
    <t>194,28</t>
  </si>
  <si>
    <t>DIVISORIA CEGA (N1) - PAINEL MSO/COMEIA E=35MM - MONTANTE/RODAPE DUPLO   ACO GALV PINTADO - COLOCADA</t>
  </si>
  <si>
    <t>85,71</t>
  </si>
  <si>
    <t>DIVISORIA CEGA (N1) - PAINEL MSO/COMEIA E=35MM - MONTANTE/RODAPE DUPLO ALUMINIO ANOD NAT - COLOCADA</t>
  </si>
  <si>
    <t>91,42</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</si>
  <si>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</si>
  <si>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</si>
  <si>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</si>
  <si>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178,28</t>
  </si>
  <si>
    <t>DIVISORIA CEGA (N1) - PAINEL VERMICULITA E=35MM - PERFIS SIMPLES ALUMINIO ANOD NATURAL - COLOCADA</t>
  </si>
  <si>
    <t>217,14</t>
  </si>
  <si>
    <t>DIVISORIA EM GRANITO, COM DUAS FACES POLIDAS, TIPO ANDORINHA/ QUARTZ/ CASTELO/ CORUMBA OU OUTROS EQUIVALENTES DA REGIAO, E=  *3,0* CM</t>
  </si>
  <si>
    <t>190,71</t>
  </si>
  <si>
    <t>DIVISORIA EM MARMORE, COM DUAS FACES POLIDAS, BRANCO COMUM, E=  *3,0* CM</t>
  </si>
  <si>
    <t>442,04</t>
  </si>
  <si>
    <t>DIVISORIA, PLACA  PRE-MOLDADA EM GRANILITE, MARMORITE OU GRANITINA,  E = *3 CM</t>
  </si>
  <si>
    <t>150,17</t>
  </si>
  <si>
    <t>DOBRADEIRA ELETROMECANICA DE VERGALHAO, PARA ACO DE DIAMETRO ATE 1 1/2 "Â, MOTOR ELETRICO TRIFASICO, POTENCIA DE 3 HP ATE 5 HP</t>
  </si>
  <si>
    <t>62.344,58</t>
  </si>
  <si>
    <t>DOBRADICA EM ACO/FERRO, 3 1/2" X  3", E= 1,9  A 2 MM, COM ANEL,  CROMADO OU ZINCADO, TAMPA BOLA, COM PARAFUSOS</t>
  </si>
  <si>
    <t>38,59</t>
  </si>
  <si>
    <t>DOBRADICA EM ACO/FERRO, 3" X 2 1/2", E= 1,2 A 1,8 MM, SEM ANEL,  CROMADO OU ZINCADO, TAMPA BOLA, COM PARAFUSOS</t>
  </si>
  <si>
    <t>17,90</t>
  </si>
  <si>
    <t>DOBRADICA EM ACO/FERRO, 3" X 2 1/2", E= 1,2 A 1,8 MM, SEM ANEL,  CROMADO OU ZINCADO, TAMPA CHATA, COM PARAFUSOS</t>
  </si>
  <si>
    <t>13,07</t>
  </si>
  <si>
    <t>DOBRADICA EM ACO/FERRO, 3" X 2 1/2", E= 1,9 A 2 MM, SEM ANEL,  CROMADO OU ZINCADO, TAMPA BOLA, COM PARAFUSOS</t>
  </si>
  <si>
    <t>22,45</t>
  </si>
  <si>
    <t>DOBRADICA EM ACO/FERRO, 4" X 3", E= 2,2 A 3,0 MM, COM ANEL, CROMADO OU ZINCADO,TAMPA BOLA, COM PARAFUSOS</t>
  </si>
  <si>
    <t>48,98</t>
  </si>
  <si>
    <t>DOBRADICA EM LATAO, 3 " X 2 1/2 ", E= 1,9 A 2 MM, COM ANEL, CROMADO, TAMPA BOLA, COM PARAFUSOS</t>
  </si>
  <si>
    <t>44,37</t>
  </si>
  <si>
    <t>DOBRADICA EM LATAO, 4" X 3", E= 2,2 A 3,0 MM, COM ANEL,  TAMPA BOLA, COM PARAFUSOS</t>
  </si>
  <si>
    <t>112,29</t>
  </si>
  <si>
    <t>DOBRADICA TIPO PIANO EM ACO/FERRO, 1'' X 3 M, GALVANIZADO, COM PARAFUSOS</t>
  </si>
  <si>
    <t>120,97</t>
  </si>
  <si>
    <t>DOBRADICA TIPO VAI-E-VEM EM ACO/FERRO, TAMANHO 3'', GALVANIZADO, COM PARAFUSOS</t>
  </si>
  <si>
    <t>118,94</t>
  </si>
  <si>
    <t>DOMOS INDIVIDUAL EM ACRILICO BRANCO *95 X 95* CM, SEM INSTALACAO</t>
  </si>
  <si>
    <t>537,43</t>
  </si>
  <si>
    <t>DOSADOR DE AREIA, CAPACIDADE DE *26* LITROS</t>
  </si>
  <si>
    <t>987,63</t>
  </si>
  <si>
    <t>DUCHA HIGIENICA PLASTICA COM REGISTRO METALICO 1/2 "</t>
  </si>
  <si>
    <t>66,53</t>
  </si>
  <si>
    <t>DUCHA METALICA DE PAREDE, ARTICULAVEL, COM BRACO/CANO, SEM DESVIADOR</t>
  </si>
  <si>
    <t>163,00</t>
  </si>
  <si>
    <t>DUCHA METALICA DE PAREDE, ARTICULAVEL, COM DESVIADOR E DUCHA MANUAL</t>
  </si>
  <si>
    <t>366,54</t>
  </si>
  <si>
    <t>DUMPER COM CAPACIDADE DE CARGA DE 1700 KG, PARTIDA ELETRICA, MOTOR DIESEL COM POTENCIA DE 16 CV</t>
  </si>
  <si>
    <t>61.516,34</t>
  </si>
  <si>
    <t>ELEMENTO VAZADO CERAMICO 25 X 18 X 7 CM</t>
  </si>
  <si>
    <t>ELEMENTO VAZADO CERAMICO 7 X 20 X 20 CM</t>
  </si>
  <si>
    <t>2,57</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</si>
  <si>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</si>
  <si>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</si>
  <si>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</si>
  <si>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</si>
  <si>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</si>
  <si>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4,31</t>
  </si>
  <si>
    <t>ELEMENTO VAZADO DE CONCRETO, QUADRICULADO, 16 FUROS *33 X 33 X 10* CM</t>
  </si>
  <si>
    <t>7,51</t>
  </si>
  <si>
    <t>ELEMENTO VAZADO DE CONCRETO, QUADRICULADO, 16 FUROS *40 X 40 X 7* CM</t>
  </si>
  <si>
    <t>ELEMENTO VAZADO DE CONCRETO, QUADRICULADO, 16 FUROS *50 X 50 X 7* CM</t>
  </si>
  <si>
    <t>13,98</t>
  </si>
  <si>
    <t>ELEMENTO VAZADO DE CONCRETO, QUADRICULADO, 25 FUROS *50 X 50 X 5* CM</t>
  </si>
  <si>
    <t>10,94</t>
  </si>
  <si>
    <t>ELEMENTO VAZADO DE CONCRETO, VENEZIANA *39 X 22 X 15* CM</t>
  </si>
  <si>
    <t>6,13</t>
  </si>
  <si>
    <t>ELEMENTO VAZADO DE CONCRETO, VENEZIANA *39 X 29 X 10* CM</t>
  </si>
  <si>
    <t>10,01</t>
  </si>
  <si>
    <t>ELEMENTO VAZADO DE CONCRETO, VENEZIANA *40 X 10 X 10* CM</t>
  </si>
  <si>
    <t>3,50</t>
  </si>
  <si>
    <t>14,84</t>
  </si>
  <si>
    <t>ELETRICISTA (MENSALISTA)</t>
  </si>
  <si>
    <t>2.601,81</t>
  </si>
  <si>
    <t>ELETRICISTA DE MANUTENCAO INDUSTRIAL</t>
  </si>
  <si>
    <t>16,33</t>
  </si>
  <si>
    <t>ELETRICISTA DE MANUTENCAO INDUSTRIAL (MENSALISTA)</t>
  </si>
  <si>
    <t>2.866,70</t>
  </si>
  <si>
    <t>ELETRODO REVESTIDO AWS - E-6010, DIAMETRO IGUAL A 4,00 MM</t>
  </si>
  <si>
    <t>22,03</t>
  </si>
  <si>
    <t>ELETRODO REVESTIDO AWS - E6013, DIAMETRO IGUAL A 2,50 MM</t>
  </si>
  <si>
    <t>20,18</t>
  </si>
  <si>
    <t>ELETRODO REVESTIDO AWS - E6013, DIAMETRO IGUAL A 4,00 MM</t>
  </si>
  <si>
    <t>ELETRODO REVESTIDO AWS - E7018, DIAMETRO IGUAL A 4,00 MM</t>
  </si>
  <si>
    <t>21,02</t>
  </si>
  <si>
    <t>ELETRODUTO DE PVC RIGIDO ROSCAVEL DE 1 ", SEM LUVA</t>
  </si>
  <si>
    <t>ELETRODUTO DE PVC RIGIDO ROSCAVEL DE 1 1/2 ", SEM LUVA</t>
  </si>
  <si>
    <t>ELETRODUTO DE PVC RIGIDO ROSCAVEL DE 1 1/4 ", SEM LUVA</t>
  </si>
  <si>
    <t>ELETRODUTO DE PVC RIGIDO ROSCAVEL DE 1/2 ", SEM LUVA</t>
  </si>
  <si>
    <t>2,06</t>
  </si>
  <si>
    <t>ELETRODUTO DE PVC RIGIDO ROSCAVEL DE 2 ", SEM LUVA</t>
  </si>
  <si>
    <t>9,58</t>
  </si>
  <si>
    <t>ELETRODUTO DE PVC RIGIDO ROSCAVEL DE 2 1/2 ", SEM LUVA</t>
  </si>
  <si>
    <t>ELETRODUTO DE PVC RIGIDO ROSCAVEL DE 3 ", SEM LUVA</t>
  </si>
  <si>
    <t>17,53</t>
  </si>
  <si>
    <t>ELETRODUTO DE PVC RIGIDO ROSCAVEL DE 3/4 ", SEM LUVA</t>
  </si>
  <si>
    <t>ELETRODUTO DE PVC RIGIDO ROSCAVEL DE 4 ", SEM LUVA</t>
  </si>
  <si>
    <t>27,63</t>
  </si>
  <si>
    <t>ELETRODUTO DE PVC RIGIDO SOLDAVEL, CLASSE B, DE 20 MM</t>
  </si>
  <si>
    <t>ELETRODUTO DE PVC RIGIDO SOLDAVEL, CLASSE B, DE 25 MM</t>
  </si>
  <si>
    <t>1,50</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</si>
  <si>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</si>
  <si>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</si>
  <si>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</si>
  <si>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</si>
  <si>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</si>
  <si>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9,31</t>
  </si>
  <si>
    <t>ELETRODUTO EM ACO GALVANIZADO ELETROLITICO, LEVE, DIAMETRO 1", PAREDE DE 0,90 MM</t>
  </si>
  <si>
    <t>14,29</t>
  </si>
  <si>
    <t>ELETRODUTO EM ACO GALVANIZADO ELETROLITICO, LEVE, DIAMETRO 3/4", PAREDE DE 0,90 MM</t>
  </si>
  <si>
    <t>ELETRODUTO EM ACO GALVANIZADO ELETROLITICO, PESADO, DIAMETRO 4", PAREDE DE 2,25 MM</t>
  </si>
  <si>
    <t>120,12</t>
  </si>
  <si>
    <t>ELETRODUTO EM ACO GALVANIZADO ELETROLITICO, SEMI-PESADO, DIAMETRO 1 1/2", PAREDE DE 1,20 MM</t>
  </si>
  <si>
    <t>27,93</t>
  </si>
  <si>
    <t>ELETRODUTO EM ACO GALVANIZADO ELETROLITICO, SEMI-PESADO, DIAMETRO 1 1/4", PAREDE DE 1,20 MM</t>
  </si>
  <si>
    <t>27,50</t>
  </si>
  <si>
    <t>ELETRODUTO EM ACO GALVANIZADO ELETROLITICO, SEMI-PESADO, DIAMETRO 2 1/2", PAREDE DE 1,52 MM</t>
  </si>
  <si>
    <t>68,38</t>
  </si>
  <si>
    <t>ELETRODUTO EM ACO GALVANIZADO ELETROLITICO, SEMI-PESADO, DIAMETRO 2", PAREDE DE 1,20 MM</t>
  </si>
  <si>
    <t>40,15</t>
  </si>
  <si>
    <t>ELETRODUTO EM ACO GALVANIZADO ELETROLITICO, SEMI-PESADO, DIAMETRO 3", PAREDE DE 1,52 MM</t>
  </si>
  <si>
    <t>80,26</t>
  </si>
  <si>
    <t>ELETRODUTO FLEXIVEL PLANO EM PEAD, COR PRETA E LARANJA,  DIAMETRO 32 MM</t>
  </si>
  <si>
    <t>ELETRODUTO FLEXIVEL PLANO EM PEAD, COR PRETA E LARANJA,  DIAMETRO 40 MM</t>
  </si>
  <si>
    <t>ELETRODUTO FLEXIVEL PLANO EM PEAD, COR PRETA E LARANJA, DIAMETRO 25 MM</t>
  </si>
  <si>
    <t>1,04</t>
  </si>
  <si>
    <t>ELETRODUTO FLEXIVEL, EM ACO GALVANIZADO, REVESTIDO EXTERNAMENTE COM PVC PRETO, DIAMETRO EXTERNO DE 25 MM (3/4"), TIPO SEALTUBO</t>
  </si>
  <si>
    <t>12,27</t>
  </si>
  <si>
    <t>ELETRODUTO FLEXIVEL, EM ACO GALVANIZADO, REVESTIDO EXTERNAMENTE COM PVC PRETO, DIAMETRO EXTERNO DE 32 MM (1"), TIPO SEALTUBO</t>
  </si>
  <si>
    <t>16,09</t>
  </si>
  <si>
    <t>ELETRODUTO FLEXIVEL, EM ACO GALVANIZADO, REVESTIDO EXTERNAMENTE COM PVC PRETO, DIAMETRO EXTERNO DE 40 MM (1 1/4"), TIPO SEALTUBO</t>
  </si>
  <si>
    <t>24,28</t>
  </si>
  <si>
    <t>ELETRODUTO FLEXIVEL, EM ACO GALVANIZADO, REVESTIDO EXTERNAMENTE COM PVC PRETO, DIAMETRO EXTERNO DE 50 MM( 1 1/2"), TIPO SEALTUBO</t>
  </si>
  <si>
    <t>31,25</t>
  </si>
  <si>
    <t>ELETRODUTO FLEXIVEL, EM ACO GALVANIZADO, REVESTIDO EXTERNAMENTE COM PVC PRETO, DIAMETRO EXTERNO DE 60 MM (2"), TIPO SEALTUBO</t>
  </si>
  <si>
    <t>41,63</t>
  </si>
  <si>
    <t>ELETRODUTO FLEXIVEL, EM ACO GALVANIZADO, REVESTIDO EXTERNAMENTE COM PVC PRETO, DIAMETRO EXTERNO DE 75 MM (2 1/2"), TIPO SEALTUBO</t>
  </si>
  <si>
    <t>64,87</t>
  </si>
  <si>
    <t>ELETRODUTO FLEXIVEL, EM ACO, TIPO CONDUITE, DIAMETRO DE 1 1/2"</t>
  </si>
  <si>
    <t>ELETRODUTO FLEXIVEL, EM ACO, TIPO CONDUITE, DIAMETRO DE 1 1/4"</t>
  </si>
  <si>
    <t>22,26</t>
  </si>
  <si>
    <t>ELETRODUTO FLEXIVEL, EM ACO, TIPO CONDUITE, DIAMETRO DE 1/2"</t>
  </si>
  <si>
    <t>ELETRODUTO FLEXIVEL, EM ACO, TIPO CONDUITE, DIAMETRO DE 1"</t>
  </si>
  <si>
    <t>13,88</t>
  </si>
  <si>
    <t>ELETRODUTO FLEXIVEL, EM ACO, TIPO CONDUITE, DIAMETRO DE 2 1/2"</t>
  </si>
  <si>
    <t>57,85</t>
  </si>
  <si>
    <t>ELETRODUTO FLEXIVEL, EM ACO, TIPO CONDUITE, DIAMETRO DE 2"</t>
  </si>
  <si>
    <t>35,32</t>
  </si>
  <si>
    <t>ELETRODUTO FLEXIVEL, EM ACO, TIPO CONDUITE, DIAMETRO DE 3"</t>
  </si>
  <si>
    <t>65,14</t>
  </si>
  <si>
    <t>ELETRODUTO METALICO FLEXIVEL REVESTIDO COM PVC PRETO, DIAMETRO EXTERNO DE 15 MM (3/8"), TIPO COPEX</t>
  </si>
  <si>
    <t>11,32</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</si>
  <si>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</si>
  <si>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</si>
  <si>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</si>
  <si>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</si>
  <si>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</si>
  <si>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</si>
  <si>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</si>
  <si>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3,95</t>
  </si>
  <si>
    <t>ELETRODUTO/CONDULETE DE PVC RIGIDO, LISO, COR CINZA, DE 1/2", PARA INSTALACOES APARENTES (NBR 5410)</t>
  </si>
  <si>
    <t>5,91</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</si>
  <si>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</si>
  <si>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</si>
  <si>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</si>
  <si>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3,84</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</si>
  <si>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</si>
  <si>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</si>
  <si>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2,67</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</si>
  <si>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</si>
  <si>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</si>
  <si>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7,49</t>
  </si>
  <si>
    <t>ELETROTECNICO</t>
  </si>
  <si>
    <t>17,79</t>
  </si>
  <si>
    <t>ELETROTECNICO (MENSALISTA)</t>
  </si>
  <si>
    <t>3.121,83</t>
  </si>
  <si>
    <t>ELEVADOR DE CARGA A CABO, CABINE SEMI FECHADA 2,0 X 1,5 X 2,0 M, CAPACIDADE DE CARGA 1000 KG, TORRE  2,38 X 2,21 X 15 M, GUINCHO DE EMBREAGEM, FREIO DE SEGURANCA, LIMITADOR DE VELOCIDADE E CANCELA</t>
  </si>
  <si>
    <t>33.148,75</t>
  </si>
  <si>
    <t>ELEVADOR DE CREMALHEIRA CABINE FECHADA 1,5 X 2,5 X 2,35 M (UMA POR TORRE), CAPACIDADE DE CARGA 1200 KG (15 PESSOAS), TORRE  24 M (16 MODULOS), FREIO DE SEGURANCA, LIMITADOR DE CARGA</t>
  </si>
  <si>
    <t>156.063,70</t>
  </si>
  <si>
    <t>EMENDA PARA CALHA PLUVIAL, PVC, DIAMETRO ENTRE 119 E 170 MM, PARA DRENAGEM PREDIAL</t>
  </si>
  <si>
    <t>EMPILHADEIRA SOBRE PNEUS COM TORRE DE TRES ESTAGIOS, 4,70M DE ELEVACAO, C/ DESLOCADOR LATERAL DOS GARFOS, MOTOR GLP 4.3L, CAPACIDADE NOMINAL DE CARGA DE 6T</t>
  </si>
  <si>
    <t>319.274,99</t>
  </si>
  <si>
    <t>EMPILHADEIRA SOBRE PNEUS COM TORRE DE TRES ESTAGIOS, 4,80M DE ELEVACAO, C/ DESLOCADOR LATERAL DOS GARFOS, MOTOR GLP 2.2L, CAPACIDADE NOMINAL DE CARGA DE 3T</t>
  </si>
  <si>
    <t>110.357,67</t>
  </si>
  <si>
    <t>EMPILHADEIRA SOBRE PNEUS COM TORRE DE TRES ESTAGIOS, 4,80M DE ELEVACAO, C/ DESLOCADOR LATERAL DOS GARFOS, MOTOR GLP 2.4L, CAPACIDADE NOMINAL DE CARGA DE 2,5T</t>
  </si>
  <si>
    <t>94.500,00</t>
  </si>
  <si>
    <t>EMPILHADEIRA SOBRE PNEUS COM TORRE DE TRES ESTAGIOS, 4,80M DE ELEVACAO, C/ DESLOCADOR LATERAL DOS GARFOS, MOTOR GLP 4.3L, CAPACIDADE NOMINAL DE CARGA DE 4T</t>
  </si>
  <si>
    <t>208.112,14</t>
  </si>
  <si>
    <t>EMPILHADEIRA SOBRE PNEUS COM TORRE DE TRES ESTAGIOS, 4,80M DE ELEVACAO, C/ DESLOCADOR LATERAL DOS GARFOS, MOTOR GLP 4.3L, CAPACIDADE NOMINAL DE CARGA DE 5T</t>
  </si>
  <si>
    <t>217.687,49</t>
  </si>
  <si>
    <t>EMULSAO ASFALTICA ANIONICA</t>
  </si>
  <si>
    <t>8,10</t>
  </si>
  <si>
    <t>EMULSAO ASFALTICA CATIONICA RL-1C PARA USO EM PAVIMENTACAO ASFALTICA (COLETADO CAIXA NA ANP ACRESCIDO DE ICMS)</t>
  </si>
  <si>
    <t>1.640,48</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</si>
  <si>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</si>
  <si>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</si>
  <si>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</si>
  <si>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</si>
  <si>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</si>
  <si>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</si>
  <si>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</si>
  <si>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</si>
  <si>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</si>
  <si>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</si>
  <si>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</si>
  <si>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2.392,47</t>
  </si>
  <si>
    <t>ENCARREGADO GERAL DE OBRAS</t>
  </si>
  <si>
    <t>28,44</t>
  </si>
  <si>
    <t>ENCARREGADO GERAL DE OBRAS (MENSALISTA)</t>
  </si>
  <si>
    <t>4.987,64</t>
  </si>
  <si>
    <t>ENERGIA ELETRICA ATE 2000 KWH INDUSTRIAL, SEM DEMANDA</t>
  </si>
  <si>
    <t xml:space="preserve">KW/H  </t>
  </si>
  <si>
    <t>0,47</t>
  </si>
  <si>
    <t>ENERGIA ELETRICA COMERCIAL, BAIXA TENSAO, RELATIVA AO CONSUMO DE ATE 100 KWH, INCLUINDO ICMS, PIS/PASEP E COFINS</t>
  </si>
  <si>
    <t>0,48</t>
  </si>
  <si>
    <t>ENGATE / RABICHO FLEXIVEL INOX 1/2 " X 30 CM</t>
  </si>
  <si>
    <t>ENGATE / RABICHO FLEXIVEL INOX 1/2 " X 40 CM</t>
  </si>
  <si>
    <t>22,31</t>
  </si>
  <si>
    <t>ENGATE/RABICHO FLEXIVEL PLASTICO (PVC OU ABS) BRANCO 1/2 " X 30 CM</t>
  </si>
  <si>
    <t>2,92</t>
  </si>
  <si>
    <t>ENGATE/RABICHO FLEXIVEL PLASTICO (PVC OU ABS) BRANCO 1/2 " X 40 CM</t>
  </si>
  <si>
    <t>ENGENHEIRO CIVIL DE OBRA JUNIOR</t>
  </si>
  <si>
    <t>69,86</t>
  </si>
  <si>
    <t>ENGENHEIRO CIVIL DE OBRA JUNIOR (MENSALISTA)</t>
  </si>
  <si>
    <t>12.248,13</t>
  </si>
  <si>
    <t>ENGENHEIRO CIVIL DE OBRA PLENO</t>
  </si>
  <si>
    <t>79,51</t>
  </si>
  <si>
    <t>ENGENHEIRO CIVIL DE OBRA PLENO (MENSALISTA)</t>
  </si>
  <si>
    <t>13.940,90</t>
  </si>
  <si>
    <t>ENGENHEIRO CIVIL DE OBRA SENIOR</t>
  </si>
  <si>
    <t>108,70</t>
  </si>
  <si>
    <t>ENGENHEIRO CIVIL DE OBRA SENIOR (MENSALISTA)</t>
  </si>
  <si>
    <t>19.056,82</t>
  </si>
  <si>
    <t>ENGENHEIRO CIVIL JUNIOR</t>
  </si>
  <si>
    <t>70,86</t>
  </si>
  <si>
    <t>ENGENHEIRO CIVIL JUNIOR (MENSALISTA)</t>
  </si>
  <si>
    <t>12.426,81</t>
  </si>
  <si>
    <t>ENGENHEIRO CIVIL PLENO</t>
  </si>
  <si>
    <t>79,96</t>
  </si>
  <si>
    <t>ENGENHEIRO CIVIL PLENO (MENSALISTA)</t>
  </si>
  <si>
    <t>14.019,89</t>
  </si>
  <si>
    <t>ENGENHEIRO CIVIL SENIOR</t>
  </si>
  <si>
    <t>109,59</t>
  </si>
  <si>
    <t>ENGENHEIRO CIVIL SENIOR (MENSALISTA)</t>
  </si>
  <si>
    <t>19.212,93</t>
  </si>
  <si>
    <t>ENGENHEIRO ELETRICISTA</t>
  </si>
  <si>
    <t>42,21</t>
  </si>
  <si>
    <t>ENGENHEIRO ELETRICISTA (MENSALISTA)</t>
  </si>
  <si>
    <t>7.400,41</t>
  </si>
  <si>
    <t>ENGENHEIRO SANITARISTA</t>
  </si>
  <si>
    <t>71,83</t>
  </si>
  <si>
    <t>ENGENHEIRO SANITARISTA (MENSALISTA)</t>
  </si>
  <si>
    <t>12.593,86</t>
  </si>
  <si>
    <t>ENXADA ESTREITA *25 X 23* CM COM CABO</t>
  </si>
  <si>
    <t>26,75</t>
  </si>
  <si>
    <t>EQUIPAMENTO DE LIMPEZA COMBINADO (VACUO/ALTA PRESSAO) 95% VACUO, TANQUE 7000 L, BOMBA 140 KGF/CM2 66 L/MIN COM MOTOR INDEPENDENTE A DIESEL DE 60 CV (INCLUI MONTAGEM, NAO INCLUI CAMINHAO)</t>
  </si>
  <si>
    <t>134.097,39</t>
  </si>
  <si>
    <t>EQUIPAMENTO PARA DEMARCACAO DE FAIXAS DE TRAFEGO A FRIO, A SER MONTADO SOBRE CAMINHAO DE PBT MINIMO DE 9 T E DISTANCIA MINIMA ENTRE EIXOS DE 4,3 M, CAPACIDADE PARA 800 L DE TINTA (INCLUI MONTAGEM, NAO INCLUI CAMINHAO)</t>
  </si>
  <si>
    <t>601.781,25</t>
  </si>
  <si>
    <t>EQUIPAMENTO PARA DEMARCACAO DE FAIXAS DE TRAFEGO A QUENTE, A SER MONTADO SOBRE CAMINHAO DE PBT MINIMO DE 17 T E DISTANCIA MINIMA ENTRE EIXOS DE 5,2 M, CAPACIDADE PARA 1.000 KG DE MATERIAL TERMOPLASTICO (INCLUI MONTAGEM, NAO INCLUI CAMINHAO E NEM COMPRESSOR DE AR)</t>
  </si>
  <si>
    <t>895.781,25</t>
  </si>
  <si>
    <t>ESCADA DUPLA DE ABRIR EM ALUMINIO, MODELO PINTOR, 8 DEGRAUS</t>
  </si>
  <si>
    <t>201,08</t>
  </si>
  <si>
    <t>ESCADA EXTENSIVEL EM ALUMINIO COM 6,00 M ESTENDIDA</t>
  </si>
  <si>
    <t>569,45</t>
  </si>
  <si>
    <t>ESCAVADEIRA HIDRAULICA SOBRE ESTEIRA, COM GARRA GIRATORIA DE MANDIBULAS, PESO OPERACIONAL ENTRE 22,00 E 25,50 TON, POTENCIA LIQUIDA ENTRE 150 E 160 HP</t>
  </si>
  <si>
    <t>492.462,60</t>
  </si>
  <si>
    <t>ESCAVADEIRA HIDRAULICA SOBRE ESTEIRAS CACAMBA 0,40 A 1,20 M3, PESO OPERACIONAL 21,19 T, POTENCIA LIQUIDA 173 HP</t>
  </si>
  <si>
    <t>446.250,00</t>
  </si>
  <si>
    <t>ESCAVADEIRA HIDRAULICA SOBRE ESTEIRAS COM CACAMBA DE 1,20 M3, PESO OPERACIONAL 21 T, POTENCIA BRUTA 155 HP</t>
  </si>
  <si>
    <t>467.250,00</t>
  </si>
  <si>
    <t>ESCAVADEIRA HIDRAULICA SOBRE ESTEIRAS, CACAMBA  0,80 M3, PESO OPERACIONAL 17,8 T, POTENCIA LIQUIDA 110 HP</t>
  </si>
  <si>
    <t>400.731,95</t>
  </si>
  <si>
    <t>ESCAVADEIRA HIDRAULICA SOBRE ESTEIRAS, CACAMBA 0,4 A 1,70 M3, PESO OPERACIONAL 23,2 T, POTENCIA BRUTA 183 HP</t>
  </si>
  <si>
    <t>478.800,00</t>
  </si>
  <si>
    <t>ESCAVADEIRA HIDRAULICA SOBRE ESTEIRAS, CACAMBA 0,62M3, PESO OPERACIONAL 12,61T, POTENCIA LIQUIDA 95HP</t>
  </si>
  <si>
    <t>367.500,00</t>
  </si>
  <si>
    <t>ESCAVADEIRA HIDRAULICA SOBRE ESTEIRAS, CACAMBA 0,80 A 1,30 M3, PESO OPERACIONAL 22,18 T, POTENCIA LIQUIDA 170 HP</t>
  </si>
  <si>
    <t>438.375,00</t>
  </si>
  <si>
    <t>ESCAVADEIRA HIDRAULICA SOBRE ESTEIRAS, CACAMBA 0,80M3, PESO OPERACIONAL 17T, POTENCIA BRUTA 111HP</t>
  </si>
  <si>
    <t>420.000,00</t>
  </si>
  <si>
    <t>ESCAVADEIRA HIDRAULICA SOBRE ESTEIRAS, CAPACIDADE DA CACAMBA ENTRE 1,20 E 1,50 M3, PESO OPERACIONAL ENTRE 20,00 E 22,00 TON, POTENCIA LIQUIDA ENTRE 150 E 155 HP, EQUIPADA COM CLAMSHELL</t>
  </si>
  <si>
    <t>474.087,60</t>
  </si>
  <si>
    <t>ESCORA PRE-MOLDADA EM CONCRETO, *10 X 10* CM, H = 2,30M</t>
  </si>
  <si>
    <t>29,95</t>
  </si>
  <si>
    <t>ESCOVA CIRCULAR EM ACO LATONADO, 6 X 1 " (DIAMETRO X ESPESSURA), FURO DE 1 1/4 ", FIO ONDULADO *0,30* MM</t>
  </si>
  <si>
    <t>37,76</t>
  </si>
  <si>
    <t>ESCOVA DE ACO, COM CABO, *4  X 15* FILEIRAS DE CERDAS</t>
  </si>
  <si>
    <t>8,00</t>
  </si>
  <si>
    <t>ESGUICHO JATO REGULAVEL, TIPO ELKHART, ENGATE RAPIDO 1 1/2", PARA COMBATE A INCENDIO</t>
  </si>
  <si>
    <t>105,69</t>
  </si>
  <si>
    <t>ESGUICHO JATO REGULAVEL, TIPO ELKHART, ENGATE RAPIDO 2 1/2", PARA COMBATE A INCENDIO</t>
  </si>
  <si>
    <t>128,57</t>
  </si>
  <si>
    <t>ESGUICHO TIPO JATO SOLIDO, EM LATAO, ENGATE RAPIDO 1 1/2" X 13 MM, PARA MANGUEIRA EM INSTALACAO PREDIAL COMBATE A INCENDIO</t>
  </si>
  <si>
    <t>32,26</t>
  </si>
  <si>
    <t>ESGUICHO TIPO JATO SOLIDO, EM LATAO, ENGATE RAPIDO 1 1/2" X 16 MM, PARA MANGUEIRA EM INSTALACAO PREDIAL COMBATE A INCENDIO</t>
  </si>
  <si>
    <t>32,56</t>
  </si>
  <si>
    <t>ESGUICHO TIPO JATO SOLIDO, EM LATAO, ENGATE RAPIDO 1 1/2" X 19 MM, PARA MANGUEIRA EM INSTALACAO PREDIAL COMBATE A INCENDIO</t>
  </si>
  <si>
    <t>35,06</t>
  </si>
  <si>
    <t>ESGUICHO TIPO JATO SOLIDO, EM LATAO, ENGATE RAPIDO 2 1/2" X 13 MM, PARA MANGUEIRA EM INSTALACAO PREDIAL COMBATE A INCENDIO</t>
  </si>
  <si>
    <t>53,14</t>
  </si>
  <si>
    <t>ESGUICHO TIPO JATO SOLIDO, EM LATAO, ENGATE RAPIDO 2 1/2" X 16 MM, PARA MANGUEIRA EM INSTALACAO PREDIAL COMBATE A INCENDIO</t>
  </si>
  <si>
    <t>ESGUICHO TIPO JATO SOLIDO, EM LATAO, ENGATE RAPIDO 2 1/2" X 19 MM, PARA MANGUEIRA EM INSTALACAO PREDIAL COMBATE A INCENDIO</t>
  </si>
  <si>
    <t>58,28</t>
  </si>
  <si>
    <t>ESMERILHADEIRA ANGULAR ELETRICA, DIAMETRO DO DISCO 7 '' (180 MM), ROTACAO 8500 RPM, POTENCIA 2400 W</t>
  </si>
  <si>
    <t>516,50</t>
  </si>
  <si>
    <t>ESPACADOR / DISTANCIADOR CIRCULAR COM ENTRADA LATERAL, EM PLASTICO, PARA VERGALHAO *4,2 A 12,5* MM, COBRIMENTO 20 MM</t>
  </si>
  <si>
    <t>ESPACADOR / DISTANCIADOR TIPO GARRA DUPLA, EM PLASTICO, COBRIMENTO *20* MM, PARA FERRAGENS DE LAJES E FUNDO DE VIGAS</t>
  </si>
  <si>
    <t>0,18</t>
  </si>
  <si>
    <t>ESPACADOR / DISTANCIADOR TIPO PINO EM PLASTICO, PARA VERGALHAO ATE 10 MM, PARA APOIO DE ARMADURA</t>
  </si>
  <si>
    <t>ESPACADOR / SEPARADOR DE BARRA , METALICO, TIPO CARAMBOLA, PARA TIRANTES, 25 X 84 MM</t>
  </si>
  <si>
    <t>1,42</t>
  </si>
  <si>
    <t>ESPACADOR OU DISTANCIADOR, EM PLASTICO, TIPO APOIO DE CORDOALHA (CARANGUEJO), PARA ARMADURA NEGATIVA E PROTENSAO, COBRIMENTO 50 MM</t>
  </si>
  <si>
    <t>0,89</t>
  </si>
  <si>
    <t>ESPACADOR/SEPARADOR DE CORDOALHA TIPO DISCO 12 FUROS DE 14 MM, PARA TIRANTES</t>
  </si>
  <si>
    <t>0,79</t>
  </si>
  <si>
    <t>ESPARGIDOR DE ASFALTO PRESSURIZADO, REBOCAVEL, TANQUE DE 2500 L, PNEUMATICO,  COM MOTOR A GASOLINA 3,4HP</t>
  </si>
  <si>
    <t>65.000,00</t>
  </si>
  <si>
    <t>ESPARGIDOR DE ASFALTO PRESSURIZADO, TANQUE 6 M3 COM ISOLACAO TERMICA, AQUECIDO COM 2 MACARICOS, COM BARRA ESPARGIDORA 3,60 M, A SER MONTADO SOBRE CAMINHAO</t>
  </si>
  <si>
    <t>137.983,16</t>
  </si>
  <si>
    <t>ESPATULA DE ACO INOX COM CABO DE MADEIRA, LARGURA 8 CM</t>
  </si>
  <si>
    <t>10,80</t>
  </si>
  <si>
    <t>ESPATULA DE PLASTICO LISA, LARGURA 10 CM</t>
  </si>
  <si>
    <t>4,86</t>
  </si>
  <si>
    <t>ESPELHO / PLACA CEGA 4" X 2", PARA INSTALACAO DE TOMADAS E INTERRUPTORES</t>
  </si>
  <si>
    <t>ESPELHO / PLACA CEGA 4" X 4", PARA INSTALACAO DE TOMADAS E INTERRUPTORES</t>
  </si>
  <si>
    <t>4,24</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</si>
  <si>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</si>
  <si>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</si>
  <si>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</si>
  <si>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</si>
  <si>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</si>
  <si>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</si>
  <si>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</si>
  <si>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334,44</t>
  </si>
  <si>
    <t>ESPELHO, RETO OU CURVO, EM LATAO CROMADO, ESPESSURA ATE 6 MM, LARGURA *40*MM, ALTURA *180*MM - PARA FECHADURA DE EMBUTIR</t>
  </si>
  <si>
    <t>ESPELHO, RETO OU CURVO, EM LATAO CROMADO, ESPESSURA MINIMA 6 MM, LARGURA *43*MM, ALTURA *230*MM - PARA FECHADURA DE EMBUTIR</t>
  </si>
  <si>
    <t>25,49</t>
  </si>
  <si>
    <t>ESPOLETA SIMPLES N 8.</t>
  </si>
  <si>
    <t>4,43</t>
  </si>
  <si>
    <t>ESPUMA EXPANSIVA DE POLIURETANO, APLICACAO MANUAL - 500 ML</t>
  </si>
  <si>
    <t>19,90</t>
  </si>
  <si>
    <t>ESQUADRO DE ACO 12 " (300 MM), CABO DE ALUMINIO</t>
  </si>
  <si>
    <t>17,16</t>
  </si>
  <si>
    <t>ESQUADRO INTERNO OU EXTERNO PARA CALHA PLUVIAL, PVC, DIAMETRO ENTRE 119 E 170 MM, PARA DRENAGEM PREDIAL</t>
  </si>
  <si>
    <t>13,24</t>
  </si>
  <si>
    <t>ESQUI TRIPLO, EM TUBO DE ACO CARBONO, PINTURA NO PROCESSO ELETROSTATICO - EQUIPAMENTO DE GINASTICA PARA ACADEMIA AO AR LIVRE / ACADEMIA DA TERCEIRA IDADE - ATI * COLETADO CAIXA *</t>
  </si>
  <si>
    <t>5.016,01</t>
  </si>
  <si>
    <t>ESTACA PRE-MOLDADA MACICA DE CONCRETO VIBRADO ARMADO, PARA CARGA DE 25 T, SECAO QUADRADA DE *16 X 16*, COM ANEL METALICO INCORPORADO A PECA (SOMENTE FORNECIMENTO)</t>
  </si>
  <si>
    <t>32,00</t>
  </si>
  <si>
    <t>ESTACA PRE-MOLDADA MACICA DE CONCRETO VIBRADO ARMADO, PARA CARGA DE 50 T, SECAO QUADRADA, COM ANEL METALICO INCORPORADO A PECA (SOMENTE FORNECIMENTO)</t>
  </si>
  <si>
    <t>43,51</t>
  </si>
  <si>
    <t>ESTACA PRE-MOLDADA VAZADA DE CONCRETO CENTRIFUGADO, PARA CARGA DE 100 T, SECAO CIRCULAR, COM ANEL METALICO INCORPORADO A PECA (SOMENTE FORNECIMENTO)</t>
  </si>
  <si>
    <t>111,52</t>
  </si>
  <si>
    <t>ESTICADOR FORJADO PARA CABO DE ACO DE DIAMETRO 12,7 MM (1/2"), TIPO GANCHO X OLHAL (DIN 1480) (COLETADO CAIXA)</t>
  </si>
  <si>
    <t>ESTICADOR FORJADO PARA CABO DE ACO DE DIAMETRO 9,53 MM (3/8"), TIPO GANCHO X OLHAL (DIN 1480) (COLETADO CAIXA)</t>
  </si>
  <si>
    <t>6,93</t>
  </si>
  <si>
    <t>ESTILETE DE METAL, LAMINA 18 MM</t>
  </si>
  <si>
    <t>12,60</t>
  </si>
  <si>
    <t>ESTOPA</t>
  </si>
  <si>
    <t>12,31</t>
  </si>
  <si>
    <t>ESTOPIM SIMPLES</t>
  </si>
  <si>
    <t>5,53</t>
  </si>
  <si>
    <t>ESTRIBO COM PARAFUSO EM CHAPA DE FERRO FUNDIDO DE 2" X 3/16" X 35 CM, SECAO "U", PARA MADEIRAMENTO DE TELHADO</t>
  </si>
  <si>
    <t>16,50</t>
  </si>
  <si>
    <t>ESTUCADOR</t>
  </si>
  <si>
    <t>14,82</t>
  </si>
  <si>
    <t>ESTUCADOR (MENSALISTA)</t>
  </si>
  <si>
    <t>2.600,86</t>
  </si>
  <si>
    <t>ETANOL</t>
  </si>
  <si>
    <t>3,61</t>
  </si>
  <si>
    <t>EXAMES - HORISTA (ENCARGOS COMPLEMENTARES) (COLETADO CAIXA)</t>
  </si>
  <si>
    <t>EXAMES - MENSALISTA (ENCARGOS COMPLEMENTARES) (COLETADO CAIXA)</t>
  </si>
  <si>
    <t>69,24</t>
  </si>
  <si>
    <t>EXTENSAO DE SOLDA 201 ACETILENO, E = *1,5 A 2,5* MM</t>
  </si>
  <si>
    <t>27,41</t>
  </si>
  <si>
    <t>EXTENSAO DE SOLDA 201 GLP, E = *2,5 A 4,0* MM</t>
  </si>
  <si>
    <t>33,89</t>
  </si>
  <si>
    <t>EXTINTOR DE INCENDIO PORTATIL COM CARGA DE AGUA PRESSURIZADA DE 10 L, CLASSE A</t>
  </si>
  <si>
    <t>131,25</t>
  </si>
  <si>
    <t>EXTINTOR DE INCENDIO PORTATIL COM CARGA DE GAS CARBONICO CO2 DE 4 KG, CLASSE BC</t>
  </si>
  <si>
    <t>415,38</t>
  </si>
  <si>
    <t>EXTINTOR DE INCENDIO PORTATIL COM CARGA DE GAS CARBONICO CO2 DE 6 KG, CLASSE BC</t>
  </si>
  <si>
    <t>450,00</t>
  </si>
  <si>
    <t>EXTINTOR DE INCENDIO PORTATIL COM CARGA DE PO QUIMICO SECO (PQS) DE 12 KG, CLASSE BC</t>
  </si>
  <si>
    <t>207,69</t>
  </si>
  <si>
    <t>EXTINTOR DE INCENDIO PORTATIL COM CARGA DE PO QUIMICO SECO (PQS) DE 4 KG, CLASSE BC</t>
  </si>
  <si>
    <t>126,92</t>
  </si>
  <si>
    <t>EXTINTOR DE INCENDIO PORTATIL COM CARGA DE PO QUIMICO SECO (PQS) DE 6 KG, CLASSE BC</t>
  </si>
  <si>
    <t>150,00</t>
  </si>
  <si>
    <t>EXTINTOR DE INCENDIO PORTATIL COM CARGA DE PO QUIMICO SECO (PQS) DE 8 KG, CLASSE BC</t>
  </si>
  <si>
    <t>178,84</t>
  </si>
  <si>
    <t>EXTREMIDADE PVC PBA, BF, JE, DN 100/ DE 110 MM (NBR 10351)</t>
  </si>
  <si>
    <t>112,86</t>
  </si>
  <si>
    <t>EXTREMIDADE PVC PBA, BF, JE, DN 50 / DE 60 MM (NBR 10351)</t>
  </si>
  <si>
    <t>53,13</t>
  </si>
  <si>
    <t>EXTREMIDADE PVC PBA, BF, JE, DN 75/ DE 85 MM (NBR 10351)</t>
  </si>
  <si>
    <t>89,83</t>
  </si>
  <si>
    <t>EXTREMIDADE PVC PBA, PF, JE, DN 100 / DE 110 MM (NBR 10351)</t>
  </si>
  <si>
    <t>101,16</t>
  </si>
  <si>
    <t>EXTREMIDADE PVC PBA, PF, JE, DN 50/ DE 60 MM (NBR 10351)</t>
  </si>
  <si>
    <t>44,89</t>
  </si>
  <si>
    <t>EXTREMIDADE PVC PBA, PF, JE, DN 75 / DE 85 MM (NBR 10351)</t>
  </si>
  <si>
    <t>80,97</t>
  </si>
  <si>
    <t>EXTREMIDADE/TUBETE PARA HIDROMETRO PVC, COM ROSCA, CURTA, COM BUCHA LATAO, 1/2"</t>
  </si>
  <si>
    <t>EXTREMIDADE/TUBETE PARA HIDROMETRO PVC, COM ROSCA, CURTA, COM BUCHA LATAO, 3/4"</t>
  </si>
  <si>
    <t>EXTREMIDADE/TUBETE PARA HIDROMETRO PVC, COM ROSCA, CURTA, SEM BUCHA LATAO, 1/2"</t>
  </si>
  <si>
    <t>2,87</t>
  </si>
  <si>
    <t>EXTREMIDADE/TUBETE PARA HIDROMETRO PVC, COM ROSCA, CURTA, SEM BUCHA LATAO, 3/4"</t>
  </si>
  <si>
    <t>3,08</t>
  </si>
  <si>
    <t>EXTREMIDADE/TUBETE PARA HIDROMETRO PVC, COM ROSCA, LONGA, SEM BUCHA LATAO, 1/2"</t>
  </si>
  <si>
    <t>2,75</t>
  </si>
  <si>
    <t>EXTREMIDADE/TUBETE PARA HIDROMETRO PVC, COM ROSCA, LONGA, SEM BUCHA LATAO, 3/4"</t>
  </si>
  <si>
    <t>FAIXA / FILETE / LISTELO EM CERAMICA, DECORADA, *8 X 30* CM (L X C)</t>
  </si>
  <si>
    <t>147,48</t>
  </si>
  <si>
    <t>FAIXA / FILETE / LISTELO EM CERAMICA, LISO OU CORDAO, BRANCO, *2 X 30* CM (L X C)</t>
  </si>
  <si>
    <t>6,47</t>
  </si>
  <si>
    <t>FECHADURA AUXILIAR DE EMBUTIR PARA PORTA DE ARMARIO DE MADEIRA, CROMADA, CHAVE TIPO GORGES, CAIXA COM LINGUETA, CHAPA TESTA E CONTRA CHAPA</t>
  </si>
  <si>
    <t>25,78</t>
  </si>
  <si>
    <t>FECHADURA AUXILIAR DE EMBUTIR PARA PORTA DE ARMARIO, CROMADA, CAIXA COM CILINDRO REDONDO, CHAPA TESTA E LINGUETA</t>
  </si>
  <si>
    <t>16,89</t>
  </si>
  <si>
    <t>FECHADURA AUXILIAR SEGURANCA, DE EMBUTIR, REFORCADA, MAQUINA DE 40 A 55 MM, COM CILINDRO, CROMADA, PARA PORTA EXTERNA - COMPLETA</t>
  </si>
  <si>
    <t>42,16</t>
  </si>
  <si>
    <t>FECHADURA AUXILIAR TRAVA DE SEGURANCA SIMPLES, CROMADA, MAQUINA *40* MM, INCLUI CHAVE TETRA E ROSETA REDONDA - COMPLETA</t>
  </si>
  <si>
    <t>26,39</t>
  </si>
  <si>
    <t>FECHADURA BICO DE PAPAGAIO, MAQUINA *45* MM, CROMADA, COM CHAVE TIPO GORGES BIPARTIDA, PARA PORTA DE CORRER INTERNA - COMPLETA</t>
  </si>
  <si>
    <t>38,29</t>
  </si>
  <si>
    <t>FECHADURA BICO DE PAPAGAIO, MAQUINA *45* MM, CROMADA, COM CILINDRO, PARA PORTA DE CORRER EXTERNA - COMPLETA</t>
  </si>
  <si>
    <t>49,23</t>
  </si>
  <si>
    <t>FECHADURA C/ CILINDRO LATAO CROMADO P/ PORTA VIDRO TP AROUCA 2171-L OU EQUIV</t>
  </si>
  <si>
    <t>44,01</t>
  </si>
  <si>
    <t>FECHADURA DE EMBUTIR PARA PORTA DE BANHEIRO, CHAVE TIPO TRANQUETA, MAQUINA 40 MM, SEM MACANETA, SEM ESPELHO (SOMENTE MAQUINA) - NIVEL SEGURANCA MEDIO</t>
  </si>
  <si>
    <t>13,28</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</si>
  <si>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</si>
  <si>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</si>
  <si>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25,01</t>
  </si>
  <si>
    <t>FECHADURA DE EMBUTIR PARA PORTA DE BANHEIRO, TIPO TRANQUETA, MAQUINA 55 MM, MACANETAS ALAVANCA E ROSETAS REDONDAS EM METAL CROMADO - NIVEL SEGURANCA MEDIO - COMPLETA</t>
  </si>
  <si>
    <t>43,62</t>
  </si>
  <si>
    <t>FECHADURA DE EMBUTIR PARA PORTA EXTERNA / ENTRADA, MAQUINA 40 MM, COM CILINDRO, MACANETA ALAVANCA E ESPELHO EM METAL CROMADO - NIVEL SEGURANCA MEDIO - COMPLETA</t>
  </si>
  <si>
    <t>36,45</t>
  </si>
  <si>
    <t>FECHADURA DE EMBUTIR PARA PORTA EXTERNA / ENTRADA, MAQUINA 55 MM, COM CILINDRO, MACANETA ALAVANCA E ESPELHO EM METAL CROMADO - NIVEL SEGURANCA MEDIO - COMPLETA</t>
  </si>
  <si>
    <t>55,16</t>
  </si>
  <si>
    <t>FECHADURA DE EMBUTIR PARA PORTA EXTERNA, MAQUINA 40 MM, COM CILINDRO, MACANETA ALAVANCA E ROSETA REDONDA EM METAL CROMADO - NIVEL DE SEGURANCA MEDIO - COMPLETA</t>
  </si>
  <si>
    <t>34,53</t>
  </si>
  <si>
    <t>FECHADURA DE EMBUTIR PARA PORTA EXTERNA, MAQUINA 40 MM, SEM MACANETA, SEM ESPELHO (SOMENTE MAQUINA) - NIVEL DE SEGURANCA MEDIO</t>
  </si>
  <si>
    <t>20,08</t>
  </si>
  <si>
    <t>FECHADURA DE EMBUTIR PARA PORTA EXTERNA, MAQUINA 55 MM, COM CILINDRO, MACANETA ALAVANCA E ROSETA REDONDA EM METAL CROMADO - NIVEL DE SEGURANCA MEDIO - COMPLETA</t>
  </si>
  <si>
    <t>49,98</t>
  </si>
  <si>
    <t>FECHADURA DE EMBUTIR PARA PORTA EXTERNA, MAQUINA 55 MM, SEM ESPELHO, SEM MACANETA (SOMENTE MAQUINA) - NIVEL DE SEGURANCA MEDIO</t>
  </si>
  <si>
    <t>35,23</t>
  </si>
  <si>
    <t>FECHADURA DE EMBUTIR PARA PORTA INTERNA, TIPO GORGES (CHAVE GRANDE), MAQUINA 40 MM, MACANETA ALAVANCA E ESPELHO EM METAL CROMADO - NIVEL SEGURANCA MEDIO - COMPLETA</t>
  </si>
  <si>
    <t>29,47</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</si>
  <si>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</si>
  <si>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</si>
  <si>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21,10</t>
  </si>
  <si>
    <t>FECHADURA DE SOBREPOR EM FERRO PINTADO, COM MACANETA ALAVANCA, CHAVE GRANDE - COMPLETA</t>
  </si>
  <si>
    <t>34,09</t>
  </si>
  <si>
    <t>FECHADURA DE SOBREPOR PARA PORTAO, CAIXA *100* MM, COM CILINDRO, CHAVE SIMPLES, TRINCO LATERAL, EM  LATAO OU ACO CROMADO OU POLIDO, COM OU SEM PINTURA - COMPLETA</t>
  </si>
  <si>
    <t>24,32</t>
  </si>
  <si>
    <t>FECHADURA DE SOBREPOR PARA PORTAO, COM CHAVE TETRA, CAIXA *100* MM, TRINCO LATERAL, EM LATAO OU ACO CROMADO, PINTADO - COMPLETA</t>
  </si>
  <si>
    <t>33,16</t>
  </si>
  <si>
    <t>FECHADURA DE SOBREPOR, CROMADA, COM CILINDRO REDONDO, PARA ARMARIO E GAVETA DE MADEIRA, COM PORTA DE APROXIMADAMENTE 20 MM</t>
  </si>
  <si>
    <t>7,44</t>
  </si>
  <si>
    <t>FECHADURA TRADICIONAL DE EMBUTIR, CROMADA, COM CILINDRO, PARA GAVETAS E MOVEIS DE MADEIRA - COM ABINHAS LATERAIS CURVAS, CHAVES COM PROTECAO PLASTICA</t>
  </si>
  <si>
    <t>8,89</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</si>
  <si>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</si>
  <si>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</si>
  <si>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39,00</t>
  </si>
  <si>
    <t>FECHO / FECHADURA COM PUXADOR CONCHA, COM TRANCA TIPO TRAVA, PARA JANELA / PORTA DE CORRER (INCLUI TESTA, FECHADURA, PUXADOR) - COMPLETA</t>
  </si>
  <si>
    <t>48,45</t>
  </si>
  <si>
    <t>FECHO / FECHADURA CONCHA COM ALAVANCA / TRAVA, DE EMBUTIR, PARA PORTA OU JANELA DE CORRER EM LATAO OU ACO INOX - COMPLETO</t>
  </si>
  <si>
    <t>22,42</t>
  </si>
  <si>
    <t>FECHO / TRINCO / FERROLHO FIO REDONDO, DE SOBREPOR, 12", EM ACO GALVANIZADO / ZINCADO</t>
  </si>
  <si>
    <t>10,73</t>
  </si>
  <si>
    <t>FECHO / TRINCO / FERROLHO FIO REDONDO, DE SOBREPOR, 2", EM ACO GALVANIZADO / ZINCADO</t>
  </si>
  <si>
    <t>FECHO / TRINCO / FERROLHO FIO REDONDO, DE SOBREPOR, 4", EM ACO GALVANIZADO / ZINCADO</t>
  </si>
  <si>
    <t>2,24</t>
  </si>
  <si>
    <t>FECHO / TRINCO / FERROLHO FIO REDONDO, DE SOBREPOR, 5", EM ACO GALVANIZADO / ZINCADO</t>
  </si>
  <si>
    <t>3,48</t>
  </si>
  <si>
    <t>FECHO / TRINCO / FERROLHO FIO REDONDO, DE SOBREPOR, 6", EM ACO GALVANIZADO / ZINCADO</t>
  </si>
  <si>
    <t>FECHO / TRINCO / FERROLHO FIO REDONDO, DE SOBREPOR, 8", EM ACO GALVANIZADO / ZINCADO</t>
  </si>
  <si>
    <t>7,69</t>
  </si>
  <si>
    <t>FECHO DE EMBUTIR, TIPO UNHA, COMANDO COM ALAVANCA, EM ACO CROMADO, 22 CM, PARA PORTAS E JANELAS - INCLUI PARAFUSOS</t>
  </si>
  <si>
    <t>18,41</t>
  </si>
  <si>
    <t>FECHO DE EMBUTIR, TIPO UNHA, COMANDO COM ALAVANCA, EM LATAO CROMADO, 22 CM, PARA PORTAS E JANELAS - INCLUI PARAFUSOS</t>
  </si>
  <si>
    <t>19,32</t>
  </si>
  <si>
    <t>FECHO DE EMBUTIR, TIPO UNHA, COMANDO COM ALAVANCA, EM LATAO CROMADO, 40 CM, PARA PORTAS E JANELAS - INCLUI PARAFUSOS</t>
  </si>
  <si>
    <t>30,02</t>
  </si>
  <si>
    <t>FECHO DE EMBUTIR, TIPO UNHA, COMANDO DESLIZANTE, COM TRAVA, 120 MM, EM LATAO CROMADO</t>
  </si>
  <si>
    <t>19,62</t>
  </si>
  <si>
    <t>FECHO DE SEGURANCA, TIPO BATOM, EM LATAO / ZAMAC, CROMADO, PARA PORTAS E JANELAS - INCLUI PARAFUSOS</t>
  </si>
  <si>
    <t>17,19</t>
  </si>
  <si>
    <t>FELTRO EM LA DE ROCHA, 1 FACE REVESTIDA COM PAPEL ALUMINIZADO, EM ROLO, DENSIDADE = 32 KG/M3, E=*50* MM (COLETADO CAIXA)</t>
  </si>
  <si>
    <t>10,50</t>
  </si>
  <si>
    <t>FERROLHO / FECHO CHATO, DE SOBREPOR, EM FERRO ZINCADO, REFORCADO, 5", COM PORTA CADEADO, PARA PORTAO, PORTA E JANELA - INCLUI PARAFUSOS</t>
  </si>
  <si>
    <t>4,36</t>
  </si>
  <si>
    <t>FERROLHO / FECHO CHATO, DE SOBREPOR, EM FERRO ZINCADO, REFORCADO, 6", COM PORTA CADEADO, PARA PORTAO, PORTA E JANELA - INCLUI PARAFUSOS</t>
  </si>
  <si>
    <t>FERROLHO / FECHO CHATO, EM FERRO ZINCADO, LEVE, 3", COM PORTA CADEADO, PARA PORTAO, PORTA E JANELA - INCLUI PARAFUSOS</t>
  </si>
  <si>
    <t>2,79</t>
  </si>
  <si>
    <t>FERTILIZANTE NPK - 10:10:10</t>
  </si>
  <si>
    <t>FERTILIZANTE NPK - 4: 14: 8</t>
  </si>
  <si>
    <t>FERTILIZANTE ORGANICO COMPOSTO, CLASSE A</t>
  </si>
  <si>
    <t>FIBRA DE ACO PARA REFORCO DO CONCRETO, SOLTA, TIPO A-I, FATOR DE FORMA *50* L / D, COMPRIMENTO DE *30* MM E RESISTENCIA A TRACAO DO ACO MAIOR 1000 MPA</t>
  </si>
  <si>
    <t>11,74</t>
  </si>
  <si>
    <t>FILTRO ANAEROBIO CILINDRICO CONCRETO PRE MOLDADO 1,20 X 1,50 (DIAMETROXALTURA) PARA 4 A 5 CONTRIBUINTES (NBR 13969)</t>
  </si>
  <si>
    <t>455,13</t>
  </si>
  <si>
    <t>FILTRO ANAEROBIO, EM POLIETILENO DE ALTA DENSIDADE (PEAD), CAPACIDADE *1100* LITROS (NBR 13969)</t>
  </si>
  <si>
    <t>791,59</t>
  </si>
  <si>
    <t>FILTRO ANAEROBIO, EM POLIETILENO DE ALTA DENSIDADE (PEAD), CAPACIDADE *2800* LITROS (NBR 13969)</t>
  </si>
  <si>
    <t>2.026,81</t>
  </si>
  <si>
    <t>FILTRO ANAEROBIO, EM POLIETILENO DE ALTA DENSIDADE (PEAD), CAPACIDADE *5000* LITROS (NBR 13969)</t>
  </si>
  <si>
    <t>2.770,28</t>
  </si>
  <si>
    <t>FINCAPINO CURTO CALIBRE 22 VERMELHO, CARGA MEDIA (ACAO DIRETA)</t>
  </si>
  <si>
    <t xml:space="preserve">CENTO </t>
  </si>
  <si>
    <t>45,58</t>
  </si>
  <si>
    <t>FINCAPINO LONGO CALIBRE 22, CARGA FORTE (ACAO DIRETA)</t>
  </si>
  <si>
    <t>73,30</t>
  </si>
  <si>
    <t>FIO COBRE NU DE 150 A 500 MM2, PARA TENSOES DE ATE 600 V</t>
  </si>
  <si>
    <t>44,84</t>
  </si>
  <si>
    <t>FIO COBRE NU DE 16 A 35 MM2, PARA TENSOES DE ATE 600 V</t>
  </si>
  <si>
    <t>45,73</t>
  </si>
  <si>
    <t>FIO COBRE NU DE 50 A 120 MM2, PARA TENSOES DE ATE 600 V</t>
  </si>
  <si>
    <t>44,24</t>
  </si>
  <si>
    <t>FIO DE COBRE, SOLIDO, CLASSE 1, ISOLACAO EM PVC/A, ANTICHAMA BWF-B, 450/750V, SECAO NOMINAL 1,5 MM2</t>
  </si>
  <si>
    <t>FIO DE COBRE, SOLIDO, CLASSE 1, ISOLACAO EM PVC/A, ANTICHAMA BWF-B, 450/750V, SECAO NOMINAL 10 MM2</t>
  </si>
  <si>
    <t>3,78</t>
  </si>
  <si>
    <t>FIO DE COBRE, SOLIDO, CLASSE 1, ISOLACAO EM PVC/A, ANTICHAMA BWF-B, 450/750V, SECAO NOMINAL 2,5 MM2</t>
  </si>
  <si>
    <t>0,98</t>
  </si>
  <si>
    <t>FIO DE COBRE, SOLIDO, CLASSE 1, ISOLACAO EM PVC/A, ANTICHAMA BWF-B, 450/750V, SECAO NOMINAL 4 MM2</t>
  </si>
  <si>
    <t>1,67</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</si>
  <si>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</si>
  <si>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</si>
  <si>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</si>
  <si>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</si>
  <si>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59,03</t>
  </si>
  <si>
    <t>FITA ADESIVA ALUMINIZADA, PARA INSTALACAO DE MANTAS DE SUBCOBERTURA,  L = *5* CM</t>
  </si>
  <si>
    <t>0,84</t>
  </si>
  <si>
    <t>FITA ADESIVA ANTICORROSIVA DE PVC FLEXIVEL, COR PRETA, PARA PROTECAO TUBULACAO, 50 MM X 30 M (L X C), E= *0,25* MM</t>
  </si>
  <si>
    <t>4,87</t>
  </si>
  <si>
    <t>FITA ADESIVA ASFALTICA ALUMINIZADA MULTIUSO, L = 10 CM, ROLO DE 10 M</t>
  </si>
  <si>
    <t>67,06</t>
  </si>
  <si>
    <t>FITA CREPE ROLO DE 25 MM X 50 M</t>
  </si>
  <si>
    <t>5,54</t>
  </si>
  <si>
    <t>FITA DE ALUMINIO PARA PROTECAO DO CONDUTOR LARGURA 10 MM</t>
  </si>
  <si>
    <t>30,04</t>
  </si>
  <si>
    <t>FITA DE PAPEL MICROPERFURADO, 50 X 150 MM, PARA TRATAMENTO DE JUNTAS DE CHAPA DE GESSO PARA DRYWALL</t>
  </si>
  <si>
    <t>0,19</t>
  </si>
  <si>
    <t>FITA DE PAPEL REFORCADA COM LAMINA DE METAL PARA REFORCO DE CANTOS DE CHAPA DE GESSO PARA DRYWALL</t>
  </si>
  <si>
    <t>2,49</t>
  </si>
  <si>
    <t>FITA ISOLANTE ADESIVA ANTICHAMA, USO ATE 750 V, EM ROLO DE 19 MM X 20 M</t>
  </si>
  <si>
    <t>10,90</t>
  </si>
  <si>
    <t>FITA ISOLANTE ADESIVA ANTICHAMA, USO ATE 750 V, EM ROLO DE 19 MM X 5 M</t>
  </si>
  <si>
    <t>FITA ISOLANTE DE BORRACHA AUTOFUSAO, USO ATE 69 KV (ALTA TENSAO)</t>
  </si>
  <si>
    <t>1,48</t>
  </si>
  <si>
    <t>FITA METALICA GRAVADA, L = 17 MM, ROLO DE 25 M, CARGA RECOMENDADA = *120* KGF</t>
  </si>
  <si>
    <t>52,68</t>
  </si>
  <si>
    <t>FITA METALICA PERFURADA, L = *18* MM, ROLO DE 30 M, CARGA RECOMENDADA = *30* KGF</t>
  </si>
  <si>
    <t>59,55</t>
  </si>
  <si>
    <t>FITA METALICA PERFURADA, L = 17 MM, ROLO DE 30 M, CARGA RECOMENDADA = *19* KGF</t>
  </si>
  <si>
    <t>45,72</t>
  </si>
  <si>
    <t>FITA METALICA PERFURADA, L = 25 MM, ROLO DE 30 M, CARGA RECOMENDADA = *222,5* KGF</t>
  </si>
  <si>
    <t>160,02</t>
  </si>
  <si>
    <t>FITA PLASTICA ZEBRADA PARA DEMARCACAO DE AREAS, LARGURA = 7 CM, SEM ADESIVO (COLETADO CAIXA)</t>
  </si>
  <si>
    <t>0,05</t>
  </si>
  <si>
    <t>FITA VEDA ROSCA EM ROLOS DE 18 MM X 10 M (L X C)</t>
  </si>
  <si>
    <t>2,50</t>
  </si>
  <si>
    <t>FITA VEDA ROSCA EM ROLOS DE 18 MM X 25 M (L X C)</t>
  </si>
  <si>
    <t>FITA VEDA ROSCA EM ROLOS DE 18 MM X 50 M (L X C)</t>
  </si>
  <si>
    <t>9,22</t>
  </si>
  <si>
    <t>FIXADOR DE ABA AUTOTRAVANTE PARA TELHA DE FIBROCIMENTO, TIPO CANALETE 90 OU KALHETAO</t>
  </si>
  <si>
    <t>1,57</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</si>
  <si>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</si>
  <si>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</si>
  <si>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</si>
  <si>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</si>
  <si>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</si>
  <si>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4,37</t>
  </si>
  <si>
    <t>FLANGE PVC, ROSCAVEL, SEXTAVADO, SEM FUROS 3"</t>
  </si>
  <si>
    <t>78,07</t>
  </si>
  <si>
    <t>FLANGE PVC, ROSCAVEL, SEXTAVADO, SEM FUROS, 1 1/2"</t>
  </si>
  <si>
    <t>8,14</t>
  </si>
  <si>
    <t>FLANGE PVC, ROSCAVEL, SEXTAVADO, SEM FUROS, 1 1/4"</t>
  </si>
  <si>
    <t>FLANGE PVC, ROSCAVEL, SEXTAVADO, SEM FUROS, 1/2"</t>
  </si>
  <si>
    <t>3,29</t>
  </si>
  <si>
    <t>FLANGE PVC, ROSCAVEL, SEXTAVADO, SEM FUROS, 1"</t>
  </si>
  <si>
    <t>5,65</t>
  </si>
  <si>
    <t>FLANGE PVC, ROSCAVEL, SEXTAVADO, SEM FUROS, 2 1/2"</t>
  </si>
  <si>
    <t>67,40</t>
  </si>
  <si>
    <t>FLANGE PVC, ROSCAVEL, SEXTAVADO, SEM FUROS, 2"</t>
  </si>
  <si>
    <t>10,88</t>
  </si>
  <si>
    <t>FLANGE SEXTAVADO DE FERRO GALVANIZADO, COM ROSCA BSP, DE 1 1/2"</t>
  </si>
  <si>
    <t>31,49</t>
  </si>
  <si>
    <t>FLANGE SEXTAVADO DE FERRO GALVANIZADO, COM ROSCA BSP, DE 1 1/4"</t>
  </si>
  <si>
    <t>25,02</t>
  </si>
  <si>
    <t>FLANGE SEXTAVADO DE FERRO GALVANIZADO, COM ROSCA BSP, DE 1/2"</t>
  </si>
  <si>
    <t>FLANGE SEXTAVADO DE FERRO GALVANIZADO, COM ROSCA BSP, DE 1"</t>
  </si>
  <si>
    <t>FLANGE SEXTAVADO DE FERRO GALVANIZADO, COM ROSCA BSP, DE 2 1/2"</t>
  </si>
  <si>
    <t>58,76</t>
  </si>
  <si>
    <t>FLANGE SEXTAVADO DE FERRO GALVANIZADO, COM ROSCA BSP, DE 2"</t>
  </si>
  <si>
    <t>37,38</t>
  </si>
  <si>
    <t>FLANGE SEXTAVADO DE FERRO GALVANIZADO, COM ROSCA BSP, DE 3/4"</t>
  </si>
  <si>
    <t>14,96</t>
  </si>
  <si>
    <t>FLANGE SEXTAVADO DE FERRO GALVANIZADO, COM ROSCA BSP, DE 3"</t>
  </si>
  <si>
    <t>79,45</t>
  </si>
  <si>
    <t>FLANGE SEXTAVADO DE FERRO GALVANIZADO, COM ROSCA BSP, DE 4"</t>
  </si>
  <si>
    <t>117,46</t>
  </si>
  <si>
    <t>FLANGE SEXTAVADO DE FERRO GALVANIZADO, COM ROSCA BSP, DE 6"</t>
  </si>
  <si>
    <t>197,34</t>
  </si>
  <si>
    <t>FORRO COMPOSTO POR PAINEIS DE LA DE VIDRO, REVESTIDOS EM PVC MICROPERFURADO, DE *1250 X 625* MM, ESPESSURA 15 MM (COM COLOCACAO)</t>
  </si>
  <si>
    <t>74,03</t>
  </si>
  <si>
    <t>FORRO DE FIBRA MINERAL EM PLACAS DE 1250 X 625 MM, E = 15 MM, BORDA RETA, COM PINTURA ANTIMOFO, APOIADO EM PERFIL DE ACO GALVANIZADO COM 24 MM DE BASE - INSTALADO</t>
  </si>
  <si>
    <t>58,23</t>
  </si>
  <si>
    <t>FORRO DE FIBRA MINERAL EM PLACAS DE 625 X 625 MM, E = 15 MM, BORDA RETA, COM PINTURA ANTIMOFO, APOIADO EM PERFIL DE ACO GALVANIZADO COM 24 MM DE BASE - INSTALADO</t>
  </si>
  <si>
    <t>63,52</t>
  </si>
  <si>
    <t>FORRO DE FIBRA MINERAL EM PLACAS DE 625 X 625 MM, E = 15/16 MM, BORDA REBAIXADA, COM PINTURA ANTIMOFO, APOIADO EM PERFIL DE ACO GALVANIZADO COM 24 MM DE BASE - INSTALADO</t>
  </si>
  <si>
    <t>68,13</t>
  </si>
  <si>
    <t>FORRO DE MADEIRA CEDRINHO OU EQUIVALENTE DA REGIAO, ENCAIXE MACHO/FEMEA COM FRISO, *10 X 1* CM (SEM COLOCACAO)</t>
  </si>
  <si>
    <t>55,05</t>
  </si>
  <si>
    <t>FORRO DE MADEIRA CUMARU/IPE CHAMPANHE OU EQUIVALENTE DA REGIAO, ENCAIXE MACHO/FEMEA COM FRISO, *10 X 1* CM (SEM COLOCACAO)</t>
  </si>
  <si>
    <t>83,20</t>
  </si>
  <si>
    <t>FORRO DE MADEIRA PINUS OU EQUIVALENTE DA REGIAO, ENCAIXE MACHO/FEMEA COM FRISO, *10 X 1* CM (SEM COLOCACAO)</t>
  </si>
  <si>
    <t>17,47</t>
  </si>
  <si>
    <t>FORRO DE PVC LISO, BRANCO, REGUA DE 10 CM, ESPESSURA DE 8 MM A 10 MM (COM COLOCACAO / SEM ESTRUTURA METALICA)</t>
  </si>
  <si>
    <t>50,76</t>
  </si>
  <si>
    <t>FORRO DE PVC LISO, BRANCO, REGUA DE 20 CM, ESPESSURA DE 8 MM A 10 MM, COMPRIMENTO 6 M (SEM COLOCACAO)</t>
  </si>
  <si>
    <t>20,62</t>
  </si>
  <si>
    <t>FORRO DE PVC, FRISADO, BRANCO, REGUA DE 10 CM, ESPESSURA DE 8 MM A 10 MM E COMPRIMENTO 6 M (SEM COLOCACAO)</t>
  </si>
  <si>
    <t>15,15</t>
  </si>
  <si>
    <t>FORRO DE PVC, FRISADO, BRANCO, REGUA DE 20 CM, ESPESSURA DE 8 MM A 10 MM E COMPRIMENTO 6 M (SEM COLOCACAO)</t>
  </si>
  <si>
    <t>14,80</t>
  </si>
  <si>
    <t>FOSSA SEPTICA CILINDRICA TIPO "IMHOFF", COM TAMPA, PARA 50 CONTRIBUINTES</t>
  </si>
  <si>
    <t>2.144,03</t>
  </si>
  <si>
    <t>FOSSA SEPTICA CILINDRICA, TIPO "IMHOFF", COM TAMPA, PARA 100 CONTRIBUINTES</t>
  </si>
  <si>
    <t>3.152,11</t>
  </si>
  <si>
    <t>FOSSA SEPTICA CILINDRICA, TIPO "IMHOFF", COM TAMPA, PARA 150 CONTRIBUINTES</t>
  </si>
  <si>
    <t>3.381,93</t>
  </si>
  <si>
    <t>FOSSA SEPTICA CILINDRICA, TIPO "IMHOFF", COM TAMPA, PARA 200 CONTRIBUINTES</t>
  </si>
  <si>
    <t>3.772,00</t>
  </si>
  <si>
    <t>FOSSA SEPTICA CILINDRICA, TIPO "IMHOFF", COM TAMPA, PARA 30 CONTRIBUINTES</t>
  </si>
  <si>
    <t>1.215,70</t>
  </si>
  <si>
    <t>FOSSA SEPTICA CILINDRICA, TIPO "IMHOFF", COM TAMPA, PARA 75 CONTRIBUINTES</t>
  </si>
  <si>
    <t>2.854,95</t>
  </si>
  <si>
    <t>FOSSA SEPTICA CONCRETO PRE MOLDADO PARA 10 CONTRIBUINTES - *90 X 90* CM</t>
  </si>
  <si>
    <t>481,46</t>
  </si>
  <si>
    <t>FOSSA SEPTICA CONCRETO PRE MOLDADO PARA 5 CONTRIBUINTES *90 X 70* CM</t>
  </si>
  <si>
    <t>398,71</t>
  </si>
  <si>
    <t>FOSSA SEPTICA, SEM FILTRO, PARA 15 A 30 CONTRIBUINTES, CILINDRICA, COM TAMPA, EM POLIETILENO DE ALTA DENSIDADE (PEAD), CAPACIDADE APROXIMADA DE 5500 LITROS (NBR 7229)</t>
  </si>
  <si>
    <t>3.224,47</t>
  </si>
  <si>
    <t>FOSSA SEPTICA, SEM FILTRO, PARA 4 A 7 CONTRIBUINTES, CILINDRICA,  COM TAMPA, EM POLIETILENO DE ALTA DENSIDADE (PEAD), CAPACIDADE APROXIMADA DE 1100 LITROS (NBR 7229)</t>
  </si>
  <si>
    <t>829,15</t>
  </si>
  <si>
    <t>FOSSA SEPTICA, SEM FILTRO, PARA 8 A 14 CONTRIBUINTES, CILINDRICA, COM TAMPA, EM POLIETILENO DE ALTA DENSIDADE (PEAD), CAPACIDADE APROXIMADA DE 3000 LITROS (NBR 7229)</t>
  </si>
  <si>
    <t>2.551,50</t>
  </si>
  <si>
    <t>FOSSA SEPTICA,SEM FILTRO, PARA 40 A 52 CONTRIBUINTES, CILINDRICA, COM TAMPA, EM POLIETILENO DE ALTA DENSIDADE (PEAD), CAPACIDADE APROXIMADA DE 10000 LITROS (NBR 7229)</t>
  </si>
  <si>
    <t>7.370,23</t>
  </si>
  <si>
    <t>FRESADORA DE ASFALTO A FRIO SOBRE ESTEIRAS, LARG. FRESAGEM 2,00 M, POT. 410 KW/550 HP</t>
  </si>
  <si>
    <t>2.800.463,21</t>
  </si>
  <si>
    <t>FRESADORA DE ASFALTO A FRIO SOBRE RODAS, LARG. FRESAGEM 1,00 M, POT. 155 KW/208 HP</t>
  </si>
  <si>
    <t>1.198.836,53</t>
  </si>
  <si>
    <t>FUNDO ANTICORROSIVO PARA METAIS FERROSOS (ZARCAO)</t>
  </si>
  <si>
    <t>22,15</t>
  </si>
  <si>
    <t>FUNDO PREPARADOR ACRILICO BASE AGUA</t>
  </si>
  <si>
    <t>11,20</t>
  </si>
  <si>
    <t>FUNDO SINTETICO NIVELADOR BRANCO FOSCO PARA MADEIRA</t>
  </si>
  <si>
    <t xml:space="preserve">GL    </t>
  </si>
  <si>
    <t>83,77</t>
  </si>
  <si>
    <t>FURO PARA TORNEIRA OU OUTROS ACESSORIOS  EM BANCADA DE MARMORE/ GRANITO OU OUTRO TIPO DE PEDRA NATURAL</t>
  </si>
  <si>
    <t>15,45</t>
  </si>
  <si>
    <t>FUSIVEL DIAZED 20 A TAMANHO DII, CAPACIDADE DE INTERRUPCAO DE 50 KA EM VCA E 8 KA EM VCC, TENSAO NOMIMNAL DE 500 V</t>
  </si>
  <si>
    <t>1,84</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</si>
  <si>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</si>
  <si>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</si>
  <si>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</si>
  <si>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10,44</t>
  </si>
  <si>
    <t>FUSIVEL NH 125 A TAMANHO 00, CAPACIDADE DE INTERRUPCAO DE 120 KA, TENSAO NOMIMNAL DE 500 V</t>
  </si>
  <si>
    <t>11,14</t>
  </si>
  <si>
    <t>FUSIVEL NH 160 A TAMANHO 00, CAPACIDADE DE INTERRUPCAO DE 120 KA, TENSAO NOMIMNAL DE 500 V</t>
  </si>
  <si>
    <t>FUSIVEL NH 20 A TAMANHO 000, CAPACIDADE DE INTERRUPCAO DE 120 KA, TENSAO NOMIMNAL DE 500 V</t>
  </si>
  <si>
    <t>10,63</t>
  </si>
  <si>
    <t>FUSIVEL NH 200 A 250 AMPERES, TAMANHO 1, CAPACIDADE DE INTERRUPCAO DE 120 KA, TENSAO NOMIMNAL DE 500 V</t>
  </si>
  <si>
    <t>24,91</t>
  </si>
  <si>
    <t>GABIAO  TIPO CAIXA, MALHA HEXAGONAL 8 X 10 CM (ZN/AL), FIO 2,7 MM, DIMENSOES 2,0 X 1,0 X 0,5 M (C X L X A)</t>
  </si>
  <si>
    <t>347,53</t>
  </si>
  <si>
    <t>GABIAO MANTA (COLCHAO) MALHA HEXAGONAL 6 X 8 CM (ZN/AL + PVC), DIMENSOES 4,0 X 2,0 X 0,17 M (C X L X A) FIO 2 MM</t>
  </si>
  <si>
    <t>954,43</t>
  </si>
  <si>
    <t>GABIAO MANTA (COLCHAO) MALHA HEXAGONAL 6 X 8 CM (ZN/AL + PVC), FIO 2 MM, REVESTIDO COM PVC, DIMENSOES 4,0 X 2,0 X 0,23 M (C X L X A)</t>
  </si>
  <si>
    <t>1.029,67</t>
  </si>
  <si>
    <t>GABIAO MANTA (COLCHAO) MALHA HEXAGONAL 6 X 8 CM (ZN/AL + PVC), FIO 2 MM, REVESTIDO COM PVC, DIMENSOES 4,0 X 2,0 X 0,3 M (C X L X A)</t>
  </si>
  <si>
    <t>1.132,71</t>
  </si>
  <si>
    <t>GABIAO MANTA (COLCHAO) MALHA HEXAGONAL 6 X 8 CM (ZN/AL + PVC), FIO 2,0 MM, DIMENSOES 5,0 X 2,0 X 0,17 M (C X L X A)</t>
  </si>
  <si>
    <t>91,56</t>
  </si>
  <si>
    <t>GABIAO MANTA (COLCHAO) MALHA HEXAGONAL 6 X 8 CM (ZN/AL + PVC), FIO 2,0 MM, DIMENSOES 5,0 X 2,0 X 0,23 M (C X L X A)</t>
  </si>
  <si>
    <t>99,07</t>
  </si>
  <si>
    <t>GABIAO MANTA (COLCHAO) MALHA HEXAGONAL 6 X 8 CM (ZN/AL + PVC), FIO 2,0 MM, DIMENSOES 5,0 X 2,0 X 0,30 M (C X L X A)</t>
  </si>
  <si>
    <t>108,66</t>
  </si>
  <si>
    <t>GABIAO SACO MALHA HEXAGONAL 8 X 10 CM (ZN/AL + PVC),  FIO 2,4 MM, DIMENSOES 3,0 X 0,65 M</t>
  </si>
  <si>
    <t>328,18</t>
  </si>
  <si>
    <t>GABIAO SACO MALHA HEXAGONAL 8 X 10 CM (ZN/AL + PVC), FIO 2,4 MM, H = 0,65 M</t>
  </si>
  <si>
    <t>GABIAO SACO MALHA HEXAGONAL 8 X 10 CM (ZN/AL), FIO 2,7 MM, DIMENSOES 4,0 X 0,65 M</t>
  </si>
  <si>
    <t>436,45</t>
  </si>
  <si>
    <t>GABIAO TIPO CAIXA MALHA HEXAGONAL 8 X 10 CM (ZN/AL + PVC),  FIO 2,4 MM, DIMENSOES 2,0 X 1,0 X 1,0 M (C X L X A)</t>
  </si>
  <si>
    <t>611,87</t>
  </si>
  <si>
    <t>GABIAO TIPO CAIXA MALHA HEXAGONAL 8 X 10 CM (ZN/AL + PVC),  FIO 2,4 MM, H = 0,50 M</t>
  </si>
  <si>
    <t>437,61</t>
  </si>
  <si>
    <t>GABIAO TIPO CAIXA MALHA HEXAGONAL 8 X 10 CM (ZN/AL), FIO 2,7 MM, DIMENSOES 2,0 X 1,0 X 1,0 M (C X L X A)</t>
  </si>
  <si>
    <t>508,89</t>
  </si>
  <si>
    <t>GABIAO TIPO CAIXA MALHA HEXAGONAL 8 X 10 CM (ZN/AL), FIO 2,7 MM, H = 0,50 M</t>
  </si>
  <si>
    <t>GABIAO TIPO CAIXA PARA SOLO REFORCADO, MALHA HEXAGONAL DE DUPLA TORCAO 8 X 10 CM (ZN/ AL + PVC), FIO 2,7 MM, DIMENSOES 2,0 X 1,0 X 0,5 M, COM CAUDA DE 3,0 M</t>
  </si>
  <si>
    <t>629,41</t>
  </si>
  <si>
    <t>GABIAO TIPO CAIXA PARA SOLO REFORCADO, MALHA HEXAGONAL DE DUPLA TORCAO 8 X 10 CM (ZN/ AL + PVC), FIO 2,7 MM, DIMENSOES 2,0 X 1,0 X 1,0 M, COM CAUDA DE 3,0 M</t>
  </si>
  <si>
    <t>809,39</t>
  </si>
  <si>
    <t>GABIAO TIPO CAIXA PARA SOLO REFORCADO, MALHA HEXAGONAL DE DUPLA TORCAO 8 X 10 CM (ZN/ AL + PVC), FIO 2,7 MM, DIMENSOES 2,0 X 1,0 X 1,0 M, COM CAUDA DE 4,0 M</t>
  </si>
  <si>
    <t>892,16</t>
  </si>
  <si>
    <t>GABIAO TIPO CAIXA PARA SOLO REFORCADO, MALHA HEXAGONAL 8 X 10 CM (ZN/ AL + PVC), FIO 2,7 MM, DIMENSOES 2,0 X 1,0 X 0,5 M, COM CAUDA DE 4,0 M</t>
  </si>
  <si>
    <t>455,82</t>
  </si>
  <si>
    <t>GABIAO TIPO CAIXA PARA SOLO REFORCADO, MALHA HEXAGONAL 8 X 10 CM (ZN/ AL + PVC), FIO 2,7 MM, DIMENSOES 2,0 X 1,0 X 1,0 M, COM CAUDA DE 4,0 M</t>
  </si>
  <si>
    <t>291,01</t>
  </si>
  <si>
    <t>GABIAO TIPO CAIXA TRAPEZOIDAL, MALHA HEXAGONAL 10 X 12 CM (ZN/AL + PVC) FIO 2,7 MM, FACE COM 65 GRAUS, DIMENSOES 2,0 X 1,5 X 1,0 M (C X L X A)</t>
  </si>
  <si>
    <t>244,65</t>
  </si>
  <si>
    <t>GABIAO TIPO CAIXA, MALHA HEXAGONAL 8 X 10 CM (ZN/AL + PVC), FIO DE 2,4 MM, DIMENSOES 2,0 x 1,0 x 1,0 M (C X L X A)</t>
  </si>
  <si>
    <t>305,93</t>
  </si>
  <si>
    <t>GABIAO TIPO CAIXA, MALHA HEXAGONAL 8 X 10 CM (ZN/AL + PVC), FIO 2,4 MM, DIMENSOES 2,0 X 1,0 X 0,5 M (C X L X A)</t>
  </si>
  <si>
    <t>GABIAO TIPO CAIXA, MALHA HEXAGONAL 8 X 10 CM (ZN/AL), FIO DE 2,7 MM, DIMENSOES 2,0 X 1,0 X 1,0 M (C X L X A)</t>
  </si>
  <si>
    <t>203,82</t>
  </si>
  <si>
    <t>GABIAO TIPO CAIXA, MALHA HEXAGONAL 8 X 10 CM (ZN/AL), FIO DE 2,7 MM, DIMENSOES 5,0 X 1,0 X 1,0 M (C X L X A)</t>
  </si>
  <si>
    <t>254,14</t>
  </si>
  <si>
    <t>GANCHO CHATO EM FERRO GALVANIZADO,  L = 110 MM, RECOBRIMENTO = 100MM, SECAO 1/8 X 1/2" (3 MM X 12 MM), PARA FIXAR TELHA DE FIBROCIMENTO ONDULADA</t>
  </si>
  <si>
    <t>1,14</t>
  </si>
  <si>
    <t>GANCHO L COM ROSCA, PARA FIXAR TELHA EM MADEIRA, 1/4" X 350 MM (COLETADO CAIXA)</t>
  </si>
  <si>
    <t>GANCHO OLHAL EM ACO GALVANIZADO, ESPESSURA 16MM, ABERTURA 21MM</t>
  </si>
  <si>
    <t>8,63</t>
  </si>
  <si>
    <t>GAS DE COZINHA - GLP</t>
  </si>
  <si>
    <t>4,79</t>
  </si>
  <si>
    <t>4,26</t>
  </si>
  <si>
    <t>GEOGRELHA TECIDA COM FILAMENTOS DE POLIESTER + PVC, RESISTENCIA LONGITUDINAL: 90 KN/M, RESISTENCIA TRANSVERSAL: 30 KN/M, ALONGAMENTO = 12 POR CENTO</t>
  </si>
  <si>
    <t>36,94</t>
  </si>
  <si>
    <t>GEOTEXTIL NAO TECIDO AGULHADO DE FILAMENTOS CONTINUOS 100% POLIESTER, RESITENCIA A TRACAO = 09 KN/M</t>
  </si>
  <si>
    <t>4,73</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</si>
  <si>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</si>
  <si>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</si>
  <si>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</si>
  <si>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7,91</t>
  </si>
  <si>
    <t>GEOTEXTIL NAO TECIDO AGULHADO DE FILAMENTOS CONTINUOS 100% POLIESTER, RESITENCIA A TRACAO = 21 KN/M</t>
  </si>
  <si>
    <t>10,60</t>
  </si>
  <si>
    <t>GEOTEXTIL NAO TECIDO AGULHADO DE FILAMENTOS CONTINUOS 100% POLIESTER, RESITENCIA A TRACAO = 26 KN/M</t>
  </si>
  <si>
    <t>13,27</t>
  </si>
  <si>
    <t>GEOTEXTIL NAO TECIDO AGULHADO DE FILAMENTOS CONTINUOS 100% POLIESTER, RESITENCIA A TRACAO = 31 KN/M</t>
  </si>
  <si>
    <t>15,90</t>
  </si>
  <si>
    <t>GERADOR PORTATIL MONOFASICO, POTENCIA 5500 VA, MOTOR A GASOLINA, POTENCIA DO MOTOR 13 CV</t>
  </si>
  <si>
    <t>3.755,42</t>
  </si>
  <si>
    <t>GESSEIRO</t>
  </si>
  <si>
    <t>GESSEIRO (MENSALISTA)</t>
  </si>
  <si>
    <t>1.831,22</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</si>
  <si>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</si>
  <si>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</si>
  <si>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</si>
  <si>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</si>
  <si>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</si>
  <si>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28.571,42</t>
  </si>
  <si>
    <t>GRADE DE DISCOS MECANICA 20X24" COM 20 DISCOS 24" X 6MM  COM PNEUS PARA TRANSPORTE</t>
  </si>
  <si>
    <t>22.400,00</t>
  </si>
  <si>
    <t>GRADIL *1320 X 2170* MM (A X L) EM BARRA DE ACO CHATA *25 MM X 2* MM, ENTRELACADA COM BARRA ACO REDONDA *5* MM, MALHA *65 X 132* MM, GALVANIZADO E PINTURA ELETROSTATICA, COR PRETO</t>
  </si>
  <si>
    <t>246,39</t>
  </si>
  <si>
    <t>GRAMA BATATAIS EM PLACAS, SEM PLANTIO</t>
  </si>
  <si>
    <t>GRAMA ESMERALDA OU SAO CARLOS OU CURITIBANA, EM PLACAS, SEM PLANTIO</t>
  </si>
  <si>
    <t>GRAMPO DE ACO POLIDO 1 " X 9</t>
  </si>
  <si>
    <t>GRAMPO DE ACO POLIDO 7/8 " X 9</t>
  </si>
  <si>
    <t>12,06</t>
  </si>
  <si>
    <t>GRAMPO LEVE REFORCADO EM ACO MALEAVEL 1020 GALVANIZADO (CLIP'S) PARA CABO DE ACO DE DIAMETRO 9,53 MM (3/8") (DIN 741) (COLETADO CAIXA)</t>
  </si>
  <si>
    <t>0,92</t>
  </si>
  <si>
    <t>GRAMPO LINHA VIVA DE LATAO ESTANHADO, DIAMETRO DO CONDUTOR PRINCIPAL DE 10 A 120 MM2, DIAMETRO DA DERIVACAO DE 10 A 70 MM2</t>
  </si>
  <si>
    <t>30,26</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</si>
  <si>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</si>
  <si>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</si>
  <si>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</si>
  <si>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</si>
  <si>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2,81</t>
  </si>
  <si>
    <t>GRAMPO METALICO TIPO U PARA HASTE DE ATERRAMENTO DE ATE 3/4'', CONDUTOR DE 10 A 25 MM2</t>
  </si>
  <si>
    <t>GRAMPO METALICO TIPO U PARA HASTE DE ATERRAMENTO DE ATE 5/8'', CONDUTOR DE 10 A 25 MM2</t>
  </si>
  <si>
    <t>15,14</t>
  </si>
  <si>
    <t>GRAMPO PARALELO METALICO PARA CABO DE 6 A 50 MM2, COM 2 PARAFUSOS</t>
  </si>
  <si>
    <t>5,78</t>
  </si>
  <si>
    <t>GRAMPO PESADO FORJADO EM ACO CARBONO 1045 GALVANIZADO (CLIP'S) PARA CABO DE ACO DE DIAMETRO 12,7 MM (1/2") (FS FF-C-450D, TIPO 1, CLASSE 1) (COLETADO CAIXA)</t>
  </si>
  <si>
    <t>7,12</t>
  </si>
  <si>
    <t>GRAMPO PESADO FORJADO EM ACO CARBONO 1045 GALVANIZADO (CLIP'S) PARA CABO DE ACO DE DIAMETRO 9,53 MM (3/8") (FS FF-C-450D, TIPO 1, CLASSE 1) (COLETADO CAIXA)</t>
  </si>
  <si>
    <t>5,09</t>
  </si>
  <si>
    <t>GRAMPO U DE 5/8 " N8 EM FERRO GALVANIZADO</t>
  </si>
  <si>
    <t>6,44</t>
  </si>
  <si>
    <t>GRANALHA DE ACO, ANGULAR (GRIT), PARA JATEAMENTO, PENEIRA 0,117 A 1,00 MM, (SAE G-40 A G-80)</t>
  </si>
  <si>
    <t>SC25KG</t>
  </si>
  <si>
    <t>97,73</t>
  </si>
  <si>
    <t>GRANALHA DE ACO, ANGULAR (GRIT), PARA JATEAMENTO, PENEIRA 1,41 A 1,19 MM (SAE G16)</t>
  </si>
  <si>
    <t>84,92</t>
  </si>
  <si>
    <t>GRANALHA DE ACO, ESFERICA (SHOT), PARA JATEAMENTO, PENEIRA 0,40 A 1,00 MM (SAE S-170 A S-280)</t>
  </si>
  <si>
    <t>101,37</t>
  </si>
  <si>
    <t>GRANALHA DE ACO, ESFERICA (SHOT), PARA JATEAMENTO, PENEIRA 1,19 A 1,00 MM (SAE S390)</t>
  </si>
  <si>
    <t>114,18</t>
  </si>
  <si>
    <t>GRANILHA/ GRANA/ PEDRISCO OU AGREGADO EM MARMORE/ GRANITO/ QUARTZO E CALCARIO, PRETO, CINZA, PALHA OU BRANCO</t>
  </si>
  <si>
    <t>0,41</t>
  </si>
  <si>
    <t>GRANITO PARA BANCADA, POLIDO, TIPO ANDORINHA/ QUARTZ/ CASTELO/ CORUMBA OU OUTROS EQUIVALENTES DA REGIAO, E=  *2,5* CM</t>
  </si>
  <si>
    <t>172,07</t>
  </si>
  <si>
    <t>GRAUTE CIMENTICIO PARA USO GERAL</t>
  </si>
  <si>
    <t>1,64</t>
  </si>
  <si>
    <t>GRAXA LUBRIFICANTE</t>
  </si>
  <si>
    <t>22,85</t>
  </si>
  <si>
    <t>GRELHA DE CONCRETO DE PRE-MOLDADA *15 X 75 X 52* CM (A X C X L)</t>
  </si>
  <si>
    <t>39,29</t>
  </si>
  <si>
    <t>GRELHA FOFO ARTICULADA, CARGA MAXIMA 1,5 T, *300 X 1000* MM, E= *15* MM</t>
  </si>
  <si>
    <t>168,22</t>
  </si>
  <si>
    <t>GRELHA FOFO SIMPLES COM REQUADRO, CARGA MAXIMA  12,5 T, *300 X 1000* MM, E= *15* MM, AREA ESTACIONAMENTO CARRO PASSEIO</t>
  </si>
  <si>
    <t>232,67</t>
  </si>
  <si>
    <t>GRELHA FOFO SIMPLES COM REQUADRO, CARGA MAXIMA 1,5 T, 150 X 1000 MM, E= *15* MM</t>
  </si>
  <si>
    <t>128,37</t>
  </si>
  <si>
    <t>GRELHA FOFO SIMPLES COM REQUADRO, CARGA MAXIMA 1,5 T, 200 X 1000 MM, E= *15* MM</t>
  </si>
  <si>
    <t>163,13</t>
  </si>
  <si>
    <t>GRELHA PVC BRANCA QUADRADA, 150 X 150 MM</t>
  </si>
  <si>
    <t>GRELHA PVC CROMADA REDONDA, 150 MM</t>
  </si>
  <si>
    <t>20,99</t>
  </si>
  <si>
    <t>GRUA ASCENCIONAL, LANCA DE 30 M, CAPACIDADE DE 1,0 T A 30 M, ALTURA ATE 39 M</t>
  </si>
  <si>
    <t>340.106,25</t>
  </si>
  <si>
    <t>GRUA ASCENCIONAL, LANCA DE 42 M, CAPACIDADE DE 1,5 T A 30 M, ALTURA ATE 39 M</t>
  </si>
  <si>
    <t>385.326,56</t>
  </si>
  <si>
    <t>GRUA ASCENCIONAL, LANCA DE 50 M, CAPACIDADE DE 2,33 T A 30 M, ALTURA ATE 48 M</t>
  </si>
  <si>
    <t>715.790,62</t>
  </si>
  <si>
    <t>GRUPO DE SOLDAGEM C/ GERADOR A DIESEL 60 CV PARA SOLDA ELETRICA, SOBRE 04 RODAS, COM MOTOR 4 CILINDROS</t>
  </si>
  <si>
    <t>103.996,26</t>
  </si>
  <si>
    <t>GRUPO DE SOLDAGEM COM GERADOR A DIESEL 30 CV, PARA SOLDA ELETRICA, SOBRE DUAS RODAS</t>
  </si>
  <si>
    <t>92.961,10</t>
  </si>
  <si>
    <t>GRUPO GERADOR A GASOLINA, POTENCIA NOMINAL 2,2 KW, TENSAO DE SAIDA 110/220 V, MOTOR POTENCIA 6,5 HP</t>
  </si>
  <si>
    <t>2.027,92</t>
  </si>
  <si>
    <t>GRUPO GERADOR DIESEL, COM CARENAGEM, POTENCIA STANDART ENTRE 100 E 110 KVA, VELOCIDADE DE 1800 RPM, FREQUENCIA DE 60 HZ</t>
  </si>
  <si>
    <t>67.150,38</t>
  </si>
  <si>
    <t>GRUPO GERADOR DIESEL, COM CARENAGEM, POTENCIA STANDART ENTRE 140 E 150 KVA, VELOCIDADE DE 1800 RPM, FREQUENCIA DE 60 HZ</t>
  </si>
  <si>
    <t>78.762,85</t>
  </si>
  <si>
    <t>GRUPO GERADOR DIESEL, COM CARENAGEM, POTENCIA STANDART ENTRE 210 E 220 KVA, VELOCIDADE DE 1800 RPM, FREQUENCIA DE 60 HZ</t>
  </si>
  <si>
    <t>95.929,11</t>
  </si>
  <si>
    <t>GRUPO GERADOR DIESEL, COM CARENAGEM, POTENCIA STANDART ENTRE 250 E 260 KVA, VELOCIDADE DE 1800 RPM, FREQUENCIA DE 60 HZ</t>
  </si>
  <si>
    <t>111.075,81</t>
  </si>
  <si>
    <t>GRUPO GERADOR DIESEL, COM CARENAGEM, POTENCIA STANDART ENTRE 50 E 55 KVA, VELOCIDADE DE 1800 RPM, FREQUENCIA DE 60 HZ</t>
  </si>
  <si>
    <t>59.799,18</t>
  </si>
  <si>
    <t>GRUPO GERADOR DIESEL, SEM CARENAGEM, POTENCIA STANDART ENTRE 100 E 110 KVA, VELOCIDADE DE 1800 RPM, FREQUENCIA DE 60 HZ</t>
  </si>
  <si>
    <t>58.365,29</t>
  </si>
  <si>
    <t>GRUPO GERADOR DIESEL, SEM CARENAGEM, POTENCIA STANDART ENTRE 210 E 220 KVA, VELOCIDADE DE 1800 RPM, FREQUENCIA DE 60 HZ</t>
  </si>
  <si>
    <t>83.872,33</t>
  </si>
  <si>
    <t>GRUPO GERADOR DIESEL, SEM CARENAGEM, POTENCIA STANDART ENTRE 250 E 260 KVA, VELOCIDADE DE 1800 RPM, FREQUENCIA DE 60 HZ</t>
  </si>
  <si>
    <t>GRUPO GERADOR DIESEL, SEM CARENAGEM, POTENCIA STANDART ENTRE 80 E 90 KVA, VELOCIDADE DE 1800 RPM, FREQUENCIA DE 60 HZ</t>
  </si>
  <si>
    <t>54.528,13</t>
  </si>
  <si>
    <t>GRUPO GERADOR ESTACIONARIO SILENCIADO, POTENCIA 50 KVA, MOTOR DIESEL</t>
  </si>
  <si>
    <t>45.535,33</t>
  </si>
  <si>
    <t>GRUPO GERADOR ESTACIONARIO, MOTOR DIESEL POTENCIA 170 KVA</t>
  </si>
  <si>
    <t>78.052,66</t>
  </si>
  <si>
    <t>GRUPO GERADOR ESTACIONARIO, POTENCIA 150 KVA, MOTOR DIESEL</t>
  </si>
  <si>
    <t>69.493,76</t>
  </si>
  <si>
    <t>GRUPO GERADOR ESTACIONARIO, SILENCIADO, POTENCIA 180 KVA, MOTOR DIESEL</t>
  </si>
  <si>
    <t>83.544,82</t>
  </si>
  <si>
    <t>GRUPO GERADOR REBOCAVEL, POTENCIA *66* KVA, MOTOR A DIESEL</t>
  </si>
  <si>
    <t>49.109,34</t>
  </si>
  <si>
    <t>GUARNICAO/ ALIZAR/ VISTA MACICA, E= *1* CM, L= *4,5* CM, EM CEDRINHO/ ANGELIM COMERCIAL/  EUCALIPTO/ CURUPIXA/ PEROBA/ CUMARU OU EQUIVALENTE DA REGIAO</t>
  </si>
  <si>
    <t>GUARNICAO/ ALIZAR/ VISTA MACICA, E= *1* CM, L= *4,5* CM, EM PINUS/ TAUARI/ VIROLA OU EQUIVALENTE DA REGIAO</t>
  </si>
  <si>
    <t>1,91</t>
  </si>
  <si>
    <t>GUARNICAO/ALIZAR/VISTA, E = *1,3* CM, L = *5,0* CM HASTE REGULAVEL = *35* MM, EM MDF/PVC WOOD/ POLIESTIRENO OU MADEIRA LAMINADA, PRIMER BRANCO</t>
  </si>
  <si>
    <t>100,06</t>
  </si>
  <si>
    <t>GUARNICAO/ALIZAR/VISTA, E = *1,3* CM, L = *7,0* CM, EM POLIESTIRENO, BRANCO</t>
  </si>
  <si>
    <t>114,12</t>
  </si>
  <si>
    <t>GUARNICAO/ALIZAR/VISTA, E = *1,5* CM, L = *5,0* CM, EM POLIESTIRENO, BRANCO</t>
  </si>
  <si>
    <t>113,88</t>
  </si>
  <si>
    <t>GUARNICAO/MOLDURA DE ACABAMENTO PARA ESQUADRIA DE ALUMINIO ANODIZADO NATURAL, PARA 1 FACE</t>
  </si>
  <si>
    <t>13,01</t>
  </si>
  <si>
    <t>GUINCHO DE ALAVANCA MANUAL, CAPACIDADE DE 1,6 T, COM 20 M DE CABO DE ACO (AQUISICAO)</t>
  </si>
  <si>
    <t>1.646,76</t>
  </si>
  <si>
    <t>GUINCHO DE ALAVANCA MANUAL, CAPACIDADE 3,2 T COM 20 M DE CABO DE ACO DIAMETRO 16,3 MM</t>
  </si>
  <si>
    <t>1.879,95</t>
  </si>
  <si>
    <t>GUINCHO ELETRICO DE COLUNA, CAPACIDADE 400 KG, COM MOTO FREIO, MOTOR TRIFASICO DE 1,25 CV</t>
  </si>
  <si>
    <t>3.273,29</t>
  </si>
  <si>
    <t>GUINDASTE HIDRAULICO AUTOPROPELIDO, COM LANCA TELESCOPICA 28,80 M, CAPACIDADE MAXIMA 30 T, POTENCIA 97 KW, TRACAO 4 X 4</t>
  </si>
  <si>
    <t>594.728,06</t>
  </si>
  <si>
    <t>GUINDASTE HIDRAULICO AUTOPROPELIDO, COM LANCA TELESCOPICA 40 M, CAPACIDADE MAXIMA 60 T, POTENCIA 260 KW, TRACAO 6 X 6</t>
  </si>
  <si>
    <t>1.143.707,81</t>
  </si>
  <si>
    <t>GUINDASTE HIDRAULICO AUTOPROPELIDO, COM LANCA TELESCOPICA 50 M, CAPACIDADE MAXIMA 100 T, POTENCIA 350 KW, TRACAO 10 X 6</t>
  </si>
  <si>
    <t>1.944.303,27</t>
  </si>
  <si>
    <t>GUINDAUTO HIDRAULICO, CAPACIDADE MAXIMA DE CARGA 10000 KG, MOMENTO MAXIMO DE CARGA 23 TM , ALCANCE MAXIMO HORIZONTAL 11,80 M, PARA MONTAGEM SOBRE CHASSI DE CAMINHAO PBT MINIMO 15000 KG (INCLUI MONTAGEM, NAO INCLUI CAMINHAO)</t>
  </si>
  <si>
    <t>119.160,94</t>
  </si>
  <si>
    <t>GUINDAUTO HIDRAULICO, CAPACIDADE MAXIMA DE CARGA 14340 KG, MOMENTO MAXIMO DE CARGA 42,3 TM, ALCANCE MAXIMO HORIZONTAL 16,80 M, PARA MONTAGEM SOBRE CHASSI DE CAMINHAO PBT MINIMO 23000 KG (INCLUI MONTAGEM, NAO INCLUI CAMINHAO)</t>
  </si>
  <si>
    <t>187.687,50</t>
  </si>
  <si>
    <t>GUINDAUTO HIDRAULICO, CAPACIDADE MAXIMA DE CARGA 30000 KG, MOMENTO MAXIMO DE CARGA 92,2 TM , ALCANCE MAXIMO HORIZONTAL  22,00 M, PARA MONTAGEM SOBRE CHASSI DE CAMINHAO PBT MINIMO 30000 KG (INCLUI MONTAGEM, NAO INCLUI CAMINHAO)</t>
  </si>
  <si>
    <t>695.062,50</t>
  </si>
  <si>
    <t>GUINDAUTO HIDRAULICO, CAPACIDADE MAXIMA DE CARGA 3300 KG, MOMENTO MAXIMO DE CARGA 5,8 TM , ALCANCE MAXIMO HORIZONTAL  7,60 M, PARA MONTAGEM SOBRE CHASSI DE CAMINHAO PBT MINIMO 8000 KG (INCLUI MONTAGEM, NAO INCLUI CAMINHAO)</t>
  </si>
  <si>
    <t>46.921,87</t>
  </si>
  <si>
    <t>GUINDAUTO HIDRAULICO, CAPACIDADE MAXIMA DE CARGA 6200 KG, MOMENTO MAXIMO DE CARGA 11,7 TM , ALCANCE MAXIMO HORIZONTAL  9,70 M, PARA MONTAGEM SOBRE CHASSI DE CAMINHAO PBT MINIMO 13000 KG (INCLUI MONTAGEM, NAO INCLUI CAMINHAO)</t>
  </si>
  <si>
    <t>66.000,00</t>
  </si>
  <si>
    <t>GUINDAUTO HIDRAULICO, CAPACIDADE MAXIMA DE CARGA 8500 KG, MOMENTO MAXIMO DE CARGA 30,4 TM , ALCANCE MAXIMO HORIZONTAL  14,30 M, PARA MONTAGEM SOBRE CHASSI DE CAMINHAO PBT MINIMO 23000 KG (INCLUI MONTAGEM, NAO INCLUI CAMINHAO)</t>
  </si>
  <si>
    <t>154.275,00</t>
  </si>
  <si>
    <t>HASTE ANCORA EM ACO GALVANIZADO, DIMENSOES 16 MM X 2000 MM</t>
  </si>
  <si>
    <t>40,30</t>
  </si>
  <si>
    <t>HASTE DE ACO GALVANIZADO PARA FIXACAO DE CONCERTINA 2 "/3 M</t>
  </si>
  <si>
    <t>9,69</t>
  </si>
  <si>
    <t>HASTE DE ATERRAMENTO EM ACO COM 2,40 M DE COMPRIMENTO E DN = 5/8", REVESTIDA COM BAIXA CAMADA DE COBRE, SEM CONECTOR</t>
  </si>
  <si>
    <t>22,82</t>
  </si>
  <si>
    <t>HASTE DE ATERRAMENTO EM ACO COM 3,00 M DE COMPRIMENTO E DN = 1/2", REVESTIDA COM BAIXA CAMADA DE COBRE, COM CONECTOR TIPO GRAMPO</t>
  </si>
  <si>
    <t>32,82</t>
  </si>
  <si>
    <t>HASTE DE ATERRAMENTO EM ACO COM 3,00 M DE COMPRIMENTO E DN = 1/2", REVESTIDA COM BAIXA CAMADA DE COBRE, SEM CONECTOR</t>
  </si>
  <si>
    <t>26,04</t>
  </si>
  <si>
    <t>HASTE DE ATERRAMENTO EM ACO COM 3,00 M DE COMPRIMENTO E DN = 1", REVESTIDA COM BAIXA CAMADA DE COBRE, COM CONECTOR TIPO GRAMPO</t>
  </si>
  <si>
    <t>162,79</t>
  </si>
  <si>
    <t>HASTE DE ATERRAMENTO EM ACO COM 3,00 M DE COMPRIMENTO E DN = 1", REVESTIDA COM BAIXA CAMADA DE COBRE, SEM CONECTOR</t>
  </si>
  <si>
    <t>141,37</t>
  </si>
  <si>
    <t>HASTE DE ATERRAMENTO EM ACO COM 3,00 M DE COMPRIMENTO E DN = 3/4", REVESTIDA COM BAIXA CAMADA DE COBRE, COM CONECTOR TIPO GRAMPO</t>
  </si>
  <si>
    <t>HASTE DE ATERRAMENTO EM ACO COM 3,00 M DE COMPRIMENTO E DN = 3/4", REVESTIDA COM BAIXA CAMADA DE COBRE, SEM CONECTOR</t>
  </si>
  <si>
    <t>43,92</t>
  </si>
  <si>
    <t>HASTE DE ATERRAMENTO EM ACO COM 3,00 M DE COMPRIMENTO E DN = 5/8", REVESTIDA COM BAIXA CAMADA DE COBRE, COM CONECTOR TIPO GRAMPO</t>
  </si>
  <si>
    <t>30,75</t>
  </si>
  <si>
    <t>HASTE DE ATERRAMENTO EM ACO COM 3,00 M DE COMPRIMENTO E DN = 5/8", REVESTIDA COM BAIXA CAMADA DE COBRE, SEM CONECTOR</t>
  </si>
  <si>
    <t>29,68</t>
  </si>
  <si>
    <t>HASTE DE ATERRAMENTO EM ACO GALVANIZADO TIPO CANTONEIRA COM 2,00 M DE COMPRIMENTO, 25 X 25 MM E CHAPA DE 3/16"</t>
  </si>
  <si>
    <t>34,47</t>
  </si>
  <si>
    <t>HASTE METALICA PARA FIXACAO DE CALHA PLUVIAL,  ZINCADA, DOBRADA 90 GRAUS</t>
  </si>
  <si>
    <t>11,59</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</si>
  <si>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</si>
  <si>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</si>
  <si>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</si>
  <si>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</si>
  <si>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1,63</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</si>
  <si>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</si>
  <si>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</si>
  <si>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</si>
  <si>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3.156,55</t>
  </si>
  <si>
    <t>HIDRANTE DE COLUNA COMPLETO, EM FERRO FUNDIDO, DN = 75 MM, COM REGISTRO, CUNHA DE BORRACHA, CURVA DESSIMETRICA, EXTREMIDADE E TAMPAS (INCLUI KIT FIXACAO)</t>
  </si>
  <si>
    <t>2.859,12</t>
  </si>
  <si>
    <t>HIDRANTE SUBTERRANEO, EM FERRO FUNDIDO, COM CURVA CURTA E CAIXA, DN 75 MM</t>
  </si>
  <si>
    <t>1.689,86</t>
  </si>
  <si>
    <t>HIDRANTE SUBTERRANEO, EM FERRO FUNDIDO, COM CURVA LONGA E CAIXA, DN 75 MM</t>
  </si>
  <si>
    <t>1.779,75</t>
  </si>
  <si>
    <t>HIDROJATEADORA PARA DESOBSTRUCAO DE REDES E GALERIAS, TANQUE 7000 L, BOMBA TRIPLEX 120 KGF/CM2 128 L/MIN (INCLUI MONTAGEM, NAO INCLUI CAMINHAO)</t>
  </si>
  <si>
    <t>81.389,54</t>
  </si>
  <si>
    <t>HIDROJATEADORA PARA DESOBSTRUCAO DE REDES E GALERIAS, TANQUE 7000 L, BOMBA TRIPLEX 140 KGF/CM2 260 L/MIN ALIMENTADA POR MOTOR INDEPENDENTE A DIESEL POTENCIA 125 CV (INCLUI MONTAGEM, NAO INCLUI CAMINHAO)</t>
  </si>
  <si>
    <t>86.585,51</t>
  </si>
  <si>
    <t>HIDROMETRO MULTIJATO, VAZAO MAXIMA DE 10,0 M3/H, DE 1"</t>
  </si>
  <si>
    <t>399,74</t>
  </si>
  <si>
    <t>HIDROMETRO MULTIJATO, VAZAO MAXIMA DE 20,0 M3/H, DE 1 1/2"</t>
  </si>
  <si>
    <t>664,35</t>
  </si>
  <si>
    <t>HIDROMETRO MULTIJATO, VAZAO MAXIMA DE 30,0 M3/H, DE 2"</t>
  </si>
  <si>
    <t>934,60</t>
  </si>
  <si>
    <t>HIDROMETRO MULTIJATO, VAZAO MAXIMA DE 7,0 M3/H, DE 1"</t>
  </si>
  <si>
    <t>292,76</t>
  </si>
  <si>
    <t>HIDROMETRO UNIJATO, VAZAO MAXIMA DE 1,5 M3/H, DE 1/2"</t>
  </si>
  <si>
    <t>76,57</t>
  </si>
  <si>
    <t>HIDROMETRO UNIJATO, VAZAO MAXIMA DE 3,0 M3/H, DE 1/2"</t>
  </si>
  <si>
    <t>82,20</t>
  </si>
  <si>
    <t>HIDROMETRO UNIJATO, VAZAO MAXIMA DE 5,0 M3/H, DE 3/4"</t>
  </si>
  <si>
    <t>101,34</t>
  </si>
  <si>
    <t>HIDROMETRO WOLTMANN, VAZAO MAXIMA DE 50,0 M3/H, DE 2"</t>
  </si>
  <si>
    <t>1.508,87</t>
  </si>
  <si>
    <t>HIDROMETRO WOLTMANN, VAZAO MAXIMA DE 80,0 M3/H, DE 3"</t>
  </si>
  <si>
    <t>1.970,55</t>
  </si>
  <si>
    <t>IGNITOR PARA LAMPADA DE VAPOR DE SODIO / VAPOR METALICO ATE 2000 W, TENSAO DE PULSO ENTRE 600 A 750 V</t>
  </si>
  <si>
    <t>IGNITOR PARA LAMPADA DE VAPOR DE SODIO / VAPOR METALICO ATE 400 W, TENSAO DE PULSO ENTRE 3000 A 4500 V</t>
  </si>
  <si>
    <t>33,96</t>
  </si>
  <si>
    <t>IGNITOR PARA LAMPADA DE VAPOR DE SODIO / VAPOR METALICO ATE 400 W, TENSAO DE PULSO ENTRE 580 A 750 V</t>
  </si>
  <si>
    <t>38,22</t>
  </si>
  <si>
    <t>IMPERMEABILIZADOR</t>
  </si>
  <si>
    <t>IMPERMEABILIZADOR (MENSALISTA)</t>
  </si>
  <si>
    <t>2.300,05</t>
  </si>
  <si>
    <t>IMPERMEABILIZANTE A BASE DE CIMENTO CRISTALIZANTE EM PO, MONOCOMPONENTE</t>
  </si>
  <si>
    <t>IMPERMEABILIZANTE FLEXIVEL BRANCO DE BASE ACRILICA PARA COBERTURAS</t>
  </si>
  <si>
    <t>16,26</t>
  </si>
  <si>
    <t>IMPERMEABILIZANTE INCOLOR PARA TRATAMENTO DE FACHADAS E TELHAS, BASE SILICONE</t>
  </si>
  <si>
    <t>20,45</t>
  </si>
  <si>
    <t>IMUNIZANTE PARA MADEIRA, INCOLOR</t>
  </si>
  <si>
    <t>13,10</t>
  </si>
  <si>
    <t>INSTALADOR DE TUBULACOES (TUBOS/EQUIPAMENTOS)</t>
  </si>
  <si>
    <t>INSTALADOR DE TUBULACOES (TUBOS/EQUIPAMENTOS) (MENSALISTA)</t>
  </si>
  <si>
    <t>2.619,98</t>
  </si>
  <si>
    <t>INTERRUPTOR BIPOLAR SIMPLES 10 A, 250 V (APENAS MODULO)</t>
  </si>
  <si>
    <t>INTERRUPTOR BIPOLAR 10A, 250V, CONJUNTO MONTADO PARA EMBUTIR 4" X 2" (PLACA + SUPORTE + MODULO)</t>
  </si>
  <si>
    <t>16,46</t>
  </si>
  <si>
    <t>INTERRUPTOR INTERMEDIARIO 10 A, 250 V (APENAS MODULO)</t>
  </si>
  <si>
    <t>15,72</t>
  </si>
  <si>
    <t>INTERRUPTOR INTERMEDIARIO 10A, 250V, CONJUNTO MONTADO PARA EMBUTIR 4" X 2" (PLACA + SUPORTE + MODULO)</t>
  </si>
  <si>
    <t>23,36</t>
  </si>
  <si>
    <t>INTERRUPTOR PARALELO + TOMADA 2P+T 10A, 250V, CONJUNTO MONTADO PARA EMBUTIR 4" X 2" (PLACA + SUPORTE + MODULOS)</t>
  </si>
  <si>
    <t>INTERRUPTOR PARALELO 10A, 250V (APENAS MODULO)</t>
  </si>
  <si>
    <t>7,40</t>
  </si>
  <si>
    <t>INTERRUPTOR PARALELO 10A, 250V, CONJUNTO MONTADO PARA EMBUTIR 4" X 2" (PLACA + SUPORTE + MODULO)</t>
  </si>
  <si>
    <t>7,94</t>
  </si>
  <si>
    <t>INTERRUPTOR SIMPLES + INTERRUPTOR PARALELO + TOMADA 2P+T 10A, 250V, CONJUNTO MONTADO PARA EMBUTIR 4" X 2" (PLACA + SUPORTE + MODULOS)</t>
  </si>
  <si>
    <t>23,67</t>
  </si>
  <si>
    <t>INTERRUPTOR SIMPLES + INTERRUPTOR PARALELO 10A, 250V, CONJUNTO MONTADO PARA EMBUTIR 4" X 2" (PLACA + SUPORTE + MODULOS)</t>
  </si>
  <si>
    <t>12,94</t>
  </si>
  <si>
    <t>INTERRUPTOR SIMPLES + TOMADA 2P+T 10A, 250V, CONJUNTO MONTADO PARA EMBUTIR 4" X 2" (PLACA + SUPORTE + MODULOS)</t>
  </si>
  <si>
    <t>12,65</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</si>
  <si>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</si>
  <si>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</si>
  <si>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</si>
  <si>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</si>
  <si>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7,80</t>
  </si>
  <si>
    <t>INTERRUPTOR SIMPLES 10A, 250V, CONJUNTO MONTADO PARA SOBREPOR 4" X 2" (CAIXA + 2 MODULOS)</t>
  </si>
  <si>
    <t>10,30</t>
  </si>
  <si>
    <t>INTERRUPTORES PARALELOS (2 MODULOS) + TOMADA 2P+T 10A, 250V, CONJUNTO MONTADO PARA EMBUTIR 4" X 2" (PLACA + SUPORTE + MODULOS)</t>
  </si>
  <si>
    <t>INTERRUPTORES PARALELOS (2 MODULOS) 10A, 250V, CONJUNTO MONTADO PARA EMBUTIR 4" X 2" (PLACA + SUPORTE + MODULOS)</t>
  </si>
  <si>
    <t>13,83</t>
  </si>
  <si>
    <t>INTERRUPTORES PARALELOS (3 MODULOS) 10A, 250V, CONJUNTO MONTADO PARA EMBUTIR 4" X 2" (PLACA + SUPORTE + MODULO)</t>
  </si>
  <si>
    <t>21,03</t>
  </si>
  <si>
    <t>INTERRUPTORES SIMPLES (2 MODULOS) + TOMADA 2P+T 10A, 250V, CONJUNTO MONTADO PARA EMBUTIR 4" X 2" (PLACA + SUPORTE + MODULOS)</t>
  </si>
  <si>
    <t>18,05</t>
  </si>
  <si>
    <t>INTERRUPTORES SIMPLES (2 MODULOS) + 1 INTERRUPTOR PARALELO 10A, 250V, CONJUNTO MONTADO PARA EMBUTIR 4" X 2" (PLACA + SUPORTE + MODULOS)</t>
  </si>
  <si>
    <t>17,35</t>
  </si>
  <si>
    <t>INTERRUPTORES SIMPLES (2 MODULOS) 10A, 250V, CONJUNTO MONTADO PARA EMBUTIR 4" X 2" (PLACA + SUPORTE + MODULOS)</t>
  </si>
  <si>
    <t>11,97</t>
  </si>
  <si>
    <t>INTERRUPTORES SIMPLES (3 MODULOS) 10A, 250V, CONJUNTO MONTADO PARA EMBUTIR 4" X 2" (PLACA + SUPORTE + MODULOS)</t>
  </si>
  <si>
    <t>14,32</t>
  </si>
  <si>
    <t>INVERSOR DE SOLDA MONOFASICO DE 160 A, POTENCIA DE 5400 W, TENSAO DE 220 V, TURBO VENTILADO, PROTECAO POR FUSIVEL TERMICO, PARA ELETRODOS DE 2,0 A 4,0 MM</t>
  </si>
  <si>
    <t>957,55</t>
  </si>
  <si>
    <t>ISOLADOR DE PORCELANA SUSPENSO, DISCO TIPO GARFO OLHAL, DIAMETRO DE 152 MM, PARA TENSAO DE *15* KV</t>
  </si>
  <si>
    <t>49,65</t>
  </si>
  <si>
    <t>ISOLADOR DE PORCELANA, TIPO BUCHA, PARA TENSAO DE *15* KV</t>
  </si>
  <si>
    <t>262,13</t>
  </si>
  <si>
    <t>ISOLADOR DE PORCELANA, TIPO BUCHA, PARA TENSAO DE *35* KV</t>
  </si>
  <si>
    <t>446,30</t>
  </si>
  <si>
    <t>ISOLADOR DE PORCELANA, TIPO PINO MONOCORPO, PARA TENSAO DE *15* KV</t>
  </si>
  <si>
    <t>15,20</t>
  </si>
  <si>
    <t>ISOLADOR DE PORCELANA, TIPO PINO MONOCORPO, PARA TENSAO DE *35* KV</t>
  </si>
  <si>
    <t>64,12</t>
  </si>
  <si>
    <t>ISOLADOR DE PORCELANA, TIPO ROLDANA, DIMENSOES DE *72* X *72* MM, PARA USO EM BAIXA TENSAO</t>
  </si>
  <si>
    <t>3,04</t>
  </si>
  <si>
    <t>JANELA BASCULANTE EM ALUMINIO, 100 X 100 CM (A X L), ACABAMENTO ACET OU BRILHANTE, BATENTE/REQUADRO DE 3 A 14 CM, COM VIDRO, SEM GUARNICAO/ALIZAR</t>
  </si>
  <si>
    <t>396,83</t>
  </si>
  <si>
    <t>JANELA BASCULANTE EM ALUMINIO, 100 X 80 CM (A X L), ACABAMENTO ACET OU BRILHANTE, BATENTE/REQUADRO DE 3 A 14 CM, COM VIDRO, SEM GUARNICAO/ALIZAR</t>
  </si>
  <si>
    <t>319,62</t>
  </si>
  <si>
    <t>JANELA BASCULANTE EM ALUMINIO, 80 X 60 CM (A X L), ACABAMENTO ACET OU BRILHANTE, BATENTE/REQUADRO DE 3 A 14 CM, COM VIDRO, SEM GUARNICAO/ALIZAR</t>
  </si>
  <si>
    <t>294,76</t>
  </si>
  <si>
    <t>JANELA BASCULANTE EM ALUMINIO, 80 X 60 CM (A X L), BATENTE/REQUADRO DE 3 A 14 CM, COM VIDRO, SEM GUARNICAO/ALIZAR</t>
  </si>
  <si>
    <t>559,85</t>
  </si>
  <si>
    <t>JANELA BASCULANTE EM MADEIRA PINUS/ EUCALIPTO/ TAUARI/ VIROLA OU EQUIVALENTE DA REGIAO, *60 X 60*, CAIXA DO BATENTE/ MARCO E = *10* CM, 2 BASCULAS PARA VIDRO, COM FERRAGENS (SEM VIDRO, SEM GUARNICAO/ALIZAR E SEM ACABAMENTO)</t>
  </si>
  <si>
    <t>134,04</t>
  </si>
  <si>
    <t>JANELA BASCULANTE EM MADEIRA PINUS/ EUCALIPTO/ TAUARI/ VIROLA OU EQUIVALENTE DA REGIAO, CAIXA DO BATENTE/ MARCO *10* CM, *2* FOLHAS BASCULANTES PARA VIDRO, COM FERRAGENS (SEM VIDRO, SEM GUARNICAO/ALIZAR E SEM ACABAMENTO)</t>
  </si>
  <si>
    <t>372,33</t>
  </si>
  <si>
    <t>JANELA BASCULANTE, ACO, COM BATENTE/REQUADRO, 100 X 100 CM (SEM VIDROS)</t>
  </si>
  <si>
    <t>256,31</t>
  </si>
  <si>
    <t>JANELA BASCULANTE, ACO, COM BATENTE/REQUADRO, 60 X 60 CM (SEM VIDROS)</t>
  </si>
  <si>
    <t>118,90</t>
  </si>
  <si>
    <t>JANELA BASCULANTE, ACO, COM BATENTE/REQUADRO, 60 X 80 CM (SEM VIDROS)</t>
  </si>
  <si>
    <t>139,83</t>
  </si>
  <si>
    <t>291,32</t>
  </si>
  <si>
    <t>JANELA BASCULANTE, ACO, COM BATENTE/REQUADRO, 80 X 80 CM (SEM VIDROS)</t>
  </si>
  <si>
    <t>218,77</t>
  </si>
  <si>
    <t>341,82</t>
  </si>
  <si>
    <t>JANELA DE ABRIR EM MADEIRA IMBUIA/CEDRO ARANA/CEDRO ROSA OU EQUIVALENTE DA REGIAO, CAIXA DO BATENTE/MARCO *10* CM, 2 FOLHAS DE ABRIR TIPO VENEZIANA E 2 FOLHAS DE ABRIR PARA VIDRO, COM GUARNICAO/ALIZAR, COM FERRAGENS, (SEM VIDRO E SEM ACABAMENTO)</t>
  </si>
  <si>
    <t>552,30</t>
  </si>
  <si>
    <t>JANELA DE ABRIR EM MADEIRA PINUS/EUCALIPTO/ TAUARI/ VIROLA OU EQUIVALENTE DA REGIAO, CAIXA DO BATENTE/MARCO *10* CM, 2 FOLHAS DE ABRIR TIPO VENEZIANA E 2 FOLHAS GUILHOTINA PARA VIDRO, COM FERRAGENS (SEM VIDRO,SEM GUARNICAO/ALIZAR E SEM ACABAMENTO)</t>
  </si>
  <si>
    <t>315,55</t>
  </si>
  <si>
    <t>JANELA DE CORRER EM ALUMINIO, VENEZIANA, 120  X 150 CM (A X L), 3 FLS (2 VENEZIANAS E 1 VIDRO), SEM BANDEIRA, ACABAMENTO ACET OU BRILHANTE, BATENTE/REQUADRO DE 6 A 14 CM, COM VIDRO, SEM GUARNICAO/ALIZAR</t>
  </si>
  <si>
    <t>1.078,91</t>
  </si>
  <si>
    <t>JANELA DE CORRER EM ALUMINIO, VENEZIANA, 120 X 120 CM (A X L), 3 FLS (2 VENEZIANAS E 1 VIDRO), SEM BANDEIRA, ACABAMENTO ACET OU BRILHANTE, BATENTE/REQUADRO DE 6 A 14 CM, COM VIDRO, SEM GUARNICAO/ALIZAR</t>
  </si>
  <si>
    <t>894,74</t>
  </si>
  <si>
    <t>JANELA DE CORRER EM ALUMINIO, VENEZIANA, 120 X 150 CM (A X L), 6 FLS (4 VENEZIANAS E 2 VIDROS), SEM BANDEIRA, ACABAMENTO ACET OU BRILHANTE, BATENTE/REQUADRO DE 6 A 14 CM, COM VIDRO, SEM GUARNICAO/ALIZAR</t>
  </si>
  <si>
    <t>1.244,72</t>
  </si>
  <si>
    <t>JANELA DE CORRER EM ALUMINIO, VENEZIANA, 120 X 200 CM (A X L), 6 FLS (4 VENEZIANAS E 2 VIDROS), SEM BANDEIRA, ACABAMENTO ACET OU BRILHANTE,  BATENTE/REQUADRO DE 6 A 14 CM, COM VIDRO, SEM GUARNICAO/ALIZAR</t>
  </si>
  <si>
    <t>1.540,78</t>
  </si>
  <si>
    <t>JANELA DE CORRER EM ALUMINIO, 100 X 120 CM (A X L), 2 FLS,  SEM BANDEIRA,  ACABAMENTO ACET OU BRILHANTE, BATENTE/REQUADRO DE 6 A 14 CM, COM VIDRO, SEM GUARNICAO</t>
  </si>
  <si>
    <t>513,39</t>
  </si>
  <si>
    <t>JANELA DE CORRER EM ALUMINIO, 100 X 150 CM (A X L), 2 FLS,  SEM BANDEIRA,  ACABAMENTO ACET OU BRILHANTE, BATENTE/REQUADRO DE 6 A 14 CM, COM VIDRO, SEM GUARNICAO/ALIZAR</t>
  </si>
  <si>
    <t>603,04</t>
  </si>
  <si>
    <t>JANELA DE CORRER EM ALUMINIO, 100 X 150 CM (A X L), 4 FLS, SEM BANDEIRA, ACABAMENTO ACET OU BRILHANTE, BATENTE/REQUADRO DE 6 A 14 CM, COM VIDRO, SEM GUARNICAO/ALIZAR</t>
  </si>
  <si>
    <t>711,13</t>
  </si>
  <si>
    <t>499,47</t>
  </si>
  <si>
    <t>JANELA DE CORRER EM ALUMINIO, 100 X 150 CM (A X L), 4 FLS, SEM BANDEIRA, ACABAMENTO ACET OU BRILHANTE, COM VIDRO, COM GUARNICAO PARA 1 FACE</t>
  </si>
  <si>
    <t>525,26</t>
  </si>
  <si>
    <t>JANELA DE CORRER EM ALUMINIO, 100 X 200 CM, 4 FLS,  BANDEIRA COM BASCULA,  ACABAMENTO ACET OU BRILHANTE, BATENTE/REQUADRO DE 6 A 14 CM, COM VIDRO, SEM GUARNICAO/ALIZAR</t>
  </si>
  <si>
    <t>842,54</t>
  </si>
  <si>
    <t>JANELA DE CORRER EM ALUMINIO, 120 X 120 CM (A X L), 2 FLS, SEM BANDEIRA, ACABAMENTO ACET OU BRILHANTE,  BATENTE/REQUADRO DE 6 A 14 CM, COM VIDRO, SEM GUARNICAO/ALIZAR</t>
  </si>
  <si>
    <t>584,62</t>
  </si>
  <si>
    <t>JANELA DE CORRER EM ALUMINIO, 120 X 150 CM (A X L), 2 FLS, SEM BANDEIRA, ACABAMENTO ACET OU BRILHANTE, BATENTE/REQUADRO DE 6 A 14 CM, COM VIDRO, SEM GUARNICAO/ALIZAR</t>
  </si>
  <si>
    <t>660,77</t>
  </si>
  <si>
    <t>JANELA DE CORRER EM ALUMINIO, 120 X 150 CM (A X L), 4 FLS, BANDEIRA COM BASCULA,  ACABAMENTO ACET OU BRILHANTE, BATENTE/REQUADRO DE 6 A 14 CM, COM VIDRO, SEM GUARNICAO/ALIZAR</t>
  </si>
  <si>
    <t>824,12</t>
  </si>
  <si>
    <t>JANELA DE CORRER EM ALUMINIO, 120 X 200 CM (A X L), 4 FLS, BANDEIRA COM BASCULA,  ACABAMENTO ACET OU BRILHANTE, BATENTE/REQUADRO DE 6 A 14 CM, COM VIDRO, SEM GUARNICAO/ALIZAR</t>
  </si>
  <si>
    <t>928,52</t>
  </si>
  <si>
    <t>JANELA DE CORRER, ACO, BATENTE/REQUADRO DE 6 A 14 CM,  COM DIVISAO HORIZ , PINT ANTICORROSIVA, SEM VIDRO, BANDEIRA COM BASCULA, 4 FLS, 120  X 150 CM (A X L)</t>
  </si>
  <si>
    <t>656,66</t>
  </si>
  <si>
    <t>JANELA DE CORRER, ACO, BATENTE/REQUADRO DE 6 A 14 CM, QUADRICULADA, PINT ANTICORROSIVA, SEM VIDRO, BANDEIRA COM BASCULA, 4 FLS, 120  X 150 CM (A X L)</t>
  </si>
  <si>
    <t>823,74</t>
  </si>
  <si>
    <t>JANELA DE CORRER, ACO, BATENTE/REQUADRO DE 6 A 14 CM, QUADRICULADA, PINT ANTICORROSIVA, SEM VIDRO, BANDEIRA COM BASCULA, 4 FLS, 120  X 200 CM (A X L)</t>
  </si>
  <si>
    <t>1.015,84</t>
  </si>
  <si>
    <t>JANELA DE CORRER, ACO, BATENTE/REQUADRO DE 6 A 14 CM, QUADRICULADA, PINT ANTICORROSIVA, SEM VIDRO, SEM BANDEIRA, 4 FLS, 100  X 120 CM (A X L)</t>
  </si>
  <si>
    <t>457,33</t>
  </si>
  <si>
    <t>JANELA DE CORRER, ACO, BATENTE/REQUADRO DE 6 A 14 CM, QUADRICULADA, PINT ANTICORROSIVA, SEM VIDRO, SEM BANDEIRA, 4 FLS, 120  X 150 CM (A X L)</t>
  </si>
  <si>
    <t>342,28</t>
  </si>
  <si>
    <t>JANELA DE CORRER, ACO, BATENTE/REQUADRO DE 6 A 14 CM, QUADRICULADA, PINT ANTICORROSIVA, SEM VIDRO, SEM BANDEIRA, 4 FLS, 120  X 200 CM (A X L)</t>
  </si>
  <si>
    <t>413,89</t>
  </si>
  <si>
    <t>JANELA DE CORRER, ACO, BATENTE/REQUADRO DE 6 A 14 CM, QUADRICULADA, PINTURA ANTICORROSIVA, SEM VIDRO, BANDEIRA COM BASCULA, 4 FLS, 120  X 150 CM (A X L)</t>
  </si>
  <si>
    <t>457,63</t>
  </si>
  <si>
    <t>JANELA DE CORRER, ACO, BATENTE/REQUADRO DE 6 A 14 CM, SEM  DIVISAO, PINT ANTICORROSIVA, SEM VIDRO, BANDEIRA COM BASCULA, 4 FLS, 120  X 200 CM (A X L)</t>
  </si>
  <si>
    <t>484,70</t>
  </si>
  <si>
    <t>JANELA DE CORRER, ACO, BATENTE/REQUADRO DE 6 A 14 CM, VENEZIANA, PINT ANTICORROSIVA, PINT ACABAMENTO, COM VIDRO, 6 FLS, 120  X 150 CM (A X L)</t>
  </si>
  <si>
    <t>463,99</t>
  </si>
  <si>
    <t>JANELA DE CORRER, ACO, BATENTE/REQUADRO DE 6 A 14 CM, VENEZIANA, PINT ANTICORROSIVA, SEM VIDRO, 6 FLS, 120  X 150 CM (A X L)</t>
  </si>
  <si>
    <t>417,77</t>
  </si>
  <si>
    <t>JANELA DE CORRER, ACO, COM BATENTE/REQUADRO DE 6 A 14 CM, SEM DIVISAO, PINT ANTICORROSIVA, PINT ACABAMENTO, COM VIDRO, SEM BANDEIRA, COM GRADE, 4 FLS, 100  X 120 CM (A X L)</t>
  </si>
  <si>
    <t>524,67</t>
  </si>
  <si>
    <t>JANELA DE CORRER, ACO, COM BATENTE/REQUADRO DE 6 A 14 CM, SEM DIVISAO, PINT ANTICORROSIVA, PINT ACABAMENTO, COM VIDRO, SEM BANDEIRA, 2 FLS, 120  X 150 CM (A X L)</t>
  </si>
  <si>
    <t>635,44</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</si>
  <si>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</si>
  <si>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526,80</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</si>
  <si>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</si>
  <si>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667,66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</si>
  <si>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</si>
  <si>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410,49</t>
  </si>
  <si>
    <t>JANELA EM MADEIRA CEDRINHO/ ANGELIM COMERCIAL/ CURUPIXA/ CUMARU OU EQUIVALENTE DA REGIAO, CAIXA DO BATENTE/MARCO *10* CM, 2 FOLHAS DE ABRIR TIPO VENEZIANA E 2 FOLHAS GUILHOTINA PARA VIDRO, COM GUARNICAO/ALIZAR, COM FERRAGENS (SEM VIDRO E SEM ACABAMENTO)</t>
  </si>
  <si>
    <t>413,63</t>
  </si>
  <si>
    <t>JANELA FIXA EM ALUMINIO, 60  X 80 CM (A X L), BATENTE/REQUADRO DE 3 A 14 CM, COM VIDRO, SEM GUARNICAO/ALIZAR</t>
  </si>
  <si>
    <t>445,22</t>
  </si>
  <si>
    <t>JANELA FIXA EM ALUMINIO, 60 X 80 CM (A X L), BATENTE/REQUADRO DE 3 A 14 CM, COM VIDRO, SEM GUARNICAO/ALIZAR</t>
  </si>
  <si>
    <t>230,90</t>
  </si>
  <si>
    <t>JANELA MAXIM AR EM ALUMINIO, 80 X 60 CM (A X L), BATENTE/REQUADRO DE 4 A 14 CM, COM VIDRO, SEM GUARNICAO/ALIZAR</t>
  </si>
  <si>
    <t>300,91</t>
  </si>
  <si>
    <t>600,60</t>
  </si>
  <si>
    <t>JANELA MAXIM AR EM MADEIRA CEDRINHO/ ANGELIM COMERCIAL/ CURUPIXA/ CUMARU OU EQUIVALENTE DA REGIAO, CAIXA DO BATENTE/MARCO *10* CM, 1 FOLHA  PARA VIDRO, COM GUARNICAO/ALIZAR, COM FERRAGENS, (SEM VIDRO E SEM ACABAMENTO)</t>
  </si>
  <si>
    <t>583,33</t>
  </si>
  <si>
    <t>JANELA MAXIMO AR, ACO, BATENTE / REQUADRO DE 6 A 14 CM, PINT ANTICORROSIVA, SEM VIDRO, COM GRADE, 1 FL, 60  X 80 CM (A X L)</t>
  </si>
  <si>
    <t>258,98</t>
  </si>
  <si>
    <t>JANELA MAXIMO AR, ACO, BATENTE/REQUADRO DE 6 A 14 CM, PINT ANTICORROSIVA, SEM VIDRO, COM GRADE, 1 FL, 60  X 80 CM (A X L)</t>
  </si>
  <si>
    <t>539,55</t>
  </si>
  <si>
    <t>JANELA MAXIMO AR, ACO, BATENTE/REQUADRO DE 6 A 14 CM, PINT ANTICORROSIVA, SEM VIDRO, SEM GRADE, 1 FL, 60  X 80 CM (A X L)</t>
  </si>
  <si>
    <t>202,60</t>
  </si>
  <si>
    <t>JARDINEIRO</t>
  </si>
  <si>
    <t>13,68</t>
  </si>
  <si>
    <t>JARDINEIRO (MENSALISTA)</t>
  </si>
  <si>
    <t>2.399,30</t>
  </si>
  <si>
    <t>JOELHO COM VISITA, PVC SERIE R, 90 GRAUS, 100 X 75 MM, PARA ESGOTO PREDIAL</t>
  </si>
  <si>
    <t>JOELHO CPVC, SOLDAVEL, 45 GRAUS, 15 MM, PARA AGUA QUENTE</t>
  </si>
  <si>
    <t>2,54</t>
  </si>
  <si>
    <t>JOELHO CPVC, SOLDAVEL, 45 GRAUS, 22 MM, PARA AGUA QUENTE</t>
  </si>
  <si>
    <t>4,23</t>
  </si>
  <si>
    <t>JOELHO CPVC, SOLDAVEL, 45 GRAUS, 28 MM, PARA AGUA QUENTE</t>
  </si>
  <si>
    <t>6,14</t>
  </si>
  <si>
    <t>JOELHO CPVC, SOLDAVEL, 45 GRAUS, 35 MM, PARA AGUA QUENTE</t>
  </si>
  <si>
    <t>11,12</t>
  </si>
  <si>
    <t>JOELHO CPVC, SOLDAVEL, 45 GRAUS, 42 MM, PARA AGUA QUENTE</t>
  </si>
  <si>
    <t>17,83</t>
  </si>
  <si>
    <t>JOELHO CPVC, SOLDAVEL, 45 GRAUS, 54 MM, PARA AGUA QUENTE</t>
  </si>
  <si>
    <t>39,10</t>
  </si>
  <si>
    <t>JOELHO CPVC, SOLDAVEL, 45 GRAUS, 73 MM, PARA AGUA QUENTE</t>
  </si>
  <si>
    <t>104,47</t>
  </si>
  <si>
    <t>JOELHO CPVC, SOLDAVEL, 45 GRAUS, 89 MM, PARA AGUA QUENTE</t>
  </si>
  <si>
    <t>121,87</t>
  </si>
  <si>
    <t>JOELHO CPVC, SOLDAVEL, 90 GRAUS, 15 MM, PARA AGUA QUENTE</t>
  </si>
  <si>
    <t>1,92</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</si>
  <si>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</si>
  <si>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</si>
  <si>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</si>
  <si>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</si>
  <si>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</si>
  <si>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38,40</t>
  </si>
  <si>
    <t>JOELHO CPVC, SOLDAVEL, 90 GRAUS, 73 MM, PARA AGUA QUENTE</t>
  </si>
  <si>
    <t>101,88</t>
  </si>
  <si>
    <t>JOELHO CPVC, SOLDAVEL, 90 GRAUS, 89 MM, PARA AGUA QUENTE</t>
  </si>
  <si>
    <t>118,38</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</si>
  <si>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</si>
  <si>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</si>
  <si>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</si>
  <si>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</si>
  <si>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</si>
  <si>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</si>
  <si>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6,48</t>
  </si>
  <si>
    <t>JOELHO DE TRANSICAO, CPVC, SOLDAVEL, 90 GRAUS, 22 MM X 1/2", PARA AGUA QUENTE</t>
  </si>
  <si>
    <t>10,27</t>
  </si>
  <si>
    <t>JOELHO DE TRANSICAO, CPVC, SOLDAVEL, 90 GRAUS, 22 MM X 3/4", PARA AGUA QUENTE</t>
  </si>
  <si>
    <t>13,12</t>
  </si>
  <si>
    <t>JOELHO PARA PE DE COLUNA, 45 GRAUS, SERIE R, DN 100 MM, PARA ESGOTO PREDIAL</t>
  </si>
  <si>
    <t>JOELHO PPR 45 GRAUS, SOLDAVEL,  DN 20 MM, PARA AGUA QUENTE PREDIAL</t>
  </si>
  <si>
    <t>JOELHO PPR 45 GRAUS, SOLDAVEL, DN 25 MM, PARA AGUA QUENTE PREDIAL</t>
  </si>
  <si>
    <t>1,62</t>
  </si>
  <si>
    <t>JOELHO PPR, 45 GRAUS, SOLDAVEL, DN 32 MM, PARA AGUA QUENTE PREDIAL</t>
  </si>
  <si>
    <t>3,00</t>
  </si>
  <si>
    <t>JOELHO PPR, 90 GRAUS, SOLDAVEL, DN 110 MM, PARA AGUA QUENTE PREDIAL</t>
  </si>
  <si>
    <t>103,72</t>
  </si>
  <si>
    <t>JOELHO PPR, 90 GRAUS, SOLDAVEL, DN 20 MM, PARA AGUA QUENTE PREDIAL</t>
  </si>
  <si>
    <t>1,29</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</si>
  <si>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</si>
  <si>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</si>
  <si>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</si>
  <si>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</si>
  <si>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11,96</t>
  </si>
  <si>
    <t>JOELHO PPR, 90 GRAUS, SOLDAVEL, DN 63 MM, PARA AGUA QUENTE PREDIAL</t>
  </si>
  <si>
    <t>17,96</t>
  </si>
  <si>
    <t>JOELHO PPR, 90 GRAUS, SOLDAVEL, DN 75 MM, PARA AGUA QUENTE PREDIAL</t>
  </si>
  <si>
    <t>45,37</t>
  </si>
  <si>
    <t>JOELHO PPR, 90 GRAUS, SOLDAVEL, DN 90 MM, PARA AGUA QUENTE PREDIAL</t>
  </si>
  <si>
    <t>69,16</t>
  </si>
  <si>
    <t>JOELHO PVC COM VISITA, 90 GRAUS, DN 100 X 50 MM, SERIE NORMAL, PARA ESGOTO PREDIAL</t>
  </si>
  <si>
    <t>JOELHO PVC LEVE, 45 GRAUS, DN 150 MM, PARA ESGOTO PREDIAL</t>
  </si>
  <si>
    <t>33,77</t>
  </si>
  <si>
    <t>JOELHO PVC LEVE, 90 GRAUS, DN 150 MM, PARA ESGOTO PREDIAL</t>
  </si>
  <si>
    <t>30,42</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</si>
  <si>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</si>
  <si>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</si>
  <si>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</si>
  <si>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</si>
  <si>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7,19</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</si>
  <si>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</si>
  <si>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</si>
  <si>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</si>
  <si>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</si>
  <si>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2,93</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</si>
  <si>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</si>
  <si>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</si>
  <si>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</si>
  <si>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</si>
  <si>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</si>
  <si>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1,18</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</si>
  <si>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</si>
  <si>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</si>
  <si>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</si>
  <si>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</si>
  <si>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</si>
  <si>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</si>
  <si>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37,85</t>
  </si>
  <si>
    <t>JOELHO PVC, SOLDAVEL, PB, 45 GRAUS, DN 40 MM, PARA ESGOTO PREDIAL</t>
  </si>
  <si>
    <t>JOELHO PVC, SOLDAVEL, PB, 45 GRAUS, DN 50 MM, PARA ESGOTO PREDIAL</t>
  </si>
  <si>
    <t>2,36</t>
  </si>
  <si>
    <t>JOELHO PVC, SOLDAVEL, PB, 45 GRAUS, DN 75 MM, PARA ESGOTO PREDIAL</t>
  </si>
  <si>
    <t>5,42</t>
  </si>
  <si>
    <t>JOELHO PVC, SOLDAVEL, PB, 90 GRAUS, DN 100 MM, PARA ESGOTO PREDIAL</t>
  </si>
  <si>
    <t>6,07</t>
  </si>
  <si>
    <t>JOELHO PVC, SOLDAVEL, PB, 90 GRAUS, DN 150 MM, PARA ESGOTO PREDIAL</t>
  </si>
  <si>
    <t>36,51</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</si>
  <si>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</si>
  <si>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</si>
  <si>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</si>
  <si>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</si>
  <si>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157,33</t>
  </si>
  <si>
    <t>JOELHO PVC, SOLDAVEL, 90 GRAUS, 20 MM, PARA AGUA FRIA PREDIAL</t>
  </si>
  <si>
    <t>0,39</t>
  </si>
  <si>
    <t>JOELHO PVC, SOLDAVEL, 90 GRAUS, 25 MM, PARA AGUA FRIA PREDIAL</t>
  </si>
  <si>
    <t>JOELHO PVC, SOLDAVEL, 90 GRAUS, 32 MM, PARA AGUA FRIA PREDIAL</t>
  </si>
  <si>
    <t>JOELHO PVC, SOLDAVEL, 90 GRAUS, 40 MM, PARA AGUA FRIA PREDIAL</t>
  </si>
  <si>
    <t>3,73</t>
  </si>
  <si>
    <t>JOELHO PVC, SOLDAVEL, 90 GRAUS, 50 MM, PARA AGUA FRIA PREDIAL</t>
  </si>
  <si>
    <t>4,14</t>
  </si>
  <si>
    <t>JOELHO PVC, SOLDAVEL, 90 GRAUS, 60 MM, PARA AGUA FRIA PREDIAL</t>
  </si>
  <si>
    <t>18,94</t>
  </si>
  <si>
    <t>JOELHO PVC, SOLDAVEL, 90 GRAUS, 85 MM, PARA AGUA FRIA PREDIAL</t>
  </si>
  <si>
    <t>67,62</t>
  </si>
  <si>
    <t>JOELHO PVC, 45 GRAUS, ROSCAVEL,  1 1/2", AGUA FRIA PREDIAL</t>
  </si>
  <si>
    <t>9,09</t>
  </si>
  <si>
    <t>JOELHO PVC, 45 GRAUS, ROSCAVEL, 1 1/4",  AGUA FRIA PREDIAL</t>
  </si>
  <si>
    <t>7,55</t>
  </si>
  <si>
    <t>JOELHO PVC, 45 GRAUS, ROSCAVEL, 2", AGUA FRIA PREDIAL</t>
  </si>
  <si>
    <t>JOELHO PVC, 60 GRAUS, DIAMETRO ENTRE 80 E 100 MM, PARA DRENAGEM PLUVIAL PREDIAL</t>
  </si>
  <si>
    <t>JOELHO PVC, 90 GRAUS, DIAMETRO ENTRE 80 E 100 MM, PARA DRENAGEM PLUVIAL PREDIAL</t>
  </si>
  <si>
    <t>6,37</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</si>
  <si>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</si>
  <si>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</si>
  <si>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</si>
  <si>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</si>
  <si>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</si>
  <si>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16,49</t>
  </si>
  <si>
    <t>JOELHO ROSCA FEMEA MOVEL, METALICO, PARA CONEXAO COM ANEL DESLIZANTE EM TUBO PEX, DN 20 MM X 3/4"</t>
  </si>
  <si>
    <t>19,48</t>
  </si>
  <si>
    <t>JOELHO ROSCA FEMEA MOVEL, METALICO, PARA CONEXAO COM ANEL DESLIZANTE EM TUBO PEX, DN 25 MM X 3/4"</t>
  </si>
  <si>
    <t>21,82</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</si>
  <si>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</si>
  <si>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</si>
  <si>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</si>
  <si>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</si>
  <si>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43,80</t>
  </si>
  <si>
    <t>JOELHO 45 GRAUS, PPR, SOLDAVEL, F/ F, DN 90 MM, PARA AQUA QUENTE E FRIA PREDIAL</t>
  </si>
  <si>
    <t>88,49</t>
  </si>
  <si>
    <t>JOELHO 90 GRAUS, METALICO, PARA CONEXAO COM ANEL DESLIZANTE EM TUBO PEX, DN 16 MM</t>
  </si>
  <si>
    <t>10,02</t>
  </si>
  <si>
    <t>JOELHO 90 GRAUS, METALICO, PARA CONEXAO COM ANEL DESLIZANTE EM TUBO PEX, DN 20 MM</t>
  </si>
  <si>
    <t>11,63</t>
  </si>
  <si>
    <t>JOELHO 90 GRAUS, METALICO, PARA CONEXAO COM ANEL DESLIZANTE EM TUBO PEX, DN 25 MM</t>
  </si>
  <si>
    <t>20,19</t>
  </si>
  <si>
    <t>JOELHO 90 GRAUS, METALICO, PARA CONEXAO COM ANEL DESLIZANTE EM TUBO PEX, DN 32 MM</t>
  </si>
  <si>
    <t>26,63</t>
  </si>
  <si>
    <t>JOELHO 90 GRAUS, PLASTICO, PARA CONEXAO COM CRIMPAGEM EM TUBO PEX, DN 16 MM</t>
  </si>
  <si>
    <t>JOELHO 90 GRAUS, PLASTICO, PARA CONEXAO COM CRIMPAGEM EM TUBO PEX, DN 20 MM</t>
  </si>
  <si>
    <t>12,56</t>
  </si>
  <si>
    <t>JOELHO 90 GRAUS, PLASTICO, PARA CONEXAO COM CRIMPAGEM EM TUBO PEX, DN 25 MM</t>
  </si>
  <si>
    <t>15,79</t>
  </si>
  <si>
    <t>JOELHO 90 GRAUS, PLASTICO, PARA CONEXAO COM CRIMPAGEM EM TUBO PEX, DN 32 MM</t>
  </si>
  <si>
    <t>27,76</t>
  </si>
  <si>
    <t>JOELHO 90 GRAUS, ROSCA FEMEA TERMINAL, METALICO, PARA CONEXAO COM ANEL DESLIZANTE EM TUBO PEX, DN 16 MM X 1/2"</t>
  </si>
  <si>
    <t>JOELHO 90 GRAUS, ROSCA FEMEA TERMINAL, METALICO, PARA CONEXAO COM ANEL DESLIZANTE EM TUBO PEX, DN 20 MM X 1/2"</t>
  </si>
  <si>
    <t>9,50</t>
  </si>
  <si>
    <t>JOELHO 90 GRAUS, ROSCA FEMEA TERMINAL, METALICO, PARA CONEXAO COM ANEL DESLIZANTE EM TUBO PEX, DN 20 MM X 3/4"</t>
  </si>
  <si>
    <t>JOELHO 90 GRAUS, ROSCA FEMEA TERMINAL, METALICO, PARA CONEXAO COM ANEL DESLIZANTE EM TUBO PEX, DN 25 MM X 3/4"</t>
  </si>
  <si>
    <t>14,51</t>
  </si>
  <si>
    <t>JOELHO 90 GRAUS, ROSCA FEMEA TERMINAL, PLASTICO, PARA CONEXAO COM CRIMPAGEM EM TUBO PEX, DN 16 MM X 1/2"</t>
  </si>
  <si>
    <t>11,18</t>
  </si>
  <si>
    <t>JOELHO 90 GRAUS, ROSCA FEMEA TERMINAL, PLASTICO, PARA CONEXAO COM CRIMPAGEM EM TUBO PEX, DN 16 MM X 3/4"</t>
  </si>
  <si>
    <t>15,93</t>
  </si>
  <si>
    <t>JOELHO 90 GRAUS, ROSCA FEMEA TERMINAL, PLASTICO, PARA CONEXAO COM CRIMPAGEM EM TUBO PEX, DN 20 MM X 1/2"</t>
  </si>
  <si>
    <t>14,64</t>
  </si>
  <si>
    <t>JOELHO 90 GRAUS, ROSCA FEMEA TERMINAL, PLASTICO, PARA CONEXAO COM CRIMPAGEM EM TUBO PEX, DN 20 MM X 3/4"</t>
  </si>
  <si>
    <t>18,32</t>
  </si>
  <si>
    <t>JOELHO 90 GRAUS, ROSCA FEMEA TERMINAL, PLASTICO, PARA CONEXAO COM CRIMPAGEM EM TUBO PEX, DN 25 MM X 1/2"</t>
  </si>
  <si>
    <t>JOELHO 90 GRAUS, ROSCA FEMEA TERMINAL, PLASTICO, PARA CONEXAO COM CRIMPAGEM EM TUBO PEX, DN 25 MM X 1"</t>
  </si>
  <si>
    <t>28,52</t>
  </si>
  <si>
    <t>JOELHO 90 GRAUS, ROSCA FEMEA TERMINAL, PLASTICO, PARA CONEXAO COM CRIMPAGEM EM TUBO PEX, DN 25 MM X 3/4"</t>
  </si>
  <si>
    <t>21,08</t>
  </si>
  <si>
    <t>JOELHO 90 GRAUS, ROSCA FEMEA TERMINAL, PLASTICO, PARA CONEXAO COM CRIMPAGEM EM TUBO PEX, DN 32 MM X 1"</t>
  </si>
  <si>
    <t>35,84</t>
  </si>
  <si>
    <t>JOELHO 90 GRAUS, ROSCA MACHO TERMINAL, METALICO, PARA CONEXAO COM ANEL DESLIZANTE EM TUBO PEX, DN 16 MM X 1/2"</t>
  </si>
  <si>
    <t>9,02</t>
  </si>
  <si>
    <t>JOELHO 90 GRAUS, ROSCA MACHO TERMINAL, METALICO, PARA CONEXAO COM ANEL DESLIZANTE EM TUBO PEX, DN 20 MM X 1/2"</t>
  </si>
  <si>
    <t>9,11</t>
  </si>
  <si>
    <t>JOELHO 90 GRAUS, ROSCA MACHO TERMINAL, METALICO, PARA CONEXAO COM ANEL DESLIZANTE EM TUBO PEX, DN 20 MM X 3/4"</t>
  </si>
  <si>
    <t>13,47</t>
  </si>
  <si>
    <t>JOELHO 90 GRAUS, ROSCA MACHO TERMINAL, METALICO, PARA CONEXAO COM ANEL DESLIZANTE EM TUBO PEX, DN 25 MM X 3/4"</t>
  </si>
  <si>
    <t>14,41</t>
  </si>
  <si>
    <t>JOELHO 90 GRAUS, ROSCA MACHO TERMINAL, PLASTICO, PARA CONEXAO COM CRIMPAGEM EM TUBO PEX, DN 25 MM X 1/2"</t>
  </si>
  <si>
    <t>JOELHO 90 GRAUS, ROSCA MACHO TERMINAL, PLASTICO, PARA CONEXAO COM CRIMPAGEM EM TUBO PEX, DN 25 MM X 1"</t>
  </si>
  <si>
    <t>18,81</t>
  </si>
  <si>
    <t>JOELHO 90 GRAUS, ROSCA MACHO TERMINAL, PLASTICO, PARA CONEXAO COM CRIMPAGEM EM TUBO PEX, DN 32 MM X 1"</t>
  </si>
  <si>
    <t>27,97</t>
  </si>
  <si>
    <t>JOELHO, PVC COM ROSCA E BUCHA LATAO, 90 GRAUS,  3/4", PARA AGUA FRIA PREDIAL</t>
  </si>
  <si>
    <t>9,82</t>
  </si>
  <si>
    <t>JOELHO, PVC SERIE R, 45 GRAUS, DN 100 MM, PARA ESGOTO PREDIAL</t>
  </si>
  <si>
    <t>14,86</t>
  </si>
  <si>
    <t>JOELHO, PVC SERIE R, 45 GRAUS, DN 150 MM, PARA ESGOTO PREDIAL</t>
  </si>
  <si>
    <t>47,10</t>
  </si>
  <si>
    <t>JOELHO, PVC SERIE R, 45 GRAUS, DN 40 MM, PARA ESGOTO PREDIAL</t>
  </si>
  <si>
    <t>JOELHO, PVC SERIE R, 45 GRAUS, DN 50 MM, PARA ESGOTO PREDIAL</t>
  </si>
  <si>
    <t>JOELHO, PVC SERIE R, 45 GRAUS, DN 75 MM, PARA ESGOTO PREDIAL</t>
  </si>
  <si>
    <t>JOELHO, PVC SERIE R, 90 GRAUS, DN 100 MM, PARA ESGOTO PREDIAL</t>
  </si>
  <si>
    <t>18,47</t>
  </si>
  <si>
    <t>JOELHO, PVC SERIE R, 90 GRAUS, DN 150 MM, PARA ESGOTO PREDIAL</t>
  </si>
  <si>
    <t>60,59</t>
  </si>
  <si>
    <t>JOELHO, PVC SERIE R, 90 GRAUS, DN 40 MM, PARA ESGOTO PREDIAL</t>
  </si>
  <si>
    <t>3,01</t>
  </si>
  <si>
    <t>JOELHO, PVC SERIE R, 90 GRAUS, DN 50 MM, PARA ESGOTO PREDIAL</t>
  </si>
  <si>
    <t>JOELHO, PVC SERIE R, 90 GRAUS, DN 75 MM, PARA ESGOTO PREDIAL</t>
  </si>
  <si>
    <t>11,19</t>
  </si>
  <si>
    <t>JOELHO, PVC SOLDAVEL, 45 GRAUS, 110 MM, PARA AGUA FRIA PREDIAL</t>
  </si>
  <si>
    <t>143,84</t>
  </si>
  <si>
    <t>JOELHO, PVC SOLDAVEL, 45 GRAUS, 20 MM, PARA AGUA FRIA PREDIAL</t>
  </si>
  <si>
    <t>JOELHO, PVC SOLDAVEL, 45 GRAUS, 25 MM, PARA AGUA FRIA PREDIAL</t>
  </si>
  <si>
    <t>1,05</t>
  </si>
  <si>
    <t>JOELHO, PVC SOLDAVEL, 45 GRAUS, 32 MM, PARA AGUA FRIA PREDIAL</t>
  </si>
  <si>
    <t>2,80</t>
  </si>
  <si>
    <t>JOELHO, PVC SOLDAVEL, 45 GRAUS, 40 MM, PARA AGUA FRIA PREDIAL</t>
  </si>
  <si>
    <t>JOELHO, PVC SOLDAVEL, 45 GRAUS, 50 MM, PARA AGUA FRIA PREDIAL</t>
  </si>
  <si>
    <t>5,08</t>
  </si>
  <si>
    <t>JOELHO, PVC SOLDAVEL, 45 GRAUS, 60 MM, PARA AGUA FRIA PREDIAL</t>
  </si>
  <si>
    <t>18,27</t>
  </si>
  <si>
    <t>JOELHO, PVC SOLDAVEL, 45 GRAUS, 75 MM, PARA AGUA FRIA PREDIAL</t>
  </si>
  <si>
    <t>44,28</t>
  </si>
  <si>
    <t>JOELHO, PVC SOLDAVEL, 45 GRAUS, 85 MM, PARA AGUA FRIA PREDIAL</t>
  </si>
  <si>
    <t>50,15</t>
  </si>
  <si>
    <t>JOELHO, PVC SOLDAVEL, 90 GRAUS, 75 MM, PARA AGUA FRIA PREDIAL</t>
  </si>
  <si>
    <t>59,98</t>
  </si>
  <si>
    <t>JOELHO, ROSCA FEMEA, COM BASE FIXA, METALICO, PARA CONEXAO COM ANEL DESLIZANTE EM TUBO PEX, DN 16 MM X 1/2"</t>
  </si>
  <si>
    <t>JOELHO, ROSCA FEMEA, COM BASE FIXA, METALICO, PARA CONEXAO COM ANEL DESLIZANTE EM TUBO PEX, DN 20 MM X 1/2"</t>
  </si>
  <si>
    <t>12,84</t>
  </si>
  <si>
    <t>JOELHO, ROSCA FEMEA, COM BASE FIXA, METALICO, PARA CONEXAO COM ANEL DESLIZANTE EM TUBO PEX, DN 25 MM X 3/4"</t>
  </si>
  <si>
    <t>16,59</t>
  </si>
  <si>
    <t>JOELHO, ROSCA FEMEA, COM BASE FIXA, PLASTICO, PARA CONEXAO COM CRIMPAGEM EM TUBO PEX, DN 25 MM X 1/2"</t>
  </si>
  <si>
    <t>20,52</t>
  </si>
  <si>
    <t>JOELHO, ROSCA FEMEA, COM BASE FIXA, PLASTICO, PARA CONEXAO POR CRIMPAGEM EM TUBO PEX, DN 16 MM X 3/4"</t>
  </si>
  <si>
    <t>19,50</t>
  </si>
  <si>
    <t>JOELHO, ROSCA FEMEA, COM BASE FIXA, PLASTICO, PARA CONEXAO POR CRIMPAGEM EM TUBO PEX, DN 20 MM X 3/4"</t>
  </si>
  <si>
    <t>24,38</t>
  </si>
  <si>
    <t>JOGO DE FERRAGENS CROMADAS P/ PORTA DE VIDRO TEMPERADO, UMA FOLHA COMPOSTA: DOBRADICA SUPERIOR (101) E INFERIOR (103),TRINCO (502), FECHADURA (520),CONTRA FECHADURA (531),COM CAPUCHINHO</t>
  </si>
  <si>
    <t>308,10</t>
  </si>
  <si>
    <t>JOGO DE TRANQUETA E ROSETA QUADRADA DE SOBREPOR SEM FUROS, EM LATAO CROMADO, *50 X 50* MM, PARA FECHADURA DE PORTA DE BANHEIRO</t>
  </si>
  <si>
    <t>38,36</t>
  </si>
  <si>
    <t>JOGO DE TRANQUETA E ROSETA REDONDA DE SOBREPOR SEM FUROS, EM LATAO CROMADO, DIAMETRO *50* MM, PARA FECHADURA DE PORTA DE BANHEIRO</t>
  </si>
  <si>
    <t>JUNCAO DE REDUCAO INVERTIDA, PVC SOLDAVEL, 100 X 50 MM, SERIE NORMAL PARA ESGOTO PREDIAL</t>
  </si>
  <si>
    <t>11,28</t>
  </si>
  <si>
    <t>JUNCAO DE REDUCAO INVERTIDA, PVC SOLDAVEL, 100 X 75 MM, SERIE NORMAL PARA ESGOTO PREDIAL</t>
  </si>
  <si>
    <t>13,71</t>
  </si>
  <si>
    <t>JUNCAO DE REDUCAO INVERTIDA, PVC SOLDAVEL, 75 X 50 MM, SERIE NORMAL PARA ESGOTO PREDIAL</t>
  </si>
  <si>
    <t>8,26</t>
  </si>
  <si>
    <t>JUNCAO DE REDUCAO SIMPLES, COM BOLSA PARA ANEL, PVC LEVE,  150 X 100 MM, PARA ESGOTO PREDIAL</t>
  </si>
  <si>
    <t>JUNCAO DUPLA, PVC SERIE R, DN 100 X 100 X 100 MM, PARA ESGOTO PREDIAL</t>
  </si>
  <si>
    <t>42,10</t>
  </si>
  <si>
    <t>JUNCAO DUPLA, PVC SOLDAVEL, DN 100 X 100 X 100 MM , SERIE NORMAL PARA ESGOTO PREDIAL</t>
  </si>
  <si>
    <t>27,17</t>
  </si>
  <si>
    <t>JUNCAO DUPLA, PVC SOLDAVEL, DN 75 X 75 X 75 MM , SERIE NORMAL PARA ESGOTO PREDIAL</t>
  </si>
  <si>
    <t>JUNCAO INVERTIDA, PVC SOLDAVEL, 75 X 75 MM, SERIE NORMAL PARA ESGOTO PREDIAL</t>
  </si>
  <si>
    <t>JUNCAO PVC  ROSCAVEL, 45 GRAUS, 1/2", PARA AGUA FRIA PREDIAL</t>
  </si>
  <si>
    <t>8,53</t>
  </si>
  <si>
    <t>JUNCAO PVC  ROSCAVEL, 45 GRAUS, 1", PARA AGUA FRIA PREDIAL</t>
  </si>
  <si>
    <t>17,18</t>
  </si>
  <si>
    <t>JUNCAO PVC  ROSCAVEL, 45 GRAUS, 3/4", PARA AGUA FRIA PREDIAL</t>
  </si>
  <si>
    <t>JUNCAO PVC, 45 GRAUS, ROSCAVEL, 1 1/2", PARA AGUA FRIA PREDIAL</t>
  </si>
  <si>
    <t>28,18</t>
  </si>
  <si>
    <t>JUNCAO PVC, 45 GRAUS, ROSCAVEL, 1 1/4", AGUA FRIA PREDIAL</t>
  </si>
  <si>
    <t>20,75</t>
  </si>
  <si>
    <t>JUNCAO PVC, 45 GRAUS, ROSCAVEL, 2", AGUA FRIA PREDIAL</t>
  </si>
  <si>
    <t>42,41</t>
  </si>
  <si>
    <t>JUNCAO PVC, 60 GRAUS, CIRCULAR,  DIAMETRO ENTRE 80 E 100 MM, PARA DRENAGEM PLUVIAL PREDIAL</t>
  </si>
  <si>
    <t>8,06</t>
  </si>
  <si>
    <t>JUNCAO SIMPLES, PVC LEVE, 150 MM, PARA ESGOTO PREDIAL</t>
  </si>
  <si>
    <t>100,92</t>
  </si>
  <si>
    <t>JUNCAO SIMPLES, PVC SERIE R, DN 100 X 100 MM, PARA ESGOTO PREDIAL</t>
  </si>
  <si>
    <t>33,93</t>
  </si>
  <si>
    <t>JUNCAO SIMPLES, PVC SERIE R, DN 100 X 75 MM, PARA ESGOTO PREDIAL</t>
  </si>
  <si>
    <t>32,65</t>
  </si>
  <si>
    <t>JUNCAO SIMPLES, PVC SERIE R, DN 150 X 100 MM, PARA ESGOTO PREDIAL</t>
  </si>
  <si>
    <t>78,25</t>
  </si>
  <si>
    <t>JUNCAO SIMPLES, PVC SERIE R, DN 150 X 150 MM, PARA ESGOTO PREDIAL</t>
  </si>
  <si>
    <t>95,16</t>
  </si>
  <si>
    <t>JUNCAO SIMPLES, PVC SERIE R, DN 40 X 40 MM, PARA ESGOTO PREDIAL</t>
  </si>
  <si>
    <t>5,63</t>
  </si>
  <si>
    <t>JUNCAO SIMPLES, PVC SERIE R, DN 50 X 50 MM, PARA ESGOTO PREDIAL</t>
  </si>
  <si>
    <t>JUNCAO SIMPLES, PVC SERIE R, DN 75 X 75 MM, PARA ESGOTO PREDIAL</t>
  </si>
  <si>
    <t>21,52</t>
  </si>
  <si>
    <t>JUNCAO SIMPLES, PVC, DN 100 X 50 MM, SERIE NORMAL PARA ESGOTO PREDIAL</t>
  </si>
  <si>
    <t>JUNCAO SIMPLES, PVC, DN 100 X 75 MM, SERIE NORMAL PARA ESGOTO PREDIAL</t>
  </si>
  <si>
    <t>15,73</t>
  </si>
  <si>
    <t>JUNCAO SIMPLES, PVC, DN 50 X 50 MM, SERIE NORMAL PARA ESGOTO PREDIAL</t>
  </si>
  <si>
    <t>JUNCAO SIMPLES, PVC, DN 75 X 50 MM, SERIE NORMAL PARA ESGOTO PREDIAL</t>
  </si>
  <si>
    <t>8,85</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</si>
  <si>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</si>
  <si>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</si>
  <si>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</si>
  <si>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</si>
  <si>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</si>
  <si>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</si>
  <si>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20,55</t>
  </si>
  <si>
    <t>JUNCAO, PVC, 45 GRAUS, JE, BBB, DN 150 MM, PARA REDE COLETORA DE ESGOTO (NBR 10569)</t>
  </si>
  <si>
    <t>JUNCAO, PVC, 45 GRAUS, JE, BBB, DN 200 MM, PARA REDE COLETORA DE ESGOTO (NBR 10569)</t>
  </si>
  <si>
    <t>79,24</t>
  </si>
  <si>
    <t>JUNCAO, PVC, 45 GRAUS, JE, BBB, DN 250 MM, PARA REDE COLETORA DE ESGOTO (NBR 10569)</t>
  </si>
  <si>
    <t>110,38</t>
  </si>
  <si>
    <t>JUNCAO, PVC, 45 GRAUS, JE, BBB, DN 300 MM, PARA REDE COLETORA DE ESGOTO (NBR 10569)</t>
  </si>
  <si>
    <t>240,80</t>
  </si>
  <si>
    <t>JUNCAO, PVC, 45 GRAUS, JE, BBB, DN 350 MM, PARA REDE COLETORA DE ESGOTO (NBR 10569)</t>
  </si>
  <si>
    <t>392,06</t>
  </si>
  <si>
    <t>JUNCAO, PVC, 45 GRAUS, JE, BBB, DN 400 MM, PARA REDE COLETORA DE ESGOTO (NBR 10569)</t>
  </si>
  <si>
    <t>450,20</t>
  </si>
  <si>
    <t>JUNTA DE EXPANSAO BRONZE/LATAO (REF 900), PONTA X PONTA, 35 MM</t>
  </si>
  <si>
    <t>254,69</t>
  </si>
  <si>
    <t>JUNTA DE EXPANSAO BRONZE/LATAO (REF 900), PONTA X PONTA, 42 MM</t>
  </si>
  <si>
    <t>318,88</t>
  </si>
  <si>
    <t>JUNTA DE EXPANSAO BRONZE/LATAO (REF 900), PONTA X PONTA, 54 MM</t>
  </si>
  <si>
    <t>442,27</t>
  </si>
  <si>
    <t>JUNTA DE EXPANSAO BRONZE/LATAO (REF 900), PONTA X PONTA, 66 MM</t>
  </si>
  <si>
    <t>584,17</t>
  </si>
  <si>
    <t>JUNTA DE EXPANSAO DE COBRE (REF 900), PONTA X PONTA, 15 MM</t>
  </si>
  <si>
    <t>174,66</t>
  </si>
  <si>
    <t>JUNTA DE EXPANSAO DE COBRE (REF 900), PONTA X PONTA, 22 MM</t>
  </si>
  <si>
    <t>JUNTA DE EXPANSAO DE COBRE (REF 900), PONTA X PONTA, 28 MM</t>
  </si>
  <si>
    <t>222,53</t>
  </si>
  <si>
    <t>JUNTA DILATACAO ELASTICA PARA CONCRETO (FUGENBAND) O-12, ATE 5 MCA</t>
  </si>
  <si>
    <t>58,37</t>
  </si>
  <si>
    <t>JUNTA DILATACAO ELASTICA PARA CONCRETO (FUGENBAND) O-22, ATE 30 MCA</t>
  </si>
  <si>
    <t>JUNTA DILATACAO ELASTICA PARA CONCRETO (FUGENBAND) O-35/10, ATE 100 MCA</t>
  </si>
  <si>
    <t>326,87</t>
  </si>
  <si>
    <t>JUNTA DILATACAO ELASTICA PARA CONCRETO (FUGENBAND) O-35/6, ATE 100 MCA</t>
  </si>
  <si>
    <t>270,42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</si>
  <si>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</si>
  <si>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</si>
  <si>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</si>
  <si>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</si>
  <si>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198,81</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</si>
  <si>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</si>
  <si>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</si>
  <si>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</si>
  <si>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78,43</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</si>
  <si>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</si>
  <si>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86,00</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</si>
  <si>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</si>
  <si>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146,72</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</si>
  <si>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</si>
  <si>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126,26</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</si>
  <si>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</si>
  <si>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173,14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</si>
  <si>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</si>
  <si>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172,56</t>
  </si>
  <si>
    <t>KIT DE ACESSORIOS PARA BANHEIRO EM METAL CROMADO, 5 PECAS</t>
  </si>
  <si>
    <t>114,68</t>
  </si>
  <si>
    <t>KIT DE MATERIAIS PARA BRACADEIRA PARA FIXACAO EM POSTE CIRCULAR, CONTEM TRES FIXADORES E UM ROLO DE FITA DE 3 M EM ACO CARBONO</t>
  </si>
  <si>
    <t>KIT DE PROTECAO ARSTOP PARA AR CONDICIONADO, TOMADA PADRAO 2P+T 20 A, COM DISJUNTOR UNIPOLAR DIN 20A</t>
  </si>
  <si>
    <t>18,71</t>
  </si>
  <si>
    <t>KIT PORTA PRONTA DE MADEIRA, FOLHA LEVE (NBR 15930) DE 60 X 210 CM, E = *35* MM, COM MARCO EM ACO, NUCLEO COLMEIA, CAPA LISA EM HDF, ACABAMENTO MELAMINICO BRANCO (INCLUI MARCO, ALIZARES, DOBRADICAS E FECHADURA)</t>
  </si>
  <si>
    <t>276,38</t>
  </si>
  <si>
    <t>KIT PORTA PRONTA DE MADEIRA, FOLHA LEVE (NBR 15930) DE 60 X 210 CM, E = 35 MM, NUCLEO COLMEIA, ESTRUTURA USINADA PARA FECHADURA, CAPA LISA EM HDF, ACABAMENTO EM PRIMER PARA PINTURA (INCLUI MARCO, ALIZARES E DOBRADICAS)</t>
  </si>
  <si>
    <t>243,50</t>
  </si>
  <si>
    <t>KIT PORTA PRONTA DE MADEIRA, FOLHA LEVE (NBR 15930) DE 70 X 210 CM, E = *35* MM, COM MARCO EM ACO, NUCLEO COLMEIA, CAPA LISA EM HDF, ACABAMENTO MELAMINICO BRANCO (INCLUI MARCO, ALIZARES, DOBRADICAS E FECHADURA)</t>
  </si>
  <si>
    <t>263,60</t>
  </si>
  <si>
    <t>KIT PORTA PRONTA DE MADEIRA, FOLHA LEVE (NBR 15930) DE 70 X 210 CM, E = 35 MM, NUCLEO COLMEIA, ESTRUTURA USINADA PARA FECHADURA, CAPA LISA EM HDF, ACABAMENTO EM PRIMER PARA PINTURA (INCLUI MARCO, ALIZARES E DOBRADICAS)</t>
  </si>
  <si>
    <t>246,02</t>
  </si>
  <si>
    <t>KIT PORTA PRONTA DE MADEIRA, FOLHA LEVE (NBR 15930) DE 80 X 210 CM, E = *35* MM, COM MARCO EM ACO, NUCLEO COLMEIA, CAPA LISA EM HDF, ACABAMENTO MELAMINICO BRANCO (INCLUI MARCO, ALIZARES, DOBRADICAS E FECHADURA)</t>
  </si>
  <si>
    <t>266,12</t>
  </si>
  <si>
    <t>KIT PORTA PRONTA DE MADEIRA, FOLHA LEVE (NBR 15930) DE 80 X 210 CM, E = 35 MM, NUCLEO COLMEIA, ESTRUTURA USINADA PARA FECHADURA, CAPA LISA EM HDF, ACABAMENTO EM PRIMER PARA PINTURA (INCLUI MARCO, ALIZARES E DOBRADICAS)</t>
  </si>
  <si>
    <t>248,53</t>
  </si>
  <si>
    <t>KIT PORTA PRONTA DE MADEIRA, FOLHA LEVE (NBR 15930) DE 90 X 210 CM, E = *35* MM, COM MARCO EM ACO, NUCLEO COLMEIA, CAPA LISA EM HDF, ACABAMENTO MELAMINICO BRANCO (INCLUI MARCO, ALIZARES, DOBRADICAS E FECHADURA)</t>
  </si>
  <si>
    <t>278,70</t>
  </si>
  <si>
    <t>KIT PORTA PRONTA DE MADEIRA, FOLHA LEVE (NBR 15930) DE 90 X 210 CM, E = 35 MM, NUCLEO COLMEIA, ESTRUTURA USINADA PARA FECHADURA, CAPA LISA EM HDF, ACABAMENTO EM PRIMER PARA PINTURA (INCLUI MARCO, ALIZARES E DOBRADICAS)</t>
  </si>
  <si>
    <t>261,11</t>
  </si>
  <si>
    <t>KIT PORTA PRONTA DE MADEIRA, FOLHA MEDIA (NBR 15930) DE 60 X 210 CM, E = 35 MM, NUCLEO SARRAFEADO, ESTRUTURA USINADA PARA FECHADURA, CAPA LISA EM HDF, ACABAMENTO EM PRIMER PARA PINTURA (INCLUI MARCO, ALIZARES E DOBRADICAS)</t>
  </si>
  <si>
    <t>266,33</t>
  </si>
  <si>
    <t>KIT PORTA PRONTA DE MADEIRA, FOLHA MEDIA (NBR 15930) DE 60 X 210 CM, E = 35 MM, NUCLEO SARRAFEADO, ESTRUTURA USINADA PARA FECHADURA, CAPA LISA EM HDF, ACABAMENTO MELAMINICO BRANCO (INCLUI MARCO, ALIZARES E DOBRADICAS)</t>
  </si>
  <si>
    <t>301,91</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</si>
  <si>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</si>
  <si>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</si>
  <si>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311,56</t>
  </si>
  <si>
    <t>KIT PORTA PRONTA DE MADEIRA, FOLHA MEDIA (NBR 15930) DE 80 X 210 CM, E = 35 MM, NUCLEO SARRAFEADO, ESTRUTURA USINADA PARA FECHADURA, CAPA LISA EM HDF, ACABAMENTO EM PRIMER PARA PINTURA (INCLUI MARCO, ALIZARES E DOBRADICAS)</t>
  </si>
  <si>
    <t>286,33</t>
  </si>
  <si>
    <t>KIT PORTA PRONTA DE MADEIRA, FOLHA MEDIA (NBR 15930) DE 80 X 210 CM, E = 35 MM, NUCLEO SARRAFEADO, ESTRUTURA USINADA PARA FECHADURA, CAPA LISA EM HDF, ACABAMENTO MELAMINICO BRANCO (INCLUI MARCO, ALIZARES E DOBRADICAS)</t>
  </si>
  <si>
    <t>313,47</t>
  </si>
  <si>
    <t>KIT PORTA PRONTA DE MADEIRA, FOLHA MEDIA (NBR 15930) DE 90 X 210 CM, E = 35 MM, NUCLEO SARRAFEADO, ESTRUTURA USINADA PARA FECHADURA, CAPA LISA EM HDF, ACABAMENTO EM PRIMER PARA PINTURA (INCLUI MARCO, ALIZARES E DOBRADICAS)</t>
  </si>
  <si>
    <t>296,38</t>
  </si>
  <si>
    <t>KIT PORTA PRONTA DE MADEIRA, FOLHA MEDIA (NBR 15930) DE 90 X 210 CM, E = 35 MM, NUCLEO SARRAFEADO, ESTRUTURA USINADA PARA FECHADURA, CAPA LISA EM HDF, ACABAMENTO MELAMINICO BRANCO (INCLUI MARCO, ALIZARES E DOBRADICAS)</t>
  </si>
  <si>
    <t>331,66</t>
  </si>
  <si>
    <t>KIT PORTA PRONTA DE MADEIRA, FOLHA PESADA (NBR 15930) DE 80 X 210 CM, E = 35 MM, NUCLEO SOLIDO, CAPA LISA EM HDF, ACABAMENTO MELAMINICO BRANCO (INCLUI MARCO, ALIZARES, DOBRADICAS E FECHADURA EXTERNA)</t>
  </si>
  <si>
    <t>332,75</t>
  </si>
  <si>
    <t>KIT PORTA PRONTA DE MADEIRA, FOLHA PESADA (NBR 15930) DE 80 X 210 CM, E = 35 MM, NUCLEO SOLIDO, ESTRUTURA USINADA PARA FECHADURA, CAPA LISA EM HDF, ACABAMENTO EM LAMINADO NATURAL COM VERNIZ (INCLUI MARCO, ALIZARES E DOBRADICAS)</t>
  </si>
  <si>
    <t>370,00</t>
  </si>
  <si>
    <t>KIT PORTA PRONTA DE MADEIRA, FOLHA PESADA (NBR 15930) DE 90 X 210 CM, E = 35 MM, NUCLEO SOLIDO, CAPA LISA EM HDF, ACABAMENTO MELAMINICO BRANCO (INCLUI MARCO, ALIZARES, DOBRADICAS E FECHADURA EXTERNA)</t>
  </si>
  <si>
    <t>341,41</t>
  </si>
  <si>
    <t>KIT PORTA PRONTA DE MADEIRA, FOLHA PESADA (NBR 15930) DE 90 X 210 CM, E = 35 MM, NUCLEO SOLIDO, ESTRUTURA USINADA PARA FECHADURA, CAPA LISA EM HDF, ACABAMENTO EM LAMINADO NATURAL COM VERNIZ (INCLUI MARCO, ALIZARES E DOBRADICAS)</t>
  </si>
  <si>
    <t>401,39</t>
  </si>
  <si>
    <t>LADRILHO HIDRAULICO, *20 x 20* CM, E= 2 CM, PADRAO COPACABANA, 2 CORES (PRETO E BRANCO)</t>
  </si>
  <si>
    <t>47,40</t>
  </si>
  <si>
    <t>LADRILHO HIDRAULICO, *20 X 20* CM, E= 2 CM, DADOS, COR NATURAL</t>
  </si>
  <si>
    <t>44,00</t>
  </si>
  <si>
    <t>LADRILHO HIDRAULICO, *20 X 20* CM, E= 2 CM, RAMPA, NATURAL</t>
  </si>
  <si>
    <t>44,26</t>
  </si>
  <si>
    <t>LADRILHO HIDRAULICO, *20 X 20* CM, E= 2 CM, TATIL ALERTA OU DIRECIONAL, AMARELO</t>
  </si>
  <si>
    <t>56,10</t>
  </si>
  <si>
    <t>LADRILHO HIDRAULICO, *30 X 30* CM, E= 2 CM, MILANO, NATURAL</t>
  </si>
  <si>
    <t>43,46</t>
  </si>
  <si>
    <t>LAJE PRE-MOLDADA CONVENCIONAL (LAJOTAS + VIGOTAS) PARA FORRO, UNIDIRECIONAL, SOBRECARGA DE 100 KG/M2, VAO ATE 4,00 M (SEM COLOCACAO)</t>
  </si>
  <si>
    <t>21,00</t>
  </si>
  <si>
    <t>LAJE PRE-MOLDADA CONVENCIONAL (LAJOTAS + VIGOTAS) PARA FORRO, UNIDIRECIONAL, SOBRECARGA DE 100 KG/M2, VAO ATE 4,50 M (SEM COLOCACAO)</t>
  </si>
  <si>
    <t>21,89</t>
  </si>
  <si>
    <t>LAJE PRE-MOLDADA CONVENCIONAL (LAJOTAS + VIGOTAS) PARA FORRO, UNIDIRECIONAL, SOBRECARGA 100 KG/M2, VAO ATE 5,00 M (SEM COLOCACAO)</t>
  </si>
  <si>
    <t>23,60</t>
  </si>
  <si>
    <t>LAJE PRE-MOLDADA CONVENCIONAL (LAJOTAS + VIGOTAS) PARA PISO, UNIDIRECIONAL, SOBRECARGA DE 200 KG/M2, VAO ATE 3,50 M (SEM COLOCACAO)</t>
  </si>
  <si>
    <t>21,81</t>
  </si>
  <si>
    <t>LAJE PRE-MOLDADA CONVENCIONAL (LAJOTAS + VIGOTAS) PARA PISO, UNIDIRECIONAL, SOBRECARGA DE 200 KG/M2, VAO ATE 4,50 M (SEM COLOCACAO)</t>
  </si>
  <si>
    <t>24,01</t>
  </si>
  <si>
    <t>LAJE PRE-MOLDADA CONVENCIONAL (LAJOTAS + VIGOTAS) PARA PISO, UNIDIRECIONAL, SOBRECARGA DE 200 KG/M2, VAO ATE 5,00 M (SEM COLOCACAO)</t>
  </si>
  <si>
    <t>25,23</t>
  </si>
  <si>
    <t>LAJE PRE-MOLDADA CONVENCIONAL (LAJOTAS + VIGOTAS) PARA PISO, UNIDIRECIONAL, SOBRECARGA DE 350 KG/M2, VAO ATE 4,50 M (SEM COLOCACAO)</t>
  </si>
  <si>
    <t>LAJE PRE-MOLDADA CONVENCIONAL (LAJOTAS + VIGOTAS) PARA PISO, UNIDIRECIONAL, SOBRECARGA DE 350 KG/M2, VAO ATE 5,00 M (SEM COLOCACAO)</t>
  </si>
  <si>
    <t>30,52</t>
  </si>
  <si>
    <t>LAJE PRE-MOLDADA CONVENCIONAL (LAJOTAS + VIGOTAS) PARA PISO, UNIDIRECIONAL, SOBRECARGA 350 KG/M2 VAO ATE 3,50 M (SEM COLOCACAO)</t>
  </si>
  <si>
    <t>LAJE PRE-MOLDADA DE TRANSICAO EXCENTRICA EM CONCRETO ARMADO, DN 1200 MM, FURO CIRCULAR DN 600 MM, ESPESSURA 12 CM</t>
  </si>
  <si>
    <t>174,18</t>
  </si>
  <si>
    <t>LAJE PRE-MOLDADA DE TRANSICAO EXCENTRICA EM CONCRETO ARMADO, DN 1500 MM, FURO CIRCULAR DN 530 MM, ESPESSURA 15 CM</t>
  </si>
  <si>
    <t>296,88</t>
  </si>
  <si>
    <t>LAJE PRE-MOLDADA TRELICADA (LAJOTAS + VIGOTAS) PARA FORRO, UNIDIRECIONAL, SOBRECARGA DE 100 KG/M2, VAO ATE 6,00 M (SEM COLOCACAO)</t>
  </si>
  <si>
    <t>31,66</t>
  </si>
  <si>
    <t>LAJE PRE-MOLDADA TRELICADA (LAJOTAS + VIGOTAS) PARA PISO, UNIDIRECIONAL, SOBRECARGA DE 200 KG/M2, VAO ATE 6,00 M (SEM COLOCACAO)</t>
  </si>
  <si>
    <t>36,96</t>
  </si>
  <si>
    <t>LAJOTA CERAMICA 20  X 30 CM PARA LAJE PRE-MOLDADA</t>
  </si>
  <si>
    <t>LAJOTA CERAMICA 20 X 30 CM PARA LAJE PRE-MOLDADA</t>
  </si>
  <si>
    <t>10,41</t>
  </si>
  <si>
    <t>LAMBRIS DE ALUMINIO *0,6* KG/M</t>
  </si>
  <si>
    <t>LAMPADA DE LUZ MISTA 160 W, BASE E27 (220 V)</t>
  </si>
  <si>
    <t>18,66</t>
  </si>
  <si>
    <t>LAMPADA DE LUZ MISTA 250 W, BASE E27 (220 V)</t>
  </si>
  <si>
    <t>25,10</t>
  </si>
  <si>
    <t>LAMPADA DE LUZ MISTA 500 W, BASE E40 (220 V)</t>
  </si>
  <si>
    <t>46,90</t>
  </si>
  <si>
    <t>LAMPADA FLUORESCENTE COMPACTA BRANCA 135 W, BASE E40 (127/220 V)</t>
  </si>
  <si>
    <t>138,93</t>
  </si>
  <si>
    <t>LAMPADA FLUORESCENTE COMPACTA 2U BRANCA 15 W, BASE E27 (127/220 V)</t>
  </si>
  <si>
    <t>10,34</t>
  </si>
  <si>
    <t>LAMPADA FLUORESCENTE COMPACTA 2U/3U BRANCA 9/10 W, BASE E27 (127/220 V)</t>
  </si>
  <si>
    <t>9,64</t>
  </si>
  <si>
    <t>LAMPADA FLUORESCENTE COMPACTA 3U BRANCA 20 W, BASE E27 (127/220 V)</t>
  </si>
  <si>
    <t>11,80</t>
  </si>
  <si>
    <t>LAMPADA FLUORESCENTE ESPIRAL BRANCA 45 W, BASE E27 (127/220 V)</t>
  </si>
  <si>
    <t>39,84</t>
  </si>
  <si>
    <t>LAMPADA FLUORESCENTE ESPIRAL BRANCA 65 W, BASE E27 (127/220 V)</t>
  </si>
  <si>
    <t>72,10</t>
  </si>
  <si>
    <t>LAMPADA FLUORESCENTE TUBULAR T10, DE 20 OU 40 W, BIVOLT</t>
  </si>
  <si>
    <t>6,31</t>
  </si>
  <si>
    <t>LAMPADA FLUORESCENTE TUBULAR T5 DE 14 W, BIVOLT</t>
  </si>
  <si>
    <t>8,22</t>
  </si>
  <si>
    <t>LAMPADA FLUORESCENTE TUBULAR T8 DE 16/18 W, BIVOLT</t>
  </si>
  <si>
    <t>LAMPADA FLUORESCENTE TUBULAR T8 DE 32/36 W, BIVOLT</t>
  </si>
  <si>
    <t>6,54</t>
  </si>
  <si>
    <t>LAMPADA LED TIPO DICROICA BIVOLT, LUZ BRANCA, 5 W (BASE GU10)</t>
  </si>
  <si>
    <t>31,85</t>
  </si>
  <si>
    <t>LAMPADA LED TUBULAR BIVOLT 18/20 W, BASE G13</t>
  </si>
  <si>
    <t>53,72</t>
  </si>
  <si>
    <t>LAMPADA LED TUBULAR BIVOLT 9/10 W, BASE G13</t>
  </si>
  <si>
    <t>35,53</t>
  </si>
  <si>
    <t>LAMPADA LED 10 W BIVOLT BRANCA, FORMATO TRADICIONAL (BASE E27)</t>
  </si>
  <si>
    <t>30,29</t>
  </si>
  <si>
    <t>LAMPADA LED 6 W BIVOLT BRANCA, FORMATO TRADICIONAL (BASE E27)</t>
  </si>
  <si>
    <t>22,40</t>
  </si>
  <si>
    <t>LAMPADA VAPOR DE SODIO OVOIDE 150 W (BASE E40)</t>
  </si>
  <si>
    <t>36,06</t>
  </si>
  <si>
    <t>LAMPADA VAPOR DE SODIO OVOIDE 250 W (BASE E40)</t>
  </si>
  <si>
    <t>41,69</t>
  </si>
  <si>
    <t>LAMPADA VAPOR DE SODIO OVOIDE 400 W (BASE E40)</t>
  </si>
  <si>
    <t>48,61</t>
  </si>
  <si>
    <t>LAMPADA VAPOR MERCURIO 125 W (BASE E27)</t>
  </si>
  <si>
    <t>16,64</t>
  </si>
  <si>
    <t>LAMPADA VAPOR MERCURIO 250 W (BASE E40)</t>
  </si>
  <si>
    <t>29,67</t>
  </si>
  <si>
    <t>LAMPADA VAPOR MERCURIO 400 W (BASE E40)</t>
  </si>
  <si>
    <t>40,49</t>
  </si>
  <si>
    <t>LAMPADA VAPOR METALICO OVOIDE 150 W, BASE E27/E40</t>
  </si>
  <si>
    <t>34,13</t>
  </si>
  <si>
    <t>LAMPADA VAPOR METALICO TUBULAR 400 W (BASE E40)</t>
  </si>
  <si>
    <t>66,79</t>
  </si>
  <si>
    <t>LAVADORA DE ALTA PRESSAO (LAVA-JATO) PARA AGUA FRIA, PRESSAO DE OPERACAO ENTRE 1400 E 1900 LIB/POL2, VAZAO MAXIMA ENTRE  400 E 700 L/H</t>
  </si>
  <si>
    <t>1.715,63</t>
  </si>
  <si>
    <t>LAVATORIO DE CANTO LOUCA BRANCA SUSPENSO *40 X 30* CM</t>
  </si>
  <si>
    <t>107,85</t>
  </si>
  <si>
    <t>LAVATORIO LOUCA BRANCA COM COLUNA *44 X 35,5* CM</t>
  </si>
  <si>
    <t>109,94</t>
  </si>
  <si>
    <t>LAVATORIO LOUCA BRANCA COM COLUNA *54 X 44* CM</t>
  </si>
  <si>
    <t>158,34</t>
  </si>
  <si>
    <t>LAVATORIO LOUCA BRANCA SUSPENSO *40 X 30* CM</t>
  </si>
  <si>
    <t>69,83</t>
  </si>
  <si>
    <t>LAVATORIO LOUCA COR COM COLUNA *54 X 44* CM</t>
  </si>
  <si>
    <t>173,71</t>
  </si>
  <si>
    <t>LAVATORIO LOUCA COR SUSPENSO *40 X 30* CM</t>
  </si>
  <si>
    <t>LAVATORIO/CUBA DE EMBUTIR OVAL LOUCA BRANCA SEM LADRAO *50 X 35* CM</t>
  </si>
  <si>
    <t>68,63</t>
  </si>
  <si>
    <t>LAVATORIO/CUBA DE EMBUTIR OVAL LOUCA COR SEM LADRAO *50 X 35* CM</t>
  </si>
  <si>
    <t>74,74</t>
  </si>
  <si>
    <t>LAVATORIO/CUBA DE SOBREPOR OVAL PEQUENA LOUCA BRANCA SEM LADRAO *31 X 44*</t>
  </si>
  <si>
    <t>109,19</t>
  </si>
  <si>
    <t>LAVATORIO/CUBA DE SOBREPOR RETANGULAR LOUCA BRANCA COM LADRAO *52 X 45* CM</t>
  </si>
  <si>
    <t>195,78</t>
  </si>
  <si>
    <t>LAVATORIO/CUBA DE SOBREPOR RETANGULAR LOUCA COR COM LADRAO *52 X 45* CM</t>
  </si>
  <si>
    <t>198,70</t>
  </si>
  <si>
    <t>LEITURISTA OU CADASTRISTA DE REDES DE AGUA E ESGOTO</t>
  </si>
  <si>
    <t>LEITURISTA OU CADASTRISTA DE REDES DE AGUA E ESGOTO (MENSALISTA)</t>
  </si>
  <si>
    <t>1.845,76</t>
  </si>
  <si>
    <t>LETRA ACO INOX (AISI 304), CHAPA NUM. 22, RECORTADO, H= 20 CM (SEM RELEVO)</t>
  </si>
  <si>
    <t>69,75</t>
  </si>
  <si>
    <t>LEVANTADOR DE JANELA GUILHOTINA, EM LATAO CROMADO</t>
  </si>
  <si>
    <t>LIMPADORA A SUCCAO, TANQUE 12000 L, BASCULAMENTO HIDRAULICO, BOMBA 12 M3/MIN 95% VACUO (INCLUI MONTAGEM, NAO INCLUI CAMINHAO)</t>
  </si>
  <si>
    <t>70.000,00</t>
  </si>
  <si>
    <t>LIMPADORA DE SUCCAO TANQUE 7000 L, BOMBA 12 M3/MIN 95% VACUO (INCLUI MONTAGEM, NAO INCLUI CAMINHAO)</t>
  </si>
  <si>
    <t>59.441,80</t>
  </si>
  <si>
    <t>LIMPADORA DE SUCCAO, TANQUE 11000 L, BOMBA 340 M3/MIN (INCLUI MONTAGEM, NAO INCLUI CAMINHAO)</t>
  </si>
  <si>
    <t>99.513,06</t>
  </si>
  <si>
    <t>LIMPADORA DE SUCCAO, TANQUE 5500 L, BOMBA 60M3/MIN, VACUO 500 MBAR (INCLUI MONTAGEM, NAO INCLUI CAMINHAO)</t>
  </si>
  <si>
    <t>168.889,54</t>
  </si>
  <si>
    <t>LINHA DE PEDREIRO LISA 100 M</t>
  </si>
  <si>
    <t>7,23</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</si>
  <si>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</si>
  <si>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</si>
  <si>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</si>
  <si>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</si>
  <si>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</si>
  <si>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3.219,79</t>
  </si>
  <si>
    <t>LIXADEIRA ELETRICA ANGULAR, PARA DISCO DE 7 " (180 MM), POTENCIA DE 2.200 W, *5.000* RPM, 220 V</t>
  </si>
  <si>
    <t>532,50</t>
  </si>
  <si>
    <t>LOCACAO DE ANDAIME METALICO TIPO FACHADEIRO, LARGURA DE 1,20 M, ALTURA POR PECA DE 2,0 M, INCLUINDO SAPATAS E ITENS NECESSARIOS A INSTALACAO</t>
  </si>
  <si>
    <t>M2/MES</t>
  </si>
  <si>
    <t>LOCACAO DE ANDAIME METALICO TUBULAR DE ENCAIXE, TIPO DE TORRE, COM LARGURA DE 1 ATE 1,5 M E ALTURA DE *1,00* M</t>
  </si>
  <si>
    <t xml:space="preserve">M/MES </t>
  </si>
  <si>
    <t>10,00</t>
  </si>
  <si>
    <t>LOCACAO DE ANDAIME SUSPENSO OU BALANCIM MANUAL, CAPACIDADE DE CARGA TOTAL DE APROXIMADAMENTE 250 KG/M2, PLATAFORMA DE 1,50 M X 0,80 M (C X L), CABO DE 45 M</t>
  </si>
  <si>
    <t>430,00</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</si>
  <si>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</si>
  <si>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</si>
  <si>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</si>
  <si>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2,45</t>
  </si>
  <si>
    <t>LOCACAO DE BOMBA MANUAL PARA TESTE HIDROSTATICO ATE 60 BAR</t>
  </si>
  <si>
    <t>2,59</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</si>
  <si>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</si>
  <si>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</si>
  <si>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</si>
  <si>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</si>
  <si>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</si>
  <si>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</si>
  <si>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</si>
  <si>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505,00</t>
  </si>
  <si>
    <t>LOCACAO DE CONTAINER 2,30  X  6,00 M, ALT. 2,50 M, PARA ESCRITORIO, SEM DIVISORIAS INTERNAS E SEM SANITARIO</t>
  </si>
  <si>
    <t>394,53</t>
  </si>
  <si>
    <t>LOCACAO DE CONTAINER 2,30 X 4,30 M, ALT. 2,50 M, P/ SANITARIO, C/ 5 BACIAS, 1 LAVATORIO E 4 MICTORIOS</t>
  </si>
  <si>
    <t>631,25</t>
  </si>
  <si>
    <t>LOCACAO DE CONTAINER 2,30 X 4,30 M, ALT. 2,50 M, PARA SANITARIO, COM 3 BACIAS, 4 CHUVEIROS, 1 LAVATORIO E 1 MICTORIO</t>
  </si>
  <si>
    <t>573,38</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</si>
  <si>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</si>
  <si>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</si>
  <si>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</si>
  <si>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</si>
  <si>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48,93</t>
  </si>
  <si>
    <t>LOCACAO DE ESCORA METALICA TELESCOPICA, COM ALTURA REGULAVEL DE *1,80* A *3,20* M, COM CAPACIDADE DE CARGA DE NO MINIMO 1000 KGF (10 KN), INCLUSO TRIPE E FORCADO</t>
  </si>
  <si>
    <t>4,58</t>
  </si>
  <si>
    <t>LOCACAO DE FORMA PLASTICA PARA LAJE NERVURADA, DIMENSOES *60* X *60* X *16* CM</t>
  </si>
  <si>
    <t>6,60</t>
  </si>
  <si>
    <t>LOCACAO DE GRUPO GERADOR *80 A 125* KVA, MOTOR DIESEL, REBOCAVEL, ACIONAMENTO MANUAL</t>
  </si>
  <si>
    <t>11,70</t>
  </si>
  <si>
    <t>LOCACAO DE GRUPO GERADOR ACIMA DE * 125 ATE 180* KVA, MOTOR DIESEL, REBOCAVEL, ACIONAMENTO MANUAL</t>
  </si>
  <si>
    <t>13,99</t>
  </si>
  <si>
    <t>LOCACAO DE GRUPO GERADOR ACIMA DE * 20 A 80* KVA, MOTOR DIESEL, REBOCAVEL, ACIONAMENTO MANUAL</t>
  </si>
  <si>
    <t>9,04</t>
  </si>
  <si>
    <t>LOCACAO DE GRUPO GERADOR DE *260* KVA, DIESEL REBOCAVEL, ACIONAMENTO MANUAL</t>
  </si>
  <si>
    <t>19,17</t>
  </si>
  <si>
    <t>LOCACAO DE GRUPO GERADOR DE *400* KVA, DIESEL REBOCAVEL, ACIONAMENTO MANUAL</t>
  </si>
  <si>
    <t>32,90</t>
  </si>
  <si>
    <t>LOCACAO DE GRUPO GERADOR DE *550* KVA, DIESEL REBOCAVEL, ACIONAMENTO MANUAL</t>
  </si>
  <si>
    <t>40,11</t>
  </si>
  <si>
    <t>LOCACAO DE NIVEL OPTICO, COM PRECISAO DE 0,7 MM, AUMENTO DE 32X</t>
  </si>
  <si>
    <t>LOCACAO DE PERFURATRIZ PNEUMATICA DE PESO MEDIO, * 18 * KG, PARA ROCHA</t>
  </si>
  <si>
    <t>2,70</t>
  </si>
  <si>
    <t>LOCACAO DE PERFURATRIZ PNEUMATICA DE PESO MEDIO, * 24 * KG, PARA ROCHA</t>
  </si>
  <si>
    <t>LOCACAO DE TALHA ELETRICA 3 T, VELOCIDADE  2,1 M / MIN, POTENCIA 1,3 KW</t>
  </si>
  <si>
    <t>1,16</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</si>
  <si>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</si>
  <si>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</si>
  <si>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</si>
  <si>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348,84</t>
  </si>
  <si>
    <t>LOCACAO DE VIGA SANDUICHE METALICA VAZADA PARA TRAVAMENTO DE PILARES, ALTURA DE *8* CM, LARGURA DE *6* CM E EXTENSAO DE 2 M</t>
  </si>
  <si>
    <t>LONA PLASTICA PRETA, E= 150 MICRA</t>
  </si>
  <si>
    <t>LONA PLASTICA, PRETA, LARGURA  8 M, E= 150 MICRA</t>
  </si>
  <si>
    <t>8,16</t>
  </si>
  <si>
    <t>LUMINARIA ABERTA P/ ILUMINACAO PUBLICA, TIPO X-57 PETERCO OU EQUIV</t>
  </si>
  <si>
    <t>38,89</t>
  </si>
  <si>
    <t>LUMINARIA ARANDELA TIPO MEIA-LUA COM VIDRO FOSCO *30 X 15* CM, PARA 1 LAMPADA, BASE E27, POTENCIA MAXIMA 40/60 W (NAO INCLUI LAMPADA)</t>
  </si>
  <si>
    <t>30,37</t>
  </si>
  <si>
    <t>LUMINARIA DE EMBUTIR EM CHAPA DE ACO PARA 2 LAMPADAS FLUORESCENTES DE 14 W COM REFLETOR E ALETAS EM ALUMINIO, COMPLETA (INCLUI REATOR E LAMPADAS)</t>
  </si>
  <si>
    <t>122,93</t>
  </si>
  <si>
    <t>LUMINARIA DE EMBUTIR EM CHAPA DE ACO PARA 4 LAMPADAS FLUORESCENTES DE 14 W *60 X 60 CM* ALETADA (NAO INCLUI REATOR E LAMPADAS)</t>
  </si>
  <si>
    <t>130,47</t>
  </si>
  <si>
    <t>LUMINARIA DE EMERGENCIA 30 LEDS, POTENCIA 2 W, BATERIA DE LITIO, AUTONOMIA DE 6 HORAS</t>
  </si>
  <si>
    <t>30,79</t>
  </si>
  <si>
    <t>LUMINARIA DE SOBREPOR EM CHAPA DE ACO COM ALETAS PLASTICAS, PARA 1 LAMPADA, BASE E27, POTENCIA MAXIMA 40/60 W (NAO INCLUI LAMPADA)</t>
  </si>
  <si>
    <t>23,28</t>
  </si>
  <si>
    <t>LUMINARIA DE SOBREPOR EM CHAPA DE ACO COM ALETAS PLASTICAS, PARA 2 LAMPADAS, BASE E27, POTENCIA MAXIMA 40/60 W (NAO INCLUI LAMPADAS)</t>
  </si>
  <si>
    <t>LUMINARIA DE SOBREPOR EM CHAPA DE ACO PARA 1 LAMPADA FLUORESCENTE DE *18* W, ALETADA, COMPLETA (LAMPADA E REATOR INCLUSOS)</t>
  </si>
  <si>
    <t>32,46</t>
  </si>
  <si>
    <t>LUMINARIA DE SOBREPOR EM CHAPA DE ACO PARA 1 LAMPADA FLUORESCENTE DE *18* W, PERFIL COMERCIAL (NAO INCLUI REATOR E LAMPADA)</t>
  </si>
  <si>
    <t>8,35</t>
  </si>
  <si>
    <t>LUMINARIA DE SOBREPOR EM CHAPA DE ACO PARA 1 LAMPADA FLUORESCENTE DE *36* W, ALETADA, COMPLETA (LAMPADA E REATOR INCLUSOS)</t>
  </si>
  <si>
    <t>47,89</t>
  </si>
  <si>
    <t>LUMINARIA DE SOBREPOR EM CHAPA DE ACO PARA 1 LAMPADA FLUORESCENTE DE *36* W, PERFIL COMERCIAL (NAO INCLUI REATOR E LAMPADA)</t>
  </si>
  <si>
    <t>LUMINARIA DE SOBREPOR EM CHAPA DE ACO PARA 2 LAMPADAS FLUORESCENTES DE *18* W, ALETADA, COMPLETA (LAMPADAS E REATOR INCLUSOS)</t>
  </si>
  <si>
    <t>44,98</t>
  </si>
  <si>
    <t>LUMINARIA DE SOBREPOR EM CHAPA DE ACO PARA 2 LAMPADAS FLUORESCENTES DE *18* W, PERFIL COMERCIAL (NAO INCLUI REATOR E LAMPADAS)</t>
  </si>
  <si>
    <t>LUMINARIA DE SOBREPOR EM CHAPA DE ACO PARA 2 LAMPADAS FLUORESCENTES DE *36* W, ALETADA, COMPLETA (LAMPADAS E REATOR INCLUSOS)</t>
  </si>
  <si>
    <t>63,61</t>
  </si>
  <si>
    <t>LUMINARIA DE SOBREPOR EM CHAPA DE ACO PARA 2 LAMPADAS FLUORESCENTES DE *36* W, PERFIL COMERCIAL (NAO INCLUI REATOR E LAMPADAS)</t>
  </si>
  <si>
    <t>19,04</t>
  </si>
  <si>
    <t>LUMINARIA DE TETO PLAFON/PLAFONIER EM PLASTICO COM BASE E27, POTENCIA MAXIMA 60 W (NAO INCLUI LAMPADA)</t>
  </si>
  <si>
    <t>LUMINARIA DUPLA P/SINALIZACAO, TIPO WETZEL AS-2/110 OU EQUIV</t>
  </si>
  <si>
    <t>170,33</t>
  </si>
  <si>
    <t>LUMINARIA ESMALTADA COR ALUMINIO PETERCO Y.25/1</t>
  </si>
  <si>
    <t>73,88</t>
  </si>
  <si>
    <t>LUMINARIA HERMETICA IP-65 PARA 2 DUAS LAMPADAS DE 14/16/18/20 W (NAO INCLUI REATOR E LAMPADAS)</t>
  </si>
  <si>
    <t>80,64</t>
  </si>
  <si>
    <t>LUMINARIA HERMETICA IP-65 PARA 2 DUAS LAMPADAS DE 28/32/36/40 W (NAO INCLUI REATOR E LAMPADAS)</t>
  </si>
  <si>
    <t>99,33</t>
  </si>
  <si>
    <t>LUMINARIA LED PLAFON REDONDO DE SOBREPOR BIVOLT 12/13 W,  D = *17* CM</t>
  </si>
  <si>
    <t>75,14</t>
  </si>
  <si>
    <t>LUMINARIA LED REFLETOR RETANGULAR BIVOLT, LUZ BRANCA, 10 W</t>
  </si>
  <si>
    <t>62,32</t>
  </si>
  <si>
    <t>LUMINARIA LED REFLETOR RETANGULAR BIVOLT, LUZ BRANCA, 30 W</t>
  </si>
  <si>
    <t>120,71</t>
  </si>
  <si>
    <t>LUMINARIA LED REFLETOR RETANGULAR BIVOLT, LUZ BRANCA, 50 W</t>
  </si>
  <si>
    <t>223,40</t>
  </si>
  <si>
    <t>LUMINARIA PLAFON REDONDO COM VIDRO FOSCO DIAMETRO *25* CM, PARA 1 LAMPADA, BASE E27, POTENCIA MAXIMA 40/60 W (NAO INCLUI LAMPADA)</t>
  </si>
  <si>
    <t>28,80</t>
  </si>
  <si>
    <t>LUMINARIA PLAFON REDONDO COM VIDRO FOSCO DIAMETRO *30* CM, PARA 2 LAMPADAS, BASE E27, POTENCIA MAXIMA 40/60 W (NAO INCLUI LAMPADAS)</t>
  </si>
  <si>
    <t>33,35</t>
  </si>
  <si>
    <t>LUMINARIA PROVA DE TEMPO PETERCO Y.31/1</t>
  </si>
  <si>
    <t>LUMINARIA SPOT DE SOBREPOR EM ALUMINIO COM ALETA PLASTICA PARA 1 LAMPADA, BASE E27, POTENCIA MAXIMA 40/60 W (NAO INCLUI LAMPADA)</t>
  </si>
  <si>
    <t>50,02</t>
  </si>
  <si>
    <t>LUMINARIA SPOT DE SOBREPOR EM ALUMINIO COM ALETA PLASTICA PARA 2 LAMPADAS, BASE E27, POTENCIA MAXIMA 40/60 W (NAO INCLUI LAMPADA)</t>
  </si>
  <si>
    <t>35,46</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</si>
  <si>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</si>
  <si>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</si>
  <si>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</si>
  <si>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</si>
  <si>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</si>
  <si>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</si>
  <si>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9,70</t>
  </si>
  <si>
    <t>LUVA CPVC, SOLDAVEL, 54 MM, PARA AGUA QUENTE PREDIAL</t>
  </si>
  <si>
    <t>19,66</t>
  </si>
  <si>
    <t>LUVA CPVC, SOLDAVEL, 73 MM, PARA AGUA QUENTE PREDIAL</t>
  </si>
  <si>
    <t>84,48</t>
  </si>
  <si>
    <t>LUVA CPVC, SOLDAVEL, 89 MM, PARA AGUA QUENTE PREDIAL</t>
  </si>
  <si>
    <t>94,94</t>
  </si>
  <si>
    <t>LUVA DE BORRACHA ISOLANTE PARA ALTA TENSAO, RESISTENTE A OZONIO, TENSAO DE ENSAIO 2,5 KV (PAR)</t>
  </si>
  <si>
    <t>289,04</t>
  </si>
  <si>
    <t>LUVA DE COBRE (REF 600) SEM ANEL DE SOLDA, BOLSA X BOLSA, 104 MM</t>
  </si>
  <si>
    <t>145,35</t>
  </si>
  <si>
    <t>LUVA DE COBRE (REF 600) SEM ANEL DE SOLDA, BOLSA X BOLSA, 15 MM</t>
  </si>
  <si>
    <t>1,12</t>
  </si>
  <si>
    <t>LUVA DE COBRE (REF 600) SEM ANEL DE SOLDA, BOLSA X BOLSA, 22 MM</t>
  </si>
  <si>
    <t>LUVA DE COBRE (REF 600) SEM ANEL DE SOLDA, BOLSA X BOLSA, 28 MM</t>
  </si>
  <si>
    <t>LUVA DE COBRE (REF 600) SEM ANEL DE SOLDA, BOLSA X BOLSA, 35 MM</t>
  </si>
  <si>
    <t>9,59</t>
  </si>
  <si>
    <t>LUVA DE COBRE (REF 600) SEM ANEL DE SOLDA, BOLSA X BOLSA, 42 MM</t>
  </si>
  <si>
    <t>LUVA DE COBRE (REF 600) SEM ANEL DE SOLDA, BOLSA X BOLSA, 54 MM</t>
  </si>
  <si>
    <t>19,86</t>
  </si>
  <si>
    <t>LUVA DE COBRE (REF 600) SEM ANEL DE SOLDA, BOLSA X BOLSA, 66 MM</t>
  </si>
  <si>
    <t>65,10</t>
  </si>
  <si>
    <t>LUVA DE COBRE (REF 600) SEM ANEL DE SOLDA, BOLSA X BOLSA, 79 MM</t>
  </si>
  <si>
    <t>99,68</t>
  </si>
  <si>
    <t>LUVA DE CORRER DEFOFO, PVC, JE, DN 100 MM</t>
  </si>
  <si>
    <t>21,22</t>
  </si>
  <si>
    <t>LUVA DE CORRER DEFOFO, PVC, JE, DN 150 MM</t>
  </si>
  <si>
    <t>50,59</t>
  </si>
  <si>
    <t>LUVA DE CORRER DEFOFO, PVC, JE, DN 200 MM</t>
  </si>
  <si>
    <t>143,08</t>
  </si>
  <si>
    <t>LUVA DE CORRER DEFOFO, PVC, JE, DN 250 MM</t>
  </si>
  <si>
    <t>175,68</t>
  </si>
  <si>
    <t>LUVA DE CORRER DEFOFO, PVC, JE, DN 300 MM</t>
  </si>
  <si>
    <t>299,61</t>
  </si>
  <si>
    <t>LUVA DE CORRER PARA TUBO ROSCAVEL, PVC, 1 1/2", PARA AGUA FRIA PREDIAL</t>
  </si>
  <si>
    <t>25,33</t>
  </si>
  <si>
    <t>LUVA DE CORRER PARA TUBO ROSCAVEL, PVC, 1/2", PARA AGUA FRIA PREDIAL</t>
  </si>
  <si>
    <t>7,89</t>
  </si>
  <si>
    <t>LUVA DE CORRER PARA TUBO ROSCAVEL, PVC, 3/4", PARA AGUA FRIA PREDIAL</t>
  </si>
  <si>
    <t>LUVA DE CORRER PARA TUBO SOLDAVEL, PVC, 20 MM, PARA AGUA FRIA PREDIAL</t>
  </si>
  <si>
    <t>6,77</t>
  </si>
  <si>
    <t>LUVA DE CORRER PARA TUBO SOLDAVEL, PVC, 25 MM, PARA AGUA FRIA PREDIAL</t>
  </si>
  <si>
    <t>9,55</t>
  </si>
  <si>
    <t>LUVA DE CORRER PARA TUBO SOLDAVEL, PVC, 32 MM, PARA AGUA FRIA PREDIAL</t>
  </si>
  <si>
    <t>16,21</t>
  </si>
  <si>
    <t>LUVA DE CORRER PARA TUBO SOLDAVEL, PVC, 50 MM, PARA AGUA FRIA PREDIAL</t>
  </si>
  <si>
    <t>LUVA DE CORRER PARA TUBO SOLDAVEL, PVC, 60 MM, PARA AGUA FRIA PREDIAL</t>
  </si>
  <si>
    <t>29,04</t>
  </si>
  <si>
    <t>LUVA DE CORRER PVC, JE, DN 100 MM, PARA REDE COLETORA DE ESGOTO (NBR 10569)</t>
  </si>
  <si>
    <t>9,60</t>
  </si>
  <si>
    <t>LUVA DE CORRER PVC, JE, DN 150 MM, PARA REDE COLETORA DE ESGOTO (NBR 10569)</t>
  </si>
  <si>
    <t>21,54</t>
  </si>
  <si>
    <t>LUVA DE CORRER PVC, JE, DN 200 MM, PARA REDE COLETORA DE ESGOTO (NBR 10569)</t>
  </si>
  <si>
    <t>55,70</t>
  </si>
  <si>
    <t>LUVA DE CORRER PVC, JE, DN 250 MM, PARA REDE COLETORA DE ESGOTO (NBR 10569)</t>
  </si>
  <si>
    <t>91,70</t>
  </si>
  <si>
    <t>LUVA DE CORRER PVC, JE, DN 300 MM, PARA REDE COLETORA DE ESGOTO (NBR 10569)</t>
  </si>
  <si>
    <t>142,06</t>
  </si>
  <si>
    <t>LUVA DE CORRER PVC, JE, DN 350 MM, PARA REDE COLETORA DE ESGOTO (NBR 10569)</t>
  </si>
  <si>
    <t>277,58</t>
  </si>
  <si>
    <t>LUVA DE CORRER PVC, JE, DN 400 MM, PARA REDE COLETORA DE ESGOTO (NBR 10569)</t>
  </si>
  <si>
    <t>375,38</t>
  </si>
  <si>
    <t>LUVA DE CORRER, CPVC, SOLDAVEL, 15 MM, PARA AGUA QUENTE PREDIAL</t>
  </si>
  <si>
    <t>LUVA DE CORRER, CPVC, SOLDAVEL, 22 MM, PARA AGUA QUENTE PREDIAL</t>
  </si>
  <si>
    <t>LUVA DE CORRER, CPVC, SOLDAVEL, 28 MM, PARA AGUA QUENTE PREDIAL</t>
  </si>
  <si>
    <t>8,23</t>
  </si>
  <si>
    <t>LUVA DE CORRER, CPVC, SOLDAVEL, 35 MM, PARA AGUA QUENTE PREDIAL</t>
  </si>
  <si>
    <t>14,21</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</si>
  <si>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</si>
  <si>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</si>
  <si>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</si>
  <si>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</si>
  <si>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17,51</t>
  </si>
  <si>
    <t>LUVA DE CORRER, PVC SERIE REFORCADA - R, 100 MM, PARA ESGOTO PREDIAL</t>
  </si>
  <si>
    <t>LUVA DE CORRER, PVC SERIE REFORCADA - R, 150 MM, PARA ESGOTO PREDIAL</t>
  </si>
  <si>
    <t>48,48</t>
  </si>
  <si>
    <t>LUVA DE CORRER, PVC SERIE REFORCADA - R, 75 MM, PARA ESGOTO PREDIAL</t>
  </si>
  <si>
    <t>7,84</t>
  </si>
  <si>
    <t>LUVA DE CORRER, PVC, DN 100 MM, PARA ESGOTO PREDIAL</t>
  </si>
  <si>
    <t>12,18</t>
  </si>
  <si>
    <t>LUVA DE CORRER, PVC, DN 50 MM, PARA ESGOTO PREDIAL</t>
  </si>
  <si>
    <t>LUVA DE CORRER, PVC, DN 75 MM, PARA ESGOTO PREDIAL</t>
  </si>
  <si>
    <t>7,92</t>
  </si>
  <si>
    <t>LUVA DE FERRO GALVANIZADO, COM ROSCA BSP MACHO/FEMEA, DE 3/4"</t>
  </si>
  <si>
    <t>6,63</t>
  </si>
  <si>
    <t>LUVA DE FERRO GALVANIZADO, COM ROSCA BSP, DE 1 1/2"</t>
  </si>
  <si>
    <t>13,66</t>
  </si>
  <si>
    <t>LUVA DE FERRO GALVANIZADO, COM ROSCA BSP, DE 1 1/4"</t>
  </si>
  <si>
    <t>11,16</t>
  </si>
  <si>
    <t>LUVA DE FERRO GALVANIZADO, COM ROSCA BSP, DE 1/2"</t>
  </si>
  <si>
    <t>LUVA DE FERRO GALVANIZADO, COM ROSCA BSP, DE 1"</t>
  </si>
  <si>
    <t>7,98</t>
  </si>
  <si>
    <t>LUVA DE FERRO GALVANIZADO, COM ROSCA BSP, DE 2 1/2"</t>
  </si>
  <si>
    <t>38,17</t>
  </si>
  <si>
    <t>LUVA DE FERRO GALVANIZADO, COM ROSCA BSP, DE 2"</t>
  </si>
  <si>
    <t>20,92</t>
  </si>
  <si>
    <t>LUVA DE FERRO GALVANIZADO, COM ROSCA BSP, DE 3/4"</t>
  </si>
  <si>
    <t>LUVA DE FERRO GALVANIZADO, COM ROSCA BSP, DE 3"</t>
  </si>
  <si>
    <t>57,58</t>
  </si>
  <si>
    <t>LUVA DE FERRO GALVANIZADO, COM ROSCA BSP, DE 4"</t>
  </si>
  <si>
    <t>90,80</t>
  </si>
  <si>
    <t>LUVA DE FERRO GALVANIZADO, COM ROSCA BSP, DE 5"</t>
  </si>
  <si>
    <t>165,41</t>
  </si>
  <si>
    <t>LUVA DE FERRO GALVANIZADO, COM ROSCA BSP, DE 6"</t>
  </si>
  <si>
    <t>272,83</t>
  </si>
  <si>
    <t>LUVA DE PRESSAO, EM PVC, DE 20 MM, PARA ELETRODUTO FLEXIVEL</t>
  </si>
  <si>
    <t>LUVA DE PRESSAO, EM PVC, DE 25 MM, PARA ELETRODUTO FLEXIVEL</t>
  </si>
  <si>
    <t>0,78</t>
  </si>
  <si>
    <t>LUVA DE PRESSAO, EM PVC, DE 32 MM, PARA ELETRODUTO FLEXIVEL</t>
  </si>
  <si>
    <t>LUVA DE REDUCAO DE FERRO GALVANIZADO, COM ROSCA BSP MACHO/FEMEA, DE 1 1/2" X 1"</t>
  </si>
  <si>
    <t>20,65</t>
  </si>
  <si>
    <t>LUVA DE REDUCAO DE FERRO GALVANIZADO, COM ROSCA BSP MACHO/FEMEA, DE 1" X 1/2"</t>
  </si>
  <si>
    <t>11,65</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</si>
  <si>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</si>
  <si>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</si>
  <si>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</si>
  <si>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</si>
  <si>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13,35</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</si>
  <si>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</si>
  <si>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</si>
  <si>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</si>
  <si>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</si>
  <si>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11,98</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</si>
  <si>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</si>
  <si>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</si>
  <si>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</si>
  <si>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</si>
  <si>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</si>
  <si>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</si>
  <si>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23,23</t>
  </si>
  <si>
    <t>LUVA DE REDUCAO DE FERRO GALVANIZADO, COM ROSCA BSP, DE 2" X 1 1/4"</t>
  </si>
  <si>
    <t>LUVA DE REDUCAO DE FERRO GALVANIZADO, COM ROSCA BSP, DE 2" X 1"</t>
  </si>
  <si>
    <t>LUVA DE REDUCAO DE FERRO GALVANIZADO, COM ROSCA BSP, DE 3/4" X 1/2"</t>
  </si>
  <si>
    <t>5,70</t>
  </si>
  <si>
    <t>LUVA DE REDUCAO DE FERRO GALVANIZADO, COM ROSCA BSP, DE 3" X 1 1/2"</t>
  </si>
  <si>
    <t>62,09</t>
  </si>
  <si>
    <t>LUVA DE REDUCAO DE FERRO GALVANIZADO, COM ROSCA BSP, DE 3" X 2 1/2"</t>
  </si>
  <si>
    <t>LUVA DE REDUCAO DE FERRO GALVANIZADO, COM ROSCA BSP, DE 3" X 2"</t>
  </si>
  <si>
    <t>LUVA DE REDUCAO DE FERRO GALVANIZADO, COM ROSCA BSP, DE 4" X 2 1/2"</t>
  </si>
  <si>
    <t>107,21</t>
  </si>
  <si>
    <t>LUVA DE REDUCAO DE FERRO GALVANIZADO, COM ROSCA BSP, DE 4" X 2"</t>
  </si>
  <si>
    <t>LUVA DE REDUCAO DE FERRO GALVANIZADO, COM ROSCA BSP, DE 4" X 3"</t>
  </si>
  <si>
    <t>LUVA DE REDUCAO EM ACO CARBONO, COM ENCAIXE PARA SOLDA DN SW, PRESSAO 3.000 LBS,  3/4 " X 1/2"</t>
  </si>
  <si>
    <t>8,44</t>
  </si>
  <si>
    <t>LUVA DE REDUCAO EM ACO CARBONO, COM ENCAIXE PARA SOLDA DN SW, PRESSAO 3.000 LBS, DN 1 1/2" X 1 1/4"</t>
  </si>
  <si>
    <t>39,53</t>
  </si>
  <si>
    <t>LUVA DE REDUCAO EM ACO CARBONO, COM ENCAIXE PARA SOLDA DN SW, PRESSAO 3.000 LBS, DN 1 1/4"  X 1"</t>
  </si>
  <si>
    <t>30,91</t>
  </si>
  <si>
    <t>LUVA DE REDUCAO EM ACO CARBONO, COM ENCAIXE PARA SOLDA DN SW, PRESSAO 3.000 LBS, DN 1" X 3/4"</t>
  </si>
  <si>
    <t>LUVA DE REDUCAO EM ACO CARBONO, COM ENCAIXE PARA SOLDA DN SW, PRESSAO 3.000 LBS, DN 2 1/2" X 2"</t>
  </si>
  <si>
    <t>125,43</t>
  </si>
  <si>
    <t>LUVA DE REDUCAO EM ACO CARBONO, COM ENCAIXE PARA SOLDA DN SW, PRESSAO 3.000 LBS, DN 2" X 1 1/2"</t>
  </si>
  <si>
    <t>62,34</t>
  </si>
  <si>
    <t>LUVA DE REDUCAO EM ACO CARBONO, COM ENCAIXE PARA SOLDA DN SW, PRESSAO 3.000 LBS, DN 3" X 2 1/2"</t>
  </si>
  <si>
    <t>169,61</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</si>
  <si>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</si>
  <si>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</si>
  <si>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</si>
  <si>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</si>
  <si>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</si>
  <si>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</si>
  <si>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14,39</t>
  </si>
  <si>
    <t>LUVA DE REDUCAO PARA TUBO PEX, PLASTICA, PARA CONEXAO COM CRIMPAGEM, DN 32 X 20 MM</t>
  </si>
  <si>
    <t>21,66</t>
  </si>
  <si>
    <t>LUVA DE REDUCAO PARA TUBO PEX, PLASTICA, PARA CONEXAO COM CRIMPAGEM, DN 32 X 25 MM</t>
  </si>
  <si>
    <t>22,86</t>
  </si>
  <si>
    <t>LUVA DE REDUCAO ROSCAVEL, PVC, 1" X 3/4", PARA AGUA FRIA PREDIAL</t>
  </si>
  <si>
    <t>2,85</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</si>
  <si>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</si>
  <si>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</si>
  <si>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</si>
  <si>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</si>
  <si>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</si>
  <si>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8,15</t>
  </si>
  <si>
    <t>LUVA DE REDUCAO, PVC, SOLDAVEL, 50 X 25 MM, PARA AGUA FRIA PREDIAL</t>
  </si>
  <si>
    <t>3,42</t>
  </si>
  <si>
    <t>LUVA DE TRANSICAO DE CPVC X PVC, SOLDAVEL, 22 X 25 MM, PARA AGUA QUENTE</t>
  </si>
  <si>
    <t>LUVA DE TRANSICAO, CPVC, SOLDAVEL, 42 MM X 1 1/2", PARA AGUA QUENTE</t>
  </si>
  <si>
    <t>99,35</t>
  </si>
  <si>
    <t>LUVA DE TRANSICAO, CPVC, SOLDAVEL, 54 MM X 2", PARA AGUA QUENTE PREDIAL</t>
  </si>
  <si>
    <t>162,05</t>
  </si>
  <si>
    <t>LUVA DE TRANSICAO, CPVC, 15 MM X 1/2", PARA AGUA QUENTE PREDIAL</t>
  </si>
  <si>
    <t>LUVA DE TRANSICAO, CPVC, 22 MM X 1/2", PARA AGUA QUENTE</t>
  </si>
  <si>
    <t>6,66</t>
  </si>
  <si>
    <t>LUVA DUPLA, PVC LEVE, DN 150 MM</t>
  </si>
  <si>
    <t>14,09</t>
  </si>
  <si>
    <t>LUVA EM ACO CARBONO, SOLDAVEL, PRESSAO 3.000 LBS, DN 1 1/2"</t>
  </si>
  <si>
    <t>30,83</t>
  </si>
  <si>
    <t>LUVA EM ACO CARBONO, SOLDAVEL, PRESSAO 3.000 LBS, DN 1 1/4"</t>
  </si>
  <si>
    <t>24,12</t>
  </si>
  <si>
    <t>LUVA EM ACO CARBONO, SOLDAVEL, PRESSAO 3.000 LBS, DN 1/2"</t>
  </si>
  <si>
    <t>LUVA EM ACO CARBONO, SOLDAVEL, PRESSAO 3.000 LBS, DN 1"</t>
  </si>
  <si>
    <t>15,81</t>
  </si>
  <si>
    <t>LUVA EM ACO CARBONO, SOLDAVEL, PRESSAO 3.000 LBS, DN 2 1/2"</t>
  </si>
  <si>
    <t>97,64</t>
  </si>
  <si>
    <t>LUVA EM ACO CARBONO, SOLDAVEL, PRESSAO 3.000 LBS, DN 2"</t>
  </si>
  <si>
    <t>48,59</t>
  </si>
  <si>
    <t>LUVA EM ACO CARBONO, SOLDAVEL, PRESSAO 3.000 LBS, DN 3/4"</t>
  </si>
  <si>
    <t>LUVA EM ACO CARBONO, SOLDAVEL, PRESSAO 3.000 LBS, DN 3"</t>
  </si>
  <si>
    <t>132,18</t>
  </si>
  <si>
    <t>LUVA EM PVC RIGIDO ROSCAVEL, DE 1 1/2", PARA ELETRODUTO</t>
  </si>
  <si>
    <t>LUVA EM PVC RIGIDO ROSCAVEL, DE 1 1/4", PARA ELETRODUTO</t>
  </si>
  <si>
    <t>LUVA EM PVC RIGIDO ROSCAVEL, DE 1/2", PARA ELETRODUTO</t>
  </si>
  <si>
    <t>LUVA EM PVC RIGIDO ROSCAVEL, DE 1", PARA ELETRODUTO</t>
  </si>
  <si>
    <t>1,22</t>
  </si>
  <si>
    <t>LUVA EM PVC RIGIDO ROSCAVEL, DE 2 1/2", PARA ELETRODUTO</t>
  </si>
  <si>
    <t>8,38</t>
  </si>
  <si>
    <t>LUVA EM PVC RIGIDO ROSCAVEL, DE 2", PARA ELETRODUTO</t>
  </si>
  <si>
    <t>LUVA EM PVC RIGIDO ROSCAVEL, DE 3/4", PARA ELETRODUTO</t>
  </si>
  <si>
    <t>LUVA EM PVC RIGIDO ROSCAVEL, DE 3", PARA ELETRODUTO</t>
  </si>
  <si>
    <t>11,25</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</si>
  <si>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</si>
  <si>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</si>
  <si>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</si>
  <si>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</si>
  <si>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</si>
  <si>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2,37</t>
  </si>
  <si>
    <t>LUVA PARA ELETRODUTO, EM ACO GALVANIZADO ELETROLITICO, DIAMETRO DE 32 MM (1 1/4")</t>
  </si>
  <si>
    <t>4,20</t>
  </si>
  <si>
    <t>LUVA PARA ELETRODUTO, EM ACO GALVANIZADO ELETROLITICO, DIAMETRO DE 40 MM (1 1/2")</t>
  </si>
  <si>
    <t>LUVA PARA ELETRODUTO, EM ACO GALVANIZADO ELETROLITICO, DIAMETRO DE 50 MM (2")</t>
  </si>
  <si>
    <t>LUVA PARA ELETRODUTO, EM ACO GALVANIZADO ELETROLITICO, DIAMETRO DE 65 MM (2 1/2")</t>
  </si>
  <si>
    <t>12,37</t>
  </si>
  <si>
    <t>LUVA PARA ELETRODUTO, EM ACO GALVANIZADO ELETROLITICO, DIAMETRO DE 80 MM (3")</t>
  </si>
  <si>
    <t>18,83</t>
  </si>
  <si>
    <t>LUVA PARA TUBO PEX, METALICO, PARA CONEXAO COM ANEL DESLIZANTE, DN 16 MM</t>
  </si>
  <si>
    <t>LUVA PARA TUBO PEX, METALICO, PARA CONEXAO COM ANEL DESLIZANTE, DN 20 MM</t>
  </si>
  <si>
    <t>LUVA PARA TUBO PEX, METALICO, PARA CONEXAO COM ANEL DESLIZANTE, DN 25 MM</t>
  </si>
  <si>
    <t>11,75</t>
  </si>
  <si>
    <t>LUVA PARA TUBO PEX, METALICO, PARA CONEXAO COM ANEL DESLIZANTE, DN 32 MM</t>
  </si>
  <si>
    <t>LUVA PARA TUBO PEX, PLASTICA, PARA CONEXAO COM CRIMPAGEM, DN 16 MM</t>
  </si>
  <si>
    <t>LUVA PARA TUBO PEX, PLASTICA, PARA CONEXAO COM CRIMPAGEM, DN 20 MM</t>
  </si>
  <si>
    <t>11,05</t>
  </si>
  <si>
    <t>LUVA PARA TUBO PEX, PLASTICA, PARA CONEXAO COM CRIMPAGEM, DN 25 MM</t>
  </si>
  <si>
    <t>16,75</t>
  </si>
  <si>
    <t>LUVA PARA TUBO PEX, PLASTICA, PARA CONEXAO COM CRIMPAGEM, DN 32 MM</t>
  </si>
  <si>
    <t>25,17</t>
  </si>
  <si>
    <t>LUVA PASSANTE DE COBRE (REF 601) SEM ANEL DE SOLDA, BOLSA 15 MM</t>
  </si>
  <si>
    <t>LUVA PASSANTE DE COBRE (REF 601) SEM ANEL DE SOLDA, BOLSA 22 MM</t>
  </si>
  <si>
    <t>2,68</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</si>
  <si>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</si>
  <si>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</si>
  <si>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</si>
  <si>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</si>
  <si>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22,80</t>
  </si>
  <si>
    <t>LUVA PASSANTE DE COBRE (REF 601) SEM ANEL DE SOLDA, BOLSA 66 MM</t>
  </si>
  <si>
    <t>LUVA PPR, SOLDAVEL, DN 110 MM, PARA AGUA QUENTE PREDIAL</t>
  </si>
  <si>
    <t>74,65</t>
  </si>
  <si>
    <t>LUVA PPR, SOLDAVEL, DN 20 MM, PARA AGUA QUENTE PREDIAL</t>
  </si>
  <si>
    <t>LUVA PPR, SOLDAVEL, DN 25 MM, PARA AGUA QUENTE PREDIAL</t>
  </si>
  <si>
    <t>LUVA PPR, SOLDAVEL, DN 32 MM, PARA AGUA QUENTE PREDIAL</t>
  </si>
  <si>
    <t>2,15</t>
  </si>
  <si>
    <t>LUVA PPR, SOLDAVEL, DN 40 MM, PARA AGUA QUENTE PREDIAL</t>
  </si>
  <si>
    <t>5,47</t>
  </si>
  <si>
    <t>LUVA PPR, SOLDAVEL, DN 50 MM, PARA AGUA QUENTE PREDIAL</t>
  </si>
  <si>
    <t>LUVA PPR, SOLDAVEL, DN 63 MM, PARA AGUA QUENTE PREDIAL</t>
  </si>
  <si>
    <t>LUVA PPR, SOLDAVEL, DN 75 MM, PARA AGUA QUENTE PREDIAL</t>
  </si>
  <si>
    <t>28,91</t>
  </si>
  <si>
    <t>LUVA PPR, SOLDAVEL, DN 90 MM, PARA AGUA QUENTE PREDIAL</t>
  </si>
  <si>
    <t>46,65</t>
  </si>
  <si>
    <t>LUVA PVC SOLDAVEL, 110 MM, PARA AGUA FRIA PREDIAL</t>
  </si>
  <si>
    <t>55,92</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</si>
  <si>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</si>
  <si>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</si>
  <si>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</si>
  <si>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</si>
  <si>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</si>
  <si>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</si>
  <si>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</si>
  <si>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14,42</t>
  </si>
  <si>
    <t>LUVA PVC SOLDAVEL, 85 MM, PARA AGUA FRIA PREDIAL</t>
  </si>
  <si>
    <t>32,86</t>
  </si>
  <si>
    <t>LUVA PVC, ROSCAVEL,  2 1/2",  AGUA FRIA PREDIAL</t>
  </si>
  <si>
    <t>LUVA PVC, ROSCAVEL, 1 1/2",  AGUA FRIA PREDIAL</t>
  </si>
  <si>
    <t>5,85</t>
  </si>
  <si>
    <t>LUVA PVC, ROSCAVEL, 1 1/4", AGUA FRIA PREDIAL</t>
  </si>
  <si>
    <t>LUVA PVC, ROSCAVEL, 2",  AGUA FRIA PREDIAL</t>
  </si>
  <si>
    <t>LUVA PVC, ROSCAVEL, 3", AGUA FRIA PREDIAL</t>
  </si>
  <si>
    <t>26,65</t>
  </si>
  <si>
    <t>LUVA RASPA DE COURO, CANO CURTO (PUNHO *7* CM)</t>
  </si>
  <si>
    <t>LUVA ROSCAVEL, PVC, 1/2", AGUA FRIA PREDIAL</t>
  </si>
  <si>
    <t>LUVA ROSCAVEL, PVC, 1", AGUA FRIA PREDIAL</t>
  </si>
  <si>
    <t>LUVA ROSCAVEL, PVC, 3/4", AGUA FRIA PREDIAL</t>
  </si>
  <si>
    <t>LUVA SIMPLES, PVC PBA, JE, DN 100 / DE 110 MM, PARA REDE AGUA (NBR 10351)</t>
  </si>
  <si>
    <t>34,19</t>
  </si>
  <si>
    <t>LUVA SIMPLES, PVC PBA, JE, DN 50 / DE 60 MM, PARA REDE AGUA (NBR 10351)</t>
  </si>
  <si>
    <t>9,95</t>
  </si>
  <si>
    <t>LUVA SIMPLES, PVC PBA, JE, DN 75 / DE 85 MM, PARA REDE AGUA (NBR 10351)</t>
  </si>
  <si>
    <t>20,74</t>
  </si>
  <si>
    <t>LUVA SIMPLES, PVC SERIE REFORCADA - R, 100 MM, PARA ESGOTO PREDIAL</t>
  </si>
  <si>
    <t>LUVA SIMPLES, PVC SERIE REFORCADA - R, 150 MM, PARA ESGOTO PREDIAL</t>
  </si>
  <si>
    <t>25,26</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</si>
  <si>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</si>
  <si>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</si>
  <si>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</si>
  <si>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</si>
  <si>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</si>
  <si>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</si>
  <si>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</si>
  <si>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</si>
  <si>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</si>
  <si>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</si>
  <si>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</si>
  <si>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</si>
  <si>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12,73</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</si>
  <si>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</si>
  <si>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</si>
  <si>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</si>
  <si>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</si>
  <si>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</si>
  <si>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7,95</t>
  </si>
  <si>
    <t>LUVA SOLDAVEL COM ROSCA, PVC, 50 MM X 1 1/2", PARA AGUA FRIA PREDIAL</t>
  </si>
  <si>
    <t>14,02</t>
  </si>
  <si>
    <t>LUVA, PEAD PE 100,  DE 400 MM, PARA ELETROFUSAO</t>
  </si>
  <si>
    <t>1.681,60</t>
  </si>
  <si>
    <t>LUVA, PEAD PE 100,  DE 63 MM, PARA ELETROFUSAO</t>
  </si>
  <si>
    <t>LUVA, PEAD PE 100, DE 125 MM, PARA ELETROFUSAO</t>
  </si>
  <si>
    <t>38,58</t>
  </si>
  <si>
    <t>LUVA, PEAD PE 100, DE 20 MM, PARA ELETROFUSAO</t>
  </si>
  <si>
    <t>7,43</t>
  </si>
  <si>
    <t>LUVA, PEAD PE 100, DE 200 MM, PARA ELETROFUSAO</t>
  </si>
  <si>
    <t>132,98</t>
  </si>
  <si>
    <t>LUVA, PEAD PE 100, DE 32 MM, PARA ELETROFUSAO</t>
  </si>
  <si>
    <t>MACANETA ALAVANCA, RETA OU CURVA, MACICA, CROMADA, COMPRIMENTO DE 10 A 16 CM, ACABAMENTO PADRAO MEDIO - SOMENTE MACANETAS</t>
  </si>
  <si>
    <t>23,11</t>
  </si>
  <si>
    <t>MACANETA ALAVANCA, RETA SIMPLES / OCA, CROMADA, COMPRIMENTO DE 10 A 16 CM, ACABAMENTO PADRAO POPULAR - SOMENTE MACANETAS</t>
  </si>
  <si>
    <t>9,16</t>
  </si>
  <si>
    <t>MACANETA TIPO BOLA, CROMADA,  DIAMETRO APROXIMADO DE *2 1/2*", (SOMENTE MACANETAS)</t>
  </si>
  <si>
    <t>26,67</t>
  </si>
  <si>
    <t>MACARICO DE SOLDA 201 PARA EXTENSAO GLP OU ACETILENO</t>
  </si>
  <si>
    <t>114,06</t>
  </si>
  <si>
    <t>MACARIQUEIRO</t>
  </si>
  <si>
    <t>MACARIQUEIRO (MENSALISTA)</t>
  </si>
  <si>
    <t>1.980,04</t>
  </si>
  <si>
    <t>MADEIRA PINHO SERRADA 3A QUALIDADE NAO APARELHADA</t>
  </si>
  <si>
    <t>466,57</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</si>
  <si>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</si>
  <si>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</si>
  <si>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</si>
  <si>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12,59</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</si>
  <si>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</si>
  <si>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</si>
  <si>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</si>
  <si>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2,88</t>
  </si>
  <si>
    <t>MADEIRA ROLICA TRATADA, EUCALIPTO OU EQUIVALENTE DA REGIAO, H = 12 M, D = 20 A 24 CM (PARA POSTE)</t>
  </si>
  <si>
    <t>50,23</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</si>
  <si>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</si>
  <si>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</si>
  <si>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</si>
  <si>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10,54</t>
  </si>
  <si>
    <t>MADEIRA ROLICA TRATADA, EUCALIPTO OU EQUIVALENTE DA REGIAO, H = 3 M, D = 4 A 7 CM (PARA CAIBRO)</t>
  </si>
  <si>
    <t>12,70</t>
  </si>
  <si>
    <t>MADEIRA ROLICA TRATADA, EUCALIPTO OU EQUIVALENTE DA REGIAO, H = 6 M, D = 16 A 19 CM</t>
  </si>
  <si>
    <t>MADEIRA ROLICA TRATADA, EUCALIPTO OU EQUIVALENTE DA REGIAO, H = 6,5 M, D = 25 A 29 CM</t>
  </si>
  <si>
    <t>52,38</t>
  </si>
  <si>
    <t>MADEIRA ROLICA TRATADA, EUCALIPTO OU EQUIVALENTE DA REGIAO, H = 6,5 M, D = 30 A 34 CM</t>
  </si>
  <si>
    <t>105,90</t>
  </si>
  <si>
    <t>MADEIRA SERRADA APARELHADA DE MACARANDUBA, ANGELIM OU EQUIVALENTE DA REGIAO</t>
  </si>
  <si>
    <t>1.669,87</t>
  </si>
  <si>
    <t>MADEIRA SERRADA NAO APARELHADA DE MACARANDUBA, ANGELIM OU EQUIVALENTE DA REGIAO</t>
  </si>
  <si>
    <t>3.015,62</t>
  </si>
  <si>
    <t>MADEIRA 2A QUALIDADE SERRADA NAO APARELHADA</t>
  </si>
  <si>
    <t>2.300,00</t>
  </si>
  <si>
    <t>MADEIRA 2A QUALIDADE SERRADA NAO APARELHADA -TIPO VIROLA</t>
  </si>
  <si>
    <t>2.723,68</t>
  </si>
  <si>
    <t>MANGOTE DE SEGURANCA EM RASPA DE COURO</t>
  </si>
  <si>
    <t>22,34</t>
  </si>
  <si>
    <t>MANGUEIRA CRISTAL PARA NIVEL, LISA, PVC TRANSPARENTE, 3/8" X1,5 MM</t>
  </si>
  <si>
    <t>MANGUEIRA CRISTAL PARA NIVEL, LISA, PVC TRANSPARENTE, 5/16" X1 MM</t>
  </si>
  <si>
    <t>0,96</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</si>
  <si>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</si>
  <si>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</si>
  <si>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</si>
  <si>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</si>
  <si>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</si>
  <si>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</si>
  <si>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</si>
  <si>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250,00</t>
  </si>
  <si>
    <t>MANGUEIRA DE INCENDIO, TIPO 1, DE 1 1/2", COMPRIMENTO = 20 M, TECIDO EM FIO DE POLIESTER E TUBO INTERNO EM BORRACHA SINTETICA, COM UNIOES ENGATE RAPIDO</t>
  </si>
  <si>
    <t>308,16</t>
  </si>
  <si>
    <t>MANGUEIRA DE INCENDIO, TIPO 1, DE 1 1/2", COMPRIMENTO = 25 M, TECIDO EM FIO DE POLIESTER E TUBO INTERNO EM BORRACHA SINTETICA, COM UNIOES ENGATE RAPIDO</t>
  </si>
  <si>
    <t>383,66</t>
  </si>
  <si>
    <t>MANGUEIRA DE INCENDIO, TIPO 1, DE 1 1/2", COMPRIMENTO = 30 M, TECIDO EM FIO DE POLIESTER E TUBO INTERNO EM BORRACHA SINTETICA, COM UNIOES ENGATE RAPIDO</t>
  </si>
  <si>
    <t>409,65</t>
  </si>
  <si>
    <t>MANGUEIRA DE INCENDIO, TIPO 2, DE 1 1/2", COMPRIMENTO = 15 M, TECIDO EM FIO DE POLIESTER E TUBO INTERNO EM BORRACHA SINTETICA, COM UNIOES ENGATE RAPIDO</t>
  </si>
  <si>
    <t>370,04</t>
  </si>
  <si>
    <t>MANGUEIRA DE INCENDIO, TIPO 2, DE 1 1/2", COMPRIMENTO = 20 M, TECIDO EM FIO DE POLIESTER E TUBO INTERNO EM BORRACHA SINTETICA, COM UNIOES</t>
  </si>
  <si>
    <t>441,21</t>
  </si>
  <si>
    <t>MANGUEIRA DE INCENDIO, TIPO 2, DE 1 1/2", COMPRIMENTO = 25 M, TECIDO EM FIO DE POLIESTER E TUBO INTERNO EM BORRACHA SINTETICA, COM UNIOES</t>
  </si>
  <si>
    <t>445,54</t>
  </si>
  <si>
    <t>MANGUEIRA DE INCENDIO, TIPO 2, DE 1 1/2", COMPRIMENTO = 30 M, TECIDO EM FIO DE POLIESTER E TUBO INTERNO EM BORRACHA SINTETICA, COM UNIOES</t>
  </si>
  <si>
    <t>581,68</t>
  </si>
  <si>
    <t>MANGUEIRA DE INCENDIO, TIPO 2, DE 2 1/2", COMPRIMENTO = 15 M, TECIDO EM FIO DE POLIESTER E TUBO INTERNO EM BORRACHA SINTETICA, COM UNIOES ENGATE RAPIDO</t>
  </si>
  <si>
    <t>496,28</t>
  </si>
  <si>
    <t>MANGUEIRA DE INCENDIO, TIPO 2, DE 2 1/2", COMPRIMENTO = 20 M, TECIDO EM FIO DE POLIESTER E TUBO INTERNO EM BORRACHA SINTETICA, COM UNIOES</t>
  </si>
  <si>
    <t>625,00</t>
  </si>
  <si>
    <t>MANGUEIRA DE INCENDIO, TIPO 2, DE 2 1/2", COMPRIMENTO = 25 M, TECIDO EM FIO DE POLIESTER E TUBO INTERNO EM BORRACHA SINTETICA, COM UNIOES ENGATE RAPIDO</t>
  </si>
  <si>
    <t>759,90</t>
  </si>
  <si>
    <t>MANGUEIRA DE INCENDIO, TIPO 2, DE 2 1/2", COMPRIMENTO = 30 M, TECIDO EM FIO DE POLIESTER E TUBO INTERNO EM BORRACHA SINTETICA, COM UNIOES ENGATE RAPIDO</t>
  </si>
  <si>
    <t>866,33</t>
  </si>
  <si>
    <t>MANGUEIRA DE PVC FLEXIVEL,TIPO FLAT/ACHATADA, COR LARANJA, D = 1 1/2" (40 MM), PARA CONDUCAO DE AGUA, SERVICOS LEVES E MEDIOS</t>
  </si>
  <si>
    <t>MANGUEIRA PARA GAS - GLP, DIAMETRO DE 3/8", COMPRIMENTO DE 1M</t>
  </si>
  <si>
    <t>5,51</t>
  </si>
  <si>
    <t>MANILHA RETA PESADA PADRAO "D", CORPO EM ACO CARBONO 1045 E PINO REFORCADO EM ACO ALLOY, GALVANIZADO, ROSCADO, DIAMETRO 1/2" (COLETADO CAIXA)</t>
  </si>
  <si>
    <t>6,91</t>
  </si>
  <si>
    <t>MANIPULADOR TELESCOPICO, POTENCIA DE 101 HP, CAPACIDADE DE CARGA DE 3.500 KG, ALTURA MAXIMA DE ELEVACAO DE 12 M</t>
  </si>
  <si>
    <t>425.734,79</t>
  </si>
  <si>
    <t>MANIPULADOR TELESCOPICO, POTENCIA DE 85 HP, CAPACIDADE DE CARGA DE 3.500 KG, ALTURA MAXIMA DE ELEVACAO DE 12,3 M</t>
  </si>
  <si>
    <t>378.500,00</t>
  </si>
  <si>
    <t>MANOMETRO COM CAIXA EM ACO PINTADO, ESCALA *10* KGF/CM2 (*10* BAR), DIAMETRO NOMINAL DE *63* MM, CONEXAO DE 1/4"</t>
  </si>
  <si>
    <t>91,23</t>
  </si>
  <si>
    <t>MANOMETRO COM CAIXA EM ACO PINTADO, ESCALA *10* KGF/CM2 (*10* BAR), DIAMETRO NOMINAL DE 100 MM, CONEXAO DE 1/2"</t>
  </si>
  <si>
    <t>144,71</t>
  </si>
  <si>
    <t>MANTA ALUMINIZADA NAS DUAS FACES, PARA SUBCOBERTURA,  E = *2* MM</t>
  </si>
  <si>
    <t>MANTA ALUMINIZADA 1 FACE PARA SUBCOBERTURA, E = *1* MM</t>
  </si>
  <si>
    <t>MANTA ANTIRRUIDO DE POLIESTER (PET) PARA CONTRAPISO E = *8* MM</t>
  </si>
  <si>
    <t>18,17</t>
  </si>
  <si>
    <t>MANTA ASFALTICA ELASTOMERICA EM POLIESTER ALUMINIZADA 3 MM, TIPO III, CLASSE B (NBR 9952)</t>
  </si>
  <si>
    <t>36,15</t>
  </si>
  <si>
    <t>MANTA ASFALTICA ELASTOMERICA EM POLIESTER 3 MM, TIPO III, CLASSE B, ACABAMENTO PP (NBR 9952)</t>
  </si>
  <si>
    <t>37,41</t>
  </si>
  <si>
    <t>MANTA ASFALTICA ELASTOMERICA EM POLIESTER 4 MM, TIPO III, CLASSE B, ACABAMENTO PP (NBR 9952)</t>
  </si>
  <si>
    <t>MANTA ASFALTICA ELASTOMERICA EM POLIESTER 5 MM, TIPO III, CLASSE B, ACABAMENTO PP (NBR 9952)</t>
  </si>
  <si>
    <t>66,84</t>
  </si>
  <si>
    <t>MANTA ASFALTICA ELASTOMERICA TIPO GLASS 3 MM, TIPO II, CLASSE C, ACABAMENTO PP (NBR 9952)</t>
  </si>
  <si>
    <t>26,40</t>
  </si>
  <si>
    <t>MANTA DE BORRACHA ANTIRRUIDO 5 MM</t>
  </si>
  <si>
    <t>9,14</t>
  </si>
  <si>
    <t>MANTA DE POLIETILENO EXPANDIDO (PEBD) ANTICHAMAS, E = 8 MM</t>
  </si>
  <si>
    <t>MANTA DE POLIETILENO EXPANDIDO (PEBD), E = 5 MM</t>
  </si>
  <si>
    <t>4,35</t>
  </si>
  <si>
    <t>MANTA DE POLIETILENO EXPANDIDO, COM 1 FACE METALIZADA PARA SUBCOBERTURA,  E = *5* MM</t>
  </si>
  <si>
    <t>15,03</t>
  </si>
  <si>
    <t>MANTA GEOTEXTIL TECIDO DE LAMINETES DE POLIPROPILENO, RESISTENCIA A TRACAO = *25* KN/M</t>
  </si>
  <si>
    <t>16,60</t>
  </si>
  <si>
    <t>MANTA LIQUIDA DE BASE ASFALTICA MODIFICADA COM A ADICAO DE ELASTOMEROS DILUIDOS EM SOLVENTE ORGANICO, APLICACAO A FRIO (MEMBRANA IMPERMEABILIZANTE ASFASTICA)</t>
  </si>
  <si>
    <t>8,67</t>
  </si>
  <si>
    <t>MANTA TERMOPLASTICA, PEAD, GEOMEMBRANA LISA, E = 0,50 MM ( NBR 15352)</t>
  </si>
  <si>
    <t>8,48</t>
  </si>
  <si>
    <t>MANTA TERMOPLASTICA, PEAD, GEOMEMBRANA LISA, E = 0,75 MM ( NBR 15352)</t>
  </si>
  <si>
    <t>MANTA TERMOPLASTICA, PEAD, GEOMEMBRANA LISA, E = 0,80 MM ( NBR 15352)</t>
  </si>
  <si>
    <t>13,59</t>
  </si>
  <si>
    <t>MANTA TERMOPLASTICA, PEAD, GEOMEMBRANA LISA, E = 1,00 MM ( NBR 15352)</t>
  </si>
  <si>
    <t>16,99</t>
  </si>
  <si>
    <t>MANTA TERMOPLASTICA, PEAD, GEOMEMBRANA LISA, E = 1,50 MM ( NBR 15352)</t>
  </si>
  <si>
    <t>25,48</t>
  </si>
  <si>
    <t>MANTA TERMOPLASTICA, PEAD, GEOMEMBRANA LISA, E = 2,00 MM ( NBR 15352)</t>
  </si>
  <si>
    <t>MANTA TERMOPLASTICA, PEAD, GEOMEMBRANA LISA, E = 2,50 MM ( NBR 15352)</t>
  </si>
  <si>
    <t>MANTA TERMOPLASTICA, PEAD, GEOMEMBRANA TEXTURIZADA EM AMBAS AS FACES, E = 0,50 MM (NBR 15352)</t>
  </si>
  <si>
    <t>9,46</t>
  </si>
  <si>
    <t>MANTA TERMOPLASTICA, PEAD, GEOMEMBRANA TEXTURIZADA EM AMBAS AS FACES, E = 0,75 MM (NBR 15352)</t>
  </si>
  <si>
    <t>MANTA TERMOPLASTICA, PEAD, GEOMEMBRANA TEXTURIZADA EM AMBAS AS FACES, E = 0,80 MM (NBR 15352)</t>
  </si>
  <si>
    <t>15,13</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</si>
  <si>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</si>
  <si>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</si>
  <si>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</si>
  <si>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37,18</t>
  </si>
  <si>
    <t>MANTA TERMOPLASTICA, PEAD, GEOMEMBRANA TEXTURIZADA EM AMBAS AS FACES, E = 2,50 MM (NBR 15352)</t>
  </si>
  <si>
    <t>46,38</t>
  </si>
  <si>
    <t>MAQUINA DEMARCADORA DE FAIXA DE TRAFEGO A FRIO, AUTOPROPELIDA, MOTOR DIESEL 38 HP</t>
  </si>
  <si>
    <t>444.393,80</t>
  </si>
  <si>
    <t>MAQUINA EXTRUSORA DE CONCRETO PARA GUIAS E SARJETAS, COM MOTOR A DIESEL DE 14 CV</t>
  </si>
  <si>
    <t>58.194,70</t>
  </si>
  <si>
    <t>MAQUINA MANUAL TIPO PRENSA PARA PRODUCAO DE BLOCOS E PAVIMENTOS DE CONCRETO, COM MOTOR ELETRICO TRIFASICO PARA VIBRACAO, POTENCIA TOTAL INSTALADA DE 1,5 KW</t>
  </si>
  <si>
    <t>24.361,84</t>
  </si>
  <si>
    <t>MAQUINA PARA CORTE COM DISCO ABRASIVO DE DIAMETRO DE 18'' (450 MM), COM MOTOR ELETRICO TRIFASICO DE 10 CV</t>
  </si>
  <si>
    <t>9.101,48</t>
  </si>
  <si>
    <t>MAQUINA TIPO PRENSA HIDRAULICA, PARA FABRICACAO DE TUBOS DE CONCRETO PARA AGUAS PLUVIAIS, DN 200 A DN 600 MM X 1000 MM DE COMPRIMENTO, COM MOTOR PRINCIPAL DE 20 CV</t>
  </si>
  <si>
    <t>241.793,62</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</si>
  <si>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</si>
  <si>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14.256,33</t>
  </si>
  <si>
    <t>MARCENEIRO</t>
  </si>
  <si>
    <t>MARCENEIRO (MENSALISTA)</t>
  </si>
  <si>
    <t>2.179,02</t>
  </si>
  <si>
    <t>MARMORISTA / GRANITEIRO</t>
  </si>
  <si>
    <t>MARMORISTA / GRANITEIRO (MENSALISTA)</t>
  </si>
  <si>
    <t>2.604,79</t>
  </si>
  <si>
    <t>MARTELO DE SOLDADOR/PICADOR DE SOLDA</t>
  </si>
  <si>
    <t>27,71</t>
  </si>
  <si>
    <t>MARTELO DEMOLIDOR ELETRICO, COM POTENCIA DE 2.000 W, FREQUENCIA DE 1.000 IMPACTOS POR MINUTO, FORÇA DE IMPACTO ENTRE 60 E 65 J, PESO DE 30 KG</t>
  </si>
  <si>
    <t>7.488,00</t>
  </si>
  <si>
    <t>MARTELO DEMOLIDOR PNEUMATICO MANUAL, COM REDUCAO DE VIBRACAO, PESO DE 21 KG</t>
  </si>
  <si>
    <t>13.960,45</t>
  </si>
  <si>
    <t>MARTELO DEMOLIDOR PNEUMATICO MANUAL, COM REDUCAO DE VIBRACAO, PESO DE 31,5 KG</t>
  </si>
  <si>
    <t>16.064,91</t>
  </si>
  <si>
    <t>MARTELO DEMOLIDOR PNEUMATICO MANUAL, PADRAO, PESO DE 32 KG</t>
  </si>
  <si>
    <t>15.173,07</t>
  </si>
  <si>
    <t>MARTELO DEMOLIDOR PNEUMATICO MANUAL, PESO  DE 28 KG, COM SILENCIADOR</t>
  </si>
  <si>
    <t>17.071,77</t>
  </si>
  <si>
    <t>MARTELO PERFURADOR PNEUMATICO MANUAL, DE SUPERFICIE, COM AVANCO DE COLUNA, PESO DE 22 KG</t>
  </si>
  <si>
    <t>31.413,23</t>
  </si>
  <si>
    <t>MARTELO PERFURADOR PNEUMATICO MANUAL, HASTE 25 X 75 MM, 21 KG</t>
  </si>
  <si>
    <t>17.568,62</t>
  </si>
  <si>
    <t>MARTELO PERFURADOR PNEUMATICO MANUAL, PESO DE 25 KG, COM SILENCIADOR</t>
  </si>
  <si>
    <t>17.237,50</t>
  </si>
  <si>
    <t>MASCARA DE SEGURANCA PARA SOLDA COM ESCUDO DE CELERON E CARNEIRA DE PLASTICO COM REGULAGEM</t>
  </si>
  <si>
    <t>MASSA A OLEO PARA MADEIRA</t>
  </si>
  <si>
    <t>64,57</t>
  </si>
  <si>
    <t>131,69</t>
  </si>
  <si>
    <t>MASSA ACRILICA PARA PAREDES INTERIOR/EXTERIOR</t>
  </si>
  <si>
    <t>33,95</t>
  </si>
  <si>
    <t>MASSA CORRIDA PVA PARA PAREDES INTERNAS</t>
  </si>
  <si>
    <t>84,75</t>
  </si>
  <si>
    <t>16,95</t>
  </si>
  <si>
    <t>MASSA DE REJUNTE EM PO PARA DRYWALL, A BASE DE GESSO, SECAGEM RAPIDA, PARA TRATAMENTO DE JUNTAS DE CHAPA DE GESSO (COM ADICAO DE AGUA)</t>
  </si>
  <si>
    <t>3,34</t>
  </si>
  <si>
    <t>MASSA DE REJUNTE PRONTA PARA TRATAMENTO DE JUNTAS DE CHAPA DE GESSO PARA DRYWALL, SEM ADICAO DE AGUA</t>
  </si>
  <si>
    <t>2,40</t>
  </si>
  <si>
    <t>MASSA EPOXI BICOMPONENTE (MASSA + CATALIZADOR)</t>
  </si>
  <si>
    <t>53,10</t>
  </si>
  <si>
    <t>MASSA EPOXI BICOMPONENTE PARA REPAROS</t>
  </si>
  <si>
    <t>MASSA PARA TEXTURA LISA DE BASE ACRILICA, USO INTERNO E EXTERNO</t>
  </si>
  <si>
    <t>MASSA PARA TEXTURA RUSTICA DE BASE ACRILICA, COR BRANCA, USO INTERNO E EXTERNO</t>
  </si>
  <si>
    <t>5,41</t>
  </si>
  <si>
    <t>7,41</t>
  </si>
  <si>
    <t>MASSA PLASTICA PARA MARMORE/GRANITO</t>
  </si>
  <si>
    <t>25,41</t>
  </si>
  <si>
    <t>MASTRO SIMPLES GALVANIZADO DIAMETRO NOMINAL 1 1/2", COMPRIMENTO 3 M</t>
  </si>
  <si>
    <t>86,98</t>
  </si>
  <si>
    <t>MASTRO SIMPLES GALVANIZADO DIAMETRO NOMINAL 2", COMPRIMENTO 3 M</t>
  </si>
  <si>
    <t>97,84</t>
  </si>
  <si>
    <t>MATERIAL FILTRANTE (PEDREGULHO) 0,6 A 25,46 MM (POSTO PEDREIRA/FORNECEDOR, SEM FRETE)</t>
  </si>
  <si>
    <t>733,83</t>
  </si>
  <si>
    <t>MATERIAL FILTRANTE (PEDREGULHO) 38 A 25,4 MM (POSTO PEDREIRA/FORNECEDOR, SEM FRETE)</t>
  </si>
  <si>
    <t>748,69</t>
  </si>
  <si>
    <t>MECANICO DE EQUIPAMENTOS PESADOS</t>
  </si>
  <si>
    <t>MECANICO DE EQUIPAMENTOS PESADOS (MENSALISTA)</t>
  </si>
  <si>
    <t>3.562,45</t>
  </si>
  <si>
    <t>MECANICO DE REFRIGERACAO</t>
  </si>
  <si>
    <t>13,19</t>
  </si>
  <si>
    <t>MECANICO DE REFRIGERACAO (MENSALISTA)</t>
  </si>
  <si>
    <t>2.315,60</t>
  </si>
  <si>
    <t>MEDIDOR DE NIVEL ESTATICO E DINAMICO PARA POCO, COMPRIMENTO DE 200 M</t>
  </si>
  <si>
    <t>2.259,71</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</si>
  <si>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</si>
  <si>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</si>
  <si>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</si>
  <si>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</si>
  <si>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1,06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</si>
  <si>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</si>
  <si>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</si>
  <si>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</si>
  <si>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</si>
  <si>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</si>
  <si>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</si>
  <si>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</si>
  <si>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0,91</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</si>
  <si>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</si>
  <si>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</si>
  <si>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</si>
  <si>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</si>
  <si>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1,28</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</si>
  <si>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</si>
  <si>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</si>
  <si>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</si>
  <si>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</si>
  <si>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</si>
  <si>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12,23</t>
  </si>
  <si>
    <t>MEIO-FIO OU GUIA DE CONCRETO, PRE-MOLDADO, COMP 1 M, *30 X 15/ 12* CM (H X L1/L2)</t>
  </si>
  <si>
    <t>14,83</t>
  </si>
  <si>
    <t>MEIO-FIO OU GUIA DE CONCRETO, PRE-MOLDADO, COMP 80 CM, *45 X 18 /12* CM (H X L1/L2)</t>
  </si>
  <si>
    <t>MESA VIBRATORIA COM DIMENSOES DE 2,0 X 1,0 M, COM MOTOR ELETRICO DE 2 POLOS E POTENCIA DE 3 CV</t>
  </si>
  <si>
    <t>8.325,00</t>
  </si>
  <si>
    <t>MESTRE DE OBRAS</t>
  </si>
  <si>
    <t>43,17</t>
  </si>
  <si>
    <t>MESTRE DE OBRAS (MENSALISTA)</t>
  </si>
  <si>
    <t>7.569,97</t>
  </si>
  <si>
    <t>METACAULIM DE ALTA REATIVIDADE/CAULIM CALCINADO</t>
  </si>
  <si>
    <t>MICRO-TRATOR CORTADOR DE GRAMA COM LARGURA DO CORTE DE 107 CM, COM  2 LAMINAS E DESCARTE LATERAL</t>
  </si>
  <si>
    <t>9.091,34</t>
  </si>
  <si>
    <t>MICROESFERAS DE VIDRO PARA SINALIZACAO HORIZONTAL VIARIA, TIPO I-B (PREMIX) - NBR 16184</t>
  </si>
  <si>
    <t>MICROESFERAS DE VIDRO PARA SINALIZACAO HORIZONTAL VIARIA, TIPO II-A (DROP-ON) - NBR 16184</t>
  </si>
  <si>
    <t>MICTORIO COLETIVO ACO INOX (AISI 304), E = 0,8 MM, DE *100 X 40 X 30* CM (C X A X P)</t>
  </si>
  <si>
    <t>477,25</t>
  </si>
  <si>
    <t>MICTORIO COLETIVO ACO INOX (AISI 304), E = 0,8 MM, DE *100 X 50 X 35* CM (C X A X P)</t>
  </si>
  <si>
    <t>569,34</t>
  </si>
  <si>
    <t>MICTORIO INDIVIDUAL ACO INOX (AISI 304), E = 0,8 MM, DE *50  X 45  X 35* (C X A X P)</t>
  </si>
  <si>
    <t>629,25</t>
  </si>
  <si>
    <t>MICTORIO SIFONADO LOUCA BRANCA SEM COMPLEMENTOS</t>
  </si>
  <si>
    <t>243,25</t>
  </si>
  <si>
    <t>MICTORIO SIFONADO LOUCA COR SEM COMPLEMENTOS</t>
  </si>
  <si>
    <t>261,97</t>
  </si>
  <si>
    <t>MINICARREGADEIRA SOBRE RODAS, POTENCIA LIQUIDA DE *47* HP, CAPACIDADE NOMINAL DE OPERACAO DE *646* KG</t>
  </si>
  <si>
    <t>130.000,00</t>
  </si>
  <si>
    <t>MINICARREGADEIRA SOBRE RODAS, POTENCIA LIQUIDA DE *72* HP, CAPACIDADE NOMINAL DE OPERACAO DE *1200* KG</t>
  </si>
  <si>
    <t>200.628,14</t>
  </si>
  <si>
    <t>MINIESCAVADEIRA SOBRE ESTEIRAS, POTENCIA LIQUIDA DE *30* HP, PESO OPERACIONAL DE *3.500* KG</t>
  </si>
  <si>
    <t>197.339,15</t>
  </si>
  <si>
    <t>MINIESCAVADEIRA SOBRE ESTEIRAS, POTENCIA LIQUIDA DE *42* HP, PESO OPERACIONAL DE *4.500* KG</t>
  </si>
  <si>
    <t>240.753,77</t>
  </si>
  <si>
    <t>MINIESCAVADEIRA SOBRE ESTEIRAS, POTENCIA LIQUIDA DE *42* HP, PESO OPERACIONAL DE *5.300* KG</t>
  </si>
  <si>
    <t>247.997,03</t>
  </si>
  <si>
    <t>MINUTERIA ELETRONICA COLETIVA COM POTENCIA MAXIMA RESISTIVA PARA LAMPADAS FLUORESCENTES DE *300* W ( 110 V ) / *600* W ( 110 V )</t>
  </si>
  <si>
    <t>88,27</t>
  </si>
  <si>
    <t>MISTURADOR BASE PARA CHUVEIRO/BANHEIRA, 1/2 " OU 3/4 ", SOLDAVEL OU ROSCAVEL</t>
  </si>
  <si>
    <t>73,00</t>
  </si>
  <si>
    <t>MISTURADOR CROMADO DE MESA BICA BAIXA PARA LAVATORIO (REF 1875)</t>
  </si>
  <si>
    <t>178,89</t>
  </si>
  <si>
    <t>MISTURADOR CROMADO DE PAREDE PARA LAVATORIO (REF 1178)</t>
  </si>
  <si>
    <t>289,64</t>
  </si>
  <si>
    <t>MISTURADOR DE ARGAMASSA, EIXO HORIZONTAL, CAPACIDADE DE MISTURA 160 KG, MOTOR ELETRICO TRIFASICO 220/380 V, POTENCIA 3 CV</t>
  </si>
  <si>
    <t>7.470,29</t>
  </si>
  <si>
    <t>MISTURADOR DE ARGAMASSA, EIXO HORIZONTAL, CAPACIDADE DE MISTURA 300 KG, MOTOR ELETRICO TRIFASICO 220/380 V, POTENCIA 5 CV</t>
  </si>
  <si>
    <t>7.901,09</t>
  </si>
  <si>
    <t>MISTURADOR DE ARGAMASSA, EIXO HORIZONTAL, CAPACIDADE DE MISTURA 600 KG, MOTOR ELETRICO TRIFASICO 220/380 V, POTENCIA 7,5 CV</t>
  </si>
  <si>
    <t>9.401,24</t>
  </si>
  <si>
    <t>MISTURADOR DE PAREDE CROMADO PARA COZINHA BICA MOVEL COM AREJADOR (REF 1258)</t>
  </si>
  <si>
    <t>MISTURADOR DUPLO HORIZONTAL DE ALTA TURBULENCIA, CAPACIDADE / VOLUME 2 X 500 LITROS, MOTORES ELETRICOS MINIMO 5 CV CADA,  PARA NATA CIMENTO, ARGAMASSA E OUTROS</t>
  </si>
  <si>
    <t>37.392,97</t>
  </si>
  <si>
    <t>MISTURADOR MANUAL DE TINTAS PARA FURADEIRA, HASTE METALICA *60* CM, COM HELICE  (MEXEDOR DE TINTA)</t>
  </si>
  <si>
    <t>29,65</t>
  </si>
  <si>
    <t>MISTURADOR MONOCOMANDO PARA CHUVEIRO, BASE BRUTA E ACABAMENTO CROMADO</t>
  </si>
  <si>
    <t>201,82</t>
  </si>
  <si>
    <t>MOLA AEREA FECHA PORTA, PARA PORTAS COM LARGURA ACIMA DE 110 CM</t>
  </si>
  <si>
    <t>164,29</t>
  </si>
  <si>
    <t>MOLA AEREA FECHA PORTA, PARA PORTAS COM LARGURA ATE 110 CM</t>
  </si>
  <si>
    <t>127,07</t>
  </si>
  <si>
    <t>MOLA AEREA FECHA PORTA, PARA PORTAS COM LARGURA ATE 95 CM</t>
  </si>
  <si>
    <t>108,15</t>
  </si>
  <si>
    <t>MOLA HIDRAULICA DE PISO P/ VIDRO TEMPERADO 10MM</t>
  </si>
  <si>
    <t>919,41</t>
  </si>
  <si>
    <t>MONTADOR DE ELETROELETRONICOS</t>
  </si>
  <si>
    <t>13,49</t>
  </si>
  <si>
    <t>MONTADOR DE ELETROELETRONICOS (MENSALISTA)</t>
  </si>
  <si>
    <t>2.368,57</t>
  </si>
  <si>
    <t>MONTADOR DE ESTRUTURAS METALICAS</t>
  </si>
  <si>
    <t>MONTADOR DE ESTRUTURAS METALICAS (MENSALISTA)</t>
  </si>
  <si>
    <t>2.706,78</t>
  </si>
  <si>
    <t>MONTADOR DE MAQUINAS</t>
  </si>
  <si>
    <t>MONTADOR DE MAQUINAS (MENSALISTA)</t>
  </si>
  <si>
    <t>3.799,29</t>
  </si>
  <si>
    <t>MONTANTE EM BARRA CHATA ACO GALVANIZADO, *65 X 8* MM, ALTURA *1420* MM, PINTURA ELETROSTATICA, COR PRETA</t>
  </si>
  <si>
    <t>163,62</t>
  </si>
  <si>
    <t>MOTOBOMBA AUTOESCORVANTE MOTOR A GASOLINA, POTENCIA 6,0HP, BOCAIS 3" X 3", HM/Q = 5 MCA / 24 M3/H A 52,5 MCA / 5,0 M3/H</t>
  </si>
  <si>
    <t>1.847,98</t>
  </si>
  <si>
    <t>MOTOBOMBA AUTOESCORVANTE MOTOR ELETRICO TRIFASICO 7,4HP BOCA DIAMETRO DE SUCCAO X RECLAQUE: 2"X2", HM/ Q = 10 M / 73,5 M3/H A 28 M / 8,2 M3 /H</t>
  </si>
  <si>
    <t>4.937,47</t>
  </si>
  <si>
    <t>MOTOBOMBA AUTOESCORVANTE POTENCIA 5,42 HP, BOCAIS SUCCAO X RECALQUE 2" X 2", A GASOLINA, DIAMETRO DO ROTOR 122 MM HM/Q = 6 MCA / 33,0 M3/H A 28 MCA / 8,0 M3/H</t>
  </si>
  <si>
    <t>2.454,09</t>
  </si>
  <si>
    <t>MOTOBOMBA CENTRIFUGA, MOTOR A GASOLINA, POTENCIA 5,42 HP, BOCAIS 1 1/2" X 1", DIAMETRO ROTOR 143 MM HM/Q = 6 MCA / 16,8 M3/H A 38 MCA / 6,6 M3/H</t>
  </si>
  <si>
    <t>2.306,55</t>
  </si>
  <si>
    <t>MOTOBOMBA TRASH (PARA AGUA SUJA) AUTO ESCORVANTE, MOTOR GASOLINA DE 6,41 HP, DIAMETROS DE SUCCAO X RECALQUE: 3" X 3", HM/Q: 10/60 A 23/0</t>
  </si>
  <si>
    <t>2.844,26</t>
  </si>
  <si>
    <t>MOTONIVELADORA POTENCIA BASICA LIQUIDA (PRIMEIRA MARCHA) 125 HP , PESO BRUTO 13843 KG, LARGURA DA LAMINA DE 3,7 M</t>
  </si>
  <si>
    <t>557.500,00</t>
  </si>
  <si>
    <t>MOTONIVELADORA POTENCIA BASICA LIQUIDA (PRIMEIRA MARCHA) 171 HP, PESO BRUTO 14768 KG, LARGURA DA LAMINA DE 3,7 M</t>
  </si>
  <si>
    <t>692.763,27</t>
  </si>
  <si>
    <t>MOTONIVELADORA POTENCIA BASICA LIQUIDA (PRIMEIRA MARCHA) 186 HP, PESO BRUTO 15785 KG, LARGURA DA LAMINA DE 4,3 M</t>
  </si>
  <si>
    <t>729.222,71</t>
  </si>
  <si>
    <t>MOTOR A DIESEL PARA VIBRADOR DE IMERSAO, DE *4,7* CV</t>
  </si>
  <si>
    <t>2.672,26</t>
  </si>
  <si>
    <t>MOTOR A GASOLINA PARA VIBRADOR DE IMERSAO, 4 TEMPOS, DE 5,5 CV</t>
  </si>
  <si>
    <t>1.325,08</t>
  </si>
  <si>
    <t>MOTOR ELETRICO PARA VIBRADOR DE IMERSAO, DE 2 CV, MONOFASICO, 110/220 V</t>
  </si>
  <si>
    <t>1.091,62</t>
  </si>
  <si>
    <t>MOTOR ELETRICO PARA VIBRADOR DE IMERSAO, DE 2 CV, TRIFASICO, 220/380 V</t>
  </si>
  <si>
    <t>1.067,87</t>
  </si>
  <si>
    <t>MOTORISTA DE CAMINHAO</t>
  </si>
  <si>
    <t>14,74</t>
  </si>
  <si>
    <t>MOTORISTA DE CAMINHAO (MENSALISTA)</t>
  </si>
  <si>
    <t>2.585,83</t>
  </si>
  <si>
    <t>MOTORISTA DE CAMINHAO-BASCULANTE</t>
  </si>
  <si>
    <t>13,91</t>
  </si>
  <si>
    <t>MOTORISTA DE CAMINHAO-BASCULANTE (MENSALISTA)</t>
  </si>
  <si>
    <t>2.439,09</t>
  </si>
  <si>
    <t>MOTORISTA DE CAMINHAO-CARRETA</t>
  </si>
  <si>
    <t>MOTORISTA DE CAMINHAO-CARRETA (MENSALISTA)</t>
  </si>
  <si>
    <t>3.453,21</t>
  </si>
  <si>
    <t>MOTORISTA DE CARRO DE PASSEIO</t>
  </si>
  <si>
    <t>MOTORISTA DE CARRO DE PASSEIO (MENSALISTA)</t>
  </si>
  <si>
    <t>2.492,70</t>
  </si>
  <si>
    <t>MOTORISTA DE ONIBUS / MICRO-ONIBUS</t>
  </si>
  <si>
    <t>16,94</t>
  </si>
  <si>
    <t>MOTORISTA DE ONIBUS / MICRO-ONIBUS (MENSALISTA)</t>
  </si>
  <si>
    <t>2.971,27</t>
  </si>
  <si>
    <t>MOTORISTA OPERADOR DE CAMINHAO COM MUNCK</t>
  </si>
  <si>
    <t>17,09</t>
  </si>
  <si>
    <t>MOTORISTA OPERADOR DE CAMINHAO COM MUNCK (MENSALISTA)</t>
  </si>
  <si>
    <t>3.000,12</t>
  </si>
  <si>
    <t>MOTOSSERRA PORTATIL COM MOTOR A GASOLINA DE *60* CC</t>
  </si>
  <si>
    <t>1.658,46</t>
  </si>
  <si>
    <t>MOURAO CONCRETO CURVO, SECAO "T", H = 2,80 M + CURVA COM 0,45 M, COM FUROS PARA FIOS</t>
  </si>
  <si>
    <t>MOURAO DE CONCRETO CURVO,10 X 10 CM, H= *2,60* M + CURVA DE 0,40 M</t>
  </si>
  <si>
    <t>33,04</t>
  </si>
  <si>
    <t>MOURAO DE CONCRETO RETO, *10 X 10* CM, H= 2,30 M</t>
  </si>
  <si>
    <t>31,82</t>
  </si>
  <si>
    <t>MOURAO DE CONCRETO RETO, TIPO ESTICADOR, *10 X 10* CM, H= 2,50 M</t>
  </si>
  <si>
    <t>30,38</t>
  </si>
  <si>
    <t>MOURAO DE CONCRETO RETO, 10 X 10 CM, H= 2,00 M</t>
  </si>
  <si>
    <t>MOURAO DE CONCRETO RETO, 10 X 10 CM, H= 3,00 M</t>
  </si>
  <si>
    <t>38,06</t>
  </si>
  <si>
    <t>MUDA DE ARBUSTO FLORIFERO, CLUSIA/GARDENIA/MOREIA BRANCA/ AZALEIA OU EQUIVALENTE DA REGIAO, H= *50 A 70* CM</t>
  </si>
  <si>
    <t>38,79</t>
  </si>
  <si>
    <t>MUDA DE ARBUSTO FOLHAGEM, SANSAO-DO-CAMPO OU EQUIVALENTE DA REGIAO, H= *50 A 70* CM</t>
  </si>
  <si>
    <t>24,05</t>
  </si>
  <si>
    <t>MUDA DE ARBUSTO, BUXINHO, H= *50* M</t>
  </si>
  <si>
    <t>93,10</t>
  </si>
  <si>
    <t>MUDA DE ARBUSTO, PINGO DE OURO/ VIOLETEIRA, H = *10 A 20* CM</t>
  </si>
  <si>
    <t>MUDA DE ARVORE ORNAMENTAL, OITI/AROEIRA SALSA/ANGICO/IPE/JACARANDA OU EQUIVALENTE  DA REGIAO, H= *1* M</t>
  </si>
  <si>
    <t>MUDA DE ARVORE ORNAMENTAL, OITI/AROEIRA SALSA/ANGICO/IPE/JACARANDA OU EQUIVALENTE  DA REGIAO, H= *2* M</t>
  </si>
  <si>
    <t>58,96</t>
  </si>
  <si>
    <t>MUDA DE PALMEIRA, ARECA, H= *1,50* CM</t>
  </si>
  <si>
    <t>58,18</t>
  </si>
  <si>
    <t>MUDA DE RASTEIRA/FORRACAO, AMENDOIM RASTEIRO/ONZE HORAS/AZULZINHA/IMPATIENS OU EQUIVALENTE DA REGIAO</t>
  </si>
  <si>
    <t>MUFLA TERMINAL PRIMARIA UNIPOLAR USO EXTERNO PARA CABO 25/70MM2 ISOL, 3,6/6KV EM EPR - BORRACHA DE SILICONE</t>
  </si>
  <si>
    <t>167,78</t>
  </si>
  <si>
    <t>MUFLA TERMINAL PRIMARIA UNIPOLAR USO INTERNO PARA CABO 25/70MM2 ISOL 6/10KV EM EPR- BORRACHA DE SILICONE</t>
  </si>
  <si>
    <t>204,99</t>
  </si>
  <si>
    <t>MUFLA TERMINAL PRIMARIA UNIPOLAR USO INTERNO PARA CABO 35/120MM2 ISOLACAO 15/25KV EM EPR - BORRACHA DE SILICONE</t>
  </si>
  <si>
    <t>216,49</t>
  </si>
  <si>
    <t>MUFLA TERMINAL PRIMARIA UNIPOLAR USO INTERNO PARA CABO 35/70MM2 ISOLACAO 8,7/15KV EM EPR - BORRACHA DE SILICONE</t>
  </si>
  <si>
    <t>208,37</t>
  </si>
  <si>
    <t>MULTIEXERCITADOR COM SEIS FUNCOES, EM TUBO DE ACO CARBONO, PINTURA NO PROCESSO ELETROSTATICO - EQUIPAMENTO DE GINASTICA PARA ACADEMIA AO AR LIVRE / ACADEMIA DA TERCEIRA IDADE - ATI * COLETADO CAIXA *</t>
  </si>
  <si>
    <t>5.382,14</t>
  </si>
  <si>
    <t>NIPEL PVC, ROSCAVEL, 1 1/2",  AGUA FRIA PREDIAL</t>
  </si>
  <si>
    <t>NIPEL PVC, ROSCAVEL, 1 1/4",  AGUA FRIA PREDIAL</t>
  </si>
  <si>
    <t>3,74</t>
  </si>
  <si>
    <t>NIPEL PVC, ROSCAVEL, 1/2",  AGUA FRIA PREDIAL</t>
  </si>
  <si>
    <t>NIPEL PVC, ROSCAVEL, 1",  AGUA FRIA PREDIAL</t>
  </si>
  <si>
    <t>NIPEL PVC, ROSCAVEL, 2",  AGUA FRIA PREDIAL</t>
  </si>
  <si>
    <t>NIPEL PVC, ROSCAVEL, 3/4",  AGUA FRIA PREDIAL</t>
  </si>
  <si>
    <t>0,85</t>
  </si>
  <si>
    <t>NIPLE DE FERRO GALVANIZADO, COM ROSCA BSP, DE 1 1/2"</t>
  </si>
  <si>
    <t>NIPLE DE FERRO GALVANIZADO, COM ROSCA BSP, DE 1 1/4"</t>
  </si>
  <si>
    <t>10,13</t>
  </si>
  <si>
    <t>NIPLE DE FERRO GALVANIZADO, COM ROSCA BSP, DE 1/2"</t>
  </si>
  <si>
    <t>NIPLE DE FERRO GALVANIZADO, COM ROSCA BSP, DE 1"</t>
  </si>
  <si>
    <t>NIPLE DE FERRO GALVANIZADO, COM ROSCA BSP, DE 2 1/2"</t>
  </si>
  <si>
    <t>32,04</t>
  </si>
  <si>
    <t>NIPLE DE FERRO GALVANIZADO, COM ROSCA BSP, DE 2"</t>
  </si>
  <si>
    <t>20,94</t>
  </si>
  <si>
    <t>NIPLE DE FERRO GALVANIZADO, COM ROSCA BSP, DE 3/4"</t>
  </si>
  <si>
    <t>NIPLE DE FERRO GALVANIZADO, COM ROSCA BSP, DE 3"</t>
  </si>
  <si>
    <t>52,13</t>
  </si>
  <si>
    <t>NIPLE DE FERRO GALVANIZADO, COM ROSCA BSP, DE 4"</t>
  </si>
  <si>
    <t>83,92</t>
  </si>
  <si>
    <t>NIPLE DE FERRO GALVANIZADO, COM ROSCA BSP, DE 5"</t>
  </si>
  <si>
    <t>185,26</t>
  </si>
  <si>
    <t>NIPLE DE FERRO GALVANIZADO, COM ROSCA BSP, DE 6"</t>
  </si>
  <si>
    <t>307,82</t>
  </si>
  <si>
    <t>NIPLE DE REDUCAO DE FERRO GALVANIZADO, COM ROSCA BSP, DE 1 1/2" X 1 1/4"</t>
  </si>
  <si>
    <t>17,78</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</si>
  <si>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</si>
  <si>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</si>
  <si>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</si>
  <si>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</si>
  <si>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</si>
  <si>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</si>
  <si>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4,10</t>
  </si>
  <si>
    <t>NIPLE DE REDUCAO DE FERRO GALVANIZADO, COM ROSCA BSP, DE 1" X 1/2"</t>
  </si>
  <si>
    <t>NIPLE DE REDUCAO DE FERRO GALVANIZADO, COM ROSCA BSP, DE 1" X 3/4"</t>
  </si>
  <si>
    <t>NIPLE DE REDUCAO DE FERRO GALVANIZADO, COM ROSCA BSP, DE 2 1/2" X 2"</t>
  </si>
  <si>
    <t>44,39</t>
  </si>
  <si>
    <t>NIPLE DE REDUCAO DE FERRO GALVANIZADO, COM ROSCA BSP, DE 2" X 1 1/2"</t>
  </si>
  <si>
    <t>26,82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</si>
  <si>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</si>
  <si>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</si>
  <si>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</si>
  <si>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</si>
  <si>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81,06</t>
  </si>
  <si>
    <t>NIPLE DE REDUCAO DE FERRO GALVANIZADO, COM ROSCA BSP, DE 3" X 2"</t>
  </si>
  <si>
    <t>71,59</t>
  </si>
  <si>
    <t>NIPLE SEXTAVADO EM ACO CARBONO, COM ROSCA BSP, PRESSAO 3.000 LBS, DN 1 1/2"</t>
  </si>
  <si>
    <t>37,77</t>
  </si>
  <si>
    <t>NIPLE SEXTAVADO EM ACO CARBONO, COM ROSCA BSP, PRESSAO 3.000 LBS, DN 1 1/4"</t>
  </si>
  <si>
    <t>NIPLE SEXTAVADO EM ACO CARBONO, COM ROSCA BSP, PRESSAO 3.000 LBS, DN 1/2"</t>
  </si>
  <si>
    <t>8,70</t>
  </si>
  <si>
    <t>NIPLE SEXTAVADO EM ACO CARBONO, COM ROSCA BSP, PRESSAO 3.000 LBS, DN 1"</t>
  </si>
  <si>
    <t>16,88</t>
  </si>
  <si>
    <t>NIPLE SEXTAVADO EM ACO CARBONO, COM ROSCA BSP, PRESSAO 3.000 LBS, DN 2 1/2"</t>
  </si>
  <si>
    <t>98,73</t>
  </si>
  <si>
    <t>NIPLE SEXTAVADO EM ACO CARBONO, COM ROSCA BSP, PRESSAO 3.000 LBS, DN 2"</t>
  </si>
  <si>
    <t>62,15</t>
  </si>
  <si>
    <t>NIPLE SEXTAVADO EM ACO CARBONO, COM ROSCA BSP, PRESSAO 3.000 LBS, DN 3/4"</t>
  </si>
  <si>
    <t>NIVELADOR (MENSALISTA)</t>
  </si>
  <si>
    <t>1.538,91</t>
  </si>
  <si>
    <t>NUMERO / ALGARISMO PARA PORTA, TAMANHO *40* MM, EM ZAMAC, (MODELO DE 0 A 9), FIXACAO POR PARAFUSOS</t>
  </si>
  <si>
    <t>2,19</t>
  </si>
  <si>
    <t>NUMERO / ALGARISMO PARA RESIDENCIA (FACHADA), TAMANHO *120* MM, EM ZAMAC, (MODELO DE 0 A 9), FIXACAO POR PARAFUSOS</t>
  </si>
  <si>
    <t>OCULOS DE SEGURANCA CONTRA IMPACTOS COM LENTE INCOLOR, ARMACAO NYLON, COM PROTECAO UVA E UVB</t>
  </si>
  <si>
    <t>OLEO COMBUSTIVEL BPF A GRANEL</t>
  </si>
  <si>
    <t>16,11</t>
  </si>
  <si>
    <t>OLEO DIESEL COMBUSTIVEL COMUM</t>
  </si>
  <si>
    <t>OLEO LUBRIFICANTE PARA MOTORES DE EQUIPAMENTOS PESADOS (CAMINHOES, TRATORES, RETROS E ETC)</t>
  </si>
  <si>
    <t>15,57</t>
  </si>
  <si>
    <t>OLHO MAGICO / VISOR PARA PORTA DE *25 A 46* MM DE ESPESSURA, ANGULO DE VISAO APROXIMADO DE 200 GRAUS, LATAO CROMADO, COM FECHO JANELA</t>
  </si>
  <si>
    <t>OPERADOR DE BATE-ESTACAS</t>
  </si>
  <si>
    <t>18,04</t>
  </si>
  <si>
    <t>OPERADOR DE BATE-ESTACAS (MENSALISTA)</t>
  </si>
  <si>
    <t>3.163,68</t>
  </si>
  <si>
    <t>OPERADOR DE BETONEIRA (CAMINHAO)</t>
  </si>
  <si>
    <t>OPERADOR DE BETONEIRA (CAMINHAO) (MENSALISTA)</t>
  </si>
  <si>
    <t>2.331,48</t>
  </si>
  <si>
    <t>OPERADOR DE BETONEIRA ESTACIONARIA / MISTURADOR (MENSALISTA)</t>
  </si>
  <si>
    <t>2.249,96</t>
  </si>
  <si>
    <t>OPERADOR DE BETONEIRA ESTACIONARIA/MISTURADOR</t>
  </si>
  <si>
    <t>12,83</t>
  </si>
  <si>
    <t>OPERADOR DE COMPRESSOR DE AR OU COMPRESSORISTA</t>
  </si>
  <si>
    <t>OPERADOR DE COMPRESSOR DE AR OU COMPRESSORISTA (MENSALISTA)</t>
  </si>
  <si>
    <t>2.722,58</t>
  </si>
  <si>
    <t>OPERADOR DE DEMARCADORA DE FAIXAS DE TRAFEGO</t>
  </si>
  <si>
    <t>16,35</t>
  </si>
  <si>
    <t>OPERADOR DE DEMARCADORA DE FAIXAS DE TRAFEGO (MENSALISTA)</t>
  </si>
  <si>
    <t>2.869,53</t>
  </si>
  <si>
    <t>OPERADOR DE ESCAVADEIRA</t>
  </si>
  <si>
    <t>17,93</t>
  </si>
  <si>
    <t>OPERADOR DE ESCAVADEIRA (MENSALISTA)</t>
  </si>
  <si>
    <t>3.143,44</t>
  </si>
  <si>
    <t>OPERADOR DE GUINCHO</t>
  </si>
  <si>
    <t>OPERADOR DE GUINCHO OU GUINCHEIRO (MENSALISTA)</t>
  </si>
  <si>
    <t>OPERADOR DE GUINDASTE</t>
  </si>
  <si>
    <t>16,41</t>
  </si>
  <si>
    <t>OPERADOR DE GUINDASTE (MENSALISTA)</t>
  </si>
  <si>
    <t>2.878,56</t>
  </si>
  <si>
    <t>OPERADOR DE JATO ABRASIVO OU JATISTA</t>
  </si>
  <si>
    <t>20,29</t>
  </si>
  <si>
    <t>OPERADOR DE JATO ABRASIVO OU JATISTA (MENSALISTA)</t>
  </si>
  <si>
    <t>3.560,01</t>
  </si>
  <si>
    <t>OPERADOR DE MAQUINAS E TRATORES DIVERSOS (TERRAPLANAGEM)</t>
  </si>
  <si>
    <t>16,96</t>
  </si>
  <si>
    <t>OPERADOR DE MAQUINAS E TRATORES DIVERSOS (TERRAPLANAGEM) (MENSALISTA)</t>
  </si>
  <si>
    <t>2.974,08</t>
  </si>
  <si>
    <t>OPERADOR DE MARTELETE OU MARTELETEIRO</t>
  </si>
  <si>
    <t>OPERADOR DE MARTELETE OU MARTELETEIRO (MENSALISTA)</t>
  </si>
  <si>
    <t>1.467,32</t>
  </si>
  <si>
    <t>OPERADOR DE MESA VIBROACABADORA (MENSALISTA)</t>
  </si>
  <si>
    <t>2.662,14</t>
  </si>
  <si>
    <t>OPERADOR DE MOTO SCRAPER</t>
  </si>
  <si>
    <t>OPERADOR DE MOTO SCRAPER (MENSALISTA)</t>
  </si>
  <si>
    <t>2.918,44</t>
  </si>
  <si>
    <t>OPERADOR DE MOTONIVELADORA</t>
  </si>
  <si>
    <t>OPERADOR DE MOTONIVELADORA (MENSALISTA)</t>
  </si>
  <si>
    <t>3.580,38</t>
  </si>
  <si>
    <t>OPERADOR DE PA CARREGADEIRA</t>
  </si>
  <si>
    <t>16,05</t>
  </si>
  <si>
    <t>OPERADOR DE PA CARREGADEIRA (MENSALISTA)</t>
  </si>
  <si>
    <t>2.814,94</t>
  </si>
  <si>
    <t>OPERADOR DE PAVIMENTADORA</t>
  </si>
  <si>
    <t>OPERADOR DE PAVIMENTADORA/MESA VIBROACABADORA (MENSALISTA)</t>
  </si>
  <si>
    <t>3.013,00</t>
  </si>
  <si>
    <t>OPERADOR DE ROLO COMPACTADOR</t>
  </si>
  <si>
    <t>12,92</t>
  </si>
  <si>
    <t>OPERADOR DE ROLO COMPACTADOR (MENSALISTA)</t>
  </si>
  <si>
    <t>2.268,93</t>
  </si>
  <si>
    <t>OPERADOR DE TRATOR - EXCLUSIVE AGROPECUARIA</t>
  </si>
  <si>
    <t>18,72</t>
  </si>
  <si>
    <t>OPERADOR DE TRATOR - EXCLUSIVE AGROPECUARIA (MENSALISTA)</t>
  </si>
  <si>
    <t>3.283,74</t>
  </si>
  <si>
    <t>OPERADOR DE USINA DE ASFALTO, DE SOLOS OU DE CONCRETO</t>
  </si>
  <si>
    <t>OPERADOR DE USINA DE ASFALTO, DE SOLOS OU DE CONCRETO (MENSALISTA)</t>
  </si>
  <si>
    <t>2.587,46</t>
  </si>
  <si>
    <t>OXIGENIO, RECARGA PARA CILINDRO DE CONJUNTO OXICORTE GRANDE</t>
  </si>
  <si>
    <t>PA CARREGADEIRA SOBRE RODAS, POTENCIA BRUTA *127* CV, CAPACIDADE DA CACAMBA DE 2,0 A 2,4 M3, PESO OPERACIONAL DE 10330 KG</t>
  </si>
  <si>
    <t>297.480,00</t>
  </si>
  <si>
    <t>PA CARREGADEIRA SOBRE RODAS, POTENCIA LIQUIDA 128 HP, CAPACIDADE DA CACAMBA DE 1,7 A 2,8 M3, PESO OPERACIONAL DE 11632 KG</t>
  </si>
  <si>
    <t>335.000,00</t>
  </si>
  <si>
    <t>PA CARREGADEIRA SOBRE RODAS, POTENCIA LIQUIDA 197 HP, CAPACIDADE DA CACAMBA DE 2,5 A 3,5 M3, PESO OPERACIONAL DE 18338 KG</t>
  </si>
  <si>
    <t>464.533,31</t>
  </si>
  <si>
    <t>PA CARREGADEIRA SOBRE RODAS, POTENCIA LIQUIDA 213 HP, CAPACIDADE DA CACAMBA DE 1,9 A 3,5 M3, PESO OPERACIONAL DE 19234 KG</t>
  </si>
  <si>
    <t>528.853,31</t>
  </si>
  <si>
    <t>PA CARREGADEIRA SOBRE RODAS, POTENCIA 152 HP, CAPACIDADE DA CACAMBA DE 1,53 A 2,30 M3, PESO OPERACIONAL DE 10216 KG</t>
  </si>
  <si>
    <t>308.646,65</t>
  </si>
  <si>
    <t>PA DE LIXO PLASTICA, CABO LONGO</t>
  </si>
  <si>
    <t>7,74</t>
  </si>
  <si>
    <t>PAINEL DE LA DE VIDRO SEM REVESTIMENTO PSI 20, E = 25 MM, DE 1200 X 600 MM</t>
  </si>
  <si>
    <t>PAINEL DE LA DE VIDRO SEM REVESTIMENTO PSI 20, E = 50 MM, DE 1200 X 600 MM</t>
  </si>
  <si>
    <t>15,36</t>
  </si>
  <si>
    <t>PAINEL DE LA DE VIDRO SEM REVESTIMENTO PSI 40, E = 25 MM, DE 1200 X 600 MM</t>
  </si>
  <si>
    <t>11,93</t>
  </si>
  <si>
    <t>PAINEL DE LA DE VIDRO SEM REVESTIMENTO PSI 40, E = 50 MM, DE 1200 X 600 MM</t>
  </si>
  <si>
    <t>PAINEL ESTRUTURAL PARA LAJE SECA REVESTIDO EM PLACA CIMENTICIA, DE 1,20 X 2,50 M, E = 23 MM</t>
  </si>
  <si>
    <t>71,06</t>
  </si>
  <si>
    <t>PAINEL ESTRUTURAL PARA LAJE SECA REVESTIDO EM PLACA CIMENTICIA, DE 1,20 X 2,50 M, E = 40 MM</t>
  </si>
  <si>
    <t>132,32</t>
  </si>
  <si>
    <t>PAINEL ESTRUTURAL PARA LAJE SECA REVESTIDO EM PLACA CIMENTICIA, DE 1,20 X 2,50 M, E = 55 MM</t>
  </si>
  <si>
    <t>174,45</t>
  </si>
  <si>
    <t>PAINEL ISOLANTE REVESTIDO EM ACO GALVALUME *0,5* MM COM PRE-PINTURA NAS DUAS FACES, NUCLEO EM POLIURETANO (PUR), E = 40/50 MM, PARA FECHAMENTOS VERTICAIS (INCLUI PARAFUSOS DE FIXACAO)</t>
  </si>
  <si>
    <t>139,31</t>
  </si>
  <si>
    <t>PAINEL ISOLANTE REVESTIDO EM ACO GALVALUME *0,5* MM COM PRE-PINTURA NAS DUAS FACES, NUCLEO EM POLIURETANO (PUR), E = 70/80 MM, PARA FECHAMENTOS VERTICAIS (INCLUI PARAFUSOS DE FIXACAO)</t>
  </si>
  <si>
    <t>164,78</t>
  </si>
  <si>
    <t>PAPEL KRAFT BETUMADO</t>
  </si>
  <si>
    <t>PAPELEIRA DE PAREDE EM METAL CROMADO SEM TAMPA</t>
  </si>
  <si>
    <t>44,62</t>
  </si>
  <si>
    <t>PAPELEIRA PLASTICA TIPO DISPENSER PARA PAPEL HIGIENICO ROLAO</t>
  </si>
  <si>
    <t>50,92</t>
  </si>
  <si>
    <t>PAR DE TABELAS DE BASQUETE EM COMPENSADO NAVAL DE *1,80 X 1,20* M, COM ARO DE METAL E REDE (SEM SUPORTE DE FIXACAO)</t>
  </si>
  <si>
    <t>994,44</t>
  </si>
  <si>
    <t>PARA-RAIOS DE BAIXA TENSAO, TENSAO DE OPERACAO *280* V , CORRENTE MAXIMA *20* KA</t>
  </si>
  <si>
    <t>49,94</t>
  </si>
  <si>
    <t>PARA-RAIOS DE DISTRIBUICAO, TENSAO NOMINAL 15 KV, CORRENTE NOMINAL DE DESCARGA 5 KA</t>
  </si>
  <si>
    <t>147,40</t>
  </si>
  <si>
    <t>PARA-RAIOS DE DISTRIBUICAO, TENSAO NOMINAL 30 KV, CORRENTE NOMINAL DE DESCARGA 10 KA</t>
  </si>
  <si>
    <t>244,86</t>
  </si>
  <si>
    <t>PARA-RAIOS TIPO FRANKLIN 350 MM, EM LATAO CROMADO, DUAS DESCIDAS, PARA PROTECAO DE EDIFICACOES CONTRA DESCARGAS ATMOSFERICAS</t>
  </si>
  <si>
    <t>56,78</t>
  </si>
  <si>
    <t>PARAFUSO CABECA TROMBETA E PONTA AGULHA (GN55), COMPRIMENTO 55 MM, EM ACO FOSFATIZADO, PARA FIXAR CHAPA DE GESSO EM PERFIL DRYWALL METALICO MAXIMO 0,7 MM</t>
  </si>
  <si>
    <t>PARAFUSO DE ACO TIPO CHUMBADOR PARABOLT, DIAMETRO 1/2", COMPRIMENTO 75 MM</t>
  </si>
  <si>
    <t>5,02</t>
  </si>
  <si>
    <t>PARAFUSO DE ACO TIPO CHUMBADOR PARABOLT, DIAMETRO 3/8", COMPRIMENTO 75 MM</t>
  </si>
  <si>
    <t>PARAFUSO DE ACO ZINCADO COM ROSCA SOBERBA, CABECA CHATA E FENDA SIMPLES, DIAMETRO 2,5 MM, COMPRIMENTO * 9,5 * MM</t>
  </si>
  <si>
    <t>0,02</t>
  </si>
  <si>
    <t>PARAFUSO DE ACO ZINCADO COM ROSCA SOBERBA, CABECA CHATA E FENDA SIMPLES, DIAMETRO 4,2 MM, COMPRIMENTO * 32 * MM</t>
  </si>
  <si>
    <t>0,09</t>
  </si>
  <si>
    <t>PARAFUSO DE ACO ZINCADO COM ROSCA SOBERBA, CABECA CHATA E FENDA SIMPLES, DIAMETRO 4,8 MM, COMPRIMENTO 45 MM</t>
  </si>
  <si>
    <t>PARAFUSO DE FERRO POLIDO, SEXTAVADO, COM ROSCA INTEIRA, DIAMETRO 5/16", COMPRIMENTO 3/4", COM PORCA E ARRUELA LISA LEVE</t>
  </si>
  <si>
    <t>0,24</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</si>
  <si>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</si>
  <si>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</si>
  <si>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</si>
  <si>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</si>
  <si>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</si>
  <si>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</si>
  <si>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</si>
  <si>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</si>
  <si>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0,12</t>
  </si>
  <si>
    <t>PARAFUSO DRY WALL, EM ACO FOSFATIZADO, CABECA TROMBETA E PONTA BROCA (TB), COMPRIMENTO 25 MM</t>
  </si>
  <si>
    <t>PARAFUSO DRY WALL, EM ACO FOSFATIZADO, CABECA TROMBETA E PONTA BROCA (TB), COMPRIMENTO 35 MM</t>
  </si>
  <si>
    <t>0,10</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</si>
  <si>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</si>
  <si>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</si>
  <si>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</si>
  <si>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</si>
  <si>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</si>
  <si>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10,40</t>
  </si>
  <si>
    <t>PARAFUSO FRANCES METRICO ZINCADO, DIAMETRO 12 MM, COMPRIMENTO 150 MM, COM PORCA SEXTAVADA E ARRUELA DE PRESSAO MEDIA</t>
  </si>
  <si>
    <t>PARAFUSO FRANCES M16 EM ACO GALVANIZADO, COMPRIMENTO = 150 MM, DIAMETRO = 16 MM, CABECA ABAULADA</t>
  </si>
  <si>
    <t>5,99</t>
  </si>
  <si>
    <t>PARAFUSO FRANCES M16 EM ACO GALVANIZADO, COMPRIMENTO = 45 MM, DIAMETRO = 16 MM, CABECA ABAULADA</t>
  </si>
  <si>
    <t>3,54</t>
  </si>
  <si>
    <t>PARAFUSO FRANCES ZINCADO, DIAMETRO 1/2'', COMPRIMENTO 2'', COM PORCA E ARRUELA</t>
  </si>
  <si>
    <t>1,72</t>
  </si>
  <si>
    <t>PARAFUSO FRANCES ZINCADO, DIAMETRO 1/2", COMPRIMENTO 12", COM PORCA E ARRUELA LISA MEDIA</t>
  </si>
  <si>
    <t>7,32</t>
  </si>
  <si>
    <t>PARAFUSO FRANCES ZINCADO, DIAMETRO 1/2", COMPRIMENTO 15", COM PORCA E ARRUELA LISA MEDIA</t>
  </si>
  <si>
    <t>PARAFUSO FRANCES ZINCADO, DIAMETRO 1/2", COMPRIMENTO 4", COM PORCA E ARRUELA</t>
  </si>
  <si>
    <t>2,47</t>
  </si>
  <si>
    <t>PARAFUSO M16 EM ACO GALVANIZADO, COMPRIMENTO = 125 MM, DIAMETRO = 16 MM, ROSCA MAQUINA, CABECA QUADRADA</t>
  </si>
  <si>
    <t>5,36</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</si>
  <si>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</si>
  <si>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</si>
  <si>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</si>
  <si>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7,86</t>
  </si>
  <si>
    <t>PARAFUSO M16 EM ACO GALVANIZADO, COMPRIMENTO = 300 MM, DIAMETRO = 16 MM, ROSCA DUPLA</t>
  </si>
  <si>
    <t>PARAFUSO M16 EM ACO GALVANIZADO, COMPRIMENTO = 300 MM, DIAMETRO = 16 MM, ROSCA MAQUINA, CABECA QUADRADA</t>
  </si>
  <si>
    <t>9,03</t>
  </si>
  <si>
    <t>PARAFUSO M16 EM ACO GALVANIZADO, COMPRIMENTO = 350 MM, DIAMETRO = 16 MM, ROSCA MAQUINA, CABECA QUADRADA</t>
  </si>
  <si>
    <t>PARAFUSO M16 EM ACO GALVANIZADO, COMPRIMENTO = 400 MM, DIAMETRO = 16 MM, ROSCA DUPLA</t>
  </si>
  <si>
    <t>14,01</t>
  </si>
  <si>
    <t>PARAFUSO M16 EM ACO GALVANIZADO, COMPRIMENTO = 450 MM, DIAMETRO = 16 MM, ROSCA MAQUINA, CABECA QUADRADA</t>
  </si>
  <si>
    <t>15,89</t>
  </si>
  <si>
    <t>PARAFUSO M16 EM ACO GALVANIZADO, COMPRIMENTO = 500 MM, DIAMETRO = 16 MM, ROSCA MAQUINA, COM CABECA SEXTAVADA E PORCA</t>
  </si>
  <si>
    <t>17,28</t>
  </si>
  <si>
    <t>PARAFUSO NIQUELADO COM ACABAMENTO CROMADO PARA FIXAR PECA SANITARIA, INCLUI PORCA CEGA, ARRUELA E BUCHA DE NYLON TAMANHO S-10</t>
  </si>
  <si>
    <t>11,94</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</si>
  <si>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</si>
  <si>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</si>
  <si>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</si>
  <si>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</si>
  <si>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</si>
  <si>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</si>
  <si>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0,17</t>
  </si>
  <si>
    <t>PARAFUSO ROSCA SOBERBA ZINCADO CABECA CHATA FENDA SIMPLES 5,5 X 65 MM (2.1/2 ")</t>
  </si>
  <si>
    <t>0,22</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</si>
  <si>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</si>
  <si>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</si>
  <si>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</si>
  <si>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</si>
  <si>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</si>
  <si>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</si>
  <si>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</si>
  <si>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</si>
  <si>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</si>
  <si>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</si>
  <si>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1,76</t>
  </si>
  <si>
    <t>PARAFUSO ZINCADO 5/16 " X 85 MM PARA FIXACAO DE TELHA DE FIBROCIMENTO CANALETE 90, INCLUI BUCHA NYLON S-10</t>
  </si>
  <si>
    <t>0,86</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</si>
  <si>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</si>
  <si>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</si>
  <si>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</si>
  <si>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</si>
  <si>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</si>
  <si>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</si>
  <si>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</si>
  <si>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</si>
  <si>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</si>
  <si>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24,99</t>
  </si>
  <si>
    <t>PARAFUSO, ASTM A307 - GRAU A, SEXTAVADO, ZINCADO, DIAMETRO 3/8" (9,52 MM), COMPRIMENTO 1 " (25,4 MM)</t>
  </si>
  <si>
    <t>60,15</t>
  </si>
  <si>
    <t>PARAFUSO, AUTO ATARRACHANTE, CABECA CHATA, FENDA SIMPLES, 1/4 (6,35 MM) X 25 MM</t>
  </si>
  <si>
    <t>24,89</t>
  </si>
  <si>
    <t>PARAFUSO, COMUM, ASTM A307, SEXTAVADO, DIAMETRO 1/2" (12,7 MM), COMPRIMENTO 1" (25,4 MM)</t>
  </si>
  <si>
    <t>98,52</t>
  </si>
  <si>
    <t>PARALELEPIPEDO GRANITICO OU BASALTICO, PARA PAVIMENTACAO, SEM FRETE,  *30 A 35* PECAS POR M2</t>
  </si>
  <si>
    <t>1.225,71</t>
  </si>
  <si>
    <t>51,82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</si>
  <si>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</si>
  <si>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</si>
  <si>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</si>
  <si>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110,98</t>
  </si>
  <si>
    <t>PASTA PARA SOLDA DE TUBOS E CONEXOES DE COBRE</t>
  </si>
  <si>
    <t xml:space="preserve">250G  </t>
  </si>
  <si>
    <t>20,90</t>
  </si>
  <si>
    <t>PASTA VEDA JUNTAS/ROSCA, LATA DE *500* G, PARA INSTALACOES DE GAS E OUTROS</t>
  </si>
  <si>
    <t>67,26</t>
  </si>
  <si>
    <t>PASTILHA CERAMICA/PORCELANA, REVEST INT/EXT E  PISCINA, CORES BRANCA OU FRIAS, *2,5 X 2,5* CM</t>
  </si>
  <si>
    <t>88,30</t>
  </si>
  <si>
    <t>PASTILHA CERAMICA/PORCELANA, REVEST INT/EXT E  PISCINA, CORES FRIAS *5 X 5* CM</t>
  </si>
  <si>
    <t>78,90</t>
  </si>
  <si>
    <t>PASTILHA CERAMICA/PORCELANA, REVEST INT/EXT E  PISCINA, CORES QUENTES *5 X 5* CM</t>
  </si>
  <si>
    <t>92,05</t>
  </si>
  <si>
    <t>PASTILHA CERAMICA/PORCELANA, REVEST INT/EXT E  PISCINA, CORES QUENTES, *2,5 X 2,5* CM</t>
  </si>
  <si>
    <t>143,18</t>
  </si>
  <si>
    <t>PASTILHA DE VIDRO CRISTAL, NACIONAL, REVEST INT/EXT E PISCINA, TODAS AS CORES, E MAIOR OU IGUAL A 5 MM  *2,0 X 2,0* CM</t>
  </si>
  <si>
    <t>265,13</t>
  </si>
  <si>
    <t>PASTILHA DE VIDRO PIGMENTADA *2,0 X 2,0* CM, NACIONAL, PARA REVESTIMENTO INTERNO/EXTERNO E PISCINA, BRANCA OU CORES FRIAS, ESPESSURA MAIOR OU IGUAL A 5 MM</t>
  </si>
  <si>
    <t>167,92</t>
  </si>
  <si>
    <t>PASTILHA DE VIDRO PIGMENTADA, NACIONAL, REVEST INT/EXT E PISCINA, CORES QUENTES, ESPESSURA MAIOR OU IGUAL A 5 MM  *2,0 X 2,0* CM</t>
  </si>
  <si>
    <t>295,71</t>
  </si>
  <si>
    <t>PASTILHEIRO (MENSALISTA)</t>
  </si>
  <si>
    <t>2.604,80</t>
  </si>
  <si>
    <t>PATCH CORD, CATEGORIA 5 E, EXTENSAO DE 1,50 M</t>
  </si>
  <si>
    <t>8,59</t>
  </si>
  <si>
    <t>PATCH CORD, CATEGORIA 5 E, EXTENSAO DE 2,50 M</t>
  </si>
  <si>
    <t>11,92</t>
  </si>
  <si>
    <t>PATCH CORD, CATEGORIA 6, EXTENSAO DE 1,50 M</t>
  </si>
  <si>
    <t>PATCH CORD, CATEGORIA 6, EXTENSAO DE 2,50 M</t>
  </si>
  <si>
    <t>17,37</t>
  </si>
  <si>
    <t>PATCH PANEL, 24 PORTAS, CATEGORIA 5E, COM RACKS DE 19" E 1 U DE ALTURA</t>
  </si>
  <si>
    <t>164,45</t>
  </si>
  <si>
    <t>PATCH PANEL, 24 PORTAS, CATEGORIA 6, COM RACKS DE 19" E 1 U DE ALTURA</t>
  </si>
  <si>
    <t>286,63</t>
  </si>
  <si>
    <t>PATCH PANEL, 48 PORTAS, CATEGORIA 5E, COM RACKS DE 19" E 2 U DE ALTURA</t>
  </si>
  <si>
    <t>240,60</t>
  </si>
  <si>
    <t>PATCH PANEL, 48 PORTAS, CATEGORIA 6, COM RACKS DE 19" E 2 U DE ALTURA</t>
  </si>
  <si>
    <t>386,53</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</si>
  <si>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</si>
  <si>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</si>
  <si>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</si>
  <si>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</si>
  <si>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</si>
  <si>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</si>
  <si>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</si>
  <si>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7,50</t>
  </si>
  <si>
    <t>PECA DE MADEIRA 3A QUALIDADE 2,5 X 10CM NAO APARELHADA</t>
  </si>
  <si>
    <t>PECA DE MADEIRA 3A/4A NATIVA/REGIONAL 5 X 5 CM</t>
  </si>
  <si>
    <t>1,17</t>
  </si>
  <si>
    <t>PECA DE MADEIRA 3A/4A QUALIDADE 2,5 X 5CM NAO APARELHADA</t>
  </si>
  <si>
    <t>PECA DE MADEIRA 3A/4A QUALIDADE 7,5 X 10CM NAO APARELHADA</t>
  </si>
  <si>
    <t>PEDRA ARDOSIA, CINZA, *40 X 40* CM, E= *1 CM</t>
  </si>
  <si>
    <t>25,72</t>
  </si>
  <si>
    <t>PEDRA ARDOSIA, CINZA, 20  X  40 CM,  E=  *1 CM</t>
  </si>
  <si>
    <t>23,21</t>
  </si>
  <si>
    <t>PEDRA ARDOSIA, CINZA, 30  X  30,  E= *1 CM</t>
  </si>
  <si>
    <t>24,87</t>
  </si>
  <si>
    <t>PEDRA BRITADA GRADUADA, CLASSIFICADA (POSTO PEDREIRA/FORNECEDOR, SEM FRETE)</t>
  </si>
  <si>
    <t>68,68</t>
  </si>
  <si>
    <t>PEDRA BRITADA N. 0, OU PEDRISCO (4,8 A 9,5 MM) POSTO PEDREIRA/FORNECEDOR, SEM FRETE</t>
  </si>
  <si>
    <t>75,10</t>
  </si>
  <si>
    <t>PEDRA BRITADA N. 1 (9,5 a 19 MM) POSTO PEDREIRA/FORNECEDOR, SEM FRETE</t>
  </si>
  <si>
    <t>58,82</t>
  </si>
  <si>
    <t>PEDRA BRITADA N. 2 (19 A 38 MM) POSTO PEDREIRA/FORNECEDOR, SEM FRETE</t>
  </si>
  <si>
    <t>PEDRA BRITADA N. 3 (38 A 50 MM) POSTO PEDREIRA/FORNECEDOR, SEM FRETE</t>
  </si>
  <si>
    <t>PEDRA BRITADA N. 4 (50 A 76 MM) POSTO PEDREIRA/FORNECEDOR, SEM FRETE</t>
  </si>
  <si>
    <t>64,17</t>
  </si>
  <si>
    <t>PEDRA BRITADA N. 5 (76 A 100 MM) POSTO PEDREIRA/FORNECEDOR, SEM FRETE</t>
  </si>
  <si>
    <t>65,95</t>
  </si>
  <si>
    <t>PEDRA BRITADA OU BICA CORRIDA, NAO CLASSIFICADA (POSTO PEDREIRA/FORNECEDOR, SEM FRETE)</t>
  </si>
  <si>
    <t>63,63</t>
  </si>
  <si>
    <t>PEDRA DE MAO OU PEDRA RACHAO PARA ARRIMO/FUNDACAO (POSTO PEDREIRA/FORNECEDOR, SEM FRETE)</t>
  </si>
  <si>
    <t>61,49</t>
  </si>
  <si>
    <t>PEDRA GRANITICA OU BASALTICA IRREGULAR, FAIXA GRANULOMETRICA 100 A 150 MM PARA PAVIMENTACAO OU CALCAMENTO POLIEDRICO, POSTO PEDREIRA / FORNECEDOR (SEM FRETE)</t>
  </si>
  <si>
    <t>72,90</t>
  </si>
  <si>
    <t>PEDRA GRANITICA OU BASALTO, CACO, RETALHO, CAVACO, TIPO MIRACEMA, MADEIRA, PADUANA, RACHINHA, SANTA ISABEL OU OUTRAS SIMILARES, E=  *1,0 A *2,0 CM</t>
  </si>
  <si>
    <t>80,82</t>
  </si>
  <si>
    <t>PEDRA GRANITICA, SERRADA, TIPO MIRACEMA, MADEIRA, PADUANA, RACHINHA, SANTA ISABEL OU OUTRAS SIMILARES, *11,5 X  *23 CM, E=  *1,0 A *2,0 CM</t>
  </si>
  <si>
    <t>48,08</t>
  </si>
  <si>
    <t>PEDRA PORTUGUESA  OU PETIT PAVE, BRANCA OU PRETA</t>
  </si>
  <si>
    <t>93,26</t>
  </si>
  <si>
    <t>PEDRA QUARTZITO OU CALCARIO LAMINADO, CACO, TIPO CARIRI, ITACOLOMI, LAGOA SANTA, LUMINARIA, PIRENOPOLIS, SAO TOME OU OUTRAS SIMILARES DA REGIAO, E=  *1,5 A *2,5 CM</t>
  </si>
  <si>
    <t>45,59</t>
  </si>
  <si>
    <t>PEDRA QUARTZITO OU CALCARIO LAMINADO, SERRADA, TIPO CARIRI, ITACOLOMI, LAGOA SANTA, LUMINARIA, PIRENOPOLIS, SAO TOME OU OUTRAS SIMILARES DA REGIAO, *20 X *40 CM, E=  *1,5 A *2,5 CM</t>
  </si>
  <si>
    <t>146,21</t>
  </si>
  <si>
    <t>PEDREGULHO OU PICARRA DE JAZIDA, AO NATURAL, PARA BASE DE PAVIMENTACAO (RETIRADO NA JAZIDA, SEM TRANSPORTE)</t>
  </si>
  <si>
    <t>57,04</t>
  </si>
  <si>
    <t>PEDREIRO (MENSALISTA)</t>
  </si>
  <si>
    <t>PEITORIL EM MARMORE, POLIDO, BRANCO COMUM, L= *15* CM, E=  *2,0* CM, COM PINGADEIRA</t>
  </si>
  <si>
    <t>68,48</t>
  </si>
  <si>
    <t>PEITORIL EM MARMORE, POLIDO, BRANCO COMUM, L= *15* CM, E=  *3* CM, CORTE RETO</t>
  </si>
  <si>
    <t>73,64</t>
  </si>
  <si>
    <t>PEITORIL PRE-MOLDADO EM GRANILITE, MARMORITE OU GRANITINA, L = *15* CM</t>
  </si>
  <si>
    <t>68,26</t>
  </si>
  <si>
    <t>PEITORIL/ SOLEIRA EM MARMORE, POLIDO, BRANCO COMUM, L= *25* CM, E=  *3* CM, CORTE RETO</t>
  </si>
  <si>
    <t>101,93</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</si>
  <si>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</si>
  <si>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</si>
  <si>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</si>
  <si>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</si>
  <si>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8.747,61</t>
  </si>
  <si>
    <t>PERFIL "I" DE ACO LAMINADO, "I" 102 X 12,7</t>
  </si>
  <si>
    <t>59,05</t>
  </si>
  <si>
    <t>PERFIL "I" DE ACO LAMINADO, "I" 152 X 22</t>
  </si>
  <si>
    <t>101,74</t>
  </si>
  <si>
    <t>PERFIL "I" DE ACO LAMINADO, "I" 203  X  34,3</t>
  </si>
  <si>
    <t>161,24</t>
  </si>
  <si>
    <t>PERFIL "I" DE ACO LAMINADO, "W" 150 X 22,5</t>
  </si>
  <si>
    <t>5,00</t>
  </si>
  <si>
    <t>PERFIL "I" DE ACO LAMINADO, "W" 250 X 32,7</t>
  </si>
  <si>
    <t>PERFIL "I" DE ACO LAMINADO, "W" 250 X 44,8</t>
  </si>
  <si>
    <t>203,53</t>
  </si>
  <si>
    <t>PERFIL "I" DE ACO LAMINADO, "W" 310 X 52,0</t>
  </si>
  <si>
    <t>PERFIL "I" DE ACO LAMINADO, "W" 410 X 67</t>
  </si>
  <si>
    <t>PERFIL "I" DE ACO LAMINADO, W 250 X 38,50</t>
  </si>
  <si>
    <t>PERFIL "U" CHAPA ACO DOBRADA,  E = 3,04 MM , H = 20 CM, ABAS = 5 CM (4,47 KG/M)</t>
  </si>
  <si>
    <t>19,89</t>
  </si>
  <si>
    <t>PERFIL "U" DE ACO LAMINADO, "U" 102 X 9,3</t>
  </si>
  <si>
    <t>PERFIL "U" DE ACO LAMINADO, "U" 152 X 15,6</t>
  </si>
  <si>
    <t>PERFIL "U" ENRIJECIDO DE  ACO GALVANIZADO, DOBRADO, 200 X 75 X 25 MM, E = 3,75 MM</t>
  </si>
  <si>
    <t>5,18</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</si>
  <si>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</si>
  <si>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</si>
  <si>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</si>
  <si>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</si>
  <si>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</si>
  <si>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</si>
  <si>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</si>
  <si>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21,90</t>
  </si>
  <si>
    <t>PERFIL DE BORRACHA EPDM MACICO *12 X 15* MM PARA ESQUADRIAS</t>
  </si>
  <si>
    <t>PERFIL ELASTOMERICO PRE-FORMADO EM EPMD, PARA JUNTA DE DILATACAO DE PISOS COM POUCA SOLICITACAO, 15 MM DE LARGURA, MOVIMENTACAO DE *11 A 19* MM</t>
  </si>
  <si>
    <t>133,16</t>
  </si>
  <si>
    <t>PERFIL ELASTOMERICO PRE-FORMADO EM EPMD, PARA JUNTA DE DILATACAO DE USO GERAL EM MEDIAS SOLICITACOES, 8 MM DE LARGURA, MOVIMENTACAO DE *5 A 11* MM</t>
  </si>
  <si>
    <t>60,18</t>
  </si>
  <si>
    <t>PERFIL GUIA, FORMATO U, EM ACO ZINCADO, PARA ESTRUTURA PAREDE DRYWALL, E = 0,5 MM, 48  X 3000 MM (L X C)</t>
  </si>
  <si>
    <t>3,13</t>
  </si>
  <si>
    <t>PERFIL GUIA, FORMATO U, EM ACO ZINCADO, PARA ESTRUTURA PAREDE DRYWALL, E = 0,5 MM, 70 X 3000 MM (L X C)</t>
  </si>
  <si>
    <t>3,81</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</si>
  <si>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</si>
  <si>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</si>
  <si>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</si>
  <si>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3,71</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</si>
  <si>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</si>
  <si>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</si>
  <si>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</si>
  <si>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11,30</t>
  </si>
  <si>
    <t>PERFIL TABICA ABERTA, PERFURADA, FORMATO Z, EM ACO GALVANIZADO NATURAL, LARGURA APROXIMADA 40 MM, PARA ESTRUTURA FORRO DRYWALL</t>
  </si>
  <si>
    <t>3,56</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</si>
  <si>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</si>
  <si>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</si>
  <si>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</si>
  <si>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</si>
  <si>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</si>
  <si>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7,56</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</si>
  <si>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</si>
  <si>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</si>
  <si>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</si>
  <si>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</si>
  <si>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</si>
  <si>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2.061.315,77</t>
  </si>
  <si>
    <t>PERFURATRIZ COM TORRE METALICA PARA EXECUCAO DE ESTACA HELICE CONTINUA, PROFUNDIDADE MAXIMA DE 32 M, DIAMETRO MAXIMO DE 1000 MM, POTENCIA INSTALADA DE 350 HP, MESA ROTATIVA COM TORQUE MAXIMO DE 263 KNM</t>
  </si>
  <si>
    <t>3.205.263,13</t>
  </si>
  <si>
    <t>PERFURATRIZ HIDRAULICA COM TRADO CURTO ACOPLADO, PROFUNDIDADE MAXIMA DE 20 M, DIAMETRO MAXIMO DE 1500 MM, POTENCIA INSTALADA DE 137 HP, MESA ROTATIVA COM TORQUE MAXIMO DE 30 KNM (INCLUI MONTAGEM, NAO INCLUI CAMINHAO)</t>
  </si>
  <si>
    <t>784.736,86</t>
  </si>
  <si>
    <t>PERFURATRIZ MANUAL, TORQUE MAXIMO 55 KGF.M, POTENCIA 5 CV, COM DIAMETRO MAXIMO 8 1/2" (INCLUI SUPORTE/CHASSI TIPO MESA)</t>
  </si>
  <si>
    <t>50.425,94</t>
  </si>
  <si>
    <t>PERFURATRIZ MANUAL, TORQUE MAXIMO 83 N.M, POTENCIA 5 CV, COM DIAMETRO MAXIMO 4" (NAO INCLUI SUPORTE / CHASSI)</t>
  </si>
  <si>
    <t>7.266,89</t>
  </si>
  <si>
    <t>PERFURATRIZ MANUAL, TORQUE MAXIMO 83 N.M, POTENCIA 5 CV, COM DIAMETRO MAXIMO 4", PARA SOLO GRAMPEADO (INCLUI SUPORTE OU CHASSI TIPO MESA)</t>
  </si>
  <si>
    <t>22.748,54</t>
  </si>
  <si>
    <t>PERFURATRIZ PNEUMATICA MANUAL DE PESO MEDIO, 18KG, COMPRIMENTO DE CURSO DE 6 M, DIAMETRO DO PISTAO DE 5,5 CM</t>
  </si>
  <si>
    <t>12.441,50</t>
  </si>
  <si>
    <t>PERFURATRIZ ROTATIVA SOBRE ESTEIRA, TORQUE MAXIMO 2500 KGM, POTENCIA 110 HP, MOTOR DIESEL  (COLETADO CAIXA)</t>
  </si>
  <si>
    <t>672.107,77</t>
  </si>
  <si>
    <t>PERFURATRIZ SOBRE ESTEIRA, TORQUE MAXIMO DE 600 KGF, POTENCIA ENTRE 50 E 60 HP, DIAMETRO MAXIMO DE 10"</t>
  </si>
  <si>
    <t>430.500,00</t>
  </si>
  <si>
    <t>PERFURATRIZ SOBRE ESTEIRA, TORQUE MAXIMO 600 KGF, PESO MEDIO 1000 KG, POTENCIA 20 HP, DIAMETRO MAXIMO 10"</t>
  </si>
  <si>
    <t>449.167,23</t>
  </si>
  <si>
    <t>PIGMENTO EM PO PARA ARGAMASSAS, CIMENTOS E OUTROS</t>
  </si>
  <si>
    <t>25,55</t>
  </si>
  <si>
    <t>PILAR DE MADEIRA NAO APARELHADA *10 X 10* CM, MACARANDUBA, ANGELIM OU EQUIVALENTE DA REGIAO</t>
  </si>
  <si>
    <t>37,46</t>
  </si>
  <si>
    <t>PILAR DE MADEIRA NAO APARELHADA *15 X 15* CM, MACARANDUBA, ANGELIM OU EQUIVALENTE DA REGIAO</t>
  </si>
  <si>
    <t>80,01</t>
  </si>
  <si>
    <t>PILAR DE MADEIRA NAO APARELHADA *20 X 20* CM, MACARANDUBA, ANGELIM OU EQUIVALENTE DA REGIAO</t>
  </si>
  <si>
    <t>130,83</t>
  </si>
  <si>
    <t>PINCEL CHATO (TRINCHA) CERDAS GRIS 1.1/2 " (38 MM)</t>
  </si>
  <si>
    <t>PINGADEIRA PLASTICA PARA TELHA DE FIBROCIMENTO CANALETE 49/KALHETA OU CANALETE 90/KALHETAO</t>
  </si>
  <si>
    <t>PINO DE ACO COM ARRUELA CONICA, DIAMETRO ARRUELA = *23* MM E COMP HASTE = *27* MM (ACAO INDIRETA)</t>
  </si>
  <si>
    <t>50,34</t>
  </si>
  <si>
    <t>PINO DE ACO COM FURO, HASTE = 27 MM (ACAO DIRETA)</t>
  </si>
  <si>
    <t>43,29</t>
  </si>
  <si>
    <t>PINO DE ACO COM ROSCA 1/4 ", COMPRIMENTO DA HASTE = 30 MM E ROSCA = 20 MM (ACAO DIRETA)</t>
  </si>
  <si>
    <t>57,42</t>
  </si>
  <si>
    <t>PINO DE ACO LISO 1/4 ", HASTE = *36,5* MM (ACAO DIRETA)</t>
  </si>
  <si>
    <t>35,42</t>
  </si>
  <si>
    <t>PINO DE ACO LISO 1/4 ", HASTE = *53* MM (ACAO DIRETA)</t>
  </si>
  <si>
    <t>37,10</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</si>
  <si>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</si>
  <si>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</si>
  <si>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</si>
  <si>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23,40</t>
  </si>
  <si>
    <t>PINTOR (MENSALISTA)</t>
  </si>
  <si>
    <t>PINTOR DE LETREIROS</t>
  </si>
  <si>
    <t>18,61</t>
  </si>
  <si>
    <t>PINTOR DE LETREIROS (MENSALISTA)</t>
  </si>
  <si>
    <t>3.266,19</t>
  </si>
  <si>
    <t>PINTOR PARA TINTA EPOXI</t>
  </si>
  <si>
    <t>PINTOR PARA TINTA EPOXI (MENSALISTA)</t>
  </si>
  <si>
    <t>2.666,27</t>
  </si>
  <si>
    <t>PISO DE BORRACHA CANELADO EM PLACAS 50 X 50 CM, E = *3,5* MM, PARA COLA</t>
  </si>
  <si>
    <t>43,57</t>
  </si>
  <si>
    <t>PISO DE BORRACHA ESPORTIVO EM PLACAS 50 X 50 CM, E = 15 MM, PARA ARGAMASSA, PRETO</t>
  </si>
  <si>
    <t>198,44</t>
  </si>
  <si>
    <t>PISO DE BORRACHA FRISADO OU PASTILHADO, PRETO, EM PLACAS 50 X 50 CM, E = 7 MM, PARA ARGAMASSA</t>
  </si>
  <si>
    <t>120,53</t>
  </si>
  <si>
    <t>PISO DE BORRACHA PASTILHADO EM PLACAS 50 X 50 CM, E = *3,5* MM, PARA COLA, PRETO</t>
  </si>
  <si>
    <t>33,14</t>
  </si>
  <si>
    <t>PISO DE BORRACHA PASTILHADO EM PLACAS 50 X 50 CM, E = 15 MM, PARA ARGAMASSA, PRETO</t>
  </si>
  <si>
    <t>193,17</t>
  </si>
  <si>
    <t>PISO ELEVADO COM 2 PLACAS DE ACO COM ENCHIMENTO DE CONCRETO CELULAR, INCLUSO BASE/HASTE/CRUZETAS, 60 X 60 CM, H = *28* CM, RESISTENCIA CARGA CONCENTRADA 496 KG (COM COLOCACAO)</t>
  </si>
  <si>
    <t>237,95</t>
  </si>
  <si>
    <t>PISO EM CERAMICA ESMALTADA EXTRA, PEI MAIOR OU IGUAL A 4, FORMATO MAIOR QUE 2025 CM2</t>
  </si>
  <si>
    <t>29,31</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</si>
  <si>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</si>
  <si>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</si>
  <si>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</si>
  <si>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78,50</t>
  </si>
  <si>
    <t>PISO EM GRANITO, POLIDO, TIPO AMENDOA/ AMARELO CAPRI/ AMARELO DOURADO CARIOCA OU OUTROS EQUIVALENTES DA REGIAO, FORMATO MENOR OU IGUAL A 3025 CM2, E=  *2* CM</t>
  </si>
  <si>
    <t>114,00</t>
  </si>
  <si>
    <t>PISO EM GRANITO, POLIDO, TIPO ANDORINHA/ QUARTZ/ CASTELO/ CORUMBA OU OUTROS EQUIVALENTES DA REGIAO, FORMATO MENOR OU IGUAL A 3025 CM2, E=  *2* CM</t>
  </si>
  <si>
    <t>86,03</t>
  </si>
  <si>
    <t>PISO EM GRANITO, POLIDO, TIPO MARFIM, DALLAS, CARAVELAS OU OUTROS EQUIVALENTES DA REGIAO, FORMATO MENOR OU IGUAL A 3025 CM2, E=  *2* CM</t>
  </si>
  <si>
    <t>109,93</t>
  </si>
  <si>
    <t>PISO EM GRANITO, POLIDO, TIPO PRETO SAO GABRIEL/ TIJUCA OU OUTROS EQUIVALENTES DA REGIAO, FORMATO MENOR OU IGUAL A 3025 CM2, E=  *2* CM</t>
  </si>
  <si>
    <t>124,27</t>
  </si>
  <si>
    <t>PISO EM PORCELANATO RETIFICADO EXTRA, FORMATO MENOR OU IGUAL A 2025 CM2</t>
  </si>
  <si>
    <t>39,07</t>
  </si>
  <si>
    <t>PISO EM REGUA VINILICA SEMIFLEXIVEL, ENCAIXE CLICADO, E = 4 MM (SEM COLOCACAO)</t>
  </si>
  <si>
    <t>97,04</t>
  </si>
  <si>
    <t>PISO EPOXI AUTONIVELANTE, ESPESSURA *4* MM (INCLUSO EXECUCAO)</t>
  </si>
  <si>
    <t>150,72</t>
  </si>
  <si>
    <t>PISO EPOXI MULTILAYER, ESPESSURA *2* MM (INCLUSO EXECUCAO)</t>
  </si>
  <si>
    <t>87,79</t>
  </si>
  <si>
    <t>PISO FULGET (GRANITO LAVADO) EM PLACAS DE *40 X 40* CM (SEM COLOCACAO)</t>
  </si>
  <si>
    <t>113,04</t>
  </si>
  <si>
    <t>PISO FULGET (GRANITO LAVADO) EM PLACAS DE *75 X 75* CM (SEM COLOCACAO)</t>
  </si>
  <si>
    <t>208,49</t>
  </si>
  <si>
    <t>PISO FULGET (GRANITO LAVADO) MOLDADO IN LOCO (INCLUSO EXECUCAO)</t>
  </si>
  <si>
    <t>111,78</t>
  </si>
  <si>
    <t>PISO INDUSTRIAL EM CONCRETO ARMADO DE ACABAMENTO POLIDO, ESPESSURA 12 CM (CIMENTO QUEIMADO) (INCLUSO EXECUCAO)</t>
  </si>
  <si>
    <t>123,08</t>
  </si>
  <si>
    <t>PISO KORODUR (INCLUSO EXECUCAO)</t>
  </si>
  <si>
    <t>94,20</t>
  </si>
  <si>
    <t>PISO PODOTATIL DE CONCRETO - DIRECIONAL E ALERTA, *40 X 40 X 2,5* CM</t>
  </si>
  <si>
    <t>PISO PORCELANATO, BORDA RETA, EXTRA, FORMATO MAIOR QUE 2025 CM2</t>
  </si>
  <si>
    <t>46,14</t>
  </si>
  <si>
    <t>PISO TATIL ALERTA OU DIRECIONAL, DE BORRACHA, COLORIDO, 25 X 25 CM, E = 5 MM, PARA COLA</t>
  </si>
  <si>
    <t>132,48</t>
  </si>
  <si>
    <t>PISO TATIL DE ALERTA OU DIRECIONAL DE BORRACHA, PRETO, 25 X 25 CM, E = 5 MM, PARA COLA</t>
  </si>
  <si>
    <t>126,19</t>
  </si>
  <si>
    <t>PISO TATIL DE ALERTA OU DIRECIONAL, DE BORRACHA, COLORIDO, 25 X 25 CM, E = 12 MM, PARA ARGAMASSA</t>
  </si>
  <si>
    <t>328,01</t>
  </si>
  <si>
    <t>PISO TATIL DE ALERTA OU DIRECIONAL, DE BORRACHA, PRETO, 25 X 25 CM, E = 12 MM, PARA ARGAMASSA</t>
  </si>
  <si>
    <t>292,05</t>
  </si>
  <si>
    <t>PISO URETANO, VERSAO REVESTIMENTO AUTONIVELANTE, ESPESSURA VARIÁVEL DE 3 A 4 MM (INCLUSO EXECUCAO)</t>
  </si>
  <si>
    <t>146,32</t>
  </si>
  <si>
    <t>PISO/ REVESTIMENTO EM GRANITO, POLIDO, TIPO ANDORINHA/ QUARTZ/ CASTELO/ CORUMBA OU OUTROS EQUIVALENTES DA REGIAO, FORMATO MAIOR OU IGUAL A 3025 CM2, E = *2* CM</t>
  </si>
  <si>
    <t>90,81</t>
  </si>
  <si>
    <t>PISO/ REVESTIMENTO EM MARMORE, POLIDO, BRANCO COMUM, FORMATO MAIOR OU IGUAL A 3025 CM2, E = *2* CM</t>
  </si>
  <si>
    <t>282,14</t>
  </si>
  <si>
    <t>PISO/ REVESTIMENTO EM MARMORE, POLIDO, BRANCO COMUM, FORMATO MENOR OU IGUAL A 3025 CM2, E = *2* CM</t>
  </si>
  <si>
    <t>290,00</t>
  </si>
  <si>
    <t>PLACA / CHAPA DE GESSO ACARTONADO, ACABAMENTO VINILICO LISO EM UMA DAS FACES, COR BRANCA, BORDA QUADRADA, E = 9,5 MM, 625 X 1250 MM (L X C), PARA FORRO REMOVIVEL</t>
  </si>
  <si>
    <t>39,81</t>
  </si>
  <si>
    <t>PLACA / CHAPA DE GESSO ACARTONADO, ACABAMENTO VINILICO LISO EM UMA DAS FACES, COR BRANCA, BORDA QUADRADA, E = 9,5 MM, 625 X 625 MM (L X C), PARA FORRO REMOVIVEL</t>
  </si>
  <si>
    <t>45,98</t>
  </si>
  <si>
    <t>PLACA CIMENTICIA LISA E = 10 MM, DE 1,20 X 3,00 M (SEM AMIANTO)</t>
  </si>
  <si>
    <t>50,82</t>
  </si>
  <si>
    <t>PLACA CIMENTICIA LISA E = 6 MM, DE 1,20 X 3,00 M (SEM AMIANTO)</t>
  </si>
  <si>
    <t>49,20</t>
  </si>
  <si>
    <t>PLACA DE ACO ESMALTADA PARA  IDENTIFICACAO DE RUA, *45 CM X 20* CM</t>
  </si>
  <si>
    <t>78,37</t>
  </si>
  <si>
    <t>PLACA DE ACRILICO TRANSPARENTE ADESIVADA PARA SINALIZACAO DE PORTAS, BORDA POLIDA, DE *25 X 8*, E = 6 MM (NAO INCLUI ACESSORIOS PARA FIXACAO)</t>
  </si>
  <si>
    <t>52,94</t>
  </si>
  <si>
    <t>PLACA DE FIBRA MINERAL PARA FORRO, DE 1250 X 625 MM, E = 15 MM, BORDA RETA, COM PINTURA ANTIMOFO (NAO INCLUI PERFIS)</t>
  </si>
  <si>
    <t>26,97</t>
  </si>
  <si>
    <t>PLACA DE FIBRA MINERAL PARA FORRO, DE 625 X 625 MM, E = 15 MM, BORDA REBAIXADA PARA PERFIL 24 MM, COM PINTURA ANTIMOFO (NAO INCLUI PERFIS)</t>
  </si>
  <si>
    <t>22,74</t>
  </si>
  <si>
    <t>PLACA DE FIBRA MINERAL PARA FORRO, DE 625 X 625 MM, E = 15 MM, BORDA RETA, COM PINTURA ANTIMOFO (NAO INCLUI PERFIS)</t>
  </si>
  <si>
    <t>PLACA DE GESSO PARA FORRO, DE  *60 X 60* CM E ESPESSURA DE 12 MM (30 MM NAS BORDAS) SEM COLOCACAO</t>
  </si>
  <si>
    <t>PLACA DE INAUGURACAO EM BRONZE *35X 50*CM</t>
  </si>
  <si>
    <t>1.140,01</t>
  </si>
  <si>
    <t>PLACA DE INAUGURACAO METALICA, *40* CM X *60* CM</t>
  </si>
  <si>
    <t>716,06</t>
  </si>
  <si>
    <t>PLACA DE OBRA (PARA CONSTRUCAO CIVIL) EM CHAPA GALVANIZADA *N. 22*, DE *2,0 X 1,125* M</t>
  </si>
  <si>
    <t>237,50</t>
  </si>
  <si>
    <t>PLACA DE SINALIZACAO DE SEGURANCA CONTRA INCENDIO - ALERTA, TRIANGULAR, BASE DE *30* CM, EM PVC *2* MM ANTI-CHAMAS (SIMBOLOS, CORES E PICTOGRAMAS CONFORME NBR 13434)</t>
  </si>
  <si>
    <t>35,43</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</si>
  <si>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</si>
  <si>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</si>
  <si>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</si>
  <si>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25,54</t>
  </si>
  <si>
    <t>PLACA DE SINALIZACAO DE SEGURANCA CONTRA INCENDIO, FOTOLUMINESCENTE, RETANGULAR, *13 X 26* CM, EM PVC *2* MM ANTI-CHAMAS (SIMBOLOS, CORES E PICTOGRAMAS CONFORME NBR 13434)</t>
  </si>
  <si>
    <t>18,00</t>
  </si>
  <si>
    <t>PLACA DE SINALIZACAO DE SEGURANCA CONTRA INCENDIO, FOTOLUMINESCENTE, RETANGULAR, *20 X 40* CM, EM PVC *2* MM ANTI-CHAMAS (SIMBOLOS, CORES E PICTOGRAMAS CONFORME NBR 13434)</t>
  </si>
  <si>
    <t>33,56</t>
  </si>
  <si>
    <t>PLACA DE SINALIZACAO EM CHAPA DE ACO NUM 16 COM PINTURA REFLETIVA</t>
  </si>
  <si>
    <t>548,63</t>
  </si>
  <si>
    <t>PLACA DE SINALIZACAO EM CHAPA DE ALUMINIO COM PINTURA REFLETIVA, E = 2 MM</t>
  </si>
  <si>
    <t>684,00</t>
  </si>
  <si>
    <t>PLACA DE VENTILACAO PARA TELHA DE FIBROCIMENTO CANALETE 49 KALHETA</t>
  </si>
  <si>
    <t>3,83</t>
  </si>
  <si>
    <t>PLACA DE VENTILACAO PARA TELHA DE FIBROCIMENTO, CANALETE 90 OU KALHETAO</t>
  </si>
  <si>
    <t>6,55</t>
  </si>
  <si>
    <t>PLACA NUMERACAO RESIDENCIAL EM CHAPA GALVANIZADA ESMALTADA 12 X 18 CM</t>
  </si>
  <si>
    <t>35,62</t>
  </si>
  <si>
    <t>PLACA ORIENTATIVA SOBRE EXERCÍCIOS, 2,00M X 1,00M, EM TUBO DE ACO CARBONO, PINTURA NO PROCESSO ELETROSTATICO - PARA ACADEMIA AO AR LIVRE / ACADEMIA DA TERCEIRA IDADE - ATI * COLETADO CAIXA *</t>
  </si>
  <si>
    <t>1.422,31</t>
  </si>
  <si>
    <t>PLACA VINILICA SEMIFLEXIVEL PARA PISOS, E = 3,2 MM, 30 X 30 CM (SEM COLOCACAO)</t>
  </si>
  <si>
    <t>93,15</t>
  </si>
  <si>
    <t>PLACA VINILICA SEMIFLEXIVEL PARA REVESTIMENTO DE PISOS E PAREDES, E = 2 MM (SEM COLOCACAO)</t>
  </si>
  <si>
    <t>56,01</t>
  </si>
  <si>
    <t>PLACA/PISO DE CONCRETO POROSO/ PAVIMENTO PERMEAVEL/BLOCO DRENANTE DE CONCRETO, 40 CM X 40 CM, E = 6 CM, COR NATURAL</t>
  </si>
  <si>
    <t>37,58</t>
  </si>
  <si>
    <t>PLACA/TAMPA CEGA EM LATAO ESCOVADO PARA CONDULETE EM LIGA DE ALUMINIO 4 X 4"</t>
  </si>
  <si>
    <t>PLUG OU BUJAO DE FERRO GALVANIZADO, DE 1 1/2"</t>
  </si>
  <si>
    <t>PLUG OU BUJAO DE FERRO GALVANIZADO, DE 1 1/4"</t>
  </si>
  <si>
    <t>7,20</t>
  </si>
  <si>
    <t>PLUG OU BUJAO DE FERRO GALVANIZADO, DE 1/2"</t>
  </si>
  <si>
    <t>PLUG OU BUJAO DE FERRO GALVANIZADO, DE 1"</t>
  </si>
  <si>
    <t>4,61</t>
  </si>
  <si>
    <t>PLUG OU BUJAO DE FERRO GALVANIZADO, DE 2 1/2"</t>
  </si>
  <si>
    <t>24,83</t>
  </si>
  <si>
    <t>PLUG OU BUJAO DE FERRO GALVANIZADO, DE 2"</t>
  </si>
  <si>
    <t>PLUG OU BUJAO DE FERRO GALVANIZADO, DE 3/4"</t>
  </si>
  <si>
    <t>3,32</t>
  </si>
  <si>
    <t>PLUG OU BUJAO DE FERRO GALVANIZADO, DE 3"</t>
  </si>
  <si>
    <t>34,77</t>
  </si>
  <si>
    <t>PLUG OU BUJAO DE FERRO GALVANIZADO, DE 4"</t>
  </si>
  <si>
    <t>64,62</t>
  </si>
  <si>
    <t>PLUG PVC P/ ESG PREDIAL  75MM</t>
  </si>
  <si>
    <t>6,87</t>
  </si>
  <si>
    <t>PLUG PVC P/ ESG PREDIAL 100MM</t>
  </si>
  <si>
    <t>PLUG PVC P/ ESG PREDIAL 50MM</t>
  </si>
  <si>
    <t>PLUG PVC ROSCAVEL,  1/2",  AGUA FRIA PREDIAL (NBR 5648)</t>
  </si>
  <si>
    <t>PLUG PVC,  JE, DN 100 MM, PARA REDE COLETORA ESGOTO (NBR 10569)</t>
  </si>
  <si>
    <t>PLUG PVC,  JE, DN 300 MM, PARA REDE COLETORA ESGOTO (NBR 10569)</t>
  </si>
  <si>
    <t>89,06</t>
  </si>
  <si>
    <t>PLUG PVC,  JE, DN 400 MM, PARA REDE COLETORA ESGOTO ( NBR 10569)</t>
  </si>
  <si>
    <t>145,26</t>
  </si>
  <si>
    <t>PLUG PVC, JE, DN 150 MM, PARA REDE COLETORA ESGOTO (NBR 10569)</t>
  </si>
  <si>
    <t>24,98</t>
  </si>
  <si>
    <t>PLUG PVC, JE, DN 200 MM, PARA REDE COLETORA ESGOTO (NBR 10569)</t>
  </si>
  <si>
    <t>35,95</t>
  </si>
  <si>
    <t>PLUG PVC, JE, DN 250 MM, PARA REDE COLETORA ESGOTO (NBR 10569)</t>
  </si>
  <si>
    <t>65,90</t>
  </si>
  <si>
    <t>PLUG PVC, JE, DN 350 MM, PARA REDE COLETORA ESGOTO (NBR 10569)</t>
  </si>
  <si>
    <t>129,62</t>
  </si>
  <si>
    <t>PLUG PVC, ROSCAVEL 1", PARA AGUA FRIA PREDIAL</t>
  </si>
  <si>
    <t>PLUG PVC, ROSCAVEL 3/4", PARA  AGUA FRIA PREDIAL</t>
  </si>
  <si>
    <t>PLUG PVC, ROSCAVEL, 1 1/2",  AGUA FRIA PREDIAL</t>
  </si>
  <si>
    <t>3,63</t>
  </si>
  <si>
    <t>PLUG PVC, ROSCAVEL, 1 1/4",  AGUA FRIA PREDIAL</t>
  </si>
  <si>
    <t>1,58</t>
  </si>
  <si>
    <t>PLUG PVC, ROSCAVEL, 2",  AGUA FRIA PREDIAL</t>
  </si>
  <si>
    <t>4,94</t>
  </si>
  <si>
    <t>PO DE MARMORE (POSTO PEDREIRA/FORNECEDOR, SEM FRETE)</t>
  </si>
  <si>
    <t>0,30</t>
  </si>
  <si>
    <t>PO DE PEDRA (POSTO PEDREIRA/FORNECEDOR, SEM FRETE)</t>
  </si>
  <si>
    <t>56,15</t>
  </si>
  <si>
    <t>POCEIRO / ESCAVADOR DE VALAS E TUBULOES</t>
  </si>
  <si>
    <t>13,32</t>
  </si>
  <si>
    <t>POCEIRO / ESCAVADOR DE VALAS E TUBULOES (MENSALISTA)</t>
  </si>
  <si>
    <t>2.336,25</t>
  </si>
  <si>
    <t>POLIDORA DE PISO (POLITRIZ) ELETRICA, MOTOR MONOFASICO DE 4 HP, PESO DE 100 KG, DIAMETRO DO TRABALHO DE 450 MM</t>
  </si>
  <si>
    <t>6.346,57</t>
  </si>
  <si>
    <t>POLIESTIRENO EXPANDIDO/EPS (ISOPOR), PEROLAS, PARA CONCRETO LEVE</t>
  </si>
  <si>
    <t>POLIESTIRENO EXPANDIDO/EPS (ISOPOR), TIPO 2F, BLOCO</t>
  </si>
  <si>
    <t>147,38</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</si>
  <si>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</si>
  <si>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</si>
  <si>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</si>
  <si>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</si>
  <si>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61,79</t>
  </si>
  <si>
    <t>PONTEIRO PARA MARTELO ROMPEDOR, DIAMETRO = *28* MM, COMPRIMENTO = *520* MM, ENCAIXE SEXTAVADO</t>
  </si>
  <si>
    <t>104,86</t>
  </si>
  <si>
    <t>PORCA OLHAL EM ACO GALVANIZADO, DIAMETRO NOMINAL DE 16 MM</t>
  </si>
  <si>
    <t>PORCA OLHAL EM ACO GALVANIZADO, ESPESSURA 16MM, ABERTURA 21MM</t>
  </si>
  <si>
    <t>9,29</t>
  </si>
  <si>
    <t>PORCA UNIAO/JUNCAO ZINCADA SEXTAVADA 1/4 ", CHAVE 7/16 ", COMPRIMENTO = 25 MM</t>
  </si>
  <si>
    <t>0,97</t>
  </si>
  <si>
    <t>PORCA ZINCADA, QUADRADA, DIAMETRO 3/8"</t>
  </si>
  <si>
    <t>PORCA ZINCADA, QUADRADA, DIAMETRO 5/8"</t>
  </si>
  <si>
    <t>PORCA ZINCADA, SEXTAVADA, DIAMETRO 1/2"</t>
  </si>
  <si>
    <t>0,28</t>
  </si>
  <si>
    <t>PORCA ZINCADA, SEXTAVADA, DIAMETRO 1/4"</t>
  </si>
  <si>
    <t>0,16</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</si>
  <si>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</si>
  <si>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</si>
  <si>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</si>
  <si>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</si>
  <si>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</si>
  <si>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</si>
  <si>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1.024,51</t>
  </si>
  <si>
    <t>PORTA DE ABRIR EM ACO COM DIVISAO HORIZONTAL  PARA VIDROS, COM FUNDO ANTICORROSIVO/PRIMER DE PROTECAO, SEM GUARNICAO/ALIZAR/VISTA, VIDROS NAO INCLUSOS, 87 X 210 CM</t>
  </si>
  <si>
    <t>460,82</t>
  </si>
  <si>
    <t>PORTA DE ABRIR EM ACO TIPO VENEZIANA, COM FUNDO ANTICORROSIVO / PRIMER DE PROTECAO, SEM GUARNICAO/ALIZAR/VISTA, 87 X 210 CM</t>
  </si>
  <si>
    <t>569,90</t>
  </si>
  <si>
    <t>PORTA DE ABRIR EM ALUMINIO COM DIVISAO HORIZONTAL  PARA VIDROS,  ACABAMENTO ANODIZADO NATURAL, VIDROS INCLUSOS, SEM GUARNICAO/ALIZAR/VISTA , 87 X 210 CM</t>
  </si>
  <si>
    <t>911,90</t>
  </si>
  <si>
    <t>PORTA DE ABRIR EM ALUMINIO COM LAMBRI HORIZONTAL/LAMINADA, ACABAMENTO ANODIZADO NATURAL, SEM GUARNICAO/ALIZAR/VISTA</t>
  </si>
  <si>
    <t>739,39</t>
  </si>
  <si>
    <t>PORTA DE ABRIR EM ALUMINIO TIPO VENEZIANA, ACABAMENTO ANODIZADO NATURAL, SEM GUARNICAO/ALIZAR/VISTA</t>
  </si>
  <si>
    <t>510,63</t>
  </si>
  <si>
    <t>PORTA DE ABRIR EM ALUMINIO TIPO VENEZIANA, ACABAMENTO ANODIZADO NATURAL, SEM GUARNICAO/ALIZAR/VISTA, 87 X 210 CM</t>
  </si>
  <si>
    <t>935,06</t>
  </si>
  <si>
    <t>PORTA DE ABRIR EM GRADIL COM BARRA CHATA 3 CM X 1/4", COM REQUADRO E GUARNICAO - COMPLETO - ACABAMENTO NATURAL</t>
  </si>
  <si>
    <t>495,25</t>
  </si>
  <si>
    <t>PORTA DE CORRER EM ALUMINIO, DUAS FOLHAS MOVEIS COM VIDRO, FECHADURA E PUXADOR EMBUTIDO, ACABAMENTO ANODIZADO NATURAL, SEM GUARNICAO/ALIZAR/VISTA</t>
  </si>
  <si>
    <t>473,65</t>
  </si>
  <si>
    <t>PORTA DE ENROLAR MANUAL COMPLETA, ARTICULADA RAIADA LARGA, EM ACO GALVANIZADO NATURAL, CHAPA NUMERO 24 (SEM INSTALACAO)</t>
  </si>
  <si>
    <t>117,72</t>
  </si>
  <si>
    <t>PORTA DE ENROLAR MANUAL COMPLETA, PERFIL MEIA CANA CEGA, EM ACO GALVANIZADO COM PINTURA ELETROSTATICA, CHAPA NUMERO 24 " (SEM INSTALACAO)</t>
  </si>
  <si>
    <t>150,28</t>
  </si>
  <si>
    <t>PORTA DE ENROLAR MANUAL COMPLETA, PERFIL MEIA CANA CEGA, EM ACO GALVANIZADO NATURAL, CHAPA NUMERO 24 (SEM INSTALACAO)</t>
  </si>
  <si>
    <t>PORTA DE ENROLAR MANUAL COMPLETA, PERFIL MEIA CANA VAZADA TIJOLINHO, EM ACO GALVANIZADO NATURAL, CHAPA NUMERO 24 (SEM INSTALACAO)</t>
  </si>
  <si>
    <t>186,84</t>
  </si>
  <si>
    <t>PORTA DE MADEIRA QUADRICULADA PARA VIDRO, DE CORRER (EUCALIPTO OU EQUIVALENTE REGIONAL), E = *3,5* CM</t>
  </si>
  <si>
    <t>229,09</t>
  </si>
  <si>
    <t>PORTA DE MADEIRA TIPO VENEZIANA (EUCALIPTO OU EQUIVALENTE REGIONAL), E = *3,5* CM</t>
  </si>
  <si>
    <t>154,65</t>
  </si>
  <si>
    <t>PORTA DE MADEIRA-DE-LEI QUADRICULADA PARA VIDRO, DE CORRER (ANGELIM OU EQUIVALENTE REGIONAL), E = *3,5* CM</t>
  </si>
  <si>
    <t>378,40</t>
  </si>
  <si>
    <t>PORTA DE MADEIRA-DE-LEI TIPO MEXICANA SEM EMENDA (ANGELIM OU EQUIVALENTE REGIONAL), E = *3,5* CM</t>
  </si>
  <si>
    <t>314,27</t>
  </si>
  <si>
    <t>PORTA DE MADEIRA-DE-LEI TIPO VENEZIANA (ANGELIM OU EQUIVALENTE REGIONAL), E = *3,5* CM</t>
  </si>
  <si>
    <t>218,72</t>
  </si>
  <si>
    <t>PORTA DE MADEIRA, FOLHA LEVE (NBR 15930) DE 60 X 210 CM, E = *35* MM, NUCLEO COLMEIA, CAPA LISA EM HDF, ACABAMENTO EM PRIMER PARA PINTURA</t>
  </si>
  <si>
    <t>74,95</t>
  </si>
  <si>
    <t>PORTA DE MADEIRA, FOLHA LEVE (NBR 15930) DE 70 X 210 CM, E = *35* MM, NUCLEO COLMEIA, CAPA LISA EM HDF, ACABAMENTO EM PRIMER PARA PINTURA</t>
  </si>
  <si>
    <t>80,72</t>
  </si>
  <si>
    <t>PORTA DE MADEIRA, FOLHA LEVE (NBR 15930) DE 80 X 210 CM, E = *35* MM, NUCLEO COLMEIA, CAPA LISA EM HDF, ACABAMENTO EM PRIMER PARA PINTURA</t>
  </si>
  <si>
    <t>85,42</t>
  </si>
  <si>
    <t>PORTA DE MADEIRA, FOLHA LEVE (NBR 15930), E = *35* MM, NUCLEO COLMEIA, CAPA LISA EM HDF, ACABAMENTO MELAMINICO EM PADRAO MADEIRA</t>
  </si>
  <si>
    <t>65,80</t>
  </si>
  <si>
    <t>PORTA DE MADEIRA, FOLHA MEDIA (NBR 15930) DE 100 X 210 CM, E = 35 MM, NUCLEO SARRAFEADO, CAPA LISA EM HDF, ACABAMENTO EM LAMINADO NATURAL PARA VERNIZ</t>
  </si>
  <si>
    <t>170,75</t>
  </si>
  <si>
    <t>PORTA DE MADEIRA, FOLHA MEDIA (NBR 15930) DE 100 X 210 CM, E = 35 MM, NUCLEO SARRAFEADO, CAPA LISA EM HDF, ACABAMENTO EM PRIMER PARA PINTURA</t>
  </si>
  <si>
    <t>148,24</t>
  </si>
  <si>
    <t>PORTA DE MADEIRA, FOLHA MEDIA (NBR 15930) DE 60 X 210 CM, E = 35 MM, NUCLEO SARRAFEADO, CAPA FRISADA EM HDF, ACABAMENTO MELAMINICO EM PADRAO MADEIRA</t>
  </si>
  <si>
    <t>130,65</t>
  </si>
  <si>
    <t>PORTA DE MADEIRA, FOLHA MEDIA (NBR 15930) DE 60 X 210 CM, E = 35 MM, NUCLEO SARRAFEADO, CAPA LISA EM HDF, ACABAMENTO EM PRIMER PARA PINTURA</t>
  </si>
  <si>
    <t>139,30</t>
  </si>
  <si>
    <t>PORTA DE MADEIRA, FOLHA MEDIA (NBR 15930) DE 60 X 210 CM, E = 35 MM, NUCLEO SARRAFEADO, CAPA LISA EM HDF, ACABAMENTO LAMINADO NATURAL PARA VERNIZ</t>
  </si>
  <si>
    <t>144,42</t>
  </si>
  <si>
    <t>PORTA DE MADEIRA, FOLHA MEDIA (NBR 15930) DE 70 X 210 CM, E = 35 MM, NUCLEO SARRAFEADO, CAPA FRISADA EM HDF, ACABAMENTO MELAMINICO EM PADRAO MADEIRA</t>
  </si>
  <si>
    <t>140,70</t>
  </si>
  <si>
    <t>PORTA DE MADEIRA, FOLHA MEDIA (NBR 15930) DE 70 X 210 CM, E = 35 MM, NUCLEO SARRAFEADO, CAPA LISA EM HDF, ACABAMENTO EM LAMINADO NATURAL PARA VERNIZ</t>
  </si>
  <si>
    <t>99,50</t>
  </si>
  <si>
    <t>PORTA DE MADEIRA, FOLHA MEDIA (NBR 15930) DE 70 X 210 CM, E = 35 MM, NUCLEO SARRAFEADO, CAPA LISA EM HDF, ACABAMENTO EM PRIMER PARA PINTURA</t>
  </si>
  <si>
    <t>155,68</t>
  </si>
  <si>
    <t>PORTA DE MADEIRA, FOLHA MEDIA (NBR 15930) DE 80 X 210 CM, E = 35 MM, NUCLEO SARRAFEADO, CAPA FRISADA EM HDF, ACABAMENTO MELAMINICO EM PADRAO MADEIRA</t>
  </si>
  <si>
    <t>170,85</t>
  </si>
  <si>
    <t>PORTA DE MADEIRA, FOLHA MEDIA (NBR 15930) DE 80 X 210 CM, E = 35 MM, NUCLEO SARRAFEADO, CAPA LISA EM HDF, ACABAMENTO EM LAMINADO NATURAL PARA VERNIZ</t>
  </si>
  <si>
    <t>169,45</t>
  </si>
  <si>
    <t>PORTA DE MADEIRA, FOLHA MEDIA (NBR 15930) DE 80 X 210 CM, E = 35 MM, NUCLEO SARRAFEADO, CAPA LISA EM HDF, ACABAMENTO EM PRIMER PARA PINTURA</t>
  </si>
  <si>
    <t>150,25</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</si>
  <si>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</si>
  <si>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</si>
  <si>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159,62</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</si>
  <si>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</si>
  <si>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</si>
  <si>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221,11</t>
  </si>
  <si>
    <t>PORTA DE MADEIRA, FOLHA PESADA (NBR 15930) DE 80 X 210 CM, E = 35 MM, NUCLEO SOLIDO, CAPA LISA EM HDF, ACABAMENTO EM PRIMER PARA PINTURA</t>
  </si>
  <si>
    <t>156,78</t>
  </si>
  <si>
    <t>PORTA DE MADEIRA, FOLHA PESADA (NBR 15930) DE 90 X 210 CM, E = 35 MM, NUCLEO SOLIDO, CAPA LISA EM HDF, ACABAMENTO EM LAMINADO NATURAL PARA VERNIZ</t>
  </si>
  <si>
    <t>240,20</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</si>
  <si>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</si>
  <si>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</si>
  <si>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</si>
  <si>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229,14</t>
  </si>
  <si>
    <t>PORTA TOALHA BANHO EM METAL CROMADO, TIPO BARRA</t>
  </si>
  <si>
    <t>53,08</t>
  </si>
  <si>
    <t>PORTA TOALHA ROSTO EM METAL CROMADO, TIPO ARGOLA</t>
  </si>
  <si>
    <t>PORTA VIDRO TEMPERADO INCOLOR, 2 FOLHAS DE CORRER, E = 10 MM (SEM FERRAGENS E SEM COLOCACAO)</t>
  </si>
  <si>
    <t>259,74</t>
  </si>
  <si>
    <t>PORTAO BASCULANTE MANUAL EM ACO GALVANIZADO NATURAL, TIPO LAMBRIL COM REQUADRO/BATENTE, CHAPA NUMERO 26, INCLUI FECHADURA (SEM INSTALACAO)</t>
  </si>
  <si>
    <t>636,44</t>
  </si>
  <si>
    <t>PORTAO BASCULANTE, MANUAL, EM CHAPA TIPO LAMBRIL QUADRADO, COM REQUADRO, ACABAMENTO NATURAL</t>
  </si>
  <si>
    <t>488,68</t>
  </si>
  <si>
    <t>PORTAO DE ABRIR EM GRADIL DE METALON REDONDO DE 3/4"  VERTICAL, COM REQUADRO, ACABAMENTO NATURAL - COMPLETO</t>
  </si>
  <si>
    <t>443,50</t>
  </si>
  <si>
    <t>PORTAO DE CORRER EM CHAPA TIPO PAINEL LAMBRIL QUADRADO, COM PORTA SOCIAL COMPLETA INCLUIDA, COM REQUADRO, ACABAMENTO NATURAL, COM TRILHOS E ROLDANAS</t>
  </si>
  <si>
    <t>912,24</t>
  </si>
  <si>
    <t>PORTAO DE CORRER EM GRADIL FIXO DE BARRA DE FERRO CHATA DE 3 X 1/4" NA VERTICAL, SEM REQUADRO, ACABAMENTO NATURAL, COM TRILHOS E ROLDANAS</t>
  </si>
  <si>
    <t>585,11</t>
  </si>
  <si>
    <t>PORTINHOLA DE ABRIR EM ALUMINIO DE 60 X 80 CM, VENEZIANA VENTILADA 1 FOLHA, ACABAMENTO ANODIZADO NATURAL</t>
  </si>
  <si>
    <t>254,60</t>
  </si>
  <si>
    <t>POSTE CONICO CONTINUO EM ACO GALVANIZADO, CURVO, BRACO DUPLO, ENGASTADO,  H = 9 M, DIAMETRO INFERIOR = *135* MM</t>
  </si>
  <si>
    <t>1.527,36</t>
  </si>
  <si>
    <t>POSTE CONICO CONTINUO EM ACO GALVANIZADO, CURVO, BRACO DUPLO, FLANGEADO,  H = 9 M, DIAMETRO INFERIOR = *135* MM</t>
  </si>
  <si>
    <t>1.735,94</t>
  </si>
  <si>
    <t>POSTE CONICO CONTINUO EM ACO GALVANIZADO, CURVO, BRACO SIMPLES, ENGASTADO,  H = 9 M, DIAMETRO INFERIOR = *135* MM</t>
  </si>
  <si>
    <t>1.476,39</t>
  </si>
  <si>
    <t>POSTE CONICO CONTINUO EM ACO GALVANIZADO, CURVO, BRACO SIMPLES, FLANGEADO,  H = 9 M, DIAMETRO INFERIOR = *135* MM</t>
  </si>
  <si>
    <t>1.474,25</t>
  </si>
  <si>
    <t>POSTE CONICO CONTINUO EM ACO GALVANIZADO, CURVO, BRACO SIMPLES, FLANGEADO, H = 7 M, DIAMETRO INFERIOR = *125* MM</t>
  </si>
  <si>
    <t>1.100,00</t>
  </si>
  <si>
    <t>POSTE CONICO CONTINUO EM ACO GALVANIZADO, RETO, ENGASTADO,  H = 7 M, DIAMETRO INFERIOR = *125* MM</t>
  </si>
  <si>
    <t>1.113,96</t>
  </si>
  <si>
    <t>POSTE CONICO CONTINUO EM ACO GALVANIZADO, RETO, ENGASTADO,  H = 9 M, DIAMETRO INFERIOR = *145* MM</t>
  </si>
  <si>
    <t>1.543,24</t>
  </si>
  <si>
    <t>POSTE CONICO CONTINUO EM ACO GALVANIZADO, RETO, FLANGEADO,  H = 3 M, DIAMETRO INFERIOR = *95* MM</t>
  </si>
  <si>
    <t>379,83</t>
  </si>
  <si>
    <t>POSTE CONICO CONTINUO EM ACO GALVANIZADO, RETO, FLANGEADO, H = 6 M, DIAMETRO INFERIOR = *90* CM</t>
  </si>
  <si>
    <t>902,83</t>
  </si>
  <si>
    <t>POSTE DE CONCRETO CIRCULAR, 100 KG, H = 5 M (NBR 8451)</t>
  </si>
  <si>
    <t>207,96</t>
  </si>
  <si>
    <t>POSTE DE CONCRETO CIRCULAR, 100 KG, H = 7 M (NBR 8451)</t>
  </si>
  <si>
    <t>303,37</t>
  </si>
  <si>
    <t>POSTE DE CONCRETO CIRCULAR, 150 KG, H = 10 M (NBR 8451)</t>
  </si>
  <si>
    <t>540,11</t>
  </si>
  <si>
    <t>POSTE DE CONCRETO CIRCULAR, 200 KG, H = 11 M (NBR 8451)</t>
  </si>
  <si>
    <t>752,13</t>
  </si>
  <si>
    <t>POSTE DE CONCRETO CIRCULAR, 200 KG, H = 17 M (NBR 8451)</t>
  </si>
  <si>
    <t>2.302,65</t>
  </si>
  <si>
    <t>POSTE DE CONCRETO CIRCULAR, 200 KG, H = 22,5 M (NBR 8451)</t>
  </si>
  <si>
    <t>4.556,00</t>
  </si>
  <si>
    <t>POSTE DE CONCRETO CIRCULAR, 200 KG, H = 7 M (NBR 8451)</t>
  </si>
  <si>
    <t>392,35</t>
  </si>
  <si>
    <t>POSTE DE CONCRETO CIRCULAR, 200 KG, H = 9 M (NBR 8451)</t>
  </si>
  <si>
    <t>530,64</t>
  </si>
  <si>
    <t>POSTE DE CONCRETO CIRCULAR, 300 KG, H = 11 M (NBR 8451)</t>
  </si>
  <si>
    <t>754,43</t>
  </si>
  <si>
    <t>POSTE DE CONCRETO CIRCULAR, 300 KG, H = 5 M (NBR 8451)</t>
  </si>
  <si>
    <t>278,72</t>
  </si>
  <si>
    <t>POSTE DE CONCRETO CIRCULAR, 300 KG, H = 7 M (NBR 8451)</t>
  </si>
  <si>
    <t>481,32</t>
  </si>
  <si>
    <t>POSTE DE CONCRETO CIRCULAR, 300 KG, H = 9 M (NBR 8451)</t>
  </si>
  <si>
    <t>587,19</t>
  </si>
  <si>
    <t>POSTE DE CONCRETO CIRCULAR, 400 KG, H = 11 M (NBR 8451)</t>
  </si>
  <si>
    <t>960,05</t>
  </si>
  <si>
    <t>POSTE DE CONCRETO CIRCULAR, 400 KG, H = 14 M (NBR 8451)</t>
  </si>
  <si>
    <t>1.602,64</t>
  </si>
  <si>
    <t>POSTE DE CONCRETO CIRCULAR, 400 KG, H = 9 M (NBR 8451)</t>
  </si>
  <si>
    <t>750,85</t>
  </si>
  <si>
    <t>POSTE DE CONCRETO CIRCULAR, 600 KG, H = 10 M (NBR 8451)</t>
  </si>
  <si>
    <t>1.036,10</t>
  </si>
  <si>
    <t>POSTE DE CONCRETO DUPLO T ,TIPO B, 500 KG, H = 9 M (NBR 8451)</t>
  </si>
  <si>
    <t>805,07</t>
  </si>
  <si>
    <t>POSTE DE CONCRETO DUPLO T, TIPO B, 300 KG, H = 10 M (NBR 8451)</t>
  </si>
  <si>
    <t>645,66</t>
  </si>
  <si>
    <t>POSTE DE CONCRETO DUPLO T, TIPO B, 300 KG, H = 9 M (NBR 8451)</t>
  </si>
  <si>
    <t>536,00</t>
  </si>
  <si>
    <t>POSTE DE CONCRETO DUPLO T, TIPO D, 100 KG, H = 7 M (NBR 8451)</t>
  </si>
  <si>
    <t>271,93</t>
  </si>
  <si>
    <t>POSTE DE CONCRETO DUPLO T, TIPO D, 200 KG, H = 9 M (NBR 8451)</t>
  </si>
  <si>
    <t>436,84</t>
  </si>
  <si>
    <t>POSTE DE CONCRETO DUPLO T, 100 KG, H = 6 M, (NBR 8451)</t>
  </si>
  <si>
    <t>268,00</t>
  </si>
  <si>
    <t>POSTE DE CONCRETO DUPLO T, 200 KG, H = 11 M (NBR 8451)</t>
  </si>
  <si>
    <t>575,66</t>
  </si>
  <si>
    <t>POSTE DE CONCRETO DUPLO T, 200 KG, H = 8 M (NBR 8451)</t>
  </si>
  <si>
    <t>346,67</t>
  </si>
  <si>
    <t>POSTE DE CONCRETO DUPLO T, 300 KG, H = 12 M (NBR 8451)</t>
  </si>
  <si>
    <t>855,78</t>
  </si>
  <si>
    <t>POSTE DE CONCRETO DUPLO T, 400 KG,H = 12 M (NBR 8451)</t>
  </si>
  <si>
    <t>896,19</t>
  </si>
  <si>
    <t>POSTE DE CONCRETO PADRAO, 1 CAIXA, H = 7,5 M</t>
  </si>
  <si>
    <t>653,92</t>
  </si>
  <si>
    <t>POSTE DE CONCRETO PADRAO, 2 CAIXAS, H = 7,5 M</t>
  </si>
  <si>
    <t>857,60</t>
  </si>
  <si>
    <t>POSTE DE CONCRETO PADRAO, 3 CAIXAS , H = 7,5 M</t>
  </si>
  <si>
    <t>1.469,71</t>
  </si>
  <si>
    <t>POSTE DE CONCRETO PADRAO, 4 CAIXAS , H = 7,5 M</t>
  </si>
  <si>
    <t>2.465,60</t>
  </si>
  <si>
    <t>POSTE DECORATIVO PARA JARDIM EM ACO TUBULAR, SEM LUMINARIA, H = *2,5* M</t>
  </si>
  <si>
    <t>224,83</t>
  </si>
  <si>
    <t>POSTE PADRAO SUBTERRANEO 100 A, H = 2,5 M</t>
  </si>
  <si>
    <t>616,40</t>
  </si>
  <si>
    <t>POSTE PADRAO SUBTERRANEO 200 A, H = 2,5 M</t>
  </si>
  <si>
    <t>1.479,36</t>
  </si>
  <si>
    <t>POZOLANA DE CLASSE C</t>
  </si>
  <si>
    <t>280,90</t>
  </si>
  <si>
    <t>PRANCHA DE MADEIRA APARELHADA *4 X 30* CM, MACARANDUBA, ANGELIM OU EQUIVALENTE DA REGIAO</t>
  </si>
  <si>
    <t>PRANCHA DE MADEIRA NAO APARELHADA *6 X 25* CM, MACARANDUBA, ANGELIM OU EQUIVALENTE DA REGIAO</t>
  </si>
  <si>
    <t>48,75</t>
  </si>
  <si>
    <t>PRANCHA DE MADEIRA NAO APARELHADA *6 X 30* CM, MACARANDUBA, ANGELIM OU EQUIVALENTE DA REGIAO</t>
  </si>
  <si>
    <t>53,86</t>
  </si>
  <si>
    <t>PRANCHA DE MADEIRA NAO APARELHADA *6 X 40* CM, MACARANDUBA, ANGELIM OU EQUIVALENTE DA REGIAO</t>
  </si>
  <si>
    <t>80,49</t>
  </si>
  <si>
    <t>PRANCHAO DE MADEIRA APARELHADA *7,5 X 23* CM (3 X 9 ") MACARANDUBA, ANGELIM OU EQUIVALENTE DA REGIAO</t>
  </si>
  <si>
    <t>34,12</t>
  </si>
  <si>
    <t>PRANCHAO DE MADEIRA APARELHADA *8 X 30* CM, MACARANDUBA, ANGELIM OU EQUIVALENTE DA REGIAO</t>
  </si>
  <si>
    <t>40,06</t>
  </si>
  <si>
    <t>PRANCHAO DE MADEIRA NAO APARELHADA *7,5 X 23* CM (3 x 9 ") MACARANDUBA, ANGELIM OU EQUIVALENTE DA REGIAO</t>
  </si>
  <si>
    <t>PRANCHAO DE MADEIRA NAO APARELHADA *8 X 30* CM, MACARANDUBA, ANGELIM OU EQUIVALENTE DA REGIAO</t>
  </si>
  <si>
    <t>63,48</t>
  </si>
  <si>
    <t>PREGO DE ACO POLIDO COM CABECA DUPLA 17 X 27 (2 1/2 X 11)</t>
  </si>
  <si>
    <t>13,33</t>
  </si>
  <si>
    <t>PREGO DE ACO POLIDO COM CABECA 10 X 10 (7/8 X 17)</t>
  </si>
  <si>
    <t>PREGO DE ACO POLIDO COM CABECA 10 X 11 (1 X 17)</t>
  </si>
  <si>
    <t>19,01</t>
  </si>
  <si>
    <t>PREGO DE ACO POLIDO COM CABECA 12 X 12</t>
  </si>
  <si>
    <t>14,23</t>
  </si>
  <si>
    <t>PREGO DE ACO POLIDO COM CABECA 14 X 18 (1 1/2 X 14)</t>
  </si>
  <si>
    <t>PREGO DE ACO POLIDO COM CABECA 15 X 15 (1 1/4 X 13)</t>
  </si>
  <si>
    <t>PREGO DE ACO POLIDO COM CABECA 15 X 18 (1 1/2 X 13)</t>
  </si>
  <si>
    <t>12,10</t>
  </si>
  <si>
    <t>PREGO DE ACO POLIDO COM CABECA 16 X 24 (2 1/4 X 12)</t>
  </si>
  <si>
    <t>11,51</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</si>
  <si>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</si>
  <si>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</si>
  <si>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</si>
  <si>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</si>
  <si>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</si>
  <si>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11,13</t>
  </si>
  <si>
    <t>PREGO DE ACO POLIDO COM CABECA 18 X 24 (2 1/4 X 10)</t>
  </si>
  <si>
    <t>PREGO DE ACO POLIDO COM CABECA 18 X 27 (2 1/2 X 10)</t>
  </si>
  <si>
    <t>10,62</t>
  </si>
  <si>
    <t>PREGO DE ACO POLIDO COM CABECA 18 X 30 (2 3/4 X 10)</t>
  </si>
  <si>
    <t>PREGO DE ACO POLIDO COM CABECA 19  X 36 (3 1/4  X  9)</t>
  </si>
  <si>
    <t>10,79</t>
  </si>
  <si>
    <t>PREGO DE ACO POLIDO COM CABECA 19 X 33 (3 X 9)</t>
  </si>
  <si>
    <t>PREGO DE ACO POLIDO COM CABECA 22 X 48 (4 1/4 X 5)</t>
  </si>
  <si>
    <t>PREGO DE ACO POLIDO SEM CABECA 15 X 15 (1 1/4 X 13)</t>
  </si>
  <si>
    <t>12,14</t>
  </si>
  <si>
    <t>PRENDEDOR / TRAVA DE PORTA, MONTAGEM PISO / PORTA, EM LATAO / ZAMAC, CROMADO</t>
  </si>
  <si>
    <t>13,94</t>
  </si>
  <si>
    <t>PRESSAO DE PERNAS TRIPLO, EM TUBO DE ACO CARBONO, PINTURA NO PROCESSO ELETROSTATICO - EQUIPAMENTO DE GINASTICA PARA ACADEMIA AO AR LIVRE / ACADEMIA DA TERCEIRA IDADE - ATI * COLETADO CAIXA *</t>
  </si>
  <si>
    <t>2.756,08</t>
  </si>
  <si>
    <t>PRIMER EPOXI</t>
  </si>
  <si>
    <t>149,95</t>
  </si>
  <si>
    <t>PRIMER PARA MANTA ASFALTICA A BASE DE ASFALTO MODIFICADO DILUIDO EM SOLVENTE, APLICACAO A FRIO</t>
  </si>
  <si>
    <t>15,50</t>
  </si>
  <si>
    <t>PRIMER UNIVERSAL, FUNDO ANTICORROSIVO TIPO ZARCAO</t>
  </si>
  <si>
    <t>425,77</t>
  </si>
  <si>
    <t>PROJETOR DE ARGAMASSA, CAPACIDADE DE PROJECAO 1,5 M3/H, ALCANCE DA PROJECAO 30 ATE 60 M, MOTOR ELETRICO TRIFASICO</t>
  </si>
  <si>
    <t>48.606,21</t>
  </si>
  <si>
    <t>PROJETOR DE ARGAMASSA, CAPACIDADE DE PROJECAO 2,0 M3/H, ALCANCE DA PROJECAO ATE 50 M, MOTOR ELETRICO TRIFASICO</t>
  </si>
  <si>
    <t>64.427,29</t>
  </si>
  <si>
    <t>PROJETOR PNEUMATICO DE ARGAMASSA PARA CHAPISCO E REBOCO COM RECIPIENTE ACOPLADO, TIPO CANEQUNHA, COM VOLUME DE 1,50 L, SEM COMPRESSOR</t>
  </si>
  <si>
    <t>386,50</t>
  </si>
  <si>
    <t>PROJETOR RETANGULAR FECHADO PARA LAMPADA VAPOR DE MERCURIO/SODIO 250 W A 500 W, CABECEIRAS EM ALUMINIO FUNDIDO, CORPO EM ALUMINIO ANODIZADO, PARA LAMPADA E40 FECHAMENTO EM VIDRO TEMPERADO.</t>
  </si>
  <si>
    <t>50,26</t>
  </si>
  <si>
    <t>PROLONGADOR/EXTENSOR PARA ROLO DE PINTURA 3 M</t>
  </si>
  <si>
    <t>35,09</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</si>
  <si>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</si>
  <si>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</si>
  <si>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</si>
  <si>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</si>
  <si>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5,05</t>
  </si>
  <si>
    <t>PROLONGAMENTO PVC PARA CAIXA SIFONADA, 150 MM X 200 MM (NBR 5688)</t>
  </si>
  <si>
    <t>8,21</t>
  </si>
  <si>
    <t>PROTETOR AUDITIVO TIPO CONCHA COM ABAFADOR DE RUIDOS, ATENUACAO ACIMA DE 22 DB</t>
  </si>
  <si>
    <t>22,89</t>
  </si>
  <si>
    <t>PROTETOR AUDITIVO TIPO PLUG DE INSERCAO COM CORDAO, ATENUACAO SUPERIOR A 15 DB</t>
  </si>
  <si>
    <t>PROTETOR SOLAR FPS 30, EMBALAGEM 2 LITROS</t>
  </si>
  <si>
    <t>189,89</t>
  </si>
  <si>
    <t>PROTETOR/PONTEIRA PLASTICA PARA PONTA DE VERGALHAO DE ATE 1", TIPO PROTETOR DE ESPERA</t>
  </si>
  <si>
    <t>PRUMO DE CENTRO EM ACO *400* G</t>
  </si>
  <si>
    <t>21,71</t>
  </si>
  <si>
    <t>PRUMO DE PAREDE EM ACO 700 A 750 G</t>
  </si>
  <si>
    <t>24,75</t>
  </si>
  <si>
    <t>PULSADOR CAMPAINHA 10A, 250V (APENAS MODULO)</t>
  </si>
  <si>
    <t>PULSADOR CAMPAINHA 10A, 250V, CONJUNTO MONTADO PARA EMBUTIR 4" X 2" (PLACA + SUPORTE + MODULO)</t>
  </si>
  <si>
    <t>PULSADOR MINUTERIA 10A, 250V (APENAS MODULO)</t>
  </si>
  <si>
    <t>8,11</t>
  </si>
  <si>
    <t>PULSADOR MINUTERIA 10A, 250V, CONJUNTO MONTADO PARA EMBUTIR 4" X 2" (PLACA + SUPORTE + MODULO)</t>
  </si>
  <si>
    <t>PULVERIZADOR DE TINTA ELETRICO / MAQUINA DE PINTURA AIRLESS, VAZAO *2* L/MIN (COLETADO CAIXA)</t>
  </si>
  <si>
    <t>5.881,50</t>
  </si>
  <si>
    <t>PUXADOR CENTRAL, TIPO ALCA, EM ZAMAC CROMADO, COM ROSETAS, COMPRIMENTO *100* MM, PARA PORTA / JANELA EM MADEIRA OU METALICA - INCLUI PARAFUSOS</t>
  </si>
  <si>
    <t>9,88</t>
  </si>
  <si>
    <t>PUXADOR CONCHA DE EMBUTIR PARA JANELA / PORTA DE CORRER, EM LATAO CROMADO, COM FURO CENTRAL PARA CHAVE E FUROS PARA PARAFUSOS, *40 X 100* MM  (LARGURA X ALTURA) - SEM FECHADURA</t>
  </si>
  <si>
    <t>12,36</t>
  </si>
  <si>
    <t>PUXADOR CONCHA DE EMBUTIR, EM LATAO CROMADO, PARA PORTA / JANELA DE CORRER, LISO, SEM FURO PARA CHAVE, COM FUROS PARA FIXAR PARAFUSOS, *30 X 90* MM (LARGURA X ALTURA)</t>
  </si>
  <si>
    <t>11,56</t>
  </si>
  <si>
    <t>PUXADOR TIPO PUNHO REDONDO, CENTRAL, EM LATAO CROMADO, COMPRIMENTO DE *110* MM, PARA JANELAS / PORTAS DE CORRER - INCLUI PARAFUSOS</t>
  </si>
  <si>
    <t>23,81</t>
  </si>
  <si>
    <t>PUXADOR TUBULAR RETO, DUPLO, EM ALUMINIO POLIDO, DIAMETRO APROX.DE 1", COMPRIMENTO APROX. DE 400 MM, PARA PORTAS DE MADEIRA OU VIDRO</t>
  </si>
  <si>
    <t>114,92</t>
  </si>
  <si>
    <t>QUADRO DE DISTRIBUICAO COM BARRAMENTO TRIFASICO, DE EMBUTIR, EM CHAPA DE ACO GALVANIZADO, PARA 12 DISJUNTORES DIN, 100 A</t>
  </si>
  <si>
    <t>109,67</t>
  </si>
  <si>
    <t>QUADRO DE DISTRIBUICAO COM BARRAMENTO TRIFASICO, DE EMBUTIR, EM CHAPA DE ACO GALVANIZADO, PARA 18 DISJUNTORES DIN, 100 A</t>
  </si>
  <si>
    <t>131,50</t>
  </si>
  <si>
    <t>QUADRO DE DISTRIBUICAO COM BARRAMENTO TRIFASICO, DE EMBUTIR, EM CHAPA DE ACO GALVANIZADO, PARA 24 DISJUNTORES DIN, 100 A</t>
  </si>
  <si>
    <t>175,97</t>
  </si>
  <si>
    <t>QUADRO DE DISTRIBUICAO COM BARRAMENTO TRIFASICO, DE EMBUTIR, EM CHAPA DE ACO GALVANIZADO, PARA 28 DISJUNTORES DIN, 100 A</t>
  </si>
  <si>
    <t>281,45</t>
  </si>
  <si>
    <t>QUADRO DE DISTRIBUICAO COM BARRAMENTO TRIFASICO, DE EMBUTIR, EM CHAPA DE ACO GALVANIZADO, PARA 30 DISJUNTORES DIN, 100 A</t>
  </si>
  <si>
    <t>284,47</t>
  </si>
  <si>
    <t>QUADRO DE DISTRIBUICAO COM BARRAMENTO TRIFASICO, DE EMBUTIR, EM CHAPA DE ACO GALVANIZADO, PARA 30 DISJUNTORES DIN, 150 A</t>
  </si>
  <si>
    <t>384,98</t>
  </si>
  <si>
    <t>QUADRO DE DISTRIBUICAO COM BARRAMENTO TRIFASICO, DE EMBUTIR, EM CHAPA DE ACO GALVANIZADO, PARA 30 DISJUNTORES DIN, 225 A</t>
  </si>
  <si>
    <t>443,91</t>
  </si>
  <si>
    <t>QUADRO DE DISTRIBUICAO COM BARRAMENTO TRIFASICO, DE EMBUTIR, EM CHAPA DE ACO GALVANIZADO, PARA 36 DISJUNTORES DIN, 100 A</t>
  </si>
  <si>
    <t>299,91</t>
  </si>
  <si>
    <t>QUADRO DE DISTRIBUICAO COM BARRAMENTO TRIFASICO, DE EMBUTIR, EM CHAPA DE ACO GALVANIZADO, PARA 40 DISJUNTORES DIN, 100 A</t>
  </si>
  <si>
    <t>299,99</t>
  </si>
  <si>
    <t>QUADRO DE DISTRIBUICAO COM BARRAMENTO TRIFASICO, DE EMBUTIR, EM CHAPA DE ACO GALVANIZADO, PARA 48 DISJUNTORES DIN, 100 A</t>
  </si>
  <si>
    <t>452,63</t>
  </si>
  <si>
    <t>QUADRO DE DISTRIBUICAO COM BARRAMENTO TRIFASICO, DE SOBREPOR, EM CHAPA DE ACO GALVANIZADO, PARA 12 DISJUNTORES DIN, 100 A</t>
  </si>
  <si>
    <t>137,23</t>
  </si>
  <si>
    <t>QUADRO DE DISTRIBUICAO COM BARRAMENTO TRIFASICO, DE SOBREPOR, EM CHAPA DE ACO GALVANIZADO, PARA 18 DISJUNTORES DIN, 100 A</t>
  </si>
  <si>
    <t>153,20</t>
  </si>
  <si>
    <t>QUADRO DE DISTRIBUICAO COM BARRAMENTO TRIFASICO, DE SOBREPOR, EM CHAPA DE ACO GALVANIZADO, PARA 24 DISJUNTORES DIN, 100 A</t>
  </si>
  <si>
    <t>195,75</t>
  </si>
  <si>
    <t>QUADRO DE DISTRIBUICAO COM BARRAMENTO TRIFASICO, DE SOBREPOR, EM CHAPA DE ACO GALVANIZADO, PARA 28 DISJUNTORES DIN, 100 A</t>
  </si>
  <si>
    <t>209,31</t>
  </si>
  <si>
    <t>QUADRO DE DISTRIBUICAO COM BARRAMENTO TRIFASICO, DE SOBREPOR, EM CHAPA DE ACO GALVANIZADO, PARA 30 DISJUNTORES DIN, 100 A</t>
  </si>
  <si>
    <t>271,70</t>
  </si>
  <si>
    <t>QUADRO DE DISTRIBUICAO COM BARRAMENTO TRIFASICO, DE SOBREPOR, EM CHAPA DE ACO GALVANIZADO, PARA 36 DISJUNTORES DIN, 100 A</t>
  </si>
  <si>
    <t>371,22</t>
  </si>
  <si>
    <t>QUADRO DE DISTRIBUICAO COM BARRAMENTO TRIFASICO, DE SOBREPOR, EM CHAPA DE ACO GALVANIZADO, PARA 40 DISJUNTORES DIN, 100 A</t>
  </si>
  <si>
    <t>372,93</t>
  </si>
  <si>
    <t>QUADRO DE DISTRIBUICAO COM BARRAMENTO TRIFASICO, DE SOBREPOR, EM CHAPA DE ACO GALVANIZADO, PARA 48 DISJUNTORES DIN, 100 A</t>
  </si>
  <si>
    <t>477,29</t>
  </si>
  <si>
    <t>QUADRO DE DISTRIBUICAO SEM BARRAMENTO, COM PORTA, DE EMBUTIR, EM CHAPA DE ACO GALVANIZADO, PARA 12 DISJUNTORES NEMA</t>
  </si>
  <si>
    <t>21,19</t>
  </si>
  <si>
    <t>QUADRO DE DISTRIBUICAO SEM BARRAMENTO, COM PORTA, DE EMBUTIR, EM CHAPA DE ACO GALVANIZADO, PARA 3 DISJUNTORES NEMA</t>
  </si>
  <si>
    <t>QUADRO DE DISTRIBUICAO SEM BARRAMENTO, COM PORTA, DE EMBUTIR, EM CHAPA DE ACO GALVANIZADO, PARA 6 DISJUNTORES NEMA</t>
  </si>
  <si>
    <t>16,57</t>
  </si>
  <si>
    <t>QUADRO DE DISTRIBUICAO, COM BARRAMENTO TERRA / NEUTRO, DE EMBUTIR, PARA 16 DISJUNTORES DIN</t>
  </si>
  <si>
    <t>82,45</t>
  </si>
  <si>
    <t>QUADRO DE DISTRIBUICAO, COM BARRAMENTO TERRA / NEUTRO, DE EMBUTIR, PARA 24 DISJUNTORES DIN</t>
  </si>
  <si>
    <t>155,71</t>
  </si>
  <si>
    <t>QUADRO DE DISTRIBUICAO, COM BARRAMENTO TERRA / NEUTRO, DE EMBUTIR, PARA 36 DISJUNTORES DIN</t>
  </si>
  <si>
    <t>219,51</t>
  </si>
  <si>
    <t>QUADRO DE DISTRIBUICAO, COM BARRAMENTO TERRA / NEUTRO, DE EMBUTIR, PARA 8 DISJUNTORES DIN</t>
  </si>
  <si>
    <t>46,30</t>
  </si>
  <si>
    <t>QUADRO DE DISTRIBUICAO, SEM BARRAMENTO, EM PVC, DE EMBUTIR, PARA 16 DISJUNTORES DIN</t>
  </si>
  <si>
    <t>47,18</t>
  </si>
  <si>
    <t>QUADRO DE DISTRIBUICAO, SEM BARRAMENTO, EM PVC, DE EMBUTIR, PARA 24 DISJUNTORES DIN</t>
  </si>
  <si>
    <t>62,65</t>
  </si>
  <si>
    <t>QUADRO DE DISTRIBUICAO, SEM BARRAMENTO, EM PVC, DE EMBUTIR, PARA 36 DISJUNTORES DIN</t>
  </si>
  <si>
    <t>104,44</t>
  </si>
  <si>
    <t>QUADRO DE DISTRIBUICAO, SEM BARRAMENTO, EM PVC, DE EMBUTIR, PARA 4 DISJUNTORES DIN</t>
  </si>
  <si>
    <t>QUADRO DE DISTRIBUICAO, SEM BARRAMENTO, EM PVC, DE EMBUTIR, PARA 8 DISJUNTORES DIN</t>
  </si>
  <si>
    <t>20,79</t>
  </si>
  <si>
    <t>QUADRO DE DISTRIBUICAO, SEM BARRAMENTO, EM PVC, DE SOBREPOR, PARA 16 DISJUNTORES DIN</t>
  </si>
  <si>
    <t>53,19</t>
  </si>
  <si>
    <t>QUADRO DE DISTRIBUICAO, SEM BARRAMENTO, EM PVC, DE SOBREPOR, PARA 24 DISJUNTORES DIN</t>
  </si>
  <si>
    <t>88,33</t>
  </si>
  <si>
    <t>QUADRO DE DISTRIBUICAO, SEM BARRAMENTO, EM PVC, DE SOBREPOR, PARA 36 DISJUNTORES DIN</t>
  </si>
  <si>
    <t>122,40</t>
  </si>
  <si>
    <t>QUADRO DE DISTRIBUICAO, SEM BARRAMENTO, EM PVC, DE SOBREPOR, PARA 4 DISJUNTORES DIN</t>
  </si>
  <si>
    <t>QUADRO DE DISTRIBUICAO, SEM BARRAMENTO, EM PVC, DE SOBREPOR, PARA 8 DISJUNTORES DIN</t>
  </si>
  <si>
    <t>33,84</t>
  </si>
  <si>
    <t>QUEROSENE</t>
  </si>
  <si>
    <t>11,15</t>
  </si>
  <si>
    <t>RALO FOFO COM REQUADRO, QUADRADO 150 X 150 MM</t>
  </si>
  <si>
    <t>36,90</t>
  </si>
  <si>
    <t>RALO FOFO COM REQUADRO, QUADRADO 200 X 200 MM</t>
  </si>
  <si>
    <t>55,62</t>
  </si>
  <si>
    <t>RALO FOFO COM REQUADRO, QUADRADO 250 X 250 MM</t>
  </si>
  <si>
    <t>68,46</t>
  </si>
  <si>
    <t>RALO FOFO COM REQUADRO, QUADRADO 300 X 300 MM</t>
  </si>
  <si>
    <t>85,58</t>
  </si>
  <si>
    <t>RALO FOFO COM REQUADRO, QUADRADO 400 X 400 MM</t>
  </si>
  <si>
    <t>134,79</t>
  </si>
  <si>
    <t>RALO FOFO SEMIESFERICO, 100 MM, PARA LAJES/ CALHAS</t>
  </si>
  <si>
    <t>14,70</t>
  </si>
  <si>
    <t>RALO FOFO SEMIESFERICO, 150 MM, PARA LAJES/ CALHAS</t>
  </si>
  <si>
    <t>34,55</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</si>
  <si>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</si>
  <si>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</si>
  <si>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</si>
  <si>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</si>
  <si>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</si>
  <si>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7,79</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</si>
  <si>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</si>
  <si>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</si>
  <si>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</si>
  <si>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</si>
  <si>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</si>
  <si>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</si>
  <si>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</si>
  <si>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16,68</t>
  </si>
  <si>
    <t>REATOR ELETRONICO BIVOLT PARA 2 LAMPADAS FLUORESCENTES DE 14 W</t>
  </si>
  <si>
    <t>33,22</t>
  </si>
  <si>
    <t>REATOR ELETRONICO BIVOLT PARA 2 LAMPADAS FLUORESCENTES DE 18/20 W</t>
  </si>
  <si>
    <t>REATOR ELETRONICO BIVOLT PARA 2 LAMPADAS FLUORESCENTES DE 36/40 W</t>
  </si>
  <si>
    <t>REATOR INTERNO/INTEGRADO PARA LAMPADA VAPOR METALICO 400 W, ALTO FATOR DE POTENCIA</t>
  </si>
  <si>
    <t>93,80</t>
  </si>
  <si>
    <t>REATOR P/ LAMPADA VAPOR DE SODIO 250W USO EXT</t>
  </si>
  <si>
    <t>113,93</t>
  </si>
  <si>
    <t>REATOR P/ 1 LAMPADA VAPOR DE MERCURIO 125W USO EXT</t>
  </si>
  <si>
    <t>52,21</t>
  </si>
  <si>
    <t>REATOR P/ 1 LAMPADA VAPOR DE MERCURIO 250W USO EXT</t>
  </si>
  <si>
    <t>62,27</t>
  </si>
  <si>
    <t>REATOR P/ 1 LAMPADA VAPOR DE MERCURIO 400W USO EXT</t>
  </si>
  <si>
    <t>71,73</t>
  </si>
  <si>
    <t>REBITE DE ALUMINIO VAZADO DE REPUXO, 3,2 X 8 MM (1KG = 1025 UNIDADES)</t>
  </si>
  <si>
    <t>35,71</t>
  </si>
  <si>
    <t>REBOLO ABRASIVO RETO DE USO GERAL GRAO 36, DE 6 X 1 " (DIAMETRO X ALTURA)</t>
  </si>
  <si>
    <t>37,25</t>
  </si>
  <si>
    <t>REBOLO ABRASIVO RETO DE USO GERAL GRAO 36, DE 6 X 3/4 " (DIAMETRO X ALTURA)</t>
  </si>
  <si>
    <t>29,75</t>
  </si>
  <si>
    <t>RECICLADORA DE ASFALTO A FRIO SOBRE RODAS, LARG. FRESAGEM 2,00 M, POT. 315 KW/422 HP</t>
  </si>
  <si>
    <t>2.433.423,70</t>
  </si>
  <si>
    <t>REDUCAO EXCENTRICA PVC NBR 10569 P/REDE COLET ESG PB JE 125 X 100MM</t>
  </si>
  <si>
    <t>33,28</t>
  </si>
  <si>
    <t>REDUCAO EXCENTRICA PVC NBR 10569 P/REDE COLET ESG PB JE 150 X 100MM</t>
  </si>
  <si>
    <t>54,54</t>
  </si>
  <si>
    <t>REDUCAO EXCENTRICA PVC NBR 10569 P/REDE COLET ESG PB JE 150 X 125MM</t>
  </si>
  <si>
    <t>60,71</t>
  </si>
  <si>
    <t>REDUCAO EXCENTRICA PVC NBR 10569 P/REDE COLET ESG PB JE 200 X 150MM</t>
  </si>
  <si>
    <t>REDUCAO EXCENTRICA PVC NBR 10569 P/REDE COLET ESG PB JE 250 X 200MM</t>
  </si>
  <si>
    <t>179,11</t>
  </si>
  <si>
    <t>REDUCAO EXCENTRICA PVC NBR 10569 P/REDE COLET ESG PB JE 300 X 250MM</t>
  </si>
  <si>
    <t>330,48</t>
  </si>
  <si>
    <t>REDUCAO EXCENTRICA PVC NBR 10569 P/REDE COLET ESG PB JE 350 X 300MM</t>
  </si>
  <si>
    <t>466,81</t>
  </si>
  <si>
    <t>REDUCAO EXCENTRICA PVC NBR 10569 P/REDE COLET ESG PB JE 400 X 300MM</t>
  </si>
  <si>
    <t>595,36</t>
  </si>
  <si>
    <t>REDUCAO EXCENTRICA PVC NBR 10569 P/REDE COLET ESG PB JE 400 X 350MM</t>
  </si>
  <si>
    <t>600,91</t>
  </si>
  <si>
    <t>REDUCAO EXCENTRICA PVC P/ ESG PREDIAL DN 100 X 50MM</t>
  </si>
  <si>
    <t>REDUCAO EXCENTRICA PVC P/ ESG PREDIAL DN 100 X 75MM</t>
  </si>
  <si>
    <t>4,02</t>
  </si>
  <si>
    <t>REDUCAO EXCENTRICA PVC P/ ESG PREDIAL DN 75 X 50MM</t>
  </si>
  <si>
    <t>REDUCAO EXCENTRICA PVC, SERIE R, DN 100 X 75 MM, PARA ESGOTO PREDIAL</t>
  </si>
  <si>
    <t>10,12</t>
  </si>
  <si>
    <t>REDUCAO EXCENTRICA PVC, SERIE R, DN 150 X 100 MM, PARA ESGOTO PREDIAL</t>
  </si>
  <si>
    <t>29,30</t>
  </si>
  <si>
    <t>REDUCAO EXCENTRICA PVC, SERIE R, DN 75 X 50 MM, PARA ESGOTO PREDIAL</t>
  </si>
  <si>
    <t>REDUCAO FIXA TIPO STORZ, ENGATE RAPIDO 2.1/2" X 1.1/2", EM LATAO, PARA INSTALACAO PREDIAL COMBATE A INCENDIO PREDIAL</t>
  </si>
  <si>
    <t>64,28</t>
  </si>
  <si>
    <t>REDUCAO PVC PBA, JE, BB, DN 75 X 50 / DE 85 X 60 MM, PARA REDE DE AGUA</t>
  </si>
  <si>
    <t>REDUCAO PVC PBA, JE, PB, DN 100 X 50 / DE 110 X 60 MM, PARA REDE DE AGUA</t>
  </si>
  <si>
    <t>17,59</t>
  </si>
  <si>
    <t>REDUCAO PVC PBA, JE, PB, DN 100 X 75 / DE 110 X 85 MM, PARA REDE DE AGUA</t>
  </si>
  <si>
    <t>REDUCAO PVC PBA, JE, PB, DN 75 X 50 / DE 85 X 60 MM, PARA REDE DE AGUA</t>
  </si>
  <si>
    <t>REDUTOR TIPO THINNER PARA ACABAMENTO</t>
  </si>
  <si>
    <t>14,25</t>
  </si>
  <si>
    <t>REFLETOR REDONDO EM ALUMINIO ANODIZADO PARA LAMPADA VAPOR DE MERCURIO/SODIO, CORPO EM ALUMINIO COM PINTURA EPOXI, PARA LAMPADA E-27 DE 300 W, COM SUPORTE REDONDO E ALCA REGULAVEL PARA FIXACAO.</t>
  </si>
  <si>
    <t>REGISTRO DE ESFERA DE PASSEIO, PVC PARA POLIETILENO, 20 MM</t>
  </si>
  <si>
    <t>10,32</t>
  </si>
  <si>
    <t>REGISTRO DE ESFERA PVC, COM BORBOLETA, COM ROSCA EXTERNA, DE 1/2"</t>
  </si>
  <si>
    <t>14,06</t>
  </si>
  <si>
    <t>REGISTRO DE ESFERA PVC, COM BORBOLETA, COM ROSCA EXTERNA, DE 3/4"</t>
  </si>
  <si>
    <t>16,52</t>
  </si>
  <si>
    <t>REGISTRO DE ESFERA PVC, COM CABECA QUADRADA, COM ROSCA EXTERNA, 1/2"</t>
  </si>
  <si>
    <t>REGISTRO DE ESFERA PVC, COM CABECA QUADRADA, COM ROSCA EXTERNA, 3/4"</t>
  </si>
  <si>
    <t>REGISTRO DE ESFERA, PVC, COM VOLANTE, VS, ROSCAVEL, DN 1 1/2", COM CORPO DIVIDIDO</t>
  </si>
  <si>
    <t>47,87</t>
  </si>
  <si>
    <t>REGISTRO DE ESFERA, PVC, COM VOLANTE, VS, ROSCAVEL, DN 1 1/4", COM CORPO DIVIDIDO</t>
  </si>
  <si>
    <t>REGISTRO DE ESFERA, PVC, COM VOLANTE, VS, ROSCAVEL, DN 1/2", COM CORPO DIVIDIDO</t>
  </si>
  <si>
    <t>REGISTRO DE ESFERA, PVC, COM VOLANTE, VS, ROSCAVEL, DN 1", COM CORPO DIVIDIDO</t>
  </si>
  <si>
    <t>34,14</t>
  </si>
  <si>
    <t>REGISTRO DE ESFERA, PVC, COM VOLANTE, VS, ROSCAVEL, DN 2", COM CORPO DIVIDIDO</t>
  </si>
  <si>
    <t>73,27</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</si>
  <si>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</si>
  <si>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</si>
  <si>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</si>
  <si>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</si>
  <si>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33,69</t>
  </si>
  <si>
    <t>REGISTRO DE ESFERA, PVC, COM VOLANTE, VS, SOLDAVEL, DN 40 MM, COM CORPO DIVIDIDO</t>
  </si>
  <si>
    <t>45,06</t>
  </si>
  <si>
    <t>REGISTRO DE ESFERA, PVC, COM VOLANTE, VS, SOLDAVEL, DN 50 MM, COM CORPO DIVIDIDO</t>
  </si>
  <si>
    <t>46,53</t>
  </si>
  <si>
    <t>REGISTRO DE ESFERA, PVC, COM VOLANTE, VS, SOLDAVEL, DN 60 MM, COM CORPO DIVIDIDO</t>
  </si>
  <si>
    <t>85,23</t>
  </si>
  <si>
    <t>REGISTRO DE PRESSAO PVC, ROSCAVEL, VOLANTE SIMPLES, DE 1/2"</t>
  </si>
  <si>
    <t>REGISTRO DE PRESSAO PVC, ROSCAVEL, VOLANTE SIMPLES, DE 3/4"</t>
  </si>
  <si>
    <t>REGISTRO DE PRESSAO PVC, SOLDAVEL, VOLANTE SIMPLES, DE 20 MM</t>
  </si>
  <si>
    <t>REGISTRO DE PRESSAO PVC, SOLDAVEL, VOLANTE SIMPLES, DE 25 MM</t>
  </si>
  <si>
    <t>12,51</t>
  </si>
  <si>
    <t>REGISTRO GAVETA BRUTO EM LATAO FORJADO, BITOLA 1 " (REF 1509)</t>
  </si>
  <si>
    <t>38,81</t>
  </si>
  <si>
    <t>REGISTRO GAVETA BRUTO EM LATAO FORJADO, BITOLA 1 1/2 " (REF 1509)</t>
  </si>
  <si>
    <t>66,77</t>
  </si>
  <si>
    <t>REGISTRO GAVETA BRUTO EM LATAO FORJADO, BITOLA 1 1/4 " (REF 1509)</t>
  </si>
  <si>
    <t>52,89</t>
  </si>
  <si>
    <t>REGISTRO GAVETA BRUTO EM LATAO FORJADO, BITOLA 1/2 " (REF 1509)</t>
  </si>
  <si>
    <t>23,31</t>
  </si>
  <si>
    <t>REGISTRO GAVETA BRUTO EM LATAO FORJADO, BITOLA 2 " (REF 1509)</t>
  </si>
  <si>
    <t>93,00</t>
  </si>
  <si>
    <t>REGISTRO GAVETA BRUTO EM LATAO FORJADO, BITOLA 2 1/2 " (REF 1509)</t>
  </si>
  <si>
    <t>192,89</t>
  </si>
  <si>
    <t>REGISTRO GAVETA BRUTO EM LATAO FORJADO, BITOLA 3 " (REF 1509)</t>
  </si>
  <si>
    <t>233,52</t>
  </si>
  <si>
    <t>REGISTRO GAVETA BRUTO EM LATAO FORJADO, BITOLA 3/4 " (REF 1509)</t>
  </si>
  <si>
    <t>24,58</t>
  </si>
  <si>
    <t>REGISTRO GAVETA BRUTO EM LATAO FORJADO, BITOLA 4 " (REF 1509)</t>
  </si>
  <si>
    <t>486,58</t>
  </si>
  <si>
    <t>REGISTRO GAVETA COM ACABAMENTO E CANOPLA CROMADOS, SIMPLES, BITOLA 1 " (REF 1509)</t>
  </si>
  <si>
    <t>73,42</t>
  </si>
  <si>
    <t>REGISTRO GAVETA COM ACABAMENTO E CANOPLA CROMADOS, SIMPLES, BITOLA 1 1/2 " (REF 1509)</t>
  </si>
  <si>
    <t>106,77</t>
  </si>
  <si>
    <t>REGISTRO GAVETA COM ACABAMENTO E CANOPLA CROMADOS, SIMPLES, BITOLA 1 1/4 " (REF 1509)</t>
  </si>
  <si>
    <t>102,08</t>
  </si>
  <si>
    <t>REGISTRO GAVETA COM ACABAMENTO E CANOPLA CROMADOS, SIMPLES, BITOLA 1/2 " (REF 1509)</t>
  </si>
  <si>
    <t>53,17</t>
  </si>
  <si>
    <t>REGISTRO GAVETA COM ACABAMENTO E CANOPLA CROMADOS, SIMPLES, BITOLA 3/4 " (REF 1509)</t>
  </si>
  <si>
    <t>REGISTRO OU REGULADOR DE GAS COZINHA, VAZAO DE 2 KG/H, 2,8 KPA</t>
  </si>
  <si>
    <t>28,64</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</si>
  <si>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</si>
  <si>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</si>
  <si>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</si>
  <si>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19,72</t>
  </si>
  <si>
    <t>REGISTRO PRESSAO COM ACABAMENTO E CANOPLA CROMADA, SIMPLES, BITOLA 1/2 " (REF 1416)</t>
  </si>
  <si>
    <t>54,72</t>
  </si>
  <si>
    <t>REGISTRO PRESSAO COM ACABAMENTO E CANOPLA CROMADA, SIMPLES, BITOLA 3/4 " (REF 1416)</t>
  </si>
  <si>
    <t>56,57</t>
  </si>
  <si>
    <t>REGUA DE ALUMINIO PARA PEDREIRO 2 X 1 "</t>
  </si>
  <si>
    <t>REGUA VIBRADORA DUPLA PARA CONCRETO A GASOLINA 5,5 HP, PESO DE 60 KG, COMPRIMENTO 4 M</t>
  </si>
  <si>
    <t>5.788,07</t>
  </si>
  <si>
    <t>REGUA VIBRATORIA DE CONCRETO TRELICADA, EQUIPADA COM MOTOR A GASOLINA DE 9 HP</t>
  </si>
  <si>
    <t>12.535,76</t>
  </si>
  <si>
    <t>REJEITO DE MINERIO DE FERRO PARA PAVIMENTACAO (POSTO PEDREIRA/FORNECEDOR, SEM FRETE)</t>
  </si>
  <si>
    <t>52,88</t>
  </si>
  <si>
    <t>REJUNTE BRANCO, CIMENTICIO</t>
  </si>
  <si>
    <t>REJUNTE COLORIDO, CIMENTICIO</t>
  </si>
  <si>
    <t>REJUNTE EPOXI BRANCO</t>
  </si>
  <si>
    <t>44,30</t>
  </si>
  <si>
    <t>REJUNTE EPOXI COR</t>
  </si>
  <si>
    <t>56,70</t>
  </si>
  <si>
    <t>RELE FOTOELETRICO INTERNO E EXTERNO BIVOLT 1000 W, DE CONECTOR, SEM BASE</t>
  </si>
  <si>
    <t>RELE TERMICO BIMETAL PARA USO EM MOTORES TRIFASICOS, TENSAO 380 V, POTENCIA ATE 15 CV, CORRENTE NOMINAL MAXIMA 22 A</t>
  </si>
  <si>
    <t>85,82</t>
  </si>
  <si>
    <t>REMOVEDOR DE TINTA OLEO/ESMALTE VERNIZ</t>
  </si>
  <si>
    <t>28,50</t>
  </si>
  <si>
    <t>RESINA ACRILICA BASE AGUA - COR BRANCA</t>
  </si>
  <si>
    <t>RESPIRADOR DESCARTAVEL SEM VALVULA DE EXALACAO, PFF 1</t>
  </si>
  <si>
    <t>RETARDO PARA CORDEL DETONANTE</t>
  </si>
  <si>
    <t>53,52</t>
  </si>
  <si>
    <t>RETROESCAVADEIRA SOBRE RODAS COM CARREGADEIRA, TRACAO 4 X 2, POTENCIA LIQUIDA 79 HP, PESO OPERACIONAL MINIMO DE 6570 KG, CAPACIDADE DA CARREGADEIRA DE 1,00 M3 E DA  RETROESCAVADEIRA MINIMA DE 0,20 M3, PROFUNDIDADE DE ESCAVACAO MAXIMA DE 4,37 M</t>
  </si>
  <si>
    <t>205.134,14</t>
  </si>
  <si>
    <t>RETROESCAVADEIRA SOBRE RODAS COM CARREGADEIRA, TRACAO 4 X 4, POTENCIA LIQUIDA 72 HP, PESO OPERACIONAL MINIMO DE 7140 KG, CAPACIDADE MINIMA DA CARREGADEIRA DE 0,79 M3 E DA RETROESCAVADEIRA MINIMA DE 0,18 M3, PROFUNDIDADE DE ESCAVACAO MAXIMA DE 4,50 M</t>
  </si>
  <si>
    <t>222.500,00</t>
  </si>
  <si>
    <t>RETROESCAVADEIRA SOBRE RODAS COM CARREGADEIRA, TRACAO 4 X 4, POTENCIA LIQUIDA 88 HP, PESO OPERACIONAL MINIMO DE 6674 KG, CAPACIDADE DA CARREGADEIRA DE 1,00 M3 E DA  RETROESCAVADEIRA MINIMA DE 0,26 M3, PROFUNDIDADE DE ESCAVACAO MAXIMA DE 4,37 M</t>
  </si>
  <si>
    <t>230.640,22</t>
  </si>
  <si>
    <t>REVESTIMENTO DE PAREDE EM GRANILITE, MARMORITE OU GRANITINA - ESP = 5 MM (INCLUSO EXECUCAO)</t>
  </si>
  <si>
    <t>185,66</t>
  </si>
  <si>
    <t>REVESTIMENTO DE PAREDE EM GRANILITE, MARMORITE OU GRANITINA COLORIDO - ESP = 5 MM (INCLUSO EXECUCAO)</t>
  </si>
  <si>
    <t>116,04</t>
  </si>
  <si>
    <t>REVESTIMENTO EM CERAMICA ESMALTADA COMERCIAL, PEI MENOR OU IGUAL A 3, FORMATO MENOR OU IGUAL A 2025 CM2</t>
  </si>
  <si>
    <t>21,24</t>
  </si>
  <si>
    <t>REVESTIMENTO EM CERAMICA ESMALTADA EXTRA, PEI MAIOR OU IGUAL 4, FORMATO MAIOR A 2025 CM2</t>
  </si>
  <si>
    <t>54,79</t>
  </si>
  <si>
    <t>REVESTIMENTO EM CERAMICA ESMALTADA EXTRA, PEI MENOR OU IGUAL A 3, FORMATO MENOR OU IGUAL A 2025 CM2</t>
  </si>
  <si>
    <t>36,00</t>
  </si>
  <si>
    <t>REVESTIMENTO EPOXI DE ALTA RESISTENCIA QUIMICA, ISENTO DE SOLVENTES, BICOMPONENTE</t>
  </si>
  <si>
    <t>95,27</t>
  </si>
  <si>
    <t>REVESTIMENTO PARA ESCADA EM GRANILITE, MARMORITE OU GRANITINA ESP = 8 MM (INCLUSO EXECUCAO)</t>
  </si>
  <si>
    <t>88,73</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</si>
  <si>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</si>
  <si>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</si>
  <si>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</si>
  <si>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</si>
  <si>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1.692,55</t>
  </si>
  <si>
    <t>ROCADEIRA DESLOCAVEL, LARGURA DE TRABALHO DE 1,3 M</t>
  </si>
  <si>
    <t>4.599,99</t>
  </si>
  <si>
    <t>RODAFORRO EM PVC, PARA FORRO DE PVC, COMPRIMENTO 6 M</t>
  </si>
  <si>
    <t>RODAPE ARDOSIA, CINZA, 10 CM, E= *1CM</t>
  </si>
  <si>
    <t>RODAPE DE BORRACHA LISO, H = 70 MM, E = *2* MM, PARA ARGAMASSA, PRETO</t>
  </si>
  <si>
    <t>17,71</t>
  </si>
  <si>
    <t>RODAPE DE MADEIRA MACICA CUMARU/IPE CHAMPANHE OU EQUIVALENTE DA REGIAO, *1,5 X 7 CM</t>
  </si>
  <si>
    <t>5,27</t>
  </si>
  <si>
    <t>RODAPE EM MARMORE, POLIDO, BRANCO COMUM, L= *7* CM, E=  *2* CM, CORTE RETO</t>
  </si>
  <si>
    <t>34,52</t>
  </si>
  <si>
    <t>RODAPE EM POLIESTIRENO, BRANCO, H = *5* CM, E = *1,5* CM</t>
  </si>
  <si>
    <t>14,00</t>
  </si>
  <si>
    <t>RODAPE OU RODABANCADA EM GRANITO, POLIDO, TIPO ANDORINHA/ QUARTZ/ CASTELO/ CORUMBA OU OUTROS EQUIVALENTES DA REGIAO, H= 10 CM, E=  *2,0* CM</t>
  </si>
  <si>
    <t>RODAPE PLANO PARA PISO VINILICO, H = 5 CM</t>
  </si>
  <si>
    <t>13,60</t>
  </si>
  <si>
    <t>RODAPE PRE-MOLDADO DE GRANILITE, MARMORITE OU GRANITINA L = 10 CM</t>
  </si>
  <si>
    <t>27,30</t>
  </si>
  <si>
    <t>RODIZIO PARA TRILHO (TIPO NAPOLEAO),  EM LATAO, COM ROLAMENTO EM ACO, 6 MM, PARA JANELA DE CORRER</t>
  </si>
  <si>
    <t>5,59</t>
  </si>
  <si>
    <t>RODO PARA CHAO 40 CM COM CABO</t>
  </si>
  <si>
    <t>9,21</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</si>
  <si>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</si>
  <si>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</si>
  <si>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</si>
  <si>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</si>
  <si>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413.991,39</t>
  </si>
  <si>
    <t>ROLO COMPACTADOR DE PNEUS, ESTATICO, PRESSAO VARIAVEL, POTENCIA 111 HP, PESO SEM/COM LASTRO 9,5/26,0 T, LARGURA DE ROLAGEM 1,90 M</t>
  </si>
  <si>
    <t>390.000,00</t>
  </si>
  <si>
    <t>ROLO COMPACTADOR PE DE CARNEIRO VIBRATORIO, POTENCIA 125 HP, PESO OPERACIONAL SEM/COM LASTRO 11,95/13,30 T, IMPACTO DINAMICO 38,5/22,5 T, LARGURA DE TRABALHO 2,15 M</t>
  </si>
  <si>
    <t>345.922,74</t>
  </si>
  <si>
    <t>ROLO COMPACTADOR PE DE CARNEIRO VIBRATORIO, POTENCIA 80 HP, PESO OPERACIONAL SEM/COM LASTRO 7,4/8,8 T, LARGURA DE TRABALHO 1,68 M</t>
  </si>
  <si>
    <t>259.450,26</t>
  </si>
  <si>
    <t>ROLO COMPACTADOR VIBRATORIO DE UM CILINDRO LISO DE ACO, POTENCIA 125 HP, PESO SEM/COM LASTRO 10,75/12,92 T, IMPACTO DINAMICO 31,5/18,5 T, LARGURA TRABALHO 2,15 M</t>
  </si>
  <si>
    <t>334.763,91</t>
  </si>
  <si>
    <t>ROLO COMPACTADOR VIBRATORIO DE UM CILINDRO, ACO LISO, POTENCIA 80 HP, PESO OPERACIONAL MAXIMO 8,1 T, IMPACTO DINAMICO 16,15/9,5 T, LARGURA TRABALHO 1,68 M</t>
  </si>
  <si>
    <t>249.544,19</t>
  </si>
  <si>
    <t>ROLO COMPACTADOR VIBRATORIO PE DE CARNEIRO, COM CONTROLE REMOTO POR RADIO, POTENCIA  12,5 KW, PESO OPERACIONAL DE 1,675 T, LARGURA DE TRABALHO 0,85 M</t>
  </si>
  <si>
    <t>340.971,42</t>
  </si>
  <si>
    <t>ROLO COMPACTADOR VIBRATORIO REBOCAVEL, CILINDRO DE ACO LISO, POTENCIA DE TRACAO DE 65 CV, PESO DE 4,7 T, IMPACTO DINAMICO TOTAL DE 18,3 T, LARGURA DO ROLO 1,67 M</t>
  </si>
  <si>
    <t>75.325,73</t>
  </si>
  <si>
    <t>ROLO COMPACTADOR VIBRATORIO TANDEM, ACO LISO, POTENCIA 125 HP, PESO SEM/COM LASTRO 10,20/11,65 T, LARGURA DE TRABALHO 1,73 M</t>
  </si>
  <si>
    <t>373.285,73</t>
  </si>
  <si>
    <t>ROLO COMPACTADOR VIBRATORIO TANDEM, ACO LISO, POTENCIA 58 CV, PESO SEM/COM LASTRO 6,5/9,4 T, LARGURA DE TRABALHO 1,20 M</t>
  </si>
  <si>
    <t>306.428,57</t>
  </si>
  <si>
    <t>ROLO DE ESPUMA POLIESTER 23 CM (SEM CABO)</t>
  </si>
  <si>
    <t>ROLO DE LA DE CARNEIRO 23 CM (SEM CABO)</t>
  </si>
  <si>
    <t>21,80</t>
  </si>
  <si>
    <t>ROMPEDOR ELETRICO PESO 26 KG, POTENCIA OPERACIONAL DE 2,5 KW</t>
  </si>
  <si>
    <t>19.456,56</t>
  </si>
  <si>
    <t>ROSETA QUADRADA, SEM FUROS, EM ACO INOX POLIDO, LARGURA APROXIMADA DE 50 MM, PARA FECHADURA DE PORTA - PARAFUSOS INCLUIDOS</t>
  </si>
  <si>
    <t>8,49</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</si>
  <si>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</si>
  <si>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</si>
  <si>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2.203,28</t>
  </si>
  <si>
    <t>ROTACAO VERTICAL DUPLO, EM TUBO DE ACO CARBONO, PINTURA NO PROCESSO ELETROSTATICO - EQUIPAMENTO DE GINASTICA PARA ACADEMIA AO AR LIVRE / ACADEMIA DA TERCEIRA IDADE - ATI * COLETADO CAIXA *</t>
  </si>
  <si>
    <t>1.221,34</t>
  </si>
  <si>
    <t>RUFO EXTERNO DE CHAPA DE ACO GALVANIZADA NUM 26, CORTE 25 CM</t>
  </si>
  <si>
    <t>RUFO EXTERNO DE CHAPA DE ACO GALVANIZADA NUM 26, CORTE 28 CM</t>
  </si>
  <si>
    <t>17,26</t>
  </si>
  <si>
    <t>RUFO EXTERNO/INTERNO DE CHAPA DE ACO GALVANIZADA NUM 26, CORTE 33 CM</t>
  </si>
  <si>
    <t>RUFO INTERNO DE CHAPA DE ACO GALVANIZADA NUM 26, CORTE 50 CM</t>
  </si>
  <si>
    <t>RUFO INTERNO/EXTERNO DE CHAPA DE ACO GALVANIZADA NUM 24, CORTE 25 CM (COLETADO CAIXA)</t>
  </si>
  <si>
    <t>13,38</t>
  </si>
  <si>
    <t>RUFO PARA TELHA ESTRUTURAL DE FIBROCIMENTO 1 ABA (SEM AMIANTO)</t>
  </si>
  <si>
    <t>33,40</t>
  </si>
  <si>
    <t>RUFO PARA TELHA ESTRUTURAL DE FIBROCIMENTO 2 ABAS, COMPRIMENTO DE 1031 MM (SEM AMIANTO)</t>
  </si>
  <si>
    <t>14,16</t>
  </si>
  <si>
    <t>RUFO PARA TELHA ONDULADA DE FIBROCIMENTO, E = 6 MM, ABA *260* MM, COMPRIMENTO 1100 MM (SEM AMIANTO)</t>
  </si>
  <si>
    <t>SABAO EM PO</t>
  </si>
  <si>
    <t>SABONETEIRA DE PAREDE EM METAL CROMADO</t>
  </si>
  <si>
    <t>43,50</t>
  </si>
  <si>
    <t>SABONETEIRA PLASTICA TIPO DISPENSER PARA SABONETE LIQUIDO COM RESERVATORIO 800 A 1500 ML</t>
  </si>
  <si>
    <t>48,91</t>
  </si>
  <si>
    <t>SACO DE RAFIA PARA ENTULHO, NOVO, LISO (SEM CLICHE), *60 x 90* CM</t>
  </si>
  <si>
    <t>SAIBRO PARA ARGAMASSA (COLETADO NO COMERCIO)</t>
  </si>
  <si>
    <t>52,84</t>
  </si>
  <si>
    <t>SAPATA DE PVC ADITIVADO NERVURADO D = 6"</t>
  </si>
  <si>
    <t>172,09</t>
  </si>
  <si>
    <t>SAPATA DE PVC ADITIVADO NERVURADO D = 8"</t>
  </si>
  <si>
    <t>226,48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</si>
  <si>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</si>
  <si>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</si>
  <si>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</si>
  <si>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</si>
  <si>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12,00</t>
  </si>
  <si>
    <t>SARRAFO DE MADEIRA NAO APARELHADA *2,5 X 7* CM, MACARANDUBA, ANGELIM OU EQUIVALENTE DA REGIAO</t>
  </si>
  <si>
    <t>5,29</t>
  </si>
  <si>
    <t>SARRAFO DE MADEIRA NAO APARELHADA 2,5 X 5 CM, MACARANDUBA, ANGELIM OU EQUIVALENTE DA REGIAO</t>
  </si>
  <si>
    <t>SEGURO - HORISTA (ENCARGOS COMPLEMENTARES) (COLETADO CAIXA)</t>
  </si>
  <si>
    <t>SEGURO - MENSALISTA (ENCARGOS COMPLEMENTARES) (COLETADO CAIXA)</t>
  </si>
  <si>
    <t>3,94</t>
  </si>
  <si>
    <t>SEIXO ROLADO PARA APLICACAO EM CONCRETO (POSTO PEDREIRA/FORNECEDOR, SEM FRETE)</t>
  </si>
  <si>
    <t>75,26</t>
  </si>
  <si>
    <t>SELADOR ACRILICO PAREDES INTERNAS/EXTERNAS</t>
  </si>
  <si>
    <t>SELADOR HORIZONTAL PARA FITA DE ACO 1 "</t>
  </si>
  <si>
    <t>467,85</t>
  </si>
  <si>
    <t>SELADOR PVA PAREDES INTERNAS</t>
  </si>
  <si>
    <t>12,67</t>
  </si>
  <si>
    <t>SELANTE A BASE DE ALCATRAO E POLIURETANO PARA JUNTAS HORIZONTAIS</t>
  </si>
  <si>
    <t>61,62</t>
  </si>
  <si>
    <t>SELANTE A BASE DE RESINAS ACRILICAS PARA TRINCAS</t>
  </si>
  <si>
    <t>21,43</t>
  </si>
  <si>
    <t>SELANTE DE BASE ASFALTICA PARA VEDACAO</t>
  </si>
  <si>
    <t>SELANTE ELASTICO MONOCOMPONENTE A BASE DE POLIURETANO PARA JUNTAS DIVERSAS</t>
  </si>
  <si>
    <t xml:space="preserve">310ML </t>
  </si>
  <si>
    <t>32,35</t>
  </si>
  <si>
    <t>SELANTE TIPO VEDA CALHA PARA METAL E FIBROCIMENTO</t>
  </si>
  <si>
    <t>56,97</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</si>
  <si>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</si>
  <si>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</si>
  <si>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</si>
  <si>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</si>
  <si>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</si>
  <si>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</si>
  <si>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9,63</t>
  </si>
  <si>
    <t>SELIM PVC, SOLDAVEL, SEM TRAVAS, JE, 90 GRAUS,  DN 300 X 100 MM, PARA REDE COLETORA ESGOTO (NBR 10569)</t>
  </si>
  <si>
    <t>SEMIRREBOQUE COM DOIS EIXOS EM TANDEM TIPO BASCULANTE COM CACAMBA METALICA 14 M3  (INCLUI MONTAGEM, NAO INCLUI CAVALO MECANICO)</t>
  </si>
  <si>
    <t>73.438,32</t>
  </si>
  <si>
    <t>SEMIRREBOQUE COM TRES EIXOS EM TANDEM TIPO BASCULANTE COM CACAMBA METALICA 18 M3 (INCLUI MONTAGEM, NAO INCLUI CAVALO MECANICO)</t>
  </si>
  <si>
    <t>86.349,65</t>
  </si>
  <si>
    <t>SEMIRREBOQUE COM TRES EIXOS, PARA TRANSPORTE DE CARGA SECA, DIMENSOES APROXIMADAS 2,60 X 12,50 X 0,50 M (NAO INCLUI CAVALO MECANICO)</t>
  </si>
  <si>
    <t>66.777,06</t>
  </si>
  <si>
    <t>SENSOR DE PRESENCA BIVOLT COM FOTOCELULA PARA QUALQUER TIPO DE LAMPADA, POTENCIA MAXIMA *1000* W, USO EXTERNO</t>
  </si>
  <si>
    <t>32,32</t>
  </si>
  <si>
    <t>SENSOR DE PRESENCA BIVOLT DE PAREDE COM FOTOCELULA PARA QUALQUER TIPO DE LAMPADA POTENCIA MAXIMA *1000* W, USO INTERNO</t>
  </si>
  <si>
    <t>SENSOR DE PRESENCA BIVOLT DE PAREDE SEM FOTOCELULA PARA QUALQUER TIPO DE LAMPADA POTENCIA MAXIMA *1000* W, USO INTERNO</t>
  </si>
  <si>
    <t>22,54</t>
  </si>
  <si>
    <t>SENSOR DE PRESENCA BIVOLT DE TETO COM FOTOCELULA PARA QUALQUER TIPO DE LAMPADA POTENCIA MAXIMA *1000* W, USO INTERNO</t>
  </si>
  <si>
    <t>25,37</t>
  </si>
  <si>
    <t>SENSOR DE PRESENCA BIVOLT DE TETO SEM FOTOCELULA PARA QUALQUER TIPO DE LAMPADA POTENCIA MAXIMA *900* W, USO INTERNO</t>
  </si>
  <si>
    <t>23,59</t>
  </si>
  <si>
    <t>SERRA CIRCULAR DE BANCADA COM MOTOR ELETRICO, POTENCIA DE *1600* W, PARA DISCO DE DIAMETRO DE 10" (250 MM)</t>
  </si>
  <si>
    <t>777,19</t>
  </si>
  <si>
    <t>SERRA CIRCULAR DE BANCADA, MODELO PICA-PAU, DIAMETRO DE 350 MM. CARACTERISTICAS DO MOTOR: TRIFASICO, POTENCIA DE 5 HP, FREQUENCIA DE 60 HZ</t>
  </si>
  <si>
    <t>3.131,24</t>
  </si>
  <si>
    <t>SERRALHEIRO</t>
  </si>
  <si>
    <t>SERRALHEIRO (MENSALISTA)</t>
  </si>
  <si>
    <t>SERVENTE DE OBRAS</t>
  </si>
  <si>
    <t>SERVENTE DE OBRAS (MENSALISTA)</t>
  </si>
  <si>
    <t>1.545,13</t>
  </si>
  <si>
    <t>SERVICO DE BOMBEAMENTO DE CONCRETO COM CONSUMO MINIMO DE 40 M3</t>
  </si>
  <si>
    <t>28,94</t>
  </si>
  <si>
    <t>SIFAO EM METAL CROMADO PARA PIA AMERICANA, 1.1/2 X 1.1/2 "</t>
  </si>
  <si>
    <t>111,70</t>
  </si>
  <si>
    <t>SIFAO EM METAL CROMADO PARA PIA AMERICANA, 1.1/2 X 2 "</t>
  </si>
  <si>
    <t>113,07</t>
  </si>
  <si>
    <t>SIFAO EM METAL CROMADO PARA PIA OU LAVATORIO, 1 X 1.1/2 "</t>
  </si>
  <si>
    <t>88,88</t>
  </si>
  <si>
    <t>SIFAO EM METAL CROMADO PARA TANQUE, 1.1/4 X 1.1/2 "</t>
  </si>
  <si>
    <t>94,13</t>
  </si>
  <si>
    <t>SIFAO PLASTICO EXTENSIVEL UNIVERSAL, TIPO COPO</t>
  </si>
  <si>
    <t>SIFAO PLASTICO FLEXIVEL SAIDA VERTICAL PARA COLUNA LAVATORIO, 1 X 1.1/2 "</t>
  </si>
  <si>
    <t>6,49</t>
  </si>
  <si>
    <t>SIFAO PLASTICO TIPO COPO PARA PIA AMERICANA 1.1/2 X 1.1/2 "</t>
  </si>
  <si>
    <t>SIFAO PLASTICO TIPO COPO PARA PIA OU LAVATORIO, 1 X 1.1/2 "</t>
  </si>
  <si>
    <t>10,99</t>
  </si>
  <si>
    <t>SIFAO PLASTICO TIPO COPO PARA TANQUE, 1.1/4 X 1.1/2 "</t>
  </si>
  <si>
    <t>11,67</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</si>
  <si>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</si>
  <si>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</si>
  <si>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</si>
  <si>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4.552,63</t>
  </si>
  <si>
    <t>SIMULADOR DE CAVALGADA TRIPLO, EM TUBO DE ACO CARBONO, PINTURA NO PROCESSO ELETROSTATICO - EQUIPAMENTO DE GINASTICA PARA ACADEMIA AO AR LIVRE / ACADEMIA DA TERCEIRA IDADE - ATI * COLETADO CAIXA *</t>
  </si>
  <si>
    <t>4.474,49</t>
  </si>
  <si>
    <t>SIMULADOR DE REMO INDIVIDUAL, EM TUBO DE ACO CARBONO, PINTURA NO PROCESSO ELETROSTATICO - EQUIPAMENTO DE GINASTICA PARA ACADEMIA AO AR LIVRE / ACADEMIA DA TERCEIRA IDADE - ATI * COLETADO CAIXA *</t>
  </si>
  <si>
    <t>1.908,11</t>
  </si>
  <si>
    <t>SINALIZADOR NOTURNO SIMPLES PARA PARA-RAIOS, SEM RELE FOTOELETRICO</t>
  </si>
  <si>
    <t>30,67</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</si>
  <si>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</si>
  <si>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</si>
  <si>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1.201,92</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</si>
  <si>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</si>
  <si>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988,95</t>
  </si>
  <si>
    <t>SODA CAUSTICA EM ESCAMAS</t>
  </si>
  <si>
    <t>SOLDA EM BARRA DE ESTANHO-CHUMBO 50/50</t>
  </si>
  <si>
    <t>102,29</t>
  </si>
  <si>
    <t>SOLDA EM VARETA FOSCOPER, D = *2,5* MM  X COMPRIMENTO 500 MM</t>
  </si>
  <si>
    <t>98,82</t>
  </si>
  <si>
    <t>SOLDA ESTANHO/COBRE PARA CONEXOES DE COBRE, FIO 2,5 MM, CARRETEL 500 GR (SEM CHUMBO)</t>
  </si>
  <si>
    <t>114,02</t>
  </si>
  <si>
    <t>SOLDADOR</t>
  </si>
  <si>
    <t>11,99</t>
  </si>
  <si>
    <t>SOLDADOR (MENSALISTA)</t>
  </si>
  <si>
    <t>2.103,38</t>
  </si>
  <si>
    <t>SOLDADOR ELETRICO (PARA SOLDA A SER TESTADA COM RAIOS "X")</t>
  </si>
  <si>
    <t>SOLDADOR ELETRICO (PARA SOLDA A SER TESTADA COM RAIOS "X") (MENSALISTA)</t>
  </si>
  <si>
    <t>2.291,17</t>
  </si>
  <si>
    <t>SOLEIRA EM GRANITO, POLIDO, TIPO ANDORINHA/ QUARTZ/ CASTELO/ CORUMBA OU OUTROS EQUIVALENTES DA REGIAO, L= *15* CM, E=  *2,0* CM</t>
  </si>
  <si>
    <t>SOLEIRA PRE-MOLDADA EM GRANILITE, MARMORITE OU GRANITINA, L = *15 CM</t>
  </si>
  <si>
    <t>75,08</t>
  </si>
  <si>
    <t>SOLEIRA/ PEITORIL EM MARMORE, POLIDO, BRANCO COMUM, L= *15* CM, E=  *2* CM,  CORTE RETO</t>
  </si>
  <si>
    <t>51,53</t>
  </si>
  <si>
    <t>SOLEIRA/ TABEIRA EM MARMORE, POLIDO, BRANCO COMUM, L= 5 CM, E=  *2,0* CM</t>
  </si>
  <si>
    <t>28,21</t>
  </si>
  <si>
    <t>SOLUCAO ASFALTICA ELASTOMERICA PARA IMPRIMACAO, APLICACAO A FRIO</t>
  </si>
  <si>
    <t>10,68</t>
  </si>
  <si>
    <t>SOLUCAO LIMPADORA PARA PVC, FRASCO COM 1000 CM3</t>
  </si>
  <si>
    <t>42,20</t>
  </si>
  <si>
    <t>SOLUCAO LIMPADORA PARA PVC, FRASCO COM 200 CM3</t>
  </si>
  <si>
    <t>16,44</t>
  </si>
  <si>
    <t>SOLVENTE DILUENTE A BASE DE AGUARRAS</t>
  </si>
  <si>
    <t>SOLVENTE PARA COLA (PARA LAMINADO MELAMINICO) A BASE DE RESINA SINTETICA</t>
  </si>
  <si>
    <t>25,03</t>
  </si>
  <si>
    <t>SOQUETE DE BAQUELITE BASE E27, PARA LAMPADAS</t>
  </si>
  <si>
    <t>SOQUETE DE PORCELANA BASE E27, FIXO DE TETO, PARA LAMPADAS</t>
  </si>
  <si>
    <t>SOQUETE DE PORCELANA BASE E27, PARA USO AO TEMPO, PARA LAMPADAS</t>
  </si>
  <si>
    <t>6,39</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</si>
  <si>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</si>
  <si>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</si>
  <si>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</si>
  <si>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</si>
  <si>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27,99</t>
  </si>
  <si>
    <t>SPRINKLER TIPO PENDENTE, 68 GRAUS CELSIUS (BULBO VERMELHO), ACABAMENTO NATURAL, 1/2" - 15 MM</t>
  </si>
  <si>
    <t>SPRINKLER TIPO PENDENTE, 68 GRAUS CELSIUS (BULBO VERMELHO), ACABAMENTO NATURAL, 3/4" - 20 MM</t>
  </si>
  <si>
    <t>24,14</t>
  </si>
  <si>
    <t>SPRINKLER TIPO PENDENTE, 79 GRAUS CELSIUS (BULBO AMARELO), ACABAMENTO CROMADO, 3/4" - 20 MM</t>
  </si>
  <si>
    <t>30,13</t>
  </si>
  <si>
    <t>SPRINKLER TIPO PENDENTE, 79 GRAUS CELSIUS (BULBO AMARELO), ACABAMENTO NATURAL, 3/4" - 20 MM</t>
  </si>
  <si>
    <t>29,33</t>
  </si>
  <si>
    <t>SPRINKLER TIPO PENDENTE, 79 GRAUS CELSIUS (BULBO AMARELO,) ACABAMENTO NATURAL OU CROMADO, 1/2" - 15 MM</t>
  </si>
  <si>
    <t>23,22</t>
  </si>
  <si>
    <t>SUMIDOURO CONCRETO PRE MOLDADO, COMPLETO, PARA 10 CONTRIBUINTES</t>
  </si>
  <si>
    <t>654,49</t>
  </si>
  <si>
    <t>SUMIDOURO CONCRETO PRE MOLDADO, COMPLETO, PARA 100 CONTRIBUINTES</t>
  </si>
  <si>
    <t>3.430,45</t>
  </si>
  <si>
    <t>SUMIDOURO CONCRETO PRE MOLDADO, COMPLETO, PARA 150 CONTRIBUINTES</t>
  </si>
  <si>
    <t>4.476,14</t>
  </si>
  <si>
    <t>SUMIDOURO CONCRETO PRE MOLDADO, COMPLETO, PARA 200 CONTRIBUINTES</t>
  </si>
  <si>
    <t>4.701,83</t>
  </si>
  <si>
    <t>SUMIDOURO CONCRETO PRE MOLDADO, COMPLETO, PARA 5 CONTRIBUINTES</t>
  </si>
  <si>
    <t>475,82</t>
  </si>
  <si>
    <t>SUMIDOURO CONCRETO PRE MOLDADO, COMPLETO, PARA 50 CONTRIBUINTES</t>
  </si>
  <si>
    <t>2.320,82</t>
  </si>
  <si>
    <t>SUMIDOURO CONCRETO PRE MOLDADO, COMPLETO, PARA 75 CONTRIBUINTES</t>
  </si>
  <si>
    <t>3.182,20</t>
  </si>
  <si>
    <t>SUPORTE "Y" PARA FITA PERFURADA</t>
  </si>
  <si>
    <t>204,34</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</si>
  <si>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</si>
  <si>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</si>
  <si>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</si>
  <si>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</si>
  <si>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100,65</t>
  </si>
  <si>
    <t>SUPORTE GUIA SIMPLES COM ROLDANA EM POLIPROPILENO PARA CHUMBAR, H = 20 CM</t>
  </si>
  <si>
    <t>SUPORTE ISOLADOR REFORCADO DIAMETRO NOMINAL 5/16", COM ROSCA SOBERBA E BUCHA</t>
  </si>
  <si>
    <t>SUPORTE ISOLADOR SIMPLES DIAMETRO NOMINAL 5/16", COM ROSCA SOBERBA E BUCHA</t>
  </si>
  <si>
    <t>3,47</t>
  </si>
  <si>
    <t>SUPORTE MAO-FRANCESA EM ACO, ABAS IGUAIS 30 CM, CAPACIDADE MINIMA 60 KG, BRANCO</t>
  </si>
  <si>
    <t>SUPORTE MAO-FRANCESA EM ACO, ABAS IGUAIS 40 CM, CAPACIDADE MINIMA 70 KG, BRANCO</t>
  </si>
  <si>
    <t>33,41</t>
  </si>
  <si>
    <t>SUPORTE METALICO PARA CALHA PLUVIAL,  ZINCADO, DOBRADO, DIAMETRO ENTRE 119 E 170 MM, PARA DRENAGEM PREDIAL</t>
  </si>
  <si>
    <t>SUPORTE PARA CALHA DE 150 MM EM FERRO GALVANIZADO</t>
  </si>
  <si>
    <t>3,66</t>
  </si>
  <si>
    <t>SUPORTE PARA TUBO DIAMETRO NOMINAL 2", COM ROSCA MECANICA</t>
  </si>
  <si>
    <t>SURF DUPLO, EM TUBO DE ACO CARBONO, PINTURA NO PROCESSO ELETROSTATICO - EQUIPAMENTO DE GINASTICA PARA ACADEMIA AO AR LIVRE / ACADEMIA DA TERCEIRA IDADE - ATI * COLETADO CAIXA *</t>
  </si>
  <si>
    <t>2.002,86</t>
  </si>
  <si>
    <t>TABUA DE  MADEIRA PARA PISO, CUMARU/IPE CHAMPANHE OU EQUIVALENTE DA REGIAO, ENCAIXE MACHO/FEMEA, *10 X 2* CM</t>
  </si>
  <si>
    <t>88,02</t>
  </si>
  <si>
    <t>TABUA DE  MADEIRA PARA PISO, CUMARU/IPE CHAMPANHE OU EQUIVALENTE DA REGIAO, ENCAIXE MACHO/FEMEA, *15 X 2* CM</t>
  </si>
  <si>
    <t>95,00</t>
  </si>
  <si>
    <t>TABUA DE  MADEIRA PARA PISO, IPE (CERNE) OU EQUIVALENTE DA REGIAO, ENCAIXE MACHO/FEMEA, *20 X 2* CM</t>
  </si>
  <si>
    <t>117,91</t>
  </si>
  <si>
    <t>TABUA DE MADEIRA APARELHADA *2,5 X 15* CM, MACARANDUBA, ANGELIM OU EQUIVALENTE DA REGIAO</t>
  </si>
  <si>
    <t>47,31</t>
  </si>
  <si>
    <t>TABUA DE MADEIRA APARELHADA *2,5 X 25* CM, MACARANDUBA, ANGELIM OU EQUIVALENTE DA REGIAO</t>
  </si>
  <si>
    <t>10,45</t>
  </si>
  <si>
    <t>TABUA DE MADEIRA APARELHADA *2,5 X 30* CM, MACARANDUBA, ANGELIM OU EQUIVALENTE DA REGIAO</t>
  </si>
  <si>
    <t>TABUA MADEIRA 2A QUALIDADE 2,5 X 20,0CM (1 X 8") NAO APARELHADA</t>
  </si>
  <si>
    <t>TABUA MADEIRA 2A QUALIDADE 2,5 X 30,0CM (1 X 12") NAO APARELHADA</t>
  </si>
  <si>
    <t>16,14</t>
  </si>
  <si>
    <t>TABUA MADEIRA 3A QUALIDADE 2,5 X 23,0CM (1 X 9") NAO APARELHADA</t>
  </si>
  <si>
    <t>TABUA MADEIRA 3A QUALIDADE 2,5 X 30,0CM (1 X 12 ) NAO APARELHADA</t>
  </si>
  <si>
    <t>15,32</t>
  </si>
  <si>
    <t>TABUA MADEIRA 3A QUALIDADE 2,5 X 30CM (1 X 12 ) NAO APARELHADA</t>
  </si>
  <si>
    <t>TACO DE MADEIRA PARA PISO, IPE (CERNE) OU EQUIVALENTE DA REGIAO, 7 X 42 CM, E = 2 CM</t>
  </si>
  <si>
    <t>55,13</t>
  </si>
  <si>
    <t>TALABARTE DE SEGURANCA, 2 MOSQUETOES TRAVA DUPLA *53* MM DE ABERTURA, COM ABSORVEDOR DE ENERGIA</t>
  </si>
  <si>
    <t>149,39</t>
  </si>
  <si>
    <t>TALHA ELETRICA 3 T, VELOCIDADE  2,1 M / MIN, POTENCIA 1,3 KW</t>
  </si>
  <si>
    <t>7.298,66</t>
  </si>
  <si>
    <t>TALHA MANUAL DE CORRENTE, CAPACIDADE DE 1 T COM ELEVACAO DE 3 M</t>
  </si>
  <si>
    <t>528,08</t>
  </si>
  <si>
    <t>TALHA MANUAL DE CORRENTE, CAPACIDADE DE 2 T COM ELEVACAO DE 3 M</t>
  </si>
  <si>
    <t>770,22</t>
  </si>
  <si>
    <t>TALHADEIRA COM PUNHO DE PROTECAO *20 X 250* MM</t>
  </si>
  <si>
    <t>28,25</t>
  </si>
  <si>
    <t>TAMPA CEGA EM PVC PARA CONDULETE 4 X 2"</t>
  </si>
  <si>
    <t>3,92</t>
  </si>
  <si>
    <t>TAMPA DE CONCRETO PARA PV OU CAIXA DE INSPECAO, DIMENSOES 600 X 600 X 50 MM</t>
  </si>
  <si>
    <t>28,48</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</si>
  <si>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</si>
  <si>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</si>
  <si>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</si>
  <si>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</si>
  <si>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</si>
  <si>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</si>
  <si>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3,72</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</si>
  <si>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</si>
  <si>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</si>
  <si>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</si>
  <si>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</si>
  <si>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</si>
  <si>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</si>
  <si>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</si>
  <si>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</si>
  <si>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35,14</t>
  </si>
  <si>
    <t>TAMPAO COM CORRENTE, EM LATAO, ENGATE RAPIDO 2 1/2", PARA INSTALACAO PREDIAL DE COMBATE A INCENDIO</t>
  </si>
  <si>
    <t>TAMPAO COMPLETO PARA TIL, EM PVC,  DN 100 MM, PARA REDE COLETORA DE ESGOTO</t>
  </si>
  <si>
    <t>21,17</t>
  </si>
  <si>
    <t>TAMPAO COMPLETO PARA TIL, EM PVC,  DN 150 MM, PARA REDE COLETORA DE ESGOTO</t>
  </si>
  <si>
    <t>32,48</t>
  </si>
  <si>
    <t>TAMPAO COMPLETO PARA TIL, EM PVC,  DN 200 MM, PARA REDE COLETORA DE ESGOTO</t>
  </si>
  <si>
    <t>41,45</t>
  </si>
  <si>
    <t>TAMPAO COMPLETO PARA TIL, EM PVC,  DN 250 MM, PARA REDE COLETORA DE ESGOTO</t>
  </si>
  <si>
    <t>51,33</t>
  </si>
  <si>
    <t>TAMPAO FOFO ARTICULADO P/ REGISTRO, CLASSE A15 CARGA MAX 1,5 T, *200 X 200* MM</t>
  </si>
  <si>
    <t>59,90</t>
  </si>
  <si>
    <t>TAMPAO FOFO ARTICULADO P/ REGISTRO, CLASSE A15 CARGA MAXIMA 1,5 T, *400 X 400* MM</t>
  </si>
  <si>
    <t>149,76</t>
  </si>
  <si>
    <t>TAMPAO FOFO ARTICULADO, CLASSE B125 CARGA MAX 12,5 T, REDONDO TAMPA 600 MM, REDE PLUVIAL/ESGOTO</t>
  </si>
  <si>
    <t>379,76</t>
  </si>
  <si>
    <t>TAMPAO FOFO ARTICULADO, CLASSE D400 CARGA MAX 40 T, REDONDO TAMPA *600 MM, REDE PLUVIAL/ESGOTO</t>
  </si>
  <si>
    <t>465,34</t>
  </si>
  <si>
    <t>TAMPAO FOFO SIMPLES COM BASE, CLASSE A15 CARGA MAX 1,5 T, *400 X 600* MM, REDE TELEFONE</t>
  </si>
  <si>
    <t>194,16</t>
  </si>
  <si>
    <t>TAMPAO FOFO SIMPLES COM BASE, CLASSE A15 CARGA MAX 1,5 T, 300 X 300 MM, REDE PLUVIAL/ESGOTO</t>
  </si>
  <si>
    <t>90,93</t>
  </si>
  <si>
    <t>TAMPAO FOFO SIMPLES COM BASE, CLASSE A15 CARGA MAX 1,5 T, 300 X 400 MM</t>
  </si>
  <si>
    <t>212,88</t>
  </si>
  <si>
    <t>TAMPAO FOFO SIMPLES COM BASE, CLASSE A15 CARGA MAX 1,5 T, 400 X 400 MM, REDE PLUVIAL/ESGOTO/ELETRICA</t>
  </si>
  <si>
    <t>139,06</t>
  </si>
  <si>
    <t>TAMPAO FOFO SIMPLES COM BASE, CLASSE A15 CARGA MAX 1,5 T, 400 X 500 MM, COM INSCRICAO INCENDIO</t>
  </si>
  <si>
    <t>235,34</t>
  </si>
  <si>
    <t>TAMPAO FOFO SIMPLES COM BASE, CLASSE B125 CARGA MAX 12,5 T, REDONDO TAMPA 500 MM, REDE PLUVIAL/ESGOTO</t>
  </si>
  <si>
    <t>299,53</t>
  </si>
  <si>
    <t>TAMPAO FOFO SIMPLES COM BASE, CLASSE B125 CARGA MAX 12,5 T, REDONDO TAMPA 600 MM, REDE PLUVIAL/ESGOTO</t>
  </si>
  <si>
    <t>345,00</t>
  </si>
  <si>
    <t>TAMPAO FOFO SIMPLES COM BASE, CLASSE D400 CARGA MAX 40 T, REDONDO TAMPA 500 MM, REDE PLUVIAL/ESGOTO</t>
  </si>
  <si>
    <t>411,32</t>
  </si>
  <si>
    <t>TAMPAO FOFO SIMPLES COM BASE, CLASSE D400 CARGA MAX 40 T, REDONDO TAMPA 600 MM, REDE PLUVIAL/ESGOTO</t>
  </si>
  <si>
    <t>456,79</t>
  </si>
  <si>
    <t>TAMPAO FOFO SIMPLES COM BASE, CLASSE D400 CARGA MAX 40 T, REDONDO TAMPA 900 MM, REDE PLUVIAL/ESGOTO</t>
  </si>
  <si>
    <t>1.455,41</t>
  </si>
  <si>
    <t>TAMPAO FOFO SIMPLES, CLASSE A15 CARGA MAX 1,5 T, *550 X 1100* MM, REDE TELEFONE</t>
  </si>
  <si>
    <t>492,62</t>
  </si>
  <si>
    <t>TAMPAO PARA TELHA ESTRUTURAL DE FIBROCIMENTO 1 ABA, DE 370 X 155 X 76 MM (SEM AMIANTO)</t>
  </si>
  <si>
    <t>TAMPAO PARA TELHA ESTRUTURAL DE FIBROCIMENTO 2 ABAS, DE 787 X 215 X 60 MM (SEM AMIANTO)</t>
  </si>
  <si>
    <t>TANQUE ACO INOXIDAVEL (ACO 304) COM ESFREGADOR E VALVULA, DE *50 X 40 X 22* CM</t>
  </si>
  <si>
    <t>341,71</t>
  </si>
  <si>
    <t>TANQUE DE ACO CARBONO NAO REVESTIDO, PARA TRANSPORTE DE AGUA COM CAPACIDADE DE 10 M3, COM BOMBA CENTRIFUGA POR TOMADA DE FORCA, VAZAO MAXIMA *75* M3/H (INCLUI MONTAGEM, NAO INCLUI CAMINHAO)</t>
  </si>
  <si>
    <t>39.250,00</t>
  </si>
  <si>
    <t>TANQUE DE ACO PARA TRANSPORTE DE AGUA COM CAPACIDADE DE 14 M3 (INCLUI MONTAGEM, NAO INCLUI CAMINHAO)</t>
  </si>
  <si>
    <t>48.307,69</t>
  </si>
  <si>
    <t>TANQUE DE ACO PARA TRANSPORTE DE AGUA COM CAPACIDADE DE 4 M3 (INCLUI MONTAGEM, NAO INCLUI CAMINHAO)</t>
  </si>
  <si>
    <t>27.566,88</t>
  </si>
  <si>
    <t>TANQUE DE ACO PARA TRANSPORTE DE AGUA COM CAPACIDADE DE 6 M3 (INCLUI MONTAGEM, NAO INCLUI CAMINHAO)</t>
  </si>
  <si>
    <t>32.752,09</t>
  </si>
  <si>
    <t>TANQUE DE ACO PARA TRANSPORTE DE AGUA COM CAPACIDADE DE 8 M3 (INCLUI MONTAGEM, NAO INCLUI CAMINHAO)</t>
  </si>
  <si>
    <t>26.057,27</t>
  </si>
  <si>
    <t>TANQUE DE ASFALTO ESTACIONARIO COM MACARICO, CAPACIDADE 20.000 L</t>
  </si>
  <si>
    <t>54.575,87</t>
  </si>
  <si>
    <t>TANQUE DE ASFALTO ESTACIONARIO COM SERPENTINA, CAPACIDADE 20.000 L</t>
  </si>
  <si>
    <t>57.201,29</t>
  </si>
  <si>
    <t>TANQUE DE ASFALTO ESTACIONARIO COM SERPENTINA, CAPACIDADE 30.000 L</t>
  </si>
  <si>
    <t>67.145,06</t>
  </si>
  <si>
    <t>TANQUE DE LAVAR ROUPAS EM CONCRETO PRE-MOLDADO, 1 BOCA, COM APOIO/PES, DE *60 X 65 X 80* CM (L X P X A)</t>
  </si>
  <si>
    <t>61,52</t>
  </si>
  <si>
    <t>TANQUE DUPLO EM MARMORE SINTETICO COM CUBA LISA E ESFREGADOR, *110 X 60* CM</t>
  </si>
  <si>
    <t>TANQUE LOUCA BRANCA COM COLUNA *30* L</t>
  </si>
  <si>
    <t>467,18</t>
  </si>
  <si>
    <t>TANQUE LOUCA BRANCA SUSPENSO *20* L</t>
  </si>
  <si>
    <t>289,76</t>
  </si>
  <si>
    <t>TANQUE SIMPLES EM MARMORE SINTETICO COM COLUNA, CAPACIDADE *22* L, *60 X 46* CM</t>
  </si>
  <si>
    <t>183,99</t>
  </si>
  <si>
    <t>TANQUE SIMPLES EM MARMORE SINTETICO DE FIXAR NA PAREDE, CAPACIDADE *22* L, *60 X 46* CM</t>
  </si>
  <si>
    <t>97,74</t>
  </si>
  <si>
    <t>TANQUE SIMPLES EM MARMORE SINTETICO SUSPENSO, CAPACIDADE *38* L, *60 X 60* CM</t>
  </si>
  <si>
    <t>123,69</t>
  </si>
  <si>
    <t>TAQUEADOR OU TAQUEIRO</t>
  </si>
  <si>
    <t>17,34</t>
  </si>
  <si>
    <t>TAQUEADOR OU TAQUEIRO (MENSALISTA)</t>
  </si>
  <si>
    <t>3.041,91</t>
  </si>
  <si>
    <t>TARIFA "A" ENTRE  0 E 20M3 FORNECIMENTO D'AGUA</t>
  </si>
  <si>
    <t>9,08</t>
  </si>
  <si>
    <t>TARJETA TIPO LIVRE / OCUPADO, CROMADA, PARA PORTA DE BANHEIRO</t>
  </si>
  <si>
    <t>22,60</t>
  </si>
  <si>
    <t>TE CPVC, SOLDAVEL, 90 GRAUS, 15 MM, PARA AGUA QUENTE PREDIAL</t>
  </si>
  <si>
    <t>TE CPVC, SOLDAVEL, 90 GRAUS, 22 MM, PARA AGUA QUENTE PREDIAL</t>
  </si>
  <si>
    <t>TE CPVC, SOLDAVEL, 90 GRAUS, 28 MM, PARA AGUA QUENTE PREDIAL</t>
  </si>
  <si>
    <t>6,57</t>
  </si>
  <si>
    <t>TE CPVC, SOLDAVEL, 90 GRAUS, 35 MM, PARA AGUA QUENTE PREDIAL</t>
  </si>
  <si>
    <t>TE CPVC, SOLDAVEL, 90 GRAUS, 42 MM, PARA AGUA QUENTE PREDIAL</t>
  </si>
  <si>
    <t>29,14</t>
  </si>
  <si>
    <t>TE CPVC, SOLDAVEL, 90 GRAUS, 54 MM, PARA AGUA QUENTE PREDIAL</t>
  </si>
  <si>
    <t>47,42</t>
  </si>
  <si>
    <t>TE CPVC, SOLDAVEL, 90 GRAUS, 73 MM, PARA AGUA QUENTE PREDIAL</t>
  </si>
  <si>
    <t>114,52</t>
  </si>
  <si>
    <t>TE CPVC, SOLDAVEL, 90 GRAUS, 89 MM, PARA AGUA QUENTE PREDIAL</t>
  </si>
  <si>
    <t>139,34</t>
  </si>
  <si>
    <t>TE DE COBRE (REF 611) SEM ANEL DE SOLDA, BOLSA X BOLSA X BOLSA, 104 MM</t>
  </si>
  <si>
    <t>547,50</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</si>
  <si>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</si>
  <si>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</si>
  <si>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</si>
  <si>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</si>
  <si>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</si>
  <si>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</si>
  <si>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56,22</t>
  </si>
  <si>
    <t>TE DE COBRE (REF 611) SEM ANEL DE SOLDA, BOLSA X BOLSA X BOLSA, 66 MM</t>
  </si>
  <si>
    <t>160,05</t>
  </si>
  <si>
    <t>TE DE COBRE (REF 611) SEM ANEL DE SOLDA, BOLSA X BOLSA X BOLSA, 79 MM</t>
  </si>
  <si>
    <t>250,41</t>
  </si>
  <si>
    <t>TE DE FERRO GALVANIZADO, DE 1 1/2"</t>
  </si>
  <si>
    <t>24,94</t>
  </si>
  <si>
    <t>TE DE FERRO GALVANIZADO, DE 1 1/4"</t>
  </si>
  <si>
    <t>TE DE FERRO GALVANIZADO, DE 1/2"</t>
  </si>
  <si>
    <t>5,61</t>
  </si>
  <si>
    <t>TE DE FERRO GALVANIZADO, DE 1"</t>
  </si>
  <si>
    <t>12,86</t>
  </si>
  <si>
    <t>TE DE FERRO GALVANIZADO, DE 2 1/2"</t>
  </si>
  <si>
    <t>75,03</t>
  </si>
  <si>
    <t>TE DE FERRO GALVANIZADO, DE 2"</t>
  </si>
  <si>
    <t>39,51</t>
  </si>
  <si>
    <t>TE DE FERRO GALVANIZADO, DE 3/4"</t>
  </si>
  <si>
    <t>TE DE FERRO GALVANIZADO, DE 3"</t>
  </si>
  <si>
    <t>100,49</t>
  </si>
  <si>
    <t>TE DE FERRO GALVANIZADO, DE 4"</t>
  </si>
  <si>
    <t>185,27</t>
  </si>
  <si>
    <t>TE DE FERRO GALVANIZADO, DE 5"</t>
  </si>
  <si>
    <t>264,65</t>
  </si>
  <si>
    <t>TE DE FERRO GALVANIZADO, DE 6"</t>
  </si>
  <si>
    <t>620,30</t>
  </si>
  <si>
    <t>TE DE INSPECAO, PVC,  100 X 75 MM, SERIE NORMAL PARA ESGOTO PREDIAL</t>
  </si>
  <si>
    <t>28,54</t>
  </si>
  <si>
    <t>TE DE INSPECAO, PVC, SERIE R, 100 X 75 MM, PARA ESGOTO PREDIAL</t>
  </si>
  <si>
    <t>TE DE INSPECAO, PVC, SERIE R, 150 X 100 MM, PARA ESGOTO PREDIAL</t>
  </si>
  <si>
    <t>TE DE INSPECAO, PVC, SERIE R, 75 X 75 MM, PARA ESGOTO PREDIAL</t>
  </si>
  <si>
    <t>20,36</t>
  </si>
  <si>
    <t>TE DE REDUCAO COM ROSCA, PVC, 90 GRAUS, 1 X 3/4", PARA AGUA FRIA PREDIAL</t>
  </si>
  <si>
    <t>6,29</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</si>
  <si>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</si>
  <si>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</si>
  <si>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</si>
  <si>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</si>
  <si>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22,19</t>
  </si>
  <si>
    <t>TE DE REDUCAO DE FERRO GALVANIZADO, COM ROSCA BSP, DE 1" X 1/2"</t>
  </si>
  <si>
    <t>15,09</t>
  </si>
  <si>
    <t>TE DE REDUCAO DE FERRO GALVANIZADO, COM ROSCA BSP, DE 1" X 3/4"</t>
  </si>
  <si>
    <t>TE DE REDUCAO DE FERRO GALVANIZADO, COM ROSCA BSP, DE 2 1/2" X 1 1/2"</t>
  </si>
  <si>
    <t>81,09</t>
  </si>
  <si>
    <t>TE DE REDUCAO DE FERRO GALVANIZADO, COM ROSCA BSP, DE 2 1/2" X 1 1/4"</t>
  </si>
  <si>
    <t>TE DE REDUCAO DE FERRO GALVANIZADO, COM ROSCA BSP, DE 2 1/2" X 1"</t>
  </si>
  <si>
    <t>TE DE REDUCAO DE FERRO GALVANIZADO, COM ROSCA BSP, DE 2 1/2" X 2"</t>
  </si>
  <si>
    <t>83,45</t>
  </si>
  <si>
    <t>TE DE REDUCAO DE FERRO GALVANIZADO, COM ROSCA BSP, DE 2" X 1 1/2"</t>
  </si>
  <si>
    <t>43,74</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</si>
  <si>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</si>
  <si>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</si>
  <si>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</si>
  <si>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</si>
  <si>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116,65</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</si>
  <si>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</si>
  <si>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</si>
  <si>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</si>
  <si>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</si>
  <si>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</si>
  <si>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220,87</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</si>
  <si>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</si>
  <si>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</si>
  <si>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</si>
  <si>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</si>
  <si>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</si>
  <si>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</si>
  <si>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13,02</t>
  </si>
  <si>
    <t>TE DE REDUCAO METALICO, PARA CONEXAO COM ANEL DESLIZANTE EM TUBO PEX, DN 20 X 25 X 20 MM</t>
  </si>
  <si>
    <t>19,25</t>
  </si>
  <si>
    <t>TE DE REDUCAO METALICO, PARA CONEXAO COM ANEL DESLIZANTE EM TUBO PEX, DN 25 X 16 X 16 MM</t>
  </si>
  <si>
    <t>TE DE REDUCAO METALICO, PARA CONEXAO COM ANEL DESLIZANTE EM TUBO PEX, DN 25 X 16 X 20 MM</t>
  </si>
  <si>
    <t>20,22</t>
  </si>
  <si>
    <t>TE DE REDUCAO METALICO, PARA CONEXAO COM ANEL DESLIZANTE EM TUBO PEX, DN 25 X 16 X 25 MM</t>
  </si>
  <si>
    <t>TE DE REDUCAO METALICO, PARA CONEXAO COM ANEL DESLIZANTE EM TUBO PEX, DN 25 X 20 X 20 MM</t>
  </si>
  <si>
    <t>19,60</t>
  </si>
  <si>
    <t>TE DE REDUCAO METALICO, PARA CONEXAO COM ANEL DESLIZANTE EM TUBO PEX, DN 25 X 20 X 25 MM</t>
  </si>
  <si>
    <t>23,30</t>
  </si>
  <si>
    <t>TE DE REDUCAO METALICO, PARA CONEXAO COM ANEL DESLIZANTE EM TUBO PEX, DN 25 X 32 X 25 MM</t>
  </si>
  <si>
    <t>34,64</t>
  </si>
  <si>
    <t>TE DE REDUCAO METALICO, PARA CONEXAO COM ANEL DESLIZANTE EM TUBO PEX, DN 32 X 20 X 32 MM</t>
  </si>
  <si>
    <t>27,85</t>
  </si>
  <si>
    <t>TE DE REDUCAO METALICO, PARA CONEXAO COM ANEL DESLIZANTE EM TUBO PEX, DN 32 X 25 X 25 MM</t>
  </si>
  <si>
    <t>35,37</t>
  </si>
  <si>
    <t>TE DE REDUCAO METALICO, PARA CONEXAO COM ANEL DESLIZANTE EM TUBO PEX, DN 32 X 25 X 32 MM</t>
  </si>
  <si>
    <t>36,07</t>
  </si>
  <si>
    <t>TE DE REDUCAO, CPVC, 22 X 15 MM, PARA AGUA QUENTE PREDIAL</t>
  </si>
  <si>
    <t>4,82</t>
  </si>
  <si>
    <t>TE DE REDUCAO, CPVC, 28 X 22 MM, PARA AGUA QUENTE PREDIAL</t>
  </si>
  <si>
    <t>TE DE REDUCAO, CPVC, 35 X 28 MM, PARA AGUA QUENTE PREDIAL</t>
  </si>
  <si>
    <t>TE DE REDUCAO, CPVC, 42 X 35 MM, PARA AGUA QUENTE PREDIAL</t>
  </si>
  <si>
    <t>28,49</t>
  </si>
  <si>
    <t>TE DE REDUCAO, PVC LEVE, CURTO, 90 GRAUS, COM BOLSA PARA ANEL, 150 X 100 MM, PARA ESGOTO</t>
  </si>
  <si>
    <t>57,86</t>
  </si>
  <si>
    <t>TE DE REDUCAO, PVC PBA, BBB, JE, DN 100 X 50 / DE 110 X 60 MM, PARA REDE AGUA (NBR 10351)</t>
  </si>
  <si>
    <t>70,70</t>
  </si>
  <si>
    <t>TE DE REDUCAO, PVC PBA, BBB, JE, DN 100 X 75 / DE 110 X 85 MM, PARA REDE AGUA (NBR 10351)</t>
  </si>
  <si>
    <t>77,22</t>
  </si>
  <si>
    <t>TE DE REDUCAO, PVC PBA, BBB, JE, DN 75 X 50 / DE 85 X 60 MM, PARA REDE AGUA (NBR 10351)</t>
  </si>
  <si>
    <t>39,08</t>
  </si>
  <si>
    <t>TE DE REDUCAO, PVC, BBB, JE, 90 GRAUS, DN 200 X 150 MM, PARA REDE COLETORA ESGOTO  (NBR 10569)</t>
  </si>
  <si>
    <t>214,59</t>
  </si>
  <si>
    <t>TE DE REDUCAO, PVC, BBB, JE, 90 GRAUS, DN 250 X 150 MM, PARA REDE COLETORA ESGOTO (NBR 10569)</t>
  </si>
  <si>
    <t>379,32</t>
  </si>
  <si>
    <t>TE DE REDUCAO, PVC, SOLDAVEL, 90 GRAUS, 110 MM X 60 MM, PARA AGUA FRIA PREDIAL</t>
  </si>
  <si>
    <t>85,21</t>
  </si>
  <si>
    <t>TE DE REDUCAO, PVC, SOLDAVEL, 90 GRAUS, 25 MM X 20 MM, PARA AGUA FRIA PREDIAL</t>
  </si>
  <si>
    <t>TE DE REDUCAO, PVC, SOLDAVEL, 90 GRAUS, 32 MM X 25 MM, PARA AGUA FRIA PREDIAL</t>
  </si>
  <si>
    <t>TE DE REDUCAO, PVC, SOLDAVEL, 90 GRAUS, 40 MM X 32 MM, PARA AGUA FRIA PREDIAL</t>
  </si>
  <si>
    <t>6,21</t>
  </si>
  <si>
    <t>TE DE REDUCAO, PVC, SOLDAVEL, 90 GRAUS, 50 MM X 20 MM, PARA AGUA FRIA PREDIAL</t>
  </si>
  <si>
    <t>TE DE REDUCAO, PVC, SOLDAVEL, 90 GRAUS, 50 MM X 25 MM, PARA AGUA FRIA PREDIAL</t>
  </si>
  <si>
    <t>6,92</t>
  </si>
  <si>
    <t>TE DE REDUCAO, PVC, SOLDAVEL, 90 GRAUS, 50 MM X 32 MM, PARA AGUA FRIA PREDIAL</t>
  </si>
  <si>
    <t>TE DE REDUCAO, PVC, SOLDAVEL, 90 GRAUS, 50 MM X 40 MM, PARA AGUA FRIA PREDIAL</t>
  </si>
  <si>
    <t>10,77</t>
  </si>
  <si>
    <t>TE DE REDUCAO, PVC, SOLDAVEL, 90 GRAUS, 75 MM X 50 MM, PARA AGUA FRIA PREDIAL</t>
  </si>
  <si>
    <t>32,11</t>
  </si>
  <si>
    <t>TE DE REDUCAO, PVC, SOLDAVEL, 90 GRAUS, 85 MM X 60 MM, PARA AGUA FRIA PREDIAL</t>
  </si>
  <si>
    <t>50,96</t>
  </si>
  <si>
    <t>TE DE SERVICO INTEGRADO, EM POLIPROPILENO (PP), PARA TUBOS EM PEAD/PVC, 60 X 20 MM - LIGACAO PREDIAL DE AGUA</t>
  </si>
  <si>
    <t>29,96</t>
  </si>
  <si>
    <t>TE DE SERVICO INTEGRADO, EM POLIPROPILENO (PP), PARA TUBOS EM PEAD/PVC, 60 X 32 MM - LIGACAO PREDIAL DE AGUA</t>
  </si>
  <si>
    <t>40,95</t>
  </si>
  <si>
    <t>TE DE SERVICO INTEGRADO, EM POLIPROPILENO (PP), PARA TUBOS EM PEAD, 63 X 20 MM - LIGACAO PREDIAL DE AGUA</t>
  </si>
  <si>
    <t>38,33</t>
  </si>
  <si>
    <t>TE DE SERVICO, PEAD PE 100, DE 125 X 20 MM, PARA ELETROFUSAO</t>
  </si>
  <si>
    <t>120,73</t>
  </si>
  <si>
    <t>TE DE SERVICO, PEAD PE 100, DE 125 X 32 MM, PARA ELETROFUSAO</t>
  </si>
  <si>
    <t>122,78</t>
  </si>
  <si>
    <t>TE DE SERVICO, PEAD PE 100, DE 125 X 63 MM, PARA ELETROFUSAO</t>
  </si>
  <si>
    <t>186,10</t>
  </si>
  <si>
    <t>TE DE SERVICO, PEAD PE 100, DE 200 X 20 MM, PARA ELETROFUSAO</t>
  </si>
  <si>
    <t>202,88</t>
  </si>
  <si>
    <t>TE DE SERVICO, PEAD PE 100, DE 200 X 32 MM, PARA ELETROFUSAO</t>
  </si>
  <si>
    <t>206,06</t>
  </si>
  <si>
    <t>TE DE SERVICO, PEAD PE 100, DE 200 X 63 MM, PARA ELETROFUSAO</t>
  </si>
  <si>
    <t>282,64</t>
  </si>
  <si>
    <t>TE DE SERVICO, PEAD PE 100, DE 63 X 20 MM, PARA ELETROFUSAO</t>
  </si>
  <si>
    <t>95,83</t>
  </si>
  <si>
    <t>TE DE SERVICO, PEAD PE 100, DE 63 X 32 MM, PARA ELETROFUSAO</t>
  </si>
  <si>
    <t>TE DE SERVICO, PEAD PE 100, DE 63 X 63 MM, PARA ELETROFUSAO</t>
  </si>
  <si>
    <t>115,42</t>
  </si>
  <si>
    <t>TE DE TRANSICAO, CPVC, SOLDAVEL, 15 MM X 1/2", PARA AGUA QUENTE</t>
  </si>
  <si>
    <t>TE DE TRANSICAO, CPVC, SOLDAVEL, 22 MM X 1/2", PARA AGUA QUENTE</t>
  </si>
  <si>
    <t>7,57</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</si>
  <si>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</si>
  <si>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</si>
  <si>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</si>
  <si>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10,85</t>
  </si>
  <si>
    <t>TE METALICO, PARA CONEXAO COM ANEL DESLIZANTE EM TUBO PEX, DN 20 MM</t>
  </si>
  <si>
    <t>TE METALICO, PARA CONEXAO COM ANEL DESLIZANTE EM TUBO PEX, DN 25 MM</t>
  </si>
  <si>
    <t>TE METALICO, PARA CONEXAO COM ANEL DESLIZANTE EM TUBO PEX, DN 32 MM</t>
  </si>
  <si>
    <t>31,37</t>
  </si>
  <si>
    <t>TE MISTURADOR COM INSERTO METALICO, FEMEA, PPR, DN 25 MM X 3/4", PARA AGUA QUENTE E FRIA PREDIAL</t>
  </si>
  <si>
    <t>23,93</t>
  </si>
  <si>
    <t>TE MISTURADOR DE TRANSICAO, CPVC, COM ROSCA, 22 MM X 3/4", PARA AGUA QUENTE</t>
  </si>
  <si>
    <t>TE MISTURADOR METALICO, PARA CONEXAO COM ANEL DESLIZANTE EM TUBO PEX, DN 16 MM X 1/2"</t>
  </si>
  <si>
    <t>38,90</t>
  </si>
  <si>
    <t>TE MISTURADOR METALICO, PARA CONEXAO COM ANEL DESLIZANTE EM TUBO PEX, DN 20 MM X 3/4"</t>
  </si>
  <si>
    <t>49,44</t>
  </si>
  <si>
    <t>TE MISTURADOR, CPVC, SOLDAVEL, 15 MM, PARA AGUA QUENTE</t>
  </si>
  <si>
    <t>5,98</t>
  </si>
  <si>
    <t>TE MISTURADOR, CPVC, SOLDAVEL, 22 MM, PARA AGUA QUENTE</t>
  </si>
  <si>
    <t>TE MISTURADOR, PPR, F M M, DN 20 X 20 MM, PARA AGUA QUENTE PREDIAL</t>
  </si>
  <si>
    <t>TE MISTURADOR, PPR, F M M, DN 25 X 25 MM, PARA AGUA QUENTE PREDIAL</t>
  </si>
  <si>
    <t>3,99</t>
  </si>
  <si>
    <t>TE NORMAL, PPR, SOLDAVEL, 90 GRAUS, DN 110 X 110 X 110 MM, PARA AGUA QUENTE PREDIAL</t>
  </si>
  <si>
    <t>112,85</t>
  </si>
  <si>
    <t>TE NORMAL, PPR, SOLDAVEL, 90 GRAUS, DN 20 X 20 X 20 MM, PARA AGUA QUENTE PREDIAL</t>
  </si>
  <si>
    <t>TE NORMAL, PPR, SOLDAVEL, 90 GRAUS, DN 25 X 25 X 25 MM, PARA AGUA QUENTE PREDIAL</t>
  </si>
  <si>
    <t>TE NORMAL, PPR, SOLDAVEL, 90 GRAUS, DN 32 X 32 X 32 MM, PARA AGUA QUENTE PREDIAL</t>
  </si>
  <si>
    <t>4,15</t>
  </si>
  <si>
    <t>TE NORMAL, PPR, SOLDAVEL, 90 GRAUS, DN 40 X 40 X 40 MM, PARA AGUA QUENTE PREDIAL</t>
  </si>
  <si>
    <t>9,35</t>
  </si>
  <si>
    <t>TE NORMAL, PPR, SOLDAVEL, 90 GRAUS, DN 50 X 50 X 50 MM, PARA AGUA QUENTE PREDIAL</t>
  </si>
  <si>
    <t>12,54</t>
  </si>
  <si>
    <t>TE NORMAL, PPR, SOLDAVEL, 90 GRAUS, DN 63 X 63 X 63 MM, PARA AGUA QUENTE PREDIAL</t>
  </si>
  <si>
    <t>22,13</t>
  </si>
  <si>
    <t>TE NORMAL, PPR, SOLDAVEL, 90 GRAUS, DN 75 X 75 X 75 MM, PARA AGUA QUENTE PREDIAL</t>
  </si>
  <si>
    <t>46,23</t>
  </si>
  <si>
    <t>TE NORMAL, PPR, SOLDAVEL, 90 GRAUS, DN 90 X 90 X 90 MM, PARA AGUA QUENTE PREDIAL</t>
  </si>
  <si>
    <t>70,52</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</si>
  <si>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</si>
  <si>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</si>
  <si>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</si>
  <si>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</si>
  <si>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</si>
  <si>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</si>
  <si>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25,29</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</si>
  <si>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</si>
  <si>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</si>
  <si>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</si>
  <si>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</si>
  <si>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7,65</t>
  </si>
  <si>
    <t>TE PVC, SOLDAVEL, COM BUCHA DE LATAO NA BOLSA CENTRAL, 90 GRAUS, 32 MM X 3/4", PARA AGUA FRIA PREDIAL</t>
  </si>
  <si>
    <t>12,77</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</si>
  <si>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</si>
  <si>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</si>
  <si>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</si>
  <si>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</si>
  <si>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</si>
  <si>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25,19</t>
  </si>
  <si>
    <t>TE RANHURADO EM FERRO FUNDIDO, DN 65 (2 1/2")</t>
  </si>
  <si>
    <t>36,75</t>
  </si>
  <si>
    <t>TE RANHURADO EM FERRO FUNDIDO, DN 80 (3")</t>
  </si>
  <si>
    <t>39,12</t>
  </si>
  <si>
    <t>TE REDUCAO PVC, ROSCAVEL, 90 GRAUS,  1.1/2" X 3/4",  AGUA FRIA PREDIAL</t>
  </si>
  <si>
    <t>TE ROSCA FEMEA, METALICO, PARA CONEXAO COM ANEL DESLIZANTE EM TUBO PEX, DN 16 MM X 1/2"</t>
  </si>
  <si>
    <t>TE ROSCA FEMEA, METALICO, PARA CONEXAO COM ANEL DESLIZANTE EM TUBO PEX, DN 20 MM X 1/2"</t>
  </si>
  <si>
    <t>12,97</t>
  </si>
  <si>
    <t>TE ROSCA FEMEA, METALICO, PARA CONEXAO COM ANEL DESLIZANTE EM TUBO PEX, DN 20 MM X 3/4"</t>
  </si>
  <si>
    <t>14,59</t>
  </si>
  <si>
    <t>TE ROSCA FEMEA, METALICO, PARA CONEXAO COM ANEL DESLIZANTE EM TUBO PEX, DN 25 MM X 1/2"</t>
  </si>
  <si>
    <t>20,98</t>
  </si>
  <si>
    <t>TE ROSCA FEMEA, METALICO, PARA CONEXAO COM ANEL DESLIZANTE EM TUBO PEX, DN 25 MM X 3/4"</t>
  </si>
  <si>
    <t>22,66</t>
  </si>
  <si>
    <t>TE ROSCA MACHO, METALICO, PARA CONEXAO COM ANEL DESLIZANTE EM TUBO PEX, DN 16 MM X 1/2"</t>
  </si>
  <si>
    <t>12,24</t>
  </si>
  <si>
    <t>TE ROSCA MACHO, METALICO, PARA CONEXAO COM ANEL DESLIZANTE EM TUBO PEX, DN 20 MM X 1/2"</t>
  </si>
  <si>
    <t>13,77</t>
  </si>
  <si>
    <t>TE ROSCA MACHO, METALICO, PARA CONEXAO COM ANEL DESLIZANTE EM TUBO PEX, DN 20 MM X 3/4"</t>
  </si>
  <si>
    <t>14,35</t>
  </si>
  <si>
    <t>TE ROSCA MACHO, METALICO, PARA CONEXAO COM ANEL DESLIZANTE EM TUBO PEX, DN 25 MM X 3/4"</t>
  </si>
  <si>
    <t>23,48</t>
  </si>
  <si>
    <t>TE ROSCA MACHO, METALICO, PARA CONEXAO COM ANEL DESLIZANTE EM TUBO PEX, DN 32 MM X 1"</t>
  </si>
  <si>
    <t>TE ROSCA MACHO, METALICO, PARA CONEXAO COM ANEL DESLIZANTE EM TUBO PEX, DN 32 MM X 3/4"</t>
  </si>
  <si>
    <t>37,91</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</si>
  <si>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</si>
  <si>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</si>
  <si>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</si>
  <si>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</si>
  <si>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</si>
  <si>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5,11</t>
  </si>
  <si>
    <t>TE SANITARIO, PVC, DN 75 X 50 MM, SERIE NORMAL PARA ESGOTO PREDIAL</t>
  </si>
  <si>
    <t>8,94</t>
  </si>
  <si>
    <t>TE SANITARIO, PVC, DN 75 X 75 MM, SERIE NORMAL PARA ESGOTO PREDIAL</t>
  </si>
  <si>
    <t>10,10</t>
  </si>
  <si>
    <t>TE SOLDAVEL, PVC, 90 GRAUS, 110 MM, PARA AGUA FRIA PREDIAL (NBR 5648)</t>
  </si>
  <si>
    <t>115,40</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</si>
  <si>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</si>
  <si>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</si>
  <si>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</si>
  <si>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</si>
  <si>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</si>
  <si>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</si>
  <si>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39,33</t>
  </si>
  <si>
    <t>TE SOLDAVEL, PVC, 90 GRAUS, 85 MM, PARA AGUA FRIA PREDIAL (NBR 5648)</t>
  </si>
  <si>
    <t>61,69</t>
  </si>
  <si>
    <t>TE SOLDAVEL, PVC, 90 GRAUS,50 MM, PARA AGUA FRIA PREDIAL (NBR 5648)</t>
  </si>
  <si>
    <t>TE 45 GRAUS DE FERRO GALVANIZADO, COM ROSCA BSP, DE 1 1/2"</t>
  </si>
  <si>
    <t>54,14</t>
  </si>
  <si>
    <t>TE 45 GRAUS DE FERRO GALVANIZADO, COM ROSCA BSP, DE 1 1/4"</t>
  </si>
  <si>
    <t>41,73</t>
  </si>
  <si>
    <t>TE 45 GRAUS DE FERRO GALVANIZADO, COM ROSCA BSP, DE 1/2"</t>
  </si>
  <si>
    <t>TE 45 GRAUS DE FERRO GALVANIZADO, COM ROSCA BSP, DE 1"</t>
  </si>
  <si>
    <t>25,89</t>
  </si>
  <si>
    <t>TE 45 GRAUS DE FERRO GALVANIZADO, COM ROSCA BSP, DE 2 1/2"</t>
  </si>
  <si>
    <t>153,72</t>
  </si>
  <si>
    <t>TE 45 GRAUS DE FERRO GALVANIZADO, COM ROSCA BSP, DE 2"</t>
  </si>
  <si>
    <t>82,51</t>
  </si>
  <si>
    <t>TE 45 GRAUS DE FERRO GALVANIZADO, COM ROSCA BSP, DE 3/4"</t>
  </si>
  <si>
    <t>TE 45 GRAUS DE FERRO GALVANIZADO, COM ROSCA BSP, DE 3"</t>
  </si>
  <si>
    <t>242,99</t>
  </si>
  <si>
    <t>TE 45 GRAUS DE FERRO GALVANIZADO, COM ROSCA BSP, DE 4"</t>
  </si>
  <si>
    <t>389,53</t>
  </si>
  <si>
    <t>TE 90 GRAUS EM ACO CARBONO, SOLDAVEL, PRESSAO 3.000 LBS, DN 1 1/2"</t>
  </si>
  <si>
    <t>87,74</t>
  </si>
  <si>
    <t>TE 90 GRAUS EM ACO CARBONO, SOLDAVEL, PRESSAO 3.000 LBS, DN 1 1/4"</t>
  </si>
  <si>
    <t>67,33</t>
  </si>
  <si>
    <t>TE 90 GRAUS EM ACO CARBONO, SOLDAVEL, PRESSAO 3.000 LBS, DN 1/2"</t>
  </si>
  <si>
    <t>TE 90 GRAUS EM ACO CARBONO, SOLDAVEL, PRESSAO 3.000 LBS, DN 1"</t>
  </si>
  <si>
    <t>43,84</t>
  </si>
  <si>
    <t>TE 90 GRAUS EM ACO CARBONO, SOLDAVEL, PRESSAO 3.000 LBS, DN 2 1/2"</t>
  </si>
  <si>
    <t>281,50</t>
  </si>
  <si>
    <t>TE 90 GRAUS EM ACO CARBONO, SOLDAVEL, PRESSAO 3.000 LBS, DN 2"</t>
  </si>
  <si>
    <t>144,16</t>
  </si>
  <si>
    <t>TE 90 GRAUS EM ACO CARBONO, SOLDAVEL, PRESSAO 3.000 LBS, DN 3/4"</t>
  </si>
  <si>
    <t>27,91</t>
  </si>
  <si>
    <t>TE 90 GRAUS EM ACO CARBONO, SOLDAVEL, PRESSAO 3.000 LBS, DN 3"</t>
  </si>
  <si>
    <t>460,52</t>
  </si>
  <si>
    <t>TE, PLASTICO, DN 16 MM, PARA CONEXAO COM CRIMPAGEM EM TUBO PEX</t>
  </si>
  <si>
    <t>14,79</t>
  </si>
  <si>
    <t>TE, PLASTICO, DN 20 MM, PARA CONEXAO COM CRIMPAGEM EM TUBO PEX</t>
  </si>
  <si>
    <t>TE, PLASTICO, DN 25 MM, PARA CONEXAO COM CRIMPAGEM EM TUBO PEX</t>
  </si>
  <si>
    <t>TE, PLASTICO, DN 32 MM, PARA CONEXAO COM CRIMPAGEM EM TUBO PEX</t>
  </si>
  <si>
    <t>45,02</t>
  </si>
  <si>
    <t>TE, PVC LEVE, CURTO, 90 GRAUS, 150 MM, PARA ESGOTO</t>
  </si>
  <si>
    <t>49,63</t>
  </si>
  <si>
    <t>TE, PVC PBA, BBB, 90 GRAUS, DN 100 / DE 110 MM, PARA REDE  AGUA (NBR 10351)</t>
  </si>
  <si>
    <t>87,27</t>
  </si>
  <si>
    <t>TE, PVC PBA, BBB, 90 GRAUS, DN 50 / DE 60 MM, PARA REDE AGUA (NBR 10351)</t>
  </si>
  <si>
    <t>18,75</t>
  </si>
  <si>
    <t>TE, PVC PBA, BBB, 90 GRAUS, DN 75 / DE 85 MM, PARA REDE AGUA (NBR 10351)</t>
  </si>
  <si>
    <t>46,99</t>
  </si>
  <si>
    <t>TE, PVC, SERIE R, 100 X 100 MM, PARA ESGOTO PREDIAL</t>
  </si>
  <si>
    <t>29,11</t>
  </si>
  <si>
    <t>TE, PVC, SERIE R, 100 X 75 MM, PARA ESGOTO PREDIAL</t>
  </si>
  <si>
    <t>21,14</t>
  </si>
  <si>
    <t>TE, PVC, SERIE R, 150 X 100 MM, PARA ESGOTO PREDIAL</t>
  </si>
  <si>
    <t>TE, PVC, SERIE R, 150 X 150 MM, PARA ESGOTO PREDIAL</t>
  </si>
  <si>
    <t>73,25</t>
  </si>
  <si>
    <t>TE, PVC, SERIE R, 75 X 75 MM, PARA ESGOTO PREDIAL</t>
  </si>
  <si>
    <t>16,73</t>
  </si>
  <si>
    <t>TE, PVC, 90 GRAUS, BBB, JE, DN 100 MM, PARA REDE COLETORA ESGOTO (NBR 10569)</t>
  </si>
  <si>
    <t>65,34</t>
  </si>
  <si>
    <t>TE, PVC, 90 GRAUS, BBB, JE, DN 150 MM, PARA REDE COLETORA ESGOTO (NBR 10569)</t>
  </si>
  <si>
    <t>107,69</t>
  </si>
  <si>
    <t>TE, PVC, 90 GRAUS, BBB, JE, DN 200 MM, PARA REDE COLETORA ESGOTO (NBR 10569)</t>
  </si>
  <si>
    <t>183,09</t>
  </si>
  <si>
    <t>TE, PVC, 90 GRAUS, BBB, JE, DN 250 MM, PARA REDE COLETORA ESGOTO  (NBR 10569)</t>
  </si>
  <si>
    <t>698,63</t>
  </si>
  <si>
    <t>TE, PVC, 90 GRAUS, BBB, JE, DN 300 MM, PARA REDE COLETORA ESGOTO  (NBR 10569)</t>
  </si>
  <si>
    <t>1.072,08</t>
  </si>
  <si>
    <t>TE, PVC, 90 GRAUS, BBB, JE, DN 400 MM, PARA REDE COLETORA ESGOTO  (NBR 10569)</t>
  </si>
  <si>
    <t>1.185,46</t>
  </si>
  <si>
    <t>TE, PVC, 90 GRAUS, BBP, JE, DN 100 MM, PARA REDE COLETORA ESGOTO (NBR 10569)</t>
  </si>
  <si>
    <t>26,13</t>
  </si>
  <si>
    <t>TECNICO DE EDIFICACOES</t>
  </si>
  <si>
    <t>TECNICO DE EDIFICACOES (MENSALISTA)</t>
  </si>
  <si>
    <t>5.457,55</t>
  </si>
  <si>
    <t>TECNICO EM LABORATORIO E CAMPO DE CONSTRUCAO CIVIL</t>
  </si>
  <si>
    <t>27,12</t>
  </si>
  <si>
    <t>TECNICO EM LABORATORIO E CAMPO DE CONSTRUCAO CIVIL (MENSALISTA)</t>
  </si>
  <si>
    <t>4.757,42</t>
  </si>
  <si>
    <t>TECNICO EM SEGURANCA DO TRABALHO</t>
  </si>
  <si>
    <t>23,97</t>
  </si>
  <si>
    <t>TECNICO EM SEGURANCA DO TRABALHO (MENSALISTA)</t>
  </si>
  <si>
    <t>4.206,17</t>
  </si>
  <si>
    <t>TECNICO EM SONDAGEM</t>
  </si>
  <si>
    <t>TECNICO EM SONDAGEM (MENSALISTA)</t>
  </si>
  <si>
    <t>3.421,01</t>
  </si>
  <si>
    <t>TELA ARAME GALVANIZADO REVESTIDO COM PVC, MALHA HEXAGONAL DUPLA TORCAO, 8 X 10 CM (ZN/AL + PVC), FIO *2,4* MM</t>
  </si>
  <si>
    <t>50,00</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</si>
  <si>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</si>
  <si>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</si>
  <si>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</si>
  <si>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9,67</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</si>
  <si>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</si>
  <si>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</si>
  <si>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</si>
  <si>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1,21</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</si>
  <si>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</si>
  <si>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</si>
  <si>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</si>
  <si>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</si>
  <si>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5,06</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</si>
  <si>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</si>
  <si>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</si>
  <si>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</si>
  <si>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</si>
  <si>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8,72</t>
  </si>
  <si>
    <t>TELA DE ACO SOLDADA NERVURADA, CA-60, Q-196, (3,11 KG/M2), DIAMETRO DO FIO = 5,0 MM, LARGURA =  2,45 M, ESPACAMENTO DA MALHA = 10 X 10 CM</t>
  </si>
  <si>
    <t>15,07</t>
  </si>
  <si>
    <t>TELA DE ACO SOLDADA NERVURADA, CA-60, T-196, (2,11 KG/M2), DIAMETRO DO FIO = 5,0 MM, LARGURA =  2,45 M, ESPACAMENTO DA MALHA = 30 X 10 CM</t>
  </si>
  <si>
    <t>TELA DE ANIAGEM (JUTA)</t>
  </si>
  <si>
    <t>8,98</t>
  </si>
  <si>
    <t>TELA DE ARAME GALV QUADRANGULAR / LOSANGULAR,  FIO 2,11 MM (14  BWG), MALHA  8 X 8 CM, H = 2 M</t>
  </si>
  <si>
    <t>10,26</t>
  </si>
  <si>
    <t>TELA DE ARAME GALV QUADRANGULAR / LOSANGULAR,  FIO 2,11 MM (14 BWG), MALHA  5 X 5 CM, H = 2 M</t>
  </si>
  <si>
    <t>TELA DE ARAME GALV QUADRANGULAR / LOSANGULAR,  FIO 2,77 MM (12  BWG), MALHA  10 X 10 CM, H = 2 M</t>
  </si>
  <si>
    <t>12,53</t>
  </si>
  <si>
    <t>TELA DE ARAME GALV QUADRANGULAR / LOSANGULAR,  FIO 2,77 MM (12  BWG), MALHA  8 X 8 CM, H = 2 M</t>
  </si>
  <si>
    <t>TELA DE ARAME GALV QUADRANGULAR / LOSANGULAR,  FIO 2,77 MM (12 BWG), MALHA  5 X 5 CM, H = 2 M</t>
  </si>
  <si>
    <t>21,12</t>
  </si>
  <si>
    <t>TELA DE ARAME GALV QUADRANGULAR / LOSANGULAR,  FIO 3,4 MM (10  BWG), MALHA  5 X 5 CM, H = 2 M</t>
  </si>
  <si>
    <t>31,75</t>
  </si>
  <si>
    <t>TELA DE ARAME GALV QUADRANGULAR / LOSANGULAR,  FIO 4,19 MM (8 BWG), MALHA  5 X 5 CM, H = 2 M</t>
  </si>
  <si>
    <t>56,23</t>
  </si>
  <si>
    <t>TELA DE ARAME GALV REVESTIDO EM PVC, QUADRANGULAR / LOSANGULAR,  FIO 1,24 MM (18 BWG), BITOLA = *1,9* MM, MALHA  1,9 X 1,9  CM, H = 2 M</t>
  </si>
  <si>
    <t>33,71</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</si>
  <si>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</si>
  <si>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</si>
  <si>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</si>
  <si>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67,01</t>
  </si>
  <si>
    <t>TELA DE ARAME GALV, HEXAGONAL,  FIO 0,56 MM (24  BWG), MALHA  1/2", H = 1 M</t>
  </si>
  <si>
    <t>TELA DE ARAME ONDULADA,  FIO *2,77* MM (10  BWG), MALHA  5 X 5 CM, H = 2 M</t>
  </si>
  <si>
    <t>26,24</t>
  </si>
  <si>
    <t>TELA DE FIBRA DE VIDRO, ACABAMENTO ANTI-ALCALINO, MALHA 10 X 10 MM</t>
  </si>
  <si>
    <t>8,86</t>
  </si>
  <si>
    <t>TELA EM MALHA HEXAGONAL DE DUPLA TORCAO 8 X 10 CM (ZN/ AL + PVC), FIO 2,7 MM, COM GEOMANTA OU BIOMANTA, DIMENSOES 4,0 X 2,0 X 0,6 M, COM INCLINACAO DE 70 GRAUS, PARA SOLO REFORCADO</t>
  </si>
  <si>
    <t>812,72</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</si>
  <si>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</si>
  <si>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</si>
  <si>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</si>
  <si>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</si>
  <si>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</si>
  <si>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</si>
  <si>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</si>
  <si>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32,89</t>
  </si>
  <si>
    <t>TELHA ALUMINIO ONDULADA, ALTURA = *18* MM, E = 0,7 MM</t>
  </si>
  <si>
    <t>TELHA CERAMICA TIPO AMERICANA, COMPRIMENTO DE *45* CM, RENDIMENTO DE *12* TELHAS/M2</t>
  </si>
  <si>
    <t>TELHA CERAMICA TIPO COLONIAL, COMPRIMENTO DE *44* CM, RENDIMENTO DE *26* TELHAS/M2</t>
  </si>
  <si>
    <t>0,83</t>
  </si>
  <si>
    <t>837,50</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</si>
  <si>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</si>
  <si>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</si>
  <si>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</si>
  <si>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</si>
  <si>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</si>
  <si>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</si>
  <si>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</si>
  <si>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73,52</t>
  </si>
  <si>
    <t>TELHA DE ACO ZINCADO TRAPEZOIDAL AUTOPORTANTE, A = 120 MM, E = 0,95 MM, SEM PINTURA</t>
  </si>
  <si>
    <t>TELHA DE ACO ZINCADO TRAPEZOIDAL AUTOPORTANTE, A = 259 MM, E = 0,95 MM, COM PINTURA ELETROSTATICA BRANCA EM 1 FACE</t>
  </si>
  <si>
    <t>85,66</t>
  </si>
  <si>
    <t>TELHA DE ACO ZINCADO TRAPEZOIDAL AUTOPORTANTE, A = 259 MM, E = 0,95 MM, SEM PINTURA</t>
  </si>
  <si>
    <t>69,33</t>
  </si>
  <si>
    <t>TELHA DE ACO ZINCADO TRAPEZOIDAL, A = *40* MM, E = 0,5 MM, SEM PINTURA</t>
  </si>
  <si>
    <t>27,20</t>
  </si>
  <si>
    <t>TELHA DE ALUMINIO TRAPEZOIDAL, ALTURA = 38 MM, E = 0,5 MM (LARGURA = 1056 MM E COMPRIMENTO = 5000 MM)</t>
  </si>
  <si>
    <t>131,57</t>
  </si>
  <si>
    <t>TELHA DE ALUMINIO TRAPEZOIDAL, ALTURA = 38 MM, E = 0,7 MM (LARGURA = 1056 MM E COMPRIMENTO = 5000 MM)</t>
  </si>
  <si>
    <t>185,83</t>
  </si>
  <si>
    <t>TELHA DE CONCRETO TIPO CLASSICA, COR CINZA, COMPRIMENTO DE *42* CM, RENDIMENTO DE *10* TELHAS/M2 (COLETADO CAIXA)</t>
  </si>
  <si>
    <t>2,11</t>
  </si>
  <si>
    <t>TELHA DE FIBRA DE VIDRO ONDULADA INCOLOR, E = 0,6 MM, DE *0,50 X 2,44* M</t>
  </si>
  <si>
    <t>TELHA DE FIBROCIMENTO E = 6 MM, DE 3,00 X 1,06 M (SEM AMIANTO)</t>
  </si>
  <si>
    <t>113,46</t>
  </si>
  <si>
    <t>TELHA DE FIBROCIMENTO E = 6 MM, DE 4,10 X 1,06 M (SEM AMIANTO)</t>
  </si>
  <si>
    <t>152,22</t>
  </si>
  <si>
    <t>TELHA DE FIBROCIMENTO E = 6 MM, DE 4,60 X 1,06 M (SEM AMIANTO)</t>
  </si>
  <si>
    <t>175,67</t>
  </si>
  <si>
    <t>TELHA DE FIBROCIMENTO E = 8 MM, DE 3,00 X 1,06 M (SEM AMIANTO)</t>
  </si>
  <si>
    <t>143,67</t>
  </si>
  <si>
    <t>TELHA DE FIBROCIMENTO E = 8 MM, DE 4,10 X 1,06 M (SEM AMIANTO)</t>
  </si>
  <si>
    <t>195,92</t>
  </si>
  <si>
    <t>TELHA DE FIBROCIMENTO E = 8 MM, DE 4,60 X 1,06 M (SEM AMIANTO)</t>
  </si>
  <si>
    <t>219,44</t>
  </si>
  <si>
    <t>TELHA DE FIBROCIMENTO E= 8 MM, DE *3,70 X 1,06* M (SEM AMIANTO)</t>
  </si>
  <si>
    <t>44,97</t>
  </si>
  <si>
    <t>TELHA DE FIBROCIMENTO ONDULADA E = 4 MM, DE 1,22 X 0,50 M (SEM AMIANTO)</t>
  </si>
  <si>
    <t>7,71</t>
  </si>
  <si>
    <t>TELHA DE FIBROCIMENTO ONDULADA E = 4 MM, DE 2,13 X 0,50 M (SEM AMIANTO)</t>
  </si>
  <si>
    <t>13,41</t>
  </si>
  <si>
    <t>TELHA DE FIBROCIMENTO ONDULADA E = 4 MM, DE 2,44 X 0,50 M (SEM AMIANTO)</t>
  </si>
  <si>
    <t>TELHA DE FIBROCIMENTO ONDULADA E = 6 MM, DE 1,53 X 1,10 M (SEM AMIANTO)</t>
  </si>
  <si>
    <t>37,03</t>
  </si>
  <si>
    <t>TELHA DE FIBROCIMENTO ONDULADA E = 6 MM, DE 1,83 X 1,10 M (SEM AMIANTO)</t>
  </si>
  <si>
    <t>TELHA DE FIBROCIMENTO ONDULADA E = 6 MM, DE 2,44 X 1,10 M (SEM AMIANTO)</t>
  </si>
  <si>
    <t>21,97</t>
  </si>
  <si>
    <t>TELHA DE FIBROCIMENTO ONDULADA E = 6 MM, DE 3,66 X 1,10 M (SEM AMIANTO)</t>
  </si>
  <si>
    <t>88,58</t>
  </si>
  <si>
    <t>TELHA DE FIBROCIMENTO ONDULADA E = 8 MM, DE 1,53 X 1,10 M (SEM AMIANTO)</t>
  </si>
  <si>
    <t>48,72</t>
  </si>
  <si>
    <t>TELHA DE FIBROCIMENTO ONDULADA E = 8 MM, DE 1,83 X 1,10 M (SEM AMIANTO)</t>
  </si>
  <si>
    <t>58,15</t>
  </si>
  <si>
    <t>TELHA DE FIBROCIMENTO ONDULADA E = 8 MM, DE 2,44 X 1,10 M (SEM AMIANTO)</t>
  </si>
  <si>
    <t>81,68</t>
  </si>
  <si>
    <t>TELHA DE FIBROCIMENTO ONDULADA E = 8 MM, DE 3,66 X 1,10 M (SEM AMIANTO)</t>
  </si>
  <si>
    <t>30,41</t>
  </si>
  <si>
    <t>122,44</t>
  </si>
  <si>
    <t>TELHA DE VIDRO TIPO FRANCESA, *39 X 23* CM</t>
  </si>
  <si>
    <t>36,59</t>
  </si>
  <si>
    <t>TELHA ESTRUTURAL DE FIBROCIMENTO 1 ABA, DE 0,52 X 2,00 M (SEM AMIANTO)</t>
  </si>
  <si>
    <t>75,71</t>
  </si>
  <si>
    <t>TELHA ESTRUTURAL DE FIBROCIMENTO 1 ABA, DE 0,52 X 2,50 M (SEM AMIANTO)</t>
  </si>
  <si>
    <t>88,24</t>
  </si>
  <si>
    <t>TELHA ESTRUTURAL DE FIBROCIMENTO 1 ABA, DE 0,52 X 3,60 M (SEM AMIANTO)</t>
  </si>
  <si>
    <t>127,27</t>
  </si>
  <si>
    <t>TELHA ESTRUTURAL DE FIBROCIMENTO 1 ABA, DE 0,52 X 4,00 M (SEM AMIANTO)</t>
  </si>
  <si>
    <t>140,58</t>
  </si>
  <si>
    <t>TELHA ESTRUTURAL DE FIBROCIMENTO 1 ABA, DE 0,52 X 4,50 M (SEM AMIANTO)</t>
  </si>
  <si>
    <t>68,35</t>
  </si>
  <si>
    <t>159,95</t>
  </si>
  <si>
    <t>TELHA ESTRUTURAL DE FIBROCIMENTO 1 ABA, DE 0,52 X 5,00 M (SEM AMIANTO)</t>
  </si>
  <si>
    <t>177,73</t>
  </si>
  <si>
    <t>TELHA ESTRUTURAL DE FIBROCIMENTO 1 ABA, DE 0,52 X 5,50 M (SEM AMIANTO)</t>
  </si>
  <si>
    <t>195,58</t>
  </si>
  <si>
    <t>TELHA ESTRUTURAL DE FIBROCIMENTO 1 ABA, DE 0,52 X 6,00 M (SEM AMIANTO)</t>
  </si>
  <si>
    <t>213,31</t>
  </si>
  <si>
    <t>TELHA ESTRUTURAL DE FIBROCIMENTO 1 ABA, DE 0,52 X 6,50 M (SEM AMIANTO)</t>
  </si>
  <si>
    <t>231,09</t>
  </si>
  <si>
    <t>TELHA ESTRUTURAL DE FIBROCIMENTO 1 ABA, DE 0,52 X 7,20 M (SEM AMIANTO)</t>
  </si>
  <si>
    <t>255,87</t>
  </si>
  <si>
    <t>TELHA ESTRUTURAL DE FIBROCIMENTO 2 ABAS, DE 1,00 X 3,00 M (SEM AMIANTO)</t>
  </si>
  <si>
    <t>169,21</t>
  </si>
  <si>
    <t>TELHA ESTRUTURAL DE FIBROCIMENTO 2 ABAS, DE 1,00 X 4,60 M (SEM AMIANTO)</t>
  </si>
  <si>
    <t>269,64</t>
  </si>
  <si>
    <t>TELHA ESTRUTURAL DE FIBROCIMENTO 2 ABAS, DE 1,00 X 6,00 M (SEM AMIANTO)</t>
  </si>
  <si>
    <t>354,13</t>
  </si>
  <si>
    <t>TELHA ESTRUTURAL DE FIBROCIMENTO 2 ABAS, DE 1,00 X 7,40 M (SEM AMIANTO)</t>
  </si>
  <si>
    <t>435,37</t>
  </si>
  <si>
    <t>TELHA ESTRUTURAL DE FIBROCIMENTO 2 ABAS, DE 1,00 X 8,20 M (SEM AMIANTO)</t>
  </si>
  <si>
    <t>484,57</t>
  </si>
  <si>
    <t>TELHA ESTRUTURAL DE FIBROCIMENTO 2 ABAS, DE 1,00 X 9,20 M (SEM AMIANTO)</t>
  </si>
  <si>
    <t>542,50</t>
  </si>
  <si>
    <t>TELHA GALVALUME COM ISOLAMENTO TERMOACUSTICO EM ESPUMA RIGIDA DE POLIURETANO (PU) INJETADO, E = 30 MM, DENSIDADE 35 KG/M3, COM DUAS FACES TRAPEZOIDAIS (NAO INCLUI ACESSORIOS DE FIXACAO) (COLETADO CAIXA)</t>
  </si>
  <si>
    <t>91,55</t>
  </si>
  <si>
    <t>TELHA ISOLANTE COM NUCLEO EM POLIESTIRENO (EPS), E = 30 MM, REVESTIDA EM ACO ZINCADO *0,5* MM COM PRE-PINTURA NAS DUAS FACES, FACE SUPERIOR EM TELHA TRAPEZOIDAL E FACE INFERIOR EM CHAPA PLANA (NAO INCLUI ACESSORIOS DE FIXACAO)</t>
  </si>
  <si>
    <t>109,78</t>
  </si>
  <si>
    <t>TELHA ISOLANTE COM NUCLEO EM POLIESTIRENO (EPS), E = 50 MM, REVESTIDA EM ACO ZINCADO *0,5* MM COM PRE-PINTURA NAS DUAS FACES, FACE SUPERIOR EM TELHA TRAPEZOIDAL E FACE INFERIOR EM CHAPA PLANA (NAO INCLUI ACESSORIOS DE FIXACAO)</t>
  </si>
  <si>
    <t>117,59</t>
  </si>
  <si>
    <t>TELHA ISOLANTE COM NUCLEO EM POLIESTIRENO (EPS), E = 50 MM, REVESTIDA EM TELHA TRAPEZOIDAL DE ACO ZINCADO *0,5* MM COM PRE-PINTURA NAS DUAS FACES (NAO INCLUI ACESSORIOS DE FIXACAO)</t>
  </si>
  <si>
    <t>94,02</t>
  </si>
  <si>
    <t>TELHA VIDRO TIPO CANAL OU COLONIAL, C = 46 A 50 CM</t>
  </si>
  <si>
    <t>34,05</t>
  </si>
  <si>
    <t>TELHADOR</t>
  </si>
  <si>
    <t>12,47</t>
  </si>
  <si>
    <t>TELHADOR ( MENSALISTA )</t>
  </si>
  <si>
    <t>2.187,54</t>
  </si>
  <si>
    <t>TERMINAL A COMPRESSAO EM COBRE ESTANHADO PARA CABO 10 MM2, 1 FURO E 1 COMPRESSAO, PARA PARAFUSO DE FIXACAO M6</t>
  </si>
  <si>
    <t>TERMINAL A COMPRESSAO EM COBRE ESTANHADO PARA CABO 120 MM2, 1 FURO E 1 COMPRESSAO, PARA PARAFUSO DE FIXACAO M12</t>
  </si>
  <si>
    <t>5,22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</si>
  <si>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</si>
  <si>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</si>
  <si>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</si>
  <si>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</si>
  <si>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</si>
  <si>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</si>
  <si>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</si>
  <si>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</si>
  <si>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</si>
  <si>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</si>
  <si>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</si>
  <si>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</si>
  <si>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</si>
  <si>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5,10</t>
  </si>
  <si>
    <t>TERMINAL METALICO A PRESSAO PARA 1 CABO DE 120 MM2, COM 1 FURO DE FIXACAO</t>
  </si>
  <si>
    <t>TERMINAL METALICO A PRESSAO PARA 1 CABO DE 150 A 185 MM2, COM 2 FUROS PARA FIXACAO</t>
  </si>
  <si>
    <t>60,35</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</si>
  <si>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</si>
  <si>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</si>
  <si>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</si>
  <si>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</si>
  <si>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</si>
  <si>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</si>
  <si>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17,13</t>
  </si>
  <si>
    <t>TERMINAL METALICO A PRESSAO PARA 1 CABO DE 25 MM2, COM 1 FURO DE FIXACAO</t>
  </si>
  <si>
    <t>3,06</t>
  </si>
  <si>
    <t>TERMINAL METALICO A PRESSAO PARA 1 CABO DE 300 MM2, COM 1 FURO DE FIXACAO</t>
  </si>
  <si>
    <t>24,66</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</si>
  <si>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</si>
  <si>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</si>
  <si>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</si>
  <si>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</si>
  <si>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2,46</t>
  </si>
  <si>
    <t>TERMINAL METALICO A PRESSAO PARA 1 CABO DE 70 MM2, COM 1 FURO DE FIXACAO</t>
  </si>
  <si>
    <t>TERMINAL METALICO A PRESSAO PARA 1 CABO DE 95 A 120 MM2, COM 2 FUROS PARA FIXACAO</t>
  </si>
  <si>
    <t>TERMINAL METALICO A PRESSAO PARA 1 CABO DE 95 MM2, COM 1 FURO DE FIXACAO</t>
  </si>
  <si>
    <t>7,76</t>
  </si>
  <si>
    <t>TERMINAL METALICO A PRESSAO 1 CABO, PARA CABOS DE 4 A 10 MM2, COM 2 FUROS PARA FIXACAO</t>
  </si>
  <si>
    <t>TERMOFUSORA PARA TUBOS E CONEXOES EM PPR COM DIAMETROS DE 20 A 63 MM, POTENCIA DE 800 W, TENSAO 220 V</t>
  </si>
  <si>
    <t>576,32</t>
  </si>
  <si>
    <t>TERMOFUSORA PARA TUBOS E CONEXOES EM PPR COM DIAMETROS DE 75 A 110 MM, POTENCIA DE *1100* W, TENSAO 220 V</t>
  </si>
  <si>
    <t>808,87</t>
  </si>
  <si>
    <t>TERRA VEGETAL (ENSACADA)</t>
  </si>
  <si>
    <t>0,55</t>
  </si>
  <si>
    <t>TERRA VEGETAL (GRANEL)</t>
  </si>
  <si>
    <t>117,85</t>
  </si>
  <si>
    <t>TESTEIRA ANTIDERRAPANTE PARA PISO VINILICO *5 X 2,5* CM, E = 2 MM</t>
  </si>
  <si>
    <t>10,28</t>
  </si>
  <si>
    <t>TIJOLO CERAMICO LAMINADO 5,5 X 11 X 23 CM</t>
  </si>
  <si>
    <t>TIJOLO CERAMICO MACICO *5 X 10 X 20* CM</t>
  </si>
  <si>
    <t>TIJOLO CERAMICO MACICO APARENTE *6 X 12 X 24* CM</t>
  </si>
  <si>
    <t>1,03</t>
  </si>
  <si>
    <t>TIJOLO CERAMICO MACICO APARENTE 2 FUROS, *6,5 X 10 X 20* CM</t>
  </si>
  <si>
    <t>TIJOLO CERAMICO REFRATARIO 2,5 X 11,4 X 22,9 CM</t>
  </si>
  <si>
    <t>TIJOLO CERAMICO REFRATARIO 6,3 X 11,4 X 22,9 CM</t>
  </si>
  <si>
    <t>3,62</t>
  </si>
  <si>
    <t>TIL DE PASSAGEM, EM PVC, JE, BBB, DN 100 X 100 MM, PARA REDE COLETORA DE ESGOTO NBR 10569</t>
  </si>
  <si>
    <t>270,64</t>
  </si>
  <si>
    <t>TIL DE PASSAGEM, EM PVC, JE, BBB, DN 150 X 150 MM, PARA REDE COLETORA DE ESGOTO NBR 10569</t>
  </si>
  <si>
    <t>509,45</t>
  </si>
  <si>
    <t>TIL DE PASSAGEM, EM PVC, JE, BBB, DN 200 X 150 MM, PARA REDE COLETORA DE ESGOTO NBR 10569</t>
  </si>
  <si>
    <t>551,58</t>
  </si>
  <si>
    <t>TIL DE PASSAGEM, EM PVC, JE, BBB, DN 250 X 150 MM, PARA REDE COLETORA DE ESGOTO NBR 10569</t>
  </si>
  <si>
    <t>712,11</t>
  </si>
  <si>
    <t>TIL DE PASSAGEM, EM PVC, JE, BBB, DN 300 X 150 MM, PARA REDE COLETORA DE ESGOTO NBR 10569</t>
  </si>
  <si>
    <t>912,76</t>
  </si>
  <si>
    <t>TIL PARA LIGACAO PREDIAL, EM PVC, JE, BBB, DN 100 X 100 MM, PARA REDE COLETORA ESGOTO (NBR 10569)</t>
  </si>
  <si>
    <t>TIL RADIAL, PVC, JE, BBB, DN 150 X 200 MM, PARA REDE COLETORA DE ESGOTO (NBR 10569)</t>
  </si>
  <si>
    <t>499,16</t>
  </si>
  <si>
    <t>TIL RADIAL, PVC, JE, BBB, DN 300 X 200 MM, PARA REDE COLETORA DE ESGOTO (NBR 10569)</t>
  </si>
  <si>
    <t>1.537,39</t>
  </si>
  <si>
    <t>TIL TUBO QUEDA, EM PVC, JE, BBB, DN 100 X 100 MM, PARA REDE COLETORA DE ESGOTO (NBR 10569)</t>
  </si>
  <si>
    <t>185,78</t>
  </si>
  <si>
    <t>TIL TUBO QUEDA, EM PVC, JE, BBB, DN 150 X 150 MM, PARA REDE COLETORA DE ESGOTO (NBR 10569)</t>
  </si>
  <si>
    <t>821,46</t>
  </si>
  <si>
    <t>TIL TUBO QUEDA, EM PVC, JE, BBB, DN 200 X 150 MM, PARA REDE COLETORA DE ESGOTO (NBR 10569)</t>
  </si>
  <si>
    <t>827,99</t>
  </si>
  <si>
    <t>TIL TUBO QUEDA, EM PVC, JE, BBB, DN 250 X 150 MM, PARA REDE COLETORA DE ESGOTO (NBR 10569)</t>
  </si>
  <si>
    <t>944,88</t>
  </si>
  <si>
    <t>TIL TUBO QUEDA, EM PVC, JE, BBB, DN 300 X 150 MM, PARA REDE COLETORA DE ESGOTO (NBR 10569)</t>
  </si>
  <si>
    <t>1.017,54</t>
  </si>
  <si>
    <t>TINTA A BASE DE RESINA ACRILICA EMULSIONADA EM AGUA, PARA SINALIZACAO HORIZONTAL VIARIA (NBR 13699)</t>
  </si>
  <si>
    <t>TINTA A BASE DE RESINA ACRILICA, PARA SINALIZACAO HORIZONTAL VIARIA (NBR 11862)</t>
  </si>
  <si>
    <t>TINTA A OLEO BRILHANTE PARA MADEIRA E METAIS</t>
  </si>
  <si>
    <t>67,88</t>
  </si>
  <si>
    <t>TINTA ACRILICA PARA CERAMICA</t>
  </si>
  <si>
    <t>TINTA ACRILICA PREMIUM PARA PISO</t>
  </si>
  <si>
    <t>41,91</t>
  </si>
  <si>
    <t>TINTA ACRILICA PREMIUM, COR BRANCO  FOSCO</t>
  </si>
  <si>
    <t>62,82</t>
  </si>
  <si>
    <t>TINTA ACRILICA PREMIUM, COR BRANCO FOSCO</t>
  </si>
  <si>
    <t>TINTA ASFALTICA IMPERMEABILIZANTE DILUIDA EM SOLVENTE, PARA MATERIAIS CIMENTICIOS, METAL E MADEIRA</t>
  </si>
  <si>
    <t>9,65</t>
  </si>
  <si>
    <t>TINTA ASFALTICA IMPERMEABILIZANTE DISPERSA EM AGUA, PARA MATERIAIS CIMENTICIOS</t>
  </si>
  <si>
    <t>TINTA BORRACHA CLORADA, ACABAMENTO SEMIBRILHO, BRANCA</t>
  </si>
  <si>
    <t>82,68</t>
  </si>
  <si>
    <t>TINTA BORRACHA CLORADA, ACABAMENTO SEMIBRILHO, CORES VIVAS</t>
  </si>
  <si>
    <t>89,10</t>
  </si>
  <si>
    <t>TINTA BORRACHA, CLORADA, ACABAMENTO SEMIBRILHO, PRETA</t>
  </si>
  <si>
    <t>83,42</t>
  </si>
  <si>
    <t>TINTA EPOXI PREMIUM, BRANCA</t>
  </si>
  <si>
    <t>50,65</t>
  </si>
  <si>
    <t>TINTA ESMALTE SINTETICO GRAFITE COM PROTECAO PARA METAIS FERROSOS</t>
  </si>
  <si>
    <t>22,71</t>
  </si>
  <si>
    <t>TINTA ESMALTE SINTETICO PREMIUM ACETINADO</t>
  </si>
  <si>
    <t>TINTA ESMALTE SINTETICO PREMIUM BRILHANTE</t>
  </si>
  <si>
    <t>21,33</t>
  </si>
  <si>
    <t>TINTA ESMALTE SINTETICO PREMIUM FOSCO</t>
  </si>
  <si>
    <t>TINTA LATEX ACRILICA ECONOMICA, COR BRANCA</t>
  </si>
  <si>
    <t>TINTA LATEX ACRILICA STANDARD, COR BRANCA</t>
  </si>
  <si>
    <t>42,91</t>
  </si>
  <si>
    <t>TINTA LATEX PVA PREMIUM,  COR BRANCA</t>
  </si>
  <si>
    <t>54,30</t>
  </si>
  <si>
    <t>TINTA LATEX PVA PREMIUM, COR BRANCA</t>
  </si>
  <si>
    <t>15,08</t>
  </si>
  <si>
    <t>TINTA LATEX PVA STANDARD, COR BRANCA</t>
  </si>
  <si>
    <t>TINTA MINERAL IMPERMEAVEL EM PO, BRANCA</t>
  </si>
  <si>
    <t>TINTA PROTETORA SUPERFICIE METALICA ALUMINIO</t>
  </si>
  <si>
    <t>TINTA/REVESTIMENTO  A BASE DE RESINA EPOXI COM ALCATRAO, BICOMPONENTE</t>
  </si>
  <si>
    <t>43,58</t>
  </si>
  <si>
    <t>TINTA/REVESTIMENTO A BASE DE RESINA EPOXI COM ALCATRAO, BICOMPONENTE</t>
  </si>
  <si>
    <t>29,05</t>
  </si>
  <si>
    <t>TIRANTE COM ELO, EM ARAME GALVANIZADO RIGIDO, NUMERO 10, COMPRIMENTO 2000 MM, PARA PENDURAL DE FORRO REMOVIVEL</t>
  </si>
  <si>
    <t>TIRANTE EM FERRO GALVANIZADO PARA CONTRAVENTAMENTO DE TELHA CANALETE 90, 1/4 " X 400 MM</t>
  </si>
  <si>
    <t>21,72</t>
  </si>
  <si>
    <t>TOALHEIRO PLASTICO TIPO DISPENSER PARA PAPEL TOALHA INTERFOLHADO</t>
  </si>
  <si>
    <t>TOMADA INDUSTRIAL DE EMBUTIR 3P+T 30 A, 440 V, COM TRAVA, COM PLACA</t>
  </si>
  <si>
    <t>37,42</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</si>
  <si>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</si>
  <si>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</si>
  <si>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</si>
  <si>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</si>
  <si>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</si>
  <si>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</si>
  <si>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</si>
  <si>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29,56</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</si>
  <si>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</si>
  <si>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</si>
  <si>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</si>
  <si>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</si>
  <si>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13,16</t>
  </si>
  <si>
    <t>TOMADA 2P+T 20A, 250V  (APENAS MODULO)</t>
  </si>
  <si>
    <t>TOMADAS (2 MODULOS) 2P+T 10A, 250V, CONJUNTO MONTADO PARA EMBUTIR 4" X 2" (PLACA + SUPORTE + MODULOS)</t>
  </si>
  <si>
    <t>14,76</t>
  </si>
  <si>
    <t>TOPOGRAFO</t>
  </si>
  <si>
    <t>17,05</t>
  </si>
  <si>
    <t>TOPOGRAFO (MENSALISTA)</t>
  </si>
  <si>
    <t>2.990,59</t>
  </si>
  <si>
    <t>TORNEIRA CROMADA COM BICO PARA JARDIM/TANQUE 1/2 " OU 3/4 " (REF 1153)</t>
  </si>
  <si>
    <t>TORNEIRA CROMADA CURTA SEM BICO PARA TANQUE, PADRAO POPULAR, 1/2 " OU 3/4 " (REF 1140)</t>
  </si>
  <si>
    <t>TORNEIRA CROMADA CURTA SEM BICO PARA USO GERAL  1/2 " OU 3/4 " (REF 1152)</t>
  </si>
  <si>
    <t>34,87</t>
  </si>
  <si>
    <t>TORNEIRA CROMADA DE MESA PARA COZINHA BICA MOVEL COM AREJADOR 1/2 " OU 3/4 " (REF 1167)</t>
  </si>
  <si>
    <t>84,68</t>
  </si>
  <si>
    <t>TORNEIRA CROMADA DE MESA PARA LAVATORIO COM SENSOR DE PRESENCA</t>
  </si>
  <si>
    <t>544,67</t>
  </si>
  <si>
    <t>TORNEIRA CROMADA DE MESA PARA LAVATORIO TEMPORIZADA PRESSAO BICA BAIXA</t>
  </si>
  <si>
    <t>140,24</t>
  </si>
  <si>
    <t>TORNEIRA CROMADA DE MESA PARA LAVATORIO, BICA ALTA (REF 1195)</t>
  </si>
  <si>
    <t>72,25</t>
  </si>
  <si>
    <t>TORNEIRA CROMADA DE MESA PARA LAVATORIO, PADRAO POPULAR, 1/2 " OU 3/4 " (REF 1193)</t>
  </si>
  <si>
    <t>42,00</t>
  </si>
  <si>
    <t>TORNEIRA CROMADA DE PAREDE LONGA PARA LAVATORIO (REF 1178)</t>
  </si>
  <si>
    <t>138,12</t>
  </si>
  <si>
    <t>TORNEIRA CROMADA DE PAREDE PARA COZINHA BICA MOVEL COM AREJADOR 1/2 " OU 3/4 " (REF 1168)</t>
  </si>
  <si>
    <t>80,85</t>
  </si>
  <si>
    <t>TORNEIRA CROMADA DE PAREDE PARA COZINHA COM AREJADOR 1/2 " OU 3/4 " (REF 1157)</t>
  </si>
  <si>
    <t>84,42</t>
  </si>
  <si>
    <t>TORNEIRA CROMADA DE PAREDE PARA COZINHA COM AREJADOR, PADRAO POPULAR, 1/2 " OU 3/4 " (REF 1159)</t>
  </si>
  <si>
    <t>43,13</t>
  </si>
  <si>
    <t>TORNEIRA CROMADA DE PAREDE PARA COZINHA SEM AREJADOR, PADRAO POPULAR, 1/2 " OU 3/4 " (REF 1158)</t>
  </si>
  <si>
    <t>34,78</t>
  </si>
  <si>
    <t>TORNEIRA CROMADA SEM BICO PARA TANQUE 1/2 " OU 3/4 " (REF 1143)</t>
  </si>
  <si>
    <t>30,68</t>
  </si>
  <si>
    <t>TORNEIRA CROMADA SEM BICO PARA TANQUE, PADRAO POPULAR, 1/2 " OU 3/4 " (REF 1126)</t>
  </si>
  <si>
    <t>TORNEIRA ELETRICA DE PAREDE, BICA ALTA, PARA COZINHA, 5500 W (110/220 V)</t>
  </si>
  <si>
    <t>105,94</t>
  </si>
  <si>
    <t>TORNEIRA METAL AMARELO COM BICO PARA JARDIM, PADRAO POPULAR, 1/2 " OU 3/4 " (REF 1128)</t>
  </si>
  <si>
    <t>13,17</t>
  </si>
  <si>
    <t>TORNEIRA METAL AMARELO CURTA SEM BICO PARA TANQUE, PADRAO POPULAR, 1/2 " OU 3/4 " (REF 1120)</t>
  </si>
  <si>
    <t>TORNEIRA METALICA DE BOIA CONVENCIONAL PARA CAIXA D'AGUA, 1.1/2", COM HASTE METALICA E BALAO PLASTICO</t>
  </si>
  <si>
    <t>50,54</t>
  </si>
  <si>
    <t>TORNEIRA METALICA DE BOIA CONVENCIONAL PARA CAIXA D'AGUA, 1.1/4", COM HASTE METALICA E BALAO PLASTICO</t>
  </si>
  <si>
    <t>53,98</t>
  </si>
  <si>
    <t>TORNEIRA METALICA DE BOIA CONVENCIONAL PARA CAIXA D'AGUA, 1/2 ", COM HASTE METALICA E BALAO METALICO</t>
  </si>
  <si>
    <t>21,53</t>
  </si>
  <si>
    <t>TORNEIRA METALICA DE BOIA CONVENCIONAL PARA CAIXA D'AGUA, 1/2", COM HASTE METALICA E BALAO PLASTICO</t>
  </si>
  <si>
    <t>TORNEIRA METALICA DE BOIA CONVENCIONAL PARA CAIXA D'AGUA, 1", COM HASTE METALICA E BALAO PLASTICO</t>
  </si>
  <si>
    <t>22,18</t>
  </si>
  <si>
    <t>TORNEIRA METALICA DE BOIA CONVENCIONAL PARA CAIXA D'AGUA, 2", COM HASTE METALICA E BALAO PLASTICO</t>
  </si>
  <si>
    <t>89,61</t>
  </si>
  <si>
    <t>TORNEIRA METALICA DE BOIA CONVENCIONAL PARA CAIXA D'AGUA, 3/4 ", COM HASTE METALICA E BALAO METALICO</t>
  </si>
  <si>
    <t>22,43</t>
  </si>
  <si>
    <t>TORNEIRA METALICA DE BOIA CONVENCIONAL PARA CAIXA D'AGUA, 3/4", COM HASTE METALICA E BALAO PLASTICO</t>
  </si>
  <si>
    <t>TORNEIRA METALICA DE BOIA VAZAO TOTAL PARA CAIXA D'AGUA, 1/2", COM HASTE METALICA E BALAO PLASTICO</t>
  </si>
  <si>
    <t>24,85</t>
  </si>
  <si>
    <t>TORNEIRA METALICA DE BOIA VAZAO TOTAL PARA CAIXA D'AGUA, 1", COM HASTE METALICA E BALAO PLASTICO</t>
  </si>
  <si>
    <t>TORNEIRA METALICA DE BOIA VAZAO TOTAL PARA CAIXA D'AGUA, 3/4", COM HASTE METALICA E BALAO PLASTICO</t>
  </si>
  <si>
    <t>25,63</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</si>
  <si>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</si>
  <si>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</si>
  <si>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</si>
  <si>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11,73</t>
  </si>
  <si>
    <t>TORNEIRA PLASTICA DE MESA, BICA MOVEL, PARA COZINHA 1/2 "</t>
  </si>
  <si>
    <t>31,98</t>
  </si>
  <si>
    <t>TORNEIRA PLASTICA PARA TANQUE 1/2 " OU 3/4 " COM BICO PARA MANGUEIRA</t>
  </si>
  <si>
    <t>24,27</t>
  </si>
  <si>
    <t>TRANSFORMADOR TRIFASICO DE DISTRIBUICAO, POTENCIA DE 1000 KVA, TENSAO NOMINAL DE 15 KV, TENSAO SECUNDARIA DE 220/127V, EM OLEO ISOLANTE TIPO MINERAL</t>
  </si>
  <si>
    <t>50.213,46</t>
  </si>
  <si>
    <t>TRANSFORMADOR TRIFASICO DE DISTRIBUICAO, POTENCIA DE 112,5 KVA, TENSAO NOMINAL DE 15 KV, TENSAO SECUNDARIA DE 220/127V, EM OLEO ISOLANTE TIPO MINERAL</t>
  </si>
  <si>
    <t>7.761,92</t>
  </si>
  <si>
    <t>TRANSFORMADOR TRIFASICO DE DISTRIBUICAO, POTENCIA DE 15 KVA, TENSAO NOMINAL DE 15 KV, TENSAO SECUNDARIA DE 220/127V, EM OLEO ISOLANTE TIPO MINERAL</t>
  </si>
  <si>
    <t>3.560,51</t>
  </si>
  <si>
    <t>TRANSFORMADOR TRIFASICO DE DISTRIBUICAO, POTENCIA DE 150 KVA, TENSAO NOMINAL DE 15 KV, TENSAO SECUNDARIA DE 220/127V, EM OLEO ISOLANTE TIPO MINERAL</t>
  </si>
  <si>
    <t>9.789,64</t>
  </si>
  <si>
    <t>TRANSFORMADOR TRIFASICO DE DISTRIBUICAO, POTENCIA DE 1500 KVA, TENSAO NOMINAL DE 15 KV, TENSAO SECUNDARIA DE 220/127V, EM OLEO ISOLANTE TIPO MINERAL</t>
  </si>
  <si>
    <t>63.493,18</t>
  </si>
  <si>
    <t>TRANSFORMADOR TRIFASICO DE DISTRIBUICAO, POTENCIA DE 225 KVA, TENSAO NOMINAL DE 15 KV, TENSAO SECUNDARIA DE 220/127V, EM OLEO ISOLANTE TIPO MINERAL</t>
  </si>
  <si>
    <t>13.733,42</t>
  </si>
  <si>
    <t>TRANSFORMADOR TRIFASICO DE DISTRIBUICAO, POTENCIA DE 30 KVA, TENSAO NOMINAL DE 15 KV, TENSAO SECUNDARIA DE 220/127V, EM OLEO ISOLANTE TIPO MINERAL</t>
  </si>
  <si>
    <t>4.348,91</t>
  </si>
  <si>
    <t>TRANSFORMADOR TRIFASICO DE DISTRIBUICAO, POTENCIA DE 300 KVA, TENSAO NOMINAL DE 15 KV, TENSAO SECUNDARIA DE 220/127V, EM OLEO ISOLANTE TIPO MINERAL</t>
  </si>
  <si>
    <t>16.022,32</t>
  </si>
  <si>
    <t>TRANSFORMADOR TRIFASICO DE DISTRIBUICAO, POTENCIA DE 45 KVA, TENSAO NOMINAL DE 15 KV, TENSAO SECUNDARIA DE 220/127V, EM OLEO ISOLANTE TIPO MINERAL</t>
  </si>
  <si>
    <t>4.857,56</t>
  </si>
  <si>
    <t>TRANSFORMADOR TRIFASICO DE DISTRIBUICAO, POTENCIA DE 500 KVA, TENSAO NOMINAL DE 15 KV, TENSAO SECUNDARIA DE 220/127V, EM OLEO ISOLANTE TIPO MINERAL</t>
  </si>
  <si>
    <t>26.145,89</t>
  </si>
  <si>
    <t>TRANSFORMADOR TRIFASICO DE DISTRIBUICAO, POTENCIA DE 75 KVA, TENSAO NOMINAL DE 15 KV, TENSAO SECUNDARIA DE 220/127V, EM OLEO ISOLANTE TIPO MINERAL</t>
  </si>
  <si>
    <t>6.281,77</t>
  </si>
  <si>
    <t>TRANSFORMADOR TRIFASICO DE DISTRIBUICAO, POTENCIA DE 750 KVA, TENSAO NOMINAL DE 15 KV, TENSAO SECUNDARIA DE 220/127V, EM OLEO ISOLANTE TIPO MINERAL</t>
  </si>
  <si>
    <t>35.863,56</t>
  </si>
  <si>
    <t>TRANSPORTE - HORISTA (ENCARGOS COMPLEMENTARES) (COLETADO CAIXA)</t>
  </si>
  <si>
    <t>0,49</t>
  </si>
  <si>
    <t>TRANSPORTE - MENSALISTA (ENCARGOS COMPLEMENTARES) (COLETADO CAIXA)</t>
  </si>
  <si>
    <t>91,97</t>
  </si>
  <si>
    <t>TRATOR DE ESTEIRAS, POTENCIA BRUTA DE 133 HP, PESO OPERACIONAL DE 14 T, COM LAMINA COM CAPACIDADE DE 3,00 M3</t>
  </si>
  <si>
    <t>536.697,22</t>
  </si>
  <si>
    <t>TRATOR DE ESTEIRAS, POTENCIA BRUTA DE 347 HP, PESO OPERACIONAL DE 38,5 T, COM ESCARIFICADOR E LAMINA COM CAPACIDADE DE 4,70M3</t>
  </si>
  <si>
    <t>2.211.003,74</t>
  </si>
  <si>
    <t>TRATOR DE ESTEIRAS, POTENCIA DE 100 HP, PESO OPERACIONAL DE 9,4 T, COM LAMINA COM CAPACIDADE DE 2,19 M3</t>
  </si>
  <si>
    <t>520.674,75</t>
  </si>
  <si>
    <t>TRATOR DE ESTEIRAS, POTENCIA DE 150 HP, PESO OPERACIONAL DE 16,7 T, COM RODA MOTRIZ ELEVADA E LAMINA COM CONTATO DE 3,18M3</t>
  </si>
  <si>
    <t>675.000,00</t>
  </si>
  <si>
    <t>TRATOR DE ESTEIRAS, POTENCIA DE 170 HP, PESO OPERACIONAL DE 19 T, COM LAMINA COM CAPACIDADE DE 5,2 M3</t>
  </si>
  <si>
    <t>670.871,49</t>
  </si>
  <si>
    <t>TRATOR DE ESTEIRAS, POTENCIA DE 347 HP, PESO OPERACIONAL DE 38,5 T, COM LAMINA COM CAPACIDADE DE 8,70M3</t>
  </si>
  <si>
    <t>TRATOR DE ESTEIRAS, POTENCIA NO VOLANTE DE 200 HP, PESO OPERACIONAL DE 20,1 T, COM RODA MOTRIZ ELEVADA E LAMINA COM CAPACIDADE DE 3,89 M3</t>
  </si>
  <si>
    <t>994.376,11</t>
  </si>
  <si>
    <t>TRATOR DE ESTEIRAS, POTENCIA 125 HP, PESO OPERACIONAL DE 12,9 T, COM LAMINA COM CAPACIDADE DE 2,7 M3</t>
  </si>
  <si>
    <t>544.954,09</t>
  </si>
  <si>
    <t>TRATOR DE PNEUS COM POTENCIA DE 105 CV, TRACAO 4 X 4, PESO COM LASTRO DE 5775 KG</t>
  </si>
  <si>
    <t>137.186,90</t>
  </si>
  <si>
    <t>TRATOR DE PNEUS COM POTENCIA DE 122 CV, TRACAO 4 X 4, PESO COM LASTRO DE 4510 KG</t>
  </si>
  <si>
    <t>158.962,60</t>
  </si>
  <si>
    <t>TRATOR DE PNEUS COM POTENCIA DE 15 CV, PESO COM LASTRO DE 1160 KG</t>
  </si>
  <si>
    <t>46.817,75</t>
  </si>
  <si>
    <t>TRATOR DE PNEUS COM POTENCIA DE 50 CV, TRACAO 4 X 2, PESO COM LASTRO DE 2714 KG</t>
  </si>
  <si>
    <t>75.922,05</t>
  </si>
  <si>
    <t>TRATOR DE PNEUS COM POTENCIA DE 85 CV, TRACAO 4 X 4, PESO COM LASTRO DE 4675 KG</t>
  </si>
  <si>
    <t>116.500,00</t>
  </si>
  <si>
    <t>TRATOR DE PNEUS COM POTENCIA DE 85 CV, TURBO,  PESO COM LASTRO DE 4900 KG</t>
  </si>
  <si>
    <t>112.226,51</t>
  </si>
  <si>
    <t>TRATOR DE PNEUS COM POTENCIA DE 95 CV, TRACAO 4 X 4, PESO MAXIMO DE 5225 KG</t>
  </si>
  <si>
    <t>125.210,27</t>
  </si>
  <si>
    <t>TRAVA-QUEDAS EM ACO PARA CORDA DE 12 MM, EXTENSOR DE 25 X 300 MM, COM MOSQUETAO TIPO GANCHO TRAVA DUPLA</t>
  </si>
  <si>
    <t>131,24</t>
  </si>
  <si>
    <t>TRILHO EM ALUMINIO "U", COM ABAULADO PARA ROLDANA DE PORTA DE CORRER, *40 X 40* MM</t>
  </si>
  <si>
    <t>21,63</t>
  </si>
  <si>
    <t>TRILHO QUADRADO, EM ALUMINIO (VERGALHAO MACICO), 1/4", (*6 X 6* CM), PARA RODIZIOS</t>
  </si>
  <si>
    <t>TRINCO / FECHO TIPO AVIAO, EM ZAMAC CROMADO, *60* MM, PARA JANELAS - INCLUI PARAFUSOS</t>
  </si>
  <si>
    <t>TROLEY MANUAL CAPACIDADE 1 T</t>
  </si>
  <si>
    <t>426,40</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</si>
  <si>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</si>
  <si>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</si>
  <si>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</si>
  <si>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</si>
  <si>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</si>
  <si>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39,44</t>
  </si>
  <si>
    <t>TUBO ACO CARBONO COM COSTURA, NBR 5580, CLASSE M, DN = 25 MM, E = 3,35 MM, *2,50* KG//M</t>
  </si>
  <si>
    <t>TUBO ACO CARBONO COM COSTURA, NBR 5580, CLASSE M, DN = 40 MM, E = 3,35 MM, *3,71* KG//M</t>
  </si>
  <si>
    <t>21,67</t>
  </si>
  <si>
    <t>TUBO ACO CARBONO COM COSTURA, NBR 5580, CLASSE M, DN = 80 MM, E = 4,05 MM, *8,47* KG/M</t>
  </si>
  <si>
    <t>46,43</t>
  </si>
  <si>
    <t>TUBO ACO CARBONO SEM COSTURA 1 1/2", E= *3,68 MM, SCHEDULE 40, 4,05 KG/M</t>
  </si>
  <si>
    <t>40,16</t>
  </si>
  <si>
    <t>TUBO ACO CARBONO SEM COSTURA 1/2", E= *2,77 MM, SCHEDULE 40, *1,27 KG/M</t>
  </si>
  <si>
    <t>17,91</t>
  </si>
  <si>
    <t>TUBO ACO CARBONO SEM COSTURA 1/2", E= *3,73 MM, SCHEDULE 80, *1,62 KG/M</t>
  </si>
  <si>
    <t>23,77</t>
  </si>
  <si>
    <t>TUBO ACO CARBONO SEM COSTURA 14", E= *11,13 MM, SCHEDULE 40, *94,55 KG/M</t>
  </si>
  <si>
    <t>851,57</t>
  </si>
  <si>
    <t>TUBO ACO CARBONO SEM COSTURA 2 1/2", E = 5,16 MM, SCHEDULE 40 (8,62 KG/M)</t>
  </si>
  <si>
    <t>79,84</t>
  </si>
  <si>
    <t>TUBO ACO CARBONO SEM COSTURA 2", E= *3,91* MM, SCHEDULE 40, *5,43* KG/M</t>
  </si>
  <si>
    <t>49,28</t>
  </si>
  <si>
    <t>TUBO ACO CARBONO SEM COSTURA 20", E= *12,70 MM, SCHEDULE 30, *154,97 KG/M</t>
  </si>
  <si>
    <t>1.633,99</t>
  </si>
  <si>
    <t>TUBO ACO CARBONO SEM COSTURA 20", E= *6,35 MM,  SCHEDULE 10, *78,46 KG/M</t>
  </si>
  <si>
    <t>905,47</t>
  </si>
  <si>
    <t>TUBO ACO CARBONO SEM COSTURA 3/4", E= *2,87 MM, SCHEDULE 40, *1,69 KG/M</t>
  </si>
  <si>
    <t>TUBO ACO CARBONO SEM COSTURA 3/4", E= *3,91 MM, SCHEDULE 80, *2,19 KG/M.</t>
  </si>
  <si>
    <t>30,78</t>
  </si>
  <si>
    <t>TUBO ACO CARBONO SEM COSTURA 4", E= *6,02 MM, SCHEDULE 40, *16,06 KG/M</t>
  </si>
  <si>
    <t>146,26</t>
  </si>
  <si>
    <t>TUBO ACO CARBONO SEM COSTURA 4", E= *8,56 MM, SCHEDULE 80, *22,31 KG/M</t>
  </si>
  <si>
    <t>209,09</t>
  </si>
  <si>
    <t>TUBO ACO CARBONO SEM COSTURA 6", E= *10,97 MM, SCHEDULE 80, *42,56 KG/M</t>
  </si>
  <si>
    <t>394,23</t>
  </si>
  <si>
    <t>TUBO ACO CARBONO SEM COSTURA 6", E= 7,11 MM,  SCHEDULE 40, *28,26 KG/M</t>
  </si>
  <si>
    <t>258,26</t>
  </si>
  <si>
    <t>TUBO ACO CARBONO SEM COSTURA 8", E= *12,70 MM, SCHEDULE 80, *64,64 KG/M</t>
  </si>
  <si>
    <t>518,09</t>
  </si>
  <si>
    <t>TUBO ACO CARBONO SEM COSTURA 8", E= *6,35 MM,  SCHEDULE 20, *33,27 KG/M</t>
  </si>
  <si>
    <t>299,65</t>
  </si>
  <si>
    <t>TUBO ACO CARBONO SEM COSTURA 8", E= *7,04 MM, SCHEDULE 30, *36,75 KG/M</t>
  </si>
  <si>
    <t>326,89</t>
  </si>
  <si>
    <t>TUBO ACO CARBONO SEM COSTURA 8", E= *8,18 MM, SCHEDULE 40, *42,55 KG/M</t>
  </si>
  <si>
    <t>388,86</t>
  </si>
  <si>
    <t>TUBO ACO GALVANIZADO COM COSTURA, CLASSE LEVE, DN 100 MM ( 4"),  E = 3,75 MM,  *10,55* KG/M (NBR 5580)</t>
  </si>
  <si>
    <t>81,23</t>
  </si>
  <si>
    <t>TUBO ACO GALVANIZADO COM COSTURA, CLASSE LEVE, DN 15 MM ( 1/2"),  E = 2,25 MM,  *1,2* KG/M (NBR 5580)</t>
  </si>
  <si>
    <t>9,49</t>
  </si>
  <si>
    <t>TUBO ACO GALVANIZADO COM COSTURA, CLASSE LEVE, DN 20 MM ( 3/4"),  E = 2,25 MM,  *1,3* KG/M (NBR 5580)</t>
  </si>
  <si>
    <t>12,35</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</si>
  <si>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</si>
  <si>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</si>
  <si>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</si>
  <si>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26,72</t>
  </si>
  <si>
    <t>TUBO ACO GALVANIZADO COM COSTURA, CLASSE LEVE, DN 50 MM ( 2"),  E = 3,00 MM,  *4,40* KG/M (NBR 5580)</t>
  </si>
  <si>
    <t>TUBO ACO GALVANIZADO COM COSTURA, CLASSE LEVE, DN 65 MM ( 2 1/2"),  E = 3,35 MM, * 6,23* KG/M (NBR 5580)</t>
  </si>
  <si>
    <t>48,79</t>
  </si>
  <si>
    <t>TUBO ACO GALVANIZADO COM COSTURA, CLASSE LEVE, DN 80 MM ( 3"),  E = 3,35 MM, *7,32* KG/M (NBR 5580)</t>
  </si>
  <si>
    <t>56,05</t>
  </si>
  <si>
    <t>TUBO ACO GALVANIZADO COM COSTURA, CLASSE MEDIA, DN 1.1/2", E = *3,25* MM, PESO *3,61* KG/M (NBR 5580)</t>
  </si>
  <si>
    <t>26,74</t>
  </si>
  <si>
    <t>TUBO ACO GALVANIZADO COM COSTURA, CLASSE MEDIA, DN 1.1/4", E = *3,25* MM, PESO *3,14* KG/M (NBR 5580)</t>
  </si>
  <si>
    <t>23,02</t>
  </si>
  <si>
    <t>TUBO ACO GALVANIZADO COM COSTURA, CLASSE MEDIA, DN 1/2", E = *2,65* MM, PESO *1,22* KG/M (NBR 5580)</t>
  </si>
  <si>
    <t>TUBO ACO GALVANIZADO COM COSTURA, CLASSE MEDIA, DN 1", E = 3,38 MM, PESO 2,50 KG/M (NBR 5580)</t>
  </si>
  <si>
    <t>18,25</t>
  </si>
  <si>
    <t>TUBO ACO GALVANIZADO COM COSTURA, CLASSE MEDIA, DN 2.1/2", E = *3,65* MM, PESO *6,51* KG/M (NBR 5580)</t>
  </si>
  <si>
    <t>47,86</t>
  </si>
  <si>
    <t>TUBO ACO GALVANIZADO COM COSTURA, CLASSE MEDIA, DN 2", E = *3,65* MM, PESO *5,10* KG/M (NBR 5580)</t>
  </si>
  <si>
    <t>38,57</t>
  </si>
  <si>
    <t>TUBO ACO GALVANIZADO COM COSTURA, CLASSE MEDIA, DN 3/4", E = *2,65* MM, PESO *1,58* KG/M (NBR 5580)</t>
  </si>
  <si>
    <t>12,30</t>
  </si>
  <si>
    <t>TUBO ACO GALVANIZADO COM COSTURA, CLASSE MEDIA, DN 3", E = *4,05* MM, PESO *8,47* KG/M (NBR 5580)</t>
  </si>
  <si>
    <t>64,41</t>
  </si>
  <si>
    <t>TUBO ACO GALVANIZADO COM COSTURA, CLASSE MEDIA, DN 4", E = 4,50* MM, PESO 12,10* KG/M (NBR 5580)</t>
  </si>
  <si>
    <t>88,70</t>
  </si>
  <si>
    <t>TUBO ACO GALVANIZADO COM COSTURA, CLASSE MEDIA, DN 5", E = *5,40* MM, PESO *17,80* KG/M (NBR 5580)</t>
  </si>
  <si>
    <t>132,81</t>
  </si>
  <si>
    <t>TUBO ACO GALVANIZADO COM COSTURA, CLASSE MEDIA, DN 6", E = 4,85* MM, PESO 19,68* KG/M (NBR 5580)</t>
  </si>
  <si>
    <t>144,03</t>
  </si>
  <si>
    <t>TUBO ACO INDUSTRIAL DN 2" (50,8 MM) E=1,50MM, PESO= 1,8237 KG/M</t>
  </si>
  <si>
    <t>TUBO COLETOR DE ESGOTO PVC, JEI, DN 100 MM (NBR  7362)</t>
  </si>
  <si>
    <t>TUBO COLETOR DE ESGOTO PVC, JEI, DN 200 MM (NBR 7362)</t>
  </si>
  <si>
    <t>55,35</t>
  </si>
  <si>
    <t>TUBO COLETOR DE ESGOTO PVC, JEI, DN 250 MM (NBR 7362)</t>
  </si>
  <si>
    <t>93,82</t>
  </si>
  <si>
    <t>TUBO COLETOR DE ESGOTO PVC, JEI, DN 300 MM (NBR 7362)</t>
  </si>
  <si>
    <t>152,04</t>
  </si>
  <si>
    <t>TUBO COLETOR DE ESGOTO PVC, JEI, DN 350 MM (NBR 7362)</t>
  </si>
  <si>
    <t>188,53</t>
  </si>
  <si>
    <t>TUBO COLETOR DE ESGOTO PVC, JEI, DN 400 MM (NBR 7362)</t>
  </si>
  <si>
    <t>245,37</t>
  </si>
  <si>
    <t>TUBO COLETOR DE ESGOTO, PVC, JEI, DN 150 MM  (NBR 7362)</t>
  </si>
  <si>
    <t>35,45</t>
  </si>
  <si>
    <t>TUBO CONCRETO ARMADO, CLASSE EA-2, PB JE, DN 1000 MM, PARA ESGOTO SANITARIO (NBR 8890)</t>
  </si>
  <si>
    <t>306,18</t>
  </si>
  <si>
    <t>TUBO CONCRETO ARMADO, CLASSE EA-2, PB JE, DN 300 MM, PARA ESGOTO SANITARIO (NBR 8890)</t>
  </si>
  <si>
    <t>62,36</t>
  </si>
  <si>
    <t>TUBO CONCRETO ARMADO, CLASSE EA-2, PB JE, DN 400 MM, PARA ESGOTO SANITARIO (NBR 8890)</t>
  </si>
  <si>
    <t>85,08</t>
  </si>
  <si>
    <t>TUBO CONCRETO ARMADO, CLASSE EA-2, PB JE, DN 500 MM, PARA ESGOTO SANITARIO (NBR 8890)</t>
  </si>
  <si>
    <t>107,38</t>
  </si>
  <si>
    <t>TUBO CONCRETO ARMADO, CLASSE EA-2, PB JE, DN 600 MM, PARA ESGOTO SANITARIO (NBR 8890)</t>
  </si>
  <si>
    <t>144,55</t>
  </si>
  <si>
    <t>TUBO CONCRETO ARMADO, CLASSE EA-2, PB JE, DN 700 MM, PARA ESGOTO SANITARIO (NBR 8890)</t>
  </si>
  <si>
    <t>166,63</t>
  </si>
  <si>
    <t>TUBO CONCRETO ARMADO, CLASSE EA-2, PB JE, DN 800 MM, PARA ESGOTO SANITARIO (NBR 8890)</t>
  </si>
  <si>
    <t>207,52</t>
  </si>
  <si>
    <t>TUBO CONCRETO ARMADO, CLASSE EA-2, PB JE, DN 900 MM, PARA ESGOTO SANITARIO (NBR 8890)</t>
  </si>
  <si>
    <t>282,00</t>
  </si>
  <si>
    <t>TUBO CONCRETO ARMADO, CLASSE EA-3, PB JE, DN 1000 MM, PARA ESGOTO SANITARIO (NBR 8890)</t>
  </si>
  <si>
    <t>386,52</t>
  </si>
  <si>
    <t>TUBO CONCRETO ARMADO, CLASSE EA-3, PB JE, DN 400 MM, PARA ESGOTO SANITARIO (NBR 8890)</t>
  </si>
  <si>
    <t>103,65</t>
  </si>
  <si>
    <t>TUBO CONCRETO ARMADO, CLASSE EA-3, PB JE, DN 500 MM, PARA ESGOTO SANITARIO (NBR 8890)</t>
  </si>
  <si>
    <t>134,91</t>
  </si>
  <si>
    <t>TUBO CONCRETO ARMADO, CLASSE EA-3, PB JE, DN 600 MM, PARA ESGOTO SANITARIO (NBR 8890)</t>
  </si>
  <si>
    <t>178,16</t>
  </si>
  <si>
    <t>TUBO CONCRETO ARMADO, CLASSE EA-3, PB JE, DN 700 MM, PARA ESGOTO SANITARIO (NBR 8890)</t>
  </si>
  <si>
    <t>198,66</t>
  </si>
  <si>
    <t>TUBO CONCRETO ARMADO, CLASSE EA-3, PB JE, DN 800 MM, PARA ESGOTO SANITARIO (NBR 8890)</t>
  </si>
  <si>
    <t>244,42</t>
  </si>
  <si>
    <t>TUBO CONCRETO ARMADO, CLASSE EA-3, PB JE, DN 900 MM, PARA ESGOTO SANITARIO (NBR 8890)</t>
  </si>
  <si>
    <t>353,35</t>
  </si>
  <si>
    <t>TUBO CONCRETO ARMADO, CLASSE PA-1, PB, DN 1000 MM, PARA AGUAS PLUVIAIS (NBR 8890)</t>
  </si>
  <si>
    <t>179,15</t>
  </si>
  <si>
    <t>TUBO CONCRETO ARMADO, CLASSE PA-1, PB, DN 1100 MM, PARA AGUAS PLUVIAIS (NBR 8890)</t>
  </si>
  <si>
    <t>209,13</t>
  </si>
  <si>
    <t>TUBO CONCRETO ARMADO, CLASSE PA-1, PB, DN 1200 MM, PARA AGUAS PLUVIAIS (NBR 8890)</t>
  </si>
  <si>
    <t>253,89</t>
  </si>
  <si>
    <t>TUBO CONCRETO ARMADO, CLASSE PA-1, PB, DN 1500 MM, PARA AGUAS PLUVIAIS (NBR 8890)</t>
  </si>
  <si>
    <t>377,65</t>
  </si>
  <si>
    <t>TUBO CONCRETO ARMADO, CLASSE PA-1, PB, DN 2000 MM, PARA AGUAS PLUVIAIS (NBR 8890)</t>
  </si>
  <si>
    <t>822,76</t>
  </si>
  <si>
    <t>TUBO CONCRETO ARMADO, CLASSE PA-1, PB, DN 300 MM, PARA AGUAS PLUVIAIS (NBR 8890)</t>
  </si>
  <si>
    <t>TUBO CONCRETO ARMADO, CLASSE PA-1, PB, DN 400 MM, PARA AGUAS PLUVIAIS (NBR 8890)</t>
  </si>
  <si>
    <t>46,94</t>
  </si>
  <si>
    <t>TUBO CONCRETO ARMADO, CLASSE PA-1, PB, DN 500 MM, PARA AGUAS PLUVIAIS (NBR 8890)</t>
  </si>
  <si>
    <t>61,98</t>
  </si>
  <si>
    <t>TUBO CONCRETO ARMADO, CLASSE PA-1, PB, DN 600 MM, PARA AGUAS PLUVIAIS (NBR 8890)</t>
  </si>
  <si>
    <t>82,00</t>
  </si>
  <si>
    <t>TUBO CONCRETO ARMADO, CLASSE PA-1, PB, DN 700 MM, PARA AGUAS PLUVIAIS (NBR 8890)</t>
  </si>
  <si>
    <t>115,10</t>
  </si>
  <si>
    <t>TUBO CONCRETO ARMADO, CLASSE PA-1, PB, DN 800 MM, PARA AGUAS PLUVIAIS (NBR 8890)</t>
  </si>
  <si>
    <t>130,52</t>
  </si>
  <si>
    <t>TUBO CONCRETO ARMADO, CLASSE PA-1, PB, DN 900 MM, PARA AGUAS PLUVIAIS (NBR 8890)</t>
  </si>
  <si>
    <t>161,14</t>
  </si>
  <si>
    <t>TUBO CONCRETO ARMADO, CLASSE PA-2, PB, DN 1000 MM, PARA AGUAS PLUVIAIS (NBR 8890)</t>
  </si>
  <si>
    <t>197,85</t>
  </si>
  <si>
    <t>TUBO CONCRETO ARMADO, CLASSE PA-2, PB, DN 1100 MM, PARA AGUAS PLUVIAIS (NBR 8890)</t>
  </si>
  <si>
    <t>212,89</t>
  </si>
  <si>
    <t>TUBO CONCRETO ARMADO, CLASSE PA-2, PB, DN 1200 MM, PARA AGUAS PLUVIAIS (NBR 8890)</t>
  </si>
  <si>
    <t>287,75</t>
  </si>
  <si>
    <t>TUBO CONCRETO ARMADO, CLASSE PA-2, PB, DN 1500 MM, PARA AGUAS PLUVIAIS (NBR 8890)</t>
  </si>
  <si>
    <t>443,40</t>
  </si>
  <si>
    <t>TUBO CONCRETO ARMADO, CLASSE PA-2, PB, DN 2000 MM, PARA AGUAS PLUVIAIS (NBR 8890)</t>
  </si>
  <si>
    <t>962,93</t>
  </si>
  <si>
    <t>TUBO CONCRETO ARMADO, CLASSE PA-2, PB, DN 300 MM, PARA AGUAS PLUVIAIS (NBR 8890)</t>
  </si>
  <si>
    <t>46,71</t>
  </si>
  <si>
    <t>TUBO CONCRETO ARMADO, CLASSE PA-2, PB, DN 400 MM, PARA AGUAS PLUVIAIS (NBR 8890)</t>
  </si>
  <si>
    <t>TUBO CONCRETO ARMADO, CLASSE PA-2, PB, DN 500 MM, PARA AGUAS PLUVIAIS (NBR 8890)</t>
  </si>
  <si>
    <t>60,14</t>
  </si>
  <si>
    <t>TUBO CONCRETO ARMADO, CLASSE PA-2, PB, DN 600 MM, PARA AGUAS PLUVIAIS (NBR 8890)</t>
  </si>
  <si>
    <t>78,68</t>
  </si>
  <si>
    <t>TUBO CONCRETO ARMADO, CLASSE PA-2, PB, DN 700 MM, PARA AGUAS PLUVIAIS (NBR 8890)</t>
  </si>
  <si>
    <t>121,34</t>
  </si>
  <si>
    <t>TUBO CONCRETO ARMADO, CLASSE PA-2, PB, DN 800 MM, PARA AGUAS PLUVIAIS (NBR 8890)</t>
  </si>
  <si>
    <t>135,22</t>
  </si>
  <si>
    <t>TUBO CONCRETO ARMADO, CLASSE PA-2, PB, DN 900 MM, PARA AGUAS PLUVIAIS (NBR 8890)</t>
  </si>
  <si>
    <t>203,11</t>
  </si>
  <si>
    <t>TUBO CONCRETO ARMADO, CLASSE PA-3, PB, DN 1000 MM, PARA AGUAS PLUVIAIS (NBR 8890)</t>
  </si>
  <si>
    <t>266,31</t>
  </si>
  <si>
    <t>TUBO CONCRETO ARMADO, CLASSE PA-3, PB, DN 1100 MM, PARA AGUAS PLUVIAIS (NBR 8890)</t>
  </si>
  <si>
    <t>279,85</t>
  </si>
  <si>
    <t>TUBO CONCRETO ARMADO, CLASSE PA-3, PB, DN 1200 MM, PARA AGUAS PLUVIAIS (NBR 8890)</t>
  </si>
  <si>
    <t>363,64</t>
  </si>
  <si>
    <t>TUBO CONCRETO ARMADO, CLASSE PA-3, PB, DN 1500 MM, PARA AGUAS PLUVIAIS (NBR 8890)</t>
  </si>
  <si>
    <t>533,75</t>
  </si>
  <si>
    <t>TUBO CONCRETO ARMADO, CLASSE PA-3, PB, DN 400 MM, PARA AGUAS PLUVIAIS (NBR 8890)</t>
  </si>
  <si>
    <t>56,42</t>
  </si>
  <si>
    <t>TUBO CONCRETO ARMADO, CLASSE PA-3, PB, DN 500 MM, PARA AGUAS PLUVIAIS (NBR 8890)</t>
  </si>
  <si>
    <t>72,97</t>
  </si>
  <si>
    <t>TUBO CONCRETO ARMADO, CLASSE PA-3, PB, DN 600 MM, PARA AGUAS PLUVIAIS (NBR 8890)</t>
  </si>
  <si>
    <t>97,87</t>
  </si>
  <si>
    <t>TUBO CONCRETO ARMADO, CLASSE PA-3, PB, DN 700 MM, PARA AGUAS PLUVIAIS (NBR 8890)</t>
  </si>
  <si>
    <t>143,31</t>
  </si>
  <si>
    <t>TUBO CONCRETO ARMADO, CLASSE PA-3, PB, DN 800 MM, PARA AGUAS PLUVIAIS (NBR 8890)</t>
  </si>
  <si>
    <t>185,00</t>
  </si>
  <si>
    <t>TUBO CONCRETO ARMADO, CLASSE PA-3, PB, DN 900 MM, PARA AGUAS PLUVIAIS (NBR 8890)</t>
  </si>
  <si>
    <t>253,14</t>
  </si>
  <si>
    <t>TUBO CORRUGADO PEAD, PAREDE DUPLA, INTERNA LISA, JEI, DN/DI *1000* MM, PARA SANEAMENTO</t>
  </si>
  <si>
    <t>868,17</t>
  </si>
  <si>
    <t>TUBO CORRUGADO PEAD, PAREDE DUPLA, INTERNA LISA, JEI, DN/DI *400* MM, PARA SANEAMENTO</t>
  </si>
  <si>
    <t>197,62</t>
  </si>
  <si>
    <t>TUBO CORRUGADO PEAD, PAREDE DUPLA, INTERNA LISA, JEI, DN/DI *800* MM, PARA SANEAMENTO</t>
  </si>
  <si>
    <t>572,93</t>
  </si>
  <si>
    <t>TUBO CORRUGADO PEAD, PAREDE DUPLA, INTERNA LISA, JEI, DN/DI 1200 MM, PARA SANEAMENTO</t>
  </si>
  <si>
    <t>1.243,28</t>
  </si>
  <si>
    <t>TUBO CORRUGADO PEAD, PAREDE DUPLA, INTERNA LISA, JEI, DN/DI 250 MM, PARA SANEAMENTO</t>
  </si>
  <si>
    <t>67,07</t>
  </si>
  <si>
    <t>TUBO CORRUGADO PEAD, PAREDE DUPLA, INTERNA LISA, JEI, DN/DI 300 MM, PARA SANEAMENTO</t>
  </si>
  <si>
    <t>99,25</t>
  </si>
  <si>
    <t>TUBO CORRUGADO PEAD, PAREDE DUPLA, INTERNA LISA, JEI, DN/DI 600 MM, PARA SANEAMENTO</t>
  </si>
  <si>
    <t>386,30</t>
  </si>
  <si>
    <t>TUBO CPVC SOLDAVEL, 35 MM, AGUA QUENTE PREDIAL (NBR 15884)</t>
  </si>
  <si>
    <t>22,73</t>
  </si>
  <si>
    <t>TUBO CPVC, SOLDAVEL, 15 MM, AGUA QUENTE PREDIAL (NBR 15884)</t>
  </si>
  <si>
    <t>6,45</t>
  </si>
  <si>
    <t>TUBO CPVC, SOLDAVEL, 22 MM, AGUA QUENTE PREDIAL (NBR 15884)</t>
  </si>
  <si>
    <t>TUBO CPVC, SOLDAVEL, 28 MM, AGUA QUENTE PREDIAL (NBR 15884)</t>
  </si>
  <si>
    <t>TUBO CPVC, SOLDAVEL, 42 MM, AGUA QUENTE PREDIAL (NBR 15884)</t>
  </si>
  <si>
    <t>TUBO CPVC, SOLDAVEL, 54 MM, AGUA QUENTE PREDIAL (NBR 15884)</t>
  </si>
  <si>
    <t>47,48</t>
  </si>
  <si>
    <t>TUBO CPVC, SOLDAVEL, 73 MM, AGUA QUENTE PREDIAL (NBR 15884)</t>
  </si>
  <si>
    <t>72,93</t>
  </si>
  <si>
    <t>TUBO CPVC, SOLDAVEL, 89 MM, AGUA QUENTE PREDIAL (NBR 15884)</t>
  </si>
  <si>
    <t>115,57</t>
  </si>
  <si>
    <t>TUBO DE BORRACHA ELASTOMERICA FLEXIVEL, PRETA, PARA ISOLAMENTO TERMICO DE TUBULACAO, DN 1 1/8" (28 MM), E= 32 MM, COEFICIENTE DE CONDUTIVIDADE TERMICA 0,036W/mK, VAPOR DE AGUA MAIOR OU IGUAL A 10.000</t>
  </si>
  <si>
    <t>58,47</t>
  </si>
  <si>
    <t>TUBO DE BORRACHA ELASTOMERICA FLEXIVEL, PRETA, PARA ISOLAMENTO TERMICO DE TUBULACAO, DN 1 3/8" (35 MM), E= 32 MM, COEFICIENTE DE CONDUTIVIDADE TERMICA 0,036W/mK, VAPOR DE AGUA MAIOR OU IGUAL A 10.000</t>
  </si>
  <si>
    <t>69,35</t>
  </si>
  <si>
    <t>TUBO DE BORRACHA ELASTOMERICA FLEXIVEL, PRETA, PARA ISOLAMENTO TERMICO DE TUBULACAO, DN 1 5/8" (42 MM), E= 32 MM, COEFICIENTE DE CONDUTIVIDADE TERMICA 0,036W/mK, VAPOR DE AGUA MAIOR OU IGUAL A 10.000</t>
  </si>
  <si>
    <t>79,15</t>
  </si>
  <si>
    <t>TUBO DE BORRACHA ELASTOMERICA FLEXIVEL, PRETA, PARA ISOLAMENTO TERMICO DE TUBULACAO, DN 1/2" (12 MM), E= 19 MM, COEFICIENTE DE CONDUTIVIDADE TERMICA 0,036W/mK, VAPOR DE AGUA MAIOR OU IGUAL A 10.000</t>
  </si>
  <si>
    <t>10,64</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</si>
  <si>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</si>
  <si>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</si>
  <si>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54,73</t>
  </si>
  <si>
    <t>TUBO DE BORRACHA ELASTOMERICA FLEXIVEL, PRETA, PARA ISOLAMENTO TERMICO DE TUBULACAO, DN 2 1/8" (54 MM), E= 32 MM, COEFICIENTE DE CONDUTIVIDADE TERMICA 0,036W/mK, VAPOR DE AGUA MAIOR OU IGUAL A 10.000</t>
  </si>
  <si>
    <t>94,72</t>
  </si>
  <si>
    <t>TUBO DE BORRACHA ELASTOMERICA FLEXIVEL, PRETA, PARA ISOLAMENTO TERMICO DE TUBULACAO, DN 2 5/8" (*64* MM), E= *32* MM, COEFICIENTE DE CONDUTIVIDADE TERMICA 0,036W/MK, VAPOR DE AGUA MAIOR OU IGUAL A 10.000</t>
  </si>
  <si>
    <t>96,06</t>
  </si>
  <si>
    <t>TUBO DE BORRACHA ELASTOMERICA FLEXIVEL, PRETA, PARA ISOLAMENTO TERMICO DE TUBULACAO, DN 3/4" (18 MM), E= 32 MM, COEFICIENTE DE CONDUTIVIDADE TERMICA 0,036W/mK, VAPOR DE AGUA MAIOR OU IGUAL A 10.000</t>
  </si>
  <si>
    <t>52,56</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</si>
  <si>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</si>
  <si>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</si>
  <si>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12,72</t>
  </si>
  <si>
    <t>TUBO DE BORRACHA ELASTOMERICA FLEXIVEL, PRETA, PARA ISOLAMENTO TERMICO DE TUBULACAO, DN 7/8" (22 MM), E= 32 MM, COEFICIENTE DE CONDUTIVIDADE TERMICA 0,036W/mK, VAPOR DE AGUA MAIOR OU IGUAL A 10.000</t>
  </si>
  <si>
    <t>42,24</t>
  </si>
  <si>
    <t>TUBO DE COBRE CLASSE "A", DN = 1 " (28 MM), PARA INSTALACOES DE MEDIA PRESSAO PARA GASES COMBUSTIVEIS E MEDICINAIS</t>
  </si>
  <si>
    <t>38,43</t>
  </si>
  <si>
    <t>TUBO DE COBRE CLASSE "A", DN = 1 1/2 " (42 MM), PARA INSTALACOES DE MEDIA PRESSAO PARA GASES COMBUSTIVEIS E MEDICINAIS</t>
  </si>
  <si>
    <t>69,84</t>
  </si>
  <si>
    <t>TUBO DE COBRE CLASSE "A", DN = 1 1/4 " (35 MM), PARA INSTALACOES DE MEDIA PRESSAO PARA GASES COMBUSTIVEIS E MEDICINAIS</t>
  </si>
  <si>
    <t>58,04</t>
  </si>
  <si>
    <t>TUBO DE COBRE CLASSE "A", DN = 1/2 " (15 MM), PARA INSTALACOES DE MEDIA PRESSAO PARA GASES COMBUSTIVEIS E MEDICINAIS</t>
  </si>
  <si>
    <t>18,67</t>
  </si>
  <si>
    <t>TUBO DE COBRE CLASSE "A", DN = 2 1/2 " (66 MM), PARA INSTALACOES DE MEDIA PRESSAO PARA GASES COMBUSTIVEIS E MEDICINAIS</t>
  </si>
  <si>
    <t>128,55</t>
  </si>
  <si>
    <t>TUBO DE COBRE CLASSE "A", DN = 3 " (79 MM), PARA INSTALACOES DE MEDIA PRESSAO PARA GASES COMBUSTIVEIS E MEDICINAIS</t>
  </si>
  <si>
    <t>189,40</t>
  </si>
  <si>
    <t>TUBO DE COBRE CLASSE "A", DN = 3/4 " (22 MM), PARA INSTALACOES DE MEDIA PRESSAO PARA GASES COMBUSTIVEIS E MEDICINAIS</t>
  </si>
  <si>
    <t>30,21</t>
  </si>
  <si>
    <t>TUBO DE COBRE CLASSE "A", DN = 4 " (104 MM), PARA INSTALACOES DE MEDIA PRESSAO PARA GASES COMBUSTIVEIS E MEDICINAIS</t>
  </si>
  <si>
    <t>287,17</t>
  </si>
  <si>
    <t>TUBO DE COBRE CLASSE "E", DN = 104 MM, PARA INSTALACAO HIDRAULICA PREDIAL</t>
  </si>
  <si>
    <t>227,39</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</si>
  <si>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</si>
  <si>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</si>
  <si>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</si>
  <si>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</si>
  <si>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38,23</t>
  </si>
  <si>
    <t>TUBO DE COBRE CLASSE "E", DN = 42 MM, PARA INSTALACAO HIDRAULICA PREDIAL</t>
  </si>
  <si>
    <t>51,63</t>
  </si>
  <si>
    <t>TUBO DE COBRE CLASSE "E", DN = 54 MM, PARA INSTALACAO HIDRAULICA PREDIAL</t>
  </si>
  <si>
    <t>74,87</t>
  </si>
  <si>
    <t>TUBO DE COBRE CLASSE "E", DN = 66 MM, PARA INSTALACAO HIDRAULICA PREDIAL</t>
  </si>
  <si>
    <t>105,49</t>
  </si>
  <si>
    <t>TUBO DE COBRE CLASSE "E", DN = 79 MM, PARA INSTALACAO HIDRAULICA PREDIAL</t>
  </si>
  <si>
    <t>154,21</t>
  </si>
  <si>
    <t>TUBO DE COBRE CLASSE "I", DN = 1 " (28 MM), PARA INSTALACOES INDUSTRIAIS DE ALTA PRESSAO E VAPOR</t>
  </si>
  <si>
    <t>TUBO DE COBRE CLASSE "I", DN = 1 1/2 " (42 MM), PARA INSTALACOES INDUSTRIAIS DE ALTA PRESSAO E VAPOR</t>
  </si>
  <si>
    <t>89,02</t>
  </si>
  <si>
    <t>TUBO DE COBRE CLASSE "I", DN = 1 1/4 " (35 MM), PARA INSTALACOES INDUSTRIAIS DE ALTA PRESSAO E VAPOR</t>
  </si>
  <si>
    <t>73,26</t>
  </si>
  <si>
    <t>TUBO DE COBRE CLASSE "I", DN = 1/2 " (15 MM), PARA INSTALACOES INDUSTRIAIS DE ALTA PRESSAO E VAPOR</t>
  </si>
  <si>
    <t>TUBO DE COBRE CLASSE "I", DN = 2 " (54 MM), PARA INSTALACOES INDUSTRIAIS DE ALTA PRESSAO E VAPOR</t>
  </si>
  <si>
    <t>123,27</t>
  </si>
  <si>
    <t>TUBO DE COBRE CLASSE "I", DN = 2 1/2 " (66 MM), PARA INSTALACOES INDUSTRIAIS DE ALTA PRESSAO E VAPOR</t>
  </si>
  <si>
    <t>159,94</t>
  </si>
  <si>
    <t>TUBO DE COBRE CLASSE "I", DN = 3 " (79 MM), PARA INSTALACOES INDUSTRIAIS DE ALTA PRESSAO E VAPOR</t>
  </si>
  <si>
    <t>236,89</t>
  </si>
  <si>
    <t>TUBO DE COBRE CLASSE "I", DN = 3/4 " (22 MM), PARA INSTALACOES INDUSTRIAIS DE ALTA PRESSAO E VAPOR</t>
  </si>
  <si>
    <t>36,56</t>
  </si>
  <si>
    <t>TUBO DE COBRE CLASSE "I", DN = 4" (104 MM), PARA INSTALACOES INDUSTRIAIS DE ALTA PRESSAO E VAPOR</t>
  </si>
  <si>
    <t>348,69</t>
  </si>
  <si>
    <t>TUBO DE COBRE FLEXIVEL, D = 1/2 ", E = 0,79 MM, PARA AR-CONDICIONADO/ INSTALACOES GAS RESIDENCIAIS E COMERCIAIS</t>
  </si>
  <si>
    <t>TUBO DE COBRE FLEXIVEL, D = 1/4 ", E = 0,79 MM, PARA AR-CONDICIONADO/ INSTALACOES GAS RESIDENCIAIS E COMERCIAIS</t>
  </si>
  <si>
    <t>7,61</t>
  </si>
  <si>
    <t>TUBO DE COBRE FLEXIVEL, D = 3/16 ", E = 0,79 MM, PARA AR-CONDICIONADO/ INSTALACOES GAS RESIDENCIAIS E COMERCIAIS</t>
  </si>
  <si>
    <t>5,19</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</si>
  <si>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</si>
  <si>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</si>
  <si>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</si>
  <si>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9,36</t>
  </si>
  <si>
    <t>TUBO DE COBRE FLEXIVEL, D = 5/8 ", E = 0,79 MM, PARA AR-CONDICIONADO/ INSTALACOES GAS RESIDENCIAIS E COMERCIAIS</t>
  </si>
  <si>
    <t>19,76</t>
  </si>
  <si>
    <t>TUBO DE COBRE, CLASSE "A", DN = 2" (54 MM), PARA INSTALACOES DE MEDIA PRESSAO PARA GASES COMBUSTIVEIS E MEDICINAIS</t>
  </si>
  <si>
    <t>99,37</t>
  </si>
  <si>
    <t>TUBO DE CONCRETO SIMPLES POROSO, MACHO/FEMEA, DN 200 MM</t>
  </si>
  <si>
    <t>23,44</t>
  </si>
  <si>
    <t>TUBO DE CONCRETO SIMPLES POROSO, MACHO/FEMEA, DN 300 MM</t>
  </si>
  <si>
    <t>TUBO DE CONCRETO SIMPLES, CLASSE ES, PB JE, DN 400 MM, PARA ESGOTO SANITARIO (NBR 8890)</t>
  </si>
  <si>
    <t>68,33</t>
  </si>
  <si>
    <t>TUBO DE CONCRETO SIMPLES, CLASSE ES, PB JE, DN 500 MM, PARA ESGOTO SANITARIO (NBR 8890)</t>
  </si>
  <si>
    <t>102,75</t>
  </si>
  <si>
    <t>TUBO DE CONCRETO SIMPLES, CLASSE ES, PB JE, DN 600 MM, PARA ESGOTO SANITARIO (NBR 8890)</t>
  </si>
  <si>
    <t>126,69</t>
  </si>
  <si>
    <t>TUBO DE CONCRETO SIMPLES, CLASSE- PS1, MACHO/FEMEA, DN 200 MM, PARA AGUAS PLUVIAIS (NBR 8890)</t>
  </si>
  <si>
    <t>20,95</t>
  </si>
  <si>
    <t>TUBO DE CONCRETO SIMPLES, CLASSE- PS1, MACHO/FEMEA, DN 300 MM, PARA AGUAS PLUVIAIS (NBR 8890)</t>
  </si>
  <si>
    <t>25,53</t>
  </si>
  <si>
    <t>TUBO DE CONCRETO SIMPLES, CLASSE- PS1, MACHO/FEMEA, DN 400 MM, PARA AGUAS PLUVIAIS (NBR 8890)</t>
  </si>
  <si>
    <t>TUBO DE CONCRETO SIMPLES, CLASSE- PS1, MACHO/FEMEA, DN 500 MM, PARA AGUAS PLUVIAIS (NBR 8890)</t>
  </si>
  <si>
    <t>51,87</t>
  </si>
  <si>
    <t>TUBO DE CONCRETO SIMPLES, CLASSE- PS1, MACHO/FEMEA, DN 600 MM, PARA AGUAS PLUVIAIS (NBR 8890)</t>
  </si>
  <si>
    <t>65,09</t>
  </si>
  <si>
    <t>TUBO DE CONCRETO SIMPLES, CLASSE- PS1, PB, DN 200 MM, PARA AGUAS PLUVIAIS (NBR 8890)</t>
  </si>
  <si>
    <t>24,44</t>
  </si>
  <si>
    <t>TUBO DE CONCRETO SIMPLES, CLASSE- PS1, PB, DN 300 MM, PARA AGUAS PLUVIAIS (NBR 8890)</t>
  </si>
  <si>
    <t>29,43</t>
  </si>
  <si>
    <t>TUBO DE CONCRETO SIMPLES, CLASSE- PS1, PB, DN 400 MM, PARA AGUAS PLUVIAIS (NBR 8890)</t>
  </si>
  <si>
    <t>TUBO DE CONCRETO SIMPLES, CLASSE- PS1, PB, DN 500 MM, PARA AGUAS PLUVIAIS (NBR 8890)</t>
  </si>
  <si>
    <t>56,36</t>
  </si>
  <si>
    <t>TUBO DE CONCRETO SIMPLES, CLASSE- PS1, PB, DN 600 MM, PARA AGUAS PLUVIAIS (NBR 8890)</t>
  </si>
  <si>
    <t>TUBO DE CONCRETO SIMPLES, CLASSE- PS2, PB, DN 200 MM, PARA AGUAS PLUVIAIS (NBR 8890)</t>
  </si>
  <si>
    <t>27,43</t>
  </si>
  <si>
    <t>TUBO DE CONCRETO SIMPLES, CLASSE- PS2, PB, DN 300 MM, PARA AGUAS PLUVIAIS (NBR 8890)</t>
  </si>
  <si>
    <t>31,92</t>
  </si>
  <si>
    <t>TUBO DE CONCRETO SIMPLES, CLASSE- PS2, PB, DN 400 MM, PARA AGUAS PLUVIAIS (NBR 8890)</t>
  </si>
  <si>
    <t>TUBO DE CONCRETO SIMPLES, CLASSE- PS2, PB, DN 500 MM, PARA AGUAS PLUVIAIS (NBR 8890)</t>
  </si>
  <si>
    <t>60,85</t>
  </si>
  <si>
    <t>TUBO DE CONCRETO SIMPLES, CLASSE- PS2, PB, DN 600 MM, PARA AGUAS PLUVIAIS (NBR 8890)</t>
  </si>
  <si>
    <t>78,53</t>
  </si>
  <si>
    <t>TUBO DE DESCARGA PVC, PARA LIGACAO CAIXA DE DESCARGA - EMBUTIR, 40 MM X 150 CM</t>
  </si>
  <si>
    <t>TUBO DE DESCIDA EXTERNO DE PVC PARA CAIXA DE DESCARGA EXTERNA ALTA - 40 MM X 1,60 M</t>
  </si>
  <si>
    <t>7,88</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</si>
  <si>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</si>
  <si>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</si>
  <si>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</si>
  <si>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</si>
  <si>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</si>
  <si>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</si>
  <si>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</si>
  <si>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</si>
  <si>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</si>
  <si>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</si>
  <si>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</si>
  <si>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</si>
  <si>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3,28</t>
  </si>
  <si>
    <t>TUBO DE POLIETILENO DE ALTA DENSIDADE (PEAD), PE-80, DE = 32 MM X 3,0 MM DE PAREDE, PARA LIGACAO DE AGUA PREDIAL (NBR 15561)</t>
  </si>
  <si>
    <t>TUBO DE POLIETILENO DE ALTA DENSIDADE, PEAD, PE-80, DE = 1000 MM X 38,5 MM PAREDE, ( SDR 26 - PN 05 ) PARA REDE DE AGUA OU ESGOTO (NBR 15561)</t>
  </si>
  <si>
    <t>3.223,14</t>
  </si>
  <si>
    <t>TUBO DE POLIETILENO DE ALTA DENSIDADE, PEAD, PE-80, DE = 110 MM X 10,0 MM PAREDE, ( SDR 11 - PN 12,5 ) PARA REDE DE AGUA OU ESGOTO (NBR 15561)</t>
  </si>
  <si>
    <t>78,99</t>
  </si>
  <si>
    <t>TUBO DE POLIETILENO DE ALTA DENSIDADE, PEAD, PE-80, DE = 1200 MM X 37,2 MM PAREDE ( SDR 32,25 - PN 04 ) PARA REDE DE AGUA OU ESGOTO (NBR 15561)</t>
  </si>
  <si>
    <t>5.652,91</t>
  </si>
  <si>
    <t>TUBO DE POLIETILENO DE ALTA DENSIDADE, PEAD, PE-80, DE = 1400 MM X 42,9 MM PAREDE, (SDR 32,25 - PN 04 ) PARA REDE DE AGUA OU ESGOTO (NBR 15561)</t>
  </si>
  <si>
    <t>7.713,61</t>
  </si>
  <si>
    <t>TUBO DE POLIETILENO DE ALTA DENSIDADE, PEAD, PE-80, DE = 160 MM X 14,6 MM PAREDE, (SDR 11 - PN 12,5 ) PARA REDE DE AGUA OU ESGOTO (NBR 15561)</t>
  </si>
  <si>
    <t>169,56</t>
  </si>
  <si>
    <t>TUBO DE POLIETILENO DE ALTA DENSIDADE, PEAD, PE-80, DE = 1600 MM X 49,0 MM PAREDE, ( SDR 32,25 - PN 04 ) PARA REDE DE AGUA OU ESGOTO (NBR 15561)</t>
  </si>
  <si>
    <t>7.317,28</t>
  </si>
  <si>
    <t>TUBO DE POLIETILENO DE ALTA DENSIDADE, PEAD, PE-80, DE = 900 MM X 34,7 MM PAREDE, ( SDR 26 - PN 05 ) PARA REDE DE AGUA OU ESGOTO (NBR 15561)</t>
  </si>
  <si>
    <t>2.923,37</t>
  </si>
  <si>
    <t>TUBO DE POLIETILENO DE ALTA DENSIDADE, PEAD, PE-80, DE= 200 MM X 18,2 MM PAREDE, ( SDR 11 - PN 12,5 ) PARA REDE DE AGUA OU ESGOTO (NBR 15561)</t>
  </si>
  <si>
    <t>264,32</t>
  </si>
  <si>
    <t>TUBO DE POLIETILENO DE ALTA DENSIDADE, PEAD, PE-80, DE= 315 MM X 28,7 MM PAREDE, ( SDR 11 - PN 12,5 ) PARA REDE DE AGUA OU ESGOTO (NBR 15561)</t>
  </si>
  <si>
    <t>647,67</t>
  </si>
  <si>
    <t>TUBO DE POLIETILENO DE ALTA DENSIDADE, PEAD, PE-80, DE= 400 MM X 36,4 MM PAREDE, ( SDR 11 - PN 12,5 ) PARA REDE DE AGUA OU ESGOTO (NBR 15561)</t>
  </si>
  <si>
    <t>1.043,16</t>
  </si>
  <si>
    <t>TUBO DE POLIETILENO DE ALTA DENSIDADE, PEAD, PE-80, DE= 50 MM X 4,6 MM PAREDE, (SDR 11 - PN 12,5) PARA REDE DE AGUA OU ESGOTO (NBR 15561)</t>
  </si>
  <si>
    <t>16,83</t>
  </si>
  <si>
    <t>TUBO DE POLIETILENO DE ALTA DENSIDADE, PEAD, PE-80, DE= 500 MM X 45,5 MM PAREDE, ( SDR 11 - PN 12,5 ) PARA REDE DE AGUA OU ESGOTO (NBR 15561)</t>
  </si>
  <si>
    <t>1.831,41</t>
  </si>
  <si>
    <t>TUBO DE POLIETILENO DE ALTA DENSIDADE, PEAD, PE-80, DE= 630 MM X 57,3 MM PAREDE (SDR 11 - PN 12,5 ) PARA REDE DE AGUA OU ESGOTO (NBR 15561)</t>
  </si>
  <si>
    <t>2.723,83</t>
  </si>
  <si>
    <t>TUBO DE POLIETILENO DE ALTA DENSIDADE, PEAD, PE-80, DE= 730 MM X 34,1 MM PAREDE, ( SDR 21 - PN 06 ) PARA REDE DE AGUA OU ESGOTO (NBR 15561)</t>
  </si>
  <si>
    <t>1.365,93</t>
  </si>
  <si>
    <t>TUBO DE POLIETILENO DE ALTA DENSIDADE, PEAD, PE-80, DE= 75 MM X 6,9 MM PAREDE, ( SRD 11 - PN 12,5 ) PARA REDE DE AGUA OU ESGOTO (NBR 15561)</t>
  </si>
  <si>
    <t>37,63</t>
  </si>
  <si>
    <t>TUBO DE POLIETILENO DE ALTA DENSIDADE, PEAD, PE-80, DE= 800 MM X 30,8 MM PAREDE, ( SDR 26 - PN 05 ) PARA REDE DE AGUA OU ESGOTO (NBR 15561)</t>
  </si>
  <si>
    <t>1.782,08</t>
  </si>
  <si>
    <t>TUBO DE PVC, PBL, TIPO LEVE, DN = 125 MM,  PARA VENTILACAO</t>
  </si>
  <si>
    <t>TUBO DE PVC, PBL, TIPO LEVE, DN = 250 MM,  PARA VENTILACAO</t>
  </si>
  <si>
    <t>45,44</t>
  </si>
  <si>
    <t>TUBO DE PVC, PBL, TIPO LEVE, DN = 300 MM,  PARA VENTILACAO</t>
  </si>
  <si>
    <t>63,07</t>
  </si>
  <si>
    <t>TUBO DE PVC, PBL, TIPO LEVE, DN = 400 MM,  PARA VENTILACAO</t>
  </si>
  <si>
    <t>148,85</t>
  </si>
  <si>
    <t>TUBO DE REVESTIMENTO, EM ACO, CORPO SCHEDULE 40, PONTEIRA SCHEDULE 80, ROSQUEAVEL E SEGMENTADO PARA PERFURACAO,  DIAMETRO 6'' (200 MM) (COLETADO CAIXA)</t>
  </si>
  <si>
    <t>344,14</t>
  </si>
  <si>
    <t>TUBO DE REVESTIMENTO, EM ACO, CORPO SCHEDULE 40, PONTEIRA SCHEDULE 80, ROSQUEAVEL E SEGMENTADO PARA PERFURACAO, DIAMETRO 10'' (310 MM)  (COLETADO CAIXA)</t>
  </si>
  <si>
    <t>848,08</t>
  </si>
  <si>
    <t>TUBO DE REVESTIMENTO, EM ACO, CORPO SCHEDULE 40, PONTEIRA SCHEDULE 80, ROSQUEAVEL E SEGMENTADO PARA PERFURACAO, DIAMETRO 14'' (400 MM)  (COLETADO CAIXA)</t>
  </si>
  <si>
    <t>1.555,71</t>
  </si>
  <si>
    <t>TUBO DE REVESTIMENTO, EM ACO, CORPO SCHEDULE 40, PONTEIRA SCHEDULE 80, ROSQUEAVEL E SEGMENTADO PARA PERFURACAO, DIAMETRO 16'' (450 MM)  (COLETADO CAIXA)</t>
  </si>
  <si>
    <t>2.656,66</t>
  </si>
  <si>
    <t>TUBO DRENO, CORRUGADO, ESPIRALADO, FLEXIVEL, PERFURADO, EM POLIETILENO DE ALTA DENSIDADE (PEAD), DN *160* MM, (6") PARA DRENAGEM - EM BARRA (NORMA DNIT 093/2006 - EM)</t>
  </si>
  <si>
    <t>9,99</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</si>
  <si>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</si>
  <si>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</si>
  <si>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4,84</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</si>
  <si>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</si>
  <si>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</si>
  <si>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</si>
  <si>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</si>
  <si>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</si>
  <si>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</si>
  <si>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</si>
  <si>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</si>
  <si>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</si>
  <si>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23,15</t>
  </si>
  <si>
    <t>TUBO PPR PN 20, DN 20 MM, PARA AGUA QUENTE PREDIAL</t>
  </si>
  <si>
    <t>TUBO PPR PN 20, DN 25 MM, PARA AGUA QUENTE PREDIAL</t>
  </si>
  <si>
    <t>TUBO PPR, CLASSE PN 12, DN 110 MM</t>
  </si>
  <si>
    <t>110,02</t>
  </si>
  <si>
    <t>TUBO PPR, CLASSE PN 12, DN 32 MM</t>
  </si>
  <si>
    <t>TUBO PPR, CLASSE PN 12, DN 40 MM</t>
  </si>
  <si>
    <t>TUBO PPR, CLASSE PN 12, DN 50 MM</t>
  </si>
  <si>
    <t>18,26</t>
  </si>
  <si>
    <t>TUBO PPR, CLASSE PN 12, DN 63 MM</t>
  </si>
  <si>
    <t>TUBO PPR, CLASSE PN 12, DN 75 MM</t>
  </si>
  <si>
    <t>44,38</t>
  </si>
  <si>
    <t>TUBO PPR, CLASSE PN 12, DN 90 MM</t>
  </si>
  <si>
    <t>62,24</t>
  </si>
  <si>
    <t>TUBO PPR, CLASSE PN 25, DN 110 MM, PARA AGUA QUENTE E FRIA PREDIAL</t>
  </si>
  <si>
    <t>125,26</t>
  </si>
  <si>
    <t>TUBO PPR, CLASSE PN 25, DN 20 MM, PARA AGUA QUENTE E FRIA PREDIAL</t>
  </si>
  <si>
    <t>TUBO PPR, CLASSE PN 25, DN 25 MM, PARA AGUA QUENTE E FRIA PREDIAL</t>
  </si>
  <si>
    <t>TUBO PPR, CLASSE PN 25, DN 32 MM, PARA AGUA QUENTE E FRIA PREDIAL</t>
  </si>
  <si>
    <t>12,09</t>
  </si>
  <si>
    <t>TUBO PPR, CLASSE PN 25, DN 40 MM, PARA AGUA QUENTE E FRIA PREDIAL</t>
  </si>
  <si>
    <t>TUBO PPR, CLASSE PN 25, DN 50 MM, PARA AGUA QUENTE E FRIA PREDIAL</t>
  </si>
  <si>
    <t>24,35</t>
  </si>
  <si>
    <t>TUBO PPR, CLASSE PN 25, DN 63 MM, PARA AGUA QUENTE E FRIA PREDIAL</t>
  </si>
  <si>
    <t>TUBO PPR, CLASSE PN 25, DN 75 MM, PARA AGUA QUENTE E FRIA PREDIAL</t>
  </si>
  <si>
    <t>62,28</t>
  </si>
  <si>
    <t>TUBO PPR, CLASSE PN 25, DN 90 MM, PARA AGUA QUENTE E FRIA PREDIAL</t>
  </si>
  <si>
    <t>92,20</t>
  </si>
  <si>
    <t>TUBO PVC  SERIE NORMAL, DN 100 MM, PARA ESGOTO  PREDIAL (NBR 5688)</t>
  </si>
  <si>
    <t>9,97</t>
  </si>
  <si>
    <t>TUBO PVC  SERIE NORMAL, DN 150 MM, PARA ESGOTO  PREDIAL (NBR 5688)</t>
  </si>
  <si>
    <t>23,65</t>
  </si>
  <si>
    <t>TUBO PVC  SERIE NORMAL, DN 40 MM, PARA ESGOTO  PREDIAL (NBR 5688)</t>
  </si>
  <si>
    <t>TUBO PVC CORRUGADO, PAREDE DUPLA, JE, DN 150 MM, REDE COLETORA ESGOTO</t>
  </si>
  <si>
    <t>30,59</t>
  </si>
  <si>
    <t>TUBO PVC CORRUGADO, PAREDE DUPLA, JE, DN 200 MM, REDE COLETORA ESGOTO</t>
  </si>
  <si>
    <t>48,16</t>
  </si>
  <si>
    <t>TUBO PVC CORRUGADO, PAREDE DUPLA, JE, DN 250 MM, REDE COLETORA ESGOTO</t>
  </si>
  <si>
    <t>81,37</t>
  </si>
  <si>
    <t>TUBO PVC CORRUGADO, PAREDE DUPLA, JE, DN 300 MM, REDE COLETORA ESGOTO</t>
  </si>
  <si>
    <t>130,20</t>
  </si>
  <si>
    <t>TUBO PVC CORRUGADO, PAREDE DUPLA, JE, DN 350 MM, REDE COLETORA ESGOTO</t>
  </si>
  <si>
    <t>192,61</t>
  </si>
  <si>
    <t>TUBO PVC CORRUGADO, PAREDE DUPLA, JE, DN 400 MM, REDE COLETORA ESGOTO</t>
  </si>
  <si>
    <t>227,71</t>
  </si>
  <si>
    <t>TUBO PVC DE REVESTIMENTO GEOMECANICO NERVURADO REFORCADO, DN = 150 MM, COMPRIMENTO = 2 M</t>
  </si>
  <si>
    <t>93,85</t>
  </si>
  <si>
    <t>TUBO PVC DE REVESTIMENTO GEOMECANICO NERVURADO REFORCADO, DN = 200 MM, COMPRIMENTO = 2 M</t>
  </si>
  <si>
    <t>166,89</t>
  </si>
  <si>
    <t>TUBO PVC DE REVESTIMENTO GEOMECANICO NERVURADO STANDARD, DN = 154 MM, COMPRIMENTO = 2 M</t>
  </si>
  <si>
    <t>73,12</t>
  </si>
  <si>
    <t>TUBO PVC DE REVESTIMENTO GEOMECANICO NERVURADO STANDARD, DN = 206 MM, COMPRIMENTO = 2 M</t>
  </si>
  <si>
    <t>126,80</t>
  </si>
  <si>
    <t>TUBO PVC DE REVESTIMENTO GEOMECANICO NERVURADO STANDARD, DN = 250 MM, COMPRIMENTO = 2 M</t>
  </si>
  <si>
    <t>212,08</t>
  </si>
  <si>
    <t>TUBO PVC DEFOFO, JEI, 1 MPA, DN 100 MM, PARA REDE DE AGUA (NBR 7665)</t>
  </si>
  <si>
    <t>34,72</t>
  </si>
  <si>
    <t>TUBO PVC DEFOFO, JEI, 1 MPA, DN 150 MM, PARA REDE DE  AGUA (NBR 7665)</t>
  </si>
  <si>
    <t>67,69</t>
  </si>
  <si>
    <t>TUBO PVC DEFOFO, JEI, 1 MPA, DN 200 MM, PARA REDE DE AGUA (NBR 7665)</t>
  </si>
  <si>
    <t>120,51</t>
  </si>
  <si>
    <t>TUBO PVC DEFOFO, JEI, 1 MPA, DN 250 MM, PARA REDE DE AGUA (NBR 7665)</t>
  </si>
  <si>
    <t>178,78</t>
  </si>
  <si>
    <t>TUBO PVC DEFOFO, JEI, 1 MPA, DN 300 MM, PARA REDE DE AGUA (NBR 7665)</t>
  </si>
  <si>
    <t>259,83</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</si>
  <si>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</si>
  <si>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</si>
  <si>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</si>
  <si>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</si>
  <si>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42,49</t>
  </si>
  <si>
    <t>TUBO PVC PBA JEI, CLASSE 15, DN 50 MM, PARA REDE DE AGUA (NBR 5647)</t>
  </si>
  <si>
    <t>TUBO PVC PBA JEI, CLASSE 15, DN 75 MM, PARA REDE DE AGUA (NBR 5647)</t>
  </si>
  <si>
    <t>TUBO PVC PBA JEI, CLASSE 20, DN 100 MM, PARA REDE DE AGUA (NBR 5647)</t>
  </si>
  <si>
    <t>55,51</t>
  </si>
  <si>
    <t>TUBO PVC PBA JEI, CLASSE 20, DN 50 MM, PARA REDE DE AGUA (NBR 5647)</t>
  </si>
  <si>
    <t>TUBO PVC PBA JEI, CLASSE 20, DN 75 MM, PARA REDE DE AGUA (NBR 5647)</t>
  </si>
  <si>
    <t>33,61</t>
  </si>
  <si>
    <t>TUBO PVC ROSCAVEL, 3/4",  AGUA FRIA PREDIAL</t>
  </si>
  <si>
    <t>TUBO PVC SERIE NORMAL, DN 50 MM, PARA ESGOTO PREDIAL (NBR 5688)</t>
  </si>
  <si>
    <t>TUBO PVC SERIE NORMAL, DN 75 MM, PARA ESGOTO PREDIAL (NBR 5688)</t>
  </si>
  <si>
    <t>8,78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</si>
  <si>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</si>
  <si>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</si>
  <si>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</si>
  <si>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</si>
  <si>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61,13</t>
  </si>
  <si>
    <t>TUBO PVC, ROSCAVEL,  2", PARA AGUA FRIA PREDIAL</t>
  </si>
  <si>
    <t>36,76</t>
  </si>
  <si>
    <t>TUBO PVC, ROSCAVEL, 1 1/2",  AGUA FRIA PREDIAL</t>
  </si>
  <si>
    <t>25,70</t>
  </si>
  <si>
    <t>TUBO PVC, ROSCAVEL, 1 1/4", AGUA FRIA PREDIAL</t>
  </si>
  <si>
    <t>20,66</t>
  </si>
  <si>
    <t>TUBO PVC, ROSCAVEL, 1/2", AGUA FRIA PREDIAL</t>
  </si>
  <si>
    <t>TUBO PVC, ROSCAVEL, 1", AGUA FRIA PREDIAL</t>
  </si>
  <si>
    <t>TUBO PVC, ROSCAVEL, 3", AGUA FRIA PREDIAL</t>
  </si>
  <si>
    <t>TUBO PVC, ROSCAVEL, 4",  AGUA FRIA PREDIAL</t>
  </si>
  <si>
    <t>93,57</t>
  </si>
  <si>
    <t>TUBO PVC, ROSCAVEL, 5",  AGUA FRIA PREDIAL</t>
  </si>
  <si>
    <t>133,32</t>
  </si>
  <si>
    <t>TUBO PVC, ROSCAVEL, 6",  AGUA FRIA PREDIAL</t>
  </si>
  <si>
    <t>154,14</t>
  </si>
  <si>
    <t>TUBO PVC, SERIE R, DN 100 MM, PARA ESGOTO OU AGUAS PLUVIAIS PREDIAL (NBR 5688)</t>
  </si>
  <si>
    <t>19,14</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</si>
  <si>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</si>
  <si>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</si>
  <si>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</si>
  <si>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</si>
  <si>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11,62</t>
  </si>
  <si>
    <t>TUBO PVC, SOLDAVEL, DN 110 MM, AGUA FRIA (NBR-5648)</t>
  </si>
  <si>
    <t>49,55</t>
  </si>
  <si>
    <t>TUBO PVC, SOLDAVEL, DN 20 MM, AGUA FRIA (NBR-5648)</t>
  </si>
  <si>
    <t>2,07</t>
  </si>
  <si>
    <t>TUBO PVC, SOLDAVEL, DN 25 MM, AGUA FRIA (NBR-5648)</t>
  </si>
  <si>
    <t>TUBO PVC, SOLDAVEL, DN 32 MM, AGUA FRIA (NBR-5648)</t>
  </si>
  <si>
    <t>5,89</t>
  </si>
  <si>
    <t>TUBO PVC, SOLDAVEL, DN 40 MM, AGUA FRIA (NBR-5648)</t>
  </si>
  <si>
    <t>TUBO PVC, SOLDAVEL, DN 50 MM, PARA AGUA FRIA (NBR-5648)</t>
  </si>
  <si>
    <t>10,66</t>
  </si>
  <si>
    <t>TUBO PVC, SOLDAVEL, DN 60 MM, AGUA FRIA (NBR-5648)</t>
  </si>
  <si>
    <t>16,62</t>
  </si>
  <si>
    <t>TUBO PVC, SOLDAVEL, DN 75 MM, AGUA FRIA (NBR-5648)</t>
  </si>
  <si>
    <t>TUBO PVC, SOLDAVEL, DN 85 MM, AGUA FRIA (NBR-5648)</t>
  </si>
  <si>
    <t>29,39</t>
  </si>
  <si>
    <t>TUBO 26" EM CHAPA PRETA, E= 3/16", 147 KG/6 M</t>
  </si>
  <si>
    <t>1.454,61</t>
  </si>
  <si>
    <t>TUBO 30" EM CHAPA PRETA, E= 1/4", 175 KG/6 M</t>
  </si>
  <si>
    <t>1.854,29</t>
  </si>
  <si>
    <t>TUBO 30" EM CHAPA PRETA, E= 3/8", 177 KG/6 M</t>
  </si>
  <si>
    <t>1.875,48</t>
  </si>
  <si>
    <t>UNIAO COM ASSENTO CONICO DE BRONZE, DIAMETRO 1/2"</t>
  </si>
  <si>
    <t>27,05</t>
  </si>
  <si>
    <t>UNIAO COM ASSENTO CONICO DE BRONZE, DIAMETRO 1"</t>
  </si>
  <si>
    <t>37,16</t>
  </si>
  <si>
    <t>UNIAO COM ASSENTO CONICO DE BRONZE, DIAMETRO 2 1/2"</t>
  </si>
  <si>
    <t>154,26</t>
  </si>
  <si>
    <t>UNIAO COM ASSENTO CONICO DE BRONZE, DIAMETRO 2'</t>
  </si>
  <si>
    <t>99,01</t>
  </si>
  <si>
    <t>UNIAO COM ASSENTO CONICO DE BRONZE, DIAMETRO 3/4"</t>
  </si>
  <si>
    <t>UNIAO COM ASSENTO CONICO DE BRONZE, DIAMETRO 3"</t>
  </si>
  <si>
    <t>249,44</t>
  </si>
  <si>
    <t>UNIAO COM ASSENTO CONICO DE BRONZE, DIAMETRO 4"</t>
  </si>
  <si>
    <t>424,51</t>
  </si>
  <si>
    <t>UNIAO COM ASSENTO CONICO DE FERRO LONGO (MACHO-FEMEA), DIAMETRO 1 1/2"</t>
  </si>
  <si>
    <t>87,31</t>
  </si>
  <si>
    <t>UNIAO COM ASSENTO CONICO DE FERRO LONGO (MACHO-FEMEA), DIAMETRO 1/2"</t>
  </si>
  <si>
    <t>28,45</t>
  </si>
  <si>
    <t>UNIAO COM ASSENTO CONICO DE FERRO LONGO (MACHO-FEMEA), DIAMETRO 1"</t>
  </si>
  <si>
    <t>55,58</t>
  </si>
  <si>
    <t>UNIAO COM ASSENTO CONICO DE FERRO LONGO (MACHO-FEMEA), DIAMETRO 2 1/2"</t>
  </si>
  <si>
    <t>172,01</t>
  </si>
  <si>
    <t>UNIAO COM ASSENTO CONICO DE FERRO LONGO (MACHO-FEMEA), DIAMETRO 2"</t>
  </si>
  <si>
    <t>138,92</t>
  </si>
  <si>
    <t>UNIAO COM ASSENTO CONICO DE FERRO LONGO (MACHO-FEMEA), DIAMETRO 3/4"</t>
  </si>
  <si>
    <t>44,58</t>
  </si>
  <si>
    <t>UNIAO COM ASSENTO CONICO DE FERRO LONGO (MACHO-FEMEA), DIAMETRO 3'</t>
  </si>
  <si>
    <t>251,40</t>
  </si>
  <si>
    <t>UNIAO COM ASSENTO CONICO DE FERRO LONGO (MACHO-FEMEA), DIAMETRO 4"</t>
  </si>
  <si>
    <t>317,57</t>
  </si>
  <si>
    <t>UNIAO COM FLANGE PPR, DN 40 MM, PARA AGUA QUENTE PREDIAL</t>
  </si>
  <si>
    <t>94,82</t>
  </si>
  <si>
    <t>UNIAO DE FERRO GALVANIZADO, COM ASSENTO CONICO DE BRONZE, DE 1 1/2"</t>
  </si>
  <si>
    <t>57,22</t>
  </si>
  <si>
    <t>UNIAO DE FERRO GALVANIZADO, COM ASSENTO CONICO DE BRONZE, DE 1 1/4"</t>
  </si>
  <si>
    <t>55,31</t>
  </si>
  <si>
    <t>UNIAO DE FERRO GALVANIZADO, COM ROSCA BSP, COM ASSENTO PLANO, DE 1 1/2"</t>
  </si>
  <si>
    <t>41,26</t>
  </si>
  <si>
    <t>UNIAO DE FERRO GALVANIZADO, COM ROSCA BSP, COM ASSENTO PLANO, DE 1 1/4"</t>
  </si>
  <si>
    <t>33,15</t>
  </si>
  <si>
    <t>UNIAO DE FERRO GALVANIZADO, COM ROSCA BSP, COM ASSENTO PLANO, DE 1/2"</t>
  </si>
  <si>
    <t>UNIAO DE FERRO GALVANIZADO, COM ROSCA BSP, COM ASSENTO PLANO, DE 1"</t>
  </si>
  <si>
    <t>19,81</t>
  </si>
  <si>
    <t>UNIAO DE FERRO GALVANIZADO, COM ROSCA BSP, COM ASSENTO PLANO, DE 2 1/2"</t>
  </si>
  <si>
    <t>100,37</t>
  </si>
  <si>
    <t>UNIAO DE FERRO GALVANIZADO, COM ROSCA BSP, COM ASSENTO PLANO, DE 2"</t>
  </si>
  <si>
    <t>60,67</t>
  </si>
  <si>
    <t>UNIAO DE FERRO GALVANIZADO, COM ROSCA BSP, COM ASSENTO PLANO, DE 3/4"</t>
  </si>
  <si>
    <t>UNIAO DE FERRO GALVANIZADO, COM ROSCA BSP, COM ASSENTO PLANO, DE 3"</t>
  </si>
  <si>
    <t>155,51</t>
  </si>
  <si>
    <t>UNIAO DE FERRO GALVANIZADO, COM ROSCA BSP, COM ASSENTO PLANO, DE 4"</t>
  </si>
  <si>
    <t>218,30</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</si>
  <si>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</si>
  <si>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</si>
  <si>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</si>
  <si>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</si>
  <si>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18,86</t>
  </si>
  <si>
    <t>UNIAO DUPLA PPR DN 20 MM, PARA AGUA QUENTE PREDIAL</t>
  </si>
  <si>
    <t>22,48</t>
  </si>
  <si>
    <t>UNIAO DUPLA PPR DN 25 MM, PARA AGUA QUENTE PREDIAL</t>
  </si>
  <si>
    <t>27,26</t>
  </si>
  <si>
    <t>UNIAO EM POLIPROPILENO (PP), PARA TUBO EM PEAD, 20 MM - LIGACAO PREDIAL DE AGUA</t>
  </si>
  <si>
    <t>UNIAO EM POLIPROPILENO (PP), PARA TUBO EM PEAD, 32 MM - LIGACAO PREDIAL DE AGUA</t>
  </si>
  <si>
    <t>8,80</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</si>
  <si>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</si>
  <si>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</si>
  <si>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</si>
  <si>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</si>
  <si>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22,69</t>
  </si>
  <si>
    <t>UNIAO PVC, ROSCAVEL 1/2",  AGUA FRIA PREDIAL</t>
  </si>
  <si>
    <t>UNIAO PVC, ROSCAVEL 2",  AGUA FRIA PREDIAL</t>
  </si>
  <si>
    <t>59,17</t>
  </si>
  <si>
    <t>UNIAO PVC, ROSCAVEL, 1 1/2",  AGUA FRIA PREDIAL</t>
  </si>
  <si>
    <t>26,03</t>
  </si>
  <si>
    <t>UNIAO PVC, ROSCAVEL, 1 1/4",  AGUA FRIA PREDIAL</t>
  </si>
  <si>
    <t>UNIAO PVC, ROSCAVEL, 1",  AGUA FRIA PREDIAL</t>
  </si>
  <si>
    <t>UNIAO PVC, ROSCAVEL, 2 1/2",  AGUA FRIA PREDIAL</t>
  </si>
  <si>
    <t>121,63</t>
  </si>
  <si>
    <t>UNIAO PVC, ROSCAVEL, 3/4",  AGUA FRIA PREDIAL</t>
  </si>
  <si>
    <t>UNIAO PVC, ROSCAVEL, 3",  AGUA FRIA PREDIAL</t>
  </si>
  <si>
    <t>154,11</t>
  </si>
  <si>
    <t>UNIAO PVC, SOLDAVEL, 110 MM,  PARA AGUA FRIA PREDIAL</t>
  </si>
  <si>
    <t>390,28</t>
  </si>
  <si>
    <t>UNIAO PVC, SOLDAVEL, 20 MM,  PARA AGUA FRIA PREDIAL</t>
  </si>
  <si>
    <t>5,25</t>
  </si>
  <si>
    <t>UNIAO PVC, SOLDAVEL, 25 MM,  PARA AGUA FRIA PREDIAL</t>
  </si>
  <si>
    <t>6,19</t>
  </si>
  <si>
    <t>UNIAO PVC, SOLDAVEL, 32 MM,  PARA AGUA FRIA PREDIAL</t>
  </si>
  <si>
    <t>UNIAO PVC, SOLDAVEL, 40 MM,  PARA AGUA FRIA PREDIAL</t>
  </si>
  <si>
    <t>UNIAO PVC, SOLDAVEL, 50 MM,  PARA AGUA FRIA PREDIAL</t>
  </si>
  <si>
    <t>24,04</t>
  </si>
  <si>
    <t>UNIAO PVC, SOLDAVEL, 60 MM,  PARA AGUA FRIA PREDIAL</t>
  </si>
  <si>
    <t>55,63</t>
  </si>
  <si>
    <t>UNIAO PVC, SOLDAVEL, 75 MM,  PARA AGUA FRIA PREDIAL</t>
  </si>
  <si>
    <t>115,60</t>
  </si>
  <si>
    <t>UNIAO PVC, SOLDAVEL, 85 MM,  PARA AGUA FRIA PREDIAL</t>
  </si>
  <si>
    <t>171,61</t>
  </si>
  <si>
    <t>UNIAO TIPO STORZ, COM EMPATACAO INTERNA TIPO ANEL DE EXPANSAO, ENGATE RAPIDO 1 1/2", PARA MANGUEIRA DE COMBATE A INCENDIO PREDIAL</t>
  </si>
  <si>
    <t>55,11</t>
  </si>
  <si>
    <t>UNIAO TIPO STORZ, COM EMPATACAO INTERNA TIPO ANEL DE EXPANSAO, ENGATE RAPIDO 2 1/2", PARA MANGUEIRA DE COMBATE A INCENDIO PREDIAL</t>
  </si>
  <si>
    <t>78,85</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</si>
  <si>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</si>
  <si>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</si>
  <si>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</si>
  <si>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</si>
  <si>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</si>
  <si>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32,50</t>
  </si>
  <si>
    <t>UNIAO, CPVC, SOLDAVEL, 54 MM, PARA AGUA QUENTE PREDIAL</t>
  </si>
  <si>
    <t>78,09</t>
  </si>
  <si>
    <t>UNIAO, CPVC, SOLDAVEL, 73 MM, PARA AGUA QUENTE PREDIAL</t>
  </si>
  <si>
    <t>113,34</t>
  </si>
  <si>
    <t>UNIAO, CPVC, SOLDAVEL, 89 MM, PARA AGUA QUENTE PREDIAL</t>
  </si>
  <si>
    <t>167,12</t>
  </si>
  <si>
    <t>USINA DE ASFALTO A FRIO, CAPACIDADE DE 30 A 40 T/H, ELETRICA, POTENCIA DE 30 CV</t>
  </si>
  <si>
    <t>81.627,80</t>
  </si>
  <si>
    <t>USINA DE ASFALTO A FRIO, CAPACIDADE DE 40 A 60 T/H, ELETRICA, POTENCIA DE 30 CV</t>
  </si>
  <si>
    <t>101.666,34</t>
  </si>
  <si>
    <t>USINA DE ASFALTO A QUENTE, FIXA, TIPO CONTRA FLUXO, CAPACIDADE DE 100 A 140 T/H, POTENCIA DE 280 KW, COM MISTURADOR EXTERNO ROTATIVO</t>
  </si>
  <si>
    <t>1.977.613,23</t>
  </si>
  <si>
    <t>USINA DE ASFALTO, GRAVIMETRICA, CAPACIDADE DE 150 T/H, POTENCIA DE 400 KW</t>
  </si>
  <si>
    <t>5.206.985,84</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</si>
  <si>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</si>
  <si>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</si>
  <si>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</si>
  <si>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</si>
  <si>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</si>
  <si>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</si>
  <si>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</si>
  <si>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</si>
  <si>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</si>
  <si>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372.817,95</t>
  </si>
  <si>
    <t>USINA DE MISTURAS ASFALTICAS A QUENTE, MOVEL, TIPO CONTRA FLUXO, CAPACIDADE DE 40 A 80 T/H</t>
  </si>
  <si>
    <t>1.610.000,00</t>
  </si>
  <si>
    <t>USINA MISTURADORA DE SOLOS,  DOSADORES TRIPLOS, CALHA VIBRATORIA CAPACIDADE DE 200 A 500 T/H, POTENCIA DE 75 KW</t>
  </si>
  <si>
    <t>830.514,15</t>
  </si>
  <si>
    <t>VALVULA DE DESCARGA EM METAL CROMADO PARA MICTORIO COM ACIONAMENTO POR PRESSAO E FECHAMENTO AUTOMATICO</t>
  </si>
  <si>
    <t>145,45</t>
  </si>
  <si>
    <t>VALVULA DE DESCARGA METALICA, BASE 1 1/2 " E ACABAMENTO METALICO CROMADO</t>
  </si>
  <si>
    <t>168,97</t>
  </si>
  <si>
    <t>VALVULA DE DESCARGA METALICA, BASE 1 1/4 " E ACABAMENTO METALICO CROMADO</t>
  </si>
  <si>
    <t>136,88</t>
  </si>
  <si>
    <t>VALVULA DE ESFERA BRUTA EM BRONZE, BITOLA 1 " (REF 1552-B)</t>
  </si>
  <si>
    <t>54,44</t>
  </si>
  <si>
    <t>VALVULA DE ESFERA BRUTA EM BRONZE, BITOLA 1 1/2 " (REF 1552-B)</t>
  </si>
  <si>
    <t>97,79</t>
  </si>
  <si>
    <t>VALVULA DE ESFERA BRUTA EM BRONZE, BITOLA 1 1/4 " (REF 1552-B)</t>
  </si>
  <si>
    <t>81,15</t>
  </si>
  <si>
    <t>VALVULA DE ESFERA BRUTA EM BRONZE, BITOLA 1/2 " (REF 1552-B)</t>
  </si>
  <si>
    <t>34,94</t>
  </si>
  <si>
    <t>VALVULA DE ESFERA BRUTA EM BRONZE, BITOLA 2 " (REF 1552-B)</t>
  </si>
  <si>
    <t>150,79</t>
  </si>
  <si>
    <t>VALVULA DE ESFERA BRUTA EM BRONZE, BITOLA 3/4 " (REF 1552-B)</t>
  </si>
  <si>
    <t>40,33</t>
  </si>
  <si>
    <t>VALVULA DE RETENCAO DE BRONZE, PE COM CRIVOS, EXTREMIDADE COM ROSCA, DE 1 1/2", PARA FUNDO DE POCO</t>
  </si>
  <si>
    <t>67,39</t>
  </si>
  <si>
    <t>VALVULA DE RETENCAO DE BRONZE, PE COM CRIVOS, EXTREMIDADE COM ROSCA, DE 1 1/4", PARA FUNDO DE POCO</t>
  </si>
  <si>
    <t>63,15</t>
  </si>
  <si>
    <t>VALVULA DE RETENCAO DE BRONZE, PE COM CRIVOS, EXTREMIDADE COM ROSCA, DE 1", PARA FUNDO DE POCO</t>
  </si>
  <si>
    <t>39,78</t>
  </si>
  <si>
    <t>VALVULA DE RETENCAO DE BRONZE, PE COM CRIVOS, EXTREMIDADE COM ROSCA, DE 2 1/2", PARA FUNDO DE POCO</t>
  </si>
  <si>
    <t>182,44</t>
  </si>
  <si>
    <t>VALVULA DE RETENCAO DE BRONZE, PE COM CRIVOS, EXTREMIDADE COM ROSCA, DE 2", PARA FUNDO DE POCO</t>
  </si>
  <si>
    <t>102,09</t>
  </si>
  <si>
    <t>VALVULA DE RETENCAO DE BRONZE, PE COM CRIVOS, EXTREMIDADE COM ROSCA, DE 3/4", PARA FUNDO DE POCO</t>
  </si>
  <si>
    <t>35,98</t>
  </si>
  <si>
    <t>VALVULA DE RETENCAO DE BRONZE, PE COM CRIVOS, EXTREMIDADE COM ROSCA, DE 3", PARA FUNDO DE POCO</t>
  </si>
  <si>
    <t>250,10</t>
  </si>
  <si>
    <t>VALVULA DE RETENCAO DE BRONZE, PE COM CRIVOS, EXTREMIDADE COM ROSCA, DE 4", PARA FUNDO DE POCO</t>
  </si>
  <si>
    <t>440,16</t>
  </si>
  <si>
    <t>VALVULA DE RETENCAO HORIZONTAL, DE BRONZE (PN-25), 1 1/2", 400 PSI, TAMPA DE PORCA DE UNIAO, EXTREMIDADES COM ROSCA</t>
  </si>
  <si>
    <t>130,76</t>
  </si>
  <si>
    <t>VALVULA DE RETENCAO HORIZONTAL, DE BRONZE (PN-25), 1 1/4", 400 PSI, TAMPA DE PORCA DE UNIAO, EXTREMIDADES COM ROSCA</t>
  </si>
  <si>
    <t>117,01</t>
  </si>
  <si>
    <t>VALVULA DE RETENCAO HORIZONTAL, DE BRONZE (PN-25), 1/2", 400 PSI, TAMPA DE PORCA DE UNIAO, EXTREMIDADES COM ROSCA</t>
  </si>
  <si>
    <t>47,45</t>
  </si>
  <si>
    <t>VALVULA DE RETENCAO HORIZONTAL, DE BRONZE (PN-25), 1", 400 PSI, TAMPA DE PORCA DE UNIAO, EXTREMIDADES COM ROSCA</t>
  </si>
  <si>
    <t>78,16</t>
  </si>
  <si>
    <t>VALVULA DE RETENCAO HORIZONTAL, DE BRONZE (PN-25), 2 1/2", 400 PSI, TAMPA DE PORCA DE UNIAO, EXTREMIDADES COM ROSCA</t>
  </si>
  <si>
    <t>261,99</t>
  </si>
  <si>
    <t>VALVULA DE RETENCAO HORIZONTAL, DE BRONZE (PN-25), 2", 400 PSI, TAMPA DE PORCA DE UNIAO, EXTREMIDADES COM ROSCA</t>
  </si>
  <si>
    <t>183,20</t>
  </si>
  <si>
    <t>VALVULA DE RETENCAO HORIZONTAL, DE BRONZE (PN-25), 3/4", 400 PSI, TAMPA DE PORCA DE UNIAO, EXTREMIDADES COM ROSCA</t>
  </si>
  <si>
    <t>57,51</t>
  </si>
  <si>
    <t>VALVULA DE RETENCAO HORIZONTAL, DE BRONZE (PN-25), 3", 400 PSI, TAMPA DE PORCA DE UNIAO, EXTREMIDADES COM ROSCA</t>
  </si>
  <si>
    <t>361,86</t>
  </si>
  <si>
    <t>VALVULA DE RETENCAO HORIZONTAL, DE BRONZE (PN-25), 4", 400 PSI, TAMPA DE PORCA DE UNIAO, EXTREMIDADES COM ROSCA</t>
  </si>
  <si>
    <t>561,25</t>
  </si>
  <si>
    <t>VALVULA DE RETENCAO VERTICAL, DE BRONZE (PN-16), 1 1/2", 200 PSI, EXTREMIDADES COM ROSCA</t>
  </si>
  <si>
    <t>69,61</t>
  </si>
  <si>
    <t>VALVULA DE RETENCAO VERTICAL, DE BRONZE (PN-16), 1 1/4", 200 PSI, EXTREMIDADES COM ROSCA</t>
  </si>
  <si>
    <t>60,42</t>
  </si>
  <si>
    <t>VALVULA DE RETENCAO VERTICAL, DE BRONZE (PN-16), 1/2", 200 PSI, EXTREMIDADES COM ROSCA</t>
  </si>
  <si>
    <t>34,54</t>
  </si>
  <si>
    <t>VALVULA DE RETENCAO VERTICAL, DE BRONZE (PN-16), 1", 200 PSI, EXTREMIDADES COM ROSCA</t>
  </si>
  <si>
    <t>40,28</t>
  </si>
  <si>
    <t>VALVULA DE RETENCAO VERTICAL, DE BRONZE (PN-16), 2 1/2", 200 PSI, EXTREMIDADES COM ROSCA</t>
  </si>
  <si>
    <t>162,54</t>
  </si>
  <si>
    <t>VALVULA DE RETENCAO VERTICAL, DE BRONZE (PN-16), 2", 200 PSI, EXTREMIDADES COM ROSCA</t>
  </si>
  <si>
    <t>101,43</t>
  </si>
  <si>
    <t>VALVULA DE RETENCAO VERTICAL, DE BRONZE (PN-16), 3/4", 200 PSI, EXTREMIDADES COM ROSCA</t>
  </si>
  <si>
    <t>36,86</t>
  </si>
  <si>
    <t>VALVULA DE RETENCAO VERTICAL, DE BRONZE (PN-16), 3", 200 PSI, EXTREMIDADES COM ROSCA</t>
  </si>
  <si>
    <t>221,96</t>
  </si>
  <si>
    <t>VALVULA DE RETENCAO VERTICAL, DE BRONZE (PN-16), 4", 200 PSI, EXTREMIDADES COM ROSCA</t>
  </si>
  <si>
    <t>385,22</t>
  </si>
  <si>
    <t>VALVULA EM METAL CROMADO PARA LAVATORIO, 1 " SEM LADRAO</t>
  </si>
  <si>
    <t>22,22</t>
  </si>
  <si>
    <t>VALVULA EM METAL CROMADO PARA PIA AMERICANA 3.1/2 X 1.1/2 "</t>
  </si>
  <si>
    <t>30,35</t>
  </si>
  <si>
    <t>VALVULA EM METAL CROMADO PARA TANQUE, 1.1/2 " SEM LADRAO</t>
  </si>
  <si>
    <t>18,98</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</si>
  <si>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</si>
  <si>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</si>
  <si>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</si>
  <si>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</si>
  <si>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2,96</t>
  </si>
  <si>
    <t>VALVULA EM PLASTICO CROMADO PARA LAVATORIO 1 ", SEM UNHO, COM LADRAO</t>
  </si>
  <si>
    <t>VALVULA EM PLASTICO CROMADO TIPO AMERICANA PARA PIA DE COZINHA 3.1/2 " X 1.1/2 ", SEM ADAPTADOR</t>
  </si>
  <si>
    <t>11,55</t>
  </si>
  <si>
    <t>VARA / PERFIL PARA CREMONA, EM FERRO CROMADO, COMPRIMENTO DE 120 CM</t>
  </si>
  <si>
    <t>14,58</t>
  </si>
  <si>
    <t>VARA / PERFIL PARA CREMONA, EM FERRO CROMADO, COMPRIMENTO DE 150 CM</t>
  </si>
  <si>
    <t>VARA/ PERFIL PARA CREMONA, EM LATAO CROMADO, COMPRIMENTO DE 120 CM</t>
  </si>
  <si>
    <t>30,76</t>
  </si>
  <si>
    <t>VARIADOR DE LUMINOSIDADE ROTATIVO (DIMMER) 127 V, 300 W (APENAS MODULO)</t>
  </si>
  <si>
    <t>39,58</t>
  </si>
  <si>
    <t>VARIADOR DE LUMINOSIDADE ROTATIVO (DIMMER) 127V, 300W, CONJUNTO MONTADO PARA EMBUTIR 4" X 2" (PLACA + SUPORTE + MODULO)</t>
  </si>
  <si>
    <t>50,91</t>
  </si>
  <si>
    <t>VARIADOR DE LUMINOSIDADE ROTATIVO (DIMMER) 220 V, 600 W (APENAS MODULO)</t>
  </si>
  <si>
    <t>63,26</t>
  </si>
  <si>
    <t>VARIADOR DE LUMINOSIDADE ROTATIVO (DIMMER) 220V, 600W, CONJUNTO MONTADO PARA EMBUTIR 4" X 2" (PLACA + SUPORTE + MODULO)</t>
  </si>
  <si>
    <t>66,51</t>
  </si>
  <si>
    <t>VARIADOR DE VELOCIDADE PARA VENTILADOR 127 V, 150 W (APENAS MODULO)</t>
  </si>
  <si>
    <t>24,33</t>
  </si>
  <si>
    <t>VARIADOR DE VELOCIDADE PARA VENTILADOR 127V, 150W + 2 INTERRUPTORES PARALELOS, PARA REVERSAO E LAMPADA, CONJUNTO MONTADO PARA EMBUTIR 4" X 2" (PLACA + SUPORTE + MODULOS)</t>
  </si>
  <si>
    <t>VARIADOR DE VELOCIDADE PARA VENTILADOR 220 V, 250 W (APENAS MODULO)</t>
  </si>
  <si>
    <t>27,21</t>
  </si>
  <si>
    <t>VARIADOR DE VELOCIDADE PARA VENTILADOR 220V, 250W + 2 INTERRUPTORES PARALELOS, PARA REVERSAO E LAMPADA, CONJUNTO MONTADO PARA EMBUTIR 4" X 2" (PLACA + SUPORTE + MODULOS)</t>
  </si>
  <si>
    <t>43,82</t>
  </si>
  <si>
    <t>VASO SANITARIO SIFONADO INFANTIL LOUCA BRANCA</t>
  </si>
  <si>
    <t>241,00</t>
  </si>
  <si>
    <t>VASSOURA MECANICA REBOCAVEL COM ESCOVA CILINDRICA LARGURA UTIL DE VARRIMENTO = 2,44M</t>
  </si>
  <si>
    <t>30.285,71</t>
  </si>
  <si>
    <t>VASSOURA 40 CM COM CABO</t>
  </si>
  <si>
    <t>VEDACAO DE CALHA, EM BORRACHA COR PRETA, MEDIDA ENTRE 119 E 170 MM, PARA DRENAGEM PLUVIAL PREDIAL</t>
  </si>
  <si>
    <t>VEDACAO PVC, 100 MM, PARA SAIDA VASO SANITARIO</t>
  </si>
  <si>
    <t>VERGALHAO ZINCADO ROSCA TOTAL, 1/4 " (6,3 MM)</t>
  </si>
  <si>
    <t>1,78</t>
  </si>
  <si>
    <t>VERNIZ POLIURETANO BRILHANTE PARA MADEIRA, COM FILTRO SOLAR, USO INTERNO E EXTERNO</t>
  </si>
  <si>
    <t>22,96</t>
  </si>
  <si>
    <t>VERNIZ POLIURETANO BRILHANTE PARA MADEIRA, SEM FILTRO SOLAR, USO INTERNO E EXTERNO</t>
  </si>
  <si>
    <t>20,34</t>
  </si>
  <si>
    <t>VERNIZ SINTETICO BRILHANTE PARA MADEIRA TIPO COPAL, USO INTERNO</t>
  </si>
  <si>
    <t>20,20</t>
  </si>
  <si>
    <t>VERNIZ SINTETICO BRILHANTE PARA MADEIRA, COM FILTRO SOLAR, USO INTERNO E EXTERNO (BASE SOLVENTE)</t>
  </si>
  <si>
    <t>VEU DE VIDRO/VEU DE SUPERFICIE 30 A 35 G/M2</t>
  </si>
  <si>
    <t>23,04</t>
  </si>
  <si>
    <t>VEU POLIESTER</t>
  </si>
  <si>
    <t>VIBRADOR DE IMERSAO, COM PONTEIRA DE *35* MM, MANGOTE DE 5 M, SEM MOTOR</t>
  </si>
  <si>
    <t>870,77</t>
  </si>
  <si>
    <t>VIBRADOR DE IMERSAO, COM PONTEIRA DE *45* MM, MANGOTE DE 5 M, SEM MOTOR.</t>
  </si>
  <si>
    <t>946,49</t>
  </si>
  <si>
    <t>VIBRADOR DE IMERSAO, COM PONTEIRA DE *60* MM, MANGOTE DE 5 M, SEM MOTOR.</t>
  </si>
  <si>
    <t>1.061,73</t>
  </si>
  <si>
    <t>VIBRADOR DE IMERSAO, DIAMETRO DA PONTEIRA DE *35* MM, COM MOTOR 4 TEMPOS A GASOLINA DE 5,5 HP (5,5 CV)</t>
  </si>
  <si>
    <t>2.284,20</t>
  </si>
  <si>
    <t>VIBRADOR DE IMERSAO, DIAMETRO DA PONTEIRA DE *45* MM, COM MOTOR ELETRICO TRIFASICO DE 2 HP (2 CV)</t>
  </si>
  <si>
    <t>2.049,12</t>
  </si>
  <si>
    <t>VIBRADOR DE IMERSAO, DIAMETRO DA PONTEIRA DE *45* MM, COM MOTOR 4 TEMPOS A GASOLINA DE 5,5 HP (5,5 CV)</t>
  </si>
  <si>
    <t>2.496,08</t>
  </si>
  <si>
    <t>VIBROACABADORA DE ASFALTO SOBRE ESTEIRAS, LARG. PAVIM. MAX. 8,00 M, POT. 100 KW/ 134 HP, CAP. 600 T/ H</t>
  </si>
  <si>
    <t>1.953.174,08</t>
  </si>
  <si>
    <t>VIBROACABADORA DE ASFALTO SOBRE ESTEIRAS, LARG. PAVIM. 2,13 M A 4,55 M, POT. 74 KW/ 100 HP, CAP. 400 T/ H</t>
  </si>
  <si>
    <t>822.263,62</t>
  </si>
  <si>
    <t>VIBROACABADORA DE ASFALTO SOBRE ESTEIRAS, LARG. PAVIM. 2,60 M A 5,75 M, POT. 110 HP, CAP. 450 T/ H</t>
  </si>
  <si>
    <t>828.222,11</t>
  </si>
  <si>
    <t>VIBROACABADORA DE ASFALTO SOBRE ESTEIRAS, LARG. PAVIMENT. 1,90 A 5,3 M, POT. 78 KW/105 HP, CAP. 450 T/H</t>
  </si>
  <si>
    <t>1.003.400,00</t>
  </si>
  <si>
    <t>VIBROACABADORA DE ASFALTO SOBRE RODAS, LARGURA DE PAVIMENTACAO DE 1,70 A 4,20 M, POTENCIA 78 KW/105 HP, CAPACIDADE 300 T/H</t>
  </si>
  <si>
    <t>888.998,05</t>
  </si>
  <si>
    <t>VIDRACEIRO</t>
  </si>
  <si>
    <t>VIDRACEIRO (MENSALISTA)</t>
  </si>
  <si>
    <t>2.365,55</t>
  </si>
  <si>
    <t>VIDRO COMUM LAMINADO LISO INCOLOR DUPLO, ESPESSURA TOTAL 8 MM (CADA CAMADA DE 4 MM) - COLOCADO</t>
  </si>
  <si>
    <t>558,43</t>
  </si>
  <si>
    <t>VIDRO COMUM LAMINADO, LISO, INCOLOR, DUPLO, ESPESSURA TOTAL 6 MM (CADA CAMADA E= 3 MM) - COLOCADO</t>
  </si>
  <si>
    <t>486,11</t>
  </si>
  <si>
    <t>VIDRO COMUM LAMINADO, LISO, INCOLOR, TRIPLO, ESPESSURA TOTAL 12 MM (CADA CAMADA E=  4 MM) - COLOCADO</t>
  </si>
  <si>
    <t>1.263,88</t>
  </si>
  <si>
    <t>VIDRO COMUM LAMINADO, LISO, INCOLOR, TRIPLO, ESPESSURA TOTAL 15 MM (CADA CAMADA E = 5 MM) - COLOCADO</t>
  </si>
  <si>
    <t>1.477,77</t>
  </si>
  <si>
    <t>VIDRO CRISTAL COLORIDO, 10 MM, PINTADO NA COR BRANCA</t>
  </si>
  <si>
    <t>435,55</t>
  </si>
  <si>
    <t>VIDRO CRISTAL COLORIDO, 4 MM, PINTADO NA COR BRANCA</t>
  </si>
  <si>
    <t>136,11</t>
  </si>
  <si>
    <t>VIDRO CRISTAL COLORIDO, 6 MM, PINTADO NA COR BRANCA</t>
  </si>
  <si>
    <t>193,44</t>
  </si>
  <si>
    <t>VIDRO CRISTAL COLORIDO, 8 MM, PINTADO NA COR BRANCA</t>
  </si>
  <si>
    <t>314,02</t>
  </si>
  <si>
    <t>VIDRO LISO FUME E = 4MM - SEM COLOCACAO</t>
  </si>
  <si>
    <t>155,55</t>
  </si>
  <si>
    <t>VIDRO LISO FUME E = 6MM - SEM COLOCACAO</t>
  </si>
  <si>
    <t>233,33</t>
  </si>
  <si>
    <t>VIDRO LISO FUME, E = 5 MM - SEM COLOCACAO</t>
  </si>
  <si>
    <t>167,91</t>
  </si>
  <si>
    <t>VIDRO LISO INCOLOR 10 MM - SEM COLOCACAO</t>
  </si>
  <si>
    <t>291,66</t>
  </si>
  <si>
    <t>VIDRO LISO INCOLOR 2 A 3 MM - SEM COLOCACAO</t>
  </si>
  <si>
    <t>87,50</t>
  </si>
  <si>
    <t>VIDRO LISO INCOLOR 4MM - SEM COLOCACAO</t>
  </si>
  <si>
    <t>116,66</t>
  </si>
  <si>
    <t>VIDRO LISO INCOLOR 5MM - SEM COLOCACAO</t>
  </si>
  <si>
    <t>VIDRO LISO INCOLOR 6 MM - SEM COLOCACAO</t>
  </si>
  <si>
    <t>165,27</t>
  </si>
  <si>
    <t>VIDRO LISO INCOLOR 8MM  -  SEM COLOCACAO</t>
  </si>
  <si>
    <t>241,11</t>
  </si>
  <si>
    <t>VIDRO MARTELADO OU CANELADO, 4 MM - SEM COLOCACAO</t>
  </si>
  <si>
    <t>97,22</t>
  </si>
  <si>
    <t>VIDRO PLANO ARAMADO E = 6 MM - SEM COLOCACAO</t>
  </si>
  <si>
    <t>VIDRO PLANO ARMADO E = 7MM - SEM COLOCACAO</t>
  </si>
  <si>
    <t>301,38</t>
  </si>
  <si>
    <t>VIDRO TEMPERADO INCOLOR E = 10 MM, SEM COLOCACAO</t>
  </si>
  <si>
    <t>253,32</t>
  </si>
  <si>
    <t>VIDRO TEMPERADO INCOLOR E = 6 MM, SEM COLOCACAO</t>
  </si>
  <si>
    <t>149,48</t>
  </si>
  <si>
    <t>VIDRO TEMPERADO INCOLOR E = 8 MM, SEM COLOCACAO</t>
  </si>
  <si>
    <t>195,13</t>
  </si>
  <si>
    <t>VIDRO TEMPERADO INCOLOR PARA PORTA DE ABRIR, E = 10 MM (SEM FERRAGENS E SEM COLOCACAO)</t>
  </si>
  <si>
    <t>274,00</t>
  </si>
  <si>
    <t>VIDRO TEMPERADO VERDE E = 10 MM, SEM COLOCACAO</t>
  </si>
  <si>
    <t>319,27</t>
  </si>
  <si>
    <t>VIDRO TEMPERADO VERDE E = 6 MM, SEM COLOCACAO</t>
  </si>
  <si>
    <t>180,38</t>
  </si>
  <si>
    <t>VIDRO TEMPERADO VERDE E = 8 MM, SEM COLOCACAO</t>
  </si>
  <si>
    <t>243,69</t>
  </si>
  <si>
    <t>VIGA DE ESCORAMAENTO H20, DE MADEIRA, PESO DE 5,00 A 5,20 KG/M, COM EXTREMIDADES PLASTICAS</t>
  </si>
  <si>
    <t>45,38</t>
  </si>
  <si>
    <t>VIGA DE MADEIRA APARELHADA *6 X 12* CM, MACARANDUBA, ANGELIM OU EQUIVALENTE DA REGIAO</t>
  </si>
  <si>
    <t>9,76</t>
  </si>
  <si>
    <t>VIGA DE MADEIRA APARELHADA *6 X 16* CM, MACARANDUBA, ANGELIM OU EQUIVALENTE DA REGIAO</t>
  </si>
  <si>
    <t>VIGA DE MADEIRA NAO APARELHADA *6 X 16* CM, MACARANDUBA, ANGELIM OU EQUIVALENTE DA REGIAO</t>
  </si>
  <si>
    <t>26,54</t>
  </si>
  <si>
    <t>VIGA DE MADEIRA NAO APARELHADA *6 X 20* CM, MACARANDUBA, ANGELIM OU EQUIVALENTE DA REGIAO</t>
  </si>
  <si>
    <t>34,86</t>
  </si>
  <si>
    <t>VIGA DE MADEIRA NAO APARELHADA 6 X 12 CM, MACARANDUBA, ANGELIM OU EQUIVALENTE DA REGIAO</t>
  </si>
  <si>
    <t>VIGA DE MADEIRA NAO APARELHADA 8 X 16 CM, MACARANDUBA, ANGELIM OU EQUIVALENTE DA REGIAO</t>
  </si>
  <si>
    <t>35,92</t>
  </si>
  <si>
    <t>VIGIA DIURNO</t>
  </si>
  <si>
    <t>9,17</t>
  </si>
  <si>
    <t>VIGIA DIURNO (MENSALISTA)</t>
  </si>
  <si>
    <t>1.610,88</t>
  </si>
  <si>
    <t>VIGIA NOTURNO, HORA EFETIVAMENTE TRABALHADA DE 22 H AS 5 H (COM ADICIONAL NOTURNO)</t>
  </si>
  <si>
    <t>VIGOTA DE MADEIRA NAO APARELHADA *5 X 10* CM, MACARANDUBA, ANGELIM OU EQUIVALENTE DA REGIAO</t>
  </si>
  <si>
    <t>17,43</t>
  </si>
  <si>
    <t>WASH PRIMER PARA TINTA AUTOMOTIVA</t>
  </si>
  <si>
    <t>121,45</t>
  </si>
  <si>
    <t>BDI</t>
  </si>
  <si>
    <t>Preço (R$)</t>
  </si>
  <si>
    <t>VALOR COM BDI (R$)</t>
  </si>
  <si>
    <t>97141</t>
  </si>
  <si>
    <t>ASSENTAMENTO DE TUBO DE FERRO FUNDIDO PARA REDE DE ÁGUA, DN 80 MM, JUNTA ELÁSTICA, INSTALADO EM LOCAL COM NÍVEL ALTO DE INTERFERÊNCIAS (NÃO INCLUI FORNECIMENTO). AF_11/2017</t>
  </si>
  <si>
    <t>97142</t>
  </si>
  <si>
    <t>ASSENTAMENTO DE TUBO DE FERRO FUNDIDO PARA REDE DE ÁGUA, DN 100 MM, JUNTA ELÁSTICA, INSTALADO EM LOCAL COM NÍVEL ALTO DE INTERFERÊNCIAS (NÃO INCLUI FORNECIMENTO). AF_11/2017</t>
  </si>
  <si>
    <t>6,75</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</si>
  <si>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</si>
  <si>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</si>
  <si>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</si>
  <si>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</si>
  <si>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</si>
  <si>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</si>
  <si>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12,07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</si>
  <si>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</si>
  <si>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</si>
  <si>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</si>
  <si>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</si>
  <si>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15,62</t>
  </si>
  <si>
    <t>97148</t>
  </si>
  <si>
    <t>ASSENTAMENTO DE TUBO DE FERRO FUNDIDO PARA REDE DE ÁGUA, DN 400 MM, JUNTA ELÁSTICA, INSTALADO EM LOCAL COM NÍVEL ALTO DE INTERFERÊNCIAS (NÃO INCLUI FORNECIMENTO). AF_11/2017</t>
  </si>
  <si>
    <t>17,40</t>
  </si>
  <si>
    <t>97149</t>
  </si>
  <si>
    <t>ASSENTAMENTO DE TUBO DE FERRO FUNDIDO PARA REDE DE ÁGUA, DN 450 MM, JUNTA ELÁSTICA, INSTALADO EM LOCAL COM NÍVEL ALTO DE INTERFERÊNCIAS (NÃO INCLUI FORNECIMENTO). AF_11/2017</t>
  </si>
  <si>
    <t>19,19</t>
  </si>
  <si>
    <t>97150</t>
  </si>
  <si>
    <t>ASSENTAMENTO DE TUBO DE FERRO FUNDIDO PARA REDE DE ÁGUA, DN 500 MM, JUNTA ELÁSTICA, INSTALADO EM LOCAL COM NÍVEL ALTO DE INTERFERÊNCIAS (NÃO INCLUI FORNECIMENTO). AF_11/2017</t>
  </si>
  <si>
    <t>23,42</t>
  </si>
  <si>
    <t>97151</t>
  </si>
  <si>
    <t>ASSENTAMENTO DE TUBO DE FERRO FUNDIDO PARA REDE DE ÁGUA, DN 600 MM, JUNTA ELÁSTICA, INSTALADO EM LOCAL COM NÍVEL ALTO DE INTERFERÊNCIAS (NÃO INCLUI FORNECIMENTO). AF_11/2017</t>
  </si>
  <si>
    <t>27,34</t>
  </si>
  <si>
    <t>97152</t>
  </si>
  <si>
    <t>ASSENTAMENTO DE TUBO DE FERRO FUNDIDO PARA REDE DE ÁGUA, DN 700 MM, JUNTA ELÁSTICA, INSTALADO EM LOCAL COM NÍVEL ALTO DE INTERFERÊNCIAS (NÃO INCLUI FORNECIMENTO). AF_11/2017</t>
  </si>
  <si>
    <t>31,11</t>
  </si>
  <si>
    <t>97153</t>
  </si>
  <si>
    <t>ASSENTAMENTO DE TUBO DE FERRO FUNDIDO PARA REDE DE ÁGUA, DN 800 MM, JUNTA ELÁSTICA, INSTALADO EM LOCAL COM NÍVEL ALTO DE INTERFERÊNCIAS (NÃO INCLUI FORNECIMENTO). AF_11/2017</t>
  </si>
  <si>
    <t>34,97</t>
  </si>
  <si>
    <t>97154</t>
  </si>
  <si>
    <t>ASSENTAMENTO DE TUBO DE FERRO FUNDIDO PARA REDE DE ÁGUA, DN 900 MM, JUNTA ELÁSTICA, INSTALADO EM LOCAL COM NÍVEL ALTO DE INTERFERÊNCIAS (NÃO INCLUI FORNECIMENTO). AF_11/2017</t>
  </si>
  <si>
    <t>38,87</t>
  </si>
  <si>
    <t>97155</t>
  </si>
  <si>
    <t>ASSENTAMENTO DE TUBO DE FERRO FUNDIDO PARA REDE DE ÁGUA, DN 1000 MM, JUNTA ELÁSTICA, INSTALADO EM LOCAL COM NÍVEL ALTO DE INTERFERÊNCIAS (NÃO INCLUI FORNECIMENTO). AF_11/2017</t>
  </si>
  <si>
    <t>42,75</t>
  </si>
  <si>
    <t>97156</t>
  </si>
  <si>
    <t>ASSENTAMENTO DE TUBO DE FERRO FUNDIDO PARA REDE DE ÁGUA, DN 1200 MM, JUNTA ELÁSTICA, INSTALADO EM LOCAL COM NÍVEL ALTO DE INTERFERÊNCIAS (NÃO INCLUI FORNECIMENTO). AF_11/2017</t>
  </si>
  <si>
    <t>50,81</t>
  </si>
  <si>
    <t>97157</t>
  </si>
  <si>
    <t>ASSENTAMENTO DE TUBO DE FERRO FUNDIDO PARA REDE DE ÁGUA, DN 80 MM, JUNTA ELÁSTICA, INSTALADO EM LOCAL COM NÍVEL BAIXO DE INTERFERÊNCIAS (NÃO INCLUI FORNECIMENTO). AF_11/2017</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</si>
  <si>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</si>
  <si>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</si>
  <si>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</si>
  <si>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</si>
  <si>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</si>
  <si>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</si>
  <si>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</si>
  <si>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</si>
  <si>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7,39</t>
  </si>
  <si>
    <t>97162</t>
  </si>
  <si>
    <t>ASSENTAMENTO DE TUBO DE FERRO FUNDIDO PARA REDE DE ÁGUA, DN 300 MM, JUNTA ELÁSTICA, INSTALADO EM LOCAL COM NÍVEL BAIXO DE INTERFERÊNCIAS (NÃO INCLUI FORNECIMENTO). AF_11/2017</t>
  </si>
  <si>
    <t>8,46</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</si>
  <si>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</si>
  <si>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</si>
  <si>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</si>
  <si>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</si>
  <si>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</si>
  <si>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</si>
  <si>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</si>
  <si>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</si>
  <si>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</si>
  <si>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</si>
  <si>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16,79</t>
  </si>
  <si>
    <t>97168</t>
  </si>
  <si>
    <t>ASSENTAMENTO DE TUBO DE FERRO FUNDIDO PARA REDE DE ÁGUA, DN 700 MM, JUNTA ELÁSTICA, INSTALADO EM LOCAL COM NÍVEL BAIXO DE INTERFERÊNCIAS (NÃO INCLUI FORNECIMENTO). AF_11/2017</t>
  </si>
  <si>
    <t>19,06</t>
  </si>
  <si>
    <t>97169</t>
  </si>
  <si>
    <t>ASSENTAMENTO DE TUBO DE FERRO FUNDIDO PARA REDE DE ÁGUA, DN 800 MM, JUNTA ELÁSTICA, INSTALADO EM LOCAL COM NÍVEL BAIXO DE INTERFERÊNCIAS (NÃO INCLUI FORNECIMENTO). AF_11/2017</t>
  </si>
  <si>
    <t>21,42</t>
  </si>
  <si>
    <t>97170</t>
  </si>
  <si>
    <t>ASSENTAMENTO DE TUBO DE FERRO FUNDIDO PARA REDE DE ÁGUA, DN 900 MM, JUNTA ELÁSTICA, INSTALADO EM LOCAL COM NÍVEL BAIXO DE INTERFERÊNCIAS (NÃO INCLUI FORNECIMENTO). AF_11/2017</t>
  </si>
  <si>
    <t>23,82</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</si>
  <si>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</si>
  <si>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</si>
  <si>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</si>
  <si>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</si>
  <si>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31,27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</si>
  <si>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</si>
  <si>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</si>
  <si>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</si>
  <si>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</si>
  <si>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</si>
  <si>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</si>
  <si>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31,20</t>
  </si>
  <si>
    <t>97176</t>
  </si>
  <si>
    <t>ASSENTAMENTO DE TUBO DE AÇO CARBONO PARA REDE DE ÁGUA, DN 900 MM (36), JUNTA SOLDADA, INSTALADO EM LOCAL COM NÍVEL ALTO DE INTERFERÊNCIAS (NÃO INCLUI FORNECIMENTO). AF_11/2017</t>
  </si>
  <si>
    <t>34,90</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</si>
  <si>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</si>
  <si>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</si>
  <si>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</si>
  <si>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</si>
  <si>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49,71</t>
  </si>
  <si>
    <t>97179</t>
  </si>
  <si>
    <t>ASSENTAMENTO DE TUBO DE AÇO CARBONO PARA REDE DE ÁGUA, DN 1400 MM (56'') OU DN 1500 MM (60), JUNTA SOLDADA, INSTALADO EM LOCAL COM NÍVEL ALTO DE INTERFERÊNCIAS (NÃO INCLUI FORNECIMENTO). AF_11/2017</t>
  </si>
  <si>
    <t>57,12</t>
  </si>
  <si>
    <t>97180</t>
  </si>
  <si>
    <t>ASSENTAMENTO DE TUBO DE AÇO CARBONO PARA REDE DE ÁGUA, DN 1600 MM (64) OU DN 1700 MM (68), JUNTA SOLDADA, INSTALADO EM LOCAL COM NÍVEL ALTO DE INTERFERÊNCIAS (NÃO INCLUI FORNECIMENTO). AF_11/2017</t>
  </si>
  <si>
    <t>64,52</t>
  </si>
  <si>
    <t>97181</t>
  </si>
  <si>
    <t>ASSENTAMENTO DE TUBO DE AÇO CARBONO PARA REDE DE ÁGUA, DN 1800 MM (72) OU DN 1900 MM (76), JUNTA SOLDADA, INSTALADO EM LOCAL COM NÍVEL ALTO DE INTERFERÊNCIAS (NÃO INCLUI FORNECIMENTO). AF_11/2017</t>
  </si>
  <si>
    <t>74,80</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</si>
  <si>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</si>
  <si>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</si>
  <si>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</si>
  <si>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</si>
  <si>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19,13</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</si>
  <si>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</si>
  <si>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</si>
  <si>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</si>
  <si>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</si>
  <si>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25,20</t>
  </si>
  <si>
    <t>97186</t>
  </si>
  <si>
    <t>ASSENTAMENTO DE TUBO DE AÇO CARBONO PARA REDE DE ÁGUA, DN 900 MM (36), JUNTA SOLDADA, INSTALADO EM LOCAL COM NÍVEL BAIXO DE INTERFERÊNCIAS (NÃO INCLUI FORNECIMENTO). AF_11/2017</t>
  </si>
  <si>
    <t>97187</t>
  </si>
  <si>
    <t>34,29</t>
  </si>
  <si>
    <t>97188</t>
  </si>
  <si>
    <t>ASSENTAMENTO DE TUBO DE AÇO CARBONO PARA REDE DE ÁGUA, DN 1200 MM (48) OU DN 1300 MM (52), JUNTA SOLDADA, INSTALADO EM LOCAL COM NÍVEL BAIXO DE INTERFERÊNCIAS (NÃO INCLUI FORNECIMENTO). AF_11/2017</t>
  </si>
  <si>
    <t>40,35</t>
  </si>
  <si>
    <t>97189</t>
  </si>
  <si>
    <t>ASSENTAMENTO DE TUBO DE AÇO CARBONO PARA REDE DE ÁGUA, DN 1400 MM (56'') OU DN 1500 MM (60), JUNTA SOLDADA, INSTALADO EM LOCAL COM NÍVEL BAIXO DE INTERFERÊNCIAS (NÃO INCLUI FORNECIMENTO). AF_11/2017</t>
  </si>
  <si>
    <t>46,41</t>
  </si>
  <si>
    <t>97190</t>
  </si>
  <si>
    <t>ASSENTAMENTO DE TUBO DE AÇO CARBONO PARA REDE DE ÁGUA, DN 1600 MM (64) OU DN 1700 MM (68), JUNTA SOLDADA, INSTALADO EM LOCAL COM NÍVEL BAIXO DE INTERFERÊNCIAS (NÃO INCLUI FORNECIMENTO). AF_11/2017</t>
  </si>
  <si>
    <t>52,48</t>
  </si>
  <si>
    <t>97191</t>
  </si>
  <si>
    <t>ASSENTAMENTO DE TUBO DE AÇO CARBONO PARA REDE DE ÁGUA, DN 1800 MM (72) OU DN 1900 MM (76), JUNTA SOLDADA, INSTALADO EM LOCAL COM NÍVEL BAIXO DE INTERFERÊNCIAS (NÃO INCLUI FORNECIMENTO). AF_11/2017</t>
  </si>
  <si>
    <t>60,78</t>
  </si>
  <si>
    <t>97192</t>
  </si>
  <si>
    <t>ASSENTAMENTO DE TUBO DE AÇO CARBONO PARA REDE DE ÁGUA, DN 2000 MM (80) OU DN 2100 MM (84), JUNTA SOLDADA, INSTALADO EM LOCAL COM NÍVEL BAIXO DE INTERFERÊNCIAS (NÃO INCLUI FORNECIMENTO). AF_11/2017</t>
  </si>
  <si>
    <t>67,09</t>
  </si>
  <si>
    <t>90694</t>
  </si>
  <si>
    <t>TUBO DE PVC PARA REDE COLETORA DE ESGOTO DE PAREDE MACIÇA, DN 100 MM, JUNTA ELÁSTICA, INSTALADO EM LOCAL COM NÍVEL BAIXO DE INTERFERÊNCIAS - FORNECIMENTO E ASSENTAMENTO. AF_06/2015</t>
  </si>
  <si>
    <t>19,59</t>
  </si>
  <si>
    <t>90695</t>
  </si>
  <si>
    <t>TUBO DE PVC PARA REDE COLETORA DE ESGOTO DE PAREDE MACIÇA, DN 150 MM, JUNTA ELÁSTICA, INSTALADO EM LOCAL COM NÍVEL BAIXO DE INTERFERÊNCIAS - FORNECIMENTO E ASSENTAMENTO. AF_06/2015</t>
  </si>
  <si>
    <t>40,03</t>
  </si>
  <si>
    <t>90696</t>
  </si>
  <si>
    <t>TUBO DE PVC PARA REDE COLETORA DE ESGOTO DE PAREDE MACIÇA, DN 200 MM, JUNTA ELÁSTICA, INSTALADO EM LOCAL COM NÍVEL BAIXO DE INTERFERÊNCIAS - FORNECIMENTO E ASSENTAMENTO. AF_06/2015</t>
  </si>
  <si>
    <t>61,45</t>
  </si>
  <si>
    <t>90697</t>
  </si>
  <si>
    <t>TUBO DE PVC PARA REDE COLETORA DE ESGOTO DE PAREDE MACIÇA, DN 250 MM, JUNTA ELÁSTICA, INSTALADO EM LOCAL COM NÍVEL BAIXO DE INTERFERÊNCIAS - FORNECIMENTO E ASSENTAMENTO. AF_06/2015</t>
  </si>
  <si>
    <t>102,40</t>
  </si>
  <si>
    <t>90698</t>
  </si>
  <si>
    <t>TUBO DE PVC PARA REDE COLETORA DE ESGOTO DE PAREDE MACIÇA, DN 300 MM, JUNTA ELÁSTICA, INSTALADO EM LOCAL COM NÍVEL BAIXO DE INTERFERÊNCIAS - FORNECIMENTO E ASSENTAMENTO. AF_06/2015</t>
  </si>
  <si>
    <t>164,07</t>
  </si>
  <si>
    <t>90699</t>
  </si>
  <si>
    <t>TUBO DE PVC PARA REDE COLETORA DE ESGOTO DE PAREDE MACIÇA, DN 350 MM, JUNTA ELÁSTICA, INSTALADO EM LOCAL COM NÍVEL BAIXO DE INTERFERÊNCIAS - FORNECIMENTO E ASSENTAMENTO. AF_06/2015</t>
  </si>
  <si>
    <t>202,92</t>
  </si>
  <si>
    <t>90700</t>
  </si>
  <si>
    <t>TUBO DE PVC PARA REDE COLETORA DE ESGOTO DE PAREDE MACIÇA, DN 400 MM, JUNTA ELÁSTICA, INSTALADO EM LOCAL COM NÍVEL BAIXO DE INTERFERÊNCIAS - FORNECIMENTO E ASSENTAMENTO. AF_06/2015</t>
  </si>
  <si>
    <t>268,67</t>
  </si>
  <si>
    <t>90701</t>
  </si>
  <si>
    <t>TUBO DE PVC CORRUGADO DE DUPLA PAREDE PARA REDE COLETORA DE ESGOTO, DN 150 MM, JUNTA ELÁSTICA, INSTALADO EM LOCAL COM NÍVEL BAIXO DE INTERFERÊNCIAS - FORNECIMENTO E ASSENTAMENTO. AF_06/2015</t>
  </si>
  <si>
    <t>90702</t>
  </si>
  <si>
    <t>TUBO DE PVC CORRUGADO DE DUPLA PAREDE PARA REDE COLETORA DE ESGOTO, DN 200 MM, JUNTA ELÁSTICA, INSTALADO EM LOCAL COM NÍVEL BAIXO DE INTERFERÊNCIAS - FORNECIMENTO E ASSENTAMENTO. AF_06/2015</t>
  </si>
  <si>
    <t>57,45</t>
  </si>
  <si>
    <t>90703</t>
  </si>
  <si>
    <t>TUBO DE PVC CORRUGADO DE DUPLA PAREDE PARA REDE COLETORA DE ESGOTO, DN 250 MM, JUNTA ELÁSTICA, INSTALADO EM LOCAL COM NÍVEL BAIXO DE INTERFERÊNCIAS - FORNECIMENTO E ASSENTAMENTO. AF_06/2015</t>
  </si>
  <si>
    <t>94,21</t>
  </si>
  <si>
    <t>90704</t>
  </si>
  <si>
    <t>TUBO DE PVC CORRUGADO DE DUPLA PAREDE PARA REDE COLETORA DE ESGOTO, DN 300 MM, JUNTA ELÁSTICA, INSTALADO EM LOCAL COM NÍVEL BAIXO DE INTERFERÊNCIAS - FORNECIMENTO E ASSENTAMENTO. AF_06/2015</t>
  </si>
  <si>
    <t>146,94</t>
  </si>
  <si>
    <t>90705</t>
  </si>
  <si>
    <t>TUBO DE PVC CORRUGADO DE DUPLA PAREDE PARA REDE COLETORA DE ESGOTO, DN 350 MM, JUNTA ELÁSTICA, INSTALADO EM LOCAL COM NÍVEL BAIXO DE INTERFERÊNCIAS - FORNECIMENTO E ASSENTAMENTO. AF_06/2015</t>
  </si>
  <si>
    <t>214,98</t>
  </si>
  <si>
    <t>90706</t>
  </si>
  <si>
    <t>TUBO DE PVC CORRUGADO DE DUPLA PAREDE PARA REDE COLETORA DE ESGOTO, DN 400 MM, JUNTA ELÁSTICA, INSTALADO EM LOCAL COM NÍVEL BAIXO DE INTERFERÊNCIAS - FORNECIMENTO E ASSENTAMENTO. AF_06/2015</t>
  </si>
  <si>
    <t>261,78</t>
  </si>
  <si>
    <t>90708</t>
  </si>
  <si>
    <t>TUBO DE PEAD CORRUGADO DE DUPLA PAREDE PARA REDE COLETORA DE ESGOTO, DN 600 MM, JUNTA ELÁSTICA INTEGRADA, INSTALADO EM LOCAL COM NÍVEL BAIXO DE INTERFERÊNCIAS - FORNECIMENTO E ASSENTAMENTO. AF_06/2015</t>
  </si>
  <si>
    <t>418,40</t>
  </si>
  <si>
    <t>90709</t>
  </si>
  <si>
    <t>TUBO DE PVC PARA REDE COLETORA DE ESGOTO DE PAREDE MACIÇA, DN 100 MM, JUNTA ELÁSTICA, INSTALADO EM LOCAL COM NÍVEL ALTO DE INTERFERÊNCIAS - FORNECIMENTO E ASSENTAMENTO. AF_06/2015</t>
  </si>
  <si>
    <t>21,26</t>
  </si>
  <si>
    <t>90710</t>
  </si>
  <si>
    <t>TUBO DE PVC PARA REDE COLETORA DE ESGOTO DE PAREDE MACIÇA, DN 150 MM, JUNTA ELÁSTICA, INSTALADO EM LOCAL COM NÍVEL ALTO DE INTERFERÊNCIAS - FORNECIMENTO E ASSENTAMENTO. AF_06/2015</t>
  </si>
  <si>
    <t>41,72</t>
  </si>
  <si>
    <t>90711</t>
  </si>
  <si>
    <t>TUBO DE PVC PARA REDE COLETORA DE ESGOTO DE PAREDE MACIÇA, DN 200 MM, JUNTA ELÁSTICA, INSTALADO EM LOCAL COM NÍVEL ALTO DE INTERFERÊNCIAS - FORNECIMENTO E ASSENTAMENTO. AF_06/2015</t>
  </si>
  <si>
    <t>63,12</t>
  </si>
  <si>
    <t>90712</t>
  </si>
  <si>
    <t>TUBO DE PVC PARA REDE COLETORA DE ESGOTO DE PAREDE MACIÇA, DN 250 MM, JUNTA ELÁSTICA, INSTALADO EM LOCAL COM NÍVEL ALTO DE INTERFERÊNCIAS - FORNECIMENTO E ASSENTAMENTO. AF_06/2015</t>
  </si>
  <si>
    <t>104,07</t>
  </si>
  <si>
    <t>90713</t>
  </si>
  <si>
    <t>TUBO DE PVC PARA REDE COLETORA DE ESGOTO DE PAREDE MACIÇA, DN 300 MM, JUNTA ELÁSTICA, INSTALADO EM LOCAL COM NÍVEL ALTO DE INTERFERÊNCIAS - FORNECIMENTO E ASSENTAMENTO. AF_06/2015</t>
  </si>
  <si>
    <t>165,74</t>
  </si>
  <si>
    <t>90714</t>
  </si>
  <si>
    <t>TUBO DE PVC PARA REDE COLETORA DE ESGOTO DE PAREDE MACIÇA, DN 350 MM, JUNTA ELÁSTICA, INSTALADO EM LOCAL COM NÍVEL ALTO DE INTERFERÊNCIAS - FORNECIMENTO E ASSENTAMENTO. AF_06/2015</t>
  </si>
  <si>
    <t>204,60</t>
  </si>
  <si>
    <t>90715</t>
  </si>
  <si>
    <t>TUBO DE PVC PARA REDE COLETORA DE ESGOTO DE PAREDE MACIÇA, DN 400 MM, JUNTA ELÁSTICA, INSTALADO EM LOCAL COM NÍVEL ALTO DE INTERFERÊNCIAS - FORNECIMENTO E ASSENTAMENTO. AF_06/2015</t>
  </si>
  <si>
    <t>272,23</t>
  </si>
  <si>
    <t>90716</t>
  </si>
  <si>
    <t>TUBO DE PVC CORRUGADO DE DUPLA PAREDE PARA REDE COLETORA DE ESGOTO, DN 150 MM, JUNTA ELÁSTICA, INSTALADO EM LOCAL COM NÍVEL ALTO DE INTERFERÊNCIAS - FORNECIMENTO E ASSENTAMENTO. AF_06/2015</t>
  </si>
  <si>
    <t>39,91</t>
  </si>
  <si>
    <t>90717</t>
  </si>
  <si>
    <t>TUBO DE PVC CORRUGADO DE DUPLA PAREDE PARA REDE COLETORA DE ESGOTO, DN 200 MM, JUNTA ELÁSTICA, INSTALADO EM LOCAL COM NÍVEL ALTO DE INTERFERÊNCIAS - FORNECIMENTO E ASSENTAMENTO. AF_06/2015</t>
  </si>
  <si>
    <t>59,11</t>
  </si>
  <si>
    <t>90718</t>
  </si>
  <si>
    <t>TUBO DE PVC CORRUGADO DE DUPLA PAREDE PARA REDE COLETORA DE ESGOTO, DN 250 MM, JUNTA ELÁSTICA, INSTALADO EM LOCAL COM NÍVEL ALTO DE INTERFERÊNCIAS - FORNECIMENTO E ASSENTAMENTO. AF_06/2015</t>
  </si>
  <si>
    <t>95,88</t>
  </si>
  <si>
    <t>90719</t>
  </si>
  <si>
    <t>TUBO DE PVC CORRUGADO DE DUPLA PAREDE PARA REDE COLETORA DE ESGOTO, DN 300 MM, JUNTA ELÁSTICA, INSTALADO EM LOCAL COM NÍVEL ALTO DE INTERFERÊNCIAS - FORNECIMENTO E ASSENTAMENTO. AF_06/2015</t>
  </si>
  <si>
    <t>148,61</t>
  </si>
  <si>
    <t>90720</t>
  </si>
  <si>
    <t>TUBO DE PVC CORRUGADO DE DUPLA PAREDE PARA REDE COLETORA DE ESGOTO, DN 350 MM, JUNTA ELÁSTICA, INSTALADO EM LOCAL COM NÍVEL ALTO DE INTERFERÊNCIAS - FORNECIMENTO E ASSENTAMENTO. AF_06/2015</t>
  </si>
  <si>
    <t>216,65</t>
  </si>
  <si>
    <t>90721</t>
  </si>
  <si>
    <t>TUBO DE PVC CORRUGADO DE DUPLA PAREDE PARA REDE COLETORA DE ESGOTO, DN 400 MM, EM JUNTA ELÁSTICA, INSTALADO EM LOCAL COM NÍVEL ALTO DE INTERFERÊNCIAS - FORNECIMENTO E ASSENTAMENTO. AF_06/2015</t>
  </si>
  <si>
    <t>265,33</t>
  </si>
  <si>
    <t>90723</t>
  </si>
  <si>
    <t>TUBO DE PEAD CORRUGADO DE DUPLA PAREDE PARA REDE COLETORA DE ESGOTO, DN 600 MM, JUNTA ELÁSTICA INTEGRADA, INSTALADO EM LOCAL COM NÍVEL ALTO DE INTERFERÊNCIAS - FORNECIMENTO E ASSENTAMENTO. AF_06/2015</t>
  </si>
  <si>
    <t>420,61</t>
  </si>
  <si>
    <t>90724</t>
  </si>
  <si>
    <t>JUNTA ARGAMASSADA ENTRE TUBO DN 100 MM E O POÇO DE VISITA/ CAIXA DE CONCRETO OU ALVENARIA EM REDES DE ESGOTO. AF_06/2015</t>
  </si>
  <si>
    <t>90725</t>
  </si>
  <si>
    <t>JUNTA ARGAMASSADA ENTRE TUBO DN 150 MM E O POÇO DE VISITA/ CAIXA DE CONCRETO OU ALVENARIA EM REDES DE ESGOTO. AF_06/2015</t>
  </si>
  <si>
    <t>90726</t>
  </si>
  <si>
    <t>JUNTA ARGAMASSADA ENTRE TUBO DN 200 MM E O POÇO/ CAIXA DE CONCRETO OU ALVENARIA EM REDES DE ESGOTO. AF_06/2015</t>
  </si>
  <si>
    <t>28,02</t>
  </si>
  <si>
    <t>90727</t>
  </si>
  <si>
    <t>JUNTA ARGAMASSADA ENTRE TUBO DN 250 MM E O POÇO DE VISITA/ CAIXA DE CONCRETO OU ALVENARIA EM REDES DE ESGOTO. AF_06/2015</t>
  </si>
  <si>
    <t>32,47</t>
  </si>
  <si>
    <t>90728</t>
  </si>
  <si>
    <t>JUNTA ARGAMASSADA ENTRE TUBO DN 300 MM E O POÇO DE VISITA/ CAIXA DE CONCRETO OU ALVENARIA EM REDES DE ESGOTO. AF_06/2015</t>
  </si>
  <si>
    <t>36,93</t>
  </si>
  <si>
    <t>90729</t>
  </si>
  <si>
    <t>JUNTA ARGAMASSADA ENTRE TUBO DN 350 MM E O POÇO DE VISITA/ CAIXA DE CONCRETO OU ALVENARIA EM REDES DE ESGOTO. AF_06/2015</t>
  </si>
  <si>
    <t>41,36</t>
  </si>
  <si>
    <t>90730</t>
  </si>
  <si>
    <t>JUNTA ARGAMASSADA ENTRE TUBO DN 400 MM E O POÇO DE VISITA/ CAIXA DE CONCRETO OU ALVENARIA EM REDES DE ESGOTO. AF_06/2015</t>
  </si>
  <si>
    <t>45,84</t>
  </si>
  <si>
    <t>90731</t>
  </si>
  <si>
    <t>JUNTA ARGAMASSADA ENTRE TUBO DN 450 MM E O POÇO DE VISITA/ CAIXA DE CONCRETO OU ALVENARIA EM REDES DE ESGOTO. AF_06/2015</t>
  </si>
  <si>
    <t>50,30</t>
  </si>
  <si>
    <t>90732</t>
  </si>
  <si>
    <t>JUNTA ARGAMASSADA ENTRE TUBO DN 600 MM E O POÇO DE VISITA/ CAIXA DE CONCRETO OU ALVENARIA EM REDES DE ESGOTO. AF_06/2015</t>
  </si>
  <si>
    <t>90733</t>
  </si>
  <si>
    <t>ASSENTAMENTO DE TUBO DE PVC PARA REDE COLETORA DE ESGOTO DE PAREDE MACIÇA, DN 100 MM, JUNTA ELÁSTICA, INSTALADO EM LOCAL COM NÍVEL BAIXO DE INTERFERÊNCIAS (NÃO INCLUI FORNECIMENTO). AF_06/2015</t>
  </si>
  <si>
    <t>90734</t>
  </si>
  <si>
    <t>ASSENTAMENTO DE TUBO DE PVC PARA REDE COLETORA DE ESGOTO DE PAREDE MACIÇA, DN 150 MM, JUNTA ELÁSTICA, INSTALADO EM LOCAL COM NÍVEL BAIXO DE INTERFERÊNCIAS (NÃO INCLUI FORNECIMENTO). AF_06/2015</t>
  </si>
  <si>
    <t>90735</t>
  </si>
  <si>
    <t>ASSENTAMENTO DE TUBO DE PVC PARA REDE COLETORA DE ESGOTO DE PAREDE MACIÇA, DN 200 MM, JUNTA ELÁSTICA, INSTALADO EM LOCAL COM NÍVEL BAIXO DE INTERFERÊNCIAS (NÃO INCLUI FORNECIMENTO). AF_06/2015</t>
  </si>
  <si>
    <t>90736</t>
  </si>
  <si>
    <t>ASSENTAMENTO DE TUBO DE PVC PARA REDE COLETORA DE ESGOTO DE PAREDE MACIÇA, DN 250 MM, JUNTA ELÁSTICA, INSTALADO EM LOCAL COM NÍVEL BAIXO DE INTERFERÊNCIAS (NÃO INCLUI FORNECIMENTO). AF_06/2015</t>
  </si>
  <si>
    <t>90737</t>
  </si>
  <si>
    <t>ASSENTAMENTO DE TUBO DE PVC PARA REDE COLETORA DE ESGOTO DE PAREDE MACIÇA, DN 300 MM, JUNTA ELÁSTICA, INSTALADO EM LOCAL COM NÍVEL BAIXO DE INTERFERÊNCIAS (NÃO INCLUI FORNECIMENTO). AF_06/2015</t>
  </si>
  <si>
    <t>90738</t>
  </si>
  <si>
    <t>ASSENTAMENTO DE TUBO DE PVC PARA REDE COLETORA DE ESGOTO DE PAREDE MACIÇA, DN 350 MM, JUNTA ELÁSTICA, INSTALADO EM LOCAL COM NÍVEL BAIXO DE INTERFERÊNCIAS (NÃO INCLUI FORNECIMENTO). AF_06/2015</t>
  </si>
  <si>
    <t>90739</t>
  </si>
  <si>
    <t>ASSENTAMENTO DE TUBO DE PVC PARA REDE COLETORA DE ESGOTO DE PAREDE MACIÇA, DN 400 MM, JUNTA ELÁSTICA, INSTALADO EM LOCAL COM NÍVEL BAIXO DE INTERFERÊNCIAS (NÃO INCLUI FORNECIMENTO). AF_06/2015</t>
  </si>
  <si>
    <t>90740</t>
  </si>
  <si>
    <t>ASSENTAMENTO DE TUBO DE PVC CORRUGADO DE DUPLA PAREDE PARA REDE COLETORA DE ESGOTO, DN 150 MM, JUNTA ELÁSTICA, INSTALADO EM LOCAL COM NÍVEL BAIXO DE INTERFERÊNCIAS (NÃO INCLUI FORNECIMENTO). AF_06/2015</t>
  </si>
  <si>
    <t>90741</t>
  </si>
  <si>
    <t>ASSENTAMENTO DE TUBO DE PVC CORRUGADO DE DUPLA PAREDE PARA REDE COLETORA DE ESGOTO, DN 200 MM, JUNTA ELÁSTICA, INSTALADO EM LOCAL COM NÍVEL BAIXO DE INTERFERÊNCIAS (NÃO INCLUI FORNECIMENTO). AF_06/2015</t>
  </si>
  <si>
    <t>90742</t>
  </si>
  <si>
    <t>ASSENTAMENTO DE TUBO DE PVC CORRUGADO DE DUPLA PAREDE PARA REDE COLETORA DE ESGOTO, DN 250 MM, JUNTA ELÁSTICA, INSTALADO EM LOCAL COM NÍVEL BAIXO DE INTERFERÊNCIAS (NÃO INCLUI FORNECIMENTO). AF_06/2015</t>
  </si>
  <si>
    <t>5,64</t>
  </si>
  <si>
    <t>90743</t>
  </si>
  <si>
    <t>ASSENTAMENTO DE TUBO DE PVC CORRUGADO DE DUPLA PAREDE PARA REDE COLETORA DE ESGOTO, DN 300 MM, JUNTA ELÁSTICA, INSTALADO EM LOCAL COM NÍVEL BAIXO DE INTERFERÊNCIAS (NÃO INCLUI FORNECIMENTO). AF_06/2015</t>
  </si>
  <si>
    <t>90744</t>
  </si>
  <si>
    <t>ASSENTAMENTO DE TUBO DE PVC CORRUGADO DE DUPLA PAREDE PARA REDE COLETORA DE ESGOTO, DN 350 MM, JUNTA ELÁSTICA, INSTALADO EM LOCAL COM NÍVEL BAIXO DE INTERFERÊNCIAS (NÃO INCLUI FORNECIMENTO). AF_06/2015</t>
  </si>
  <si>
    <t>6,58</t>
  </si>
  <si>
    <t>90745</t>
  </si>
  <si>
    <t>ASSENTAMENTO DE TUBO DE PVC CORRUGADO DE DUPLA PAREDE PARA REDE COLETORA DE ESGOTO, DN 400 MM, JUNTA ELÁSTICA, INSTALADO EM LOCAL COM NÍVEL BAIXO DE INTERFERÊNCIAS (NÃO INCLUI FORNECIMENTO). AF_06/2015</t>
  </si>
  <si>
    <t>90746</t>
  </si>
  <si>
    <t>ASSENTAMENTO DE TUBO DE PEAD CORRUGADO DE DUPLA PAREDE PARA REDE COLETORA DE ESGOTO, DN 450 MM, JUNTA ELÁSTICA INTEGRADA, INSTALADO EM LOCAL COM NÍVEL BAIXO DE INTERFERÊNCIAS (NÃO INCLUI FORNECIMENTO). AF_06/2015</t>
  </si>
  <si>
    <t>90747</t>
  </si>
  <si>
    <t>ASSENTAMENTO DE TUBO DE PEAD CORRUGADO DE DUPLA PAREDE PARA REDE COLETORA DE ESGOTO, DN 600 MM, JUNTA ELÁSTICA INTEGRADA, INSTALADO EM LOCAL COM NÍVEL BAIXO DE INTERFERÊNCIAS (NÃO INCLUI FORNECIMENTO). AF_06/2015</t>
  </si>
  <si>
    <t>90748</t>
  </si>
  <si>
    <t>ASSENTAMENTO DE TUBO DE PVC PARA REDE COLETORA DE ESGOTO DE PAREDE MACIÇA, DN 100 MM, JUNTA ELÁSTICA, INSTALADO EM LOCAL COM NÍVEL ALTO DE INTERFERÊNCIAS (NÃO INCLUI FORNECIMENTO). AF_06/2015</t>
  </si>
  <si>
    <t>90749</t>
  </si>
  <si>
    <t>ASSENTAMENTO DE TUBO DE PVC PARA REDE COLETORA DE ESGOTO DE PAREDE MACIÇA, DN 150 MM, JUNTA ELÁSTICA, INSTALADO EM LOCAL COM NÍVEL ALTO DE INTERFERÊNCIAS (NÃO INCLUI FORNECIMENTO). AF_06/2015</t>
  </si>
  <si>
    <t>90750</t>
  </si>
  <si>
    <t>ASSENTAMENTO DE TUBO DE PVC PARA REDE COLETORA DE ESGOTO DE PAREDE MACIÇA, DN 200 MM, JUNTA ELÁSTICA, INSTALADO EM LOCAL COM NÍVEL ALTO DE INTERFERÊNCIAS (NÃO INCLUI FORNECIMENTO). AF_06/2015</t>
  </si>
  <si>
    <t>4,72</t>
  </si>
  <si>
    <t>90751</t>
  </si>
  <si>
    <t>ASSENTAMENTO DE TUBO DE PVC PARA REDE COLETORA DE ESGOTO DE PAREDE MACIÇA, DN 250 MM, JUNTA ELÁSTICA, INSTALADO EM LOCAL COM NÍVEL ALTO DE INTERFERÊNCIAS (NÃO INCLUI FORNECIMENTO). AF_06/2015</t>
  </si>
  <si>
    <t>90752</t>
  </si>
  <si>
    <t>ASSENTAMENTO DE TUBO DE PVC PARA REDE COLETORA DE ESGOTO DE PAREDE MACIÇA, DN 300 MM, JUNTA ELÁSTICA, INSTALADO EM LOCAL COM NÍVEL ALTO DE INTERFERÊNCIAS (NÃO INCLUI FORNECIMENTO). AF_06/2015</t>
  </si>
  <si>
    <t>5,66</t>
  </si>
  <si>
    <t>90753</t>
  </si>
  <si>
    <t>ASSENTAMENTO DE TUBO DE PVC PARA REDE COLETORA DE ESGOTO DE PAREDE MACIÇA, DN 350 MM, JUNTA ELÁSTICA, INSTALADO EM LOCAL COM NÍVEL ALTO DE INTERFERÊNCIAS (NÃO INCLUI FORNECIMENTO). AF_06/2015</t>
  </si>
  <si>
    <t>90754</t>
  </si>
  <si>
    <t>ASSENTAMENTO DE TUBO DE PVC PARA REDE COLETORA DE ESGOTO DE PAREDE MACIÇA, DN 400 MM, JUNTA ELÁSTICA, INSTALADO EM LOCAL COM NÍVEL ALTO DE INTERFERÊNCIAS (NÃO INCLUI FORNECIMENTO). AF_06/2015</t>
  </si>
  <si>
    <t>90755</t>
  </si>
  <si>
    <t>ASSENTAMENTO DE TUBO DE PVC CORRUGADO DE DUPLA PAREDE PARA REDE COLETORA DE ESGOTO, DN 150 MM, JUNTA ELÁSTICA, INSTALADO EM LOCAL COM NÍVEL ALTO DE INTERFERÊNCIAS (NÃO INCLUI FORNECIMENTO). AF_06/2015</t>
  </si>
  <si>
    <t>90756</t>
  </si>
  <si>
    <t>ASSENTAMENTO DE TUBO DE PVC CORRUGADO DE DUPLA PAREDE PARA REDE COLETORA DE ESGOTO, DN 200 MM, JUNTA ELÁSTICA, INSTALADO EM LOCAL COM NÍVEL ALTO DE INTERFERÊNCIAS (NÃO INCLUI FORNECIMENTO). AF_06/2015</t>
  </si>
  <si>
    <t>6,84</t>
  </si>
  <si>
    <t>90757</t>
  </si>
  <si>
    <t>ASSENTAMENTO DE TUBO DE PVC CORRUGADO DE DUPLA PAREDE PARA REDE COLETORA DE ESGOTO, DN 250 MM, JUNTA ELÁSTICA, INSTALADO EM LOCAL COM NÍVEL ALTO DE INTERFERÊNCIAS (NÃO INCLUI FORNECIMENTO). AF_06/2015</t>
  </si>
  <si>
    <t>90758</t>
  </si>
  <si>
    <t>ASSENTAMENTO DE TUBO DE PVC CORRUGADO DE DUPLA PAREDE PARA REDE COLETORA DE ESGOTO, DN 300 MM, JUNTA ELÁSTICA, INSTALADO EM LOCAL COM NÍVEL ALTO DE INTERFERÊNCIAS (NÃO INCLUI FORNECIMENTO). AF_06/2015</t>
  </si>
  <si>
    <t>7,78</t>
  </si>
  <si>
    <t>90759</t>
  </si>
  <si>
    <t>ASSENTAMENTO DE TUBO DE PVC CORRUGADO DE DUPLA PAREDE PARA REDE COLETORA DE ESGOTO, DN 350 MM, JUNTA ELÁSTICA, INSTALADO EM LOCAL COM NÍVEL ALTO DE INTERFERÊNCIAS (NÃO INCLUI FORNECIMENTO). AF_06/2015</t>
  </si>
  <si>
    <t>90760</t>
  </si>
  <si>
    <t>ASSENTAMENTO DE TUBO DE PVC CORRUGADO DE DUPLA PAREDE PARA REDE COLETORA DE ESGOTO, DN 400 MM, EM JUNTA ELÁSTICA, INSTALADO EM LOCAL COM NÍVEL ALTO DE INTERFERÊNCIAS (NÃO INCLUI FORNECIMENTO). AF_06/2015</t>
  </si>
  <si>
    <t>18,50</t>
  </si>
  <si>
    <t>90761</t>
  </si>
  <si>
    <t>ASSENTAMENTO DE TUBO DE PEAD CORRUGADO DE DUPLA PAREDE PARA REDE COLETORA DE ESGOTO, DN 450 MM, JUNTA ELÁSTICA INTEGRADA, INSTALADO EM LOCAL COM NÍVEL ALTO DE INTERFERÊNCIAS (NÃO INCLUI FORNECIMENTO). AF_06/2015</t>
  </si>
  <si>
    <t>90762</t>
  </si>
  <si>
    <t>ASSENTAMENTO DE TUBO DE PEAD CORRUGADO DE DUPLA PAREDE PARA REDE COLETORA DE ESGOTO, DN 600 MM, JUNTA ELÁSTICA INTEGRADA, INSTALADO EM LOCAL COM NÍVEL ALTO DE INTERFERÊNCIAS (NÃO INCLUI FORNECIMENTO). AF_06/2015</t>
  </si>
  <si>
    <t>94869</t>
  </si>
  <si>
    <t>TUBO DE PEAD CORRUGADO DE DUPLA PAREDE PARA REDE COLETORA DE ESGOTO, DN 250 MM, JUNTA ELÁSTICA INTEGRADA, INSTALADO EM LOCAL COM NÍVEL BAIXO DE INTERFERÊNCIAS - FORNECIMENTO E ASSENTAMENTO. AF_06/2016</t>
  </si>
  <si>
    <t>71,79</t>
  </si>
  <si>
    <t>94870</t>
  </si>
  <si>
    <t>ASSENTAMENTO DE TUBO DE PEAD CORRUGADO DE DUPLA PAREDE PARA REDE COLETORA DE ESGOTO, DN 250 MM, JUNTA ELÁSTICA INTEGRADA, INSTALADO EM LOCAL COM NÍVEL BAIXO DE INTERFERÊNCIAS (NÃO INCLUI FORNECIMENTO). AF_06/2016</t>
  </si>
  <si>
    <t>94871</t>
  </si>
  <si>
    <t>TUBO DE PEAD CORRUGADO DE DUPLA PAREDE PARA REDE COLETORA DE ESGOTO, DN 300 MM, JUNTA ELÁSTICA INTEGRADA, INSTALADO EM LOCAL COM NÍVEL BAIXO DE INTERFERÊNCIAS - FORNECIMENTO E ASSENTAMENTO. AF_06/2016</t>
  </si>
  <si>
    <t>106,17</t>
  </si>
  <si>
    <t>94872</t>
  </si>
  <si>
    <t>ASSENTAMENTO DE TUBO DE PEAD CORRUGADO DE DUPLA PAREDE PARA REDE COLETORA DE ESGOTO, DN 300 MM, JUNTA ELÁSTICA INTEGRADA, INSTALADO EM LOCAL COM NÍVEL BAIXO DE INTERFERÊNCIAS (NÃO INCLUI FORNECIMENTO). AF_06/2016</t>
  </si>
  <si>
    <t>94875</t>
  </si>
  <si>
    <t>TUBO DE PEAD CORRUGADO DE DUPLA PAREDE PARA REDE COLETORA DE ESGOTO, DN 750 MM, JUNTA ELÁSTICA INTEGRADA, INSTALADO EM LOCAL COM NÍVEL BAIXO DE INTERFERÊNCIAS - FORNECIMENTO E ASSENTAMENTO. AF_06/2016</t>
  </si>
  <si>
    <t>620,93</t>
  </si>
  <si>
    <t>94876</t>
  </si>
  <si>
    <t>ASSENTAMENTO DE TUBO DE PEAD CORRUGADO DE DUPLA PAREDE PARA REDE COLETORA DE ESGOTO, DN 750 MM, JUNTA ELÁSTICA INTEGRADA, INSTALADO EM LOCAL COM NÍVEL BAIXO DE INTERFERÊNCIAS (NÃO INCLUI FORNECIMENTO). AF_06/2016</t>
  </si>
  <si>
    <t>94878</t>
  </si>
  <si>
    <t>ASSENTAMENTO DE TUBO DE PEAD CORRUGADO DE DUPLA PAREDE PARA REDE COLETORA DE ESGOTO, DN 900 MM, JUNTA ELÁSTICA INTEGRADA, INSTALADO EM LOCAL COM NÍVEL BAIXO DE INTERFERÊNCIAS (NÃO INCLUI FORNECIMENTO). AF_06/2016</t>
  </si>
  <si>
    <t>94879</t>
  </si>
  <si>
    <t>TUBO DE PEAD CORRUGADO DE DUPLA PAREDE PARA REDE COLETORA DE ESGOTO, DN 1000 MM, JUNTA ELÁSTICA INTEGRADA, INSTALADO EM LOCAL COM NÍVEL BAIXO DE INTERFERÊNCIAS - FORNECIMENTO E ASSENTAMENTO. AF_06/2016</t>
  </si>
  <si>
    <t>940,43</t>
  </si>
  <si>
    <t>94880</t>
  </si>
  <si>
    <t>ASSENTAMENTO DE TUBO DE PEAD CORRUGADO DE DUPLA PAREDE PARA REDE COLETORA DE ESGOTO, DN 1000 MM, JUNTA ELÁSTICA INTEGRADA, INSTALADO EM LOCAL COM NÍVEL BAIXO DE INTERFERÊNCIAS (NÃO INCLUI FORNECIMENTO). AF_06/2016</t>
  </si>
  <si>
    <t>25,16</t>
  </si>
  <si>
    <t>94881</t>
  </si>
  <si>
    <t>TUBO DE PEAD CORRUGADO DE DUPLA PAREDE PARA REDE COLETORA DE ESGOTO, DN 1200 MM, JUNTA ELÁSTICA INTEGRADA, INSTALADO EM LOCAL COM NÍVEL BAIXO DE INTERFERÊNCIAS - FORNECIMENTO E ASSENTAMENTO. AF_06/2016</t>
  </si>
  <si>
    <t>1.338,99</t>
  </si>
  <si>
    <t>94882</t>
  </si>
  <si>
    <t>ASSENTAMENTO DE TUBO DE PEAD CORRUGADO DE DUPLA PAREDE PARA REDE COLETORA DE ESGOTO, DN 1200 MM, JUNTA ELÁSTICA INTEGRADA, INSTALADO EM LOCAL COM NÍVEL BAIXO DE INTERFERÊNCIAS (NÃO INCLUI FORNECIMENTO). AF_06/2016</t>
  </si>
  <si>
    <t>29,85</t>
  </si>
  <si>
    <t>94884</t>
  </si>
  <si>
    <t>ASSENTAMENTO DE TUBO DE PEAD CORRUGADO DE DUPLA PAREDE PARA REDE COLETORA DE ESGOTO, DN 1500 MM, JUNTA ELÁSTICA INTEGRADA, INSTALADO EM LOCAL COM NÍVEL BAIXO DE INTERFERÊNCIAS (NÃO INCLUI FORNECIMENTO). AF_06/2016</t>
  </si>
  <si>
    <t>39,35</t>
  </si>
  <si>
    <t>94885</t>
  </si>
  <si>
    <t>TUBO DE PEAD CORRUGADO DE DUPLA PAREDE PARA REDE COLETORA DE ESGOTO, DN 250 MM, JUNTA ELÁSTICA INTEGRADA, INSTALADO EM LOCAL COM NÍVEL ALTO DE INTERFERÊNCIAS - FORNECIMENTO E ASSENTAMENTO. AF_06/2016</t>
  </si>
  <si>
    <t>71,99</t>
  </si>
  <si>
    <t>94886</t>
  </si>
  <si>
    <t>ASSENTAMENTO DE TUBO DE PEAD CORRUGADO DE DUPLA PAREDE PARA REDE COLETORA DE ESGOTO, DN 250 MM, JUNTA ELÁSTICA INTEGRADA, INSTALADO EM LOCAL COM NÍVEL ALTO DE INTERFERÊNCIAS (NÃO INCLUI FORNECIMENTO). AF_06/2016</t>
  </si>
  <si>
    <t>94887</t>
  </si>
  <si>
    <t>TUBO DE PEAD CORRUGADO DE DUPLA PAREDE PARA REDE COLETORA DE ESGOTO, DN 300 MM, JUNTA ELÁSTICA INTEGRADA, INSTALADO EM LOCAL COM NÍVEL ALTO DE INTERFERÊNCIAS - FORNECIMENTO E ASSENTAMENTO. AF_06/2016</t>
  </si>
  <si>
    <t>106,51</t>
  </si>
  <si>
    <t>94888</t>
  </si>
  <si>
    <t>ASSENTAMENTO DE TUBO DE PEAD CORRUGADO DE DUPLA PAREDE PARA REDE COLETORA DE ESGOTO, DN 300 MM, JUNTA ELÁSTICA INTEGRADA, INSTALADO EM LOCAL COM NÍVEL ALTO DE INTERFERÊNCIAS (NÃO INCLUI FORNECIMENTO). AF_06/2016</t>
  </si>
  <si>
    <t>94891</t>
  </si>
  <si>
    <t>TUBO DE PEAD CORRUGADO DE DUPLA PAREDE PARA REDE COLETORA DE ESGOTO, DN 750 MM, JUNTA ELÁSTICA INTEGRADA, INSTALADO EM LOCAL COM NÍVEL ALTO DE INTERFERÊNCIAS - FORNECIMENTO E ASSENTAMENTO. AF_06/2016</t>
  </si>
  <si>
    <t>623,74</t>
  </si>
  <si>
    <t>94892</t>
  </si>
  <si>
    <t>ASSENTAMENTO DE TUBO DE PEAD CORRUGADO DE DUPLA PAREDE PARA REDE COLETORA DE ESGOTO, DN 750 MM, JUNTA ELÁSTICA INTEGRADA, INSTALADO EM LOCAL COM NÍVEL ALTO DE INTERFERÊNCIAS (NÃO INCLUI FORNECIMENTO). AF_06/2016</t>
  </si>
  <si>
    <t>20,32</t>
  </si>
  <si>
    <t>94894</t>
  </si>
  <si>
    <t>ASSENTAMENTO DE TUBO DE PEAD CORRUGADO DE DUPLA PAREDE PARA REDE COLETORA DE ESGOTO, DN 900 MM, JUNTA ELÁSTICA INTEGRADA, INSTALADO EM LOCAL COM NÍVEL ALTO DE INTERFERÊNCIAS (NÃO INCLUI FORNECIMENTO). AF_06/2016</t>
  </si>
  <si>
    <t>94895</t>
  </si>
  <si>
    <t>TUBO DE PEAD CORRUGADO DE DUPLA PAREDE PARA REDE COLETORA DE ESGOTO, DN 1000 MM, JUNTA ELÁSTICA INTEGRADA, INSTALADO EM LOCAL COM NÍVEL ALTO DE INTERFERÊNCIAS - FORNECIMENTO E ASSENTAMENTO. AF_06/2016</t>
  </si>
  <si>
    <t>943,81</t>
  </si>
  <si>
    <t>94896</t>
  </si>
  <si>
    <t>ASSENTAMENTO DE TUBO DE PEAD CORRUGADO DE DUPLA PAREDE PARA REDE COLETORA DE ESGOTO, DN 1000 MM, JUNTA ELÁSTICA INTEGRADA, INSTALADO EM LOCAL COM NÍVEL ALTO DE INTERFERÊNCIAS (NÃO INCLUI FORNECIMENTO). AF_06/2016</t>
  </si>
  <si>
    <t>94897</t>
  </si>
  <si>
    <t>TUBO DE PEAD CORRUGADO DE DUPLA PAREDE PARA REDE COLETORA DE ESGOTO, DN 1200 MM, JUNTA ELÁSTICA INTEGRADA, INSTALADO EM LOCAL COM NÍVEL ALTO DE INTERFERÊNCIAS - FORNECIMENTO E ASSENTAMENTO. AF_06/2016</t>
  </si>
  <si>
    <t>1.342,59</t>
  </si>
  <si>
    <t>94898</t>
  </si>
  <si>
    <t>ASSENTAMENTO DE TUBO DE PEAD CORRUGADO DE DUPLA PAREDE PARA REDE COLETORA DE ESGOTO, DN 1200 MM, JUNTA ELÁSTICA INTEGRADA, INSTALADO EM LOCAL COM NÍVEL ALTO DE INTERFERÊNCIAS (NÃO INCLUI FORNECIMENTO). AF_06/2016</t>
  </si>
  <si>
    <t>33,45</t>
  </si>
  <si>
    <t>94900</t>
  </si>
  <si>
    <t>ASSENTAMENTO DE TUBO DE PEAD CORRUGADO DE DUPLA PAREDE PARA REDE COLETORA DE ESGOTO, DN 1500 MM, JUNTA ELÁSTICA INTEGRADA, INSTALADO EM LOCAL COM NÍVEL ALTO DE INTERFERÊNCIAS (NÃO INCLUI FORNECIMENTO). AF_06/2016</t>
  </si>
  <si>
    <t>43,31</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</si>
  <si>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</si>
  <si>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</si>
  <si>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</si>
  <si>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</si>
  <si>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</si>
  <si>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</si>
  <si>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2,76</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</si>
  <si>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</si>
  <si>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</si>
  <si>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</si>
  <si>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</si>
  <si>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</si>
  <si>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</si>
  <si>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</si>
  <si>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</si>
  <si>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</si>
  <si>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</si>
  <si>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</si>
  <si>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</si>
  <si>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126,70</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</si>
  <si>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</si>
  <si>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</si>
  <si>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</si>
  <si>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</si>
  <si>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</si>
  <si>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</si>
  <si>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</si>
  <si>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</si>
  <si>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208,63</t>
  </si>
  <si>
    <t>92840</t>
  </si>
  <si>
    <t>ASSENTAMENTO DE TUBO DE CONCRETO PARA REDES COLETORAS DE ESGOTO SANITÁRIO, DIÂMETRO DE 600 MM, JUNTA ELÁSTICA, INSTALADO EM LOCAL COM BAIXO NÍVEL DE INTERFERÊNCIAS (NÃO INCLUI FORNECIMENTO). AF_12/2015</t>
  </si>
  <si>
    <t>11,21</t>
  </si>
  <si>
    <t>92841</t>
  </si>
  <si>
    <t>TUBO DE CONCRETO PARA REDES COLETORAS DE ESGOTO SANITÁRIO, DIÂMETRO DE 700 MM, JUNTA ELÁSTICA, INSTALADO EM LOCAL COM BAIXO NÍVEL DE INTERFERÊNCIAS - FORNECIMENTO E ASSENTAMENTO. AF_12/2015</t>
  </si>
  <si>
    <t>235,72</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</si>
  <si>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</si>
  <si>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</si>
  <si>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</si>
  <si>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</si>
  <si>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14,53</t>
  </si>
  <si>
    <t>92846</t>
  </si>
  <si>
    <t>ASSENTAMENTO DE TUBO DE CONCRETO PARA REDES COLETORAS DE ESGOTO SANITÁRIO, DIÂMETRO DE 900 MM, JUNTA ELÁSTICA, INSTALADO EM LOCAL COM BAIXO NÍVEL DE INTERFERÊNCIAS (NÃO INCLUI FORNECIMENTO). AF_12/2015</t>
  </si>
  <si>
    <t>16,12</t>
  </si>
  <si>
    <t>92847</t>
  </si>
  <si>
    <t>TUBO DE CONCRETO PARA REDES COLETORAS DE ESGOTO SANITÁRIO, DIÂMETRO DE 1000 MM, JUNTA ELÁSTICA, INSTALADO EM LOCAL COM BAIXO NÍVEL DE INTERFERÊNCIAS - FORNECIMENTO E ASSENTAMENTO. AF_12/2015</t>
  </si>
  <si>
    <t>407,76</t>
  </si>
  <si>
    <t>92848</t>
  </si>
  <si>
    <t>ASSENTAMENTO DE TUBO DE CONCRETO PARA REDES COLETORAS DE ESGOTO SANITÁRIO, DIÂMETRO DE 1000 MM, JUNTA ELÁSTICA, INSTALADO EM LOCAL COM BAIXO NÍVEL DE INTERFERÊNCIAS (NÃO INCLUI FORNECIMENTO). AF_12/2015</t>
  </si>
  <si>
    <t>17,88</t>
  </si>
  <si>
    <t>92849</t>
  </si>
  <si>
    <t>TUBO DE CONCRETO PARA REDES COLETORAS DE ESGOTO SANITÁRIO, DIÂMETRO DE 300 MM, JUNTA ELÁSTICA, INSTALADO EM LOCAL COM ALTO NÍVEL DE INTERFERÊNCIAS - FORNECIMENTO E ASSENTAMENTO. AF_12/2015</t>
  </si>
  <si>
    <t>102,14</t>
  </si>
  <si>
    <t>92850</t>
  </si>
  <si>
    <t>ASSENTAMENTO DE TUBO DE CONCRETO PARA REDES COLETORAS DE ESGOTO SANITÁRIO, DIÂMETRO DE 300 MM, JUNTA ELÁSTICA, INSTALADO EM LOCAL COM ALTO NÍVEL DE INTERFERÊNCIAS (NÃO INCLUI FORNECIMENTO). AF_12/2015</t>
  </si>
  <si>
    <t>11,66</t>
  </si>
  <si>
    <t>92851</t>
  </si>
  <si>
    <t>TUBO DE CONCRETO PARA REDES COLETORAS DE ESGOTO SANITÁRIO, DIÂMETRO DE 400 MM, JUNTA ELÁSTICA, INSTALADO EM LOCAL COM ALTO NÍVEL DE INTERFERÊNCIAS - FORNECIMENTO E ASSENTAMENTO. AF_12/2015</t>
  </si>
  <si>
    <t>133,43</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</si>
  <si>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</si>
  <si>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</si>
  <si>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</si>
  <si>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</si>
  <si>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167,93</t>
  </si>
  <si>
    <t>92854</t>
  </si>
  <si>
    <t>ASSENTAMENTO DE TUBO DE CONCRETO PARA REDES COLETORAS DE ESGOTO SANITÁRIO, DIÂMETRO DE 500 MM, JUNTA ELÁSTICA, INSTALADO EM LOCAL COM ALTO NÍVEL DE INTERFERÊNCIAS (NÃO INCLUI FORNECIMENTO). AF_12/2015</t>
  </si>
  <si>
    <t>17,94</t>
  </si>
  <si>
    <t>92855</t>
  </si>
  <si>
    <t>TUBO DE CONCRETO PARA REDES COLETORAS DE ESGOTO SANITÁRIO, DIÂMETRO DE 600 MM, JUNTA ELÁSTICA, INSTALADO EM LOCAL COM ALTO NÍVEL DE INTERFERÊNCIAS - FORNECIMENTO E ASSENTAMENTO. AF_12/2015</t>
  </si>
  <si>
    <t>218,38</t>
  </si>
  <si>
    <t>92856</t>
  </si>
  <si>
    <t>ASSENTAMENTO DE TUBO DE CONCRETO PARA REDES COLETORAS DE ESGOTO SANITÁRIO, DIÂMETRO DE 600 MM, JUNTA ELÁSTICA, INSTALADO EM LOCAL COM ALTO NÍVEL DE INTERFERÊNCIAS (NÃO INCLUI FORNECIMENTO). AF_12/2015</t>
  </si>
  <si>
    <t>21,16</t>
  </si>
  <si>
    <t>92857</t>
  </si>
  <si>
    <t>TUBO DE CONCRETO PARA REDES COLETORAS DE ESGOTO SANITÁRIO, DIÂMETRO DE 700 MM, JUNTA ELÁSTICA, INSTALADO EM LOCAL COM ALTO NÍVEL DE INTERFERÊNCIAS - FORNECIMENTO E ASSENTAMENTO. AF_12/2015</t>
  </si>
  <si>
    <t>246,90</t>
  </si>
  <si>
    <t>92858</t>
  </si>
  <si>
    <t>ASSENTAMENTO DE TUBO DE CONCRETO PARA REDES COLETORAS DE ESGOTO SANITÁRIO, DIÂMETRO DE 700 MM, JUNTA ELÁSTICA, INSTALADO EM LOCAL COM ALTO NÍVEL DE INTERFERÊNCIAS (NÃO INCLUI FORNECIMENTO). AF_12/2015</t>
  </si>
  <si>
    <t>24,21</t>
  </si>
  <si>
    <t>92860</t>
  </si>
  <si>
    <t>ASSENTAMENTO DE TUBO DE CONCRETO PARA REDES COLETORAS DE ESGOTO SANITÁRIO, DIÂMETRO DE 800 MM, JUNTA ELÁSTICA, INSTALADO EM LOCAL COM ALTO NÍVEL DE INTERFERÊNCIAS (NÃO INCLUI FORNECIMENTO). AF_12/2015</t>
  </si>
  <si>
    <t>27,49</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</si>
  <si>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</si>
  <si>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</si>
  <si>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</si>
  <si>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</si>
  <si>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423,43</t>
  </si>
  <si>
    <t>92864</t>
  </si>
  <si>
    <t>ASSENTAMENTO DE TUBO DE CONCRETO PARA REDES COLETORAS DE ESGOTO SANITÁRIO, DIÂMETRO DE 1000 MM, JUNTA ELÁSTICA, INSTALADO EM LOCAL COM ALTO NÍVEL DE INTERFERÊNCIAS (NÃO INCLUI FORNECIMENTO). AF_12/2015</t>
  </si>
  <si>
    <t>33,87</t>
  </si>
  <si>
    <t>92210</t>
  </si>
  <si>
    <t>TUBO DE CONCRETO PARA REDES COLETORAS DE ÁGUAS PLUVIAIS, DIÂMETRO DE 400 MM, JUNTA RÍGIDA, INSTALADO EM LOCAL COM BAIXO NÍVEL DE INTERFERÊNCIAS - FORNECIMENTO E ASSENTAMENTO. AF_12/2015</t>
  </si>
  <si>
    <t>83,79</t>
  </si>
  <si>
    <t>92211</t>
  </si>
  <si>
    <t>TUBO DE CONCRETO PARA REDES COLETORAS DE ÁGUAS PLUVIAIS, DIÂMETRO DE 500 MM, JUNTA RÍGIDA, INSTALADO EM LOCAL COM BAIXO NÍVEL DE INTERFERÊNCIAS - FORNECIMENTO E ASSENTAMENTO. AF_12/2015</t>
  </si>
  <si>
    <t>106,91</t>
  </si>
  <si>
    <t>92212</t>
  </si>
  <si>
    <t>TUBO DE CONCRETO PARA REDES COLETORAS DE ÁGUAS PLUVIAIS, DIÂMETRO DE 600 MM, JUNTA RÍGIDA, INSTALADO EM LOCAL COM BAIXO NÍVEL DE INTERFERÊNCIAS - FORNECIMENTO E ASSENTAMENTO. AF_12/2015</t>
  </si>
  <si>
    <t>135,63</t>
  </si>
  <si>
    <t>92213</t>
  </si>
  <si>
    <t>TUBO DE CONCRETO PARA REDES COLETORAS DE ÁGUAS PLUVIAIS, DIÂMETRO DE 700 MM, JUNTA RÍGIDA, INSTALADO EM LOCAL COM BAIXO NÍVEL DE INTERFERÊNCIAS - FORNECIMENTO E ASSENTAMENTO. AF_12/2015</t>
  </si>
  <si>
    <t>177,68</t>
  </si>
  <si>
    <t>92214</t>
  </si>
  <si>
    <t>TUBO DE CONCRETO PARA REDES COLETORAS DE ÁGUAS PLUVIAIS, DIÂMETRO DE 800 MM, JUNTA RÍGIDA, INSTALADO EM LOCAL COM BAIXO NÍVEL DE INTERFERÊNCIAS - FORNECIMENTO E ASSENTAMENTO. AF_12/2015</t>
  </si>
  <si>
    <t>202,62</t>
  </si>
  <si>
    <t>92215</t>
  </si>
  <si>
    <t>TUBO DE CONCRETO PARA REDES COLETORAS DE ÁGUAS PLUVIAIS, DIÂMETRO DE 900 MM, JUNTA RÍGIDA, INSTALADO EM LOCAL COM BAIXO NÍVEL DE INTERFERÊNCIAS - FORNECIMENTO E ASSENTAMENTO. AF_12/2015</t>
  </si>
  <si>
    <t>243,56</t>
  </si>
  <si>
    <t>92216</t>
  </si>
  <si>
    <t>TUBO DE CONCRETO PARA REDES COLETORAS DE ÁGUAS PLUVIAIS, DIÂMETRO DE 1000 MM, JUNTA RÍGIDA, INSTALADO EM LOCAL COM BAIXO NÍVEL DE INTERFERÊNCIAS - FORNECIMENTO E ASSENTAMENTO. AF_12/2015</t>
  </si>
  <si>
    <t>272,62</t>
  </si>
  <si>
    <t>90,65</t>
  </si>
  <si>
    <t>92220</t>
  </si>
  <si>
    <t>TUBO DE CONCRETO PARA REDES COLETORAS DE ÁGUAS PLUVIAIS, DIÂMETRO DE 500 MM, JUNTA RÍGIDA, INSTALADO EM LOCAL COM ALTO NÍVEL DE INTERFERÊNCIAS - FORNECIMENTO E ASSENTAMENTO. AF_12/2015</t>
  </si>
  <si>
    <t>145,57</t>
  </si>
  <si>
    <t>92222</t>
  </si>
  <si>
    <t>TUBO DE CONCRETO PARA REDES COLETORAS DE ÁGUAS PLUVIAIS, DIÂMETRO DE 700 MM, JUNTA RÍGIDA, INSTALADO EM LOCAL COM ALTO NÍVEL DE INTERFERÊNCIAS - FORNECIMENTO E ASSENTAMENTO. AF_12/2015</t>
  </si>
  <si>
    <t>189,25</t>
  </si>
  <si>
    <t>92223</t>
  </si>
  <si>
    <t>TUBO DE CONCRETO PARA REDES COLETORAS DE ÁGUAS PLUVIAIS, DIÂMETRO DE 800 MM, JUNTA RÍGIDA, INSTALADO EM LOCAL COM ALTO NÍVEL DE INTERFERÊNCIAS - FORNECIMENTO E ASSENTAMENTO. AF_12/2015</t>
  </si>
  <si>
    <t>215,57</t>
  </si>
  <si>
    <t>92224</t>
  </si>
  <si>
    <t>TUBO DE CONCRETO PARA REDES COLETORAS DE ÁGUAS PLUVIAIS, DIÂMETRO DE 900 MM, JUNTA RÍGIDA, INSTALADO EM LOCAL COM ALTO NÍVEL DE INTERFERÊNCIAS - FORNECIMENTO E ASSENTAMENTO. AF_12/2015</t>
  </si>
  <si>
    <t>257,92</t>
  </si>
  <si>
    <t>92226</t>
  </si>
  <si>
    <t>TUBO DE CONCRETO PARA REDES COLETORAS DE ÁGUAS PLUVIAIS, DIÂMETRO DE 1000 MM, JUNTA RÍGIDA, INSTALADO EM LOCAL COM ALTO NÍVEL DE INTERFERÊNCIAS - FORNECIMENTO E ASSENTAMENTO. AF_12/2015</t>
  </si>
  <si>
    <t>288,69</t>
  </si>
  <si>
    <t>92808</t>
  </si>
  <si>
    <t>ASSENTAMENTO DE TUBO DE CONCRETO PARA REDES COLETORAS DE ÁGUAS PLUVIAIS, DIÂMETRO DE 300 MM, JUNTA RÍGIDA, INSTALADO EM LOCAL COM BAIXO NÍVEL DE INTERFERÊNCIAS (NÃO INCLUI FORNECIMENTO). AF_12/2015</t>
  </si>
  <si>
    <t>27,69</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</si>
  <si>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</si>
  <si>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</si>
  <si>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</si>
  <si>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</si>
  <si>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</si>
  <si>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</si>
  <si>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51,17</t>
  </si>
  <si>
    <t>92812</t>
  </si>
  <si>
    <t>ASSENTAMENTO DE TUBO DE CONCRETO PARA REDES COLETORAS DE ÁGUAS PLUVIAIS, DIÂMETRO DE 700 MM, JUNTA RÍGIDA, INSTALADO EM LOCAL COM BAIXO NÍVEL DE INTERFERÊNCIAS (NÃO INCLUI FORNECIMENTO). AF_12/2015</t>
  </si>
  <si>
    <t>59,13</t>
  </si>
  <si>
    <t>92813</t>
  </si>
  <si>
    <t>ASSENTAMENTO DE TUBO DE CONCRETO PARA REDES COLETORAS DE ÁGUAS PLUVIAIS, DIÂMETRO DE 800 MM, JUNTA RÍGIDA, INSTALADO EM LOCAL COM BAIXO NÍVEL DE INTERFERÊNCIAS (NÃO INCLUI FORNECIMENTO). AF_12/2015</t>
  </si>
  <si>
    <t>68,19</t>
  </si>
  <si>
    <t>92814</t>
  </si>
  <si>
    <t>ASSENTAMENTO DE TUBO DE CONCRETO PARA REDES COLETORAS DE ÁGUAS PLUVIAIS, DIÂMETRO DE 900 MM, JUNTA RÍGIDA, INSTALADO EM LOCAL COM BAIXO NÍVEL DE INTERFERÊNCIAS (NÃO INCLUI FORNECIMENTO). AF_12/2015</t>
  </si>
  <si>
    <t>77,59</t>
  </si>
  <si>
    <t>92815</t>
  </si>
  <si>
    <t>ASSENTAMENTO DE TUBO DE CONCRETO PARA REDES COLETORAS DE ÁGUAS PLUVIAIS, DIÂMETRO DE 1000 MM, JUNTA RÍGIDA, INSTALADO EM LOCAL COM BAIXO NÍVEL DE INTERFERÊNCIAS (NÃO INCLUI FORNECIMENTO). AF_12/2015</t>
  </si>
  <si>
    <t>88,10</t>
  </si>
  <si>
    <t>92816</t>
  </si>
  <si>
    <t>TUBO DE CONCRETO PARA REDES COLETORAS DE ÁGUAS PLUVIAIS, DIÂMETRO DE 1200 MM, JUNTA RÍGIDA, INSTALADO EM LOCAL COM BAIXO NÍVEL DE INTERFERÊNCIAS - FORNECIMENTO E ASSENTAMENTO. AF_12/2015</t>
  </si>
  <si>
    <t>371,75</t>
  </si>
  <si>
    <t>92817</t>
  </si>
  <si>
    <t>ASSENTAMENTO DE TUBO DE CONCRETO PARA REDES COLETORAS DE ÁGUAS PLUVIAIS, DIÂMETRO DE 1200 MM, JUNTA RÍGIDA, INSTALADO EM LOCAL COM BAIXO NÍVEL DE INTERFERÊNCIAS (NÃO INCLUI FORNECIMENTO). AF_12/2015</t>
  </si>
  <si>
    <t>110,25</t>
  </si>
  <si>
    <t>92818</t>
  </si>
  <si>
    <t>TUBO DE CONCRETO PARA REDES COLETORAS DE ÁGUAS PLUVIAIS, DIÂMETRO DE 1500 MM, JUNTA RÍGIDA, INSTALADO EM LOCAL COM BAIXO NÍVEL DE INTERFERÊNCIAS - FORNECIMENTO E ASSENTAMENTO. AF_12/2015</t>
  </si>
  <si>
    <t>537,36</t>
  </si>
  <si>
    <t>92819</t>
  </si>
  <si>
    <t>ASSENTAMENTO DE TUBO DE CONCRETO PARA REDES COLETORAS DE ÁGUAS PLUVIAIS, DIÂMETRO DE 1500 MM, JUNTA RÍGIDA, INSTALADO EM LOCAL COM BAIXO NÍVEL DE INTERFERÊNCIAS (NÃO INCLUI FORNECIMENTO). AF_12/2015</t>
  </si>
  <si>
    <t>148,39</t>
  </si>
  <si>
    <t>92820</t>
  </si>
  <si>
    <t>ASSENTAMENTO DE TUBO DE CONCRETO PARA REDES COLETORAS DE ÁGUAS PLUVIAIS, DIÂMETRO DE 300 MM, JUNTA RÍGIDA, INSTALADO EM LOCAL COM ALTO NÍVEL DE INTERFERÊNCIAS (NÃO INCLUI FORNECIMENTO). AF_12/2015</t>
  </si>
  <si>
    <t>33,05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</si>
  <si>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</si>
  <si>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</si>
  <si>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</si>
  <si>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</si>
  <si>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51,57</t>
  </si>
  <si>
    <t>92824</t>
  </si>
  <si>
    <t>ASSENTAMENTO DE TUBO DE CONCRETO PARA REDES COLETORAS DE ÁGUAS PLUVIAIS, DIÂMETRO DE 600 MM, JUNTA RÍGIDA, INSTALADO EM LOCAL COM ALTO NÍVEL DE INTERFERÊNCIAS (NÃO INCLUI FORNECIMENTO). AF_12/2015</t>
  </si>
  <si>
    <t>61,11</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</si>
  <si>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</si>
  <si>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</si>
  <si>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</si>
  <si>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</si>
  <si>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81,14</t>
  </si>
  <si>
    <t>92827</t>
  </si>
  <si>
    <t>ASSENTAMENTO DE TUBO DE CONCRETO PARA REDES COLETORAS DE ÁGUAS PLUVIAIS, DIÂMETRO DE 900 MM, JUNTA RÍGIDA, INSTALADO EM LOCAL COM ALTO NÍVEL DE INTERFERÊNCIAS (NÃO INCLUI FORNECIMENTO). AF_12/2015</t>
  </si>
  <si>
    <t>91,95</t>
  </si>
  <si>
    <t>92828</t>
  </si>
  <si>
    <t>ASSENTAMENTO DE TUBO DE CONCRETO PARA REDES COLETORAS DE ÁGUAS PLUVIAIS, DIÂMETRO DE 1000 MM, JUNTA RÍGIDA, INSTALADO EM LOCAL COM ALTO NÍVEL DE INTERFERÊNCIAS (NÃO INCLUI FORNECIMENTO). AF_12/2015</t>
  </si>
  <si>
    <t>104,17</t>
  </si>
  <si>
    <t>92829</t>
  </si>
  <si>
    <t>TUBO DE CONCRETO PARA REDES COLETORAS DE ÁGUAS PLUVIAIS, DIÂMETRO DE 1200 MM, JUNTA RÍGIDA, INSTALADO EM LOCAL COM ALTO NÍVEL DE INTERFERÊNCIAS - FORNECIMENTO E ASSENTAMENTO. AF_12/2015</t>
  </si>
  <si>
    <t>390,73</t>
  </si>
  <si>
    <t>92830</t>
  </si>
  <si>
    <t>ASSENTAMENTO DE TUBO DE CONCRETO PARA REDES COLETORAS DE ÁGUAS PLUVIAIS, DIÂMETRO DE 1200 MM, JUNTA RÍGIDA, INSTALADO EM LOCAL COM ALTO NÍVEL DE INTERFERÊNCIAS (NÃO INCLUI FORNECIMENTO). AF_12/2015</t>
  </si>
  <si>
    <t>129,23</t>
  </si>
  <si>
    <t>92831</t>
  </si>
  <si>
    <t>TUBO DE CONCRETO PARA REDES COLETORAS DE ÁGUAS PLUVIAIS, DIÂMETRO DE 1500 MM, JUNTA RÍGIDA, INSTALADO EM LOCAL COM ALTO NÍVEL DE INTERFERÊNCIAS - FORNECIMENTO E ASSENTAMENTO. AF_12/2015</t>
  </si>
  <si>
    <t>560,76</t>
  </si>
  <si>
    <t>92832</t>
  </si>
  <si>
    <t>ASSENTAMENTO DE TUBO DE CONCRETO PARA REDES COLETORAS DE ÁGUAS PLUVIAIS, DIÂMETRO DE 1500 MM, JUNTA RÍGIDA, INSTALADO EM LOCAL COM ALTO NÍVEL DE INTERFERÊNCIAS (NÃO INCLUI FORNECIMENTO). AF_12/2015</t>
  </si>
  <si>
    <t>171,79</t>
  </si>
  <si>
    <t>95565</t>
  </si>
  <si>
    <t>TUBO DE CONCRETO PARA REDES COLETORAS DE ÁGUAS PLUVIAIS, DIÂMETRO DE 300MM, JUNTA RÍGIDA, INSTALADO EM LOCAL COM BAIXO NÍVEL DE INTERFERÊNCIAS - FORNECIMENTO E ASSENTAMENTO. AF_12/2015</t>
  </si>
  <si>
    <t>72,89</t>
  </si>
  <si>
    <t>95566</t>
  </si>
  <si>
    <t>TUBO DE CONCRETO PARA REDES COLETORAS DE ÁGUAS PLUVIAIS, DIÂMETRO DE 300MM, JUNTA RÍGIDA, INSTALADO EM LOCAL COM ALTO NÍVEL DE INTERFERÊNCIAS - FORNECIMENTO E ASSENTAMENTO. AF_12/2015</t>
  </si>
  <si>
    <t>78,14</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</si>
  <si>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</si>
  <si>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</si>
  <si>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</si>
  <si>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</si>
  <si>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74,81</t>
  </si>
  <si>
    <t>95569</t>
  </si>
  <si>
    <t>TUBO DE CONCRETO (SIMPLES) PARA REDES COLETORAS DE ÁGUAS PLUVIAIS, DIÂMETRO DE 500 MM, JUNTA RÍGIDA, INSTALADO EM LOCAL COM BAIXO NÍVEL DE INTERFERÊNCIAS - FORNECIMENTO E ASSENTAMENTO. AF_12/2015</t>
  </si>
  <si>
    <t>100,28</t>
  </si>
  <si>
    <t>95570</t>
  </si>
  <si>
    <t>TUBO DE CONCRETO (SIMPLES) PARA REDES COLETORAS DE ÁGUAS PLUVIAIS, DIÂMETRO DE 300 MM, JUNTA RÍGIDA, INSTALADO EM LOCAL COM ALTO NÍVEL DE INTERFERÊNCIAS - FORNECIMENTO E ASSENTAMENTO. AF_12/2015</t>
  </si>
  <si>
    <t>62,70</t>
  </si>
  <si>
    <t>95571</t>
  </si>
  <si>
    <t>TUBO DE CONCRETO (SIMPLES) PARA REDES COLETORAS DE ÁGUAS PLUVIAIS, DIÂMETRO DE 400 MM, JUNTA RÍGIDA, INSTALADO EM LOCAL COM ALTO NÍVEL DE INTERFERÊNCIAS - FORNECIMENTO E ASSENTAMENTO. AF_12/2015</t>
  </si>
  <si>
    <t>81,53</t>
  </si>
  <si>
    <t>95572</t>
  </si>
  <si>
    <t>TUBO DE CONCRETO (SIMPLES) PARA REDES COLETORAS DE ÁGUAS PLUVIAIS, DIÂMETRO DE 500 MM, JUNTA RÍGIDA, INSTALADO EM LOCAL COM ALTO NÍVEL DE INTERFERÊNCIAS - FORNECIMENTO E ASSENTAMENTO. AF_12/2015</t>
  </si>
  <si>
    <t>108,60</t>
  </si>
  <si>
    <t>73606</t>
  </si>
  <si>
    <t>ASSENTAMENTO DE TAMPAO DE FERRO FUNDIDO 900 MM</t>
  </si>
  <si>
    <t>107,79</t>
  </si>
  <si>
    <t>73607</t>
  </si>
  <si>
    <t>ASSENTAMENTO DE TAMPAO DE FERRO FUNDIDO 600 MM</t>
  </si>
  <si>
    <t>71,86</t>
  </si>
  <si>
    <t>83623</t>
  </si>
  <si>
    <t>GRELHA DE FERRO FUNDIDO PARA CANALETA LARG = 30CM, FORNECIMENTO E ASSENTAMENTO</t>
  </si>
  <si>
    <t>234,83</t>
  </si>
  <si>
    <t>83624</t>
  </si>
  <si>
    <t>GRELHA DE FERRO FUNDIDO PARA CANALETA LARG = 20CM, FORNECIMENTO E ASSENTAMENTO</t>
  </si>
  <si>
    <t>165,29</t>
  </si>
  <si>
    <t>83626</t>
  </si>
  <si>
    <t>GRELHA DE FERRO FUNDIDO PARA CANALETA LARG = 15CM, FORNECIMENTO E ASSENTAMENTO</t>
  </si>
  <si>
    <t>130,53</t>
  </si>
  <si>
    <t>446,20</t>
  </si>
  <si>
    <t>83724</t>
  </si>
  <si>
    <t>ASSENTAMENTO DE PECAS, CONEXOES, APARELHOS E ACESSORIOS DE FERRO FUNDIDO DUCTIL, JUNTA ELASTICA, MECANICA OU FLANGEADA, COM DIAMETROS DE 50 A 300 MM.</t>
  </si>
  <si>
    <t>83725</t>
  </si>
  <si>
    <t>ASSENTAMENTO DE PECAS, CONEXOES, APARELHOS E ACESSORIOS DE FERRO FUNDIDO DUCTIL, JUNTA ELASTICA, MECANICA OU FLANGEADA, COM DIAMETROS DE 350 A 600 MM.</t>
  </si>
  <si>
    <t>83726</t>
  </si>
  <si>
    <t>ASSENTAMENTO DE PECAS, CONEXOES, APARELHOS E ACESSORIOS DE FERRO FUNDIDO DUCTIL, JUNTA ELASTICA, MECANICA OU FLANGEADA, COM DIAMETROS DE 700 A 1200 MM.</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</si>
  <si>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</si>
  <si>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</si>
  <si>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</si>
  <si>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</si>
  <si>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</si>
  <si>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</si>
  <si>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</si>
  <si>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</si>
  <si>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</si>
  <si>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</si>
  <si>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</si>
  <si>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</si>
  <si>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14,49</t>
  </si>
  <si>
    <t>97133</t>
  </si>
  <si>
    <t>ASSENTAMENTO DE TUBO DE PVC DEFOFO OU PRFV OU RPVC PARA REDE DE ÁGUA, DN 500 MM, JUNTA ELÁSTICA INTEGRADA, INSTALADO EM LOCAL COM NÍVEL ALTO DE INTERFERÊNCIAS (NÃO INCLUI FORNECIMENTO). AF_11/2017</t>
  </si>
  <si>
    <t>17,97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</si>
  <si>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</si>
  <si>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</si>
  <si>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</si>
  <si>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</si>
  <si>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3,79</t>
  </si>
  <si>
    <t>97136</t>
  </si>
  <si>
    <t>ASSENTAMENTO DE TUBO DE PVC DEFOFO OU PRFV OU RPVC PARA REDE DE ÁGUA, DN 250 MM, JUNTA ELÁSTICA INTEGRADA, INSTALADO EM LOCAL COM NÍVEL BAIXO DE INTERFERÊNCIAS (NÃO INCLUI FORNECIMENTO). AF_11/2017</t>
  </si>
  <si>
    <t>4,65</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</si>
  <si>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</si>
  <si>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</si>
  <si>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</si>
  <si>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</si>
  <si>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</si>
  <si>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</si>
  <si>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</si>
  <si>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</si>
  <si>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9,01</t>
  </si>
  <si>
    <t>83520</t>
  </si>
  <si>
    <t>TE PVC PARA COLETOR ESGOTO, EB644, D=100MM, COM JUNTA ELASTICA.</t>
  </si>
  <si>
    <t>106,62</t>
  </si>
  <si>
    <t>83531</t>
  </si>
  <si>
    <t>CURVA PARA REDE COLETOR ESGOTO, EB 644, 90GR, DN=200MM, COM JUNTA ELASTICA</t>
  </si>
  <si>
    <t>279,87</t>
  </si>
  <si>
    <t>83535</t>
  </si>
  <si>
    <t>CURVA PVC PARA REDE COLETOR ESGOTO, EB-644, 45 GR, 200 MM, COM JUNTA ELASTICA.</t>
  </si>
  <si>
    <t>232,03</t>
  </si>
  <si>
    <t>73884/1</t>
  </si>
  <si>
    <t>INSTALAÇÃO DE VÁLVULAS OU REGISTROS COM JUNTA FLANGEADA - DN 50</t>
  </si>
  <si>
    <t>47,79</t>
  </si>
  <si>
    <t>73884/2</t>
  </si>
  <si>
    <t>INSTALAÇÃO DE VÁLVULAS OU REGISTROS COM JUNTA FLANGEADA - DN 75</t>
  </si>
  <si>
    <t>74,97</t>
  </si>
  <si>
    <t>73884/3</t>
  </si>
  <si>
    <t>INSTALAÇÃO DE VÁLVULAS OU REGISTROS COM JUNTA FLANGEADA - DN 100</t>
  </si>
  <si>
    <t>93,72</t>
  </si>
  <si>
    <t>73884/4</t>
  </si>
  <si>
    <t>INSTALAÇÃO DE VÁLVULAS OU REGISTROS COM JUNTA FLANGEADA - DN 150</t>
  </si>
  <si>
    <t>438,37</t>
  </si>
  <si>
    <t>73884/5</t>
  </si>
  <si>
    <t>INSTALAÇÃO DE VÁLVULAS OU REGISTROS COM JUNTA FLANGEADA - DN 200</t>
  </si>
  <si>
    <t>511,44</t>
  </si>
  <si>
    <t>73884/6</t>
  </si>
  <si>
    <t>INSTALAÇÃO DE VÁLVULAS OU REGISTROS COM JUNTA FLANGEADA - DN 250</t>
  </si>
  <si>
    <t>621,03</t>
  </si>
  <si>
    <t>73884/7</t>
  </si>
  <si>
    <t>INSTALAÇÃO DE VÁLVULAS OU REGISTROS COM JUNTA FLANGEADA - DN 300</t>
  </si>
  <si>
    <t>694,10</t>
  </si>
  <si>
    <t>73884/8</t>
  </si>
  <si>
    <t>INSTALAÇÃO DE VÁLVULAS OU REGISTROS COM JUNTA FLANGEADA - DN 350</t>
  </si>
  <si>
    <t>730,64</t>
  </si>
  <si>
    <t>73884/9</t>
  </si>
  <si>
    <t>INSTALAÇÃO DE VÁLVULAS OU REGISTROS COM JUNTA FLANGEADA - DN 400</t>
  </si>
  <si>
    <t>803,69</t>
  </si>
  <si>
    <t>73884/10</t>
  </si>
  <si>
    <t>INSTALAÇÃO DE VÁLVULAS OU REGISTROS COM JUNTA FLANGEADA - DN 450</t>
  </si>
  <si>
    <t>840,23</t>
  </si>
  <si>
    <t>73884/11</t>
  </si>
  <si>
    <t>INSTALAÇÃO DE VÁLVULAS OU REGISTROS COM JUNTA FLANGEADA - DN 500</t>
  </si>
  <si>
    <t>913,30</t>
  </si>
  <si>
    <t>73884/12</t>
  </si>
  <si>
    <t>INSTALAÇÃO DE VÁLVULAS OU REGISTROS COM JUNTA FLANGEADA - DN 600</t>
  </si>
  <si>
    <t>986,35</t>
  </si>
  <si>
    <t>73884/13</t>
  </si>
  <si>
    <t>INSTALAÇÃO DE VÁLVULAS OU REGISTROS COM JUNTA FLANGEADA - DN 700</t>
  </si>
  <si>
    <t>1.098,82</t>
  </si>
  <si>
    <t>73884/14</t>
  </si>
  <si>
    <t>INSTALAÇÃO DE VÁLVULAS OU REGISTROS COM JUNTA FLANGEADA - DN 800</t>
  </si>
  <si>
    <t>73884/15</t>
  </si>
  <si>
    <t>INSTALAÇÃO DE VÁLVULAS OU REGISTROS COM JUNTA FLANGEADA - DN 900</t>
  </si>
  <si>
    <t>1.110,90</t>
  </si>
  <si>
    <t>73884/16</t>
  </si>
  <si>
    <t>INSTALAÇÃO DE VÁLVULAS OU REGISTROS COM JUNTA FLANGEADA - DN 1000</t>
  </si>
  <si>
    <t>1.255,80</t>
  </si>
  <si>
    <t>73885/1</t>
  </si>
  <si>
    <t>INSTALAÇÃO DE VÁLVULAS OU REGISTROS COM JUNTA ELÁSTICA - DN 50</t>
  </si>
  <si>
    <t>23,41</t>
  </si>
  <si>
    <t>73885/2</t>
  </si>
  <si>
    <t>INSTALAÇÃO DE VÁLVULAS OU REGISTROS COM JUNTA ELÁSTICA - DN 75</t>
  </si>
  <si>
    <t>28,11</t>
  </si>
  <si>
    <t>73885/3</t>
  </si>
  <si>
    <t>INSTALAÇÃO DE VÁLVULAS OU REGISTROS COM JUNTA ELÁSTICA - DN 100</t>
  </si>
  <si>
    <t>73885/4</t>
  </si>
  <si>
    <t>INSTALAÇÃO DE VÁLVULAS OU REGISTROS COM JUNTA ELÁSTICA - DN 150</t>
  </si>
  <si>
    <t>160,72</t>
  </si>
  <si>
    <t>73885/5</t>
  </si>
  <si>
    <t>INSTALAÇÃO DE VÁLVULAS OU REGISTROS COM JUNTA ELÁSTICA - DN 200</t>
  </si>
  <si>
    <t>208,21</t>
  </si>
  <si>
    <t>73885/6</t>
  </si>
  <si>
    <t>INSTALAÇÃO DE VÁLVULAS OU REGISTROS COM JUNTA ELÁSTICA - DN 250</t>
  </si>
  <si>
    <t>244,75</t>
  </si>
  <si>
    <t>73885/7</t>
  </si>
  <si>
    <t>INSTALAÇÃO DE VÁLVULAS OU REGISTROS COM JUNTA ELÁSTICA - DN 300</t>
  </si>
  <si>
    <t>266,67</t>
  </si>
  <si>
    <t>73885/8</t>
  </si>
  <si>
    <t>INSTALAÇÃO DE VÁLVULAS OU REGISTROS COM JUNTA ELÁSTICA - DN 350</t>
  </si>
  <si>
    <t>292,25</t>
  </si>
  <si>
    <t>73885/9</t>
  </si>
  <si>
    <t>INSTALAÇÃO DE VÁLVULAS OU REGISTROS COM JUNTA ELÁSTICA - DN 400</t>
  </si>
  <si>
    <t>321,47</t>
  </si>
  <si>
    <t>73885/10</t>
  </si>
  <si>
    <t>INSTALAÇÃO DE VÁLVULAS OU REGISTROS COM JUNTA ELÁSTICA - DN 450</t>
  </si>
  <si>
    <t>347,04</t>
  </si>
  <si>
    <t>73885/11</t>
  </si>
  <si>
    <t>INSTALAÇÃO DE VÁLVULAS OU REGISTROS COM JUNTA ELÁSTICA - DN 500</t>
  </si>
  <si>
    <t>365,32</t>
  </si>
  <si>
    <t>73885/12</t>
  </si>
  <si>
    <t>INSTALAÇÃO DE VÁLVULAS OU REGISTROS COM JUNTA ELÁSTICA - DN 600</t>
  </si>
  <si>
    <t>416,45</t>
  </si>
  <si>
    <t>92235</t>
  </si>
  <si>
    <t>FECHAMENTO DE CONSTRUÇÃO TEMPORÁRIA EM CHAPA DE MADEIRA COMPENSADA E=10MM, COM REAPROVEITAMENTO DE 2X.</t>
  </si>
  <si>
    <t>60,11</t>
  </si>
  <si>
    <t>93206</t>
  </si>
  <si>
    <t>EXECUÇÃO DE ESCRITÓRIO EM CANTEIRO DE OBRA EM ALVENARIA, NÃO INCLUSO MOBILIÁRIO E EQUIPAMENTOS. AF_02/2016</t>
  </si>
  <si>
    <t>732,56</t>
  </si>
  <si>
    <t>93207</t>
  </si>
  <si>
    <t>EXECUÇÃO DE ESCRITÓRIO EM CANTEIRO DE OBRA EM CHAPA DE MADEIRA COMPENSADA, NÃO INCLUSO MOBILIÁRIO E EQUIPAMENTOS. AF_02/2016</t>
  </si>
  <si>
    <t>656,80</t>
  </si>
  <si>
    <t>93208</t>
  </si>
  <si>
    <t>EXECUÇÃO DE ALMOXARIFADO EM CANTEIRO DE OBRA EM CHAPA DE MADEIRA COMPENSADA, INCLUSO PRATELEIRAS. AF_02/2016</t>
  </si>
  <si>
    <t>515,77</t>
  </si>
  <si>
    <t>93209</t>
  </si>
  <si>
    <t>EXECUÇÃO DE ALMOXARIFADO EM CANTEIRO DE OBRA EM ALVENARIA, INCLUSO PRATELEIRAS. AF_02/2016</t>
  </si>
  <si>
    <t>592,54</t>
  </si>
  <si>
    <t>93210</t>
  </si>
  <si>
    <t>EXECUÇÃO DE REFEITÓRIO EM CANTEIRO DE OBRA EM CHAPA DE MADEIRA COMPENSADA, NÃO INCLUSO MOBILIÁRIO E EQUIPAMENTOS. AF_02/2016</t>
  </si>
  <si>
    <t>353,02</t>
  </si>
  <si>
    <t>93211</t>
  </si>
  <si>
    <t>EXECUÇÃO DE REFEITÓRIO EM CANTEIRO DE OBRA EM ALVENARIA, NÃO INCLUSO MOBILIÁRIO E EQUIPAMENTOS. AF_02/2016</t>
  </si>
  <si>
    <t>361,10</t>
  </si>
  <si>
    <t>93212</t>
  </si>
  <si>
    <t>EXECUÇÃO DE SANITÁRIO E VESTIÁRIO EM CANTEIRO DE OBRA EM CHAPA DE MADEIRA COMPENSADA, NÃO INCLUSO MOBILIÁRIO. AF_02/2016</t>
  </si>
  <si>
    <t>604,15</t>
  </si>
  <si>
    <t>93213</t>
  </si>
  <si>
    <t>EXECUÇÃO DE SANITÁRIO E VESTIÁRIO EM CANTEIRO DE OBRA EM ALVENARIA, NÃO INCLUSO MOBILIÁRIO. AF_02/2016</t>
  </si>
  <si>
    <t>670,49</t>
  </si>
  <si>
    <t>93214</t>
  </si>
  <si>
    <t>EXECUÇÃO DE RESERVATÓRIO ELEVADO DE ÁGUA (1000 LITROS) EM CANTEIRO DE OBRA, APOIADO EM ESTRUTURA DE MADEIRA. AF_02/2016</t>
  </si>
  <si>
    <t>3.448,32</t>
  </si>
  <si>
    <t>93243</t>
  </si>
  <si>
    <t>EXECUÇÃO DE RESERVATÓRIO ELEVADO DE ÁGUA (2000 LITROS) EM CANTEIRO DE OBRA, APOIADO EM ESTRUTURA DE MADEIRA. AF_02/2016</t>
  </si>
  <si>
    <t>5.245,05</t>
  </si>
  <si>
    <t>93582</t>
  </si>
  <si>
    <t>EXECUÇÃO DE CENTRAL DE ARMADURA EM CANTEIRO DE OBRA, NÃO INCLUSO MOBILIÁRIO E EQUIPAMENTOS. AF_04/2016</t>
  </si>
  <si>
    <t>170,61</t>
  </si>
  <si>
    <t>93583</t>
  </si>
  <si>
    <t>EXECUÇÃO DE CENTRAL DE FÔRMAS, PRODUÇÃO DE ARGAMASSA OU CONCRETO EM CANTEIRO DE OBRA, NÃO INCLUSO MOBILIÁRIO E EQUIPAMENTOS. AF_04/2016</t>
  </si>
  <si>
    <t>286,43</t>
  </si>
  <si>
    <t>93584</t>
  </si>
  <si>
    <t>EXECUÇÃO DE DEPÓSITO EM CANTEIRO DE OBRA EM CHAPA DE MADEIRA COMPENSADA, NÃO INCLUSO MOBILIÁRIO. AF_04/2016</t>
  </si>
  <si>
    <t>510,42</t>
  </si>
  <si>
    <t>93585</t>
  </si>
  <si>
    <t>EXECUÇÃO DE GUARITA EM CANTEIRO DE OBRA EM CHAPA DE MADEIRA COMPENSADA, NÃO INCLUSO MOBILIÁRIO. AF_04/2016</t>
  </si>
  <si>
    <t>693,69</t>
  </si>
  <si>
    <t>98441</t>
  </si>
  <si>
    <t>PAREDE DE MADEIRA COMPENSADA PARA CONSTRUÇÃO TEMPORÁRIA EM CHAPA SIMPLES, EXTERNA, COM ÁREA LÍQUIDA MAIOR OU IGUAL A 6 M², SEM VÃO. AF_05/2018</t>
  </si>
  <si>
    <t>74,24</t>
  </si>
  <si>
    <t>98442</t>
  </si>
  <si>
    <t>PAREDE DE MADEIRA COMPENSADA PARA CONSTRUÇÃO TEMPORÁRIA EM CHAPA SIMPLES, EXTERNA, COM ÁREA LÍQUIDA MENOR QUE 6 M², SEM VÃO. AF_05/2018</t>
  </si>
  <si>
    <t>76,61</t>
  </si>
  <si>
    <t>98443</t>
  </si>
  <si>
    <t>PAREDE DE MADEIRA COMPENSADA PARA CONSTRUÇÃO TEMPORÁRIA EM CHAPA SIMPLES, INTERNA, COM ÁREA LÍQUIDA MAIOR OU IGUAL A 6 M², SEM VÃO. AF_05/2018</t>
  </si>
  <si>
    <t>62,20</t>
  </si>
  <si>
    <t>98444</t>
  </si>
  <si>
    <t>PAREDE DE MADEIRA COMPENSADA PARA CONSTRUÇÃO TEMPORÁRIA EM CHAPA SIMPLES, INTERNA, COM ÁREA LÍQUIDA MENOR QUE 6 M², SEM VÃO. AF_05/2018</t>
  </si>
  <si>
    <t>63,87</t>
  </si>
  <si>
    <t>98445</t>
  </si>
  <si>
    <t>PAREDE DE MADEIRA COMPENSADA PARA CONSTRUÇÃO TEMPORÁRIA EM CHAPA SIMPLES, EXTERNA, COM ÁREA LÍQUIDA MAIOR OU IGUAL A 6 M², COM VÃO. AF_05/2018</t>
  </si>
  <si>
    <t>91,66</t>
  </si>
  <si>
    <t>98446</t>
  </si>
  <si>
    <t>PAREDE DE MADEIRA COMPENSADA PARA CONSTRUÇÃO TEMPORÁRIA EM CHAPA SIMPLES, EXTERNA, COM ÁREA LÍQUIDA MENOR QUE 6 M², COM VÃO. AF_05/2018</t>
  </si>
  <si>
    <t>121,94</t>
  </si>
  <si>
    <t>98447</t>
  </si>
  <si>
    <t>PAREDE DE MADEIRA COMPENSADA PARA CONSTRUÇÃO TEMPORÁRIA EM CHAPA SIMPLES, INTERNA, COM ÁREA LÍQUIDA MAIOR OU IGUAL A 6 M², COM VÃO. AF_05/2018</t>
  </si>
  <si>
    <t>74,99</t>
  </si>
  <si>
    <t>98448</t>
  </si>
  <si>
    <t>PAREDE DE MADEIRA COMPENSADA PARA CONSTRUÇÃO TEMPORÁRIA EM CHAPA SIMPLES, INTERNA, COM ÁREA LÍQUIDA MENOR QUE 6 M², COM VÃO. AF_05/2018</t>
  </si>
  <si>
    <t>98,01</t>
  </si>
  <si>
    <t>98449</t>
  </si>
  <si>
    <t>PAREDE DE MADEIRA COMPENSADA PARA CONSTRUÇÃO TEMPORÁRIA EM CHAPA DUPLA, EXTERNA, COM ÁREA LÍQUIDA MAIOR OU IGUAL A 6 M², SEM VÃO. AF_05/2018</t>
  </si>
  <si>
    <t>95,55</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</si>
  <si>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</si>
  <si>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</si>
  <si>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</si>
  <si>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</si>
  <si>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81,47</t>
  </si>
  <si>
    <t>98452</t>
  </si>
  <si>
    <t>PAREDE DE MADEIRA COMPENSADA PARA CONSTRUÇÃO TEMPORÁRIA EM CHAPA DUPLA, INTERNA, COM ÁREA LÍQUIDA MENOR QUE 6 M², SEM VÃO. AF_05/2018</t>
  </si>
  <si>
    <t>83,57</t>
  </si>
  <si>
    <t>98453</t>
  </si>
  <si>
    <t>PAREDE DE MADEIRA COMPENSADA PARA CONSTRUÇÃO TEMPORÁRIA EM CHAPA DUPLA, EXTERNA, COM ÁREA LÍQUIDA MAIOR OU IGUAL A QUE 6 M², COM VÃO. AF_05/2018</t>
  </si>
  <si>
    <t>117,03</t>
  </si>
  <si>
    <t>98454</t>
  </si>
  <si>
    <t>PAREDE DE MADEIRA COMPENSADA PARA CONSTRUÇÃO TEMPORÁRIA EM CHAPA DUPLA, EXTERNA, COM ÁREA LÍQUIDA MENOR QUE 6 M², COM VÃO. AF_05/2018</t>
  </si>
  <si>
    <t>157,19</t>
  </si>
  <si>
    <t>98455</t>
  </si>
  <si>
    <t>PAREDE DE MADEIRA COMPENSADA PARA CONSTRUÇÃO TEMPORÁRIA EM CHAPA DUPLA, INTERNA, COM ÁREA LÍQUIDA MAIOR OU IGUAL A 6 M², COM VÃO. AF_05/2018</t>
  </si>
  <si>
    <t>98,33</t>
  </si>
  <si>
    <t>98456</t>
  </si>
  <si>
    <t>PAREDE DE MADEIRA COMPENSADA PARA CONSTRUÇÃO TEMPORÁRIA EM CHAPA DUPLA, INTERNA, COM ÁREA LÍQUIDA MENOR QUE 6 M², COM VÃO. AF_05/2018</t>
  </si>
  <si>
    <t>98458</t>
  </si>
  <si>
    <t>TAPUME COM COMPENSADO DE MADEIRA. AF_05/2018</t>
  </si>
  <si>
    <t>70,22</t>
  </si>
  <si>
    <t>98459</t>
  </si>
  <si>
    <t>TAPUME COM TELHA METÁLICA. AF_05/2018</t>
  </si>
  <si>
    <t>72,78</t>
  </si>
  <si>
    <t>98460</t>
  </si>
  <si>
    <t>PISO PARA CONSTRUÇÃO TEMPORÁRIA EM MADEIRA, SEM REAPROVEITAMENTO. AF_05/2018</t>
  </si>
  <si>
    <t>81,27</t>
  </si>
  <si>
    <t>98461</t>
  </si>
  <si>
    <t>ESTRUTURA DE MADEIRA PROVISÓRIA PARA SUPORTE DE CAIXA DÁGUA ELEVADA DE 1000 LITROS. AF_05/2018</t>
  </si>
  <si>
    <t>2.899,17</t>
  </si>
  <si>
    <t>98462</t>
  </si>
  <si>
    <t>ESTRUTURA DE MADEIRA PROVISÓRIA PARA SUPORTE DE CAIXA DÁGUA ELEVADA DE 3000 LITROS. AF_05/2018</t>
  </si>
  <si>
    <t>4.311,40</t>
  </si>
  <si>
    <t>74209/1</t>
  </si>
  <si>
    <t>PLACA DE OBRA EM CHAPA DE ACO GALVANIZADO</t>
  </si>
  <si>
    <t>330,28</t>
  </si>
  <si>
    <t>73847/1</t>
  </si>
  <si>
    <t>ALUGUEL CONTAINER/ESCRIT INCL INST ELET LARG=2,20 COMP=6,20M          ALT=2,50M CHAPA ACO C/NERV TRAPEZ FORRO C/ISOL TERMO/ACUSTICO         CHASSIS REFORC PISO COMPENS NAVAL EXC TRANSP/CARGA/DESCARGA</t>
  </si>
  <si>
    <t>MES</t>
  </si>
  <si>
    <t>5631</t>
  </si>
  <si>
    <t>ESCAVADEIRA HIDRÁULICA SOBRE ESTEIRAS, CAÇAMBA 0,80 M3, PESO OPERACIONAL 17 T, POTENCIA BRUTA 111 HP - CHP DIURNO. AF_06/2014</t>
  </si>
  <si>
    <t>CHP</t>
  </si>
  <si>
    <t>133,57</t>
  </si>
  <si>
    <t>5678</t>
  </si>
  <si>
    <t>RETROESCAVADEIRA SOBRE RODAS COM CARREGADEIRA, TRAÇÃO 4X4, POTÊNCIA LÍQ. 88 HP, CAÇAMBA CARREG. CAP. MÍN. 1 M3, CAÇAMBA RETRO CAP. 0,26 M3, PESO OPERACIONAL MÍN. 6.674 KG, PROFUNDIDADE ESCAVAÇÃO MÁX. 4,37 M - CHP DIURNO. AF_06/2014</t>
  </si>
  <si>
    <t>97,99</t>
  </si>
  <si>
    <t>5680</t>
  </si>
  <si>
    <t>RETROESCAVADEIRA SOBRE RODAS COM CARREGADEIRA, TRAÇÃO 4X2, POTÊNCIA LÍQ. 79 HP, CAÇAMBA CARREG. CAP. MÍN. 1 M3, CAÇAMBA RETRO CAP. 0,20 M3, PESO OPERACIONAL MÍN. 6.570 KG, PROFUNDIDADE ESCAVAÇÃO MÁX. 4,37 M - CHP DIURNO. AF_06/2014</t>
  </si>
  <si>
    <t>91,10</t>
  </si>
  <si>
    <t>5684</t>
  </si>
  <si>
    <t>ROLO COMPACTADOR VIBRATÓRIO DE UM CILINDRO AÇO LISO, POTÊNCIA 80 HP, PESO OPERACIONAL MÁXIMO 8,1 T, IMPACTO DINÂMICO 16,15 / 9,5 T, LARGURA DE TRABALHO 1,68 M - CHP DIURNO. AF_06/2014</t>
  </si>
  <si>
    <t>88,31</t>
  </si>
  <si>
    <t>5689</t>
  </si>
  <si>
    <t>GRADE DE DISCO CONTROLE REMOTO REBOCÁVEL, COM 24 DISCOS 24 X 6 MM COM PNEUS PARA TRANSPORTE - CHP DIURNO. AF_06/2014</t>
  </si>
  <si>
    <t>5795</t>
  </si>
  <si>
    <t>MARTELETE OU ROMPEDOR PNEUMÁTICO MANUAL, 28 KG, COM SILENCIADOR - CHP DIURNO. AF_07/2016</t>
  </si>
  <si>
    <t>15,28</t>
  </si>
  <si>
    <t>5811</t>
  </si>
  <si>
    <t>CAMINHÃO BASCULANTE 6 M3, PESO BRUTO TOTAL 16.000 KG, CARGA ÚTIL MÁXIMA 13.071 KG, DISTÂNCIA ENTRE EIXOS 4,80 M, POTÊNCIA 230 CV INCLUSIVE CAÇAMBA METÁLICA - CHP DIURNO. AF_06/2014</t>
  </si>
  <si>
    <t>156,92</t>
  </si>
  <si>
    <t>5823</t>
  </si>
  <si>
    <t>USINA DE CONCRETO FIXA, CAPACIDADE NOMINAL DE 90 A 120 M3/H, SEM SILO - CHP DIURNO. AF_07/2016</t>
  </si>
  <si>
    <t>161,02</t>
  </si>
  <si>
    <t>5824</t>
  </si>
  <si>
    <t>CAMINHÃO TOCO, PBT 16.000 KG, CARGA ÚTIL MÁX. 10.685 KG, DIST. ENTRE EIXOS 4,8 M, POTÊNCIA 189 CV, INCLUSIVE CARROCERIA FIXA ABERTA DE MADEIRA P/ TRANSPORTE GERAL DE CARGA SECA, DIMEN. APROX. 2,5 X 7,00 X 0,50 M - CHP DIURNO. AF_06/2014</t>
  </si>
  <si>
    <t>126,87</t>
  </si>
  <si>
    <t>5835</t>
  </si>
  <si>
    <t>VIBROACABADORA DE ASFALTO SOBRE ESTEIRAS, LARGURA DE PAVIMENTAÇÃO 1,90 M A 5,30 M, POTÊNCIA 105 HP CAPACIDADE 450 T/H - CHP DIURNO. AF_11/2014</t>
  </si>
  <si>
    <t>189,34</t>
  </si>
  <si>
    <t>5839</t>
  </si>
  <si>
    <t>VASSOURA MECÂNICA REBOCÁVEL COM ESCOVA CILÍNDRICA, LARGURA ÚTIL DE VARRIMENTO DE 2,44 M - CHP DIURNO. AF_06/2014</t>
  </si>
  <si>
    <t>5843</t>
  </si>
  <si>
    <t>TRATOR DE PNEUS, POTÊNCIA 122 CV, TRAÇÃO 4X4, PESO COM LASTRO DE 4.510 KG - CHP DIURNO. AF_06/2014</t>
  </si>
  <si>
    <t>100,16</t>
  </si>
  <si>
    <t>5847</t>
  </si>
  <si>
    <t>TRATOR DE ESTEIRAS, POTÊNCIA 170 HP, PESO OPERACIONAL 19 T, CAÇAMBA 5,2 M3 - CHP DIURNO. AF_06/2014</t>
  </si>
  <si>
    <t>170,70</t>
  </si>
  <si>
    <t>5851</t>
  </si>
  <si>
    <t>TRATOR DE ESTEIRAS, POTÊNCIA 150 HP, PESO OPERACIONAL 16,7 T, COM RODA MOTRIZ ELEVADA E LÂMINA 3,18 M3 - CHP DIURNO. AF_06/2014</t>
  </si>
  <si>
    <t>161,67</t>
  </si>
  <si>
    <t>5855</t>
  </si>
  <si>
    <t>TRATOR DE ESTEIRAS, POTÊNCIA 347 HP, PESO OPERACIONAL 38,5 T, COM LÂMINA 8,70 M3 - CHP DIURNO. AF_06/2014</t>
  </si>
  <si>
    <t>408,14</t>
  </si>
  <si>
    <t>5863</t>
  </si>
  <si>
    <t>ROLO COMPACTADOR VIBRATÓRIO REBOCÁVEL, CILINDRO DE AÇO LISO, POTÊNCIA DE TRAÇÃO DE 65 CV, PESO 4,7 T, IMPACTO DINÂMICO 18,3 T, LARGURA DE TRABALHO 1,67 M - CHP DIURNO. AF_02/2016</t>
  </si>
  <si>
    <t>10,08</t>
  </si>
  <si>
    <t>5867</t>
  </si>
  <si>
    <t>ROLO COMPACTADOR VIBRATÓRIO TANDEM AÇO LISO, POTÊNCIA 58 HP, PESO SEM/COM LASTRO 6,5 / 9,4 T, LARGURA DE TRABALHO 1,2 M - CHP DIURNO. AF_06/2014</t>
  </si>
  <si>
    <t>85,57</t>
  </si>
  <si>
    <t>5875</t>
  </si>
  <si>
    <t>RETROESCAVADEIRA SOBRE RODAS COM CARREGADEIRA, TRAÇÃO 4X4, POTÊNCIA LÍQ. 72 HP, CAÇAMBA CARREG. CAP. MÍN. 0,79 M3, CAÇAMBA RETRO CAP. 0,18 M3, PESO OPERACIONAL MÍN. 7.140 KG, PROFUNDIDADE ESCAVAÇÃO MÁX. 4,50 M - CHP DIURNO. AF_06/2014</t>
  </si>
  <si>
    <t>90,25</t>
  </si>
  <si>
    <t>5879</t>
  </si>
  <si>
    <t>ROLO COMPACTADOR VIBRATÓRIO PÉ DE CARNEIRO, OPERADO POR CONTROLE REMOTO, POTÊNCIA 12,5 KW, PESO OPERACIONAL 1,675 T, LARGURA DE TRABALHO 0,85 M - CHP DIURNO. AF_02/2016</t>
  </si>
  <si>
    <t>70,76</t>
  </si>
  <si>
    <t>5882</t>
  </si>
  <si>
    <t>USINA DE LAMA ASFÁLTICA, PROD 30 A 50 T/H, SILO DE AGREGADO 7 M3, RESERVATÓRIOS PARA EMULSÃO E ÁGUA DE 2,3 M3 CADA, MISTURADOR TIPO PUG MILL A SER MONTADO SOBRE CAMINHÃO - CHP DIURNO. AF_10/2014</t>
  </si>
  <si>
    <t>70,74</t>
  </si>
  <si>
    <t>5890</t>
  </si>
  <si>
    <t>CAMINHÃO TOCO, PESO BRUTO TOTAL 14.300 KG, CARGA ÚTIL MÁXIMA 9590 KG, DISTÂNCIA ENTRE EIXOS 4,76 M, POTÊNCIA 185 CV (NÃO INCLUI CARROCERIA) - CHP DIURNO. AF_06/2014</t>
  </si>
  <si>
    <t>127,60</t>
  </si>
  <si>
    <t>5894</t>
  </si>
  <si>
    <t>CAMINHÃO TOCO, PESO BRUTO TOTAL 16.000 KG, CARGA ÚTIL MÁXIMA DE 10.685 KG, DISTÂNCIA ENTRE EIXOS 4,80 M, POTÊNCIA 189 CV EXCLUSIVE CARROCERIA - CHP DIURNO. AF_06/2014</t>
  </si>
  <si>
    <t>125,75</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</si>
  <si>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</si>
  <si>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</si>
  <si>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</si>
  <si>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</si>
  <si>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</si>
  <si>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</si>
  <si>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</si>
  <si>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</si>
  <si>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135,84</t>
  </si>
  <si>
    <t>5932</t>
  </si>
  <si>
    <t>MOTONIVELADORA POTÊNCIA BÁSICA LÍQUIDA (PRIMEIRA MARCHA) 125 HP, PESO BRUTO 13032 KG, LARGURA DA LÂMINA DE 3,7 M - CHP DIURNO. AF_06/2014</t>
  </si>
  <si>
    <t>149,43</t>
  </si>
  <si>
    <t>5940</t>
  </si>
  <si>
    <t>PÁ CARREGADEIRA SOBRE RODAS, POTÊNCIA LÍQUIDA 128 HP, CAPACIDADE DA CAÇAMBA 1,7 A 2,8 M3, PESO OPERACIONAL 11632 KG - CHP DIURNO. AF_06/2014</t>
  </si>
  <si>
    <t>127,70</t>
  </si>
  <si>
    <t>5944</t>
  </si>
  <si>
    <t>PÁ CARREGADEIRA SOBRE RODAS, POTÊNCIA 197 HP, CAPACIDADE DA CAÇAMBA 2,5 A 3,5 M3, PESO OPERACIONAL 18338 KG - CHP DIURNO. AF_06/2014</t>
  </si>
  <si>
    <t>178,37</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</si>
  <si>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</si>
  <si>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</si>
  <si>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</si>
  <si>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</si>
  <si>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132,21</t>
  </si>
  <si>
    <t>6879</t>
  </si>
  <si>
    <t>ROLO COMPACTADOR DE PNEUS ESTÁTICO, PRESSÃO VARIÁVEL, POTÊNCIA 111 HP, PESO SEM/COM LASTRO 9,5 / 26 T, LARGURA DE TRABALHO 1,90 M - CHP DIURNO. AF_07/2014</t>
  </si>
  <si>
    <t>121,77</t>
  </si>
  <si>
    <t>7030</t>
  </si>
  <si>
    <t>TANQUE DE ASFALTO ESTACIONÁRIO COM SERPENTINA, CAPACIDADE 30.000 L - CHP DIURNO. AF_06/2014</t>
  </si>
  <si>
    <t>157,95</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</si>
  <si>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</si>
  <si>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</si>
  <si>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</si>
  <si>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</si>
  <si>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122,46</t>
  </si>
  <si>
    <t>67826</t>
  </si>
  <si>
    <t>CAMINHÃO BASCULANTE 6 M3 TOCO, PESO BRUTO TOTAL 16.000 KG, CARGA ÚTIL MÁXIMA 11.130 KG, DISTÂNCIA ENTRE EIXOS 5,36 M, POTÊNCIA 185 CV, INCLUSIVE CAÇAMBA METÁLICA - CHP DIURNO. AF_06/2014</t>
  </si>
  <si>
    <t>134,48</t>
  </si>
  <si>
    <t>73417</t>
  </si>
  <si>
    <t>GRUPO GERADOR ESTACIONÁRIO, MOTOR DIESEL POTÊNCIA 170 KVA - CHP DIURNO. AF_02/2016</t>
  </si>
  <si>
    <t>104,88</t>
  </si>
  <si>
    <t>73436</t>
  </si>
  <si>
    <t>ROLO COMPACTADOR VIBRATÓRIO PÉ DE CARNEIRO PARA SOLOS, POTÊNCIA 80 HP, PESO OPERACIONAL SEM/COM LASTRO 7,4 / 8,8 T, LARGURA DE TRABALHO 1,68 M - CHP DIURNO. AF_02/2016</t>
  </si>
  <si>
    <t>124,01</t>
  </si>
  <si>
    <t>73467</t>
  </si>
  <si>
    <t>CAMINHÃO TOCO, PBT 14.300 KG, CARGA ÚTIL MÁX. 9.710 KG, DIST. ENTRE EIXOS 3,56 M, POTÊNCIA 185 CV, INCLUSIVE CARROCERIA FIXA ABERTA DE MADEIRA P/ TRANSPORTE GERAL DE CARGA SECA, DIMEN. APROX. 2,50 X 6,50 X 0,50 M - CHP DIURNO. AF_06/2014</t>
  </si>
  <si>
    <t>129,06</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</si>
  <si>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</si>
  <si>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</si>
  <si>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</si>
  <si>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</si>
  <si>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164,10</t>
  </si>
  <si>
    <t>83765</t>
  </si>
  <si>
    <t>GRUPO DE SOLDAGEM COM GERADOR A DIESEL 60 CV PARA SOLDA ELÉTRICA, SOBRE 04 RODAS, COM MOTOR 4 CILINDROS 600 A - CHP DIURNO. AF_02/2016</t>
  </si>
  <si>
    <t>61,05</t>
  </si>
  <si>
    <t>87445</t>
  </si>
  <si>
    <t>BETONEIRA CAPACIDADE NOMINAL 400 L, CAPACIDADE DE MISTURA 310 L, MOTOR A DIESEL POTÊNCIA 5,0 HP, SEM CARREGADOR - CHP DIURNO. AF_06/2014</t>
  </si>
  <si>
    <t>2,90</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</si>
  <si>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</si>
  <si>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</si>
  <si>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</si>
  <si>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</si>
  <si>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</si>
  <si>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</si>
  <si>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</si>
  <si>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</si>
  <si>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9,43</t>
  </si>
  <si>
    <t>88433</t>
  </si>
  <si>
    <t>PROJETOR DE ARGAMASSA, CAPACIDADE DE PROJEÇÃO 2 M3/H, ALCANCE ATÉ 50 M, MOTOR ELÉTRICO POTÊNCIA 7,5 HP - CHP DIURNO. AF_06/2014</t>
  </si>
  <si>
    <t>11,77</t>
  </si>
  <si>
    <t>88830</t>
  </si>
  <si>
    <t>BETONEIRA CAPACIDADE NOMINAL DE 400 L, CAPACIDADE DE MISTURA 280 L, MOTOR ELÉTRICO TRIFÁSICO POTÊNCIA DE 2 CV, SEM CARREGADOR - CHP DIURNO. AF_10/2014</t>
  </si>
  <si>
    <t>88843</t>
  </si>
  <si>
    <t>TRATOR DE ESTEIRAS, POTÊNCIA 125 HP, PESO OPERACIONAL 12,9 T, COM LÂMINA 2,7 M3 - CHP DIURNO. AF_10/2014</t>
  </si>
  <si>
    <t>136,89</t>
  </si>
  <si>
    <t>88907</t>
  </si>
  <si>
    <t>ESCAVADEIRA HIDRÁULICA SOBRE ESTEIRAS, CAÇAMBA 1,20 M3, PESO OPERACIONAL 21 T, POTÊNCIA BRUTA 155 HP - CHP DIURNO. AF_06/2014</t>
  </si>
  <si>
    <t>160,90</t>
  </si>
  <si>
    <t>89021</t>
  </si>
  <si>
    <t>BOMBA SUBMERSÍVEL ELÉTRICA TRIFÁSICA, POTÊNCIA 2,96 HP, Ø ROTOR 144 MM SEMI-ABERTO, BOCAL DE SAÍDA Ø 2, HM/Q = 2 MCA / 38,8 M3/H A 28 MCA / 5 M3/H - CHP DIURNO. AF_06/2014</t>
  </si>
  <si>
    <t>89028</t>
  </si>
  <si>
    <t>TANQUE DE ASFALTO ESTACIONÁRIO COM MAÇARICO, CAPACIDADE 20.000 L - CHP DIURNO. AF_06/2014</t>
  </si>
  <si>
    <t>146,29</t>
  </si>
  <si>
    <t>89032</t>
  </si>
  <si>
    <t>TRATOR DE ESTEIRAS, POTÊNCIA 100 HP, PESO OPERACIONAL 9,4 T, COM LÂMINA 2,19 M3 - CHP DIURNO. AF_06/2014</t>
  </si>
  <si>
    <t>122,67</t>
  </si>
  <si>
    <t>89035</t>
  </si>
  <si>
    <t>TRATOR DE PNEUS, POTÊNCIA 85 CV, TRAÇÃO 4X4, PESO COM LASTRO DE 4.675 KG - CHP DIURNO. AF_06/2014</t>
  </si>
  <si>
    <t>77,63</t>
  </si>
  <si>
    <t>89225</t>
  </si>
  <si>
    <t>BETONEIRA CAPACIDADE NOMINAL DE 600 L, CAPACIDADE DE MISTURA 360 L, MOTOR ELÉTRICO TRIFÁSICO POTÊNCIA DE 4 CV, SEM CARREGADOR - CHP DIURNO. AF_11/2014</t>
  </si>
  <si>
    <t>2,83</t>
  </si>
  <si>
    <t>89234</t>
  </si>
  <si>
    <t>FRESADORA DE ASFALTO A FRIO SOBRE RODAS, LARGURA FRESAGEM DE 1,0 M, POTÊNCIA 208 HP - CHP DIURNO. AF_11/2014</t>
  </si>
  <si>
    <t>292,12</t>
  </si>
  <si>
    <t>89242</t>
  </si>
  <si>
    <t>FRESADORA DE ASFALTO A FRIO SOBRE RODAS, LARGURA FRESAGEM DE 2,0 M, POTÊNCIA 550 HP - CHP DIURNO. AF_11/2014</t>
  </si>
  <si>
    <t>683,96</t>
  </si>
  <si>
    <t>89250</t>
  </si>
  <si>
    <t>RECICLADORA DE ASFALTO A FRIO SOBRE RODAS, LARGURA FRESAGEM DE 2,0 M, POTÊNCIA 422 HP - CHP DIURNO. AF_11/2014</t>
  </si>
  <si>
    <t>570,78</t>
  </si>
  <si>
    <t>89257</t>
  </si>
  <si>
    <t>VIBROACABADORA DE ASFALTO SOBRE ESTEIRAS, LARGURA DE PAVIMENTAÇÃO 2,13 M A 4,55 M, POTÊNCIA 100 HP CAPACIDADE 400 T/H - CHP DIURNO. AF_11/2014</t>
  </si>
  <si>
    <t>165,62</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</si>
  <si>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</si>
  <si>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</si>
  <si>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</si>
  <si>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</si>
  <si>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6,73</t>
  </si>
  <si>
    <t>89843</t>
  </si>
  <si>
    <t>BATE-ESTACAS POR GRAVIDADE, POTÊNCIA DE 160 HP, PESO DO MARTELO ATÉ 3 TONELADAS - CHP DIURNO. AF_11/2014</t>
  </si>
  <si>
    <t>150,69</t>
  </si>
  <si>
    <t>89876</t>
  </si>
  <si>
    <t>CAMINHÃO BASCULANTE 14 M3, COM CAVALO MECÂNICO DE CAPACIDADE MÁXIMA DE TRAÇÃO COMBINADO DE 36000 KG, POTÊNCIA 286 CV, INCLUSIVE SEMIREBOQUE COM CAÇAMBA METÁLICA - CHP DIURNO. AF_12/2014</t>
  </si>
  <si>
    <t>203,66</t>
  </si>
  <si>
    <t>89883</t>
  </si>
  <si>
    <t>CAMINHÃO BASCULANTE 18 M3, COM CAVALO MECÂNICO DE CAPACIDADE MÁXIMA DE TRAÇÃO COMBINADO DE 45000 KG, POTÊNCIA 330 CV, INCLUSIVE SEMIREBOQUE COM CAÇAMBA METÁLICA - CHP DIURNO. AF_12/2014</t>
  </si>
  <si>
    <t>226,38</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</si>
  <si>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</si>
  <si>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</si>
  <si>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</si>
  <si>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</si>
  <si>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</si>
  <si>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</si>
  <si>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87,42</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</si>
  <si>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</si>
  <si>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</si>
  <si>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</si>
  <si>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</si>
  <si>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</si>
  <si>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</si>
  <si>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5,74</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</si>
  <si>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</si>
  <si>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</si>
  <si>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</si>
  <si>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</si>
  <si>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</si>
  <si>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</si>
  <si>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</si>
  <si>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</si>
  <si>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423,81</t>
  </si>
  <si>
    <t>90680</t>
  </si>
  <si>
    <t>PERFURATRIZ HIDRÁULICA SOBRE CAMINHÃO COM TRADO CURTO ACOPLADO, PROFUNDIDADE MÁXIMA DE 20 M, DIÂMETRO MÁXIMO DE 1500 MM, POTÊNCIA INSTALADA DE 137 HP, MESA ROTATIVA COM TORQUE MÁXIMO DE 30 KNM - CHP DIURNO. AF_06/2015</t>
  </si>
  <si>
    <t>227,49</t>
  </si>
  <si>
    <t>90686</t>
  </si>
  <si>
    <t>MANIPULADOR TELESCÓPICO, POTÊNCIA DE 85 HP, CAPACIDADE DE CARGA DE 3.500 KG, ALTURA MÁXIMA DE ELEVAÇÃO DE 12,3 M - CHP DIURNO. AF_06/2015</t>
  </si>
  <si>
    <t>116,54</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</si>
  <si>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</si>
  <si>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</si>
  <si>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</si>
  <si>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</si>
  <si>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15,74</t>
  </si>
  <si>
    <t>90972</t>
  </si>
  <si>
    <t>COMPRESSOR DE AR REBOCAVEL, VAZÃO 250 PCM, PRESSAO DE TRABALHO 102 PSI, MOTOR A DIESEL POTÊNCIA 81 CV - CHP DIURNO. AF_06/2015</t>
  </si>
  <si>
    <t>44,12</t>
  </si>
  <si>
    <t>90979</t>
  </si>
  <si>
    <t>COMPRESSOR DE AR REBOCÁVEL, VAZÃO 748 PCM, PRESSÃO EFETIVA DE TRABALHO 102 PSI, MOTOR DIESEL, POTÊNCIA 210 CV - CHP DIURNO. AF_06/2015</t>
  </si>
  <si>
    <t>114,07</t>
  </si>
  <si>
    <t>90991</t>
  </si>
  <si>
    <t>ESCAVADEIRA HIDRÁULICA SOBRE ESTEIRAS, CAÇAMBA 0,80 M3, PESO OPERACIONAL 17,8 T, POTÊNCIA LÍQUIDA 110 HP - CHP DIURNO. AF_10/2014</t>
  </si>
  <si>
    <t>130,38</t>
  </si>
  <si>
    <t>90999</t>
  </si>
  <si>
    <t>COMPRESSOR DE AR REBOCAVEL, VAZÃO 400 PCM, PRESSAO DE TRABALHO 102 PSI, MOTOR A DIESEL POTÊNCIA 110 CV - CHP DIURNO. AF_06/2015</t>
  </si>
  <si>
    <t>58,81</t>
  </si>
  <si>
    <t>91031</t>
  </si>
  <si>
    <t>CAMINHÃO TRUCADO (C/ TERCEIRO EIXO) ELETRÔNICO - POTÊNCIA 231CV - PBT = 22000KG - DIST. ENTRE EIXOS 5170 MM - INCLUI CARROCERIA FIXA ABERTA DE MADEIRA - CHP DIURNO. AF_06/2015</t>
  </si>
  <si>
    <t>155,28</t>
  </si>
  <si>
    <t>91277</t>
  </si>
  <si>
    <t>PLACA VIBRATÓRIA REVERSÍVEL COM MOTOR 4 TEMPOS A GASOLINA, FORÇA CENTRÍFUGA DE 25 KN (2500 KGF), POTÊNCIA 5,5 CV - CHP DIURNO. AF_08/2015</t>
  </si>
  <si>
    <t>4,53</t>
  </si>
  <si>
    <t>91283</t>
  </si>
  <si>
    <t>CORTADORA DE PISO COM MOTOR 4 TEMPOS A GASOLINA, POTÊNCIA DE 13 HP, COM DISCO DE CORTE DIAMANTADO SEGMENTADO PARA CONCRETO, DIÂMETRO DE 350 MM, FURO DE 1" (14 X 1") - CHP DIURNO. AF_08/2015</t>
  </si>
  <si>
    <t>9,42</t>
  </si>
  <si>
    <t>91386</t>
  </si>
  <si>
    <t>CAMINHÃO BASCULANTE 10 M3, TRUCADO CABINE SIMPLES, PESO BRUTO TOTAL 23.000 KG, CARGA ÚTIL MÁXIMA 15.935 KG, DISTÂNCIA ENTRE EIXOS 4,80 M, POTÊNCIA 230 CV INCLUSIVE CAÇAMBA METÁLICA - CHP DIURNO. AF_06/2014</t>
  </si>
  <si>
    <t>160,96</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</si>
  <si>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</si>
  <si>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</si>
  <si>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</si>
  <si>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</si>
  <si>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120,16</t>
  </si>
  <si>
    <t>91645</t>
  </si>
  <si>
    <t>CAMINHÃO DE TRANSPORTE DE MATERIAL ASFÁLTICO 30.000 L, COM CAVALO MECÂNICO DE CAPACIDADE MÁXIMA DE TRAÇÃO COMBINADO DE 66.000 KG, POTÊNCIA 360 CV, INCLUSIVE TANQUE DE ASFALTO COM SERPENTINA - CHP DIURNO. AF_08/2015</t>
  </si>
  <si>
    <t>252,04</t>
  </si>
  <si>
    <t>91692</t>
  </si>
  <si>
    <t>SERRA CIRCULAR DE BANCADA COM MOTOR ELÉTRICO POTÊNCIA DE 5HP, COM COIFA PARA DISCO 10" - CHP DIURNO. AF_08/2015</t>
  </si>
  <si>
    <t>22,87</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</si>
  <si>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</si>
  <si>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</si>
  <si>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</si>
  <si>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</si>
  <si>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162,27</t>
  </si>
  <si>
    <t>92112</t>
  </si>
  <si>
    <t>PENEIRA ROTATIVA COM MOTOR ELÉTRICO TRIFÁSICO DE 2 CV, CILINDRO DE 1 M X 0,60 M, COM FUROS DE 3,17 MM - CHP DIURNO. AF_11/2015</t>
  </si>
  <si>
    <t>92118</t>
  </si>
  <si>
    <t>DOSADOR DE AREIA, CAPACIDADE DE 26 LITROS - CHP DIURNO. AF_11/2015</t>
  </si>
  <si>
    <t>92138</t>
  </si>
  <si>
    <t>CAMINHONETE COM MOTOR A DIESEL, POTÊNCIA 180 CV, CABINE DUPLA, 4X4 - CHP DIURNO. AF_11/2015</t>
  </si>
  <si>
    <t>120,15</t>
  </si>
  <si>
    <t>92145</t>
  </si>
  <si>
    <t>CAMINHONETE CABINE SIMPLES COM MOTOR 1.6 FLEX, CÂMBIO MANUAL, POTÊNCIA 101/104 CV, 2 PORTAS - CHP DIURNO. AF_11/2015</t>
  </si>
  <si>
    <t>86,63</t>
  </si>
  <si>
    <t>92242</t>
  </si>
  <si>
    <t>CAMINHÃO DE TRANSPORTE DE MATERIAL ASFÁLTICO 20.000 L, COM CAVALO MECÂNICO DE CAPACIDADE MÁXIMA DE TRAÇÃO COMBINADO DE 45.000 KG, POTÊNCIA 330 CV, INCLUSIVE TANQUE DE ASFALTO COM MAÇARICO - CHP DIURNO. AF_12/2015</t>
  </si>
  <si>
    <t>221,43</t>
  </si>
  <si>
    <t>92716</t>
  </si>
  <si>
    <t>APARELHO PARA CORTE E SOLDA OXI-ACETILENO SOBRE RODAS, INCLUSIVE CILINDROS E MAÇARICOS - CHP DIURNO. AF_12/2015</t>
  </si>
  <si>
    <t>14,92</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</si>
  <si>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</si>
  <si>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</si>
  <si>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</si>
  <si>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</si>
  <si>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</si>
  <si>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</si>
  <si>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615,77</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</si>
  <si>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</si>
  <si>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</si>
  <si>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</si>
  <si>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</si>
  <si>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75,65</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</si>
  <si>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</si>
  <si>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</si>
  <si>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</si>
  <si>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</si>
  <si>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262,82</t>
  </si>
  <si>
    <t>93402</t>
  </si>
  <si>
    <t>GUINDAUTO HIDRÁULICO, CAPACIDADE MÁXIMA DE CARGA 3300 KG, MOMENTO MÁXIMO DE CARGA 5,8 TM, ALCANCE MÁXIMO HORIZONTAL 7,60 M, INCLUSIVE CAMINHÃO TOCO PBT 16.000 KG, POTÊNCIA DE 189 CV - CHP DIURNO. AF_03/2016</t>
  </si>
  <si>
    <t>133,64</t>
  </si>
  <si>
    <t>93408</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</si>
  <si>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</si>
  <si>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62,80</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</si>
  <si>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</si>
  <si>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</si>
  <si>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</si>
  <si>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</si>
  <si>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</si>
  <si>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</si>
  <si>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95,28</t>
  </si>
  <si>
    <t>93433</t>
  </si>
  <si>
    <t>USINA DE MISTURA ASFÁLTICA À QUENTE, TIPO CONTRA FLUXO, PROD 40 A 80 TON/HORA - CHP DIURNO. AF_03/2016</t>
  </si>
  <si>
    <t>1.948,03</t>
  </si>
  <si>
    <t>93439</t>
  </si>
  <si>
    <t>USINA DE ASFALTO À FRIO, CAPACIDADE DE 40 A 60 TON/HORA, ELÉTRICA POTÊNCIA 30 CV - CHP DIURNO. AF_03/2016</t>
  </si>
  <si>
    <t>101,19</t>
  </si>
  <si>
    <t>95121</t>
  </si>
  <si>
    <t>USINA MISTURADORA DE SOLOS, CAPACIDADE DE 200 A 500 TON/H, POTENCIA 75KW - CHP DIURNO. AF_07/2016</t>
  </si>
  <si>
    <t>189,33</t>
  </si>
  <si>
    <t>95127</t>
  </si>
  <si>
    <t>DISTRIBUIDOR DE AGREGADOS AUTOPROPELIDO, CAP 3 M3, A DIESEL, POTÊNCIA 176CV - CHP DIURNO. AF_07/2016</t>
  </si>
  <si>
    <t>127,12</t>
  </si>
  <si>
    <t>95133</t>
  </si>
  <si>
    <t>MÁQUINA DEMARCADORA DE FAIXA DE TRÁFEGO À FRIO, AUTOPROPELIDA, POTÊNCIA 38 HP - CHP DIURNO. AF_07/2016</t>
  </si>
  <si>
    <t>95,85</t>
  </si>
  <si>
    <t>95139</t>
  </si>
  <si>
    <t>TALHA MANUAL DE CORRENTE, CAPACIDADE DE 2 TON. COM ELEVAÇÃO DE 3 M - CHP DIURNO. AF_07/2016</t>
  </si>
  <si>
    <t>95212</t>
  </si>
  <si>
    <t>GRUA ASCENCIONAL, LANCA DE 42 M, CAPACIDADE DE 1,5 T A 30 M, ALTURA ATE 39 M - CHP DIURNO. AF_08/2016</t>
  </si>
  <si>
    <t>82,37</t>
  </si>
  <si>
    <t>95218</t>
  </si>
  <si>
    <t>PULVERIZADOR DE TINTA ELÉTRICO/MÁQUINA DE PINTURA AIRLESS, VAZÃO 2 L/MIN - CHP DIURNO. AF_08/2016</t>
  </si>
  <si>
    <t>19,97</t>
  </si>
  <si>
    <t>95258</t>
  </si>
  <si>
    <t>MARTELO DEMOLIDOR PNEUMÁTICO MANUAL, 32 KG - CHP DIURNO. AF_09/2016</t>
  </si>
  <si>
    <t>95264</t>
  </si>
  <si>
    <t>COMPACTADOR DE SOLOS DE PERCUSÃO (SOQUETE) COM MOTOR A GASOLINA, POTÊNCIA 3 CV - CHP DIURNO. AF_09/2016</t>
  </si>
  <si>
    <t>3,60</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</si>
  <si>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</si>
  <si>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</si>
  <si>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</si>
  <si>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</si>
  <si>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</si>
  <si>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</si>
  <si>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</si>
  <si>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</si>
  <si>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</si>
  <si>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</si>
  <si>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126,12</t>
  </si>
  <si>
    <t>95702</t>
  </si>
  <si>
    <t>PERFURATRIZ MANUAL, TORQUE MAXIMO 55 KGF.M, POTENCIA 5 CV, COM DIAMETRO MAXIMO 8 1/2" - CHP DIURNO. AF_11/2016</t>
  </si>
  <si>
    <t>30,74</t>
  </si>
  <si>
    <t>95708</t>
  </si>
  <si>
    <t>PERFURATRIZ SOBRE ESTEIRA, TORQUE MÁXIMO 600 KGF, POTÊNCIA ENTRE 50 E 60 HP, DIÂMETRO MÁXIMO 10 - CHP DIURNO. AF_11/2016</t>
  </si>
  <si>
    <t>95,36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</si>
  <si>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</si>
  <si>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</si>
  <si>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</si>
  <si>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</si>
  <si>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161,86</t>
  </si>
  <si>
    <t>95872</t>
  </si>
  <si>
    <t>GRUPO GERADOR COM CARENAGEM, MOTOR DIESEL POTÊNCIA STANDART ENTRE 250 E 260 KVA - CHP DIURNO. AF_12/2016</t>
  </si>
  <si>
    <t>161,69</t>
  </si>
  <si>
    <t>96013</t>
  </si>
  <si>
    <t>TRATOR DE PNEUS COM POTÊNCIA DE 122 CV, TRAÇÃO 4X4, COM VASSOURA MECÂNICA ACOPLADA - CHP DIURNO. AF_02/2017</t>
  </si>
  <si>
    <t>103,95</t>
  </si>
  <si>
    <t>96020</t>
  </si>
  <si>
    <t>TRATOR DE PNEUS COM POTÊNCIA DE 122 CV, TRAÇÃO 4X4, COM GRADE DE DISCOS ACOPLADA - CHP DIURNO. AF_02/2017</t>
  </si>
  <si>
    <t>103,73</t>
  </si>
  <si>
    <t>96028</t>
  </si>
  <si>
    <t>TRATOR DE PNEUS COM POTÊNCIA DE 85 CV, TRAÇÃO 4X4, COM GRADE DE DISCOS ACOPLADA - CHP DIURNO. AF_02/2017</t>
  </si>
  <si>
    <t>81,20</t>
  </si>
  <si>
    <t>96035</t>
  </si>
  <si>
    <t>CAMINHÃO BASCULANTE 10 M3, TRUCADO, POTÊNCIA 230 CV, INCLUSIVE CAÇAMBA METÁLICA, COM DISTRIBUIDOR DE AGREGADOS ACOPLADO - CHP DIURNO. AF_02/2017</t>
  </si>
  <si>
    <t>167,59</t>
  </si>
  <si>
    <t>96157</t>
  </si>
  <si>
    <t>TRATOR DE PNEUS COM POTÊNCIA DE 85 CV, TRAÇÃO 4X4, COM VASSOURA MECÂNICA ACOPLADA - CHP DIURNO. AF_03/2017</t>
  </si>
  <si>
    <t>81,42</t>
  </si>
  <si>
    <t>96158</t>
  </si>
  <si>
    <t>MINICARREGADEIRA SOBRE RODAS POTENCIA 47HP CAPACIDADE OPERACAO 646 KG, COM VASSOURA MECÂNICA ACOPLADA - CHP DIURNO. AF_03/2017</t>
  </si>
  <si>
    <t>73,78</t>
  </si>
  <si>
    <t>96245</t>
  </si>
  <si>
    <t>MINIESCAVADEIRA SOBRE ESTEIRAS, POTENCIA LIQUIDA DE *30* HP, PESO OPERACIONAL DE *3.500* KG - CHP DIURNO. AF_04/2017</t>
  </si>
  <si>
    <t>96303</t>
  </si>
  <si>
    <t>PERFURATRIZ ROTATIVA SOBRE ESTEIRA, TORQUE MAXIMO 2500 KGM, POTENCIA 110 HP, MOTOR DIESEL- CHP DIURNO. AF_05/2017</t>
  </si>
  <si>
    <t>163,18</t>
  </si>
  <si>
    <t>96309</t>
  </si>
  <si>
    <t>COMPRESSOR DE AR, VAZAO DE 10 PCM, RESERVATORIO 100 L, PRESSAO DE TRABALHO ENTRE 6,9 E 9,7 BAR, POTENCIA 2 HP, TENSAO 110/220 V - CHP DIURNO. AF_05/2017</t>
  </si>
  <si>
    <t>96463</t>
  </si>
  <si>
    <t>ROLO COMPACTADOR DE PNEUS, ESTATICO, PRESSAO VARIAVEL, POTENCIA 110 HP, PESO SEM/COM LASTRO 10,8/27 T, LARGURA DE ROLAGEM 2,30 M - CHP DIURNO. AF_06/2017</t>
  </si>
  <si>
    <t>124,49</t>
  </si>
  <si>
    <t>5632</t>
  </si>
  <si>
    <t>ESCAVADEIRA HIDRÁULICA SOBRE ESTEIRAS, CAÇAMBA 0,80 M3, PESO OPERACIONAL 17 T, POTENCIA BRUTA 111 HP - CHI DIURNO. AF_06/2014</t>
  </si>
  <si>
    <t>CHI</t>
  </si>
  <si>
    <t>51,84</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</si>
  <si>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</si>
  <si>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</si>
  <si>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</si>
  <si>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</si>
  <si>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36,71</t>
  </si>
  <si>
    <t>5685</t>
  </si>
  <si>
    <t>ROLO COMPACTADOR VIBRATÓRIO DE UM CILINDRO AÇO LISO, POTÊNCIA 80 HP, PESO OPERACIONAL MÁXIMO 8,1 T, IMPACTO DINÂMICO 16,15 / 9,5 T, LARGURA DE TRABALHO 1,68 M - CHI DIURNO. AF_06/2014</t>
  </si>
  <si>
    <t>33,98</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</si>
  <si>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</si>
  <si>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</si>
  <si>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</si>
  <si>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</si>
  <si>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</si>
  <si>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</si>
  <si>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</si>
  <si>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</si>
  <si>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114,84</t>
  </si>
  <si>
    <t>5837</t>
  </si>
  <si>
    <t>VIBROACABADORA DE ASFALTO SOBRE ESTEIRAS, LARGURA DE PAVIMENTAÇÃO 1,90 M A 5,30 M, POTÊNCIA 105 HP CAPACIDADE 450 T/H - CHI DIURNO. AF_11/2014</t>
  </si>
  <si>
    <t>75,34</t>
  </si>
  <si>
    <t>5841</t>
  </si>
  <si>
    <t>VASSOURA MECÂNICA REBOCÁVEL COM ESCOVA CILÍNDRICA, LARGURA ÚTIL DE VARRIMENTO DE 2,44 M - CHI DIURNO. AF_06/2014</t>
  </si>
  <si>
    <t>5845</t>
  </si>
  <si>
    <t>TRATOR DE PNEUS, POTÊNCIA 122 CV, TRAÇÃO 4X4, PESO COM LASTRO DE 4.510 KG - CHI DIURNO. AF_06/2014</t>
  </si>
  <si>
    <t>34,18</t>
  </si>
  <si>
    <t>5849</t>
  </si>
  <si>
    <t>TRATOR DE ESTEIRAS, POTÊNCIA 170 HP, PESO OPERACIONAL 19 T, CAÇAMBA 5,2 M3 - CHI DIURNO. AF_06/2014</t>
  </si>
  <si>
    <t>53,27</t>
  </si>
  <si>
    <t>5853</t>
  </si>
  <si>
    <t>TRATOR DE ESTEIRAS, POTÊNCIA 150 HP, PESO OPERACIONAL 16,7 T, COM RODA MOTRIZ ELEVADA E LÂMINA 3,18 M3 - CHI DIURNO. AF_06/2014</t>
  </si>
  <si>
    <t>53,45</t>
  </si>
  <si>
    <t>5857</t>
  </si>
  <si>
    <t>TRATOR DE ESTEIRAS, POTÊNCIA 347 HP, PESO OPERACIONAL 38,5 T, COM LÂMINA 8,70 M3 - CHI DIURNO. AF_06/2014</t>
  </si>
  <si>
    <t>121,65</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</si>
  <si>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</si>
  <si>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</si>
  <si>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</si>
  <si>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</si>
  <si>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37,80</t>
  </si>
  <si>
    <t>5877</t>
  </si>
  <si>
    <t>RETROESCAVADEIRA SOBRE RODAS COM CARREGADEIRA, TRAÇÃO 4X4, POTÊNCIA LÍQ. 72 HP, CAÇAMBA CARREG. CAP. MÍN. 0,79 M3, CAÇAMBA RETRO CAP. 0,18 M3, PESO OPERACIONAL MÍN. 7.140 KG, PROFUNDIDADE ESCAVAÇÃO MÁX. 4,50 M - CHI DIURNO. AF_06/2014</t>
  </si>
  <si>
    <t>37,94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</si>
  <si>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</si>
  <si>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</si>
  <si>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</si>
  <si>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</si>
  <si>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31,44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</si>
  <si>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</si>
  <si>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</si>
  <si>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</si>
  <si>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</si>
  <si>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26,81</t>
  </si>
  <si>
    <t>5903</t>
  </si>
  <si>
    <t>CAMINHÃO PIPA 10.000 L TRUCADO, PESO BRUTO TOTAL 23.000 KG, CARGA ÚTIL MÁXIMA 15.935 KG, DISTÂNCIA ENTRE EIXOS 4,8 M, POTÊNCIA 230 CV, INCLUSIVE TANQUE DE AÇO PARA TRANSPORTE DE ÁGUA - CHI DIURNO. AF_06/2014</t>
  </si>
  <si>
    <t>32,94</t>
  </si>
  <si>
    <t>5911</t>
  </si>
  <si>
    <t>ESPARGIDOR DE ASFALTO PRESSURIZADO COM TANQUE DE 2500 L, REBOCÁVEL COM MOTOR A GASOLINA POTÊNCIA 3,4 HP - CHI DIURNO. AF_07/2014</t>
  </si>
  <si>
    <t>16,45</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</si>
  <si>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</si>
  <si>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</si>
  <si>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</si>
  <si>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</si>
  <si>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32,66</t>
  </si>
  <si>
    <t>5934</t>
  </si>
  <si>
    <t>MOTONIVELADORA POTÊNCIA BÁSICA LÍQUIDA (PRIMEIRA MARCHA) 125 HP, PESO BRUTO 13032 KG, LARGURA DA LÂMINA DE 3,7 M - CHI DIURNO. AF_06/2014</t>
  </si>
  <si>
    <t>54,66</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</si>
  <si>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</si>
  <si>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</si>
  <si>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</si>
  <si>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</si>
  <si>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53,03</t>
  </si>
  <si>
    <t>5952</t>
  </si>
  <si>
    <t>MARTELETE OU ROMPEDOR PNEUMÁTICO MANUAL, 28 KG, COM SILENCIADOR - CHI DIURNO. AF_07/2016</t>
  </si>
  <si>
    <t>13,92</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</si>
  <si>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</si>
  <si>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</si>
  <si>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</si>
  <si>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</si>
  <si>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31,36</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</si>
  <si>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</si>
  <si>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</si>
  <si>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</si>
  <si>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</si>
  <si>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43,43</t>
  </si>
  <si>
    <t>7031</t>
  </si>
  <si>
    <t>TANQUE DE ASFALTO ESTACIONÁRIO COM SERPENTINA, CAPACIDADE 30.000 L - CHI DIURNO. AF_06/2014</t>
  </si>
  <si>
    <t>3,21</t>
  </si>
  <si>
    <t>7043</t>
  </si>
  <si>
    <t>MOTOBOMBA TRASH (PARA ÁGUA SUJA) AUTO ESCORVANTE, MOTOR GASOLINA DE 6,41 HP, DIÂMETROS DE SUCÇÃO X RECALQUE: 3" X 3", HM/Q = 10 MCA / 60 M3/H A 23 MCA / 0 M3/H - CHI DIURNO. AF_10/2014</t>
  </si>
  <si>
    <t>7050</t>
  </si>
  <si>
    <t>ROLO COMPACTADOR PE DE CARNEIRO VIBRATORIO, POTENCIA 125 HP, PESO OPERACIONAL SEM/COM LASTRO 11,95 / 13,30 T, IMPACTO DINAMICO 38,5 / 22,5 T, LARGURA DE TRABALHO 2,15 M - CHI DIURNO. AF_06/2014</t>
  </si>
  <si>
    <t>40,46</t>
  </si>
  <si>
    <t>67827</t>
  </si>
  <si>
    <t>CAMINHÃO BASCULANTE 6 M3 TOCO, PESO BRUTO TOTAL 16.000 KG, CARGA ÚTIL MÁXIMA 11.130 KG, DISTÂNCIA ENTRE EIXOS 5,36 M, POTÊNCIA 185 CV, INCLUSIVE CAÇAMBA METÁLICA - CHI DIURNO. AF_06/2014</t>
  </si>
  <si>
    <t>30,70</t>
  </si>
  <si>
    <t>73395</t>
  </si>
  <si>
    <t>GRUPO GERADOR ESTACIONÁRIO, MOTOR DIESEL POTÊNCIA 170 KVA - CHI DIURNO. AF_02/2016</t>
  </si>
  <si>
    <t>83766</t>
  </si>
  <si>
    <t>GRUPO DE SOLDAGEM COM GERADOR A DIESEL 60 CV PARA SOLDA ELÉTRICA, SOBRE 04 RODAS, COM MOTOR 4 CILINDROS 600 A - CHI DIURNO. AF_02/2016</t>
  </si>
  <si>
    <t>24,84</t>
  </si>
  <si>
    <t>84013</t>
  </si>
  <si>
    <t>ESCAVADEIRA HIDRÁULICA SOBRE ESTEIRAS, CAÇAMBA 0,80 M3, PESO OPERACIONAL 17,8 T, POTÊNCIA LÍQUIDA 110 HP - CHI DIURNO. AF_10/2014</t>
  </si>
  <si>
    <t>50,49</t>
  </si>
  <si>
    <t>87446</t>
  </si>
  <si>
    <t>BETONEIRA CAPACIDADE NOMINAL 400 L, CAPACIDADE DE MISTURA 310 L, MOTOR A DIESEL POTÊNCIA 5,0 HP, SEM CARREGADOR - CHI DIURNO. AF_06/2014</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</si>
  <si>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</si>
  <si>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</si>
  <si>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</si>
  <si>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</si>
  <si>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0,73</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</si>
  <si>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</si>
  <si>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</si>
  <si>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</si>
  <si>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</si>
  <si>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</si>
  <si>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</si>
  <si>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5,04</t>
  </si>
  <si>
    <t>88831</t>
  </si>
  <si>
    <t>BETONEIRA CAPACIDADE NOMINAL DE 400 L, CAPACIDADE DE MISTURA 280 L, MOTOR ELÉTRICO TRIFÁSICO POTÊNCIA DE 2 CV, SEM CARREGADOR - CHI DIURNO. AF_10/2014</t>
  </si>
  <si>
    <t>0,23</t>
  </si>
  <si>
    <t>88844</t>
  </si>
  <si>
    <t>TRATOR DE ESTEIRAS, POTÊNCIA 125 HP, PESO OPERACIONAL 12,9 T, COM LÂMINA 2,7 M3 - CHI DIURNO. AF_10/2014</t>
  </si>
  <si>
    <t>47,67</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</si>
  <si>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</si>
  <si>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</si>
  <si>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</si>
  <si>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</si>
  <si>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</si>
  <si>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AF_06/2014</t>
  </si>
  <si>
    <t>89031</t>
  </si>
  <si>
    <t>TRATOR DE ESTEIRAS, POTÊNCIA 100 HP, PESO OPERACIONAL 9,4 T, COM LÂMINA 2,19 M3 - CHI DIURNO. AF_06/2014</t>
  </si>
  <si>
    <t>46,60</t>
  </si>
  <si>
    <t>89036</t>
  </si>
  <si>
    <t>TRATOR DE PNEUS, POTÊNCIA 85 CV, TRAÇÃO 4X4, PESO COM LASTRO DE 4.675 KG - CHI DIURNO. AF_06/2014</t>
  </si>
  <si>
    <t>31,32</t>
  </si>
  <si>
    <t>89218</t>
  </si>
  <si>
    <t>BATE-ESTACAS POR GRAVIDADE, POTÊNCIA DE 160 HP, PESO DO MARTELO ATÉ 3 TONELADAS - CHI DIURNO. AF_11/2014</t>
  </si>
  <si>
    <t>62,45</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</si>
  <si>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</si>
  <si>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</si>
  <si>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</si>
  <si>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</si>
  <si>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94,23</t>
  </si>
  <si>
    <t>89243</t>
  </si>
  <si>
    <t>FRESADORA DE ASFALTO A FRIO SOBRE RODAS, LARGURA FRESAGEM DE 2,0 M, POTÊNCIA 550 HP - CHI DIURNO. AF_11/2014</t>
  </si>
  <si>
    <t>191,45</t>
  </si>
  <si>
    <t>89251</t>
  </si>
  <si>
    <t>RECICLADORA DE ASFALTO A FRIO SOBRE RODAS, LARGURA FRESAGEM DE 2,0 M, POTÊNCIA 422 HP - CHI DIURNO. AF_11/2014</t>
  </si>
  <si>
    <t>169,17</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</si>
  <si>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</si>
  <si>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</si>
  <si>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</si>
  <si>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</si>
  <si>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54,39</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</si>
  <si>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</si>
  <si>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</si>
  <si>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</si>
  <si>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</si>
  <si>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</si>
  <si>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</si>
  <si>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</si>
  <si>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</si>
  <si>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</si>
  <si>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</si>
  <si>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</si>
  <si>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</si>
  <si>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51,52</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</si>
  <si>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</si>
  <si>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</si>
  <si>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</si>
  <si>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</si>
  <si>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</si>
  <si>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</si>
  <si>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</si>
  <si>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</si>
  <si>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</si>
  <si>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</si>
  <si>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</si>
  <si>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</si>
  <si>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</si>
  <si>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</si>
  <si>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160,01</t>
  </si>
  <si>
    <t>90681</t>
  </si>
  <si>
    <t>PERFURATRIZ HIDRÁULICA SOBRE CAMINHÃO COM TRADO CURTO ACOPLADO, PROFUNDIDADE MÁXIMA DE 20 M, DIÂMETRO MÁXIMO DE 1500 MM, POTÊNCIA INSTALADA DE 137 HP, MESA ROTATIVA COM TORQUE MÁXIMO DE 30 KNM - CHI DIURNO. AF_06/2015</t>
  </si>
  <si>
    <t>93,90</t>
  </si>
  <si>
    <t>90687</t>
  </si>
  <si>
    <t>MANIPULADOR TELESCÓPICO, POTÊNCIA DE 85 HP, CAPACIDADE DE CARGA DE 3.500 KG, ALTURA MÁXIMA DE ELEVAÇÃO DE 12,3 M - CHI DIURNO. AF_06/2015</t>
  </si>
  <si>
    <t>50,01</t>
  </si>
  <si>
    <t>90693</t>
  </si>
  <si>
    <t>MINICARREGADEIRA SOBRE RODAS, POTÊNCIA LÍQUIDA DE 47 HP, CAPACIDADE NOMINAL DE OPERAÇÃO DE 646 KG - CHI DIURNO. AF_06/2015</t>
  </si>
  <si>
    <t>32,74</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</si>
  <si>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</si>
  <si>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</si>
  <si>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</si>
  <si>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</si>
  <si>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3,24</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</si>
  <si>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</si>
  <si>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</si>
  <si>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</si>
  <si>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</si>
  <si>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</si>
  <si>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</si>
  <si>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31,22</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</si>
  <si>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</si>
  <si>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</si>
  <si>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</si>
  <si>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</si>
  <si>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</si>
  <si>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</si>
  <si>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33,10</t>
  </si>
  <si>
    <t>91395</t>
  </si>
  <si>
    <t>CAMINHÃO TOCO, PBT 14.300 KG, CARGA ÚTIL MÁX. 9.710 KG, DIST. ENTRE EIXOS 3,56 M, POTÊNCIA 185 CV, INCLUSIVE CARROCERIA FIXA ABERTA DE MADEIRA P/ TRANSPORTE GERAL DE CARGA SECA, DIMEN. APROX. 2,50 X 6,50 X 0,50 M - CHI DIURNO. AF_06/2014</t>
  </si>
  <si>
    <t>29,08</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</si>
  <si>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</si>
  <si>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</si>
  <si>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</si>
  <si>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</si>
  <si>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</si>
  <si>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</si>
  <si>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31,69</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</si>
  <si>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</si>
  <si>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</si>
  <si>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</si>
  <si>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</si>
  <si>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21,36</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</si>
  <si>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</si>
  <si>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</si>
  <si>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</si>
  <si>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</si>
  <si>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34,51</t>
  </si>
  <si>
    <t>92113</t>
  </si>
  <si>
    <t>PENEIRA ROTATIVA COM MOTOR ELÉTRICO TRIFÁSICO DE 2 CV, CILINDRO DE 1 M X 0,60 M, COM FUROS DE 3,17 MM - CHI DIURNO. AF_11/2015</t>
  </si>
  <si>
    <t>92119</t>
  </si>
  <si>
    <t>DOSADOR DE AREIA, CAPACIDADE DE 26 LITROS - CHI DIURNO. AF_11/2015</t>
  </si>
  <si>
    <t>92139</t>
  </si>
  <si>
    <t>CAMINHONETE COM MOTOR A DIESEL, POTÊNCIA 180 CV, CABINE DUPLA, 4X4 - CHI DIURNO. AF_11/2015</t>
  </si>
  <si>
    <t>27,40</t>
  </si>
  <si>
    <t>92146</t>
  </si>
  <si>
    <t>CAMINHONETE CABINE SIMPLES COM MOTOR 1.6 FLEX, CÂMBIO MANUAL, POTÊNCIA 101/104 CV, 2 PORTAS - CHI DIURNO. AF_11/2015</t>
  </si>
  <si>
    <t>20,54</t>
  </si>
  <si>
    <t>92243</t>
  </si>
  <si>
    <t>CAMINHÃO DE TRANSPORTE DE MATERIAL ASFÁLTICO 20.000 L, COM CAVALO MECÂNICO DE CAPACIDADE MÁXIMA DE TRAÇÃO COMBINADO DE 45.000 KG, POTÊNCIA 330 CV, INCLUSIVE TANQUE DE ASFALTO COM MAÇARICO - CHI DIURNO. AF_12/2015</t>
  </si>
  <si>
    <t>42,88</t>
  </si>
  <si>
    <t>92717</t>
  </si>
  <si>
    <t>APARELHO PARA CORTE E SOLDA OXI-ACETILENO SOBRE RODAS, INCLUSIVE CILINDROS E MAÇARICOS - CHI DIURNO. AF_12/2015</t>
  </si>
  <si>
    <t>0,21</t>
  </si>
  <si>
    <t>92961</t>
  </si>
  <si>
    <t>MÁQUINA EXTRUSORA DE CONCRETO PARA GUIAS E SARJETAS, MOTOR A DIESEL, POTÊNCIA 14 CV - CHI DIURNO. AF_12/2015</t>
  </si>
  <si>
    <t>4,55</t>
  </si>
  <si>
    <t>92967</t>
  </si>
  <si>
    <t>MARTELO PERFURADOR PNEUMÁTICO MANUAL, HASTE 25 X 75 MM, 21 KG - CHI DIURNO. AF_12/2015</t>
  </si>
  <si>
    <t>13,96</t>
  </si>
  <si>
    <t>93225</t>
  </si>
  <si>
    <t>PERFURATRIZ COM TORRE METÁLICA PARA EXECUÇÃO DE ESTACA HÉLICE CONTÍNUA, PROFUNDIDADE MÁXIMA DE 32 M, DIÂMETRO MÁXIMO DE 1000 MM, POTÊNCIA INSTALADA DE 350 HP, MESA ROTATIVA COM TORQUE MÁXIMO DE 263 KNM - CHI DIURNO. AF_01/2016</t>
  </si>
  <si>
    <t>237,01</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</si>
  <si>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</si>
  <si>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</si>
  <si>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</si>
  <si>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</si>
  <si>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</si>
  <si>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</si>
  <si>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47,46</t>
  </si>
  <si>
    <t>93282</t>
  </si>
  <si>
    <t>GUINCHO ELÉTRICO DE COLUNA, CAPACIDADE 400 KG, COM MOTO FREIO, MOTOR TRIFÁSICO DE 1,25 CV - CHI DIURNO. AF_03/2016</t>
  </si>
  <si>
    <t>18,82</t>
  </si>
  <si>
    <t>93288</t>
  </si>
  <si>
    <t>GUINDASTE HIDRÁULICO AUTOPROPELIDO, COM LANÇA TELESCÓPICA 40 M, CAPACIDADE MÁXIMA 60 T, POTÊNCIA 260 KW - CHI DIURNO. AF_03/2016</t>
  </si>
  <si>
    <t>85,41</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</si>
  <si>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</si>
  <si>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</si>
  <si>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</si>
  <si>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</si>
  <si>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28,98</t>
  </si>
  <si>
    <t>93416</t>
  </si>
  <si>
    <t>GERADOR PORTÁTIL MONOFÁSICO, POTÊNCIA 5500 VA, MOTOR A GASOLINA, POTÊNCIA DO MOTOR 13 CV - CHI DIURNO. AF_03/2016</t>
  </si>
  <si>
    <t>93422</t>
  </si>
  <si>
    <t>GRUPO GERADOR REBOCÁVEL, POTÊNCIA 66 KVA, MOTOR A DIESEL - CHI DIURNO. AF_03/2016</t>
  </si>
  <si>
    <t>2,63</t>
  </si>
  <si>
    <t>93428</t>
  </si>
  <si>
    <t>GRUPO GERADOR ESTACIONÁRIO, POTÊNCIA 150 KVA, MOTOR A DIESEL- CHI DIURNO. AF_03/2016</t>
  </si>
  <si>
    <t>93434</t>
  </si>
  <si>
    <t>USINA DE MISTURA ASFÁLTICA À QUENTE, TIPO CONTRA FLUXO, PROD 40 A 80 TON/HORA - CHI DIURNO. AF_03/2016</t>
  </si>
  <si>
    <t>159,71</t>
  </si>
  <si>
    <t>93440</t>
  </si>
  <si>
    <t>USINA DE ASFALTO À FRIO, CAPACIDADE DE 40 A 60 TON/HORA, ELÉTRICA POTÊNCIA 30 CV - CHI DIURNO. AF_03/2016</t>
  </si>
  <si>
    <t>78,13</t>
  </si>
  <si>
    <t>95122</t>
  </si>
  <si>
    <t>USINA MISTURADORA DE SOLOS, CAPACIDADE DE 200 A 500 TON/H, POTENCIA 75KW - CHI DIURNO. AF_07/2016</t>
  </si>
  <si>
    <t>95128</t>
  </si>
  <si>
    <t>DISTRIBUIDOR DE AGREGADOS AUTOPROPELIDO, CAP 3 M3, A DIESEL, POTÊNCIA 176CV - CHI DIURNO. AF_07/2016</t>
  </si>
  <si>
    <t>34,31</t>
  </si>
  <si>
    <t>95140</t>
  </si>
  <si>
    <t>TALHA MANUAL DE CORRENTE, CAPACIDADE DE 2 TON. COM ELEVAÇÃO DE 3 M - CHI DIURNO. AF_07/2016</t>
  </si>
  <si>
    <t>0,03</t>
  </si>
  <si>
    <t>95213</t>
  </si>
  <si>
    <t>GRUA ASCENCIONAL, LANÇA DE 42 M, CAPACIDADE DE 1,5 T A 30 M, ALTURA ATÉ 39 M - CHI DIURNO. AF_08/2016</t>
  </si>
  <si>
    <t>51,01</t>
  </si>
  <si>
    <t>95219</t>
  </si>
  <si>
    <t>PULVERIZADOR DE TINTA ELÉTRICO/MÁQUINA DE PINTURA AIRLESS, VAZÃO 2 L/MIN - CHI DIURNO. AF_08/2016</t>
  </si>
  <si>
    <t>95259</t>
  </si>
  <si>
    <t>MARTELO DEMOLIDOR PNEUMÁTICO MANUAL, 32 KG - CHI DIURNO. AF_09/2016</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</si>
  <si>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</si>
  <si>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</si>
  <si>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</si>
  <si>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</si>
  <si>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95277</t>
  </si>
  <si>
    <t>POLIDORA DE PISO (POLITRIZ), PESO DE 100KG, DIÂMETRO 450 MM, MOTOR ELÉTRICO, POTÊNCIA 4 HP - CHI DIURNO. AF_09/2016</t>
  </si>
  <si>
    <t>95283</t>
  </si>
  <si>
    <t>DESEMPENADEIRA DE CONCRETO, PESO DE 75KG, 4 PÁS, MOTOR A GASOLINA, POTÊNCIA 5,5 HP - CHI DIURNO. AF_09/2016</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</si>
  <si>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</si>
  <si>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</si>
  <si>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</si>
  <si>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</si>
  <si>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42,30</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</si>
  <si>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</si>
  <si>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</si>
  <si>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</si>
  <si>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</si>
  <si>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</si>
  <si>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</si>
  <si>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56,94</t>
  </si>
  <si>
    <t>95721</t>
  </si>
  <si>
    <t>ESCAVADEIRA HIDRAULICA SOBRE ESTEIRA, EQUIPADA COM CLAMSHELL, COM CAPACIDADE DA CAÇAMBA ENTRE 1,20 E 1,50 M3, PESO OPERACIONAL ENTRE 20,00 E 22,00 TON, POTENCIA LIQUIDA ENTRE 150 E 160 HP - CHI DIURNO. AF_11/2016</t>
  </si>
  <si>
    <t>55,64</t>
  </si>
  <si>
    <t>95873</t>
  </si>
  <si>
    <t>GRUPO GERADOR COM CARENAGEM, MOTOR DIESEL POTÊNCIA STANDART ENTRE 250 E 260 KVA - CHI DIURNO. AF_12/2016</t>
  </si>
  <si>
    <t>96014</t>
  </si>
  <si>
    <t>TRATOR DE PNEUS COM POTÊNCIA DE 122 CV, TRAÇÃO 4X4, COM VASSOURA MECÂNICA ACOPLADA - CHI DIURNO. AF_02/2017</t>
  </si>
  <si>
    <t>36,21</t>
  </si>
  <si>
    <t>96021</t>
  </si>
  <si>
    <t>TRATOR DE PNEUS COM POTÊNCIA DE 122 CV, TRAÇÃO 4X4, COM GRADE DE DISCOS ACOPLADA - CHI DIURNO. AF_02/2017</t>
  </si>
  <si>
    <t>36,09</t>
  </si>
  <si>
    <t>96029</t>
  </si>
  <si>
    <t>TRATOR DE PNEUS COM POTÊNCIA DE 85 CV, TRAÇÃO 4X4, COM GRADE DE DISCOS ACOPLADA - CHI DIURNO. AF_02/2017</t>
  </si>
  <si>
    <t>33,23</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</si>
  <si>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</si>
  <si>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</si>
  <si>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</si>
  <si>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</si>
  <si>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</si>
  <si>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</si>
  <si>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</si>
  <si>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</si>
  <si>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44,63</t>
  </si>
  <si>
    <t>96246</t>
  </si>
  <si>
    <t>MINIESCAVADEIRA SOBRE ESTEIRAS, POTENCIA LIQUIDA DE *30* HP, PESO OPERACIONAL DE *3.500* KG - CHI DIURNO. AF_04/2017</t>
  </si>
  <si>
    <t>36,17</t>
  </si>
  <si>
    <t>96302</t>
  </si>
  <si>
    <t>PERFURATRIZ ROTATIVA SOBRE ESTEIRA, TORQUE MAXIMO 2500 KGM, POTENCIA 110 HP, MOTOR DIESEL - CHI DIURNO. AF_05/2017</t>
  </si>
  <si>
    <t>66,52</t>
  </si>
  <si>
    <t>96308</t>
  </si>
  <si>
    <t>COMPRESSOR DE AR, VAZAO DE 10 PCM, RESERVATORIO 100 L, PRESSAO DE TRABALHO ENTRE 6,9 E 9,7 BAR  POTENCIA 2 HP, TENSAO 110/220 V  CHI DIURNO. AF_05/2017</t>
  </si>
  <si>
    <t>96464</t>
  </si>
  <si>
    <t>ROLO COMPACTADOR DE PNEUS, ESTATICO, PRESSAO VARIAVEL, POTENCIA 110 HP, PESO SEM/COM LASTRO 10,8/27 T, LARGURA DE ROLAGEM 2,30 M - CHI DIURNO. AF_06/2017</t>
  </si>
  <si>
    <t>45,04</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</si>
  <si>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</si>
  <si>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</si>
  <si>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</si>
  <si>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</si>
  <si>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23,52</t>
  </si>
  <si>
    <t>5628</t>
  </si>
  <si>
    <t>ESCAVADEIRA HIDRÁULICA SOBRE ESTEIRAS, CAÇAMBA 0,80 M3, PESO OPERACIONAL 17 T, POTENCIA BRUTA 111 HP - JUROS. AF_06/2014</t>
  </si>
  <si>
    <t>6,04</t>
  </si>
  <si>
    <t>5629</t>
  </si>
  <si>
    <t>ESCAVADEIRA HIDRÁULICA SOBRE ESTEIRAS, CAÇAMBA 0,80 M3, PESO OPERACIONAL 17 T, POTENCIA BRUTA 111 HP - MANUTENÇÃO. AF_06/2014</t>
  </si>
  <si>
    <t>29,40</t>
  </si>
  <si>
    <t>5630</t>
  </si>
  <si>
    <t>ESCAVADEIRA HIDRÁULICA SOBRE ESTEIRAS, CAÇAMBA 0,80 M3, PESO OPERACIONAL 17 T, POTENCIA BRUTA 111 HP - MATERIAIS NA OPERAÇÃO. AF_06/2014</t>
  </si>
  <si>
    <t>52,33</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</si>
  <si>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</si>
  <si>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</si>
  <si>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</si>
  <si>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</si>
  <si>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</si>
  <si>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</si>
  <si>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</si>
  <si>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</si>
  <si>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40,04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</si>
  <si>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</si>
  <si>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</si>
  <si>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</si>
  <si>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</si>
  <si>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</si>
  <si>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</si>
  <si>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3,45</t>
  </si>
  <si>
    <t>5695</t>
  </si>
  <si>
    <t>CAMINHÃO BASCULANTE 6 M3, PESO BRUTO TOTAL 16.000 KG, CARGA ÚTIL MÁXIMA 13.071 KG, DISTÂNCIA ENTRE EIXOS 4,80 M, POTÊNCIA 230 CV INCLUSIVE CAÇAMBA METÁLICA - MANUTENÇÃO. AF_06/2014</t>
  </si>
  <si>
    <t>18,62</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</si>
  <si>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</si>
  <si>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</si>
  <si>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</si>
  <si>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</si>
  <si>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11,68</t>
  </si>
  <si>
    <t>5707</t>
  </si>
  <si>
    <t>USINA MISTURADORA DE SOLOS, CAPACIDADE DE 200 A 500 TON/H, POTENCIA 75KW - MANUTENÇÃO. AF_07/2016</t>
  </si>
  <si>
    <t>41,52</t>
  </si>
  <si>
    <t>5710</t>
  </si>
  <si>
    <t>VIBROACABADORA DE ASFALTO SOBRE ESTEIRAS, LARGURA DE PAVIMENTAÇÃO 1,90 M A 5,30 M, POTÊNCIA 105 HP CAPACIDADE 450 T/H - MANUTENÇÃO. AF_11/2014</t>
  </si>
  <si>
    <t>64,51</t>
  </si>
  <si>
    <t>5711</t>
  </si>
  <si>
    <t>VIBROACABADORA DE ASFALTO SOBRE ESTEIRAS, LARGURA DE PAVIMENTAÇÃO 1,90 M A 5,30 M, POTÊNCIA 105 HP CAPACIDADE 450 T/H - MATERIAIS NA OPERAÇÃO. AF_11/2014</t>
  </si>
  <si>
    <t>49,49</t>
  </si>
  <si>
    <t>5714</t>
  </si>
  <si>
    <t>TRATOR DE PNEUS, POTÊNCIA 85 CV, TRAÇÃO 4X4, PESO COM LASTRO DE 4.675 KG - MANUTENÇÃO. AF_06/2014</t>
  </si>
  <si>
    <t>5715</t>
  </si>
  <si>
    <t>TRATOR DE PNEUS, POTÊNCIA 85 CV, TRAÇÃO 4X4, PESO COM LASTRO DE 4.675 KG - MATERIAIS NA OPERAÇÃO. AF_06/2014</t>
  </si>
  <si>
    <t>39,52</t>
  </si>
  <si>
    <t>5718</t>
  </si>
  <si>
    <t>TRATOR DE ESTEIRAS, POTÊNCIA 170 HP, PESO OPERACIONAL 19 T, CAÇAMBA 5,2 M3 - MATERIAIS NA OPERAÇÃO. AF_06/2014</t>
  </si>
  <si>
    <t>80,13</t>
  </si>
  <si>
    <t>5721</t>
  </si>
  <si>
    <t>TRATOR DE ESTEIRAS, POTÊNCIA 150 HP, PESO OPERACIONAL 16,7 T, COM RODA MOTRIZ ELEVADA E LÂMINA 3,18 M3 - MATERIAIS NA OPERAÇÃO. AF_06/2014</t>
  </si>
  <si>
    <t>70,69</t>
  </si>
  <si>
    <t>5722</t>
  </si>
  <si>
    <t>TRATOR DE ESTEIRAS, POTÊNCIA 347 HP, PESO OPERACIONAL 38,5 T, COM LÂMINA 8,70 M3 - MATERIAIS NA OPERAÇÃO. AF_06/2014</t>
  </si>
  <si>
    <t>163,56</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</si>
  <si>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</si>
  <si>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</si>
  <si>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</si>
  <si>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</si>
  <si>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</si>
  <si>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</si>
  <si>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20,43</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</si>
  <si>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</si>
  <si>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</si>
  <si>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</si>
  <si>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</si>
  <si>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</si>
  <si>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</si>
  <si>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36,74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</si>
  <si>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</si>
  <si>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</si>
  <si>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</si>
  <si>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</si>
  <si>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</si>
  <si>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</si>
  <si>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</si>
  <si>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</si>
  <si>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15,33</t>
  </si>
  <si>
    <t>5747</t>
  </si>
  <si>
    <t>CAMINHÃO PIPA 6.000 L, PESO BRUTO TOTAL 13.000 KG, DISTÂNCIA ENTRE EIXOS 4,80 M, POTÊNCIA 189 CV INCLUSIVE TANQUE DE AÇO PARA TRANSPORTE DE ÁGUA, CAPACIDADE 6 M3 - MATERIAIS NA OPERAÇÃO. AF_06/2014</t>
  </si>
  <si>
    <t>87,89</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</si>
  <si>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</si>
  <si>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</si>
  <si>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</si>
  <si>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</si>
  <si>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</si>
  <si>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</si>
  <si>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18,84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</si>
  <si>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</si>
  <si>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</si>
  <si>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</si>
  <si>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</si>
  <si>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</si>
  <si>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</si>
  <si>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</si>
  <si>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</si>
  <si>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92,83</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</si>
  <si>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</si>
  <si>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</si>
  <si>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</si>
  <si>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</si>
  <si>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</si>
  <si>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</si>
  <si>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</si>
  <si>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</si>
  <si>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</si>
  <si>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</si>
  <si>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</si>
  <si>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</si>
  <si>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150,43</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</si>
  <si>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</si>
  <si>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</si>
  <si>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</si>
  <si>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</si>
  <si>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5,46</t>
  </si>
  <si>
    <t>7040</t>
  </si>
  <si>
    <t>ROLO COMPACTADOR DE PNEUS ESTÁTICO, PRESSÃO VARIÁVEL, POTÊNCIA 111 HP, PESO SEM/COM LASTRO 9,5 / 26 T, LARGURA DE TRABALHO 1,90 M - MANUTENÇÃO. AF_07/2014</t>
  </si>
  <si>
    <t>26,01</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</si>
  <si>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</si>
  <si>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</si>
  <si>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</si>
  <si>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</si>
  <si>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</si>
  <si>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</si>
  <si>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</si>
  <si>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</si>
  <si>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</si>
  <si>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</si>
  <si>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18,43</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</si>
  <si>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</si>
  <si>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</si>
  <si>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</si>
  <si>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</si>
  <si>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23,07</t>
  </si>
  <si>
    <t>7054</t>
  </si>
  <si>
    <t>ROLO COMPACTADOR PE DE CARNEIRO VIBRATORIO, POTENCIA 125 HP, PESO OPERACIONAL SEM/COM LASTRO 11,95 / 13,30 T, IMPACTO DINAMICO 38,5 / 22,5 T, LARGURA DE TRABALHO 2,15 M - MATERIAIS NA OPERAÇÃO. AF_06/2014</t>
  </si>
  <si>
    <t>58,93</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</si>
  <si>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</si>
  <si>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</si>
  <si>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</si>
  <si>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</si>
  <si>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</si>
  <si>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</si>
  <si>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17,75</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</si>
  <si>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</si>
  <si>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</si>
  <si>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</si>
  <si>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</si>
  <si>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</si>
  <si>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</si>
  <si>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</si>
  <si>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</si>
  <si>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9,26</t>
  </si>
  <si>
    <t>7066</t>
  </si>
  <si>
    <t>TRATOR DE PNEUS, POTÊNCIA 122 CV, TRAÇÃO 4X4, PESO COM LASTRO DE 4.510 KG - MATERIAIS NA OPERAÇÃO. AF_06/2014</t>
  </si>
  <si>
    <t>56,72</t>
  </si>
  <si>
    <t>53786</t>
  </si>
  <si>
    <t>RETROESCAVADEIRA SOBRE RODAS COM CARREGADEIRA, TRAÇÃO 4X4, POTÊNCIA LÍQ. 88 HP, CAÇAMBA CARREG. CAP. MÍN. 1 M3, CAÇAMBA RETRO CAP. 0,26 M3, PESO OPERACIONAL MÍN. 6.674 KG, PROFUNDIDADE ESCAVAÇÃO MÁX. 4,37 M - MATERIAIS NA OPERAÇÃO. AF_06/2014</t>
  </si>
  <si>
    <t>43,34</t>
  </si>
  <si>
    <t>53788</t>
  </si>
  <si>
    <t>ROLO COMPACTADOR VIBRATÓRIO DE UM CILINDRO AÇO LISO, POTÊNCIA 80 HP, PESO OPERACIONAL MÁXIMO 8,1 T, IMPACTO DINÂMICO 16,15 / 9,5 T, LARGURA DE TRABALHO 1,68 M - MATERIAIS NA OPERAÇÃO. AF_06/2014</t>
  </si>
  <si>
    <t>37,69</t>
  </si>
  <si>
    <t>53792</t>
  </si>
  <si>
    <t>CAMINHÃO BASCULANTE 6 M3, PESO BRUTO TOTAL 16.000 KG, CARGA ÚTIL MÁXIMA 13.071 KG, DISTÂNCIA ENTRE EIXOS 4,80 M, POTÊNCIA 230 CV INCLUSIVE CAÇAMBA METÁLICA - MATERIAIS NA OPERAÇÃO. AF_06/2014</t>
  </si>
  <si>
    <t>106,94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</si>
  <si>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</si>
  <si>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</si>
  <si>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</si>
  <si>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</si>
  <si>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</si>
  <si>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</si>
  <si>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</si>
  <si>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</si>
  <si>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</si>
  <si>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37,30</t>
  </si>
  <si>
    <t>53810</t>
  </si>
  <si>
    <t>TRATOR DE ESTEIRAS, POTÊNCIA 150 HP, PESO OPERACIONAL 16,7 T, COM RODA MOTRIZ ELEVADA E LÂMINA 3,18 M3 - MANUTENÇÃO. AF_06/2014</t>
  </si>
  <si>
    <t>37,53</t>
  </si>
  <si>
    <t>53814</t>
  </si>
  <si>
    <t>TRATOR DE ESTEIRAS, POTÊNCIA 347 HP, PESO OPERACIONAL 38,5 T, COM LÂMINA 8,70 M3 - MANUTENÇÃO. AF_06/2014</t>
  </si>
  <si>
    <t>53817</t>
  </si>
  <si>
    <t>TRATOR DE ESTEIRAS, POTÊNCIA 100 HP, PESO OPERACIONAL 9,4 T, COM LÂMINA 2,19 M3 - MATERIAIS NA OPERAÇÃO. AF_06/2014</t>
  </si>
  <si>
    <t>47,13</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</si>
  <si>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</si>
  <si>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</si>
  <si>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</si>
  <si>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</si>
  <si>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</si>
  <si>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</si>
  <si>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</si>
  <si>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</si>
  <si>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</si>
  <si>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</si>
  <si>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</si>
  <si>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</si>
  <si>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</si>
  <si>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</si>
  <si>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</si>
  <si>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</si>
  <si>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23,45</t>
  </si>
  <si>
    <t>53858</t>
  </si>
  <si>
    <t>PÁ CARREGADEIRA SOBRE RODAS, POTÊNCIA LÍQUIDA 128 HP, CAPACIDADE DA CAÇAMBA 1,7 A 2,8 M3, PESO OPERACIONAL 11632 KG - MATERIAIS NA OPERAÇÃO. AF_06/2014</t>
  </si>
  <si>
    <t>60,33</t>
  </si>
  <si>
    <t>53861</t>
  </si>
  <si>
    <t>PÁ CARREGADEIRA SOBRE RODAS, POTÊNCIA 197 HP, CAPACIDADE DA CAÇAMBA 2,5 A 3,5 M3, PESO OPERACIONAL 18338 KG - MANUTENÇÃO. AF_06/2014</t>
  </si>
  <si>
    <t>32,51</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</si>
  <si>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</si>
  <si>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</si>
  <si>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</si>
  <si>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</si>
  <si>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</si>
  <si>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</si>
  <si>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</si>
  <si>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</si>
  <si>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14,67</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</si>
  <si>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</si>
  <si>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</si>
  <si>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</si>
  <si>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</si>
  <si>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</si>
  <si>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</si>
  <si>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</si>
  <si>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</si>
  <si>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13,82</t>
  </si>
  <si>
    <t>73311</t>
  </si>
  <si>
    <t>GRUPO GERADOR ESTACIONÁRIO, MOTOR DIESEL POTÊNCIA 170 KVA - MATERIAIS NA OPERAÇÃO. AF_02/2016</t>
  </si>
  <si>
    <t>98,98</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</si>
  <si>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</si>
  <si>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</si>
  <si>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</si>
  <si>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</si>
  <si>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</si>
  <si>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</si>
  <si>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13,95</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</si>
  <si>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</si>
  <si>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</si>
  <si>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</si>
  <si>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</si>
  <si>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</si>
  <si>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</si>
  <si>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6,65</t>
  </si>
  <si>
    <t>83762</t>
  </si>
  <si>
    <t>GRUPO DE SOLDAGEM COM GERADOR A DIESEL 60 CV PARA SOLDA ELÉTRICA, SOBRE 04 RODAS, COM MOTOR 4 CILINDROS 600 A - MANUTENÇÃO. AF_02/2016</t>
  </si>
  <si>
    <t>8,31</t>
  </si>
  <si>
    <t>83763</t>
  </si>
  <si>
    <t>GRUPO DE SOLDAGEM COM GERADOR A DIESEL 60 CV PARA SOLDA ELÉTRICA, SOBRE 04 RODAS, COM MOTOR 4 CILINDROS 600 A - MATERIAIS NA OPERAÇÃO. AF_02/2016</t>
  </si>
  <si>
    <t>27,90</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</si>
  <si>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</si>
  <si>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</si>
  <si>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</si>
  <si>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</si>
  <si>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</si>
  <si>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BETONEIRA CAPACIDADE NOMINAL 400 L, CAPACIDADE DE MISTURA 310 L, MOTOR A DIESEL POTÊNCIA 5,0 HP, SEM CARREGADOR - DEPRECIAÇÃO. AF_06/2014</t>
  </si>
  <si>
    <t>0,26</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</si>
  <si>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</si>
  <si>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</si>
  <si>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</si>
  <si>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</si>
  <si>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87444</t>
  </si>
  <si>
    <t>BETONEIRA CAPACIDADE NOMINAL 400 L, CAPACIDADE DE MISTURA 310 L, MOTOR A DIESEL POTÊNCIA 5,0 HP, SEM CARREGADOR - MATERIAIS NA OPERAÇÃO. AF_06/2014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</si>
  <si>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</si>
  <si>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</si>
  <si>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</si>
  <si>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</si>
  <si>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</si>
  <si>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</si>
  <si>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</si>
  <si>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</si>
  <si>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</si>
  <si>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</si>
  <si>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</si>
  <si>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</si>
  <si>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</si>
  <si>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</si>
  <si>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</si>
  <si>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</si>
  <si>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</si>
  <si>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</si>
  <si>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</si>
  <si>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</si>
  <si>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</si>
  <si>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</si>
  <si>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</si>
  <si>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</si>
  <si>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0,88</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</si>
  <si>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</si>
  <si>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</si>
  <si>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</si>
  <si>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</si>
  <si>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</si>
  <si>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</si>
  <si>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3,40</t>
  </si>
  <si>
    <t>88427</t>
  </si>
  <si>
    <t>PROJETOR DE ARGAMASSA, CAPACIDADE DE PROJEÇÃO 1,5 M3/H, ALCANCE DE 30 ATÉ 60 M, MOTOR ELÉTRICO POTÊNCIA 7,5 HP - MATERIAIS NA OPERAÇÃO. AF_06/2014</t>
  </si>
  <si>
    <t>2,23</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</si>
  <si>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</si>
  <si>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</si>
  <si>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</si>
  <si>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</si>
  <si>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</si>
  <si>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</si>
  <si>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</si>
  <si>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</si>
  <si>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</si>
  <si>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</si>
  <si>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</si>
  <si>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</si>
  <si>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</si>
  <si>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</si>
  <si>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</si>
  <si>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</si>
  <si>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</si>
  <si>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</si>
  <si>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</si>
  <si>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</si>
  <si>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</si>
  <si>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</si>
  <si>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22,44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</si>
  <si>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</si>
  <si>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</si>
  <si>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</si>
  <si>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</si>
  <si>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28,05</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</si>
  <si>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</si>
  <si>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</si>
  <si>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</si>
  <si>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</si>
  <si>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</si>
  <si>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</si>
  <si>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</si>
  <si>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</si>
  <si>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</si>
  <si>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</si>
  <si>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</si>
  <si>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</si>
  <si>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</si>
  <si>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</si>
  <si>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</si>
  <si>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</si>
  <si>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</si>
  <si>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</si>
  <si>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</si>
  <si>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</si>
  <si>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</si>
  <si>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</si>
  <si>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</si>
  <si>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</si>
  <si>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</si>
  <si>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</si>
  <si>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</si>
  <si>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</si>
  <si>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11,48</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</si>
  <si>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</si>
  <si>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</si>
  <si>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</si>
  <si>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</si>
  <si>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26,16</t>
  </si>
  <si>
    <t>88902</t>
  </si>
  <si>
    <t>ESCAVADEIRA HIDRÁULICA SOBRE ESTEIRAS, CAÇAMBA 1,20 M3, PESO OPERACIONAL 21 T, POTÊNCIA BRUTA 155 HP - JUROS. AF_06/2014</t>
  </si>
  <si>
    <t>6,72</t>
  </si>
  <si>
    <t>88903</t>
  </si>
  <si>
    <t>ESCAVADEIRA HIDRÁULICA SOBRE ESTEIRAS, CAÇAMBA 1,20 M3, PESO OPERACIONAL 21 T, POTÊNCIA BRUTA 155 HP - MANUTENÇÃO. AF_06/2014</t>
  </si>
  <si>
    <t>32,70</t>
  </si>
  <si>
    <t>88904</t>
  </si>
  <si>
    <t>ESCAVADEIRA HIDRÁULICA SOBRE ESTEIRAS, CAÇAMBA 1,20 M3, PESO OPERACIONAL 21 T, POTÊNCIA BRUTA 155 HP - MATERIAIS NA OPERAÇÃO. AF_06/2014</t>
  </si>
  <si>
    <t>73,04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</si>
  <si>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</si>
  <si>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</si>
  <si>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</si>
  <si>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</si>
  <si>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8,97</t>
  </si>
  <si>
    <t>89011</t>
  </si>
  <si>
    <t>RETROESCAVADEIRA SOBRE RODAS COM CARREGADEIRA, TRAÇÃO 4X4, POTÊNCIA LÍQ. 72 HP, CAÇAMBA CARREG. CAP. MÍN. 0,79 M3, CAÇAMBA RETRO CAP. 0,18 M3, PESO OPERACIONAL MÍN. 7.140 KG, PROFUNDIDADE ESCAVAÇÃO MÁX. 4,50 M - DEPRECIAÇÃO. AF_06/2014</t>
  </si>
  <si>
    <t>12,46</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</si>
  <si>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</si>
  <si>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</si>
  <si>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</si>
  <si>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</si>
  <si>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68,76</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</si>
  <si>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</si>
  <si>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</si>
  <si>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</si>
  <si>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</si>
  <si>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</si>
  <si>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</si>
  <si>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</si>
  <si>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</si>
  <si>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20,86</t>
  </si>
  <si>
    <t>89018</t>
  </si>
  <si>
    <t>TRATOR DE ESTEIRAS, POTÊNCIA 170 HP, PESO OPERACIONAL 19 T, CAÇAMBA 5,2 M3 - JUROS. AF_06/2014</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</si>
  <si>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</si>
  <si>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</si>
  <si>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</si>
  <si>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</si>
  <si>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</si>
  <si>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</si>
  <si>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</si>
  <si>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</si>
  <si>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</si>
  <si>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</si>
  <si>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89026</t>
  </si>
  <si>
    <t>TANQUE DE ASFALTO ESTACIONÁRIO COM MAÇARICO, CAPACIDADE 20.000 L - MATERIAIS NA OPERAÇÃO. AF_06/2014</t>
  </si>
  <si>
    <t>140,18</t>
  </si>
  <si>
    <t>89029</t>
  </si>
  <si>
    <t>TRATOR DE ESTEIRAS, POTÊNCIA 100 HP, PESO OPERACIONAL 9,4 T, COM LÂMINA 2,19 M3 - DEPRECIAÇÃO. AF_06/2014</t>
  </si>
  <si>
    <t>16,19</t>
  </si>
  <si>
    <t>89030</t>
  </si>
  <si>
    <t>TRATOR DE ESTEIRAS, POTÊNCIA 100 HP, PESO OPERACIONAL 9,4 T, COM LÂMINA 2,19 M3 - JUROS. AF_06/2014</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</si>
  <si>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</si>
  <si>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</si>
  <si>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</si>
  <si>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</si>
  <si>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</si>
  <si>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</si>
  <si>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18,76</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</si>
  <si>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</si>
  <si>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</si>
  <si>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</si>
  <si>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</si>
  <si>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</si>
  <si>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</si>
  <si>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</si>
  <si>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</si>
  <si>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13,30</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</si>
  <si>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</si>
  <si>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</si>
  <si>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</si>
  <si>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</si>
  <si>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</si>
  <si>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</si>
  <si>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4,09</t>
  </si>
  <si>
    <t>89214</t>
  </si>
  <si>
    <t>BATE-ESTACAS POR GRAVIDADE, POTÊNCIA DE 160 HP, PESO DO MARTELO ATÉ 3 TONELADAS - MANUTENÇÃO. AF_11/2014</t>
  </si>
  <si>
    <t>12,82</t>
  </si>
  <si>
    <t>89215</t>
  </si>
  <si>
    <t>BATE-ESTACAS POR GRAVIDADE, POTÊNCIA DE 160 HP, PESO DO MARTELO ATÉ 3 TONELADAS - MATERIAIS NA OPERAÇÃO. AF_11/2014</t>
  </si>
  <si>
    <t>75,42</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</si>
  <si>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</si>
  <si>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</si>
  <si>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</si>
  <si>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</si>
  <si>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</si>
  <si>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</si>
  <si>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</si>
  <si>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</si>
  <si>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</si>
  <si>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</si>
  <si>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22,30</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</si>
  <si>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</si>
  <si>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</si>
  <si>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</si>
  <si>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</si>
  <si>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55,98</t>
  </si>
  <si>
    <t>89231</t>
  </si>
  <si>
    <t>FRESADORA DE ASFALTO A FRIO SOBRE RODAS, LARGURA FRESAGEM DE 1,0 M, POTÊNCIA 208 HP - JUROS. AF_11/2014</t>
  </si>
  <si>
    <t>16,78</t>
  </si>
  <si>
    <t>89232</t>
  </si>
  <si>
    <t>FRESADORA DE ASFALTO A FRIO SOBRE RODAS, LARGURA FRESAGEM DE 1,0 M, POTÊNCIA 208 HP - MANUTENÇÃO. AF_11/2014</t>
  </si>
  <si>
    <t>99,86</t>
  </si>
  <si>
    <t>89233</t>
  </si>
  <si>
    <t>FRESADORA DE ASFALTO A FRIO SOBRE RODAS, LARGURA FRESAGEM DE 1,0 M, POTÊNCIA 208 HP - MATERIAIS NA OPERAÇÃO. AF_11/2014</t>
  </si>
  <si>
    <t>98,03</t>
  </si>
  <si>
    <t>89236</t>
  </si>
  <si>
    <t>FRESADORA DE ASFALTO A FRIO SOBRE RODAS, LARGURA FRESAGEM DE 2,0 M, POTÊNCIA 550 HP - DEPRECIAÇÃO. AF_11/2014</t>
  </si>
  <si>
    <t>130,78</t>
  </si>
  <si>
    <t>89237</t>
  </si>
  <si>
    <t>FRESADORA DE ASFALTO A FRIO SOBRE RODAS, LARGURA FRESAGEM DE 2,0 M, POTÊNCIA 550 HP - JUROS. AF_11/2014</t>
  </si>
  <si>
    <t>39,20</t>
  </si>
  <si>
    <t>89238</t>
  </si>
  <si>
    <t>FRESADORA DE ASFALTO A FRIO SOBRE RODAS, LARGURA FRESAGEM DE 2,0 M, POTÊNCIA 550 HP - MANUTENÇÃO. AF_11/2014</t>
  </si>
  <si>
    <t>233,27</t>
  </si>
  <si>
    <t>89239</t>
  </si>
  <si>
    <t>FRESADORA DE ASFALTO A FRIO SOBRE RODAS, LARGURA FRESAGEM DE 2,0 M, POTÊNCIA 550 HP - MATERIAIS NA OPERAÇÃO. AF_11/2014</t>
  </si>
  <si>
    <t>259,24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</si>
  <si>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</si>
  <si>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</si>
  <si>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</si>
  <si>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</si>
  <si>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13,74</t>
  </si>
  <si>
    <t>89246</t>
  </si>
  <si>
    <t>RECICLADORA DE ASFALTO A FRIO SOBRE RODAS, LARGURA FRESAGEM DE 2,0 M, POTÊNCIA 422 HP - DEPRECIAÇÃO. AF_11/2014</t>
  </si>
  <si>
    <t>113,64</t>
  </si>
  <si>
    <t>89247</t>
  </si>
  <si>
    <t>RECICLADORA DE ASFALTO A FRIO SOBRE RODAS, LARGURA FRESAGEM DE 2,0 M, POTÊNCIA 422 HP - JUROS. AF_11/2014</t>
  </si>
  <si>
    <t>34,06</t>
  </si>
  <si>
    <t>89248</t>
  </si>
  <si>
    <t>RECICLADORA DE ASFALTO A FRIO SOBRE RODAS, LARGURA FRESAGEM DE 2,0 M, POTÊNCIA 422 HP - MANUTENÇÃO. AF_11/2014</t>
  </si>
  <si>
    <t>202,70</t>
  </si>
  <si>
    <t>89249</t>
  </si>
  <si>
    <t>RECICLADORA DE ASFALTO A FRIO SOBRE RODAS, LARGURA FRESAGEM DE 2,0 M, POTÊNCIA 422 HP - MATERIAIS NA OPERAÇÃO. AF_11/2014</t>
  </si>
  <si>
    <t>198,91</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</si>
  <si>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</si>
  <si>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</si>
  <si>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</si>
  <si>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</si>
  <si>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</si>
  <si>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</si>
  <si>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52,87</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</si>
  <si>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</si>
  <si>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</si>
  <si>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</si>
  <si>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</si>
  <si>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</si>
  <si>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</si>
  <si>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</si>
  <si>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</si>
  <si>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15,29</t>
  </si>
  <si>
    <t>89264</t>
  </si>
  <si>
    <t>CAMINHÃO TOCO, PBT 16.000 KG, CARGA ÚTIL MÁX. 10.685 KG, DIST. ENTRE EIXOS 4,8 M, POTÊNCIA 189 CV, INCLUSIVE CARROCERIA FIXA ABERTA DE MADEIRA P/ TRANSPORTE GERAL DE CARGA SECA, DIMEN. APROX. 2,5 X 7,00 X 0,50 M - DEPRECIAÇÃO. AF_06/2014</t>
  </si>
  <si>
    <t>6,23</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</si>
  <si>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</si>
  <si>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</si>
  <si>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</si>
  <si>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</si>
  <si>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</si>
  <si>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</si>
  <si>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23,78</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</si>
  <si>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</si>
  <si>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</si>
  <si>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</si>
  <si>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</si>
  <si>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1,66</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</si>
  <si>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</si>
  <si>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</si>
  <si>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</si>
  <si>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</si>
  <si>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61,28</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</si>
  <si>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</si>
  <si>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</si>
  <si>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</si>
  <si>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</si>
  <si>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</si>
  <si>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</si>
  <si>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</si>
  <si>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</si>
  <si>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</si>
  <si>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</si>
  <si>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</si>
  <si>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</si>
  <si>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</si>
  <si>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</si>
  <si>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16,20</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</si>
  <si>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</si>
  <si>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</si>
  <si>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</si>
  <si>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</si>
  <si>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</si>
  <si>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</si>
  <si>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30,39</t>
  </si>
  <si>
    <t>89874</t>
  </si>
  <si>
    <t>CAMINHÃO BASCULANTE 14 M3, COM CAVALO MECÂNICO DE CAPACIDADE MÁXIMA DE TRAÇÃO COMBINADO DE 36000 KG, POTÊNCIA 286 CV, INCLUSIVE SEMIREBOQUE COM CAÇAMBA METÁLICA - MATERIAIS NA OPERAÇÃO. AF_12/2014</t>
  </si>
  <si>
    <t>132,99</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</si>
  <si>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</si>
  <si>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</si>
  <si>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</si>
  <si>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</si>
  <si>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</si>
  <si>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</si>
  <si>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</si>
  <si>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</si>
  <si>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31,67</t>
  </si>
  <si>
    <t>89882</t>
  </si>
  <si>
    <t>CAMINHÃO BASCULANTE 18 M3, COM CAVALO MECÂNICO DE CAPACIDADE MÁXIMA DE TRAÇÃO COMBINADO DE 45000 KG, POTÊNCIA 330 CV, INCLUSIVE SEMIREBOQUE COM CAÇAMBA METÁLICA - MATERIAIS NA OPERAÇÃO. AF_12/2014</t>
  </si>
  <si>
    <t>153,45</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</si>
  <si>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</si>
  <si>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</si>
  <si>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</si>
  <si>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</si>
  <si>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</si>
  <si>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</si>
  <si>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</si>
  <si>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</si>
  <si>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</si>
  <si>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</si>
  <si>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</si>
  <si>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</si>
  <si>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</si>
  <si>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</si>
  <si>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</si>
  <si>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</si>
  <si>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</si>
  <si>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</si>
  <si>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23,94</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</si>
  <si>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</si>
  <si>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</si>
  <si>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</si>
  <si>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</si>
  <si>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</si>
  <si>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</si>
  <si>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5,95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</si>
  <si>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</si>
  <si>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</si>
  <si>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</si>
  <si>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</si>
  <si>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</si>
  <si>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</si>
  <si>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</si>
  <si>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</si>
  <si>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2,94</t>
  </si>
  <si>
    <t>90639</t>
  </si>
  <si>
    <t>BOMBA TRIPLEX, PARA INJEÇÃO DE NATA DE CIMENTO, VAZÃO MÁXIMA DE 100 LITROS/MINUTO, PRESSÃO MÁXIMA DE 70 BAR - DEPRECIAÇÃO. AF_06/2015</t>
  </si>
  <si>
    <t>3,57</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</si>
  <si>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</si>
  <si>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</si>
  <si>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</si>
  <si>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</si>
  <si>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3,90</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</si>
  <si>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</si>
  <si>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</si>
  <si>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</si>
  <si>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</si>
  <si>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0,51</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</si>
  <si>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</si>
  <si>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</si>
  <si>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</si>
  <si>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</si>
  <si>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</si>
  <si>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</si>
  <si>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</si>
  <si>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</si>
  <si>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2,32</t>
  </si>
  <si>
    <t>90653</t>
  </si>
  <si>
    <t>BOMBA DE PROJEÇÃO DE CONCRETO SECO, POTÊNCIA 10 CV, VAZÃO 3 M3/H - JUROS. AF_06/2015</t>
  </si>
  <si>
    <t>0,52</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</si>
  <si>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</si>
  <si>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</si>
  <si>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</si>
  <si>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</si>
  <si>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</si>
  <si>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</si>
  <si>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</si>
  <si>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</si>
  <si>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</si>
  <si>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</si>
  <si>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</si>
  <si>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</si>
  <si>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</si>
  <si>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</si>
  <si>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3,10</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</si>
  <si>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</si>
  <si>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</si>
  <si>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</si>
  <si>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</si>
  <si>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3,39</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</si>
  <si>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</si>
  <si>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</si>
  <si>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</si>
  <si>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</si>
  <si>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109,86</t>
  </si>
  <si>
    <t>90671</t>
  </si>
  <si>
    <t>PERFURATRIZ COM TORRE METÁLICA PARA EXECUÇÃO DE ESTACA HÉLICE CONTÍNUA, PROFUNDIDADE MÁXIMA DE 30 M, DIÂMETRO MÁXIMO DE 800 MM, POTÊNCIA INSTALADA DE 268 HP, MESA ROTATIVA COM TORQUE MÁXIMO DE 170 KNM - JUROS. AF_06/2015</t>
  </si>
  <si>
    <t>28,85</t>
  </si>
  <si>
    <t>90672</t>
  </si>
  <si>
    <t>PERFURATRIZ COM TORRE METÁLICA PARA EXECUÇÃO DE ESTACA HÉLICE CONTÍNUA, PROFUNDIDADE MÁXIMA DE 30 M, DIÂMETRO MÁXIMO DE 800 MM, POTÊNCIA INSTALADA DE 268 HP, MESA ROTATIVA COM TORQUE MÁXIMO DE 170 KNM - MANUTENÇÃO. AF_06/2015</t>
  </si>
  <si>
    <t>137,48</t>
  </si>
  <si>
    <t>90673</t>
  </si>
  <si>
    <t>PERFURATRIZ COM TORRE METÁLICA PARA EXECUÇÃO DE ESTACA HÉLICE CONTÍNUA, PROFUNDIDADE MÁXIMA DE 30 M, DIÂMETRO MÁXIMO DE 800 MM, POTÊNCIA INSTALADA DE 268 HP, MESA ROTATIVA COM TORQUE MÁXIMO DE 170 KNM - MATERIAIS NA OPERAÇÃO. AF_06/2015</t>
  </si>
  <si>
    <t>126,32</t>
  </si>
  <si>
    <t>90676</t>
  </si>
  <si>
    <t>PERFURATRIZ HIDRÁULICA SOBRE CAMINHÃO COM TRADO CURTO ACOPLADO, PROFUNDIDADE MÁXIMA DE 20 M, DIÂMETRO MÁXIMO DE 1500 MM, POTÊNCIA INSTALADA DE 137 HP, MESA ROTATIVA COM TORQUE MÁXIMO DE 30 KNM - DEPRECIAÇÃO. AF_06/2015</t>
  </si>
  <si>
    <t>55,14</t>
  </si>
  <si>
    <t>90677</t>
  </si>
  <si>
    <t>PERFURATRIZ HIDRÁULICA SOBRE CAMINHÃO COM TRADO CURTO ACOPLADO, PROFUNDIDADE MÁXIMA DE 20 M, DIÂMETRO MÁXIMO DE 1500 MM, POTÊNCIA INSTALADA DE 137 HP, MESA ROTATIVA COM TORQUE MÁXIMO DE 30 KNM - JUROS. AF_06/2015</t>
  </si>
  <si>
    <t>14,47</t>
  </si>
  <si>
    <t>90678</t>
  </si>
  <si>
    <t>PERFURATRIZ HIDRÁULICA SOBRE CAMINHÃO COM TRADO CURTO ACOPLADO, PROFUNDIDADE MÁXIMA DE 20 M, DIÂMETRO MÁXIMO DE 1500 MM, POTÊNCIA INSTALADA DE 137 HP, MESA ROTATIVA COM TORQUE MÁXIMO DE 30 KNM - MANUTENÇÃO. AF_06/2015</t>
  </si>
  <si>
    <t>69,01</t>
  </si>
  <si>
    <t>90679</t>
  </si>
  <si>
    <t>PERFURATRIZ HIDRÁULICA SOBRE CAMINHÃO COM TRADO CURTO ACOPLADO, PROFUNDIDADE MÁXIMA DE 20 M, DIÂMETRO MÁXIMO DE 1500 MM, POTÊNCIA INSTALADA DE 137 HP, MESA ROTATIVA COM TORQUE MÁXIMO DE 30 KNM - MATERIAIS NA OPERAÇÃO. AF_06/2015</t>
  </si>
  <si>
    <t>64,58</t>
  </si>
  <si>
    <t>90682</t>
  </si>
  <si>
    <t>MANIPULADOR TELESCÓPICO, POTÊNCIA DE 85 HP, CAPACIDADE DE CARGA DE 3.500 KG, ALTURA MÁXIMA DE ELEVAÇÃO DE 12,3 M - DEPRECIAÇÃO. AF_06/2015</t>
  </si>
  <si>
    <t>24,22</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</si>
  <si>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</si>
  <si>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</si>
  <si>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</si>
  <si>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</si>
  <si>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26,49</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</si>
  <si>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</si>
  <si>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</si>
  <si>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</si>
  <si>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</si>
  <si>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</si>
  <si>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</si>
  <si>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</si>
  <si>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</si>
  <si>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13,00</t>
  </si>
  <si>
    <t>90691</t>
  </si>
  <si>
    <t>MINICARREGADEIRA SOBRE RODAS, POTÊNCIA LÍQUIDA DE 47 HP, CAPACIDADE NOMINAL DE OPERAÇÃO DE 646 KG - MATERIAIS NA OPERAÇÃO. AF_06/2015</t>
  </si>
  <si>
    <t>22,14</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</si>
  <si>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</si>
  <si>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</si>
  <si>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</si>
  <si>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</si>
  <si>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</si>
  <si>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</si>
  <si>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</si>
  <si>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</si>
  <si>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</si>
  <si>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</si>
  <si>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</si>
  <si>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</si>
  <si>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</si>
  <si>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</si>
  <si>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</si>
  <si>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</si>
  <si>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</si>
  <si>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</si>
  <si>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</si>
  <si>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</si>
  <si>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37,66</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</si>
  <si>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</si>
  <si>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</si>
  <si>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</si>
  <si>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</si>
  <si>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</si>
  <si>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</si>
  <si>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8,18</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</si>
  <si>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</si>
  <si>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</si>
  <si>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</si>
  <si>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</si>
  <si>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</si>
  <si>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</si>
  <si>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</si>
  <si>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</si>
  <si>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</si>
  <si>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</si>
  <si>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51,14</t>
  </si>
  <si>
    <t>91021</t>
  </si>
  <si>
    <t>PERFURATRIZ HIDRÁULICA SOBRE CAMINHÃO COM TRADO CURTO ACOPLADO, PROFUNDIDADE MÁXIMA DE 20 M, DIÂMETRO MÁXIMO DE 1500 MM, POTÊNCIA INSTALADA DE 137 HP, MESA ROTATIVA COM TORQUE MÁXIMO DE 30 KNM - IMPOSTOS E SEGUROS. AF_06/2015</t>
  </si>
  <si>
    <t>2,99</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</si>
  <si>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</si>
  <si>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</si>
  <si>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</si>
  <si>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</si>
  <si>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</si>
  <si>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</si>
  <si>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</si>
  <si>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</si>
  <si>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16,66</t>
  </si>
  <si>
    <t>91030</t>
  </si>
  <si>
    <t>CAMINHÃO TRUCADO (C/ TERCEIRO EIXO) ELETRÔNICO - POTÊNCIA 231CV - PBT = 22000KG - DIST. ENTRE EIXOS 5170 MM - INCLUI CARROCERIA FIXA ABERTA DE MADEIRA - MATERIAIS NA OPERAÇÃO. AF_06/2015</t>
  </si>
  <si>
    <t>107,40</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</si>
  <si>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</si>
  <si>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</si>
  <si>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</si>
  <si>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</si>
  <si>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</si>
  <si>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</si>
  <si>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</si>
  <si>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</si>
  <si>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</si>
  <si>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</si>
  <si>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</si>
  <si>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</si>
  <si>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</si>
  <si>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</si>
  <si>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</si>
  <si>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</si>
  <si>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</si>
  <si>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</si>
  <si>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</si>
  <si>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</si>
  <si>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</si>
  <si>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</si>
  <si>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</si>
  <si>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</si>
  <si>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7,82</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</si>
  <si>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</si>
  <si>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</si>
  <si>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</si>
  <si>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</si>
  <si>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</si>
  <si>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</si>
  <si>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</si>
  <si>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</si>
  <si>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</si>
  <si>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</si>
  <si>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</si>
  <si>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</si>
  <si>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</si>
  <si>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</si>
  <si>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</si>
  <si>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</si>
  <si>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</si>
  <si>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</si>
  <si>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</si>
  <si>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</si>
  <si>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</si>
  <si>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</si>
  <si>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</si>
  <si>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</si>
  <si>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</si>
  <si>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</si>
  <si>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</si>
  <si>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</si>
  <si>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</si>
  <si>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</si>
  <si>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</si>
  <si>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</si>
  <si>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</si>
  <si>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</si>
  <si>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</si>
  <si>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</si>
  <si>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</si>
  <si>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</si>
  <si>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</si>
  <si>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</si>
  <si>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</si>
  <si>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</si>
  <si>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</si>
  <si>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</si>
  <si>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</si>
  <si>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</si>
  <si>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</si>
  <si>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</si>
  <si>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</si>
  <si>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</si>
  <si>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</si>
  <si>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</si>
  <si>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</si>
  <si>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</si>
  <si>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</si>
  <si>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</si>
  <si>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</si>
  <si>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</si>
  <si>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</si>
  <si>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</si>
  <si>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</si>
  <si>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</si>
  <si>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</si>
  <si>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</si>
  <si>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</si>
  <si>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</si>
  <si>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</si>
  <si>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</si>
  <si>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</si>
  <si>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</si>
  <si>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74,41</t>
  </si>
  <si>
    <t>91640</t>
  </si>
  <si>
    <t>CAMINHÃO DE TRANSPORTE DE MATERIAL ASFÁLTICO 30.000 L, COM CAVALO MECÂNICO DE CAPACIDADE MÁXIMA DE TRAÇÃO COMBINADO DE 66.000 KG, POTÊNCIA 360 CV, INCLUSIVE TANQUE DE ASFALTO COM SERPENTINA - DEPRECIAÇÃO. AF_08/2015</t>
  </si>
  <si>
    <t>18,36</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</si>
  <si>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</si>
  <si>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</si>
  <si>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</si>
  <si>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</si>
  <si>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</si>
  <si>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</si>
  <si>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34,42</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</si>
  <si>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</si>
  <si>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</si>
  <si>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</si>
  <si>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</si>
  <si>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</si>
  <si>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</si>
  <si>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</si>
  <si>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</si>
  <si>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</si>
  <si>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</si>
  <si>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</si>
  <si>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</si>
  <si>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</si>
  <si>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</si>
  <si>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</si>
  <si>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</si>
  <si>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</si>
  <si>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</si>
  <si>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</si>
  <si>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</si>
  <si>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</si>
  <si>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</si>
  <si>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</si>
  <si>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</si>
  <si>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</si>
  <si>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</si>
  <si>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MÁXIMA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</si>
  <si>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</si>
  <si>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</si>
  <si>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</si>
  <si>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</si>
  <si>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</si>
  <si>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</si>
  <si>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</si>
  <si>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</si>
  <si>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</si>
  <si>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</si>
  <si>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0,06</t>
  </si>
  <si>
    <t>92115</t>
  </si>
  <si>
    <t>DOSADOR DE AREIA, CAPACIDADE DE 26 LITROS - JUROS. AF_11/2015</t>
  </si>
  <si>
    <t>92116</t>
  </si>
  <si>
    <t>DOSADOR DE AREIA, CAPACIDADE DE 26 LITROS - MANUTENÇÃO. AF_11/2015</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</si>
  <si>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</si>
  <si>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</si>
  <si>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</si>
  <si>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</si>
  <si>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</si>
  <si>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</si>
  <si>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</si>
  <si>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</si>
  <si>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</si>
  <si>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</si>
  <si>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83,71</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</si>
  <si>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</si>
  <si>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</si>
  <si>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</si>
  <si>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</si>
  <si>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</si>
  <si>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</si>
  <si>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</si>
  <si>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</si>
  <si>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</si>
  <si>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</si>
  <si>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63,34</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</si>
  <si>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</si>
  <si>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</si>
  <si>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</si>
  <si>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</si>
  <si>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</si>
  <si>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</si>
  <si>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</si>
  <si>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</si>
  <si>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</si>
  <si>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</si>
  <si>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</si>
  <si>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</si>
  <si>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</si>
  <si>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</si>
  <si>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</si>
  <si>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</si>
  <si>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</si>
  <si>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</si>
  <si>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</si>
  <si>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</si>
  <si>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</si>
  <si>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</si>
  <si>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</si>
  <si>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</si>
  <si>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</si>
  <si>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</si>
  <si>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</si>
  <si>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</si>
  <si>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</si>
  <si>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</si>
  <si>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</si>
  <si>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</si>
  <si>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</si>
  <si>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</si>
  <si>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170,84</t>
  </si>
  <si>
    <t>93221</t>
  </si>
  <si>
    <t>PERFURATRIZ COM TORRE METÁLICA PARA EXECUÇÃO DE ESTACA HÉLICE CONTÍNUA, PROFUNDIDADE MÁXIMA DE 32 M, DIÂMETRO MÁXIMO DE 1000 MM, POTÊNCIA INSTALADA DE 350 HP, MESA ROTATIVA COM TORQUE MÁXIMO DE 263 KNM - JUROS. AF_01/2016</t>
  </si>
  <si>
    <t>44,87</t>
  </si>
  <si>
    <t>93222</t>
  </si>
  <si>
    <t>PERFURATRIZ COM TORRE METÁLICA PARA EXECUÇÃO DE ESTACA HÉLICE CONTÍNUA, PROFUNDIDADE MÁXIMA DE 32 M, DIÂMETRO MÁXIMO DE 1000 MM, POTÊNCIA INSTALADA DE 350 HP, MESA ROTATIVA COM TORQUE MÁXIMO DE 263 KNM - MANUTENÇÃO. AF_01/2016</t>
  </si>
  <si>
    <t>213,79</t>
  </si>
  <si>
    <t>93223</t>
  </si>
  <si>
    <t>PERFURATRIZ COM TORRE METÁLICA PARA EXECUÇÃO DE ESTACA HÉLICE CONTÍNUA, PROFUNDIDADE MÁXIMA DE 32 M, DIÂMETRO MÁXIMO DE 1000 MM, POTÊNCIA INSTALADA DE 350 HP, MESA ROTATIVA COM TORQUE MÁXIMO DE 263 KNM  MATERIAIS NA OPERAÇÃO. AF_01/2016</t>
  </si>
  <si>
    <t>164,97</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</si>
  <si>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</si>
  <si>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</si>
  <si>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</si>
  <si>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</si>
  <si>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</si>
  <si>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</si>
  <si>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93232</t>
  </si>
  <si>
    <t>BETONEIRA CAPACIDADE NOMINAL 400 L, CAPACIDADE DE MISTURA 310 L, MOTOR A GASOLINA POTÊNCIA 5,5 HP,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</si>
  <si>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</si>
  <si>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</si>
  <si>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</si>
  <si>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</si>
  <si>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</si>
  <si>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</si>
  <si>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4,77</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</si>
  <si>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</si>
  <si>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</si>
  <si>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</si>
  <si>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</si>
  <si>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</si>
  <si>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</si>
  <si>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</si>
  <si>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</si>
  <si>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</si>
  <si>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</si>
  <si>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4,39</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</si>
  <si>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</si>
  <si>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</si>
  <si>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</si>
  <si>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</si>
  <si>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</si>
  <si>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</si>
  <si>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</si>
  <si>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</si>
  <si>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</si>
  <si>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</si>
  <si>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45,74</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</si>
  <si>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</si>
  <si>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</si>
  <si>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</si>
  <si>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</si>
  <si>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73,54</t>
  </si>
  <si>
    <t>93286</t>
  </si>
  <si>
    <t>GUINDASTE HIDRÁULICO AUTOPROPELIDO, COM LANÇA TELESCÓPICA 40 M, CAPACIDADE MÁXIMA 60 T, POTÊNCIA 260 KW - MATERIAIS NA OPERAÇÃO. AF_03/2016</t>
  </si>
  <si>
    <t>103,87</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</si>
  <si>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</si>
  <si>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</si>
  <si>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</si>
  <si>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</si>
  <si>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</si>
  <si>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</si>
  <si>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</si>
  <si>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</si>
  <si>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</si>
  <si>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</si>
  <si>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</si>
  <si>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</si>
  <si>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</si>
  <si>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</si>
  <si>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93405</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</si>
  <si>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</si>
  <si>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93406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</si>
  <si>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</si>
  <si>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93407</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</si>
  <si>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</si>
  <si>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93411</t>
  </si>
  <si>
    <t>GERADOR PORTÁTIL MONOFÁSICO, POTÊNCIA 5500 VA, MOTOR A GASOLINA, POTÊNCIA DO MOTOR 13 CV - DEPRECIAÇÃO. AF_03/2016</t>
  </si>
  <si>
    <t>0,15</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</si>
  <si>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</si>
  <si>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</si>
  <si>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</si>
  <si>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</si>
  <si>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</si>
  <si>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</si>
  <si>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8,13</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</si>
  <si>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</si>
  <si>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</si>
  <si>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</si>
  <si>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</si>
  <si>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</si>
  <si>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</si>
  <si>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</si>
  <si>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</si>
  <si>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</si>
  <si>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</si>
  <si>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</si>
  <si>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</si>
  <si>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</si>
  <si>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</si>
  <si>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</si>
  <si>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</si>
  <si>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89,08</t>
  </si>
  <si>
    <t>93429</t>
  </si>
  <si>
    <t>USINA DE MISTURA ASFÁLTICA À QUENTE, TIPO CONTRA FLUXO, PROD 40 A 80 TON/HORA - DEPRECIAÇÃO. AF_03/2016</t>
  </si>
  <si>
    <t>64,40</t>
  </si>
  <si>
    <t>93430</t>
  </si>
  <si>
    <t>USINA DE MISTURA ASFÁLTICA À QUENTE, TIPO CONTRA FLUXO, PROD 40 A 80 TON/HORA - JUROS. AF_03/2016</t>
  </si>
  <si>
    <t>22,05</t>
  </si>
  <si>
    <t>93431</t>
  </si>
  <si>
    <t>USINA DE MISTURA ASFÁLTICA À QUENTE, TIPO CONTRA FLUXO, PROD 40 A 80 TON/HORA - MANUTENÇÃO. AF_03/2016</t>
  </si>
  <si>
    <t>103,52</t>
  </si>
  <si>
    <t>93432</t>
  </si>
  <si>
    <t>USINA DE MISTURA ASFÁLTICA À QUENTE, TIPO CONTRA FLUXO, PROD 40 A 80 TON/HORA - MATERIAIS NA OPERAÇÃO. AF_03/2016</t>
  </si>
  <si>
    <t>1.684,80</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</si>
  <si>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</si>
  <si>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</si>
  <si>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</si>
  <si>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</si>
  <si>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</si>
  <si>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</si>
  <si>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6,53</t>
  </si>
  <si>
    <t>93438</t>
  </si>
  <si>
    <t>USINA DE ASFALTO À FRIO, CAPACIDADE DE 40 A 60 TON/HORA, ELÉTRICA POTÊNCIA 30 CV - MATERIAIS NA OPERAÇÃO. AF_03/2016</t>
  </si>
  <si>
    <t>16,53</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</si>
  <si>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</si>
  <si>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</si>
  <si>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</si>
  <si>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</si>
  <si>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</si>
  <si>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</si>
  <si>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</si>
  <si>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</si>
  <si>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</si>
  <si>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</si>
  <si>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</si>
  <si>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</si>
  <si>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</si>
  <si>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11,37</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</si>
  <si>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</si>
  <si>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</si>
  <si>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</si>
  <si>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</si>
  <si>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</si>
  <si>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</si>
  <si>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</si>
  <si>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</si>
  <si>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10,96</t>
  </si>
  <si>
    <t>95126</t>
  </si>
  <si>
    <t>DISTRIBUIDOR DE AGREGADOS AUTOPROPELIDO, CAP 3 M3, A DIESEL, POTÊNCIA 176CV  MATERIAIS NA OPERAÇÃO. AF_07/2016</t>
  </si>
  <si>
    <t>81,85</t>
  </si>
  <si>
    <t>95129</t>
  </si>
  <si>
    <t>MÁQUINA DEMARCADORA DE FAIXA DE TRÁFEGO À FRIO, AUTOPROPELIDA, POTÊNCIA 38 HP - DEPRECIAÇÃO. AF_07/2016</t>
  </si>
  <si>
    <t>17,77</t>
  </si>
  <si>
    <t>95130</t>
  </si>
  <si>
    <t>MÁQUINA DEMARCADORA DE FAIXA DE TRÁFEGO À FRIO, AUTOPROPELIDA, POTÊNCIA 38 HP - JUROS. AF_07/2016</t>
  </si>
  <si>
    <t>95131</t>
  </si>
  <si>
    <t>MÁQUINA DEMARCADORA DE FAIXA DE TRÁFEGO À FRIO, AUTOPROPELIDA, POTÊNCIA 38 HP - MANUTENÇÃO. AF_07/2016</t>
  </si>
  <si>
    <t>33,32</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</si>
  <si>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</si>
  <si>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</si>
  <si>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</si>
  <si>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</si>
  <si>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</si>
  <si>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</si>
  <si>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</si>
  <si>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</si>
  <si>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</si>
  <si>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</si>
  <si>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</si>
  <si>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</si>
  <si>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</si>
  <si>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</si>
  <si>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</si>
  <si>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</si>
  <si>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95214</t>
  </si>
  <si>
    <t>PULVERIZADOR DE TINTA ELÉTRICO/MÁQUINA DE PINTURA AIRLESS, VAZÃO 2 L/MIN - DEPRECIAÇÃO. AF_08/2016</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</si>
  <si>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</si>
  <si>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</si>
  <si>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</si>
  <si>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</si>
  <si>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</si>
  <si>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</si>
  <si>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</si>
  <si>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</si>
  <si>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</si>
  <si>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</si>
  <si>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</si>
  <si>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</si>
  <si>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</si>
  <si>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</si>
  <si>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</si>
  <si>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</si>
  <si>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</si>
  <si>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</si>
  <si>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</si>
  <si>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</si>
  <si>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</si>
  <si>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</si>
  <si>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</si>
  <si>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</si>
  <si>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</si>
  <si>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</si>
  <si>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</si>
  <si>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</si>
  <si>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</si>
  <si>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</si>
  <si>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</si>
  <si>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</si>
  <si>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</si>
  <si>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</si>
  <si>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</si>
  <si>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</si>
  <si>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</si>
  <si>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</si>
  <si>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0,44</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</si>
  <si>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</si>
  <si>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</si>
  <si>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</si>
  <si>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</si>
  <si>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</si>
  <si>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</si>
  <si>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</si>
  <si>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</si>
  <si>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</si>
  <si>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</si>
  <si>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</si>
  <si>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</si>
  <si>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</si>
  <si>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</si>
  <si>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</si>
  <si>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</si>
  <si>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</si>
  <si>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</si>
  <si>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</si>
  <si>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</si>
  <si>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</si>
  <si>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</si>
  <si>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</si>
  <si>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</si>
  <si>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</si>
  <si>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</si>
  <si>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</si>
  <si>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</si>
  <si>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</si>
  <si>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</si>
  <si>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22,94</t>
  </si>
  <si>
    <t>95705</t>
  </si>
  <si>
    <t>PERFURATRIZ SOBRE ESTEIRA, TORQUE MÁXIMO 600 KGF, POTÊNCIA ENTRE 50 E 60 HP, DIÂMETRO MÁXIMO 10 - JUROS. AF_11/2016</t>
  </si>
  <si>
    <t>6,02</t>
  </si>
  <si>
    <t>95706</t>
  </si>
  <si>
    <t>PERFURATRIZ SOBRE ESTEIRA, TORQUE MÁXIMO 600 KGF, POTÊNCIA ENTRE 50 E 60 HP, DIÂMETRO MÁXIMO 10 - MANUTENÇÃO. AF_11/2016</t>
  </si>
  <si>
    <t>28,71</t>
  </si>
  <si>
    <t>95707</t>
  </si>
  <si>
    <t>PERFURATRIZ SOBRE ESTEIRA, TORQUE MÁXIMO 600 KGF, POTÊNCIA ENTRE 50 E 60 HP, DIÂMETRO MÁXIMO 10 - MATERIAIS NA OPERAÇÃO. AF_11/2016</t>
  </si>
  <si>
    <t>16,39</t>
  </si>
  <si>
    <t>95710</t>
  </si>
  <si>
    <t>ESCAVADEIRA HIDRAULICA SOBRE ESTEIRA, COM GARRA GIRATORIA DE MANDIBULAS, PESO OPERACIONAL ENTRE 22,00 E 25,50 TON, POTENCIA LIQUIDA ENTRE 150 E 160 HP - DEPRECIAÇÃO. AF_11/2016</t>
  </si>
  <si>
    <t>27,57</t>
  </si>
  <si>
    <t>95711</t>
  </si>
  <si>
    <t>ESCAVADEIRA HIDRAULICA SOBRE ESTEIRA, COM GARRA GIRATORIA DE MANDIBULAS, PESO OPERACIONAL ENTRE 22,00 E 25,50 TON, POTENCIA LIQUIDA ENTRE 150 E 160 HP - JUROS. AF_11/2016</t>
  </si>
  <si>
    <t>7,09</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</si>
  <si>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</si>
  <si>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</si>
  <si>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</si>
  <si>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</si>
  <si>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</si>
  <si>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</si>
  <si>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</si>
  <si>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</si>
  <si>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</si>
  <si>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</si>
  <si>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33,18</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</si>
  <si>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</si>
  <si>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</si>
  <si>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</si>
  <si>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</si>
  <si>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</si>
  <si>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</si>
  <si>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</si>
  <si>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</si>
  <si>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151,77</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</si>
  <si>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</si>
  <si>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</si>
  <si>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</si>
  <si>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</si>
  <si>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</si>
  <si>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</si>
  <si>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</si>
  <si>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</si>
  <si>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11,02</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</si>
  <si>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</si>
  <si>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</si>
  <si>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</si>
  <si>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</si>
  <si>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</si>
  <si>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</si>
  <si>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</si>
  <si>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</si>
  <si>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10,92</t>
  </si>
  <si>
    <t>96019</t>
  </si>
  <si>
    <t>TRATOR DE PNEUS COM POTÊNCIA DE 122 CV, TRAÇÃO 4X4, COM GRADE DE DISCOS ACOPLADA - MATERIAIS NA OPERAÇÃO. AF_02/2017</t>
  </si>
  <si>
    <t>96023</t>
  </si>
  <si>
    <t>TRATOR DE PNEUS COM POTÊNCIA DE 85 CV, TRAÇÃO 4X4, COM GRADE DE DISCOS ACOPLADA - DEPRECIAÇÃO. AF_02/2017</t>
  </si>
  <si>
    <t>7,72</t>
  </si>
  <si>
    <t>96024</t>
  </si>
  <si>
    <t>TRATOR DE PNEUS COM POTÊNCIA DE 85 CV, TRAÇÃO 4X4, COM GRADE DE DISCOS ACOPLADA - JUROS. AF_02/2017</t>
  </si>
  <si>
    <t>96026</t>
  </si>
  <si>
    <t>TRATOR DE PNEUS COM POTÊNCIA DE 85 CV, TRAÇÃO 4X4, COM GRADE DE DISCOS ACOPLADA - MANUTENÇÃO. AF_02/2017</t>
  </si>
  <si>
    <t>8,45</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</si>
  <si>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</si>
  <si>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</si>
  <si>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</si>
  <si>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</si>
  <si>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</si>
  <si>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</si>
  <si>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4,60</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</si>
  <si>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</si>
  <si>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</si>
  <si>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</si>
  <si>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</si>
  <si>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24,70</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</si>
  <si>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</si>
  <si>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</si>
  <si>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</si>
  <si>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</si>
  <si>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</si>
  <si>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</si>
  <si>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</si>
  <si>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</si>
  <si>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</si>
  <si>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</si>
  <si>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8,55</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</si>
  <si>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</si>
  <si>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</si>
  <si>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</si>
  <si>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</si>
  <si>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</si>
  <si>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</si>
  <si>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16,02</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</si>
  <si>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</si>
  <si>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</si>
  <si>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</si>
  <si>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</si>
  <si>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</si>
  <si>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</si>
  <si>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</si>
  <si>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</si>
  <si>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13,81</t>
  </si>
  <si>
    <t>96244</t>
  </si>
  <si>
    <t>MINIESCAVADEIRA SOBRE ESTEIRAS, POTENCIA LIQUIDA DE *30* HP, PESO OPERACIONAL DE *3.500* KG - MATERIAIS NA OPERACAO. AF_04/2017</t>
  </si>
  <si>
    <t>14,14</t>
  </si>
  <si>
    <t>96298</t>
  </si>
  <si>
    <t>PERFURATRIZ ROTATIVA SOBRE ESTEIRA, TORQUE MAXIMO 2500 KGM, POTENCIA 110 HP, MOTOR DIESEL - DEPRECIAÇÃO. AF_05/2017</t>
  </si>
  <si>
    <t>35,82</t>
  </si>
  <si>
    <t>96299</t>
  </si>
  <si>
    <t>PERFURATRIZ ROTATIVA SOBRE ESTEIRA, TORQUE MAXIMO 2500 KGM, POTENCIA 110 HP, MOTOR DIESEL - JUROS. AF_05/2017</t>
  </si>
  <si>
    <t>9,40</t>
  </si>
  <si>
    <t>96300</t>
  </si>
  <si>
    <t>PERFURATRIZ ROTATIVA SOBRE ESTEIRA, TORQUE MAXIMO 2500 KGM, POTENCIA 110 HP, MOTOR DIESEL - MANUTENÇÃO. AF_05/2017</t>
  </si>
  <si>
    <t>44,82</t>
  </si>
  <si>
    <t>96301</t>
  </si>
  <si>
    <t>PERFURATRIZ ROTATIVA SOBRE ESTEIRA, TORQUE MAXIMO 2500 KGM, POTENCIA 110 HP, MOTOR DIESEL - MATERIAIS NA OPERAÇÃO. AF_05/2017</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</si>
  <si>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</si>
  <si>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</si>
  <si>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</si>
  <si>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</si>
  <si>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</si>
  <si>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</si>
  <si>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</si>
  <si>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</si>
  <si>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</si>
  <si>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</si>
  <si>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</si>
  <si>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</si>
  <si>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</si>
  <si>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</si>
  <si>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</si>
  <si>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</si>
  <si>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22,06</t>
  </si>
  <si>
    <t>55960</t>
  </si>
  <si>
    <t>IMUNIZACAO DE MADEIRAMENTO PARA COBERTURA UTILIZANDO CUPINICIDA INCOLOR</t>
  </si>
  <si>
    <t>72085</t>
  </si>
  <si>
    <t>RECOLOCACAO DE RIPAS EM MADEIRAMENTO DE TELHADO, CONSIDERANDO REAPROVEITAMENTO DE MATERIAL</t>
  </si>
  <si>
    <t>72086</t>
  </si>
  <si>
    <t>RECOLOCACAO DE MADEIRAMENTO DO TELHADO - CAIBROS, CONSIDERANDO REAPROVEITAMENTO DE MATERIAL</t>
  </si>
  <si>
    <t>92259</t>
  </si>
  <si>
    <t>INSTALAÇÃO DE TESOURA (INTEIRA OU MEIA), BIAPOIADA, EM MADEIRA NÃO APARELHADA, PARA VÃOS MAIORES OU IGUAIS A 3,0 M E MENORES QUE 6,0 M, INCLUSO IÇAMENTO. AF_12/2015</t>
  </si>
  <si>
    <t>321,14</t>
  </si>
  <si>
    <t>92260</t>
  </si>
  <si>
    <t>INSTALAÇÃO DE TESOURA (INTEIRA OU MEIA), BIAPOIADA, EM MADEIRA NÃO APARELHADA, PARA VÃOS MAIORES OU IGUAIS A 6,0 M E MENORES QUE 8,0 M, INCLUSO IÇAMENTO. AF_12/2015</t>
  </si>
  <si>
    <t>366,50</t>
  </si>
  <si>
    <t>92261</t>
  </si>
  <si>
    <t>INSTALAÇÃO DE TESOURA (INTEIRA OU MEIA), BIAPOIADA, EM MADEIRA NÃO APARELHADA, PARA VÃOS MAIORES OU IGUAIS A 8,0 M E MENORES QUE 10,0 M, INCLUSO IÇAMENTO. AF_12/2015</t>
  </si>
  <si>
    <t>410,47</t>
  </si>
  <si>
    <t>92262</t>
  </si>
  <si>
    <t>INSTALAÇÃO DE TESOURA (INTEIRA OU MEIA), BIAPOIADA, EM MADEIRA NÃO APARELHADA, PARA VÃOS MAIORES OU IGUAIS A 10,0 M E MENORES QUE 12,0 M, INCLUSO IÇAMENTO. AF_12/2015</t>
  </si>
  <si>
    <t>481,27</t>
  </si>
  <si>
    <t>92539</t>
  </si>
  <si>
    <t>TRAMA DE MADEIRA COMPOSTA POR RIPAS, CAIBROS E TERÇAS PARA TELHADOS DE ATÉ 2 ÁGUAS PARA TELHA DE ENCAIXE DE CERÂMICA OU DE CONCRETO, INCLUSO TRANSPORTE VERTICAL. AF_12/2015</t>
  </si>
  <si>
    <t>92540</t>
  </si>
  <si>
    <t>TRAMA DE MADEIRA COMPOSTA POR RIPAS, CAIBROS E TERÇAS PARA TELHADOS DE MAIS QUE 2 ÁGUAS PARA TELHA DE ENCAIXE DE CERÂMICA OU DE CONCRETO, INCLUSO TRANSPORTE VERTICAL. AF_12/2015</t>
  </si>
  <si>
    <t>61,91</t>
  </si>
  <si>
    <t>92541</t>
  </si>
  <si>
    <t>TRAMA DE MADEIRA COMPOSTA POR RIPAS, CAIBROS E TERÇAS PARA TELHADOS DE ATÉ 2 ÁGUAS PARA TELHA CERÂMICA CAPA-CANAL, INCLUSO TRANSPORTE VERTICAL. AF_12/2015</t>
  </si>
  <si>
    <t>92542</t>
  </si>
  <si>
    <t>TRAMA DE MADEIRA COMPOSTA POR RIPAS, CAIBROS E TERÇAS PARA TELHADOS DE MAIS QUE 2 ÁGUAS PARA TELHA CERÂMICA CAPA-CANAL, INCLUSO TRANSPORTE VERTICAL. AF_12/2015</t>
  </si>
  <si>
    <t>92543</t>
  </si>
  <si>
    <t>TRAMA DE MADEIRA COMPOSTA POR TERÇAS PARA TELHADOS DE ATÉ 2 ÁGUAS PARA TELHA ONDULADA DE FIBROCIMENTO, METÁLICA, PLÁSTICA OU TERMOACÚSTICA, INCLUSO TRANSPORTE VERTICAL. AF_12/2015</t>
  </si>
  <si>
    <t>92544</t>
  </si>
  <si>
    <t>TRAMA DE MADEIRA COMPOSTA POR TERÇAS PARA TELHADOS DE ATÉ 2 ÁGUAS PARA TELHA ESTRUTURAL DE FIBROCIMENTO, INCLUSO TRANSPORTE VERTICAL. AF_12/2015</t>
  </si>
  <si>
    <t>13,70</t>
  </si>
  <si>
    <t>92545</t>
  </si>
  <si>
    <t>FABRICAÇÃO E INSTALAÇÃO DE TESOURA INTEIRA EM MADEIRA NÃO APARELHADA, VÃO DE 3 M, PARA TELHA CERÂMICA OU DE CONCRETO, INCLUSO IÇAMENTO. AF_12/2015</t>
  </si>
  <si>
    <t>695,10</t>
  </si>
  <si>
    <t>92546</t>
  </si>
  <si>
    <t>FABRICAÇÃO E INSTALAÇÃO DE TESOURA INTEIRA EM MADEIRA NÃO APARELHADA, VÃO DE 4 M, PARA TELHA CERÂMICA OU DE CONCRETO, INCLUSO IÇAMENTO. AF_12/2015</t>
  </si>
  <si>
    <t>853,86</t>
  </si>
  <si>
    <t>92547</t>
  </si>
  <si>
    <t>FABRICAÇÃO E INSTALAÇÃO DE TESOURA INTEIRA EM MADEIRA NÃO APARELHADA, VÃO DE 5 M, PARA TELHA CERÂMICA OU DE CONCRETO, INCLUSO IÇAMENTO. AF_12/2015</t>
  </si>
  <si>
    <t>902,19</t>
  </si>
  <si>
    <t>92548</t>
  </si>
  <si>
    <t>FABRICAÇÃO E INSTALAÇÃO DE TESOURA INTEIRA EM MADEIRA NÃO APARELHADA, VÃO DE 6 M, PARA TELHA CERÂMICA OU DE CONCRETO, INCLUSO IÇAMENTO. AF_12/2015</t>
  </si>
  <si>
    <t>1.002,65</t>
  </si>
  <si>
    <t>92549</t>
  </si>
  <si>
    <t>FABRICAÇÃO E INSTALAÇÃO DE TESOURA INTEIRA EM MADEIRA NÃO APARELHADA, VÃO DE 7 M, PARA TELHA CERÂMICA OU DE CONCRETO, INCLUSO IÇAMENTO. AF_12/2015</t>
  </si>
  <si>
    <t>1.264,98</t>
  </si>
  <si>
    <t>92550</t>
  </si>
  <si>
    <t>FABRICAÇÃO E INSTALAÇÃO DE TESOURA INTEIRA EM MADEIRA NÃO APARELHADA, VÃO DE 8 M, PARA TELHA CERÂMICA OU DE CONCRETO, INCLUSO IÇAMENTO. AF_12/2015</t>
  </si>
  <si>
    <t>1.510,72</t>
  </si>
  <si>
    <t>92551</t>
  </si>
  <si>
    <t>FABRICAÇÃO E INSTALAÇÃO DE TESOURA INTEIRA EM MADEIRA NÃO APARELHADA, VÃO DE 9 M, PARA TELHA CERÂMICA OU DE CONCRETO, INCLUSO IÇAMENTO. AF_12/2015</t>
  </si>
  <si>
    <t>1.574,93</t>
  </si>
  <si>
    <t>92552</t>
  </si>
  <si>
    <t>FABRICAÇÃO E INSTALAÇÃO DE TESOURA INTEIRA EM MADEIRA NÃO APARELHADA, VÃO DE 10 M, PARA TELHA CERÂMICA OU DE CONCRETO, INCLUSO IÇAMENTO. AF_12/2015</t>
  </si>
  <si>
    <t>1.719,70</t>
  </si>
  <si>
    <t>92553</t>
  </si>
  <si>
    <t>FABRICAÇÃO E INSTALAÇÃO DE TESOURA INTEIRA EM MADEIRA NÃO APARELHADA, VÃO DE 11 M, PARA TELHA CERÂMICA OU DE CONCRETO, INCLUSO IÇAMENTO. AF_12/2015</t>
  </si>
  <si>
    <t>1.989,65</t>
  </si>
  <si>
    <t>92554</t>
  </si>
  <si>
    <t>FABRICAÇÃO E INSTALAÇÃO DE TESOURA INTEIRA EM MADEIRA NÃO APARELHADA, VÃO DE 12 M, PARA TELHA CERÂMICA OU DE CONCRETO, INCLUSO IÇAMENTO. AF_12/2015</t>
  </si>
  <si>
    <t>2.062,71</t>
  </si>
  <si>
    <t>92555</t>
  </si>
  <si>
    <t>FABRICAÇÃO E INSTALAÇÃO DE TESOURA INTEIRA EM MADEIRA NÃO APARELHADA, VÃO DE 3 M, PARA TELHA ONDULADA DE FIBROCIMENTO, METÁLICA, PLÁSTICA OU TERMOACÚSTICA, INCLUSO IÇAMENTO. AF_12/2015</t>
  </si>
  <si>
    <t>685,35</t>
  </si>
  <si>
    <t>92556</t>
  </si>
  <si>
    <t>FABRICAÇÃO E INSTALAÇÃO DE TESOURA INTEIRA EM MADEIRA NÃO APARELHADA, VÃO DE 4 M, PARA TELHA ONDULADA DE FIBROCIMENTO, METÁLICA, PLÁSTICA OU TERMOACÚSTICA, INCLUSO IÇAMENTO. AF_12/2015</t>
  </si>
  <si>
    <t>837,76</t>
  </si>
  <si>
    <t>92557</t>
  </si>
  <si>
    <t>FABRICAÇÃO E INSTALAÇÃO DE TESOURA INTEIRA EM MADEIRA NÃO APARELHADA, VÃO DE 5 M, PARA TELHA ONDULADA DE FIBROCIMENTO, METÁLICA, PLÁSTICA OU TERMOACÚSTICA, INCLUSO IÇAMENTO. AF_12/2015</t>
  </si>
  <si>
    <t>886,08</t>
  </si>
  <si>
    <t>92558</t>
  </si>
  <si>
    <t>FABRICAÇÃO E INSTALAÇÃO DE TESOURA INTEIRA EM MADEIRA NÃO APARELHADA, VÃO DE 6 M, PARA TELHA ONDULADA DE FIBROCIMENTO, METÁLICA, PLÁSTICA OU TERMOACÚSTICA, INCLUSO IÇAMENTO. AF_12/2015</t>
  </si>
  <si>
    <t>995,87</t>
  </si>
  <si>
    <t>92559</t>
  </si>
  <si>
    <t>FABRICAÇÃO E INSTALAÇÃO DE TESOURA INTEIRA EM MADEIRA NÃO APARELHADA, VÃO DE 7 M, PARA TELHA ONDULADA DE FIBROCIMENTO, METÁLICA, PLÁSTICA OU TERMOACÚSTICA, INCLUSO IÇAMENTO. AF_12/2015</t>
  </si>
  <si>
    <t>1.247,82</t>
  </si>
  <si>
    <t>92560</t>
  </si>
  <si>
    <t>FABRICAÇÃO E INSTALAÇÃO DE TESOURA INTEIRA EM MADEIRA NÃO APARELHADA, VÃO DE 8 M, PARA TELHA ONDULADA DE FIBROCIMENTO, METÁLICA, PLÁSTICA OU TERMOACÚSTICA, INCLUSO IÇAMENTO. AF_12/2015</t>
  </si>
  <si>
    <t>1.484,54</t>
  </si>
  <si>
    <t>92561</t>
  </si>
  <si>
    <t>FABRICAÇÃO E INSTALAÇÃO DE TESOURA INTEIRA EM MADEIRA NÃO APARELHADA, VÃO DE 9 M, PARA TELHA ONDULADA DE FIBROCIMENTO, METÁLICA, PLÁSTICA OU TERMOACÚSTICA, INCLUSO IÇAMENTO. AF_12/2015</t>
  </si>
  <si>
    <t>1.549,92</t>
  </si>
  <si>
    <t>92562</t>
  </si>
  <si>
    <t>FABRICAÇÃO E INSTALAÇÃO DE TESOURA INTEIRA EM MADEIRA NÃO APARELHADA, VÃO DE 10 M, PARA TELHA ONDULADA DE FIBROCIMENTO, METÁLICA, PLÁSTICA OU TERMOACÚSTICA, INCLUSO IÇAMENTO. AF_12/2015</t>
  </si>
  <si>
    <t>1.678,59</t>
  </si>
  <si>
    <t>92563</t>
  </si>
  <si>
    <t>FABRICAÇÃO E INSTALAÇÃO DE TESOURA INTEIRA EM MADEIRA NÃO APARELHADA, VÃO DE 11 M, PARA TELHA ONDULADA DE FIBROCIMENTO, METÁLICA, PLÁSTICA OU TERMOACÚSTICA, INCLUSO IÇAMENTO. AF_12/2015</t>
  </si>
  <si>
    <t>1.939,64</t>
  </si>
  <si>
    <t>92564</t>
  </si>
  <si>
    <t>FABRICAÇÃO E INSTALAÇÃO DE TESOURA INTEIRA EM MADEIRA NÃO APARELHADA, VÃO DE 12 M, PARA TELHA ONDULADA DE FIBROCIMENTO, METÁLICA, PLÁSTICA OU TERMOACÚSTICA, INCLUSO IÇAMENTO. AF_12/2015</t>
  </si>
  <si>
    <t>2.001,90</t>
  </si>
  <si>
    <t>92565</t>
  </si>
  <si>
    <t>FABRICAÇÃO E INSTALAÇÃO DE ESTRUTURA PONTALETADA DE MADEIRA NÃO APARELHADA PARA TELHADOS COM ATÉ 2 ÁGUAS E PARA TELHA CERÂMICA OU DE CONCRETO, INCLUSO TRANSPORTE VERTICAL. AF_12/2015</t>
  </si>
  <si>
    <t>27,04</t>
  </si>
  <si>
    <t>92566</t>
  </si>
  <si>
    <t>FABRICAÇÃO E INSTALAÇÃO DE ESTRUTURA PONTALETADA DE MADEIRA NÃO APARELHADA PARA TELHADOS COM ATÉ 2 ÁGUAS E PARA TELHA ONDULADA DE FIBROCIMENTO, METÁLICA, PLÁSTICA OU TERMOACÚSTICA, INCLUSO TRANSPORTE VERTICAL. AF_12/2015</t>
  </si>
  <si>
    <t>16,84</t>
  </si>
  <si>
    <t>92567</t>
  </si>
  <si>
    <t>FABRICAÇÃO E INSTALAÇÃO DE ESTRUTURA PONTALETADA DE MADEIRA NÃO APARELHADA PARA TELHADOS COM MAIS QUE 2 ÁGUAS E PARA TELHA CERÂMICA OU DE CONCRETO, INCLUSO TRANSPORTE VERTICAL. AF_12/2015</t>
  </si>
  <si>
    <t>72089</t>
  </si>
  <si>
    <t>RECOLOCACAO DE TELHAS CERAMICAS TIPO FRANCESA, CONSIDERANDO REAPROVEITAMENTO DE MATERIAL</t>
  </si>
  <si>
    <t>9,94</t>
  </si>
  <si>
    <t>72091</t>
  </si>
  <si>
    <t>RECOLOCACAO DE TELHAS CERAMICAS TIPO PLAN, CONSIDERANDO REAPROVEITAMENTO DE MATERIAL</t>
  </si>
  <si>
    <t>94189</t>
  </si>
  <si>
    <t>TELHAMENTO COM TELHA DE CONCRETO DE ENCAIXE, COM ATÉ 2 ÁGUAS, INCLUSO TRANSPORTE VERTICAL. AF_06/2016</t>
  </si>
  <si>
    <t>27,72</t>
  </si>
  <si>
    <t>94192</t>
  </si>
  <si>
    <t>TELHAMENTO COM TELHA DE CONCRETO DE ENCAIXE, COM MAIS DE 2 ÁGUAS, INCLUSO TRANSPORTE VERTICAL. AF_06/2016</t>
  </si>
  <si>
    <t>29,37</t>
  </si>
  <si>
    <t>94195</t>
  </si>
  <si>
    <t>TELHAMENTO COM TELHA CERÂMICA DE ENCAIXE, TIPO PORTUGUESA, COM ATÉ 2 ÁGUAS, INCLUSO TRANSPORTE VERTICAL. AF_06/2016</t>
  </si>
  <si>
    <t>94198</t>
  </si>
  <si>
    <t>TELHAMENTO COM TELHA CERÂMICA DE ENCAIXE, TIPO PORTUGUESA, COM MAIS DE 2 ÁGUAS, INCLUSO TRANSPORTE VERTICAL. AF_06/2016</t>
  </si>
  <si>
    <t>94201</t>
  </si>
  <si>
    <t>TELHAMENTO COM TELHA CERÂMICA CAPA-CANAL, TIPO COLONIAL, COM ATÉ 2 ÁGUAS, INCLUSO TRANSPORTE VERTICAL. AF_06/2016</t>
  </si>
  <si>
    <t>32,23</t>
  </si>
  <si>
    <t>94204</t>
  </si>
  <si>
    <t>TELHAMENTO COM TELHA CERÂMICA CAPA-CANAL, TIPO COLONIAL, COM MAIS DE 2 ÁGUAS, INCLUSO TRANSPORTE VERTICAL. AF_06/2016</t>
  </si>
  <si>
    <t>35,96</t>
  </si>
  <si>
    <t>94224</t>
  </si>
  <si>
    <t>EMBOÇAMENTO COM ARGAMASSA TRAÇO 1:2:9 (CIMENTO, CAL E AREIA). AF_06/2016</t>
  </si>
  <si>
    <t>94225</t>
  </si>
  <si>
    <t>ISOLAMENTO TERMOACÚSTICO COM LÃ MINERAL NA SUBCOBERTURA, INCLUSO TRANSPORTE VERTICAL. AF_06/2016</t>
  </si>
  <si>
    <t>94226</t>
  </si>
  <si>
    <t>SUBCOBERTURA COM MANTA PLÁSTICA REVESTIDA POR PELÍCULA DE ALUMÍNO, INCLUSO TRANSPORTE VERTICAL. AF_06/2016</t>
  </si>
  <si>
    <t>94232</t>
  </si>
  <si>
    <t>AMARRAÇÃO DE TELHAS CERÂMICAS OU DE CONCRETO. AF_06/2016</t>
  </si>
  <si>
    <t>94440</t>
  </si>
  <si>
    <t>TELHAMENTO COM TELHA CERÂMICA DE ENCAIXE, TIPO FRANCESA, COM ATÉ 2 ÁGUAS, INCLUSO TRANSPORTE VERTICAL. AF_06/2016</t>
  </si>
  <si>
    <t>29,69</t>
  </si>
  <si>
    <t>94441</t>
  </si>
  <si>
    <t>TELHAMENTO COM TELHA CERÂMICA DE ENCAIXE, TIPO FRANCESA, COM MAIS DE 2 ÁGUAS, INCLUSO TRANSPORTE VERTICAL. AF_06/2016</t>
  </si>
  <si>
    <t>31,88</t>
  </si>
  <si>
    <t>94442</t>
  </si>
  <si>
    <t>TELHAMENTO COM TELHA CERÂMICA DE ENCAIXE, TIPO ROMANA, COM ATÉ 2 ÁGUAS, INCLUSO TRANSPORTE VERTICAL. AF_06/2016</t>
  </si>
  <si>
    <t>22,59</t>
  </si>
  <si>
    <t>94443</t>
  </si>
  <si>
    <t>TELHAMENTO COM TELHA CERÂMICA DE ENCAIXE, TIPO ROMANA, COM MAIS DE 2 ÁGUAS, INCLUSO TRANSPORTE VERTICAL. AF_06/2016</t>
  </si>
  <si>
    <t>24,78</t>
  </si>
  <si>
    <t>94445</t>
  </si>
  <si>
    <t>TELHAMENTO COM TELHA CERÂMICA CAPA-CANAL, TIPO PLAN, COM ATÉ 2 ÁGUAS, INCLUSO TRANSPORTE VERTICAL. AF_06/2016</t>
  </si>
  <si>
    <t>30,03</t>
  </si>
  <si>
    <t>94446</t>
  </si>
  <si>
    <t>TELHAMENTO COM TELHA CERÂMICA CAPA-CANAL, TIPO PLAN, COM MAIS DE 2 ÁGUAS, INCLUSO TRANSPORTE VERTICAL. AF_06/2016</t>
  </si>
  <si>
    <t>33,76</t>
  </si>
  <si>
    <t>94447</t>
  </si>
  <si>
    <t>TELHAMENTO COM TELHA CERÂMICA CAPA-CANAL, TIPO PAULISTA, COM ATÉ 2 ÁGUAS, INCLUSO TRANSPORTE VERTICAL. AF_06/2016</t>
  </si>
  <si>
    <t>31,13</t>
  </si>
  <si>
    <t>94448</t>
  </si>
  <si>
    <t>TELHAMENTO COM TELHA CERÂMICA CAPA-CANAL, TIPO PAULISTA, COM MAIS DE 2 ÁGUAS, INCLUSO TRANSPORTE VERTICAL. AF_06/2016</t>
  </si>
  <si>
    <t>94207</t>
  </si>
  <si>
    <t>TELHAMENTO COM TELHA ONDULADA DE FIBROCIMENTO E = 6 MM, COM RECOBRIMENTO LATERAL DE 1/4 DE ONDA PARA TELHADO COM INCLINAÇÃO MAIOR QUE 10°, COM ATÉ 2 ÁGUAS, INCLUSO IÇAMENTO. AF_06/2016</t>
  </si>
  <si>
    <t>34,92</t>
  </si>
  <si>
    <t>94210</t>
  </si>
  <si>
    <t>TELHAMENTO COM TELHA ONDULADA DE FIBROCIMENTO E = 6 MM, COM RECOBRIMENTO LATERAL DE 1 1/4 DE ONDA PARA TELHADO COM INCLINAÇÃO MÁXIMA DE 10°, COM ATÉ 2 ÁGUAS, INCLUSO IÇAMENTO. AF_06/2016</t>
  </si>
  <si>
    <t>94218</t>
  </si>
  <si>
    <t>TELHAMENTO COM TELHA ESTRUTURAL DE FIBROCIMENTO E= 6 MM, COM ATÉ 2 ÁGUAS, INCLUSO IÇAMENTO. AF_06/2016</t>
  </si>
  <si>
    <t>78,86</t>
  </si>
  <si>
    <t>73866/4</t>
  </si>
  <si>
    <t>ESTRUTURA PARA COBERTURA EM ARCO, EM ALUMINIO ANODIZADO, VAO DE 20M, ESPACAMENTO DE 5M ATE 6,5M</t>
  </si>
  <si>
    <t>356,45</t>
  </si>
  <si>
    <t>73866/5</t>
  </si>
  <si>
    <t>ESTRUTURA PARA COBERTURA EM ARCO, EM ALUMINIO ANODIZADO, VAO DE 30M, ESPACAMENTO DE 5M ATE 6,5M</t>
  </si>
  <si>
    <t>379,12</t>
  </si>
  <si>
    <t>73866/6</t>
  </si>
  <si>
    <t>ESTRUTURA PARA COBERTURA EM ARCO, EM ALUMINIO ANODIZADO, VAO DE 40M, ESPACAMENTO DE 5M ATE 6,5M</t>
  </si>
  <si>
    <t>397,33</t>
  </si>
  <si>
    <t>73866/7</t>
  </si>
  <si>
    <t>ESTRUTURA PARA COBERTURA TIPO SHED, EM ALUMINIO ANODIZADO, VAO DE 20M, ESPACAMENTO DAS TESOURAS DE 5M ATE 6,5M</t>
  </si>
  <si>
    <t>430,51</t>
  </si>
  <si>
    <t>73866/8</t>
  </si>
  <si>
    <t>ESTRUTURA PARA COBERTURA TIPO SHED, EM ALUMINIO ANODIZADO, VAO DE 30M, ESPACAMENTO DAS TESOURAS DE 5M ATE 6,5M</t>
  </si>
  <si>
    <t>514,58</t>
  </si>
  <si>
    <t>73866/9</t>
  </si>
  <si>
    <t>ESTRUTURA PARA COBERTURA TIPO SHED, EM ALUMINIO ANODIZADO, VAO DE 40M, ESPACAMENTO DAS TESOURAS DE 5M ATE 6,5M</t>
  </si>
  <si>
    <t>533,60</t>
  </si>
  <si>
    <t>73867/1</t>
  </si>
  <si>
    <t>ESTRUTURA TIPO ESPACIAL EM ALUMINIO ANODIZADO, VAO DE 20M</t>
  </si>
  <si>
    <t>183,54</t>
  </si>
  <si>
    <t>73867/2</t>
  </si>
  <si>
    <t>ESTRUTURA TIPO ESPACIAL EM ALUMINIO ANODIZADO, VAO DE 30M</t>
  </si>
  <si>
    <t>202,97</t>
  </si>
  <si>
    <t>73867/3</t>
  </si>
  <si>
    <t>ESTRUTURA TIPO ESPACIAL EM ALUMINIO ANODIZADO, VAO DE 40M</t>
  </si>
  <si>
    <t>246,15</t>
  </si>
  <si>
    <t>73867/4</t>
  </si>
  <si>
    <t>ESTRUTURA TIPO ESPACIAL EM ALUMINIO ANODIZADO, VAO DE 50M</t>
  </si>
  <si>
    <t>254,79</t>
  </si>
  <si>
    <t>75220</t>
  </si>
  <si>
    <t>CUMEEIRA EM PERFIL ONDULADO DE ALUMÍNIO</t>
  </si>
  <si>
    <t>35,16</t>
  </si>
  <si>
    <t>94213</t>
  </si>
  <si>
    <t>TELHAMENTO COM TELHA DE AÇO/ALUMÍNIO E = 0,5 MM, COM ATÉ 2 ÁGUAS, INCLUSO IÇAMENTO. AF_06/2016</t>
  </si>
  <si>
    <t>38,67</t>
  </si>
  <si>
    <t>94216</t>
  </si>
  <si>
    <t>TELHAMENTO COM TELHA METÁLICA TERMOACÚSTICA E = 30 MM, COM ATÉ 2 ÁGUAS, INCLUSO IÇAMENTO. AF_06/2016</t>
  </si>
  <si>
    <t>110,80</t>
  </si>
  <si>
    <t>94219</t>
  </si>
  <si>
    <t>CUMEEIRA E ESPIGÃO PARA TELHA CERÂMICA EMBOÇADA COM ARGAMASSA TRAÇO 1:2:9 (CIMENTO, CAL E AREIA), PARA TELHADOS COM MAIS DE 2 ÁGUAS, INCLUSO TRANSPORTE VERTICAL. AF_06/2016</t>
  </si>
  <si>
    <t>20,26</t>
  </si>
  <si>
    <t>94220</t>
  </si>
  <si>
    <t>CUMEEIRA E ESPIGÃO PARA TELHA DE CONCRETO EMBOÇADA COM ARGAMASSA TRAÇO 1:2:9 (CIMENTO, CAL E AREIA), PARA TELHADOS COM MAIS DE 2 ÁGUAS, INCLUSO TRANSPORTE VERTICAL. AF_06/2016</t>
  </si>
  <si>
    <t>32,38</t>
  </si>
  <si>
    <t>94221</t>
  </si>
  <si>
    <t>CUMEEIRA PARA TELHA CERÂMICA EMBOÇADA COM ARGAMASSA TRAÇO 1:2:9 (CIMENTO, CAL E AREIA) PARA TELHADOS COM ATÉ 2 ÁGUAS, INCLUSO TRANSPORTE VERTICAL. AF_06/2016</t>
  </si>
  <si>
    <t>94222</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</si>
  <si>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</si>
  <si>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</si>
  <si>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</si>
  <si>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45,69</t>
  </si>
  <si>
    <t>94223</t>
  </si>
  <si>
    <t>CUMEEIRA PARA TELHA DE FIBROCIMENTO ONDULADA E = 6 MM, INCLUSO ACESSÓRIOS DE FIXAÇÃO E IÇAMENTO. AF_06/2016</t>
  </si>
  <si>
    <t>44,21</t>
  </si>
  <si>
    <t>94451</t>
  </si>
  <si>
    <t>CUMEEIRA PARA TELHA DE FIBROCIMENTO ESTRUTURAL E = 6 MM, INCLUSO ACESSÓRIOS DE FIXAÇÃO E IÇAMENTO. AF_06/2016</t>
  </si>
  <si>
    <t>102,65</t>
  </si>
  <si>
    <t>94230</t>
  </si>
  <si>
    <t>CALHA DE BEIRAL, SEMICIRCULAR DE PVC, DIAMETRO 125 MM, INCLUINDO CABECEIRAS, EMENDAS, BOCAIS, SUPORTES E VEDAÇÕES, EXCLUINDO CONDUTORES, INCLUSO TRANSPORTE VERTICAL. AF_06/2016</t>
  </si>
  <si>
    <t>60,79</t>
  </si>
  <si>
    <t>94227</t>
  </si>
  <si>
    <t>CALHA EM CHAPA DE AÇO GALVANIZADO NÚMERO 24, DESENVOLVIMENTO DE 33 CM, INCLUSO TRANSPORTE VERTICAL. AF_06/2016</t>
  </si>
  <si>
    <t>35,08</t>
  </si>
  <si>
    <t>94228</t>
  </si>
  <si>
    <t>CALHA EM CHAPA DE AÇO GALVANIZADO NÚMERO 24, DESENVOLVIMENTO DE 50 CM, INCLUSO TRANSPORTE VERTICAL. AF_06/2016</t>
  </si>
  <si>
    <t>48,94</t>
  </si>
  <si>
    <t>94229</t>
  </si>
  <si>
    <t>CALHA EM CHAPA DE AÇO GALVANIZADO NÚMERO 24, DESENVOLVIMENTO DE 100 CM, INCLUSO TRANSPORTE VERTICAL. AF_06/2016</t>
  </si>
  <si>
    <t>95,19</t>
  </si>
  <si>
    <t>94231</t>
  </si>
  <si>
    <t>RUFO EM CHAPA DE AÇO GALVANIZADO NÚMERO 24, CORTE DE 25 CM, INCLUSO TRANSPORTE VERTICAL. AF_06/2016</t>
  </si>
  <si>
    <t>25,34</t>
  </si>
  <si>
    <t>94450</t>
  </si>
  <si>
    <t>RUFO EM FIBROCIMENTO PARA TELHA ONDULADA E = 6 MM, ABA DE 26 CM, INCLUSO TRANSPORTE VERTICAL. AF_06/2016</t>
  </si>
  <si>
    <t>94449</t>
  </si>
  <si>
    <t>TELHAMENTO COM TELHA ONDULADA DE FIBRA DE VIDRO E = 0,6 MM, PARA TELHADO COM INCLINAÇÃO MAIOR QUE 10°, COM ATÉ 2 ÁGUAS, INCLUSO IÇAMENTO. AF_06/2016</t>
  </si>
  <si>
    <t>49,86</t>
  </si>
  <si>
    <t>72110</t>
  </si>
  <si>
    <t>ESTRUTURA METALICA EM TESOURAS OU TRELICAS, VAO LIVRE DE 12M, FORNECIMENTO E MONTAGEM, NAO SENDO CONSIDERADOS OS FECHAMENTOS METALICOS, AS COLUNAS, OS SERVICOS GERAIS EM ALVENARIA E CONCRETO, AS TELHAS DE COBERTURA E A PINTURA DE ACABAMENTO</t>
  </si>
  <si>
    <t>71,00</t>
  </si>
  <si>
    <t>72111</t>
  </si>
  <si>
    <t>ESTRUTURA METALICA EM TESOURAS OU TRELICAS, VAO LIVRE DE 15M, FORNECIMENTO E MONTAGEM, NAO SENDO CONSIDERADOS OS FECHAMENTOS METALICOS, AS COLUNAS, OS SERVICOS GERAIS EM ALVENARIA E CONCRETO, AS TELHAS DE COBERTURA E A PINTURA DE ACABAMENTO</t>
  </si>
  <si>
    <t>77,43</t>
  </si>
  <si>
    <t>72112</t>
  </si>
  <si>
    <t>ESTRUTURA METALICA EM TESOURAS OU TRELICAS, VAO LIVRE DE 20M, FORNECIMENTO E MONTAGEM, NAO SENDO CONSIDERADOS OS FECHAMENTOS METALICOS, AS COLUNAS, OS SERVICOS GERAIS EM ALVENARIA E CONCRETO, AS TELHAS DE COBERTURA E A PINTURA DE ACABAMENTO</t>
  </si>
  <si>
    <t>83,84</t>
  </si>
  <si>
    <t>72113</t>
  </si>
  <si>
    <t>ESTRUTURA METALICA EM TESOURAS OU TRELICAS, VAO LIVRE DE 25M, FORNECIMENTO E MONTAGEM, NAO SENDO CONSIDERADOS OS FECHAMENTOS METALICOS, AS COLUNAS, OS SERVICOS GERAIS EM ALVENARIA E CONCRETO, AS TELHAS DE COBERTURA E A PINTURA DE ACABAMENTO</t>
  </si>
  <si>
    <t>94,33</t>
  </si>
  <si>
    <t>72114</t>
  </si>
  <si>
    <t>ESTRUTURA METALICA EM TESOURAS OU TRELICAS, VAO LIVRE DE 30M, FORNECIMENTO E MONTAGEM, NAO SENDO CONSIDERADOS OS FECHAMENTOS METALICOS, AS COLUNAS, OS SERVICOS GERAIS EM ALVENARIA E CONCRETO, AS TELHAS DE COBERTURA E A PINTURA DE ACABAMENTO</t>
  </si>
  <si>
    <t>104,82</t>
  </si>
  <si>
    <t>73970/1</t>
  </si>
  <si>
    <t>ESTRUTURA METALICA EM ACO ESTRUTURAL PERFIL I 12 X 5 1/4</t>
  </si>
  <si>
    <t>9,54</t>
  </si>
  <si>
    <t>73970/2</t>
  </si>
  <si>
    <t>ESTRUTURA METALICA EM ACO ESTRUTURAL PERFIL I 6 X 3 3/8</t>
  </si>
  <si>
    <t>92255</t>
  </si>
  <si>
    <t>INSTALAÇÃO DE TESOURA (INTEIRA OU MEIA), EM AÇO, PARA VÃOS MAIORES OU IGUAIS A 3,0 M E MENORES QUE 6,0 M, INCLUSO IÇAMENTO. AF_12/2015</t>
  </si>
  <si>
    <t>129,27</t>
  </si>
  <si>
    <t>92256</t>
  </si>
  <si>
    <t>INSTALAÇÃO DE TESOURA (INTEIRA OU MEIA), EM AÇO, PARA VÃOS MAIORES OU IGUAIS A 6,0 M E MENORES QUE 8,0 M, INCLUSO IÇAMENTO. AF_12/2015</t>
  </si>
  <si>
    <t>164,27</t>
  </si>
  <si>
    <t>92257</t>
  </si>
  <si>
    <t>INSTALAÇÃO DE TESOURA (INTEIRA OU MEIA), EM AÇO, PARA VÃOS MAIORES OU IGUAIS A 8,0 M E MENORES QUE 10,0 M, INCLUSO IÇAMENTO. AF_12/2015</t>
  </si>
  <si>
    <t>198,74</t>
  </si>
  <si>
    <t>92258</t>
  </si>
  <si>
    <t>INSTALAÇÃO DE TESOURA (INTEIRA OU MEIA), EM AÇO, PARA VÃOS MAIORES OU IGUAIS A 10,0 M E MENORES QUE 12,0 M, INCLUSO IÇAMENTO. AF_12/2015</t>
  </si>
  <si>
    <t>254,19</t>
  </si>
  <si>
    <t>92568</t>
  </si>
  <si>
    <t>TRAMA DE AÇO COMPOSTA POR RIPAS, CAIBROS E TERÇAS PARA TELHADOS DE ATÉ 2 ÁGUAS PARA TELHA DE ENCAIXE DE CERÂMICA OU DE CONCRETO, INCLUSO TRANSPORTE VERTICAL. AF_12/2015</t>
  </si>
  <si>
    <t>92569</t>
  </si>
  <si>
    <t>TRAMA DE AÇO COMPOSTA POR RIPAS E CAIBROS PARA TELHADOS DE ATÉ 2 ÁGUAS PARA TELHA DE ENCAIXE DE CERÂMICA OU DE CONCRETO, INCLUSO TRANSPORTE VERTICAL. AF_12/2015</t>
  </si>
  <si>
    <t>27,07</t>
  </si>
  <si>
    <t>92570</t>
  </si>
  <si>
    <t>TRAMA DE AÇO COMPOSTA POR RIPAS PARA TELHADOS DE ATÉ 2 ÁGUAS PARA TELHA DE ENCAIXE DE CERÂMICA OU DE CONCRETO, INCLUSO TRANSPORTE VERTICAL. AF_12/2015</t>
  </si>
  <si>
    <t>12,28</t>
  </si>
  <si>
    <t>92571</t>
  </si>
  <si>
    <t>TRAMA DE AÇO COMPOSTA POR RIPAS, CAIBROS E TERÇAS PARA TELHADOS DE MAIS DE 2 ÁGUAS PARA TELHA DE ENCAIXE DE CERÂMICA OU DE CONCRETO, INCLUSO TRANSPORTE VERTICAL. AF_12/2015</t>
  </si>
  <si>
    <t>66,22</t>
  </si>
  <si>
    <t>92572</t>
  </si>
  <si>
    <t>TRAMA DE AÇO COMPOSTA POR RIPAS E CAIBROS PARA TELHADOS DE MAIS DE 2 ÁGUAS PARA TELHA DE ENCAIXE DE CERÂMICA OU DE CONCRETO, INCLUSO TRANSPORTE VERTICAL. AF_12/2015</t>
  </si>
  <si>
    <t>30,98</t>
  </si>
  <si>
    <t>92573</t>
  </si>
  <si>
    <t>TRAMA DE AÇO COMPOSTA POR RIPAS PARA TELHADOS DE MAIS DE 2 ÁGUAS PARA TELHA DE ENCAIXE DE CERÂMICA OU DE CONCRETO, INCLUSO TRANSPORTE VERTICAL, INCLUSO TRANSPORTE VERTICAL. AF_12/2015</t>
  </si>
  <si>
    <t>15,00</t>
  </si>
  <si>
    <t>92574</t>
  </si>
  <si>
    <t>TRAMA DE AÇO COMPOSTA POR RIPAS, CAIBROS E TERÇAS PARA TELHADOS DE ATÉ 2 ÁGUAS PARA TELHA CERÂMICA CAPA-CANAL, INCLUSO TRANSPORTE VERTICAL. AF_12/2015</t>
  </si>
  <si>
    <t>65,27</t>
  </si>
  <si>
    <t>92575</t>
  </si>
  <si>
    <t>TRAMA DE AÇO COMPOSTA POR RIPAS E CAIBROS PARA TELHADOS DE ATÉ 2 ÁGUAS PARA TELHA CERÂMICA CAPA-CANAL, INCLUSO TRANSPORTE VERTICAL. AF_12/2015</t>
  </si>
  <si>
    <t>92576</t>
  </si>
  <si>
    <t>TRAMA DE AÇO COMPOSTA POR RIPAS PARA TELHADOS DE ATÉ 2 ÁGUAS PARA TELHA CERÂMICA CAPA-CANAL, INCLUSO TRANSPORTE VERTICAL. AF_12/2015</t>
  </si>
  <si>
    <t>92577</t>
  </si>
  <si>
    <t>TRAMA DE AÇO COMPOSTA POR RIPAS, CAIBROS E TERÇAS PARA TELHADOS DE MAIS DE 2 ÁGUAS PARA TELHA CERÂMICA CAPA-CANAL, INCLUSO TRANSPORTE VERTICAL. AF_12/2015</t>
  </si>
  <si>
    <t>71,92</t>
  </si>
  <si>
    <t>92578</t>
  </si>
  <si>
    <t>TRAMA DE AÇO COMPOSTA POR RIPAS E CAIBROS PARA TELHADOS DE MAIS DE 2 ÁGUAS PARA TELHA CERÂMICA CAPA-CANAL, INCLUSO TRANSPORTE VERTICAL. AF_12/2015</t>
  </si>
  <si>
    <t>30,82</t>
  </si>
  <si>
    <t>92579</t>
  </si>
  <si>
    <t>TRAMA DE AÇO COMPOSTA POR RIPAS PARA TELHADOS DE MAIS DE 2 ÁGUAS PARA TELHA CERÂMICA CAPA-CANAL, INCLUSO TRANSPORTE VERTICAL. AF_12/2015</t>
  </si>
  <si>
    <t>92580</t>
  </si>
  <si>
    <t>TRAMA DE AÇO COMPOSTA POR TERÇAS PARA TELHADOS DE ATÉ 2 ÁGUAS PARA TELHA ONDULADA DE FIBROCIMENTO, METÁLICA, PLÁSTICA OU TERMOACÚSTICA, INCLUSO TRANSPORTE VERTICAL. AF_12/2015</t>
  </si>
  <si>
    <t>29,01</t>
  </si>
  <si>
    <t>92581</t>
  </si>
  <si>
    <t>TRAMA DE AÇO COMPOSTA POR TERÇAS PARA TELHADOS DE ATÉ 2 ÁGUAS PARA TELHA ESTRUTURAL DE FIBROCIMENTO, INCLUSO TRANSPORTE VERTICAL. AF_12/2015</t>
  </si>
  <si>
    <t>92582</t>
  </si>
  <si>
    <t>FABRICAÇÃO E INSTALAÇÃO DE TESOURA INTEIRA EM AÇO, VÃO DE 3 M, PARA TELHA CERÂMICA OU DE CONCRETO, INCLUSO IÇAMENTO. AF_12/2015</t>
  </si>
  <si>
    <t>425,41</t>
  </si>
  <si>
    <t>92584</t>
  </si>
  <si>
    <t>FABRICAÇÃO E INSTALAÇÃO DE TESOURA INTEIRA EM AÇO, VÃO DE 4 M, PARA TELHA CERÂMICA OU DE CONCRETO, INCLUSO IÇAMENTO. AF_12/2015</t>
  </si>
  <si>
    <t>491,41</t>
  </si>
  <si>
    <t>92586</t>
  </si>
  <si>
    <t>FABRICAÇÃO E INSTALAÇÃO DE TESOURA INTEIRA EM AÇO, VÃO DE 5 M, PARA TELHA CERÂMICA OU DE CONCRETO, INCLUSO IÇAMENTO. AF_12/2015</t>
  </si>
  <si>
    <t>557,41</t>
  </si>
  <si>
    <t>92588</t>
  </si>
  <si>
    <t>FABRICAÇÃO E INSTALAÇÃO DE TESOURA INTEIRA EM AÇO, VÃO DE 6 M, PARA TELHA CERÂMICA OU DE CONCRETO, INCLUSO IÇAMENTO. AF_12/2015</t>
  </si>
  <si>
    <t>703,69</t>
  </si>
  <si>
    <t>92590</t>
  </si>
  <si>
    <t>FABRICAÇÃO E INSTALAÇÃO DE TESOURA INTEIRA EM AÇO, VÃO DE 7 M, PARA TELHA CERÂMICA OU DE CONCRETO, INCLUSO IÇAMENTO. AF_12/2015</t>
  </si>
  <si>
    <t>769,68</t>
  </si>
  <si>
    <t>92592</t>
  </si>
  <si>
    <t>FABRICAÇÃO E INSTALAÇÃO DE TESOURA INTEIRA EM AÇO, VÃO DE 8 M, PARA TELHA CERÂMICA OU DE CONCRETO, INCLUSO IÇAMENTO. AF_12/2015</t>
  </si>
  <si>
    <t>870,15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</si>
  <si>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</si>
  <si>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</si>
  <si>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</si>
  <si>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</si>
  <si>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994,26</t>
  </si>
  <si>
    <t>92596</t>
  </si>
  <si>
    <t>FABRICAÇÃO E INSTALAÇÃO DE TESOURA INTEIRA EM AÇO, VÃO DE 10 M, PARA TELHA CERÂMICA OU DE CONCRETO, INCLUSO IÇAMENTO. AF_12/2015</t>
  </si>
  <si>
    <t>1.117,88</t>
  </si>
  <si>
    <t>92598</t>
  </si>
  <si>
    <t>FABRICAÇÃO E INSTALAÇÃO DE TESOURA INTEIRA EM AÇO, VÃO DE 11 M, PARA TELHA CERÂMICA OU DE CONCRETO, INCLUSO IÇAMENTO. AF_12/2015</t>
  </si>
  <si>
    <t>1.183,88</t>
  </si>
  <si>
    <t>92600</t>
  </si>
  <si>
    <t>FABRICAÇÃO E INSTALAÇÃO DE TESOURA INTEIRA EM AÇO, VÃO DE 12 M, PARA TELHA CERÂMICA OU DE CONCRETO, INCLUSO IÇAMENTO. AF_12/2015</t>
  </si>
  <si>
    <t>1.262,71</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</si>
  <si>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</si>
  <si>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</si>
  <si>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</si>
  <si>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</si>
  <si>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478,56</t>
  </si>
  <si>
    <t>92606</t>
  </si>
  <si>
    <t>FABRICAÇÃO E INSTALAÇÃO DE TESOURA INTEIRA EM AÇO, VÃO DE 5 M, PARA TELHA ONDULADA DE FIBROCIMENTO, METÁLICA, PLÁSTICA OU TERMOACÚSTICA, INCLUSO IÇAMENTO. AF_12/2015</t>
  </si>
  <si>
    <t>544,56</t>
  </si>
  <si>
    <t>92608</t>
  </si>
  <si>
    <t>FABRICAÇÃO E INSTALAÇÃO DE TESOURA INTEIRA EM AÇO, VÃO DE 6 M, PARA TELHA ONDULADA DE FIBROCIMENTO, METÁLICA, PLÁSTICA OU TERMOACÚSTICA, INCLUSO IÇAMENTO. AF_12/2015</t>
  </si>
  <si>
    <t>677,99</t>
  </si>
  <si>
    <t>92610</t>
  </si>
  <si>
    <t>FABRICAÇÃO E INSTALAÇÃO DE TESOURA INTEIRA EM AÇO, VÃO DE 7 M, PARA TELHA ONDULADA DE FIBROCIMENTO, METÁLICA, PLÁSTICA OU TERMOACÚSTICA, INCLUSO IÇAMENTO. AF_12/2015</t>
  </si>
  <si>
    <t>743,99</t>
  </si>
  <si>
    <t>92612</t>
  </si>
  <si>
    <t>FABRICAÇÃO E INSTALAÇÃO DE TESOURA INTEIRA EM AÇO, VÃO DE 8 M, PARA TELHA ONDULADA DE FIBROCIMENTO, METÁLICA, PLÁSTICA OU TERMOACÚSTICA, INCLUSO IÇAMENTO, INCLUSO IÇAMENTO. AF_12/2015</t>
  </si>
  <si>
    <t>844,46</t>
  </si>
  <si>
    <t>92614</t>
  </si>
  <si>
    <t>FABRICAÇÃO E INSTALAÇÃO DE TESOURA INTEIRA EM AÇO, VÃO DE 9 M, PARA TELHA ONDULADA DE FIBROCIMENTO, METÁLICA, PLÁSTICA OU TERMOACÚSTICA, INCLUSO IÇAMENTO. AF_12/2015</t>
  </si>
  <si>
    <t>942,87</t>
  </si>
  <si>
    <t>92616</t>
  </si>
  <si>
    <t>FABRICAÇÃO E INSTALAÇÃO DE TESOURA INTEIRA EM AÇO, VÃO DE 10 M, PARA TELHA ONDULADA DE FIBROCIMENTO, METÁLICA, PLÁSTICA OU TERMOACÚSTICA, INCLUSO IÇAMENTO. AF_12/2015</t>
  </si>
  <si>
    <t>1.079,34</t>
  </si>
  <si>
    <t>92618</t>
  </si>
  <si>
    <t>FABRICAÇÃO E INSTALAÇÃO DE TESOURA INTEIRA EM AÇO, VÃO DE 11 M, PARA TELHA ONDULADA DE FIBROCIMENTO, METÁLICA, PLÁSTICA OU TERMOACÚSTICA, INCLUSO IÇAMENTO. AF_12/2015</t>
  </si>
  <si>
    <t>1.145,34</t>
  </si>
  <si>
    <t>92620</t>
  </si>
  <si>
    <t>FABRICAÇÃO E INSTALAÇÃO DE TESOURA INTEIRA EM AÇO, VÃO DE 12 M, PARA TELHA ONDULADA DE FIBROCIMENTO, METÁLICA, PLÁSTICA OU TERMOACÚSTICA, INCLUSO IÇAMENTO. AF_12/2015</t>
  </si>
  <si>
    <t>1.211,32</t>
  </si>
  <si>
    <t>94444</t>
  </si>
  <si>
    <t>TELHAMENTO COM TELHA DE ENCAIXE, TIPO FRANCESA DE VIDRO, COM ATÉ 2 ÁGUAS, INCLUSO TRANSPORTE VERTICAL. AF_06/2016</t>
  </si>
  <si>
    <t>655,34</t>
  </si>
  <si>
    <t>73891/1</t>
  </si>
  <si>
    <t>ESGOTAMENTO COM MOTO-BOMBA AUTOESCOVANTE</t>
  </si>
  <si>
    <t>5,13</t>
  </si>
  <si>
    <t>73882/1</t>
  </si>
  <si>
    <t>CALHA EM CONCRETO SIMPLES, EM MEIA CANA, DIAMETRO 200 MM</t>
  </si>
  <si>
    <t>25,61</t>
  </si>
  <si>
    <t>73882/5</t>
  </si>
  <si>
    <t>CALHA EM CONCRETO SIMPLES, EM MEIA CANA DE CONCRETO, DIAMETRO 600 MM</t>
  </si>
  <si>
    <t>71,78</t>
  </si>
  <si>
    <t>73816/1</t>
  </si>
  <si>
    <t>EXECUCAO DE DRENO COM TUBOS DE PVC CORRUGADO FLEXIVEL PERFURADO - DN 100</t>
  </si>
  <si>
    <t>73816/2</t>
  </si>
  <si>
    <t>EXECUCAO DE DRENO VERTICAL COM PEDRISCO, DIAMETRO 200MM</t>
  </si>
  <si>
    <t>73881/1</t>
  </si>
  <si>
    <t>EXECUCAO DE DRENO COM MANTA GEOTEXTIL 200 G/M2</t>
  </si>
  <si>
    <t>5,81</t>
  </si>
  <si>
    <t>73881/3</t>
  </si>
  <si>
    <t>EXECUCAO DE DRENO COM MANTA GEOTEXTIL 400 G/M2</t>
  </si>
  <si>
    <t>11,40</t>
  </si>
  <si>
    <t>73883/1</t>
  </si>
  <si>
    <t>EXECUCAO DE DRENO FRANCES COM AREIA MEDIA</t>
  </si>
  <si>
    <t>53,62</t>
  </si>
  <si>
    <t>73883/2</t>
  </si>
  <si>
    <t>EXECUCAO DE DRENO FRANCES COM BRITA NUM 2</t>
  </si>
  <si>
    <t>94,76</t>
  </si>
  <si>
    <t>73883/3</t>
  </si>
  <si>
    <t>EXECUCAO DE DRENO FRANCES COM CASCALHO</t>
  </si>
  <si>
    <t>58,61</t>
  </si>
  <si>
    <t>73902/1</t>
  </si>
  <si>
    <t>CAMADA DRENANTE COM BRITA NUM 3</t>
  </si>
  <si>
    <t>73968/1</t>
  </si>
  <si>
    <t>MANTA IMPERMEABILIZANTE A BASE DE ASFALTO - FORNECIMENTO E INSTALACAO</t>
  </si>
  <si>
    <t>45,09</t>
  </si>
  <si>
    <t>73969/1</t>
  </si>
  <si>
    <t>EXECUCAO DE DRENOS DE CHORUME EM TUBOS DRENANTES DE CONCRETO, DIAM=200MM, ENVOLTOS EM BRITA E GEOTEXTIL</t>
  </si>
  <si>
    <t>63,50</t>
  </si>
  <si>
    <t>74017/1</t>
  </si>
  <si>
    <t>EXECUCAO DE DRENOS DE CHORUME EM TUBOS DRENANTES, PVC, DIAM=100 MM, ENVOLTOS EM BRITA E GEOTEXTIL</t>
  </si>
  <si>
    <t>74017/2</t>
  </si>
  <si>
    <t>EXECUCAO DE DRENOS DE CHORUME EM TUBOS DRENANTES, PVC, DIAM=150 MM, ENVOLTOS EM BRITA E GEOTEXTIL</t>
  </si>
  <si>
    <t>59,70</t>
  </si>
  <si>
    <t>75029/1</t>
  </si>
  <si>
    <t>TUBO PVC CORRUGADO RIGIDO PERFURADO DN 150 PARA DRENAGEM - FORNECIMENTO E INSTALACAO</t>
  </si>
  <si>
    <t>39,69</t>
  </si>
  <si>
    <t>83651</t>
  </si>
  <si>
    <t>TUBO PVC CORRUGADO PERFURADO 100 MM C/ JUNTA ELASTICA PARA DRENAGEM.</t>
  </si>
  <si>
    <t>29,27</t>
  </si>
  <si>
    <t>83656</t>
  </si>
  <si>
    <t>COLCHAO DRENANTE C/ 30CM PEDRA BRITADA N.3/FILTRO TRANSICAO MANTA GEOTEXTIL 100% POLIPROPILENO OU POLIESTER INCL FORNEC/COLOCMAT</t>
  </si>
  <si>
    <t>36,92</t>
  </si>
  <si>
    <t>83658</t>
  </si>
  <si>
    <t>EXECUCAO DRENO PROFUNDO, COM CORTE TRAPEZOIDAL EM SOLO, DE 70X80X150CM EXCL TUBO INCL MATERIAL EXECUCAO, COM SELO ENCHIMENTO MATERIAL DRENANTE E ESCAVACAO</t>
  </si>
  <si>
    <t>141,80</t>
  </si>
  <si>
    <t>83661</t>
  </si>
  <si>
    <t>EXECUCAO DE DRENO PROFUNDO, CORTE EM SOLO, COM TUBO POROSO D=0,20M</t>
  </si>
  <si>
    <t>87,10</t>
  </si>
  <si>
    <t>83662</t>
  </si>
  <si>
    <t>EXECUCAO DE DRENO CEGO</t>
  </si>
  <si>
    <t>88,93</t>
  </si>
  <si>
    <t>83664</t>
  </si>
  <si>
    <t>EXECUCAO DE DRENO DE TUBO DE CONRETO SIMPLES POROSO D=0,20 M (0,5MX0,5M) PARA GALERIAS DE AGUAS PLUVIAIS</t>
  </si>
  <si>
    <t>54,80</t>
  </si>
  <si>
    <t>83665</t>
  </si>
  <si>
    <t>FORNECIMENTO E INSTALACAO DE MANTA BIDIM RT - 14</t>
  </si>
  <si>
    <t>83667</t>
  </si>
  <si>
    <t>CAMADA DRENANTE COM AREIA MEDIA</t>
  </si>
  <si>
    <t>83668</t>
  </si>
  <si>
    <t>CAMADA DRENANTE COM BRITA NUM 2</t>
  </si>
  <si>
    <t>97,92</t>
  </si>
  <si>
    <t>83669</t>
  </si>
  <si>
    <t>FORNECIMENTO/INSTALACAO MANTA BIDIM RT-16</t>
  </si>
  <si>
    <t>83670</t>
  </si>
  <si>
    <t>TUBO PVC DN 75 MM PARA DRENAGEM - FORNECIMENTO E INSTALACAO</t>
  </si>
  <si>
    <t>42,68</t>
  </si>
  <si>
    <t>83671</t>
  </si>
  <si>
    <t>TUBO PVC DN 100 MM PARA DRENAGEM - FORNECIMENTO E INSTALACAO</t>
  </si>
  <si>
    <t>45,94</t>
  </si>
  <si>
    <t>83675</t>
  </si>
  <si>
    <t>TUBO CONCRETO SIMPLES DN 200 MM PARA DRENAGEM - FORNECIMENTO E INSTALACAO, INCLUSIVE ESCAVACAO MANUAL 1M3/M.</t>
  </si>
  <si>
    <t>78,93</t>
  </si>
  <si>
    <t>97,18</t>
  </si>
  <si>
    <t>83677</t>
  </si>
  <si>
    <t>TUBO CONCRETO SIMPLES DN 400 MM PARA DRENAGEM - FORNECIMENTO E INSTALACAO INCLUSIVE ESCAVACAO MANUAL 1,5M3/M</t>
  </si>
  <si>
    <t>121,86</t>
  </si>
  <si>
    <t>83678</t>
  </si>
  <si>
    <t>TUBO CONCRETO SIMPLES DN 500 MM PARA DRENAGEM - FORNECIMENTO E INSTALACAO INCLUSIVE ESCAVACAO MANUAL 2M3/M</t>
  </si>
  <si>
    <t>157,00</t>
  </si>
  <si>
    <t>83679</t>
  </si>
  <si>
    <t>TUBO PVC D=2 COM MATERIAL DRENANTE PARA DRENO/BARBACA - FORNECIMENTO E INSTALACAO</t>
  </si>
  <si>
    <t>83680</t>
  </si>
  <si>
    <t>TUBO PVC D=3" COM MATERIAL DRENANTE PARA DRENO/BARBACA - FORNECIMENTO E INSTALACAO</t>
  </si>
  <si>
    <t>83681</t>
  </si>
  <si>
    <t>TUBO PVC D=4" COM MATERIAL DRENANTE PARA DRENO/BARBACA - FORNECIMENTO E INSTALACAO</t>
  </si>
  <si>
    <t>83682</t>
  </si>
  <si>
    <t>CAMADA VERTICAL DRENANTE C/ PEDRA BRITADA NUMS 1 E 2</t>
  </si>
  <si>
    <t>83683</t>
  </si>
  <si>
    <t>CAMADA HORIZONTAL DRENANTE C/ PEDRA BRITADA 1 E 2</t>
  </si>
  <si>
    <t>107,72</t>
  </si>
  <si>
    <t>83729</t>
  </si>
  <si>
    <t>FORNECIMENTO/INSTALACAO DE MANTA BIDIM RT-31</t>
  </si>
  <si>
    <t>17,57</t>
  </si>
  <si>
    <t>83739</t>
  </si>
  <si>
    <t>FORNECIMENTO/INSTALACAO DE MANTA BIDIM RT-10</t>
  </si>
  <si>
    <t>6,10</t>
  </si>
  <si>
    <t>6454</t>
  </si>
  <si>
    <t>FORNECIMENTO E LANCAMENTO DE PEDRA DE MAO</t>
  </si>
  <si>
    <t>148,99</t>
  </si>
  <si>
    <t>73611</t>
  </si>
  <si>
    <t>ENROCAMENTO COM PEDRA ARGAMASSADA TRAÇO 1:4 COM PEDRA DE MÃO</t>
  </si>
  <si>
    <t>73697</t>
  </si>
  <si>
    <t>ENROCAMENTO MANUAL, SEM ARRUMACAO DO MATERIAL</t>
  </si>
  <si>
    <t>150,12</t>
  </si>
  <si>
    <t>73698</t>
  </si>
  <si>
    <t>ENROCAMENTO MANUAL, COM ARRUMACAO DO MATERIAL</t>
  </si>
  <si>
    <t>198,84</t>
  </si>
  <si>
    <t>73890/1</t>
  </si>
  <si>
    <t>ENSECADEIRA DE MADEIRA COM PAREDE SIMPLES</t>
  </si>
  <si>
    <t>132,69</t>
  </si>
  <si>
    <t>73890/2</t>
  </si>
  <si>
    <t>ENSECADEIRA DE MADEIRA COM PAREDE DUPLA</t>
  </si>
  <si>
    <t>335,97</t>
  </si>
  <si>
    <t>92743</t>
  </si>
  <si>
    <t>MURO DE GABIÃO, ENCHIMENTO COM PEDRA DE MÃO TIPO RACHÃO, DE GRAVIDADE, COM GAIOLAS DE COMPRIMENTO IGUAL A 2 METROS, ALTURA DO MURO DE ATÉ 4 METROS - FORNECIMENTO E EXECUÇÃO. AF_12/2015</t>
  </si>
  <si>
    <t>434,55</t>
  </si>
  <si>
    <t>92744</t>
  </si>
  <si>
    <t>MURO DE GABIÃO, ENCHIMENTO COM PEDRA DE MÃO TIPO RACHÃO, DE GRAVIDADE, COM GAIOLAS DE COMPRIMENTO IGUAL A 5 METROS, ALTURA DO MURO DE ATÉ 4 METROS - FORNECIMENTO E EXECUÇÃO. AF_12/2015</t>
  </si>
  <si>
    <t>411,40</t>
  </si>
  <si>
    <t>92745</t>
  </si>
  <si>
    <t>MURO DE GABIÃO, ENCHIMENTO COM PEDRA DE MÃO TIPO RACHÃO, DE GRAVIDADE, COM GAIOLAS DE COMPRIMENTO IGUAL A 2 METROS, ALTURA DO MURO ACIMA DE 4 E ATÉ 6 METROS - FORNECIMENTO E EXECUÇÃO. AF_12/2015</t>
  </si>
  <si>
    <t>536,61</t>
  </si>
  <si>
    <t>92746</t>
  </si>
  <si>
    <t>MURO DE GABIÃO, ENCHIMENTO COM PEDRA DE MÃO TIPO RACHÃO, DE GRAVIDADE, COM GAIOLAS DE COMPRIMENTO IGUAL A 5 METROS, ALTURA DO MURO ACIMA DE 4 E ATÉ 6 METROS - FORNECIMENTO E EXECUÇÃO. AF_12/2015</t>
  </si>
  <si>
    <t>487,46</t>
  </si>
  <si>
    <t>92747</t>
  </si>
  <si>
    <t>MURO DE GABIÃO, ENCHIMENTO COM PEDRA DE MÃO TIPO RACHÃO, DE GRAVIDADE, COM GAIOLAS DE COMPRIMENTO IGUAL A 2 METROS, ALTURA DO MURO ACIMA DE 6 E ATÉ 10 METROS - FORNECIMENTO E EXECUÇÃO. AF_12/2015</t>
  </si>
  <si>
    <t>594,36</t>
  </si>
  <si>
    <t>92748</t>
  </si>
  <si>
    <t>MURO DE GABIÃO, ENCHIMENTO COM PEDRA DE MÃO TIPO RACHÃO, DE GRAVIDADE, COM GAIOLAS DE COMPRIMENTO IGUAL A 5 METROS, ALTURA DO MURO MAIOR QUE 6 ATÉ 10 METROS - FORNECIMENTO E EXECUÇÃO. AF_12/2015</t>
  </si>
  <si>
    <t>530,70</t>
  </si>
  <si>
    <t>92749</t>
  </si>
  <si>
    <t>MURO DE GABIÃO, ENCHIMENTO COM PEDRA DE MÃO TIPO RACHÃO, COM SOLO REFORÇADO, ALTURA DO MURO DE ATÉ 4 METROS - FORNECIMENTO E EXECUÇÃO. AF_12/2015</t>
  </si>
  <si>
    <t>616,90</t>
  </si>
  <si>
    <t>92750</t>
  </si>
  <si>
    <t>MURO DE GABIÃO, ENCHIMENTO COM PEDRA DE MÃO TIPO RACHÃO, COM SOLO REFORÇADO, ALTURA DO MURO ACIMA DE 4 E ATÉ 12 METROS - FORNECIMENTO E EXECUÇÃO. AF_12/2015</t>
  </si>
  <si>
    <t>1.051,42</t>
  </si>
  <si>
    <t>92751</t>
  </si>
  <si>
    <t>MURO DE GABIÃO, ENCHIMENTO COM PEDRA DE MÃO TIPO RACHÃO, COM SOLO REFORÇADO, ALTURA DO MURO ACIMA DE 12 E ATÉ 20 METROS - FORNECIMENTO E EXECUÇÃO. AF_12/2015</t>
  </si>
  <si>
    <t>1.303,35</t>
  </si>
  <si>
    <t>92752</t>
  </si>
  <si>
    <t>MURO DE GABIÃO, ENCHIMENTO COM PEDRA DE MÃO TIPO RACHÃO, COM SOLO REFORÇADO, ALTURA DO MURO ACIMA DE 20 E ATÉ 28 METROS - FORNECIMENTO E EXECUÇÃO. AF_12/2015</t>
  </si>
  <si>
    <t>1.554,23</t>
  </si>
  <si>
    <t>92753</t>
  </si>
  <si>
    <t>MURO DE GABIÃO, ENCHIMENTO COM RESÍDUO DE CONSTRUÇÃO E DEMOLIÇÃO, DE GRAVIDADE, COM GAIOLA TRAPEZOIDAL DE COMPRIMENTO IGUAL A 2 METROS, ALTURA DO MURO DE ATÉ 2 METROS - FORNECIMENTO E EXECUÇÃO. AF_12/2015</t>
  </si>
  <si>
    <t>394,72</t>
  </si>
  <si>
    <t>92754</t>
  </si>
  <si>
    <t>MURO DE GABIÃO, ENCHIMENTO COM RESÍDUO DE CONSTRUÇÃO E DEMOLIÇÃO, DE GRAVIDADE, COM GAIOLA TRAPEZOIDAL DE COMPRIMENTO IGUAL A 2 METROS, ALTURA DO MURO ACIMA DE 2 E ATÉ 4 METROS - FORNECIMENTO E EXECUÇÃO. AF_12/2015</t>
  </si>
  <si>
    <t>358,07</t>
  </si>
  <si>
    <t>92755</t>
  </si>
  <si>
    <t>PROTEÇÃO SUPERFICIAL DE CANAL EM GABIÃO TIPO COLCHÃO, ALTURA DE 17 CENTÍMETROS, ENCHIMENTO COM PEDRA DE MÃO TIPO RACHÃO - FORNECIMENTO E EXECUÇÃO. AF_12/2015</t>
  </si>
  <si>
    <t>157,49</t>
  </si>
  <si>
    <t>92756</t>
  </si>
  <si>
    <t>PROTEÇÃO SUPERFICIAL DE CANAL EM GABIÃO TIPO COLCHÃO, ALTURA DE 23 CENTÍMETROS, ENCHIMENTO COM PEDRA DE MÃO TIPO RACHÃO - FORNECIMENTO E EXECUÇÃO. AF_12/2015</t>
  </si>
  <si>
    <t>179,09</t>
  </si>
  <si>
    <t>92757</t>
  </si>
  <si>
    <t>PROTEÇÃO SUPERFICIAL DE CANAL EM GABIÃO TIPO COLCHÃO, ALTURA DE 30 CENTÍMETROS, ENCHIMENTO COM PEDRA DE MÃO TIPO RACHÃO - FORNECIMENTO E EXECUÇÃO. AF_12/2015</t>
  </si>
  <si>
    <t>205,28</t>
  </si>
  <si>
    <t>92758</t>
  </si>
  <si>
    <t>PROTEÇÃO SUPERFICIAL DE CANAL EM GABIÃO TIPO SACO, DIÂMETRO DE 65 CENTÍMETROS, ENCHIMENTO MANUAL COM PEDRA DE MÃO TIPO RACHÃO - FORNECIMENTO E EXECUÇÃO. AF_12/2015</t>
  </si>
  <si>
    <t>482,87</t>
  </si>
  <si>
    <t>73843/1</t>
  </si>
  <si>
    <t>MURO DE ARRIMO DE CONCRETO CICLOPICO COM 30% DE PEDRA DE MAO</t>
  </si>
  <si>
    <t>287,59</t>
  </si>
  <si>
    <t>73844/1</t>
  </si>
  <si>
    <t>MURO DE ARRIMO DE ALVENARIA DE PEDRA ARGAMASSADA</t>
  </si>
  <si>
    <t>449,27</t>
  </si>
  <si>
    <t>73844/2</t>
  </si>
  <si>
    <t>MURO DE ARRIMO DE ALVENARIA DE TIJOLOS</t>
  </si>
  <si>
    <t>435,31</t>
  </si>
  <si>
    <t>73846/1</t>
  </si>
  <si>
    <t>MURO DE ARRIMO CELULAR PECAS PRE-MOLDADAS CONCRETO EXCL FORMAS INCL   CONFECCAO DAS PECAS MONTAGEM E COMPACTACAO DO SOLO DE ENCHIMENTO.</t>
  </si>
  <si>
    <t>242,50</t>
  </si>
  <si>
    <t>73846/2</t>
  </si>
  <si>
    <t>MURO DE ARRIMO CELULAR PECAS PRE-MOLDADAS CONCRETO EXCL MATERIAIS E   FORMAS INCL CONFECCAO PECAS MONTAGEM E COMPACTACAO DO SOLO(ENCHIMENTO)</t>
  </si>
  <si>
    <t>112,63</t>
  </si>
  <si>
    <t>91069</t>
  </si>
  <si>
    <t>EXECUÇÃO DE REVESTIMENTO DE CONCRETO PROJETADO COM ESPESSURA DE 7 CM, ARMADO COM TELA, INCLINAÇÃO MENOR QUE 90°, APLICAÇÃO CONTÍNUA, UTILIZANDO EQUIPAMENTO DE PROJEÇÃO COM 6 M³/H DE CAPACIDADE. AF_01/2016</t>
  </si>
  <si>
    <t>68,14</t>
  </si>
  <si>
    <t>91070</t>
  </si>
  <si>
    <t>EXECUÇÃO DE REVESTIMENTO DE CONCRETO PROJETADO COM ESPESSURA DE 10 CM, ARMADO COM TELA, INCLINAÇÃO MENOR QUE 90°, APLICAÇÃO CONTÍNUA, UTILIZANDO EQUIPAMENTO DE PROJEÇÃO COM 6 M³/H DE CAPACIDADE. AF_01/2016</t>
  </si>
  <si>
    <t>75,27</t>
  </si>
  <si>
    <t>91071</t>
  </si>
  <si>
    <t>EXECUÇÃO DE REVESTIMENTO DE CONCRETO PROJETADO COM ESPESSURA DE 7 CM, ARMADO COM TELA, INCLINAÇÃO DE 90°, APLICAÇÃO CONTÍNUA, UTILIZANDO EQUIPAMENTO DE PROJEÇÃO COM 6 M³/H DE CAPACIDADE. AF_01/2016</t>
  </si>
  <si>
    <t>99,43</t>
  </si>
  <si>
    <t>91072</t>
  </si>
  <si>
    <t>EXECUÇÃO DE REVESTIMENTO DE CONCRETO PROJETADO COM ESPESSURA DE 10 CM, ARMADO COM TELA, INCLINAÇÃO DE 90°, APLICAÇÃO CONTÍNUA, UTILIZANDO EQUIPAMENTO DE PROJEÇÃO COM 6 M³/H DE CAPACIDADE. AF_01/2016</t>
  </si>
  <si>
    <t>106,52</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</si>
  <si>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</si>
  <si>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</si>
  <si>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</si>
  <si>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</si>
  <si>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87,69</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</si>
  <si>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</si>
  <si>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</si>
  <si>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</si>
  <si>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</si>
  <si>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121,18</t>
  </si>
  <si>
    <t>91077</t>
  </si>
  <si>
    <t>EXECUÇÃO DE REVESTIMENTO DE CONCRETO PROJETADO COM ESPESSURA DE 7 CM, ARMADO COM FIBRAS DE AÇO, INCLINAÇÃO MENOR QUE 90°, APLICAÇÃO CONTÍNUA, UTILIZANDO EQUIPAMENTO DE PROJEÇÃO COM 6 M³/H DE CAPACIDADE. AF_01/2016</t>
  </si>
  <si>
    <t>104,83</t>
  </si>
  <si>
    <t>91078</t>
  </si>
  <si>
    <t>EXECUÇÃO DE REVESTIMENTO DE CONCRETO PROJETADO COM ESPESSURA DE 10 CM, ARMADO COM FIBRAS DE AÇO, INCLINAÇÃO MENOR QUE 90°, APLICAÇÃO CONTÍNUA, UTILIZANDO EQUIPAMENTO DE PROJEÇÃO COM 6 M³/H DE CAPACIDADE. AF_01/2016</t>
  </si>
  <si>
    <t>123,55</t>
  </si>
  <si>
    <t>91079</t>
  </si>
  <si>
    <t>EXECUÇÃO DE REVESTIMENTO DE CONCRETO PROJETADO COM ESPESSURA DE 7 CM, ARMADO COM FIBRAS DE AÇO, INCLINAÇÃO DE 90°, APLICAÇÃO CONTÍNUA, UTILIZANDO EQUIPAMENTO DE PROJEÇÃO COM 6 M³/H DE CAPACIDADE. AF_01/2016</t>
  </si>
  <si>
    <t>109,21</t>
  </si>
  <si>
    <t>91080</t>
  </si>
  <si>
    <t>EXECUÇÃO DE REVESTIMENTO DE CONCRETO PROJETADO COM ESPESSURA DE 10 CM, ARMADO COM FIBRAS DE AÇO, INCLINAÇÃO DE 90°, APLICAÇÃO CONTÍNUA, UTILIZANDO EQUIPAMENTO DE PROJEÇÃO COM 6 M³/H DE CAPACIDADE. AF_01/2016</t>
  </si>
  <si>
    <t>127,80</t>
  </si>
  <si>
    <t>91081</t>
  </si>
  <si>
    <t>EXECUÇÃO DE REVESTIMENTO DE CONCRETO PROJETADO COM ESPESSURA DE 7 CM, ARMADO COM FIBRAS DE AÇO, INCLINAÇÃO MENOR QUE 90°, APLICAÇÃO CONTÍNUA, UTILIZANDO EQUIPAMENTO DE PROJEÇÃO COM 3 M³/H DE CAPACIDADE. AF_01/2016</t>
  </si>
  <si>
    <t>117,31</t>
  </si>
  <si>
    <t>91082</t>
  </si>
  <si>
    <t>EXECUÇÃO DE REVESTIMENTO DE CONCRETO PROJETADO COM ESPESSURA DE 10 CM, ARMADO COM FIBRAS DE AÇO, INCLINAÇÃO MENOR QUE 90°, APLICAÇÃO CONTÍNUA, UTILIZANDO EQUIPAMENTO DE PROJEÇÃO COM 3 M³/H DE CAPACIDADE. AF_01/2016</t>
  </si>
  <si>
    <t>137,03</t>
  </si>
  <si>
    <t>91083</t>
  </si>
  <si>
    <t>EXECUÇÃO DE REVESTIMENTO DE CONCRETO PROJETADO COM ESPESSURA DE 7 CM, ARMADO COM FIBRAS DE AÇO, INCLINAÇÃO DE 90°, APLICAÇÃO CONTÍNUA, UTILIZANDO EQUIPAMENTO DE PROJEÇÃO COM 3 M³/H DE CAPACIDADE. AF_01/2016</t>
  </si>
  <si>
    <t>125,08</t>
  </si>
  <si>
    <t>91084</t>
  </si>
  <si>
    <t>EXECUÇÃO DE REVESTIMENTO DE CONCRETO PROJETADO COM ESPESSURA DE 10 CM, ARMADO COM FIBRAS DE AÇO, INCLINAÇÃO DE 90°, APLICAÇÃO CONTÍNUA, UTILIZANDO EQUIPAMENTO DE PROJEÇÃO COM 3 M³/H DE CAPACIDADE. AF_01/2016</t>
  </si>
  <si>
    <t>144,63</t>
  </si>
  <si>
    <t>91086</t>
  </si>
  <si>
    <t>EXECUÇÃO DE REVESTIMENTO DE CONCRETO PROJETADO COM ESPESSURA DE 7 CM, ARMADO COM TELA, INCLINAÇÃO MENOR QUE 90°, APLICAÇÃO DESCONTÍNUA, UTILIZANDO EQUIPAMENTO DE PROJEÇÃO COM 6 M³/H DE CAPACIDADE. AF_01/2016</t>
  </si>
  <si>
    <t>76,22</t>
  </si>
  <si>
    <t>91087</t>
  </si>
  <si>
    <t>EXECUÇÃO DE REVESTIMENTO DE CONCRETO PROJETADO COM ESPESSURA DE 10 CM, ARMADO COM TELA, INCLINAÇÃO MENOR QUE 90°, APLICAÇÃO DESCONTÍNUA, UTILIZANDO EQUIPAMENTO DE PROJEÇÃO COM 6 M³/H DE CAPACIDADE. AF_01/2016</t>
  </si>
  <si>
    <t>83,58</t>
  </si>
  <si>
    <t>91088</t>
  </si>
  <si>
    <t>EXECUÇÃO DE REVESTIMENTO DE CONCRETO PROJETADO COM ESPESSURA DE 7 CM, ARMADO COM TELA, INCLINAÇÃO DE 90°, APLICAÇÃO DESCONTÍNUA, UTILIZANDO EQUIPAMENTO DE PROJEÇÃO COM 6 M³/H DE CAPACIDADE. AF_01/2016</t>
  </si>
  <si>
    <t>108,62</t>
  </si>
  <si>
    <t>91089</t>
  </si>
  <si>
    <t>EXECUÇÃO DE REVESTIMENTO DE CONCRETO PROJETADO COM ESPESSURA DE 10 CM, ARMADO COM TELA, INCLINAÇÃO DE 90°, APLICAÇÃO DESCONTÍNUA, UTILIZANDO EQUIPAMENTO DE PROJEÇÃO COM 6 M³/H DE CAPACIDADE. AF_01/2016</t>
  </si>
  <si>
    <t>116,10</t>
  </si>
  <si>
    <t>91090</t>
  </si>
  <si>
    <t>EXECUÇÃO DE REVESTIMENTO DE CONCRETO PROJETADO COM ESPESSURA DE 7 CM, ARMADO COM TELA, INCLINAÇÃO MENOR QUE 90°, APLICAÇÃO DESCONTÍNUA, UTILIZANDO EQUIPAMENTO DE PROJEÇÃO COM 3 M³/H DE CAPACIDADE. AF_01/2016</t>
  </si>
  <si>
    <t>86,05</t>
  </si>
  <si>
    <t>91091</t>
  </si>
  <si>
    <t>EXECUÇÃO DE REVESTIMENTO DE CONCRETO PROJETADO COM ESPESSURA DE 10 CM, ARMADO COM TELA, INCLINAÇÃO MENOR QUE 90°, APLICAÇÃO DESCONTÍNUA, UTILIZANDO EQUIPAMENTO DE PROJEÇÃO COM 3 M³/H DE CAPACIDADE. AF_01/2016</t>
  </si>
  <si>
    <t>94,73</t>
  </si>
  <si>
    <t>91092</t>
  </si>
  <si>
    <t>EXECUÇÃO DE REVESTIMENTO DE CONCRETO PROJETADO COM ESPESSURA DE 7 CM, ARMADO COM TELA, INCLINAÇÃO DE 90°, APLICAÇÃO DESCONTÍNUA, UTILIZANDO EQUIPAMENTO DE PROJEÇÃO COM 3 M³/H DE CAPACIDADE. AF_01/2016</t>
  </si>
  <si>
    <t>120,24</t>
  </si>
  <si>
    <t>91093</t>
  </si>
  <si>
    <t>EXECUÇÃO DE REVESTIMENTO DE CONCRETO PROJETADO COM ESPESSURA DE 10 CM, ARMADO COM TELA, INCLINAÇÃO DE 90°, APLICAÇÃO DESCONTÍNUA, UTILIZANDO EQUIPAMENTO DE PROJEÇÃO COM 3 M³/H DE CAPACIDADE. AF_01/2016</t>
  </si>
  <si>
    <t>129,13</t>
  </si>
  <si>
    <t>91094</t>
  </si>
  <si>
    <t>EXECUÇÃO DE REVESTIMENTO DE CONCRETO PROJETADO COM ESPESSURA DE 7 CM, ARMADO COM FIBRAS DE AÇO, INCLINAÇÃO MENOR QUE 90°, APLICAÇÃO DESCONTÍNUA, UTILIZANDO EQUIPAMENTO DE PROJEÇÃO COM 6 M³/H DE CAPACIDADE. AF_01/2016</t>
  </si>
  <si>
    <t>109,81</t>
  </si>
  <si>
    <t>91095</t>
  </si>
  <si>
    <t>EXECUÇÃO DE REVESTIMENTO DE CONCRETO PROJETADO COM ESPESSURA DE 10 CM, ARMADO COM FIBRAS DE AÇO, INCLINAÇÃO MENOR QUE 90°, APLICAÇÃO DESCONTÍNUA, UTILIZANDO EQUIPAMENTO DE PROJEÇÃO COM 6 M³/H DE CAPACIDADE. AF_01/2016</t>
  </si>
  <si>
    <t>128,84</t>
  </si>
  <si>
    <t>91096</t>
  </si>
  <si>
    <t>EXECUÇÃO DE REVESTIMENTO DE CONCRETO PROJETADO COM ESPESSURA DE 7 CM, ARMADO COM FIBRAS DE AÇO, INCLINAÇÃO DE 90°, APLICAÇÃO DESCONTÍNUA, UTILIZANDO EQUIPAMENTO DE PROJEÇÃO COM 6 M³/H DE CAPACIDADE. AF_01/2016</t>
  </si>
  <si>
    <t>111,97</t>
  </si>
  <si>
    <t>91097</t>
  </si>
  <si>
    <t>EXECUÇÃO DE REVESTIMENTO DE CONCRETO PROJETADO COM ESPESSURA DE 10 CM, ARMADO COM FIBRAS DE AÇO, INCLINAÇÃO DE 90°, APLICAÇÃO DESCONTÍNUA, UTILIZANDO EQUIPAMENTO DE PROJEÇÃO COM 6 M³/H DE CAPACIDADE. AF_01/2016</t>
  </si>
  <si>
    <t>130,87</t>
  </si>
  <si>
    <t>91098</t>
  </si>
  <si>
    <t>EXECUÇÃO DE REVESTIMENTO DE CONCRETO PROJETADO COM ESPESSURA DE 7 CM, ARMADO COM FIBRAS DE AÇO, INCLINAÇÃO MENOR QUE 90°, APLICAÇÃO DESCONTÍNUA, UTILIZANDO EQUIPAMENTO DE PROJEÇÃO COM 3 M³/H DE CAPACIDADE. AF_01/2016</t>
  </si>
  <si>
    <t>122,23</t>
  </si>
  <si>
    <t>91099</t>
  </si>
  <si>
    <t>EXECUÇÃO DE REVESTIMENTO DE CONCRETO PROJETADO COM ESPESSURA DE 10 CM, ARMADO COM FIBRAS DE AÇO, INCLINAÇÃO MENOR QUE 90°, APLICAÇÃO DESCONTÍNUA, UTILIZANDO EQUIPAMENTO DE PROJEÇÃO COM 3 M³/H DE CAPACIDADE. AF_01/2016</t>
  </si>
  <si>
    <t>142,35</t>
  </si>
  <si>
    <t>91100</t>
  </si>
  <si>
    <t>EXECUÇÃO DE REVESTIMENTO DE CONCRETO PROJETADO COM ESPESSURA DE 7 CM, ARMADO COM FIBRAS DE AÇO, INCLINAÇÃO DE 90°, APLICAÇÃO DESCONTÍNUA, UTILIZANDO EQUIPAMENTO DE PROJEÇÃO COM 3 M³/H DE CAPACIDADE. AF_01/2016</t>
  </si>
  <si>
    <t>128,36</t>
  </si>
  <si>
    <t>91101</t>
  </si>
  <si>
    <t>EXECUÇÃO DE REVESTIMENTO DE CONCRETO PROJETADO COM ESPESSURA DE 10 CM, ARMADO COM FIBRAS DE AÇO, INCLINAÇÃO DE 90°, APLICAÇÃO DESCONTÍNUA, UTILIZANDO EQUIPAMENTO DE PROJEÇÃO COM 3 M³/H DE CAPACIDADE. AF_01/2016</t>
  </si>
  <si>
    <t>148,40</t>
  </si>
  <si>
    <t>93952</t>
  </si>
  <si>
    <t>EXECUÇÃO DE GRAMPO PARA SOLO GRAMPEADO COM COMPRIMENTO MENOR OU IGUAL A 4 M, DIÂMETRO DE 10 CM, PERFURAÇÃO COM EQUIPAMENTO MANUAL E ARMADURA COM DIÂMETRO DE 16 MM. AF_05/2016</t>
  </si>
  <si>
    <t>144,38</t>
  </si>
  <si>
    <t>93953</t>
  </si>
  <si>
    <t>EXECUÇÃO DE GRAMPO PARA SOLO GRAMPEADO COM COMPRIMENTO MAIOR QUE 4 M E MENOR OU IGUAL A 6 M, DIÂMETRO DE 10 CM, PERFURAÇÃO COM EQUIPAMENTO MANUAL E ARMADURA COM DIÂMETRO DE 16 MM. AF_05/2016</t>
  </si>
  <si>
    <t>133,38</t>
  </si>
  <si>
    <t>93954</t>
  </si>
  <si>
    <t>EXECUÇÃO DE GRAMPO PARA SOLO GRAMPEADO COM COMPRIMENTO MAIOR QUE 6 M E MENOR OU IGUAL A 8 M, DIÂMETRO DE 10 CM, PERFURAÇÃO COM EQUIPAMENTO MANUAL E ARMADURA COM DIÂMETRO DE 16 MM. AF_05/2016</t>
  </si>
  <si>
    <t>126,78</t>
  </si>
  <si>
    <t>93955</t>
  </si>
  <si>
    <t>EXECUÇÃO DE GRAMPO PARA SOLO GRAMPEADO COM COMPRIMENTO MAIOR QUE 8 M E MENOR OU IGUAL A 10 M, DIÂMETRO DE 10 CM, PERFURAÇÃO COM EQUIPAMENTO MANUAL E ARMADURA COM DIÂMETRO DE 16 MM. AF_05/2016</t>
  </si>
  <si>
    <t>122,15</t>
  </si>
  <si>
    <t>93956</t>
  </si>
  <si>
    <t>EXECUÇÃO DE GRAMPO PARA SOLO GRAMPEADO COM COMPRIMENTO MAIOR QUE 10 M, DIÂMETRO DE 10 CM, PERFURAÇÃO COM EQUIPAMENTO MANUAL E ARMADURA COM DIÂMETRO DE 16 MM. AF_05/2016</t>
  </si>
  <si>
    <t>118,52</t>
  </si>
  <si>
    <t>93957</t>
  </si>
  <si>
    <t>EXECUÇÃO DE GRAMPO PARA SOLO GRAMPEADO COM COMPRIMENTO MENOR OU IGUAL A 4 M, DIÂMETRO DE 10 CM, PERFURAÇÃO COM EQUIPAMENTO MANUAL E ARMADURA COM DIÂMETRO DE 20 MM. AF_05/2016</t>
  </si>
  <si>
    <t>149,75</t>
  </si>
  <si>
    <t>93958</t>
  </si>
  <si>
    <t>EXECUÇÃO DE GRAMPO PARA SOLO GRAMPEADO COM COMPRIMENTO MAIOR QUE 4 M E MENOR OU IGUAL A 6 M, DIÂMETRO DE 10 CM, PERFURAÇÃO COM EQUIPAMENTO MANUAL E ARMADURA COM DIÂMETRO DE 20 MM. AF_05/2016</t>
  </si>
  <si>
    <t>138,18</t>
  </si>
  <si>
    <t>93959</t>
  </si>
  <si>
    <t>EXECUÇÃO DE GRAMPO PARA SOLO GRAMPEADO COM COMPRIMENTO MAIOR QUE 6 M E MENOR OU IGUAL A 8 M, DIÂMETRO DE 10 CM, PERFURAÇÃO COM EQUIPAMENTO MANUAL E ARMADURA COM DIÂMETRO DE 20 MM. AF_05/2016</t>
  </si>
  <si>
    <t>131,31</t>
  </si>
  <si>
    <t>93960</t>
  </si>
  <si>
    <t>EXECUÇÃO DE GRAMPO PARA SOLO GRAMPEADO COM COMPRIMENTO MAIOR QUE 8 M E MENOR OU IGUAL A 10 M, DIÂMETRO DE 10 CM, PERFURAÇÃO COM EQUIPAMENTO MANUAL E ARMADURA COM DIÂMETRO DE 20 MM. AF_05/2016</t>
  </si>
  <si>
    <t>126,48</t>
  </si>
  <si>
    <t>93961</t>
  </si>
  <si>
    <t>EXECUÇÃO DE GRAMPO PARA SOLO GRAMPEADO COM COMPRIMENTO MAIOR QUE 10 M, DIÂMETRO DE 10 CM, PERFURAÇÃO COM EQUIPAMENTO MANUAL E ARMADURA COM DIÂMETRO DE 20 MM. AF_05/2016</t>
  </si>
  <si>
    <t>122,70</t>
  </si>
  <si>
    <t>93962</t>
  </si>
  <si>
    <t>EXECUÇÃO DE GRAMPO PARA SOLO GRAMPEADO COM COMPRIMENTO MENOR OU IGUAL A 4 M, DIÂMETRO DE 7 CM, PERFURAÇÃO COM EQUIPAMENTO MANUAL E ARMADURA COM DIÂMETRO DE 16 MM. AF_05/2016</t>
  </si>
  <si>
    <t>136,27</t>
  </si>
  <si>
    <t>93963</t>
  </si>
  <si>
    <t>EXECUÇÃO DE GRAMPO PARA SOLO GRAMPEADO COM COMPRIMENTO MAIOR QUE 4 E MENOR OU IGUAL A 6 M, DIÂMETRO DE 7 CM, PERFURAÇÃO COM EQUIPAMENTO MANUAL E ARMADURA COM DIÂMETRO DE 16 MM. AF_05/2016</t>
  </si>
  <si>
    <t>125,29</t>
  </si>
  <si>
    <t>93964</t>
  </si>
  <si>
    <t>EXECUÇÃO DE GRAMPO PARA SOLO GRAMPEADO COM COMPRIMENTO MAIOR QUE 6 M E MENOR OU IGUAL A 8 M, DIÂMETRO DE 7 CM, PERFURAÇÃO COM EQUIPAMENTO MANUAL E ARMADURA COM DIÂMETRO DE 16 MM. AF_05/2016</t>
  </si>
  <si>
    <t>118,73</t>
  </si>
  <si>
    <t>93965</t>
  </si>
  <si>
    <t>EXECUÇÃO DE GRAMPO PARA SOLO GRAMPEADO COM COMPRIMENTO MAIOR QUE 8 M E MENOR OU IGUAL A 10 M, DIÂMETRO DE 7 CM, PERFURAÇÃO COM EQUIPAMENTO MANUAL E ARMADURA COM DIÂMETRO DE 16 MM. AF_05/2016</t>
  </si>
  <si>
    <t>112,00</t>
  </si>
  <si>
    <t>93966</t>
  </si>
  <si>
    <t>EXECUÇÃO DE GRAMPO PARA SOLO GRAMPEADO COM COMPRIMENTO MAIOR QUE 10 M, DIÂMETRO DE 7 CM, PERFURAÇÃO COM EQUIPAMENTO MANUAL E ARMADURA COM DIÂMETRO DE 16 MM. AF_05/2016</t>
  </si>
  <si>
    <t>110,51</t>
  </si>
  <si>
    <t>93967</t>
  </si>
  <si>
    <t>EXECUÇÃO DE GRAMPO PARA SOLO GRAMPEADO COM COMPRIMENTO MENOR OU IGUAL A 4 M, DIÂMETRO DE 7 CM, PERFURAÇÃO COM EQUIPAMENTO MANUAL E ARMADURA COM DIÂMETRO DE 20 MM. AF_05/2016</t>
  </si>
  <si>
    <t>141,64</t>
  </si>
  <si>
    <t>93968</t>
  </si>
  <si>
    <t>EXECUÇÃO DE GRAMPO PARA SOLO GRAMPEADO COM COMPRIMENTO MAIOR QUE 4 E MENOR OU IGUAL A 6 M, DIÂMETRO DE 7 CM, PERFURAÇÃO COM EQUIPAMENTO MANUAL E ARMADURA COM DIÂMETRO DE 20 MM. AF_05/2016</t>
  </si>
  <si>
    <t>130,07</t>
  </si>
  <si>
    <t>93969</t>
  </si>
  <si>
    <t>EXECUÇÃO DE GRAMPO PARA SOLO GRAMPEADO COM COMPRIMENTO MAIOR QUE 6 M E MENOR OU IGUAL A 8 M, DIÂMETRO DE 7 CM, PERFURAÇÃO COM EQUIPAMENTO MANUAL E ARMADURA COM DIÂMETRO DE 20 MM. AF_05/2016</t>
  </si>
  <si>
    <t>123,23</t>
  </si>
  <si>
    <t>93970</t>
  </si>
  <si>
    <t>EXECUÇÃO DE GRAMPO PARA SOLO GRAMPEADO COM COMPRIMENTO MAIOR QUE 8 MENOR OU IGUAL A 10 M, DIÂMETRO DE 7 CM, PERFURAÇÃO COM EQUIPAMENTO MANUAL E ARMADURA COM DIÂMETRO DE 20 MM. AF_05/2016</t>
  </si>
  <si>
    <t>118,45</t>
  </si>
  <si>
    <t>93971</t>
  </si>
  <si>
    <t>EXECUÇÃO DE GRAMPO PARA SOLO GRAMPEADO COM COMPRIMENTO MAIOR QUE 10 M, DIÂMETRO DE 7 CM, PERFURAÇÃO COM EQUIPAMENTO MANUAL E ARMADURA COM DIÂMETRO DE 20 MM. AF_05/2016</t>
  </si>
  <si>
    <t>111,00</t>
  </si>
  <si>
    <t>95108</t>
  </si>
  <si>
    <t>EXECUÇÃO DE PROTEÇÃO DA CABEÇA DO TIRANTE COM USO DE FÔRMAS EM CHAPA COMPENSADA PLASTIFICADA DE MADEIRA E CONCRETO FCK =15 MPA. AF_07/2016</t>
  </si>
  <si>
    <t>19,91</t>
  </si>
  <si>
    <t>83690</t>
  </si>
  <si>
    <t>DISSIPADOR DE ENERGIA EM PEDRA ARGAMASSADA ESPESSURA 6CM INCL MATERIAIS E COLOCACAO MEDIDO P/ VOLUME DE PEDRA ARGAMASSADA</t>
  </si>
  <si>
    <t>441,22</t>
  </si>
  <si>
    <t>73799/1</t>
  </si>
  <si>
    <t>GRELHA EM FERRO FUNDIDO SIMPLES COM REQUADRO, CARGA MÁXIMA 12,5 T,  300 X 1000 MM, E = 15 MM, FORNECIDA E ASSENTADA COM ARGAMASSA 1:4 CIMENTO:AREIA.</t>
  </si>
  <si>
    <t>320,15</t>
  </si>
  <si>
    <t>576,15</t>
  </si>
  <si>
    <t>936,79</t>
  </si>
  <si>
    <t>73856/3</t>
  </si>
  <si>
    <t>BOCA PARA BUEIRO SIMPLES TUBULAR, DIAMETRO =0,80M, EM CONCRETO CICLOPICO, INCLUINDO FORMAS, ESCAVACAO, REATERRO E MATERIAIS, EXCLUINDO MATERIAL REATERRO JAZIDA E TRANSPORTE.</t>
  </si>
  <si>
    <t>1.394,43</t>
  </si>
  <si>
    <t>73856/4</t>
  </si>
  <si>
    <t>BOCA PARA BUEIRO SIMPLES TUBULAR, DIAMETRO =1,00M, EM CONCRETO CICLOPICO, INCLUINDO FORMAS, ESCAVACAO, REATERRO E MATERIAIS, EXCLUINDO MATERIAL REATERRO JAZIDA E TRANSPORTE.</t>
  </si>
  <si>
    <t>1.954,47</t>
  </si>
  <si>
    <t>73856/5</t>
  </si>
  <si>
    <t>BOCA PARA BUEIRO SIMPLES TUBULAR, DIAMETRO =1,20M, EM CONCRETO CICLOPICO, INCLUINDO FORMAS, ESCAVACAO, REATERRO E MATERIAIS, EXCLUINDO MATERIAL REATERRO JAZIDA E TRANSPORTE.</t>
  </si>
  <si>
    <t>2.621,25</t>
  </si>
  <si>
    <t>73856/6</t>
  </si>
  <si>
    <t>BOCA PARA BUEIRO DUPLO TUBULAR, DIAMETRO =0,40M, EM CONCRETO CICLOPICO, INCLUINDO FORMAS, ESCAVACAO, REATERRO E MATERIAIS, EXCLUINDO MATERIAL REATERRO JAZIDA E TRANSPORTE.</t>
  </si>
  <si>
    <t>807,74</t>
  </si>
  <si>
    <t>73856/7</t>
  </si>
  <si>
    <t>BOCA PARA BUEIRO DUPLO TUBULAR, DIAMETRO =0,60M, EM CONCRETO CICLOPICO, INCLUINDO FORMAS, ESCAVACAO, REATERRO E MATERIAIS, EXCLUINDO MATERIAL REATERRO JAZIDA E TRANSPORTE.</t>
  </si>
  <si>
    <t>1.321,76</t>
  </si>
  <si>
    <t>73856/8</t>
  </si>
  <si>
    <t>BOCA PARA BUEIRO DUPLO TUBULAR, DIAMETRO =0,80M, EM CONCRETO CICLOPICO, INCLUINDO FORMAS, ESCAVACAO, REATERRO E MATERIAIS, EXCLUINDO MATERIAL REATERRO JAZIDA E TRANSPORTE.</t>
  </si>
  <si>
    <t>1.972,22</t>
  </si>
  <si>
    <t>73856/9</t>
  </si>
  <si>
    <t>BOCA PARA BUEIRO DUPLO TUBULAR, DIAMETRO =1,00M, EM CONCRETO CICLOPICO, INCLUINDO FORMAS, ESCAVACAO, REATERRO E MATERIAIS, EXCLUINDO MATERIAL REATERRO JAZIDA E TRANSPORTE.</t>
  </si>
  <si>
    <t>2.379,75</t>
  </si>
  <si>
    <t>73856/10</t>
  </si>
  <si>
    <t>BOCA PARA BUEIRO DUPLOTUBULAR, DIAMETRO =1,20M, EM CONCRETO CICLOPICO, INCLUINDO FORMAS, ESCAVACAO, REATERRO E MATERIAIS, EXCLUINDO MATERIAL REATERRO JAZIDA E TRANSPORTE.</t>
  </si>
  <si>
    <t>3.706,41</t>
  </si>
  <si>
    <t>73856/11</t>
  </si>
  <si>
    <t>BOCA PARA BUEIRO TRIPLO TUBULAR, DIAMETRO =0,40M, EM CONCRETO CICLOPICO, INCLUINDO FORMAS, ESCAVACAO, REATERRO E MATERIAIS, EXCLUINDO MATERIAL REATERRO JAZIDA E TRANSPORTE.</t>
  </si>
  <si>
    <t>1.038,96</t>
  </si>
  <si>
    <t>73856/12</t>
  </si>
  <si>
    <t>BOCA PARA BUEIRO TRIPLO TUBULAR, DIAMETRO =0,60M, EM CONCRETO CICLOPICO, INCLUINDO FORMAS, ESCAVACAO, REATERRO E MATERIAIS, EXCLUINDO MATERIAL REATERRO JAZIDA E TRANSPORTE.</t>
  </si>
  <si>
    <t>1.706,31</t>
  </si>
  <si>
    <t>73856/13</t>
  </si>
  <si>
    <t>BOCA PARA BUEIRO TRIPLO TUBULAR, DIAMETRO =0,80M, EM CONCRETO CICLOPICO, INCLUINDO FORMAS, ESCAVACAO, REATERRO E MATERIAIS, EXCLUINDO MATERIAL REATERRO JAZIDA E TRANSPORTE.</t>
  </si>
  <si>
    <t>2.549,71</t>
  </si>
  <si>
    <t>73856/14</t>
  </si>
  <si>
    <t>BOCA PARA BUEIRO TRIPLO TUBULAR, DIAMETRO =1,00M, EM CONCRETO CICLOPICO, INCLUINDO FORMAS, ESCAVACAO, REATERRO E MATERIAIS, EXCLUINDO MATERIAL REATERRO JAZIDA E TRANSPORTE.</t>
  </si>
  <si>
    <t>3.575,96</t>
  </si>
  <si>
    <t>73856/15</t>
  </si>
  <si>
    <t>BOCA PARA BUEIRO TRIPLO TUBULAR, DIAMETRO =1,20M, EM CONCRETO CICLOPICO, INCLUINDO FORMAS, ESCAVACAO, REATERRO E MATERIAIS, EXCLUINDO MATERIAL REATERRO JAZIDA E TRANSPORTE.</t>
  </si>
  <si>
    <t>4.791,69</t>
  </si>
  <si>
    <t>1.248,64</t>
  </si>
  <si>
    <t>83659</t>
  </si>
  <si>
    <t>BOCA DE LOBO EM ALVENARIA TIJOLO MACICO, REVESTIDA C/ ARGAMASSA DE CIMENTO E AREIA 1:3, SOBRE LASTRO DE CONCRETO 10CM E TAMPA DE CONCRETO ARMADO</t>
  </si>
  <si>
    <t>684,75</t>
  </si>
  <si>
    <t>83716</t>
  </si>
  <si>
    <t>GRELHA FF 30X90CM, 135KG, P/ CX RALO COM ASSENTAMENTO DE ARGAMASSA CIMENTO/AREIA 1:4 - FORNECIMENTO E INSTALAÇÃO</t>
  </si>
  <si>
    <t>319,46</t>
  </si>
  <si>
    <t>97976</t>
  </si>
  <si>
    <t>POÇO DE INSPEÇÃO CIRCULAR PARA ESGOTO, EM ALVENARIA COM TIJOLOS CERÂMICOS MACIÇOS, DIÂMETRO INTERNO = 0,6 M, PROFUNDIDADE = 1 M, EXCLUINDO TAMPÃO. AF_05/2018</t>
  </si>
  <si>
    <t>751,95</t>
  </si>
  <si>
    <t>97977</t>
  </si>
  <si>
    <t>POÇO DE INSPEÇÃO CIRCULAR PARA ESGOTO, EM ALVENARIA COM TIJOLOS CERÂMICOS MACIÇOS, DIÂMETRO INTERNO = 0,6 M, PROFUNDIDADE = 1,5 M, EXCLUINDO TAMPÃO. AF_05/2018</t>
  </si>
  <si>
    <t>1.094,84</t>
  </si>
  <si>
    <t>97980</t>
  </si>
  <si>
    <t>BASE PARA POÇO DE VISITA CIRCULAR PARA  ESGOTO, EM ALVENARIA COM TIJOLOS CERÂMICOS MACIÇOS, DIÂMETRO INTERNO = 0,8 M, PROFUNDIDADE = 1,45 M, EXCLUINDO TAMPÃO. AF_05/2018</t>
  </si>
  <si>
    <t>1.399,43</t>
  </si>
  <si>
    <t>97981</t>
  </si>
  <si>
    <t>ACRÉSCIMO PARA POÇO DE VISITA CIRCULAR PARA ESGOTO, EM ALVENARIA COM TIJOLOS CERÂMICOS MACIÇOS, DIÂMETRO INTERNO = 0,8 M. AF_05/2018</t>
  </si>
  <si>
    <t>844,47</t>
  </si>
  <si>
    <t>97983</t>
  </si>
  <si>
    <t>ACRÉSCIMO PARA POÇO DE VISITA CIRCULAR PARA ESGOTO, EM CONCRETO PRÉ-MOLDADO, DIÂMETRO INTERNO = 1 M. AF_05/2018</t>
  </si>
  <si>
    <t>277,93</t>
  </si>
  <si>
    <t>97985</t>
  </si>
  <si>
    <t>ACRÉSCIMO PARA POÇO DE VISITA CIRCULAR PARA  ESGOTO, EM ALVENARIA COM TIJOLOS CERÂMICOS MACIÇOS, DIÂMETRO INTERNO = 1 M. AF_05/2018</t>
  </si>
  <si>
    <t>1.024,56</t>
  </si>
  <si>
    <t>97987</t>
  </si>
  <si>
    <t>ACRÉSCIMO PARA POÇO DE VISITA CIRCULAR PARA ESGOTO, EM CONCRETO PRÉ-MOLDADO, DIÂMETRO INTERNO = 1,2 M. AF_05/2018</t>
  </si>
  <si>
    <t>312,71</t>
  </si>
  <si>
    <t>97988</t>
  </si>
  <si>
    <t>BASE PARA POÇO DE VISITA CIRCULAR PARA  ESGOTO, EM ALVENARIA COM TIJOLOS CERÂMICOS MACIÇOS, DIÂMETRO INTERNO = 1,2 M, PROFUNDIDADE = 1,45 M, EXCLUINDO TAMPÃO. AF_05/2018</t>
  </si>
  <si>
    <t>2.022,00</t>
  </si>
  <si>
    <t>97989</t>
  </si>
  <si>
    <t>ACRÉSCIMO PARA POÇO DE VISITA CIRCULAR PARA ESGOTO, EM ALVENARIA COM TIJOLOS CERÂMICOS MACIÇOS, DIÂMETRO INTERNO = 1,2 M. AF_05/2018</t>
  </si>
  <si>
    <t>1.204,69</t>
  </si>
  <si>
    <t>97991</t>
  </si>
  <si>
    <t>ACRÉSCIMO PARA POÇO DE VISITA CIRCULAR PARA  ESGOTO, EM CONCRETO PRÉ-MOLDADO, DIÂMETRO INTERNO = 1,5 M. AF_05/2018</t>
  </si>
  <si>
    <t>487,76</t>
  </si>
  <si>
    <t>97992</t>
  </si>
  <si>
    <t>BASE PARA POÇO DE VISITA CIRCULAR PARA  ESGOTO, EM ALVENARIA COM TIJOLOS CERÂMICOS MACIÇOS, DIÂMETRO INTERNO = 1,5 M, PROFUNDIDADE = 1,45 M, EXCLUINDO TAMPÃO. AF_05/2018</t>
  </si>
  <si>
    <t>2.562,61</t>
  </si>
  <si>
    <t>97993</t>
  </si>
  <si>
    <t>ACRÉSCIMO PARA POÇO DE VISITA CIRCULAR PARA  ESGOTO, EM ALVENARIA COM TIJOLOS CERÂMICOS MACIÇOS, DIÂMETRO INTERNO = 1,5 M. AF_05/2018</t>
  </si>
  <si>
    <t>1.474,83</t>
  </si>
  <si>
    <t>97994</t>
  </si>
  <si>
    <t>BASE PARA POÇO DE VISITA RETANGULAR PARA  ESGOTO, EM ALVENARIA COM BLOCOS DE CONCRETO, DIMENSÕES INTERNAS = 1X1 M, PROFUNDIDADE = 1,45 M, EXCLUINDO TAMPÃO. AF_05/2018</t>
  </si>
  <si>
    <t>1.687,33</t>
  </si>
  <si>
    <t>97995</t>
  </si>
  <si>
    <t>ACRÉSCIMO PARA POÇO DE VISITA RETANGULAR PARA ESGOTO, EM ALVENARIA COM BLOCOS DE CONCRETO, DIMENSÕES INTERNAS = 1X1 M. AF_05/2018</t>
  </si>
  <si>
    <t>852,87</t>
  </si>
  <si>
    <t>97996</t>
  </si>
  <si>
    <t>BASE PARA POÇO DE VISITA RETANGULAR PARA ESGOTO, EM ALVENARIA COM BLOCOS DE CONCRETO, DIMENSÕES INTERNAS = 1X1,5 M, PROFUNDIDADE = 1,45 M, EXCLUINDO TAMPÃO. AF_05/2018</t>
  </si>
  <si>
    <t>2.127,84</t>
  </si>
  <si>
    <t>97997</t>
  </si>
  <si>
    <t>ACRÉSCIMO PARA POÇO DE VISITA RETANGULAR PARA ESGOTO, EM ALVENARIA COM BLOCOS DE CONCRETO, DIMENSÕES INTERNAS = 1X1,5 M. AF_05/2018</t>
  </si>
  <si>
    <t>1.021,09</t>
  </si>
  <si>
    <t>97999</t>
  </si>
  <si>
    <t>ACRÉSCIMO PARA POÇO DE VISITA RETANGULAR PARA ESGOTO, EM ALVENARIA COM BLOCOS DE CONCRETO, DIMENSÕES INTERNAS = 1X2 M. AF_05/2018</t>
  </si>
  <si>
    <t>1.189,32</t>
  </si>
  <si>
    <t>98001</t>
  </si>
  <si>
    <t>ACRÉSCIMO PARA POÇO DE VISITA RETANGULAR PARA ESGOTO, EM ALVENARIA COM BLOCOS DE CONCRETO, DIMENSÕES INTERNAS = 1X2,5 M. AF_05/2018</t>
  </si>
  <si>
    <t>1.357,52</t>
  </si>
  <si>
    <t>98002</t>
  </si>
  <si>
    <t>BASE PARA POÇO DE VISITA RETANGULAR PARA ESGOTO, EM ALVENARIA COM BLOCOS DE CONCRETO, DIMENSÕES INTERNAS = 1X3 M, PROFUNDIDADE = 1,45 M, EXCLUINDO TAMPÃO. AF_05/2018</t>
  </si>
  <si>
    <t>3.473,26</t>
  </si>
  <si>
    <t>98003</t>
  </si>
  <si>
    <t>ACRÉSCIMO PARA POÇO DE VISITA RETANGULAR PARA ESGOTO, EM ALVENARIA COM BLOCOS DE CONCRETO, DIMENSÕES INTERNAS = 1X3 M. AF_05/2018</t>
  </si>
  <si>
    <t>1.525,77</t>
  </si>
  <si>
    <t>98005</t>
  </si>
  <si>
    <t>ACRÉSCIMO PARA POÇO DE VISITA RETANGULAR PARA ESGOTO, EM ALVENARIA COM BLOCOS DE CONCRETO, DIMENSÕES INTERNAS = 1X3,5 M. AF_05/2018</t>
  </si>
  <si>
    <t>1.693,97</t>
  </si>
  <si>
    <t>98006</t>
  </si>
  <si>
    <t>BASE PARA POÇO DE VISITA RETANGULAR PARA ESGOTO, EM ALVENARIA COM BLOCOS DE CONCRETO, DIMENSÕES INTERNAS = 1X4 M, PROFUNDIDADE = 1,45 M, EXCLUINDO TAMPÃO. AF_05/2018</t>
  </si>
  <si>
    <t>4.360,26</t>
  </si>
  <si>
    <t>98007</t>
  </si>
  <si>
    <t>ACRÉSCIMO PARA POÇO DE VISITA RETANGULAR PARA ESGOTO, EM ALVENARIA COM BLOCOS DE CONCRETO, DIMENSÕES INTERNAS = 1X4 M. AF_05/2018</t>
  </si>
  <si>
    <t>1.862,19</t>
  </si>
  <si>
    <t>98008</t>
  </si>
  <si>
    <t>BASE PARA POÇO DE VISITA RETANGULAR PARA ESGOTO, EM ALVENARIA COM BLOCOS DE CONCRETO, DIMENSÕES INTERNAS = 1,5X1,5 M, PROFUNDIDADE = 1,45 M, EXCLUINDO TAMPÃO . AF_05/2018</t>
  </si>
  <si>
    <t>2.625,66</t>
  </si>
  <si>
    <t>98009</t>
  </si>
  <si>
    <t>ACRÉSCIMO PARA POÇO DE VISITA RETANGULAR PARA ESGOTO, EM ALVENARIA COM BLOCOS DE CONCRETO, DIMENSÕES INTERNAS = 1,5X1,5 M. AF_05/2018</t>
  </si>
  <si>
    <t>98010</t>
  </si>
  <si>
    <t>BASE PARA POÇO DE VISITA RETANGULAR PARA ESGOTO, EM ALVENARIA COM BLOCOS DE CONCRETO, DIMENSÕES INTERNAS = 1,5X2 M, PROFUNDIDADE = 1,45 M, EXCLUINDO TAMPÃO. AF_05/2018</t>
  </si>
  <si>
    <t>3.195,60</t>
  </si>
  <si>
    <t>98011</t>
  </si>
  <si>
    <t>ACRÉSCIMO PARA POÇO DE VISITA RETANGULAR PARA ESGOTO, EM ALVENARIA COM BLOCOS DE CONCRETO, DIMENSÕES INTERNAS = 1,5X2 M. AF_05/2018</t>
  </si>
  <si>
    <t>98012</t>
  </si>
  <si>
    <t>BASE PARA POÇO DE VISITA RETANGULAR PARA ESGOTO, EM ALVENARIA COM BLOCOS DE CONCRETO, DIMENSÕES INTERNAS = 1,5X2,5 M, PROFUNDIDADE = 1,45 M, EXCLUINDO TAMPÃO. AF_05/2018</t>
  </si>
  <si>
    <t>3.746,56</t>
  </si>
  <si>
    <t>98013</t>
  </si>
  <si>
    <t>ACRÉSCIMO PARA POÇO DE VISITA RETANGULAR PARA ESGOTO, EM ALVENARIA COM BLOCOS DE CONCRETO, DIMENSÕES INTERNAS = 1,5X2,5 M. AF_05/2018</t>
  </si>
  <si>
    <t>98014</t>
  </si>
  <si>
    <t>BASE PARA POÇO DE VISITA RETANGULAR PARA ESGOTO, EM ALVENARIA COM BLOCOS DE CONCRETO, DIMENSÕES INTERNAS = 1,5X3 M, PROFUNDIDADE = 1,45 M, EXCLUINDO TAMPÃO. AF_05/2018</t>
  </si>
  <si>
    <t>4.297,44</t>
  </si>
  <si>
    <t>98015</t>
  </si>
  <si>
    <t>ACRÉSCIMO PARA POÇO DE VISITA RETANGULAR PARA ESGOTO, EM ALVENARIA COM BLOCOS DE CONCRETO, DIMENSÕES INTERNAS = 1,5X3 M. AF_05/2018</t>
  </si>
  <si>
    <t>98016</t>
  </si>
  <si>
    <t>BASE PARA POÇO DE VISITA RETANGULAR PARA ESGOTO, EM ALVENARIA COM BLOCOS DE CONCRETO, DIMENSÕES INTERNAS = 1,5X3,5 M, PROFUNDIDADE = 1,45 M, EXCLUINDO TAMPÃO. AF_05/2018</t>
  </si>
  <si>
    <t>4.848,42</t>
  </si>
  <si>
    <t>98017</t>
  </si>
  <si>
    <t>ACRÉSCIMO PARA POÇO DE VISITA RETANGULAR PARA ESGOTO, EM ALVENARIA COM BLOCOS DE CONCRETO, DIMENSÕES INTERNAS = 1,5X3,5 M. AF_05/2018</t>
  </si>
  <si>
    <t>98018</t>
  </si>
  <si>
    <t>BASE PARA POÇO DE VISITA RETANGULAR PARA ESGOTO, EM ALVENARIA COM BLOCOS DE CONCRETO, DIMENSÕES INTERNAS = 1,5X4 M, PROFUNDIDADE = 1,45 M, EXCLUINDO TAMPÃO. AF_05/2018</t>
  </si>
  <si>
    <t>5.399,36</t>
  </si>
  <si>
    <t>98019</t>
  </si>
  <si>
    <t>ACRÉSCIMO PARA POÇO DE VISITA RETANGULAR PARA ESGOTO, EM ALVENARIA COM BLOCOS DE CONCRETO, DIMENSÕES INTERNAS = 1,5X4 M. AF_05/2018</t>
  </si>
  <si>
    <t>2.053,45</t>
  </si>
  <si>
    <t>98020</t>
  </si>
  <si>
    <t>BASE PARA POÇO DE VISITA RETANGULAR PARA ESGOTO, EM ALVENARIA COM BLOCOS DE CONCRETO, DIMENSÕES INTERNAS = 2X2 M, PROFUNDIDADE = 1,45 M, EXCLUINDO TAMPÃO. AF_05/2018</t>
  </si>
  <si>
    <t>3.850,39</t>
  </si>
  <si>
    <t>98021</t>
  </si>
  <si>
    <t>ACRÉSCIMO PARA POÇO DE VISITA RETANGULAR PARA ESGOTO, EM ALVENARIA COM BLOCOS DE CONCRETO, DIMENSÕES INTERNAS = 2X2 M. AF_05/2018</t>
  </si>
  <si>
    <t>1.548,83</t>
  </si>
  <si>
    <t>98022</t>
  </si>
  <si>
    <t>BASE PARA POÇO DE VISITA RETANGULAR PARA ESGOTO, EM ALVENARIA COM BLOCOS DE CONCRETO, DIMENSÕES INTERNAS = 2X2,5 M, PROFUNDIDADE = 1,45 M, EXCLUINDO TAMPÃO. AF_05/2018</t>
  </si>
  <si>
    <t>4.501,96</t>
  </si>
  <si>
    <t>98023</t>
  </si>
  <si>
    <t>ACRÉSCIMO PARA POÇO DE VISITA RETANGULAR PARA ESGOTO, EM ALVENARIA COM BLOCOS DE CONCRETO, DIMENSÕES INTERNAS = 2X2,5 M. AF_05/2018</t>
  </si>
  <si>
    <t>1.717,05</t>
  </si>
  <si>
    <t>98024</t>
  </si>
  <si>
    <t>BASE PARA POÇO DE VISITA RETANGULAR PARA ESGOTO, EM ALVENARIA COM BLOCOS DE CONCRETO, DIMENSÕES INTERNAS = 2X3 M, PROFUNDIDADE = 1,45 M, EXCLUINDO TAMPÃO. AF_05/2018</t>
  </si>
  <si>
    <t>5.196,75</t>
  </si>
  <si>
    <t>98025</t>
  </si>
  <si>
    <t>ACRÉSCIMO PARA POÇO DE VISITA RETANGULAR PARA ESGOTO, EM ALVENARIA COM BLOCOS DE CONCRETO, DIMENSÕES INTERNAS = 2X3 M. AF_05/2018</t>
  </si>
  <si>
    <t>1.885,26</t>
  </si>
  <si>
    <t>98026</t>
  </si>
  <si>
    <t>BASE PARA POÇO DE VISITA RETANGULAR PARA ESGOTO, EM ALVENARIA COM BLOCOS DE CONCRETO, DIMENSÕES INTERNAS = 2X3,5 M, PROFUNDIDADE = 1,45 M, EXCLUINDO TAMPÃO. AF_05/2018</t>
  </si>
  <si>
    <t>5.853,64</t>
  </si>
  <si>
    <t>98027</t>
  </si>
  <si>
    <t>ACRÉSCIMO PARA POÇO DE VISITA RETANGULAR PARA ESGOTO, EM ALVENARIA COM BLOCOS DE CONCRETO, DIMENSÕES INTERNAS = 2X3,5 M. AF_05/2018</t>
  </si>
  <si>
    <t>98028</t>
  </si>
  <si>
    <t>BASE PARA POÇO DE VISITA RETANGULAR PARA ESGOTO, EM ALVENARIA COM BLOCOS DE CONCRETO, DIMENSÕES INTERNAS = 2X4 M, PROFUNDIDADE = 1,45 M, EXCLUINDO TAMPÃO. AF_05/2018</t>
  </si>
  <si>
    <t>6.510,54</t>
  </si>
  <si>
    <t>98029</t>
  </si>
  <si>
    <t>ACRÉSCIMO PARA POÇO DE VISITA RETANGULAR PARA ESGOTO, EM ALVENARIA COM BLOCOS DE CONCRETO, DIMENSÕES INTERNAS = 2X4 M. AF_05/2018</t>
  </si>
  <si>
    <t>2.226,43</t>
  </si>
  <si>
    <t>98030</t>
  </si>
  <si>
    <t>BASE PARA POÇO DE VISITA RETANGULAR PARA ESGOTO, EM ALVENARIA COM BLOCOS DE CONCRETO, DIMENSÕES INTERNAS = 2,5X2,5 M, PROFUNDIDADE = 1,45 M, EXCLUINDO TAMPÃO. AF_05/2018</t>
  </si>
  <si>
    <t>5.303,80</t>
  </si>
  <si>
    <t>98031</t>
  </si>
  <si>
    <t>ACRÉSCIMO PARA POÇO DE VISITA RETANGULAR PARA ESGOTO, EM ALVENARIA COM BLOCOS DE CONCRETO, DIMENSÕES INTERNAS = 2,5X2,5 M. AF_05/2018</t>
  </si>
  <si>
    <t>1.890,07</t>
  </si>
  <si>
    <t>98032</t>
  </si>
  <si>
    <t>BASE PARA POÇO DE VISITA RETANGULAR PARA ESGOTO, EM ALVENARIA COM BLOCOS DE CONCRETO, DIMENSÕES INTERNAS = 2,5X3 M, PROFUNDIDADE = 1,45 M, EXCLUINDO TAMPÃO. AF_05/2018</t>
  </si>
  <si>
    <t>6.088,06</t>
  </si>
  <si>
    <t>98033</t>
  </si>
  <si>
    <t>ACRÉSCIMO PARA POÇO DE VISITA RETANGULAR PARA ESGOTO, EM ALVENARIA COM BLOCOS DE CONCRETO, DIMENSÕES INTERNAS = 2,5X3 M. AF_05/2018</t>
  </si>
  <si>
    <t>2.058,27</t>
  </si>
  <si>
    <t>98034</t>
  </si>
  <si>
    <t>BASE PARA POÇO DE VISITA RETANGULAR PARA ESGOTO, EM ALVENARIA COM BLOCOS DE CONCRETO, DIMENSÕES INTERNAS = 2,5X3,5 M, PROFUNDIDADE = 1,45 M, EXCLUINDO TAMPÃO. AF_05/2018</t>
  </si>
  <si>
    <t>6.872,35</t>
  </si>
  <si>
    <t>98035</t>
  </si>
  <si>
    <t>ACRÉSCIMO PARA POÇO DE VISITA RETANGULAR PARA ESGOTO, EM ALVENARIA COM BLOCOS DE CONCRETO, DIMENSÕES INTERNAS = 2,5X3,5 M. AF_05/2018</t>
  </si>
  <si>
    <t>98036</t>
  </si>
  <si>
    <t>BASE PARA POÇO DE VISITA RETANGULAR PARA ESGOTO, EM ALVENARIA COM BLOCOS DE CONCRETO, DIMENSÕES INTERNAS = 2,5X4 M, PROFUNDIDADE = 1,45 M, EXCLUINDO TAMPÃO. AF_05/2018</t>
  </si>
  <si>
    <t>7.656,68</t>
  </si>
  <si>
    <t>98037</t>
  </si>
  <si>
    <t>ACRÉSCIMO PARA POÇO DE VISITA RETANGULAR PARA ESGOTO, EM ALVENARIA COM BLOCOS DE CONCRETO, DIMENSÕES INTERNAS = 2,5X4 M. AF_05/2018</t>
  </si>
  <si>
    <t>2.399,45</t>
  </si>
  <si>
    <t>98038</t>
  </si>
  <si>
    <t>BASE PARA POÇO DE VISITA RETANGULAR PARA ESGOTO, EM ALVENARIA COM BLOCOS DE CONCRETO, DIMENSÕES INTERNAS = 3X3 M, PROFUNDIDADE = 1,45 M, EXCLUINDO TAMPÃO. AF_05/2018</t>
  </si>
  <si>
    <t>7.019,62</t>
  </si>
  <si>
    <t>98039</t>
  </si>
  <si>
    <t>ACRÉSCIMO PARA POÇO DE VISITA RETANGULAR PARA ESGOTO, EM ALVENARIA COM BLOCOS DE CONCRETO, DIMENSÕES INTERNAS = 3X3 M. AF_05/2018</t>
  </si>
  <si>
    <t>2.231,24</t>
  </si>
  <si>
    <t>98040</t>
  </si>
  <si>
    <t>BASE PARA POÇO DE VISITA RETANGULAR PARA ESGOTO, EM ALVENARIA COM BLOCOS DE CONCRETO, DIMENSÕES INTERNAS = 3X3,5 M, PROFUNDIDADE = 1,45 M, EXCLUINDO TAMPÃO. AF_05/2018</t>
  </si>
  <si>
    <t>7.919,59</t>
  </si>
  <si>
    <t>98041</t>
  </si>
  <si>
    <t>ACRÉSCIMO PARA POÇO DE VISITA RETANGULAR PARA ESGOTO, EM ALVENARIA COM BLOCOS DE CONCRETO, DIMENSÕES INTERNAS = 3X3,5 M. AF_05/2018</t>
  </si>
  <si>
    <t>98042</t>
  </si>
  <si>
    <t>BASE PARA POÇO DE VISITA RETANGULAR PARA ESGOTO, EM ALVENARIA COM BLOCOS DE CONCRETO, DIMENSÕES INTERNAS = 3X4 M, PROFUNDIDADE = 1,45 M, EXCLUINDO TAMPÃO. AF_05/2018</t>
  </si>
  <si>
    <t>8.819,60</t>
  </si>
  <si>
    <t>98043</t>
  </si>
  <si>
    <t>ACRÉSCIMO PARA POÇO DE VISITA RETANGULAR PARA ESGOTO, EM ALVENARIA COM BLOCOS DE CONCRETO, DIMENSÕES INTERNAS = 3X4 M. AF_05/2018</t>
  </si>
  <si>
    <t>2.572,46</t>
  </si>
  <si>
    <t>98044</t>
  </si>
  <si>
    <t>BASE PARA POÇO DE VISITA RETANGULAR PARA ESGOTO, EM ALVENARIA COM BLOCOS DE CONCRETO, DIMENSÕES INTERNAS = 3,5X3,5 M, PROFUNDIDADE = 1,45 M, EXCLUINDO TAMPÃO. AF_05/2018</t>
  </si>
  <si>
    <t>8.972,55</t>
  </si>
  <si>
    <t>98045</t>
  </si>
  <si>
    <t>ACRÉSCIMO PARA POÇO DE VISITA RETANGULAR PARA ESGOTO, EM ALVENARIA COM BLOCOS DE CONCRETO, DIMENSÕES INTERNAS = 3,5X3,5 M. AF_05/2018</t>
  </si>
  <si>
    <t>98046</t>
  </si>
  <si>
    <t>BASE PARA POÇO DE VISITA RETANGULAR PARA ESGOTO, EM ALVENARIA COM BLOCOS DE CONCRETO, DIMENSÕES INTERNAS = 3,5X4 M, PROFUNDIDADE = 1,45 M, EXCLUINDO TAMPÃO. AF_05/2018</t>
  </si>
  <si>
    <t>9.989,08</t>
  </si>
  <si>
    <t>98047</t>
  </si>
  <si>
    <t>ACRÉSCIMO PARA POÇO DE VISITA RETANGULAR PARA ESGOTO, EM ALVENARIA COM BLOCOS DE CONCRETO, DIMENSÕES INTERNAS = 3,5X4 M. AF_05/2018</t>
  </si>
  <si>
    <t>2.745,49</t>
  </si>
  <si>
    <t>98048</t>
  </si>
  <si>
    <t>BASE PARA POÇO DE VISITA RETANGULAR PARA ESGOTO, EM ALVENARIA COM BLOCOS DE CONCRETO, DIMENSÕES INTERNAS = 4X4 M, PROFUNDIDADE = 1,45 M, EXCLUINDO TAMPÃO. AF_05/2018</t>
  </si>
  <si>
    <t>11.165,22</t>
  </si>
  <si>
    <t>98049</t>
  </si>
  <si>
    <t>ACRÉSCIMO PARA POÇO DE VISITA RETANGULAR PARA ESGOTO, EM ALVENARIA COM BLOCOS DE CONCRETO, DIMENSÕES INTERNAS = 4X4 M. AF_05/2018</t>
  </si>
  <si>
    <t>2.871,43</t>
  </si>
  <si>
    <t>98050</t>
  </si>
  <si>
    <t>CHAMINÉ CIRCULAR PARA POÇO DE VISITA PARA ESGOTO, EM CONCRETO PRÉ-MOLDADO, DIÂMETRO INTERNO = 0,6 M. AF_05/2018</t>
  </si>
  <si>
    <t>149,23</t>
  </si>
  <si>
    <t>98051</t>
  </si>
  <si>
    <t>CHAMINÉ CIRCULAR PARA POÇO DE VISITA PARA ESGOTO, EM ALVENARIA COM TIJOLOS CERÂMICOS MACIÇOS, DIÂMETRO INTERNO = 0,6 M. AF_05/2018</t>
  </si>
  <si>
    <t>664,90</t>
  </si>
  <si>
    <t>98405</t>
  </si>
  <si>
    <t>BASE PARA POÇO DE VISITA CIRCULAR PARA  ESGOTO, EM ALVENARIA COM TIJOLOS CERÂMICOS MACIÇOS, DIÂMETRO INTERNO = 1 M, PROFUNDIDADE = 1,45 M, EXCLUINDO TAMPÃO. AF_05/2018.</t>
  </si>
  <si>
    <t>1.714,11</t>
  </si>
  <si>
    <t>98406</t>
  </si>
  <si>
    <t>BASE PARA POÇO DE VISITA RETANGULAR PARA ESGOTO, EM ALVENARIA COM BLOCOS DE CONCRETO, DIMENSÕES INTERNAS = 1X3,5 M, PROFUNDIDADE = 1,45 M, EXCLUINDO TAMPÃO. AF_05/2018</t>
  </si>
  <si>
    <t>3.916,73</t>
  </si>
  <si>
    <t>98407</t>
  </si>
  <si>
    <t>BASE PARA POÇO DE VISITA RETANGULAR PARA ESGOTO, EM ALVENARIA COM BLOCOS DE CONCRETO, DIMENSÕES INTERNAS = 1X2 M, PROFUNDIDADE = 1,45 M, EXCLUINDO TAMPÃO. AF_05/2018</t>
  </si>
  <si>
    <t>2.568,25</t>
  </si>
  <si>
    <t>98408</t>
  </si>
  <si>
    <t>BASE PARA POÇO DE VISITA RETANGULAR PARA ESGOTO, EM ALVENARIA COM BLOCOS DE CONCRETO, DIMENSÕES INTERNAS = 1X2,5 M, PROFUNDIDADE = 1,45 M, EXCLUINDO TAMPÃO. AF_05/2018</t>
  </si>
  <si>
    <t>3.008,72</t>
  </si>
  <si>
    <t>98409</t>
  </si>
  <si>
    <t>ACRÉSCIMO PARA POÇO DE VISITA CIRCULAR PARA ESGOTO, EM CONCRETO PRÉ-MOLDADO, DIÂMETRO INTERNO = 0,8 M. AF_05/2018</t>
  </si>
  <si>
    <t>229,78</t>
  </si>
  <si>
    <t>98414</t>
  </si>
  <si>
    <t>BASE PARA POÇO DE VISITA CIRCULAR PARA  ESGOTO, EM CONCRETO PRÉ-MOLDADO, DIÂMETRO INTERNO = 1 M, PROFUNDIDADE = 1,45 M, EXCLUINDO TAMPÃO. AF_05/2018_P</t>
  </si>
  <si>
    <t>764,89</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</si>
  <si>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</si>
  <si>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</si>
  <si>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</si>
  <si>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</si>
  <si>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903,85</t>
  </si>
  <si>
    <t>98417</t>
  </si>
  <si>
    <t>(COMPOSIÇÃO REPRESENTATIVA) POÇO DE VISITA CIRCULAR PARA ESGOTO, EM CONCRETO PRÉ-MOLDADO, DIÂMETRO INTERNO = 1,0 M, PROFUNDIDADE DE 2,00 A 2,50 M, EXCLUINDO TAMPÃO. AF_04/2018</t>
  </si>
  <si>
    <t>1.042,82</t>
  </si>
  <si>
    <t>98418</t>
  </si>
  <si>
    <t>(COMPOSIÇÃO REPRESENTATIVA) POÇO DE VISITA CIRCULAR PARA ESGOTO, EM CONCRETO PRÉ-MOLDADO, DIÂMETRO INTERNO = 1,0 M, PROFUNDIDADE DE 2,50 A 3,00 M, EXCLUINDO TAMPÃO. AF_04/2018</t>
  </si>
  <si>
    <t>1.117,43</t>
  </si>
  <si>
    <t>98419</t>
  </si>
  <si>
    <t>(COMPOSIÇÃO REPRESENTATIVA) POÇO DE VISITA CIRCULAR PARA ESGOTO, EM CONCRETO PRÉ-MOLDADO, DIÂMETRO INTERNO = 1,0 M, PROFUNDIDADE DE 3,00 A 3,50 M, EXCLUINDO TAMPÃO. AF_04/2018</t>
  </si>
  <si>
    <t>1.192,05</t>
  </si>
  <si>
    <t>98420</t>
  </si>
  <si>
    <t>(COMPOSIÇÃO REPRESENTATIVA) POÇO DE VISITA CIRCULAR PARA ESGOTO, EM CONCRETO PRÉ-MOLDADO, DIÂMETRO INTERNO = 1,0 M, PROFUNDIDADE ATÉ 1,50 M, INCLUINDO TAMPÃO DE FERRO FUNDIDO, DIÂMETRO DE 60 CM. AF_04/2018</t>
  </si>
  <si>
    <t>1.197,08</t>
  </si>
  <si>
    <t>98421</t>
  </si>
  <si>
    <t>(COMPOSIÇÃO REPRESENTATIVA) POÇO DE VISITA CIRCULAR PARA ESGOTO, EM CONCRETO PRÉ-MOLDADO, DIÂMETRO INTERNO = 1,0 M, PROFUNDIDADE DE 1,50 A 2,00 M, INCLUINDO TAMPÃO DE FERRO FUNDIDO, DIÂMETRO DE 60 CM. AF_04/2018</t>
  </si>
  <si>
    <t>1.336,04</t>
  </si>
  <si>
    <t>98422</t>
  </si>
  <si>
    <t>(COMPOSIÇÃO REPRESENTATIVA) POÇO DE VISITA CIRCULAR PARA ESGOTO, EM CONCRETO PRÉ-MOLDADO, DIÂMETRO INTERNO = 1,0 M, PROFUNDIDADE DE 2,00 A 2,50 M, INCLUINDO TAMPÃO DE FERRO FUNDIDO, DIÂMETRO DE 60 CM. AF_04/2018</t>
  </si>
  <si>
    <t>1.475,01</t>
  </si>
  <si>
    <t>98423</t>
  </si>
  <si>
    <t>(COMPOSIÇÃO REPRESENTATIVA) POÇO DE VISITA CIRCULAR PARA ESGOTO, EM CONCRETO PRÉ-MOLDADO, DIÂMETRO INTERNO = 1,0 M, PROFUNDIDADE DE 2,50 A 3,00 M, INCLUINDO TAMPÃO DE FERRO FUNDIDO, DIÂMETRO DE 60 CM. AF_04/2018</t>
  </si>
  <si>
    <t>1.549,62</t>
  </si>
  <si>
    <t>98424</t>
  </si>
  <si>
    <t>(COMPOSIÇÃO REPRESENTATIVA) POÇO DE VISITA CIRCULAR PARA ESGOTO, EM CONCRETO PRÉ-MOLDADO, DIÂMETRO INTERNO = 1,0 M, PROFUNDIDADE DE 3,00 A 3,50 M, INCLUINDO TAMPÃO DE FERRO FUNDIDO, DIÂMETRO DE 60 CM. AF_04/2018</t>
  </si>
  <si>
    <t>1.624,24</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</si>
  <si>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</si>
  <si>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</si>
  <si>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</si>
  <si>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</si>
  <si>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2.624,34</t>
  </si>
  <si>
    <t>98427</t>
  </si>
  <si>
    <t>(COMPOSIÇÃO REPRESENTATIVA) POÇO DE VISITA CIRCULAR PARA ESGOTO, EM ALVENARIA COM TIJOLOS CERÂMICOS MACIÇOS, DIÂMETRO INTERNO = 1,2 M, PROFUNDIDADE DE 2,00 A 2,50 M, EXCLUINDO TAMPÃO. AF_04/2018</t>
  </si>
  <si>
    <t>3.226,69</t>
  </si>
  <si>
    <t>98428</t>
  </si>
  <si>
    <t>(COMPOSIÇÃO REPRESENTATIVA) POÇO DE VISITA CIRCULAR PARA ESGOTO, EM ALVENARIA COM TIJOLOS CERÂMICOS MACIÇOS, DIÂMETRO INTERNO = 1,2 M, PROFUNDIDADE DE 2,50 A 3,00 M, EXCLUINDO TAMPÃO. AF_04/2018</t>
  </si>
  <si>
    <t>3.559,14</t>
  </si>
  <si>
    <t>98429</t>
  </si>
  <si>
    <t>(COMPOSIÇÃO REPRESENTATIVA) POÇO DE VISITA CIRCULAR PARA ESGOTO, EM ALVENARIA COM TIJOLOS CERÂMICOS MACIÇOS, DIÂMETRO INTERNO = 1,2 M, PROFUNDIDADE DE 3,00 A 3,50 M, EXCLUINDO TAMPÃO. AF_04/2018</t>
  </si>
  <si>
    <t>3.891,59</t>
  </si>
  <si>
    <t>98430</t>
  </si>
  <si>
    <t>(COMPOSIÇÃO REPRESENTATIVA) POÇO DE VISITA CIRCULAR PARA ESGOTO, EM ALVENARIA COM TIJOLOS CERÂMICOS MACIÇOS, DIÂMETRO INTERNO = 1,2 M, PROFUNDIDADE ATÉ 1,50 M, INCLUINDO TAMPÃO DE FERRO FUNDIDO, DIÂMETRO DE 60 CM. AF_04/2018</t>
  </si>
  <si>
    <t>2.454,19</t>
  </si>
  <si>
    <t>98431</t>
  </si>
  <si>
    <t>(COMPOSIÇÃO REPRESENTATIVA) POÇO DE VISITA CIRCULAR PARA ESGOTO, EM ALVENARIA COM TIJOLOS CERÂMICOS MACIÇOS, DIÂMETRO INTERNO = 1,2 M, PROFUNDIDADE DE 1,50 A 2,00 M, INCLUINDO TAMPÃO DE FERRO FUNDIDO, DIÂMETRO DE 60 CM. AF_04/2018</t>
  </si>
  <si>
    <t>3.056,53</t>
  </si>
  <si>
    <t>98432</t>
  </si>
  <si>
    <t>(COMPOSIÇÃO REPRESENTATIVA) POÇO DE VISITA CIRCULAR PARA ESGOTO, EM ALVENARIA COM TIJOLOS CERÂMICOS MACIÇOS, DIÂMETRO INTERNO = 1,2 M, PROFUNDIDADE DE 2,00 A 2,50 M, INCLUINDO TAMPÃO DE FERRO FUNDIDO, DIÂMETRO DE 60 CM. AF_04/2018</t>
  </si>
  <si>
    <t>3.658,88</t>
  </si>
  <si>
    <t>98433</t>
  </si>
  <si>
    <t>(COMPOSIÇÃO REPRESENTATIVA) POÇO DE VISITA CIRCULAR PARA ESGOTO, EM ALVENARIA COM TIJOLOS CERÂMICOS MACIÇOS, DIÂMETRO INTERNO = 1,2 M, PROFUNDIDADE DE 2,50 A 3,00 M, INCLUINDO TAMPÃO DE FERRO FUNDIDO, DIÂMETRO DE 60 CM. AF_04/2018</t>
  </si>
  <si>
    <t>3.991,33</t>
  </si>
  <si>
    <t>98434</t>
  </si>
  <si>
    <t>(COMPOSIÇÃO REPRESENTATIVA) POÇO DE VISITA CIRCULAR PARA ESGOTO, EM ALVENARIA COM TIJOLOS CERÂMICOS MACIÇOS, DIÂMETRO INTERNO = 1,2 M, PROFUNDIDADE DE 3,00 A 3,50 M, INCLUINDO TAMPÃO DE FERRO FUNDIDO, DIÂMETRO DE 60 CM. AF_04/2018</t>
  </si>
  <si>
    <t>4.323,78</t>
  </si>
  <si>
    <t>94263</t>
  </si>
  <si>
    <t>GUIA (MEIO-FIO) CONCRETO, MOLDADA  IN LOCO  EM TRECHO RETO COM EXTRUSORA, 11,5 CM BASE X 22 CM ALTURA. AF_06/2016</t>
  </si>
  <si>
    <t>20,61</t>
  </si>
  <si>
    <t>94264</t>
  </si>
  <si>
    <t>GUIA (MEIO-FIO) CONCRETO, MOLDADA  IN LOCO  EM TRECHO CURVO COM EXTRUSORA, 11,5 CM BASE X 22 CM ALTURA. AF_06/2016</t>
  </si>
  <si>
    <t>94265</t>
  </si>
  <si>
    <t>GUIA (MEIO-FIO) CONCRETO, MOLDADA  IN LOCO  EM TRECHO RETO COM EXTRUSORA, 14 CM BASE X 30 CM ALTURA. AF_06/2016</t>
  </si>
  <si>
    <t>26,28</t>
  </si>
  <si>
    <t>94266</t>
  </si>
  <si>
    <t>GUIA (MEIO-FIO) CONCRETO, MOLDADA  IN LOCO  EM TRECHO CURVO COM EXTRUSORA, 14 CM BASE X 30 CM ALTURA. AF_06/2016</t>
  </si>
  <si>
    <t>29,50</t>
  </si>
  <si>
    <t>94267</t>
  </si>
  <si>
    <t>GUIA (MEIO-FIO) E SARJETA CONJUGADOS DE CONCRETO, MOLDADA IN LOCO EM TRECHO RETO COM EXTRUSORA, GUIA 13 CM BASE X 22 CM ALTURA, SARJETA 30 CM BASE X 8,5 CM ALTURA. AF_06/2016</t>
  </si>
  <si>
    <t>30,63</t>
  </si>
  <si>
    <t>94268</t>
  </si>
  <si>
    <t>GUIA (MEIO-FIO) E SARJETA CONJUGADOS DE CONCRETO, MOLDADA IN LOCO EM TRECHO CURVO COM EXTRUSORA, GUIA 12,5 CM BASE X 22 CM ALTURA, SARJETA 30 CM BASE X 8,5 CM ALTURA. AF_06/2016</t>
  </si>
  <si>
    <t>34,17</t>
  </si>
  <si>
    <t>94269</t>
  </si>
  <si>
    <t>GUIA (MEIO-FIO) E SARJETA CONJUGADOS DE CONCRETO, MOLDADA IN LOCO EM TRECHO RETO COM EXTRUSORA, GUIA 13,5 CM BASE X 26 CM ALTURA, SARJETA 45 CM BASE X 11 CM ALTURA. AF_06/2016</t>
  </si>
  <si>
    <t>43,05</t>
  </si>
  <si>
    <t>94270</t>
  </si>
  <si>
    <t>GUIA (MEIO-FIO) E SARJETA CONJUGADOS DE CONCRETO, MOLDADA IN LOCO EM TRECHO CURVO COM EXTRUSORA, GUIA 13,5 CM BASE X 26 CM ALTURA, SARJETA 45 CM BASE X 11 CM ALTURA. AF_06/2016</t>
  </si>
  <si>
    <t>94271</t>
  </si>
  <si>
    <t>GUIA (MEIO-FIO) E SARJETA CONJUGADOS DE CONCRETO, MOLDADA IN LOCO EM TRECHO RETO COM EXTRUSORA, GUIA 13,5 CM BASE X 30 CM ALTURA, SARJETA 50 CM BASE X 12,5 CM ALTURA. AF_06/2016</t>
  </si>
  <si>
    <t>52,67</t>
  </si>
  <si>
    <t>94272</t>
  </si>
  <si>
    <t>GUIA (MEIO-FIO) E SARJETA CONJUGADOS DE CONCRETO, MOLDADA IN LOCO EM TRECHO CURVO COM EXTRUSORA, GUIA 13,5 CM BASE X 30 CM ALTURA, SARJETA 50 CM BASE X 12,5 CM ALTURA. AF_06/2016</t>
  </si>
  <si>
    <t>59,24</t>
  </si>
  <si>
    <t>28,57</t>
  </si>
  <si>
    <t>94274</t>
  </si>
  <si>
    <t>ASSENTAMENTO DE GUIA (MEIO-FIO) EM TRECHO CURVO, CONFECCIONADA EM CONCRETO PRÉ-FABRICADO, DIMENSÕES 100X15X13X30 CM (COMPRIMENTO X BASE INFERIOR X BASE SUPERIOR X ALTURA), PARA VIAS URBANAS (USO VIÁRIO). AF_06/2016</t>
  </si>
  <si>
    <t>31,46</t>
  </si>
  <si>
    <t>94275</t>
  </si>
  <si>
    <t>ASSENTAMENTO DE GUIA (MEIO-FIO) EM TRECHO RETO, CONFECCIONADA EM CONCRETO PRÉ-FABRICADO, DIMENSÕES 100X15X13X20 CM (COMPRIMENTO X BASE INFERIOR X BASE SUPERIOR X ALTURA), PARA URBANIZAÇÃO INTERNA DE EMPREENDIMENTOS. AF_06/2016_P</t>
  </si>
  <si>
    <t>27,13</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</si>
  <si>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</si>
  <si>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</si>
  <si>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</si>
  <si>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</si>
  <si>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31,89</t>
  </si>
  <si>
    <t>94282</t>
  </si>
  <si>
    <t>EXECUÇÃO DE SARJETA DE CONCRETO USINADO, MOLDADA  IN LOCO  EM TRECHO CURVO, 30 CM BASE X 15 CM ALTURA. AF_06/2016</t>
  </si>
  <si>
    <t>40,70</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</si>
  <si>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</si>
  <si>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</si>
  <si>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</si>
  <si>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</si>
  <si>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</si>
  <si>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</si>
  <si>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47,93</t>
  </si>
  <si>
    <t>94286</t>
  </si>
  <si>
    <t>EXECUÇÃO DE SARJETA DE CONCRETO USINADO, MOLDADA  IN LOCO  EM TRECHO CURVO, 60 CM BASE X 15 CM ALTURA. AF_06/2016</t>
  </si>
  <si>
    <t>56,75</t>
  </si>
  <si>
    <t>94287</t>
  </si>
  <si>
    <t>EXECUÇÃO DE SARJETA DE CONCRETO USINADO, MOLDADA  IN LOCO  EM TRECHO RETO, 30 CM BASE X 10 CM ALTURA. AF_06/2016</t>
  </si>
  <si>
    <t>94288</t>
  </si>
  <si>
    <t>EXECUÇÃO DE SARJETA DE CONCRETO USINADO, MOLDADA  IN LOCO  EM TRECHO CURVO, 30 CM BASE X 10 CM ALTURA. AF_06/2016</t>
  </si>
  <si>
    <t>32,99</t>
  </si>
  <si>
    <t>94289</t>
  </si>
  <si>
    <t>EXECUÇÃO DE SARJETA DE CONCRETO USINADO, MOLDADA  IN LOCO  EM TRECHO RETO, 45 CM BASE X 10 CM ALTURA. AF_06/2016</t>
  </si>
  <si>
    <t>31,23</t>
  </si>
  <si>
    <t>94290</t>
  </si>
  <si>
    <t>EXECUÇÃO DE SARJETA DE CONCRETO USINADO, MOLDADA  IN LOCO  EM TRECHO CURVO, 45 CM BASE X 10 CM ALTURA. AF_06/2016</t>
  </si>
  <si>
    <t>38,94</t>
  </si>
  <si>
    <t>94291</t>
  </si>
  <si>
    <t>EXECUÇÃO DE SARJETA DE CONCRETO USINADO, MOLDADA  IN LOCO  EM TRECHO RETO, 60 CM BASE X 10 CM ALTURA. AF_06/2016</t>
  </si>
  <si>
    <t>36,79</t>
  </si>
  <si>
    <t>94292</t>
  </si>
  <si>
    <t>EXECUÇÃO DE SARJETA DE CONCRETO USINADO, MOLDADA  IN LOCO  EM TRECHO CURVO, 60 CM BASE X 10 CM ALTURA. AF_06/2016</t>
  </si>
  <si>
    <t>44,50</t>
  </si>
  <si>
    <t>94293</t>
  </si>
  <si>
    <t>EXECUÇÃO DE SARJETÃO DE CONCRETO USINADO, MOLDADA  IN LOCO  EM TRECHO RETO, 100 CM BASE X 20 CM ALTURA. AF_06/2016</t>
  </si>
  <si>
    <t>93,04</t>
  </si>
  <si>
    <t>94294</t>
  </si>
  <si>
    <t>EXECUÇÃO DE ESCORAS DE CONCRETO PARA CONTENÇÃO DE GUIAS PRÉ-FABRICADAS. AF_06/2016</t>
  </si>
  <si>
    <t>94037</t>
  </si>
  <si>
    <t>ESCORAMENTO DE VALA, TIPO PONTALETEAMENTO, COM PROFUNDIDADE DE 0 A 1,5 M, LARGURA MENOR QUE 1,5 M, EM LOCAL COM NÍVEL ALTO DE INTERFERÊNCIA. AF_06/2016</t>
  </si>
  <si>
    <t>94038</t>
  </si>
  <si>
    <t>ESCORAMENTO DE VALA, TIPO PONTALETEAMENTO, COM PROFUNDIDADE DE 0 A 1,5 M, LARGURA MAIOR OU IGUAL A 1,5 M E MENOR QUE 2,5 M, EM LOCAL COM NÍVEL ALTO DE INTERFERÊNCIA. AF_06/2016</t>
  </si>
  <si>
    <t>94039</t>
  </si>
  <si>
    <t>ESCORAMENTO DE VALA, TIPO PONTALETEAMENTO, COM PROFUNDIDADE DE 1,5 A 3,0 M, LARGURA MENOR QUE 1,5 M, EM LOCAL COM NÍVEL ALTO DE INTERFERÊNCIA. AF_06/2016</t>
  </si>
  <si>
    <t>13,04</t>
  </si>
  <si>
    <t>94040</t>
  </si>
  <si>
    <t>ESCORAMENTO DE VALA, TIPO PONTALETEAMENTO, COM PROFUNDIDADE DE 1,5 A 3,0 M, LARGURA MAIOR OU IGUAL A 1,5 M E MENOR QUE 2,5 M, EM LOCAL COM NÍVEL ALTO DE INTERFERÊNCIA. AF_06/2016</t>
  </si>
  <si>
    <t>94041</t>
  </si>
  <si>
    <t>ESCORAMENTO DE VALA, TIPO PONTALETEAMENTO, COM PROFUNDIDADE DE 3,0 A 4,5 M, LARGURA MENOR QUE 1,5 M EM LOCAL COM NÍVEL ALTO DE INTERFERÊNCIA. AF_06/2016</t>
  </si>
  <si>
    <t>94042</t>
  </si>
  <si>
    <t>ESCORAMENTO DE VALA, TIPO PONTALETEAMENTO, COM PROFUNDIDADE DE 3,0 A 4,5 M, LARGURA MAIOR OU IGUAL A 1,5 M E MENOR QUE 2,5 M, EM LOCAL COM NÍVEL ALTO DE INTERFERÊNCIA. AF_06/2016</t>
  </si>
  <si>
    <t>94043</t>
  </si>
  <si>
    <t>ESCORAMENTO DE VALA, TIPO PONTALETEAMENTO, COM PROFUNDIDADE DE 0 A 1,5 M, LARGURA MENOR QUE 1,5 M, EM LOCAL COM NÍVEL BAIXO DE INTERFERÊNCIA. AF_06/2016</t>
  </si>
  <si>
    <t>15,49</t>
  </si>
  <si>
    <t>94044</t>
  </si>
  <si>
    <t>ESCORAMENTO DE VALA, TIPO PONTALETEAMENTO, COM PROFUNDIDADE DE 0 A 1,5 M, LARGURA MAIOR OU IGUAL A 1,5 M E MENOR QUE 2,5 M, EM LOCAL COM NÍVEL BAIXO DE INTERFERÊNCIA. AF_06/2016</t>
  </si>
  <si>
    <t>94045</t>
  </si>
  <si>
    <t>ESCORAMENTO DE VALA, TIPO PONTALETEAMENTO, COM PROFUNDIDADE DE 1,5 A 3,0 M, LARGURA MENOR QUE 1,5 M, EM LOCAL COM NÍVEL BAIXO DE INTERFERÊNCIA. AF_06/2016</t>
  </si>
  <si>
    <t>94046</t>
  </si>
  <si>
    <t>ESCORAMENTO DE VALA, TIPO PONTALETEAMENTO, COM PROFUNDIDADE DE 1,5 A 3,0 M, LARGURA MAIOR OU IGUAL A 1,5 M E MENOR QUE 2,5 M, EM LOCAL COM NÍVEL BAIXO DE INTERFERÊNCIA. AF_06/2016</t>
  </si>
  <si>
    <t>18,23</t>
  </si>
  <si>
    <t>94047</t>
  </si>
  <si>
    <t>ESCORAMENTO DE VALA, TIPO PONTALETEAMENTO, COM PROFUNDIDADE DE 3,0 A 4,5 M, LARGURA MENOR QUE 1,5 M EM LOCAL COM NÍVEL BAIXO DE INTERFERÊNCIA. AF_06/2016</t>
  </si>
  <si>
    <t>9,39</t>
  </si>
  <si>
    <t>94048</t>
  </si>
  <si>
    <t>ESCORAMENTO DE VALA, TIPO PONTALETEAMENTO, COM PROFUNDIDADE DE 3,0 A 4,5 M, LARGURA MAIOR OU IGUAL A 1,5 M E MENOR QUE 2,5 M, EM LOCAL COM NÍVEL BAIXO DE INTERFERÊNCIA. AF_06/2016</t>
  </si>
  <si>
    <t>94049</t>
  </si>
  <si>
    <t>ESCORAMENTO DE VALA, TIPO DESCONTÍNUO, COM PROFUNDIDADE DE 0 A 1,5 M, LARGURA MENOR QUE 1,5 M, EM LOCAL COM NÍVEL ALTO DE INTERFERÊNCIA. AF_06/2016</t>
  </si>
  <si>
    <t>28,47</t>
  </si>
  <si>
    <t>94050</t>
  </si>
  <si>
    <t>ESCORAMENTO DE VALA, TIPO DESCONTÍNUO, COM PROFUNDIDADE DE 0 A 1,5 M, LARGURA MAIOR OU IGUAL A 1,5 M E MENOR QUE 2,5 M, EM LOCAL COM NÍVEL ALTO DE INTERFERÊNCIA. AF_06/2016</t>
  </si>
  <si>
    <t>36,29</t>
  </si>
  <si>
    <t>94051</t>
  </si>
  <si>
    <t>ESCORAMENTO DE VALA, TIPO DESCONTÍNUO, COM PROFUNDIDADE DE 1,5 M A 3,0 M, LARGURA MENOR QUE 1,5 M, EM LOCAL COM NÍVEL ALTO DE INTERFERÊNCIA. AF_06/2016</t>
  </si>
  <si>
    <t>23,71</t>
  </si>
  <si>
    <t>94052</t>
  </si>
  <si>
    <t>ESCORAMENTO DE VALA, TIPO DESCONTÍNUO, COM PROFUNDIDADE DE 1,5 A 3,0 M, LARGURA MAIOR OU IGUAL A 1,5 M E MENOR QUE 2,5 M, EM LOCAL COM NÍVEL ALTO DE INTERFERÊNCIA. AF_06/2016</t>
  </si>
  <si>
    <t>31,40</t>
  </si>
  <si>
    <t>94053</t>
  </si>
  <si>
    <t>ESCORAMENTO DE VALA, TIPO DESCONTÍNUO, COM PROFUNDIDADE DE 3,0 A 4,5 M, LARGURA MENOR QUE 1,5 M, EM LOCAL COM NÍVEL ALTO DE INTERFERÊNCIA. AF_06/2016</t>
  </si>
  <si>
    <t>94054</t>
  </si>
  <si>
    <t>ESCORAMENTO DE VALA, TIPO DESCONTÍNUO, COM PROFUNDIDADE DE 3,0 A 4,5 M, LARGURA MAIOR OU IGUAL A 1,5 E MENOR QUE 2,5 M, EM LOCAL COM NÍVEL ALTO DE INTERFERÊNCIA. AF_06/2016</t>
  </si>
  <si>
    <t>94055</t>
  </si>
  <si>
    <t>ESCORAMENTO DE VALA, TIPO DESCONTÍNUO, COM PROFUNDIDADE DE 0 A 1,5 M, LARGURA MENOR QUE 1,5 M, EM LOCAL COM NÍVEL BAIXO DE INTERFERÊNCIA. AF_06/2016</t>
  </si>
  <si>
    <t>27,29</t>
  </si>
  <si>
    <t>94056</t>
  </si>
  <si>
    <t>ESCORAMENTO DE VALA, TIPO DESCONTÍNUO, COM PROFUNDIDADE DE 0 A 1,5 M, LARGURA MAIOR OU IGUAL A 1,5 M E MENOR QUE 2,5 M, EM LOCAL COM NÍVEL BAIXO DE INTERFERÊNCIA. AF_06/2016</t>
  </si>
  <si>
    <t>35,13</t>
  </si>
  <si>
    <t>94057</t>
  </si>
  <si>
    <t>ESCORAMENTO DE VALA, TIPO DESCONTÍNUO, COM PROFUNDIDADE DE 1,5 M A 3,0 M, LARGURA MENOR QUE 1,5 M, EM LOCAL COM NÍVEL BAIXO DE INTERFERÊNCIA. AF_06/2016</t>
  </si>
  <si>
    <t>94058</t>
  </si>
  <si>
    <t>ESCORAMENTO DE VALA, TIPO DESCONTÍNUO, COM PROFUNDIDADE DE 1,5 A 3,0 M, LARGURA MAIOR OU IGUAL A 1,5 M E MENOR QUE 2,5 M, EM LOCAL COM NÍVEL BAIXO DE INTERFERÊNCIA. AF_06/2016</t>
  </si>
  <si>
    <t>30,23</t>
  </si>
  <si>
    <t>94059</t>
  </si>
  <si>
    <t>ESCORAMENTO DE VALA, TIPO DESCONTÍNUO, COM PROFUNDIDADE DE 3,0 A 4,5 M, LARGURA MENOR QUE 1,5 M, EM LOCAL COM NÍVEL BAIXO DE INTERFERÊNCIA. AF_06/2016</t>
  </si>
  <si>
    <t>94060</t>
  </si>
  <si>
    <t>ESCORAMENTO DE VALA, TIPO DESCONTÍNUO, COM PROFUNDIDADE DE 3,0 A 4,5 M, LARGURA MAIOR OU IGUAL A 1,5 E MENOR QUE 2,5 M, EM LOCAL COM NÍVEL BAIXO DE INTERFERÊNCIA. AF_06/2016</t>
  </si>
  <si>
    <t>27,87</t>
  </si>
  <si>
    <t>73877/1</t>
  </si>
  <si>
    <t>ESCORAMENTO DE VALAS COM PRANCHOES METALICOS - AREA CRAVADA</t>
  </si>
  <si>
    <t>56,71</t>
  </si>
  <si>
    <t>39,32</t>
  </si>
  <si>
    <t>83770</t>
  </si>
  <si>
    <t>ESCORAMENTO CONTINUO DE VALAS, MISTO, COM PERFIL I DE 8"</t>
  </si>
  <si>
    <t>120,14</t>
  </si>
  <si>
    <t>73301</t>
  </si>
  <si>
    <t>ESCORAMENTO FORMAS ATE H = 3,30M, COM MADEIRA DE 3A QUALIDADE, NAO APARELHADA, APROVEITAMENTO TABUAS 3X E PRUMOS 4X.</t>
  </si>
  <si>
    <t>12,34</t>
  </si>
  <si>
    <t>83515</t>
  </si>
  <si>
    <t>ESCORAMENTO FORMAS DE H=3,30 A 3,50 M, COM MADEIRA 3A QUALIDADE, NAO APARELHADA, APROVEITAMENTO TABUAS 3X E PRUMOS 4X</t>
  </si>
  <si>
    <t>16,04</t>
  </si>
  <si>
    <t>83516</t>
  </si>
  <si>
    <t>ESCORAMENTO FORMAS H=3,50 A 4,00 M, COM MADEIRA DE 3A QUALIDADE, NAO APARELHADA, APROVEITAMENTO TABUAS 3X E PRUMOS 4X.</t>
  </si>
  <si>
    <t>18,51</t>
  </si>
  <si>
    <t>72144</t>
  </si>
  <si>
    <t>RECOLOCACAO DE FOLHAS DE PORTA DE PASSAGEM OU JANELA, CONSIDERANDO REAPROVEITAMENTO DO MATERIAL</t>
  </si>
  <si>
    <t>66,35</t>
  </si>
  <si>
    <t>73910/8</t>
  </si>
  <si>
    <t>PORTA DE MADEIRA COMPENSADA LISA PARA PINTURA, 120X210X3,5CM, 2 FOLHAS, INCLUSO ADUELA 2A, ALIZAR 2A E DOBRADICAS</t>
  </si>
  <si>
    <t>573,01</t>
  </si>
  <si>
    <t>73910/9</t>
  </si>
  <si>
    <t>PORTA DE MADEIRA COMPENSADA LISA PARA CERA OU VERNIZ, 120X210X3,5CM, 2 FOLHAS, INCLUSO ADUELA 1A, ALIZAR 1A E DOBRADICAS COM ANEL</t>
  </si>
  <si>
    <t>799,03</t>
  </si>
  <si>
    <t>84874</t>
  </si>
  <si>
    <t>ALCAPAO EM COMPENSADO DE MADEIRA CEDRO/VIROLA, 60X60X2CM, COM MARCO 7X3CM, ALIZAR DE 2A, DOBRADICAS EM LATAO CROMADO E TARJETA CROMADA</t>
  </si>
  <si>
    <t>204,36</t>
  </si>
  <si>
    <t>84876</t>
  </si>
  <si>
    <t>PORTA MADEIRA 1A CORRER P/VIDRO 30MM/ GUARNICAO 15CM/ALIZAR</t>
  </si>
  <si>
    <t>528,94</t>
  </si>
  <si>
    <t>90800</t>
  </si>
  <si>
    <t>ADUELA / MARCO / BATENTE PARA PORTA DE 60X210CM, PADRÃO MÉDIO - FORNECIMENTO E MONTAGEM. AF_08/2015</t>
  </si>
  <si>
    <t>140,42</t>
  </si>
  <si>
    <t>90801</t>
  </si>
  <si>
    <t>ADUELA / MARCO / BATENTE PARA PORTA DE 70X210CM, PADRÃO MÉDIO - FORNECIMENTO E MONTAGEM. AF_08/2015</t>
  </si>
  <si>
    <t>146,35</t>
  </si>
  <si>
    <t>90802</t>
  </si>
  <si>
    <t>ADUELA / MARCO / BATENTE PARA PORTA DE 80X210CM, PADRÃO MÉDIO - FORNECIMENTO E MONTAGEM. AF_08/2015</t>
  </si>
  <si>
    <t>152,28</t>
  </si>
  <si>
    <t>90803</t>
  </si>
  <si>
    <t>ADUELA / MARCO / BATENTE PARA PORTA DE 90X210CM, PADRÃO MÉDIO - FORNECIMENTO E MONTAGEM. AF_08/2015</t>
  </si>
  <si>
    <t>158,20</t>
  </si>
  <si>
    <t>90804</t>
  </si>
  <si>
    <t>ADUELA / MARCO / BATENTE PARA PORTA DE 60X210CM, FIXAÇÃO COM ARGAMASSA, PADRÃO MÉDIO - FORNECIMENTO E INSTALAÇÃO. AF_08/2015_P</t>
  </si>
  <si>
    <t>194,10</t>
  </si>
  <si>
    <t>90805</t>
  </si>
  <si>
    <t>ADUELA / MARCO / BATENTE PARA PORTA DE 60X210CM, FIXAÇÃO COM ARGAMASSA - SOMENTE INSTALAÇÃO. AF_08/2015_P</t>
  </si>
  <si>
    <t>53,68</t>
  </si>
  <si>
    <t>90806</t>
  </si>
  <si>
    <t>ADUELA / MARCO / BATENTE PARA PORTA DE 70X210CM, FIXAÇÃO COM ARGAMASSA, PADRÃO MÉDIO - FORNECIMENTO E INSTALAÇÃO. AF_08/2015_P</t>
  </si>
  <si>
    <t>204,62</t>
  </si>
  <si>
    <t>90807</t>
  </si>
  <si>
    <t>ADUELA / MARCO / BATENTE PARA PORTA DE 70X210CM, FIXAÇÃO COM ARGAMASSA - SOMENTE INSTALAÇÃO. AF_08/2015_P</t>
  </si>
  <si>
    <t>58,27</t>
  </si>
  <si>
    <t>90816</t>
  </si>
  <si>
    <t>ADUELA / MARCO / BATENTE PARA PORTA DE 80X210CM, FIXAÇÃO COM ARGAMASSA, PADRÃO MÉDIO - FORNECIMENTO E INSTALAÇÃO. AF_08/2015_P</t>
  </si>
  <si>
    <t>215,12</t>
  </si>
  <si>
    <t>90817</t>
  </si>
  <si>
    <t>ADUELA / MARCO / BATENTE PARA PORTA DE 80X210CM, FIXAÇÃO COM ARGAMASSA - SOMENTE INSTALAÇÃO. AF_08/2015_P</t>
  </si>
  <si>
    <t>62,84</t>
  </si>
  <si>
    <t>90818</t>
  </si>
  <si>
    <t>ADUELA / MARCO / BATENTE PARA PORTA DE 90X210CM, FIXAÇÃO COM ARGAMASSA, PADRÃO MÉDIO - FORNECIMENTO E INSTALAÇÃO. AF_08/2015_P</t>
  </si>
  <si>
    <t>225,67</t>
  </si>
  <si>
    <t>90819</t>
  </si>
  <si>
    <t>ADUELA / MARCO / BATENTE PARA PORTA DE 90X210CM, FIXAÇÃO COM ARGAMASSA - SOMENTE INSTALAÇÃO. AF_08/2015_P</t>
  </si>
  <si>
    <t>67,47</t>
  </si>
  <si>
    <t>90820</t>
  </si>
  <si>
    <t>PORTA DE MADEIRA PARA PINTURA, SEMI-OCA (LEVE OU MÉDIA), 60X210CM, ESPESSURA DE 3,5CM, INCLUSO DOBRADIÇAS - FORNECIMENTO E INSTALAÇÃO. AF_08/2015</t>
  </si>
  <si>
    <t>285,83</t>
  </si>
  <si>
    <t>90821</t>
  </si>
  <si>
    <t>PORTA DE MADEIRA PARA PINTURA, SEMI-OCA (LEVE OU MÉDIA), 70X210CM, ESPESSURA DE 3,5CM, INCLUSO DOBRADIÇAS - FORNECIMENTO E INSTALAÇÃO. AF_08/2015</t>
  </si>
  <si>
    <t>305,29</t>
  </si>
  <si>
    <t>90822</t>
  </si>
  <si>
    <t>PORTA DE MADEIRA PARA PINTURA, SEMI-OCA (LEVE OU MÉDIA), 80X210CM, ESPESSURA DE 3,5CM, INCLUSO DOBRADIÇAS - FORNECIMENTO E INSTALAÇÃO. AF_08/2015</t>
  </si>
  <si>
    <t>302,95</t>
  </si>
  <si>
    <t>90823</t>
  </si>
  <si>
    <t>PORTA DE MADEIRA PARA PINTURA, SEMI-OCA (LEVE OU MÉDIA), 90X210CM, ESPESSURA DE 3,5CM, INCLUSO DOBRADIÇAS - FORNECIMENTO E INSTALAÇÃO. AF_08/2015</t>
  </si>
  <si>
    <t>315,40</t>
  </si>
  <si>
    <t>90826</t>
  </si>
  <si>
    <t>ALIZAR / GUARNIÇÃO DE 5X1,5CM PARA PORTA DE 60X210CM FIXADO COM PREGOS, PADRÃO MÉDIO - FORNECIMENTO E INSTALAÇÃO. AF_08/2015</t>
  </si>
  <si>
    <t>90827</t>
  </si>
  <si>
    <t>ALIZAR / GUARNIÇÃO DE 5X1,5CM PARA PORTA DE 70X210CM FIXADO COM PREGOS, PADRÃO MÉDIO - FORNECIMENTO E INSTALAÇÃO. AF_08/2015</t>
  </si>
  <si>
    <t>90828</t>
  </si>
  <si>
    <t>ALIZAR / GUARNIÇÃO DE 5X1,5CM PARA PORTA DE 80X210CM FIXADO COM PREGOS, PADRÃO MÉDIO - FORNECIMENTO E INSTALAÇÃO. AF_08/2015</t>
  </si>
  <si>
    <t>23,43</t>
  </si>
  <si>
    <t>90829</t>
  </si>
  <si>
    <t>ALIZAR / GUARNIÇÃO DE 5X1,5CM PARA PORTA DE 90X210CM FIXADO COM PREGOS, PADRÃO MÉDIO - FORNECIMENTO E INSTALAÇÃO. AF_08/2015</t>
  </si>
  <si>
    <t>90830</t>
  </si>
  <si>
    <t>FECHADURA DE EMBUTIR COM CILINDRO, EXTERNA, COMPLETA, ACABAMENTO PADRÃO MÉDIO, INCLUSO EXECUÇÃO DE FURO - FORNECIMENTO E INSTALAÇÃO. AF_08/2015</t>
  </si>
  <si>
    <t>78,58</t>
  </si>
  <si>
    <t>90831</t>
  </si>
  <si>
    <t>FECHADURA DE EMBUTIR PARA PORTA DE BANHEIRO, COMPLETA, ACABAMENTO PADRÃO MÉDIO, INCLUSO EXECUÇÃO DE FURO - FORNECIMENTO E INSTALAÇÃO. AF_08/2015</t>
  </si>
  <si>
    <t>61,55</t>
  </si>
  <si>
    <t>90841</t>
  </si>
  <si>
    <t>KIT DE PORTA DE MADEIRA PARA PINTURA, SEMI-OCA (LEVE OU MÉDIA), PADRÃO MÉDIO, 60X210CM, ESPESSURA DE 3,5CM, ITENS INCLUSOS: DOBRADIÇAS, MONTAGEM E INSTALAÇÃO DO BATENTE, FECHADURA COM EXECUÇÃO DO FURO - FORNECIMENTO E INSTALAÇÃO. AF_08/2015</t>
  </si>
  <si>
    <t>583,78</t>
  </si>
  <si>
    <t>90842</t>
  </si>
  <si>
    <t>KIT DE PORTA DE MADEIRA PARA PINTURA, SEMI-OCA (LEVE OU MÉDIA), PADRÃO MÉDIO, 70X210CM, ESPESSURA DE 3,5CM, ITENS INCLUSOS: DOBRADIÇAS, MONTAGEM E INSTALAÇÃO DO BATENTE, FECHADURA COM EXECUÇÃO DO FURO - FORNECIMENTO E INSTALAÇÃO. AF_08/2015</t>
  </si>
  <si>
    <t>621,42</t>
  </si>
  <si>
    <t>90843</t>
  </si>
  <si>
    <t>KIT DE PORTA DE MADEIRA PARA PINTURA, SEMI-OCA (LEVE OU MÉDIA), PADRÃO MÉDIO, 80X210CM, ESPESSURA DE 3,5CM, ITENS INCLUSOS: DOBRADIÇAS, MONTAGEM E INSTALAÇÃO DO BATENTE, FECHADURA COM EXECUÇÃO DO FURO - FORNECIMENTO E INSTALAÇÃO. AF_08/2015</t>
  </si>
  <si>
    <t>643,51</t>
  </si>
  <si>
    <t>90844</t>
  </si>
  <si>
    <t>KIT DE PORTA DE MADEIRA PARA PINTURA, SEMI-OCA (LEVE OU MÉDIA), PADRÃO MÉDIO, 90X210CM, ESPESSURA DE 3,5CM, ITENS INCLUSOS: DOBRADIÇAS, MONTAGEM E INSTALAÇÃO DO BATENTE, FECHADURA COM EXECUÇÃO DO FURO - FORNECIMENTO E INSTALAÇÃO. AF_08/2015</t>
  </si>
  <si>
    <t>668,83</t>
  </si>
  <si>
    <t>90847</t>
  </si>
  <si>
    <t>KIT DE PORTA DE MADEIRA PARA PINTURA, SEMI-OCA (LEVE OU MÉDIA), PADRÃO MÉDIO, 60X210CM, ESPESSURA DE 3,5CM, ITENS INCLUSOS: DOBRADIÇAS, MONTAGEM E INSTALAÇÃO DO BATENTE, SEM FECHADURA - FORNECIMENTO E INSTALAÇÃO. AF_08/2015</t>
  </si>
  <si>
    <t>522,23</t>
  </si>
  <si>
    <t>90848</t>
  </si>
  <si>
    <t>KIT DE PORTA DE MADEIRA PARA PINTURA, SEMI-OCA (LEVE OU MÉDIA), PADRÃO MÉDIO, 70X210CM, ESPESSURA DE 3,5CM, ITENS INCLUSOS: DOBRADIÇAS, MONTAGEM E INSTALAÇÃO DO BATENTE, SEM FECHADURA - FORNECIMENTO E INSTALAÇÃO. AF_08/2015</t>
  </si>
  <si>
    <t>554,51</t>
  </si>
  <si>
    <t>90849</t>
  </si>
  <si>
    <t>KIT DE PORTA DE MADEIRA PARA PINTURA, SEMI-OCA (LEVE OU MÉDIA), PADRÃO MÉDIO, 80X210CM, ESPESSURA DE 3,5CM, ITENS INCLUSOS: DOBRADIÇAS, MONTAGEM E INSTALAÇÃO DO BATENTE, SEM FECHADURA - FORNECIMENTO E INSTALAÇÃO. AF_08/2015</t>
  </si>
  <si>
    <t>564,93</t>
  </si>
  <si>
    <t>90850</t>
  </si>
  <si>
    <t>KIT DE PORTA DE MADEIRA PARA PINTURA, SEMI-OCA (LEVE OU MÉDIA), PADRÃO MÉDIO, 90X210CM, ESPESSURA DE 3,5CM, ITENS INCLUSOS: DOBRADIÇAS, MONTAGEM E INSTALAÇÃO DO BATENTE, SEM FECHADURA - FORNECIMENTO E INSTALAÇÃO. AF_08/2015</t>
  </si>
  <si>
    <t>590,25</t>
  </si>
  <si>
    <t>91009</t>
  </si>
  <si>
    <t>PORTA DE MADEIRA PARA VERNIZ, SEMI-OCA (LEVE OU MÉDIA), 60X210CM, ESPESSURA DE 3,5CM, INCLUSO DOBRADIÇAS - FORNECIMENTO E INSTALAÇÃO. AF_08/2015</t>
  </si>
  <si>
    <t>290,95</t>
  </si>
  <si>
    <t>91010</t>
  </si>
  <si>
    <t>PORTA DE MADEIRA PARA VERNIZ, SEMI-OCA (LEVE OU MÉDIA), 70X210CM, ESPESSURA DE 3,5CM, INCLUSO DOBRADIÇAS - FORNECIMENTO E INSTALAÇÃO. AF_08/2015</t>
  </si>
  <si>
    <t>249,11</t>
  </si>
  <si>
    <t>91011</t>
  </si>
  <si>
    <t>PORTA DE MADEIRA PARA VERNIZ, SEMI-OCA (LEVE OU MÉDIA), 80X210CM, ESPESSURA DE 3,5CM, INCLUSO DOBRADIÇAS - FORNECIMENTO E INSTALAÇÃO. AF_08/2015</t>
  </si>
  <si>
    <t>322,15</t>
  </si>
  <si>
    <t>91012</t>
  </si>
  <si>
    <t>PORTA DE MADEIRA PARA VERNIZ, SEMI-OCA (LEVE OU MÉDIA), 90X210CM, ESPESSURA DE 3,5CM, INCLUSO DOBRADIÇAS - FORNECIMENTO E INSTALAÇÃO. AF_08/2015</t>
  </si>
  <si>
    <t>311,46</t>
  </si>
  <si>
    <t>91013</t>
  </si>
  <si>
    <t>KIT DE PORTA DE MADEIRA PARA VERNIZ, SEMI-OCA (LEVE OU MÉDIA), PADRÃO MÉDIO, 60X210CM, ESPESSURA DE 3,5CM, ITENS INCLUSOS: DOBRADIÇAS, MONTAGEM E INSTALAÇÃO DO BATENTE, SEM FECHADURA - FORNECIMENTO E INSTALAÇÃO. AF_08/2015</t>
  </si>
  <si>
    <t>527,35</t>
  </si>
  <si>
    <t>91014</t>
  </si>
  <si>
    <t>KIT DE PORTA DE MADEIRA PARA VERNIZ, SEMI-OCA (LEVE OU MÉDIA), PADRÃO MÉDIO, 70X210CM, ESPESSURA DE 3,5CM, ITENS INCLUSOS: DOBRADIÇAS, MONTAGEM E INSTALAÇÃO DO BATENTE, SEM FECHADURA - FORNECIMENTO E INSTALAÇÃO. AF_08/2015</t>
  </si>
  <si>
    <t>498,33</t>
  </si>
  <si>
    <t>91015</t>
  </si>
  <si>
    <t>KIT DE PORTA DE MADEIRA PARA VERNIZ, SEMI-OCA (LEVE OU MÉDIA), PADRÃO MÉDIO, 80X210CM, ESPESSURA DE 3,5CM, ITENS INCLUSOS: DOBRADIÇAS, MONTAGEM E INSTALAÇÃO DO BATENTE, SEM FECHADURA - FORNECIMENTO E INSTALAÇÃO. AF_08/2015</t>
  </si>
  <si>
    <t>584,13</t>
  </si>
  <si>
    <t>91016</t>
  </si>
  <si>
    <t>KIT DE PORTA DE MADEIRA PARA VERNIZ, SEMI-OCA (LEVE OU MÉDIA), PADRÃO MÉDIO, 90X210CM, ESPESSURA DE 3,5CM, ITENS INCLUSOS: DOBRADIÇAS, MONTAGEM E INSTALAÇÃO DO BATENTE, SEM FECHADURA - FORNECIMENTO E INSTALAÇÃO. AF_08/2015</t>
  </si>
  <si>
    <t>586,31</t>
  </si>
  <si>
    <t>91286</t>
  </si>
  <si>
    <t>ADUELA / MARCO / BATENTE PARA PORTA DE 60X210CM, PADRÃO POPULAR - FORNECIMENTO E MONTAGEM. AF_08/2015</t>
  </si>
  <si>
    <t>112,44</t>
  </si>
  <si>
    <t>91287</t>
  </si>
  <si>
    <t>ADUELA / MARCO / BATENTE PARA PORTA DE 70X210CM, PADRÃO POPULAR - FORNECIMENTO E MONTAGEM. AF_08/2015</t>
  </si>
  <si>
    <t>118,37</t>
  </si>
  <si>
    <t>91288</t>
  </si>
  <si>
    <t>ADUELA / MARCO / BATENTE PARA PORTA DE 80X210CM, PADRÃO POPULAR - FORNECIMENTO E MONTAGEM. AF_08/2015</t>
  </si>
  <si>
    <t>124,30</t>
  </si>
  <si>
    <t>91290</t>
  </si>
  <si>
    <t>ADUELA / MARCO / BATENTE PARA PORTA DE 90X210CM, PADRÃO POPULAR - FORNECIMENTO E MONTAGEM. AF_08/2015</t>
  </si>
  <si>
    <t>130,22</t>
  </si>
  <si>
    <t>91291</t>
  </si>
  <si>
    <t>ADUELA / MARCO / BATENTE PARA PORTA DE 60X210CM, FIXAÇÃO COM ARGAMASSA, PADRÃO POPULAR - FORNECIMENTO E INSTALAÇÃO. AF_08/2015_P</t>
  </si>
  <si>
    <t>166,12</t>
  </si>
  <si>
    <t>91292</t>
  </si>
  <si>
    <t>ADUELA / MARCO / BATENTE PARA PORTA DE 70X210CM, FIXAÇÃO COM ARGAMASSA, PADRÃO POPULAR - FORNECIMENTO E INSTALAÇÃO. AF_08/2015_P</t>
  </si>
  <si>
    <t>176,64</t>
  </si>
  <si>
    <t>91293</t>
  </si>
  <si>
    <t>ADUELA / MARCO / BATENTE PARA PORTA DE 80X210CM, FIXAÇÃO COM ARGAMASSA, PADRÃO POPULAR - FORNECIMENTO E INSTALAÇÃO. AF_08/2015_P</t>
  </si>
  <si>
    <t>187,14</t>
  </si>
  <si>
    <t>91294</t>
  </si>
  <si>
    <t>ADUELA / MARCO / BATENTE PARA PORTA DE 90X210CM, FIXAÇÃO COM ARGAMASSA, PADRÃO POPULAR - FORNECIMENTO E INSTALAÇÃO. AF_08/2015_P</t>
  </si>
  <si>
    <t>197,69</t>
  </si>
  <si>
    <t>91295</t>
  </si>
  <si>
    <t>PORTA DE MADEIRA FRISADA, SEMI-OCA (LEVE OU MÉDIA), 60X210CM, ESPESSURA DE 3CM, INCLUSO DOBRADIÇAS - FORNECIMENTO E INSTALAÇÃO. AF_08/2015</t>
  </si>
  <si>
    <t>277,18</t>
  </si>
  <si>
    <t>91296</t>
  </si>
  <si>
    <t>PORTA DE MADEIRA FRISADA, SEMI-OCA (LEVE OU MÉDIA), 70X210CM, ESPESSURA DE 3CM, INCLUSO DOBRADIÇAS - FORNECIMENTO E INSTALAÇÃO. AF_08/2015</t>
  </si>
  <si>
    <t>290,31</t>
  </si>
  <si>
    <t>91297</t>
  </si>
  <si>
    <t>PORTA DE MADEIRA FRISADA, SEMI-OCA (LEVE OU MÉDIA), 80X210CM, ESPESSURA DE 3,5CM, INCLUSO DOBRADIÇAS - FORNECIMENTO E INSTALAÇÃO. AF_08/2015</t>
  </si>
  <si>
    <t>323,55</t>
  </si>
  <si>
    <t>91298</t>
  </si>
  <si>
    <t>PORTA DE MADEIRA TIPO VENEZIANA, 80X210CM, ESPESSURA DE 3CM, INCLUSO DOBRADIÇAS - FORNECIMENTO E INSTALAÇÃO. AF_08/2015</t>
  </si>
  <si>
    <t>520,14</t>
  </si>
  <si>
    <t>91299</t>
  </si>
  <si>
    <t>PORTA DE MADEIRA, TIPO MEXICANA, MACIÇA (PESADA OU SUPERPESADA), 80X210CM, ESPESSURA DE 3,5CM, INCLUSO DOBRADIÇAS - FORNECIMENTO E INSTALAÇÃO. AF_08/2015</t>
  </si>
  <si>
    <t>694,67</t>
  </si>
  <si>
    <t>91300</t>
  </si>
  <si>
    <t>ALIZAR / GUARNIÇÃO DE 5X1,5CM PARA PORTA DE 60X210CM FIXADO COM PREGOS, PADRÃO POPULAR - FORNECIMENTO E INSTALAÇÃO. AF_08/2015</t>
  </si>
  <si>
    <t>91301</t>
  </si>
  <si>
    <t>ALIZAR / GUARNIÇÃO DE 5X1,5CM PARA PORTA DE 70X210CM FIXADO COM PREGOS, PADRÃO POPULAR - FORNECIMENTO E INSTALAÇÃO. AF_08/2015</t>
  </si>
  <si>
    <t>18,99</t>
  </si>
  <si>
    <t>91302</t>
  </si>
  <si>
    <t>ALIZAR / GUARNIÇÃO DE 5X1,5CM PARA PORTA DE 80X210CM FIXADO COM PREGOS, PADRÃO POPULAR - FORNECIMENTO E INSTALAÇÃO. AF_08/2015</t>
  </si>
  <si>
    <t>20,06</t>
  </si>
  <si>
    <t>91303</t>
  </si>
  <si>
    <t>ALIZAR / GUARNIÇÃO DE 5X1,5CM PARA PORTA DE 90X210CM FIXADO COM PREGOS, PADRÃO POPULAR - FORNECIMENTO E INSTALAÇÃO. AF_08/2015</t>
  </si>
  <si>
    <t>91304</t>
  </si>
  <si>
    <t>FECHADURA DE EMBUTIR COM CILINDRO, EXTERNA, COMPLETA, ACABAMENTO PADRÃO POPULAR, INCLUSO EXECUÇÃO DE FURO - FORNECIMENTO E INSTALAÇÃO. AF_08/2015</t>
  </si>
  <si>
    <t>59,87</t>
  </si>
  <si>
    <t>91305</t>
  </si>
  <si>
    <t>FECHADURA DE EMBUTIR PARA PORTA DE BANHEIRO, COMPLETA, ACABAMENTO PADRÃO POPULAR, INCLUSO EXECUÇÃO DE FURO - FORNECIMENTO E INSTALAÇÃO. AF_08/2015</t>
  </si>
  <si>
    <t>45,20</t>
  </si>
  <si>
    <t>91306</t>
  </si>
  <si>
    <t>FECHADURA DE EMBUTIR PARA PORTAS INTERNAS, COMPLETA, ACABAMENTO PADRÃO MÉDIO, COM EXECUÇÃO DE FURO - FORNECIMENTO E INSTALAÇÃO. AF_08/2015</t>
  </si>
  <si>
    <t>66,91</t>
  </si>
  <si>
    <t>91307</t>
  </si>
  <si>
    <t>FECHADURA DE EMBUTIR PARA PORTAS INTERNAS, COMPLETA, ACABAMENTO PADRÃO POPULAR, COM EXECUÇÃO DE FURO - FORNECIMENTO E INSTALAÇÃO. AF_08/2015</t>
  </si>
  <si>
    <t>91312</t>
  </si>
  <si>
    <t>KIT DE PORTA DE MADEIRA PARA PINTURA, SEMI-OCA (LEVE OU MÉDIA), PADRÃO POPULAR, 60X210CM, ESPESSURA DE 3,5CM, ITENS INCLUSOS: DOBRADIÇAS, MONTAGEM E INSTALAÇÃO DO BATENTE, FECHADURA COM EXECUÇÃO DO FURO - FORNECIMENTO E INSTALAÇÃO. AF_08/2015</t>
  </si>
  <si>
    <t>532,95</t>
  </si>
  <si>
    <t>91313</t>
  </si>
  <si>
    <t>KIT DE PORTA DE MADEIRA PARA PINTURA, SEMI-OCA (LEVE OU MÉDIA), PADRÃO POPULAR, 70X210CM, ESPESSURA DE 3,5CM, ITENS INCLUSOS: DOBRADIÇAS, MONTAGEM E INSTALAÇÃO DO BATENTE, FECHADURA COM EXECUÇÃO DO FURO - FORNECIMENTO E INSTALAÇÃO. AF_08/2015</t>
  </si>
  <si>
    <t>567,31</t>
  </si>
  <si>
    <t>91314</t>
  </si>
  <si>
    <t>KIT DE PORTA DE MADEIRA PARA PINTURA, SEMI-OCA (LEVE OU MÉDIA), PADRÃO POPULAR, 80X210CM, ESPESSURA DE 3,5CM, ITENS INCLUSOS: DOBRADIÇAS, MONTAGEM E INSTALAÇÃO DO BATENTE, FECHADURA COM EXECUÇÃO DO FURO - FORNECIMENTO E INSTALAÇÃO. AF_08/2015</t>
  </si>
  <si>
    <t>590,08</t>
  </si>
  <si>
    <t>91315</t>
  </si>
  <si>
    <t>KIT DE PORTA DE MADEIRA PARA PINTURA, SEMI-OCA (LEVE OU MÉDIA), PADRÃO POPULAR, 90X210CM, ESPESSURA DE 3,5CM, ITENS INCLUSOS: DOBRADIÇAS, MONTAGEM E INSTALAÇÃO DO BATENTE, FECHADURA COM EXECUÇÃO DO FURO - FORNECIMENTO E INSTALAÇÃO. AF_08/2015</t>
  </si>
  <si>
    <t>615,28</t>
  </si>
  <si>
    <t>91318</t>
  </si>
  <si>
    <t>KIT DE PORTA DE MADEIRA PARA PINTURA, SEMI-OCA (LEVE OU MÉDIA), PADRÃO POPULAR, 60X210CM, ESPESSURA DE 3,5CM, ITENS INCLUSOS: DOBRADIÇAS, MONTAGEM E INSTALAÇÃO DO BATENTE, SEM FECHADURA - FORNECIMENTO E INSTALAÇÃO. AF_08/2015</t>
  </si>
  <si>
    <t>487,75</t>
  </si>
  <si>
    <t>91319</t>
  </si>
  <si>
    <t>KIT DE PORTA DE MADEIRA PARA PINTURA, SEMI-OCA (LEVE OU MÉDIA), PADRÃO POPULAR, 70X210CM, ESPESSURA DE 3,5CM, ITENS INCLUSOS: DOBRADIÇAS, MONTAGEM E INSTALAÇÃO DO BATENTE, SEM FECHADURA - FORNECIMENTO E INSTALAÇÃO. AF_08/2015</t>
  </si>
  <si>
    <t>519,91</t>
  </si>
  <si>
    <t>91320</t>
  </si>
  <si>
    <t>KIT DE PORTA DE MADEIRA PARA PINTURA, SEMI-OCA (LEVE OU MÉDIA), PADRÃO POPULAR, 80X210CM, ESPESSURA DE 3,5CM, ITENS INCLUSOS: DOBRADIÇAS, MONTAGEM E INSTALAÇÃO DO BATENTE, SEM FECHADURA - FORNECIMENTO E INSTALAÇÃO. AF_08/2015</t>
  </si>
  <si>
    <t>530,21</t>
  </si>
  <si>
    <t>91321</t>
  </si>
  <si>
    <t>KIT DE PORTA DE MADEIRA PARA PINTURA, SEMI-OCA (LEVE OU MÉDIA), PADRÃO POPULAR, 90X210CM, ESPESSURA DE 3,5CM, ITENS INCLUSOS: DOBRADIÇAS, MONTAGEM E INSTALAÇÃO DO BATENTE, SEM FECHADURA - FORNECIMENTO E INSTALAÇÃO. AF_08/2015</t>
  </si>
  <si>
    <t>555,41</t>
  </si>
  <si>
    <t>91324</t>
  </si>
  <si>
    <t>KIT DE PORTA DE MADEIRA PARA VERNIZ, SEMI-OCA (LEVE OU MÉDIA), PADRÃO POPULAR, 60X210CM, ESPESSURA DE 3,5CM, ITENS INCLUSOS: DOBRADIÇAS, MONTAGEM E INSTALAÇÃO DO BATENTE, SEM FECHADURA - FORNECIMENTO E INSTALAÇÃO. AF_08/2015</t>
  </si>
  <si>
    <t>492,87</t>
  </si>
  <si>
    <t>91325</t>
  </si>
  <si>
    <t>KIT DE PORTA DE MADEIRA PARA VERNIZ, SEMI-OCA (LEVE OU MÉDIA), PADRÃO POPULAR, 70X210CM, ESPESSURA DE 3,5CM, ITENS INCLUSOS: DOBRADIÇAS, MONTAGEM E INSTALAÇÃO DO BATENTE, SEM FECHADURA - FORNECIMENTO E INSTALAÇÃO. AF_08/2015</t>
  </si>
  <si>
    <t>463,73</t>
  </si>
  <si>
    <t>91326</t>
  </si>
  <si>
    <t>KIT DE PORTA DE MADEIRA PARA VERNIZ, SEMI-OCA (LEVE OU MÉDIA), PADRÃO POPULAR, 80X210CM, ESPESSURA DE 3,5CM, ITENS INCLUSOS: DOBRADIÇAS, MONTAGEM E INSTALAÇÃO DO BATENTE, SEM FECHADURA - FORNECIMENTO E INSTALAÇÃO. AF_08/2015</t>
  </si>
  <si>
    <t>549,41</t>
  </si>
  <si>
    <t>91327</t>
  </si>
  <si>
    <t>KIT DE PORTA DE MADEIRA PARA VERNIZ, SEMI-OCA (LEVE OU MÉDIA), PADRÃO POPULAR, 90X210CM, ESPESSURA DE 3,5CM, ITENS INCLUSOS: DOBRADIÇAS, MONTAGEM E INSTALAÇÃO DO BATENTE, SEM FECHADURA - FORNECIMENTO E INSTALAÇÃO. AF_08/2015</t>
  </si>
  <si>
    <t>551,47</t>
  </si>
  <si>
    <t>91328</t>
  </si>
  <si>
    <t>KIT DE PORTA DE MADEIRA FRISADA, SEMI-OCA (LEVE OU MÉDIA), PADRÃO MÉDIO 60X210CM, ESPESSURA DE 3CM, ITENS INCLUSOS: DOBRADIÇAS, MONTAGEM E INSTALAÇÃO DO BATENTE, SEM FECHADURA - FORNECIMENTO E INSTALAÇÃO. AF_08/2015</t>
  </si>
  <si>
    <t>513,58</t>
  </si>
  <si>
    <t>91329</t>
  </si>
  <si>
    <t>KIT DE PORTA DE MADEIRA FRISADA, SEMI-OCA (LEVE OU MÉDIA), PADRÃO POPULAR, 60X210CM, ESPESSURA DE 3CM, ITENS INCLUSOS: DOBRADIÇAS, MONTAGEM E INSTALAÇÃO DO BATENTE, SEM FECHADURA - FORNECIMENTO E INSTALAÇÃO. AF_08/2015</t>
  </si>
  <si>
    <t>479,10</t>
  </si>
  <si>
    <t>91330</t>
  </si>
  <si>
    <t>KIT DE PORTA DE MADEIRA FRISADA, SEMI-OCA (LEVE OU MÉDIA), PADRÃO MÉDIO, 70X210CM, ESPESSURA DE 3CM, ITENS INCLUSOS: DOBRADIÇAS, MONTAGEM E INSTALAÇÃO DO BATENTE, SEM FECHADURA - FORNECIMENTO E INSTALAÇÃO. AF_08/2015</t>
  </si>
  <si>
    <t>539,53</t>
  </si>
  <si>
    <t>91331</t>
  </si>
  <si>
    <t>KIT DE PORTA DE MADEIRA FRISADA, SEMI-OCA (LEVE OU MÉDIA), PADRÃO POPULAR, 70X210CM, ESPESSURA DE 3CM, ITENS INCLUSOS: DOBRADIÇAS, MONTAGEM E INSTALAÇÃO DO BATENTE, SEM FECHADURA - FORNECIMENTO E INSTALAÇÃO. AF_08/2015</t>
  </si>
  <si>
    <t>504,93</t>
  </si>
  <si>
    <t>91332</t>
  </si>
  <si>
    <t>KIT DE PORTA DE MADEIRA FRISADA, SEMI-OCA (LEVE OU MÉDIA), PADRÃO MÉDIO, 80X210CM, ESPESSURA DE 3,5CM, ITENS INCLUSOS: DOBRADIÇAS, MONTAGEM E INSTALAÇÃO DO BATENTE, SEM FECHADURA - FORNECIMENTO E INSTALAÇÃO. AF_08/2015</t>
  </si>
  <si>
    <t>585,53</t>
  </si>
  <si>
    <t>91333</t>
  </si>
  <si>
    <t>KIT DE PORTA DE MADEIRA FRISADA, SEMI-OCA (LEVE OU MÉDIA), PADRÃO POPULAR, 80X210CM, ESPESSURA DE 3,5CM, ITENS INCLUSOS: DOBRADIÇAS, MONTAGEM E INSTALAÇÃO DO BATENTE, SEM FECHADURA - FORNECIMENTO E INSTALAÇÃO. AF_08/2015</t>
  </si>
  <si>
    <t>550,81</t>
  </si>
  <si>
    <t>91334</t>
  </si>
  <si>
    <t>KIT DE PORTA DE MADEIRA TIPO VENEZIANA, PADRÃO MÉDIO, 80X210CM, ESPESSURA DE 3CM, ITENS INCLUSOS: DOBRADIÇAS, MONTAGEM E INSTALAÇÃO DO BATENTE, SEM FECHADURA - FORNECIMENTO E INSTALAÇÃO. AF_08/2015</t>
  </si>
  <si>
    <t>782,12</t>
  </si>
  <si>
    <t>91335</t>
  </si>
  <si>
    <t>KIT DE PORTA DE MADEIRA TIPO VENEZIANA, PADRÃO POPULAR, 80X210CM, ESPESSURA DE 3CM, ITENS INCLUSOS: DOBRADIÇAS, MONTAGEM E INSTALAÇÃO DO BATENTE, SEM FECHADURA - FORNECIMENTO E INSTALAÇÃO. AF_08/2015</t>
  </si>
  <si>
    <t>747,40</t>
  </si>
  <si>
    <t>91336</t>
  </si>
  <si>
    <t>KIT DE PORTA DE MADEIRA TIPO MEXICANA, MACIÇA (PESADA OU SUPERPESADA), PADRÃO MÉDIO, 80X210CM, ESPESSURA DE 3CM, ITENS INCLUSOS: DOBRADIÇAS, MONTAGEM E INSTALAÇÃO DO BATENTE, SEM FECHADURA - FORNECIMENTO E INSTALAÇÃO. AF_08/2015</t>
  </si>
  <si>
    <t>956,65</t>
  </si>
  <si>
    <t>91337</t>
  </si>
  <si>
    <t>KIT DE PORTA DE MADEIRA TIPO MEXICANA, MACIÇA (PESADA OU SUPERPESADA), PADRÃO POPULAR, 80X210CM, ESPESSURA DE 3CM, ITENS INCLUSOS: DOBRADIÇAS, MONTAGEM E INSTALAÇÃO DO BATENTE, SEM FECHADURA - FORNECIMENTO E INSTALAÇÃO. AF_08/2015</t>
  </si>
  <si>
    <t>921,93</t>
  </si>
  <si>
    <t>73813/1</t>
  </si>
  <si>
    <t>JANELA DE MADEIRA ALMOFADADA 1A, 1,5X1,5M, DE ABRIR, INCLUSO GUARNICOES E DOBRADICAS</t>
  </si>
  <si>
    <t>1.554,12</t>
  </si>
  <si>
    <t>84844</t>
  </si>
  <si>
    <t>JANELA DE MADEIRA TIPO GUILHOTINA, DE ABRIR , INCLUSAS GUARNICOES SEM FERRAGENS</t>
  </si>
  <si>
    <t>422,66</t>
  </si>
  <si>
    <t>84845</t>
  </si>
  <si>
    <t>JANELA DE MADEIRA TIPO VENEZIANA. DE ABRIR, INCLUSAS GUARNICOES E FERRAGENS</t>
  </si>
  <si>
    <t>651,12</t>
  </si>
  <si>
    <t>84846</t>
  </si>
  <si>
    <t>JANELA DE MADEIRA TIPO VENEZIANA/VIDRO, DE ABRIR, INCLUSAS GUARNICOES SEM FERRAGENS</t>
  </si>
  <si>
    <t>659,41</t>
  </si>
  <si>
    <t>84847</t>
  </si>
  <si>
    <t>JANELA DE MADEIRA ALMOFADADA, DE ABRIR, INCLUSAS GUARNICOES SEM FERRAGENS</t>
  </si>
  <si>
    <t>84848</t>
  </si>
  <si>
    <t>JANELA DE MADEIRA TIPO VENEZIANA/GUILHOTINA, DE ABRIR, INCLUSAS GUARNICOES SEM FERRAGENS</t>
  </si>
  <si>
    <t>520,74</t>
  </si>
  <si>
    <t>84849</t>
  </si>
  <si>
    <t>CAIXA MADEIRA 57X43CM COM GUARNICAO 13CM P/ FECHAMENTO DE AR CONDICIONAL</t>
  </si>
  <si>
    <t>81,74</t>
  </si>
  <si>
    <t>73933/1</t>
  </si>
  <si>
    <t>PORTA DE FERRO, DE ABRIR, TIPO GRADE COM CHAPA, 87X210CM, COM GUARNICOES</t>
  </si>
  <si>
    <t>580,52</t>
  </si>
  <si>
    <t>73933/3</t>
  </si>
  <si>
    <t>PORTA DE FERRO TIPO VENEZIANA, DE ABRIR, SEM BANDEIRA SEM FERRAGENS</t>
  </si>
  <si>
    <t>398,14</t>
  </si>
  <si>
    <t>73933/4</t>
  </si>
  <si>
    <t>PORTA DE FERRO DE ABRIR TIPO BARRA CHATA, COM REQUADRO E GUARNICAO COMPLETA</t>
  </si>
  <si>
    <t>551,79</t>
  </si>
  <si>
    <t>74073/1</t>
  </si>
  <si>
    <t>ALCAPAO EM FERRO 60X60CM, INCLUSO FERRAGENS</t>
  </si>
  <si>
    <t>129,03</t>
  </si>
  <si>
    <t>74073/2</t>
  </si>
  <si>
    <t>ALCAPAO EM FERRO 70X70CM, INCLUSO FERRAGENS</t>
  </si>
  <si>
    <t>140,56</t>
  </si>
  <si>
    <t>74136/1</t>
  </si>
  <si>
    <t>PORTA DE ACO DE ENROLAR TIPO GRADE, CHAPA 16</t>
  </si>
  <si>
    <t>320,90</t>
  </si>
  <si>
    <t>74136/2</t>
  </si>
  <si>
    <t>PORTA DE ACO CHAPA 24, DE ENROLAR, VAZADA TIJOLINHO OU EQUIVALENTE COM RETANGULO OU CIRCULO, ACABAMENTO GALVANIZADO NATURAL</t>
  </si>
  <si>
    <t>278,60</t>
  </si>
  <si>
    <t>74136/3</t>
  </si>
  <si>
    <t>PORTA DE ACO CHAPA 24, DE ENROLAR, RAIADA, LARGA COM ACABAMENTO GALVANIZADO NATURAL</t>
  </si>
  <si>
    <t>209,48</t>
  </si>
  <si>
    <t>84854</t>
  </si>
  <si>
    <t>BATENTE FERRO 1X1/8"</t>
  </si>
  <si>
    <t>30,30</t>
  </si>
  <si>
    <t>94559</t>
  </si>
  <si>
    <t>JANELA DE AÇO BASCULANTE, FIXAÇÃO COM ARGAMASSA, SEM VIDROS, PADRONIZADA. AF_07/2016</t>
  </si>
  <si>
    <t>455,10</t>
  </si>
  <si>
    <t>94560</t>
  </si>
  <si>
    <t>JANELA DE AÇO DE CORRER, 2 FOLHAS, FIXAÇÃO COM ARGAMASSA, COM VIDROS, PADRONIZADA. AF_07/2016</t>
  </si>
  <si>
    <t>399,79</t>
  </si>
  <si>
    <t>94562</t>
  </si>
  <si>
    <t>JANELA DE AÇO DE CORRER, 4 FOLHAS, FIXAÇÃO COM ARGAMASSA, SEM VIDROS, PADRONIZADA. AF_07/2016</t>
  </si>
  <si>
    <t>421,60</t>
  </si>
  <si>
    <t>94563</t>
  </si>
  <si>
    <t>JANELA DE AÇO DE CORRER, 6 FOLHAS, FIXAÇÃO COM ARGAMASSA, COM VIDROS, PADRONIZADA. AF_07/2016</t>
  </si>
  <si>
    <t>528,57</t>
  </si>
  <si>
    <t>94564</t>
  </si>
  <si>
    <t>JANELA DE AÇO BASCULANTE, FIXAÇÃO COM PARAFUSO SOBRE CONTRAMARCO (EXCLUSIVE CONTRAMARCO), SEM VIDROS, PADRONIZADA. AF_07/2016</t>
  </si>
  <si>
    <t>409,09</t>
  </si>
  <si>
    <t>94565</t>
  </si>
  <si>
    <t>JANELA DE AÇO DE CORRER, 2 FOLHAS, FIXAÇÃO COM PARAFUSO SOBRE CONTRAMARCO (EXCLUSIVE CONTRAMARCO), COM VIDROS, PADRONIZADA. AF_07/2016</t>
  </si>
  <si>
    <t>384,80</t>
  </si>
  <si>
    <t>94567</t>
  </si>
  <si>
    <t>JANELA DE AÇO DE CORRER, 4 FOLHAS, FIXAÇÃO COM PARAFUSO SOBRE CONTRAMARCO (EXCLUSIVE CONTRAMARCO), SEM VIDROS, PADRONIZADA. AF_07/2016</t>
  </si>
  <si>
    <t>401,44</t>
  </si>
  <si>
    <t>94568</t>
  </si>
  <si>
    <t>JANELA DE AÇO DE CORRER, 6 FOLHAS, FIXAÇÃO COM PARAFUSO SOBRE CONTRAMARCO (EXCLUSIVE CONTRAMARCO), COM VIDROS, PADRONIZADA. AF_07/2016</t>
  </si>
  <si>
    <t>504,75</t>
  </si>
  <si>
    <t>73932/1</t>
  </si>
  <si>
    <t>GRADE DE FERRO EM BARRA CHATA 3/16"</t>
  </si>
  <si>
    <t>288,62</t>
  </si>
  <si>
    <t>73631</t>
  </si>
  <si>
    <t>GUARDA-CORPO EM TUBO DE ACO GALVANIZADO 1 1/2"</t>
  </si>
  <si>
    <t>303,36</t>
  </si>
  <si>
    <t>74195/1</t>
  </si>
  <si>
    <t>GUARDA-CORPO  COM CORRIMAO EM FERRO BARRA CHATA 3/16"</t>
  </si>
  <si>
    <t>345,34</t>
  </si>
  <si>
    <t>73665</t>
  </si>
  <si>
    <t>ESCADA TIPO MARINHEIRO EM ACO CA-50 9,52MM INCLUSO PINTURA COM FUNDO ANTICORROSIVO TIPO ZARCAO</t>
  </si>
  <si>
    <t>73669</t>
  </si>
  <si>
    <t>CORRIMAO EM MADEIRA 1A 2,5X30CM</t>
  </si>
  <si>
    <t>101,47</t>
  </si>
  <si>
    <t>74072/1</t>
  </si>
  <si>
    <t>CORRIMAO EM TUBO ACO GALVANIZADO 3/4" COM BRACADEIRA</t>
  </si>
  <si>
    <t>60,55</t>
  </si>
  <si>
    <t>74072/2</t>
  </si>
  <si>
    <t>CORRIMAO EM TUBO ACO GALVANIZADO 2 1/2" COM BRACADEIRA</t>
  </si>
  <si>
    <t>97,46</t>
  </si>
  <si>
    <t>74072/3</t>
  </si>
  <si>
    <t>CORRIMAO EM TUBO ACO GALVANIZADO 1 1/4" COM BRACADEIRA</t>
  </si>
  <si>
    <t>71,32</t>
  </si>
  <si>
    <t>74194/1</t>
  </si>
  <si>
    <t>ESCADA TIPO MARINHEIRO EM TUBO ACO GALVANIZADO 1 1/2" 5 DEGRAUS</t>
  </si>
  <si>
    <t>219,01</t>
  </si>
  <si>
    <t>84862</t>
  </si>
  <si>
    <t>GUARDA-CORPO COM CORRIMAO EM TUBO DE ACO GALVANIZADO 1 1/2"</t>
  </si>
  <si>
    <t>202,50</t>
  </si>
  <si>
    <t>84863</t>
  </si>
  <si>
    <t>GUARDA-CORPO COM CORRIMAO EM TUBO DE ACO GALVANIZADO 3/4"</t>
  </si>
  <si>
    <t>100,85</t>
  </si>
  <si>
    <t>68050</t>
  </si>
  <si>
    <t>PORTA DE CORRER EM ALUMINIO, COM DUAS FOLHAS PARA VIDRO, INCLUSO VIDRO LISO INCOLOR, FECHADURA E PUXADOR, SEM GUARNICAO/ALIZAR/VISTA</t>
  </si>
  <si>
    <t>516,77</t>
  </si>
  <si>
    <t>90838</t>
  </si>
  <si>
    <t>PORTA CORTA-FOGO 90X210X4CM - FORNECIMENTO E INSTALAÇÃO. AF_08/2015</t>
  </si>
  <si>
    <t>1.127,46</t>
  </si>
  <si>
    <t>91338</t>
  </si>
  <si>
    <t>PORTA DE ALUMÍNIO DE ABRIR COM LAMBRI, COM GUARNIÇÃO, FIXAÇÃO COM PARAFUSOS - FORNECIMENTO E INSTALAÇÃO. AF_08/2015</t>
  </si>
  <si>
    <t>868,30</t>
  </si>
  <si>
    <t>91341</t>
  </si>
  <si>
    <t>PORTA EM ALUMÍNIO DE ABRIR TIPO VENEZIANA COM GUARNIÇÃO, FIXAÇÃO COM PARAFUSOS - FORNECIMENTO E INSTALAÇÃO. AF_08/2015</t>
  </si>
  <si>
    <t>641,33</t>
  </si>
  <si>
    <t>94805</t>
  </si>
  <si>
    <t>PORTA DE ALUMÍNIO DE ABRIR PARA VIDRO SEM GUARNIÇÃO, 87X210CM, FIXAÇÃO COM PARAFUSOS, INCLUSIVE VIDROS - FORNECIMENTO E INSTALAÇÃO. AF_08/2015</t>
  </si>
  <si>
    <t>984,60</t>
  </si>
  <si>
    <t>94806</t>
  </si>
  <si>
    <t>PORTA EM AÇO DE ABRIR PARA VIDRO SEM GUARNIÇÃO, 87X210CM, FIXAÇÃO COM PARAFUSOS, EXCLUSIVE VIDROS - FORNECIMENTO E INSTALAÇÃO. AF_08/2015</t>
  </si>
  <si>
    <t>540,44</t>
  </si>
  <si>
    <t>94807</t>
  </si>
  <si>
    <t>PORTA EM AÇO DE ABRIR TIPO VENEZIANA SEM GUARNIÇÃO, 87X210CM, FIXAÇÃO COM PARAFUSOS - FORNECIMENTO E INSTALAÇÃO. AF_08/2015</t>
  </si>
  <si>
    <t>650,78</t>
  </si>
  <si>
    <t>73737/1</t>
  </si>
  <si>
    <t>GRADIL DE ALUMINIO ANODIZADO TIPO BARRA CHATA PARA VARANDAS, ALTURA 0,4M</t>
  </si>
  <si>
    <t>123,77</t>
  </si>
  <si>
    <t>73737/2</t>
  </si>
  <si>
    <t>GRADIL DE ALUMINIO ANODIZADO TIPO BARRA CHATA PARA VARANDAS, ALTURA 1,0M</t>
  </si>
  <si>
    <t>251,05</t>
  </si>
  <si>
    <t>73737/3</t>
  </si>
  <si>
    <t>GRADIL DE ALUMINIO ANODIZADO TIPO BARRA CHATA PARA VARANDAS, ALTURA 1,2M</t>
  </si>
  <si>
    <t>292,07</t>
  </si>
  <si>
    <t>85096</t>
  </si>
  <si>
    <t>GRADIL DE ALUMINIO ANODIZADO TIPO BARRA CHATA</t>
  </si>
  <si>
    <t>253,26</t>
  </si>
  <si>
    <t>73736/1</t>
  </si>
  <si>
    <t>DOBRADICA TIPO VAI E VEM EM LATAO POLIDO 3"</t>
  </si>
  <si>
    <t>128,90</t>
  </si>
  <si>
    <t>84885</t>
  </si>
  <si>
    <t>JOGO DE FERRAGENS CROMADAS PARA PORTA DE VIDRO TEMPERADO, UMA FOLHA COMPOSTO DE DOBRADICAS SUPERIOR E INFERIOR, TRINCO, FECHADURA, CONTRA FECHADURA COM CAPUCHINHO SEM MOLA E PUXADOR</t>
  </si>
  <si>
    <t>541,99</t>
  </si>
  <si>
    <t>84886</t>
  </si>
  <si>
    <t>MOLA HIDRAULICA DE PISO PARA PORTA DE VIDRO TEMPERADO</t>
  </si>
  <si>
    <t>937,14</t>
  </si>
  <si>
    <t>84889</t>
  </si>
  <si>
    <t>PUXADOR CENTRAL PARA ESQUADRIA DE ALUMINIO</t>
  </si>
  <si>
    <t>15,91</t>
  </si>
  <si>
    <t>84891</t>
  </si>
  <si>
    <t>CREMONA EM LATAO CROMADO OU POLIDO, COMPLETA, COM VARA H=1,50M</t>
  </si>
  <si>
    <t>169,71</t>
  </si>
  <si>
    <t>74046/2</t>
  </si>
  <si>
    <t>TARJETA TIPO LIVRE/OCUPADO PARA PORTA DE BANHEIRO</t>
  </si>
  <si>
    <t>30,90</t>
  </si>
  <si>
    <t>74047/2</t>
  </si>
  <si>
    <t>DOBRADICA EM ACO/FERRO, 3" X 21/2", E=1,9 A 2 MM, SEM ANEL, CROMADO OU ZINCADO, TAMPA BOLA, COM PARAFUSOS</t>
  </si>
  <si>
    <t>32,41</t>
  </si>
  <si>
    <t>74084/1</t>
  </si>
  <si>
    <t>PORTA CADEADO ZINCADO OXIDADO PRETO COM CADEADO DE ACO INOX, LARGURA DE *50* MM</t>
  </si>
  <si>
    <t>84950</t>
  </si>
  <si>
    <t>FECHO EMBUTIR TIPO UNHA 40CM C/COLOCACAO</t>
  </si>
  <si>
    <t>43,30</t>
  </si>
  <si>
    <t>84952</t>
  </si>
  <si>
    <t>FECHO EMBUTIR TIPO UNHA 22CM C/COLOCACAO</t>
  </si>
  <si>
    <t>32,60</t>
  </si>
  <si>
    <t>72116</t>
  </si>
  <si>
    <t>VIDRO LISO COMUM TRANSPARENTE, ESPESSURA 3MM</t>
  </si>
  <si>
    <t>111,32</t>
  </si>
  <si>
    <t>72117</t>
  </si>
  <si>
    <t>VIDRO LISO COMUM TRANSPARENTE, ESPESSURA 4MM</t>
  </si>
  <si>
    <t>142,81</t>
  </si>
  <si>
    <t>72118</t>
  </si>
  <si>
    <t>VIDRO TEMPERADO INCOLOR, ESPESSURA 6MM, FORNECIMENTO E INSTALACAO, INCLUSIVE MASSA PARA VEDACAO</t>
  </si>
  <si>
    <t>176,48</t>
  </si>
  <si>
    <t>72119</t>
  </si>
  <si>
    <t>VIDRO TEMPERADO INCOLOR, ESPESSURA 8MM, FORNECIMENTO E INSTALACAO, INCLUSIVE MASSA PARA VEDACAO</t>
  </si>
  <si>
    <t>222,13</t>
  </si>
  <si>
    <t>72120</t>
  </si>
  <si>
    <t>VIDRO TEMPERADO INCOLOR, ESPESSURA 10MM, FORNECIMENTO E INSTALACAO, INCLUSIVE MASSA PARA VEDACAO</t>
  </si>
  <si>
    <t>280,32</t>
  </si>
  <si>
    <t>72122</t>
  </si>
  <si>
    <t>VIDRO FANTASIA TIPO CANELADO, ESPESSURA 4MM</t>
  </si>
  <si>
    <t>122,63</t>
  </si>
  <si>
    <t>72123</t>
  </si>
  <si>
    <t>VIDRO ARAMADO, ESPESSURA 7MM</t>
  </si>
  <si>
    <t>326,79</t>
  </si>
  <si>
    <t>73838/1</t>
  </si>
  <si>
    <t>PORTA DE VIDRO TEMPERADO, 0,9X2,10M, ESPESSURA 10MM, INCLUSIVE ACESSORIOS</t>
  </si>
  <si>
    <t>1.723,30</t>
  </si>
  <si>
    <t>74125/1</t>
  </si>
  <si>
    <t>ESPELHO CRISTAL ESPESSURA 4MM, COM MOLDURA DE MADEIRA</t>
  </si>
  <si>
    <t>413,21</t>
  </si>
  <si>
    <t>74125/2</t>
  </si>
  <si>
    <t>ESPELHO CRISTAL ESPESSURA 4MM, COM MOLDURA EM ALUMINIO E COMPENSADO 6MM PLASTIFICADO COLADO</t>
  </si>
  <si>
    <t>444,88</t>
  </si>
  <si>
    <t>84957</t>
  </si>
  <si>
    <t>VIDRO LISO COMUM TRANSPARENTE, ESPESSURA 5MM</t>
  </si>
  <si>
    <t>171,87</t>
  </si>
  <si>
    <t>84959</t>
  </si>
  <si>
    <t>VIDRO LISO COMUM TRANSPARENTE, ESPESSURA 6MM</t>
  </si>
  <si>
    <t>201,03</t>
  </si>
  <si>
    <t>85001</t>
  </si>
  <si>
    <t>VIDRO LISO FUME, ESPESSURA 4MM</t>
  </si>
  <si>
    <t>191,31</t>
  </si>
  <si>
    <t>85002</t>
  </si>
  <si>
    <t>VIDRO LISO FUME, ESPESSURA 6MM</t>
  </si>
  <si>
    <t>269,09</t>
  </si>
  <si>
    <t>85004</t>
  </si>
  <si>
    <t>VIDRO FANTASIA MARTELADO 4MM</t>
  </si>
  <si>
    <t>85005</t>
  </si>
  <si>
    <t>ESPELHO CRISTAL, ESPESSURA 4MM, COM PARAFUSOS DE FIXACAO, SEM MOLDURA</t>
  </si>
  <si>
    <t>390,48</t>
  </si>
  <si>
    <t>68054</t>
  </si>
  <si>
    <t>PORTAO DE FERRO EM CHAPA GALVANIZADA PLANA 14 GSG</t>
  </si>
  <si>
    <t>206,13</t>
  </si>
  <si>
    <t>74100/1</t>
  </si>
  <si>
    <t>PORTAO DE FERRO COM VARA 1/2", COM REQUADRO</t>
  </si>
  <si>
    <t>497,86</t>
  </si>
  <si>
    <t>74238/2</t>
  </si>
  <si>
    <t>PORTAO EM TELA ARAME GALVANIZADO N.12 MALHA 2" E MOLDURA EM TUBOS DE ACO COM DUAS FOLHAS DE ABRIR, INCLUSO FERRAGENS</t>
  </si>
  <si>
    <t>849,31</t>
  </si>
  <si>
    <t>85188</t>
  </si>
  <si>
    <t>PORTAO EM TUBO DE ACO GALVANIZADO DIN 2440/NBR 5580, PAINEL UNICO, DIMENSOES 1,0X1,6M, INCLUSIVE CADEADO</t>
  </si>
  <si>
    <t>549,00</t>
  </si>
  <si>
    <t>85189</t>
  </si>
  <si>
    <t>PORTAO EM TUBO DE ACO GALVANIZADO DIN 2440/NBR 5580, PAINEL UNICO, DIMENSOES 4,0X1,2M, INCLUSIVE CADEADO</t>
  </si>
  <si>
    <t>1.106,72</t>
  </si>
  <si>
    <t>85010</t>
  </si>
  <si>
    <t>CAIXILHO FIXO, DE ALUMINIO, PARA VIDRO</t>
  </si>
  <si>
    <t>484,23</t>
  </si>
  <si>
    <t>85014</t>
  </si>
  <si>
    <t>CAIXILHO FIXO, DE ALUMINIO, COM TELA DE METAL FIO 12 MALHA 3X3CM</t>
  </si>
  <si>
    <t>579,12</t>
  </si>
  <si>
    <t>94569</t>
  </si>
  <si>
    <t>JANELA DE ALUMÍNIO MAXIM-AR, FIXAÇÃO COM PARAFUSO SOBRE CONTRAMARCO (EXCLUSIVE CONTRAMARCO), COM VIDROS, PADRONIZADA. AF_07/2016</t>
  </si>
  <si>
    <t>661,22</t>
  </si>
  <si>
    <t>94570</t>
  </si>
  <si>
    <t>JANELA DE ALUMÍNIO DE CORRER, 2 FOLHAS, FIXAÇÃO COM PARAFUSO SOBRE CONTRAMARCO (EXCLUSIVE CONTRAMARCO), COM VIDROS PADRONIZADA. AF_07/2016</t>
  </si>
  <si>
    <t>427,10</t>
  </si>
  <si>
    <t>94572</t>
  </si>
  <si>
    <t>JANELA DE ALUMÍNIO DE CORRER, 3 FOLHAS, FIXAÇÃO COM PARAFUSO SOBRE CONTRAMARCO (EXCLUSIVE CONTRAMARCO), COM VIDROS, PADRONIZADA. AF_07/2016</t>
  </si>
  <si>
    <t>646,90</t>
  </si>
  <si>
    <t>94573</t>
  </si>
  <si>
    <t>JANELA DE ALUMÍNIO DE CORRER, 4 FOLHAS, FIXAÇÃO COM PARAFUSO SOBRE CONTRAMARCO (EXCLUSIVE CONTRAMARCO), COM VIDROS, PADRONIZADA. AF_07/2016</t>
  </si>
  <si>
    <t>490,05</t>
  </si>
  <si>
    <t>94574</t>
  </si>
  <si>
    <t>JANELA DE ALUMÍNIO DE CORRER, 6 FOLHAS, FIXAÇÃO COM PARAFUSO SOBRE CONTRAMARCO (EXCLUSIVE CONTRAMARCO), COM VIDROS, PADRONIZADA. AF_07/2016</t>
  </si>
  <si>
    <t>728,02</t>
  </si>
  <si>
    <t>94575</t>
  </si>
  <si>
    <t>JANELA DE ALUMÍNIO MAXIM-AR, FIXAÇÃO COM PARAFUSO, VEDAÇÃO COM ESPUMA EXPANSIVA PU, COM VIDROS, PADRONIZADA. AF_07/2016</t>
  </si>
  <si>
    <t>699,08</t>
  </si>
  <si>
    <t>94576</t>
  </si>
  <si>
    <t>JANELA DE ALUMÍNIO DE CORRER, 2 FOLHAS, FIXAÇÃO COM PARAFUSO, VEDAÇÃO COM ESPUMA EXPANSIVA PU, COM VIDROS, PADRONIZADA. AF_07/2016</t>
  </si>
  <si>
    <t>437,78</t>
  </si>
  <si>
    <t>94578</t>
  </si>
  <si>
    <t>JANELA DE ALUMÍNIO DE CORRER, 3 FOLHAS, FIXAÇÃO COM PARAFUSO, VEDAÇÃO COM ESPUMA EXPANSIVA PU, COM VIDROS, PADRONIZADA. AF_07/2016</t>
  </si>
  <si>
    <t>657,76</t>
  </si>
  <si>
    <t>94579</t>
  </si>
  <si>
    <t>JANELA DE ALUMÍNIO DE CORRER, 4 FOLHAS, FIXAÇÃO COM PARAFUSO, VEDAÇÃO COM ESPUMA EXPANSIVA PU, COM VIDROS, PADRONIZADA. AF_07/2016</t>
  </si>
  <si>
    <t>501,64</t>
  </si>
  <si>
    <t>94580</t>
  </si>
  <si>
    <t>JANELA DE ALUMÍNIO DE CORRER, 6 FOLHAS, FIXAÇÃO COM PARAFUSO, VEDAÇÃO COM ESPUMA EXPANSIVA PU, COM VIDROS, PADRONIZADA. AF_07/2016</t>
  </si>
  <si>
    <t>739,24</t>
  </si>
  <si>
    <t>94581</t>
  </si>
  <si>
    <t>JANELA DE ALUMÍNIO MAXIM-AR, FIXAÇÃO COM ARGAMASSA, COM VIDROS, PADRONIZADA. AF_07/2016</t>
  </si>
  <si>
    <t>694,97</t>
  </si>
  <si>
    <t>94582</t>
  </si>
  <si>
    <t>JANELA DE ALUMÍNIO DE CORRER, 2 FOLHAS, FIXAÇÃO COM ARGAMASSA, COM VIDROS, PADRONIZADA. AF_07/2016</t>
  </si>
  <si>
    <t>436,55</t>
  </si>
  <si>
    <t>94584</t>
  </si>
  <si>
    <t>JANELA DE ALUMÍNIO DE CORRER, 3 FOLHAS, FIXAÇÃO COM ARGAMASSA, COM VIDROS, PADRONIZADA. AF_07/2016</t>
  </si>
  <si>
    <t>662,26</t>
  </si>
  <si>
    <t>94585</t>
  </si>
  <si>
    <t>JANELA DE ALUMÍNIO DE CORRER, 4 FOLHAS, FIXAÇÃO COM ARGAMASSA, COM VIDROS, PADRONIZADA. AF_07/2016</t>
  </si>
  <si>
    <t>499,88</t>
  </si>
  <si>
    <t>94586</t>
  </si>
  <si>
    <t>JANELA DE ALUMÍNIO 6 FOLHAS, FIXAÇÃO COM ARGAMASSA, COM VIDROS, PADRONIZADA. AF_07/2016</t>
  </si>
  <si>
    <t>744,84</t>
  </si>
  <si>
    <t>73908/1</t>
  </si>
  <si>
    <t>CANTONEIRA DE ALUMINIO 2"X2", PARA PROTECAO DE QUINA DE PAREDE</t>
  </si>
  <si>
    <t>73908/2</t>
  </si>
  <si>
    <t>CANTONEIRA DE ALUMINIO 1"X1, PARA PROTECAO DE QUINA DE PAREDE</t>
  </si>
  <si>
    <t>85015</t>
  </si>
  <si>
    <t>CANTONEIRA DE MADEIRA 3,0X3,0X1,0CM</t>
  </si>
  <si>
    <t>85016</t>
  </si>
  <si>
    <t>CANTONEIRA DE MADEIRA COM LAMINADO MELAMINICO FOSCO 3,0X3,0X1,0CM</t>
  </si>
  <si>
    <t>24,96</t>
  </si>
  <si>
    <t>79475</t>
  </si>
  <si>
    <t>ESCAVACAO MANUAL CAMPO ABERTO P/TUBULAO - FUSTE E/OU BASE (PARA TODAS AS PROFUNDIDADES)</t>
  </si>
  <si>
    <t>317,00</t>
  </si>
  <si>
    <t>97751</t>
  </si>
  <si>
    <t>TUBULÃO A CÉU ABERTO, DIÂMETRO DO FUSTE DE 70 CM, PROFUNDIDADE MENOR OU IGUAL A 5 M, ESCAVAÇÃO MANUAL, SEM ALARGAMENTO DE BASE, CONCRETO FEITO EM OBRA E LANÇADO COM JERICA. AF_01/2018</t>
  </si>
  <si>
    <t>555,66</t>
  </si>
  <si>
    <t>97752</t>
  </si>
  <si>
    <t>TUBULÃO A CÉU ABERTO, DIÂMETRO DO FUSTE DE 80 CM, PROFUNDIDADE MENOR OU IGUAL A 5 M, ESCAVAÇÃO MANUAL, SEM ALARGAMENTO DE BASE, CONCRETO FEITO EM OBRA E LANÇADO COM JERICA. AF_01/2018</t>
  </si>
  <si>
    <t>524,03</t>
  </si>
  <si>
    <t>97753</t>
  </si>
  <si>
    <t>TUBULÃO A CÉU ABERTO, DIÂMETRO DO FUSTE DE 100 CM, PROFUNDIDADE MENOR OU IGUAL A 5 M, ESCAVAÇÃO MANUAL, SEM ALARGAMENTO DE BASE, CONCRETO FEITO EM OBRA E LANÇADO COM JERICA. AF_01/2018</t>
  </si>
  <si>
    <t>480,00</t>
  </si>
  <si>
    <t>97754</t>
  </si>
  <si>
    <t>TUBULÃO A CÉU ABERTO, DIÂMETRO DO FUSTE DE 120 CM, PROFUNDIDADE MENOR OU IGUAL A 5 M, ESCAVAÇÃO MANUAL, SEM ALARGAMENTO DE BASE, CONCRETO FEITO EM OBRA E LANÇADO COM JERICA. AF_01/2018</t>
  </si>
  <si>
    <t>451,10</t>
  </si>
  <si>
    <t>97755</t>
  </si>
  <si>
    <t>TUBULÃO A CÉU ABERTO, DIÂMETRO DO FUSTE DE 70 CM, PROFUNDIDADE MAIOR QUE 5 M E MENOR OU IGUAL A 10 M, ESCAVAÇÃO MANUAL, SEM ALARGAMENTO DE BASE, CONCRETO FEITO EM OBRA E LANÇADO COM JERICA. AF_01/2018</t>
  </si>
  <si>
    <t>542,76</t>
  </si>
  <si>
    <t>97756</t>
  </si>
  <si>
    <t>TUBULÃO A CÉU ABERTO, DIÂMETRO DO FUSTE DE 80 CM, PROFUNDIDADE MAIOR QUE 5 M E MENOR OU IGUAL A 10 M, ESCAVAÇÃO MANUAL, SEM ALARGAMENTO DE BASE, CONCRETO FEITO EM OBRA E LANÇADO COM JERICA. AF_01/2018</t>
  </si>
  <si>
    <t>512,97</t>
  </si>
  <si>
    <t>97757</t>
  </si>
  <si>
    <t>TUBULÃO A CÉU ABERTO, DIÂMETRO DO FUSTE DE 100 CM, PROFUNDIDADE MAIOR QUE 5 M E MENOR OU IGUAL A 10 M, ESCAVAÇÃO MANUAL, SEM ALARGAMENTO DE BASE, CONCRETO FEITO EM OBRA E LANÇADO COM JERICA. AF_01/2018</t>
  </si>
  <si>
    <t>466,03</t>
  </si>
  <si>
    <t>97758</t>
  </si>
  <si>
    <t>TUBULÃO A CÉU ABERTO, DIÂMETRO DO FUSTE DE 120 CM, PROFUNDIDADE MAIOR QUE 5 M E MENOR OU IGUAL A 10 M, ESCAVAÇÃO MANUAL, SEM ALARGAMENTO DE BASE, CONCRETO FEITO EM OBRA E LANÇADO COM JERICA. AF_01/2018</t>
  </si>
  <si>
    <t>432,15</t>
  </si>
  <si>
    <t>97759</t>
  </si>
  <si>
    <t>TUBULÃO A CÉU ABERTO, DIÂMETRO DO FUSTE DE 70 CM, PROFUNDIDADE MAIOR QUE 10 M, ESCAVAÇÃO MANUAL, SEM ALARGAMENTO DE BASE, CONCRETO FEITO EM OBRA E LANÇADO COM JERICA. AF_01/2018</t>
  </si>
  <si>
    <t>544,28</t>
  </si>
  <si>
    <t>97760</t>
  </si>
  <si>
    <t>TUBULÃO A CÉU ABERTO, DIÂMETRO DO FUSTE DE 80 CM, PROFUNDIDADE MAIOR QUE 10 M, ESCAVAÇÃO MANUAL, SEM ALARGAMENTO DE BASE, CONCRETO FEITO EM OBRA E LANÇADO COM JERICA. AF_01/2018</t>
  </si>
  <si>
    <t>507,61</t>
  </si>
  <si>
    <t>97761</t>
  </si>
  <si>
    <t>TUBULÃO A CÉU ABERTO, DIÂMETRO DO FUSTE DE 100 CM, PROFUNDIDADE MAIOR QUE 10 M, ESCAVAÇÃO MANUAL, SEM ALARGAMENTO DE BASE, CONCRETO FEITO EM OBRA E LANÇADO COM JERICA. AF_01/2018</t>
  </si>
  <si>
    <t>456,06</t>
  </si>
  <si>
    <t>97762</t>
  </si>
  <si>
    <t>TUBULÃO A CÉU ABERTO, DIÂMETRO DO FUSTE DE 120 CM, PROFUNDIDADE MAIOR QUE 10 M, ESCAVAÇÃO MANUAL, SEM ALARGAMENTO DE BASE, CONCRETO FEITO EM OBRA E LANÇADO COM JERICA. AF_01/2018</t>
  </si>
  <si>
    <t>418,70</t>
  </si>
  <si>
    <t>97763</t>
  </si>
  <si>
    <t>TUBULÃO A CÉU ABERTO, DIÂMETRO DO FUSTE DE 70 CM, PROFUNDIDADE MENOR OU IGUAL A 5 M, ESCAVAÇÃO MECÂNICA, SEM ALARGAMENTO DE BASE, CONCRETO FEITO EM OBRA E LANÇADO COM JERICA. AF_01/2018</t>
  </si>
  <si>
    <t>526,26</t>
  </si>
  <si>
    <t>97764</t>
  </si>
  <si>
    <t>TUBULÃO A CÉU ABERTO, DIÂMETRO DO FUSTE DE 80 CM, PROFUNDIDADE MENOR OU IGUAL A 5 M, ESCAVAÇÃO MECÂNICA, SEM ALARGAMENTO DE BASE, CONCRETO FEITO EM OBRA E LANÇADO COM JERICA. AF_01/2018</t>
  </si>
  <si>
    <t>429,43</t>
  </si>
  <si>
    <t>97765</t>
  </si>
  <si>
    <t>TUBULÃO A CÉU ABERTO, DIÂMETRO DO FUSTE DE 100 CM, PROFUNDIDADE MENOR OU IGUAL A 5 M, ESCAVAÇÃO MECÂNICA, SEM ALARGAMENTO DE BASE, CONCRETO FEITO EM OBRA E LANÇADO COM JERICA. AF_01/2018</t>
  </si>
  <si>
    <t>404,52</t>
  </si>
  <si>
    <t>97766</t>
  </si>
  <si>
    <t>TUBULÃO A CÉU ABERTO, DIÂMETRO DO FUSTE DE 120 CM, PROFUNDIDADE MENOR OU IGUAL A 5 M, ESCAVAÇÃO MECÂNICA, SEM ALARGAMENTO DE BASE, CONCRETO FEITO EM OBRA E LANÇADO COM JERICA. AF_01/2018</t>
  </si>
  <si>
    <t>388,92</t>
  </si>
  <si>
    <t>97767</t>
  </si>
  <si>
    <t>TUBULÃO A CÉU ABERTO, DIÂMETRO DO FUSTE DE 70 CM, PROFUNDIDADE MAIOR QUE 5 M E MENOR OU IGUAL A 10 M, ESCAVAÇÃO MECÂNICA, SEM ALARGAMENTO DE BASE, CONCRETO FEITO EM OBRA E LANÇADO COM JERICA. AF_01/2018</t>
  </si>
  <si>
    <t>405,20</t>
  </si>
  <si>
    <t>97768</t>
  </si>
  <si>
    <t>TUBULÃO A CÉU ABERTO, DIÂMETRO DO FUSTE DE 80 CM, PROFUNDIDADE MAIOR QUE 5 M E MENOR OU IGUAL A 10 M, ESCAVAÇÃO MECÂNICA, SEM ALARGAMENTO DE BASE, CONCRETO FEITO EM OBRA E LANÇADO COM JERICA. AF_01/2018</t>
  </si>
  <si>
    <t>394,55</t>
  </si>
  <si>
    <t>97769</t>
  </si>
  <si>
    <t>TUBULÃO A CÉU ABERTO, DIÂMETRO DO FUSTE DE 100 CM, PROFUNDIDADE MAIOR QUE 5 M E MENOR OU IGUAL A 10 M, ESCAVAÇÃO MECÂNICA, SEM ALARGAMENTO DE BASE, CONCRETO FEITO EM OBRA E LANÇADO COM JERICA. AF_01/2018</t>
  </si>
  <si>
    <t>373,76</t>
  </si>
  <si>
    <t>97770</t>
  </si>
  <si>
    <t>TUBULÃO A CÉU ABERTO, DIÂMETRO DO FUSTE DE 120 CM, PROFUNDIDADE MAIOR QUE 5 M E MENOR OU IGUAL A 10 M, ESCAVAÇÃO MECÂNICA, SEM ALARGAMENTO DE BASE, CONCRETO FEITO EM OBRA E LANÇADO COM JERICA. AF_01/2018</t>
  </si>
  <si>
    <t>356,76</t>
  </si>
  <si>
    <t>97771</t>
  </si>
  <si>
    <t>TUBULÃO A CÉU ABERTO, DIÂMETRO DO FUSTE DE 70 CM, PROFUNDIDADE MAIOR QUE 10 M, ESCAVAÇÃO MECÂNICA, SEM ALARGAMENTO DE BASE, CONCRETO FEITO EM OBRA E LANÇADO COM JERICA. AF_01/2018</t>
  </si>
  <si>
    <t>388,11</t>
  </si>
  <si>
    <t>97772</t>
  </si>
  <si>
    <t>TUBULÃO A CÉU ABERTO, DIÂMETRO DO FUSTE DE 80 CM, PROFUNDIDADE MAIOR QUE 10 M, ESCAVAÇÃO MECÂNICA, SEM ALARGAMENTO DE BASE, CONCRETO FEITO EM OBRA E LANÇADO COM JERICA. AF_01/2018</t>
  </si>
  <si>
    <t>374,57</t>
  </si>
  <si>
    <t>97773</t>
  </si>
  <si>
    <t>TUBULÃO A CÉU ABERTO, DIÂMETRO DO FUSTE DE 100 CM, PROFUNDIDADE MAIOR QUE 10 M, ESCAVAÇÃO MECÂNICA, SEM ALARGAMENTO DE BASE, CONCRETO FEITO EM OBRA E LANÇADO COM JERICA. AF_01/2018</t>
  </si>
  <si>
    <t>353,56</t>
  </si>
  <si>
    <t>97774</t>
  </si>
  <si>
    <t>TUBULÃO A CÉU ABERTO, DIÂMETRO DO FUSTE DE 120 CM, PROFUNDIDADE MAIOR QUE 10 M, ESCAVAÇÃO MECÂNICA, SEM ALARGAMENTO DE BASE, CONCRETO FEITO EM OBRA E LANÇADO COM JERICA. AF_01/2018</t>
  </si>
  <si>
    <t>335,72</t>
  </si>
  <si>
    <t>97775</t>
  </si>
  <si>
    <t>TUBULÃO A CÉU ABERTO, DIÂMETRO DO FUSTE DE 70 CM, PROFUNDIDADE MENOR OU IGUAL A 5 M, ESCAVAÇÃO MANUAL, SEM ALARGAMENTO DE BASE, CONCRETO USINADO E LANÇADO COM BOMBA OU DIRETAMENTE DO CAMINHÃO. AF_01/2018</t>
  </si>
  <si>
    <t>578,91</t>
  </si>
  <si>
    <t>97776</t>
  </si>
  <si>
    <t>TUBULÃO A CÉU ABERTO, DIÂMETRO DO FUSTE DE 80 CM, PROFUNDIDADE MENOR OU IGUAL A 5 M, ESCAVAÇÃO MANUAL, SEM ALARGAMENTO DE BASE, CONCRETO USINADO E LANÇADO COM BOMBA OU DIRETAMENTE DO CAMINHÃO. AF_01/2018</t>
  </si>
  <si>
    <t>546,41</t>
  </si>
  <si>
    <t>97777</t>
  </si>
  <si>
    <t>TUBULÃO A CÉU ABERTO, DIÂMETRO DO FUSTE DE 100 CM, PROFUNDIDADE MENOR OU IGUAL A 5 M, ESCAVAÇÃO MANUAL, SEM ALARGAMENTO DE BASE, CONCRETO USINADO E LANÇADO COM BOMBA OU DIRETAMENTE DO CAMINHÃO. AF_01/2018</t>
  </si>
  <si>
    <t>501,65</t>
  </si>
  <si>
    <t>97778</t>
  </si>
  <si>
    <t>TUBULÃO A CÉU ABERTO, DIÂMETRO DO FUSTE DE 120 CM, PROFUNDIDADE MENOR OU IGUAL A 5 M, ESCAVAÇÃO MANUAL, SEM ALARGAMENTO DE BASE, CONCRETO USINADO E LANÇADO COM BOMBA OU DIRETAMENTE DO CAMINHÃO. AF_01/2018</t>
  </si>
  <si>
    <t>472,67</t>
  </si>
  <si>
    <t>97779</t>
  </si>
  <si>
    <t>TUBULÃO A CÉU ABERTO, DIÂMETRO DO FUSTE DE 70 CM, PROFUNDIDADE MAIOR QUE 5 M E MENOR OU IGUAL A 10 M, ESCAVAÇÃO MANUAL, SEM ALARGAMENTO DE BASE, CONCRETO USINADO E LANÇADO COM BOMBA OU DIRETAMENTE DO CAMINHÃO. AF_01/2018</t>
  </si>
  <si>
    <t>97780</t>
  </si>
  <si>
    <t>TUBULÃO A CÉU ABERTO, DIÂMETRO DO FUSTE DE 80 CM, PROFUNDIDADE MAIOR QUE 5 M E MENOR OU IGUAL A 10 M, ESCAVAÇÃO MANUAL, SEM ALARGAMENTO DE BASE, CONCRETO USINADO E LANÇADO COM BOMBA OU DIRETAMENTE DO CAMINHÃO. AF_01/2018</t>
  </si>
  <si>
    <t>528,81</t>
  </si>
  <si>
    <t>97781</t>
  </si>
  <si>
    <t>TUBULÃO A CÉU ABERTO, DIÂMETRO DO FUSTE DE 100 CM, PROFUNDIDADE MAIOR QUE 5 M E MENOR OU IGUAL A 10 M, ESCAVAÇÃO MANUAL, SEM ALARGAMENTO DE BASE, CONCRETO USINADO E LANÇADO COM BOMBA OU DIRETAMENTE DO CAMINHÃO. AF_01/2018</t>
  </si>
  <si>
    <t>481,63</t>
  </si>
  <si>
    <t>97782</t>
  </si>
  <si>
    <t>TUBULÃO A CÉU ABERTO, DIÂMETRO DO FUSTE DE 120 CM, PROFUNDIDADE MAIOR QUE 5 M E MENOR OU IGUAL A 10 M, ESCAVAÇÃO MANUAL, SEM ALARGAMENTO DE BASE, CONCRETO USINADO E LANÇADO COM BOMBA OU DIRETAMENTE DO CAMINHÃO. AF_01/2018</t>
  </si>
  <si>
    <t>447,48</t>
  </si>
  <si>
    <t>97783</t>
  </si>
  <si>
    <t>TUBULÃO A CÉU ABERTO, DIÂMETRO DO FUSTE DE 70 CM, PROFUNDIDADE MAIOR QUE 10 M, ESCAVAÇÃO MANUAL, SEM ALARGAMENTO DE BASE, CONCRETO USINADO E LANÇADO COM BOMBA OU DIRETAMENTE DO CAMINHÃO. AF_01/2018</t>
  </si>
  <si>
    <t>560,06</t>
  </si>
  <si>
    <t>97784</t>
  </si>
  <si>
    <t>TUBULÃO A CÉU ABERTO, DIÂMETRO DO FUSTE DE 80 CM, PROFUNDIDADE MAIOR QUE 10 M, ESCAVAÇÃO MANUAL, SEM ALARGAMENTO DE BASE, CONCRETO USINADO E LANÇADO COM BOMBA OU DIRETAMENTE DO CAMINHÃO. AF_01/2018</t>
  </si>
  <si>
    <t>523,11</t>
  </si>
  <si>
    <t>97785</t>
  </si>
  <si>
    <t>TUBULÃO A CÉU ABERTO, DIÂMETRO DO FUSTE DE 100 CM, PROFUNDIDADE MAIOR QUE 10 M, ESCAVAÇÃO MANUAL, SEM ALARGAMENTO DE BASE, CONCRETO USINADO E LANÇADO COM BOMBA OU DIRETAMENTE DO CAMINHÃO. AF_01/2018</t>
  </si>
  <si>
    <t>471,19</t>
  </si>
  <si>
    <t>97786</t>
  </si>
  <si>
    <t>TUBULÃO A CÉU ABERTO, DIÂMETRO DO FUSTE DE 120 CM, PROFUNDIDADE MAIOR QUE 10 M, ESCAVAÇÃO MANUAL, SEM ALARGAMENTO DE BASE, CONCRETO USINADO E LANÇADO COM BOMBA OU DIRETAMENTE DO CAMINHÃO. AF_01/2018</t>
  </si>
  <si>
    <t>433,30</t>
  </si>
  <si>
    <t>97787</t>
  </si>
  <si>
    <t>TUBULÃO A CÉU ABERTO, DIÂMETRO DO FUSTE DE 70 CM, PROFUNDIDADE MENOR OU IGUAL A 5 M, ESCAVAÇÃO MECÂNICA, SEM ALARGAMENTO DE BASE, CONCRETO USINADO E LANÇADO COM BOMBA OU DIRETAMENTE DO CAMINHÃO. AF_01/2018</t>
  </si>
  <si>
    <t>471,26</t>
  </si>
  <si>
    <t>97788</t>
  </si>
  <si>
    <t>TUBULÃO A CÉU ABERTO, DIÂMETRO DO FUSTE DE 80 CM, PROFUNDIDADE MENOR OU IGUAL A 5 M, ESCAVAÇÃO MECÂNICA, SEM ALARGAMENTO DE BASE, CONCRETO USINADO E LANÇADO COM BOMBA OU DIRETAMENTE DO CAMINHÃO. AF_01/2018</t>
  </si>
  <si>
    <t>451,81</t>
  </si>
  <si>
    <t>97789</t>
  </si>
  <si>
    <t>TUBULÃO A CÉU ABERTO, DIÂMETRO DO FUSTE DE 100 CM, PROFUNDIDADE MENOR OU IGUAL A 5 M, ESCAVAÇÃO MECÂNICA, SEM ALARGAMENTO DE BASE, CONCRETO USINADO E LANÇADO COM BOMBA OU DIRETAMENTE DO CAMINHÃO. AF_01/2018</t>
  </si>
  <si>
    <t>426,17</t>
  </si>
  <si>
    <t>97790</t>
  </si>
  <si>
    <t>TUBULÃO A CÉU ABERTO, DIÂMETRO DO FUSTE DE 120 CM, PROFUNDIDADE MENOR OU IGUAL A 5 M, ESCAVAÇÃO MECÂNICA, SEM ALARGAMENTO DE BASE, CONCRETO USINADO E LANÇADO COM BOMBA OU DIRETAMENTE DO CAMINHÃO. AF_01/2018</t>
  </si>
  <si>
    <t>97791</t>
  </si>
  <si>
    <t>TUBULÃO A CÉU ABERTO, DIÂMETRO DO FUSTE DE 70 CM, PROFUNDIDADE MAIOR QUE 5 M E MENOR OU IGUAL A 10M, ESCAVAÇÃO MECÂNICA, SEM ALARGAMENTO DE BASE, CONCRETO USINADO E LANÇADO COM BOMBA OU DIRETAMENTE DO CAMINHÃO. AF_01/2018</t>
  </si>
  <si>
    <t>420,92</t>
  </si>
  <si>
    <t>97792</t>
  </si>
  <si>
    <t>TUBULÃO A CÉU ABERTO, DIÂMETRO DO FUSTE DE 80 CM, PROFUNDIDADE MAIOR QUE 5 M E MENOR OU IGUAL A 10M, ESCAVAÇÃO MECÂNICA, SEM ALARGAMENTO DE BASE, CONCRETO USINADO E LANÇADO COM BOMBA OU DIRETAMENTE DO CAMINHÃO. AF_01/2018</t>
  </si>
  <si>
    <t>410,39</t>
  </si>
  <si>
    <t>97793</t>
  </si>
  <si>
    <t>TUBULÃO A CÉU ABERTO, DIÂMETRO DO FUSTE DE 100 CM, PROFUNDIDADE MAIOR QUE 5 M E MENOR OU IGUAL A 10M, ESCAVAÇÃO MECÂNICA, SEM ALARGAMENTO DE BASE, CONCRETO USINADO E LANÇADO COM BOMBA OU DIRETAMENTE DO CAMINHÃO. AF_01/2018</t>
  </si>
  <si>
    <t>389,36</t>
  </si>
  <si>
    <t>97794</t>
  </si>
  <si>
    <t>TUBULÃO A CÉU ABERTO, DIÂMETRO DO FUSTE DE 120 CM, PROFUNDIDADE MAIOR QUE 5 M E MENOR OU IGUAL A 10M, ESCAVAÇÃO MECÂNICA, SEM ALARGAMENTO DE BASE, CONCRETO USINADO E LANÇADO COM BOMBA OU DIRETAMENTE DO CAMINHÃO. AF_01/2018</t>
  </si>
  <si>
    <t>372,09</t>
  </si>
  <si>
    <t>97795</t>
  </si>
  <si>
    <t>TUBULÃO A CÉU ABERTO, DIÂMETRO DO FUSTE DE 70 CM, PROFUNDIDADE MAIOR QUE 10M, ESCAVAÇÃO MECÂNICA, SEM ALARGAMENTO DE BASE, CONCRETO USINADO E LANÇADO COM BOMBA OU DIRETAMENTE DO CAMINHÃO. AF_01/2018</t>
  </si>
  <si>
    <t>403,89</t>
  </si>
  <si>
    <t>97796</t>
  </si>
  <si>
    <t>TUBULÃO A CÉU ABERTO, DIÂMETRO DO FUSTE DE 80 CM, PROFUNDIDADE MAIOR QUE 10M, ESCAVAÇÃO MECÂNICA, SEM ALARGAMENTO DE BASE, CONCRETO USINADO E LANÇADO COM BOMBA OU DIRETAMENTE DO CAMINHÃO. AF_01/2018</t>
  </si>
  <si>
    <t>390,07</t>
  </si>
  <si>
    <t>97797</t>
  </si>
  <si>
    <t>TUBULÃO A CÉU ABERTO, DIÂMETRO DO FUSTE DE 100 CM, PROFUNDIDADE MAIOR QUE 10M, ESCAVAÇÃO MECÂNICA, SEM ALARGAMENTO DE BASE, CONCRETO USINADO E LANÇADO COM BOMBA OU DIRETAMENTE DO CAMINHÃO. AF_01/2018</t>
  </si>
  <si>
    <t>368,69</t>
  </si>
  <si>
    <t>97798</t>
  </si>
  <si>
    <t>TUBULÃO A CÉU ABERTO, DIÂMETRO DO FUSTE DE 120 CM, PROFUNDIDADE MAIOR QUE 10M, ESCAVAÇÃO MECÂNICA, SEM ALARGAMENTO DE BASE, CONCRETO USINADO E LANÇADO COM BOMBA OU DIRETAMENTE DO CAMINHÃO. AF_01/2018</t>
  </si>
  <si>
    <t>350,32</t>
  </si>
  <si>
    <t>97799</t>
  </si>
  <si>
    <t>ALARGAMENTO DE BASE DE TUBULÃO A CÉU ABERTO, ESCAVAÇÃO MANUAL, CONCRETO FEITO EM OBRA E LANÇADO COM JERICA. AF_01/2018</t>
  </si>
  <si>
    <t>468,79</t>
  </si>
  <si>
    <t>97800</t>
  </si>
  <si>
    <t>ALARGAMENTO DE BASE DE TUBULÃO A CÉU ABERTO, ESCAVAÇÃO MANUAL, CONCRETO USINADO E LANÇADO COM BOMBA OU DIRETAMENTE DO CAMINHÃO. AF_01/2018</t>
  </si>
  <si>
    <t>493,96</t>
  </si>
  <si>
    <t>89198</t>
  </si>
  <si>
    <t>ESTACA PRÉ-MOLDADA DE CONCRETO, SEÇÃO QUADRADA, CAPACIDADE DE 25 TONELADAS, COMPRIMENTO TOTAL CRAVADO ATÉ 5M, BATE-ESTACAS POR GRAVIDADE SOBRE ROLOS (EXCLUSIVE MOBILIZAÇÃO E DESMOBILIZAÇÃO). AF_03/2016</t>
  </si>
  <si>
    <t>65,18</t>
  </si>
  <si>
    <t>89199</t>
  </si>
  <si>
    <t>ESTACA PRÉ-MOLDADA DE CONCRETO, SEÇÃO QUADRADA, CAPACIDADE DE 50 TONELADAS, COMPRIMENTO TOTAL CRAVADO ATÉ 5M, BATE-ESTACAS POR GRAVIDADE SOBRE ROLOS (EXCLUSIVE MOBILIZAÇÃO E DESMOBILIZAÇÃO). AF_03/2016</t>
  </si>
  <si>
    <t>85,22</t>
  </si>
  <si>
    <t>89200</t>
  </si>
  <si>
    <t>ESTACA PRÉ-MOLDADA DE CONCRETO CENTRIFUGADO, SEÇÃO CIRCULAR, CAPACIDADE DE 100 TONELADAS, COMPRIMENTO TOTAL CRAVADO ATÉ 5M, BATE-ESTACAS POR GRAVIDADE SOBRE ROLOS (EXCLUSIVE MOBILIZAÇÃO E DESMOBILIZAÇÃO). AF_03/2016</t>
  </si>
  <si>
    <t>196,45</t>
  </si>
  <si>
    <t>89201</t>
  </si>
  <si>
    <t>ESTACA PRÉ-MOLDADA DE CONCRETO, SEÇÃO QUADRADA, CAPACIDADE DE 25 TONELADAS, COMPRIMENTO TOTAL CRAVADO ACIMA DE 5M ATÉ 12M, BATE-ESTACAS POR GRAVIDADE SOBRE ROLOS (EXCLUSIVE MOBILIZAÇÃO E DESMOBILIZAÇÃO). AF_03/2016</t>
  </si>
  <si>
    <t>50,14</t>
  </si>
  <si>
    <t>89202</t>
  </si>
  <si>
    <t>ESTACA PRÉ-MOLDADA DE CONCRETO, SEÇÃO QUADRADA, CAPACIDADE DE 50 TONELADAS, COMPRIMENTO TOTAL CRAVADO ACIMA DE 5M ATÉ 12M, BATE-ESTACAS POR GRAVIDADE SOBRE ROLOS (EXCLUSIVE MOBILIZAÇÃO E DESMOBILIZAÇÃO). AF_03/2016</t>
  </si>
  <si>
    <t>64,38</t>
  </si>
  <si>
    <t>89203</t>
  </si>
  <si>
    <t>ESTACA PRÉ-MOLDADA DE CONCRETO CENTRIFUGADO, SEÇÃO CIRCULAR, CAPACIDADE DE 100 TONELADAS, COMPRIMENTO TOTAL CRAVADO ACIMA DE 5M ATÉ 12M, BATE-ESTACAS POR GRAVIDADE SOBRE ROLOS (EXCLUSIVE MOBILIZAÇÃO E DESMOBILIZAÇÃO). AF_03/2016</t>
  </si>
  <si>
    <t>147,07</t>
  </si>
  <si>
    <t>89204</t>
  </si>
  <si>
    <t>ESTACA PRÉ-MOLDADA DE CONCRETO, SEÇÃO QUADRADA, CAPACIDADE DE 25 TONELADAS COMPRIMENTO TOTAL CRAVADO ACIMA DE 12M, BATE-ESTACAS POR GRAVIDADE SOBRE ROLOS (EXCLUSIVE MOBILIZAÇÃO E DESMOBILIZAÇÃO). AF_03/2016</t>
  </si>
  <si>
    <t>44,88</t>
  </si>
  <si>
    <t>89205</t>
  </si>
  <si>
    <t>ESTACA PRÉ-MOLDADA DE CONCRETO, SEÇÃO QUADRADA, CAPACIDADE DE 50 TONELADAS, COMPRIMENTO TOTAL CRAVADO ACIMA DE 12M, BATE-ESTACAS POR GRAVIDADE SOBRE ROLOS (EXCLUSIVE MOBILIZAÇÃO E DESMOBILIZAÇÃO). AF_03/2016</t>
  </si>
  <si>
    <t>58,25</t>
  </si>
  <si>
    <t>89206</t>
  </si>
  <si>
    <t>ESTACA PRÉ-MOLDADA DE CONCRETO CENTRIFUGADO, SEÇÃO CIRCULAR, CAPACIDADE DE 100 TONELADAS, COMPRIMENTO TOTAL CRAVADO ACIMA DE 12M, BATE-ESTACAS POR GRAVIDADE SOBRE ROLOS (EXCLUSIVE MOBILIZAÇÃO E DESMOBILIZAÇÃO). AF_03/2016</t>
  </si>
  <si>
    <t>135,62</t>
  </si>
  <si>
    <t>90808</t>
  </si>
  <si>
    <t>ESTACA HÉLICE CONTÍNUA, DIÂMETRO DE 30 CM, COMPRIMENTO TOTAL ATÉ 15 M, PERFURATRIZ COM TORQUE DE 170 KN.M (EXCLUSIVE MOBILIZAÇÃO E DESMOBILIZAÇÃO). AF_02/2015</t>
  </si>
  <si>
    <t>58,08</t>
  </si>
  <si>
    <t>90809</t>
  </si>
  <si>
    <t>ESTACA HÉLICE CONTÍNUA, DIÂMETRO DE 30 CM, COMPRIMENTO TOTAL ACIMA DE 15 M ATÉ 20 M, PERFURATRIZ COM TORQUE DE 170 KN.M (EXCLUSIVE MOBILIZAÇÃO E DESMOBILIZAÇÃO). AF_02/2015</t>
  </si>
  <si>
    <t>55,94</t>
  </si>
  <si>
    <t>90810</t>
  </si>
  <si>
    <t>ESTACA HÉLICE CONTÍNUA, DIÂMETRO DE 50 CM, COMPRIMENTO TOTAL ATÉ 15 M, PERFURATRIZ COM TORQUE DE 170 KN.M (EXCLUSIVE MOBILIZAÇÃO E DESMOBILIZAÇÃO). AF_02/2015</t>
  </si>
  <si>
    <t>122,29</t>
  </si>
  <si>
    <t>90811</t>
  </si>
  <si>
    <t>ESTACA HÉLICE CONTÍNUA, DIÂMETRO DE 50 CM, COMPRIMENTO TOTAL ACIMA DE 15 M ATÉ 30 M, PERFURATRIZ COM TORQUE DE 170 KN.M (EXCLUSIVE MOBILIZAÇÃO E DESMOBILIZAÇÃO). AF_02/2015</t>
  </si>
  <si>
    <t>115,79</t>
  </si>
  <si>
    <t>90812</t>
  </si>
  <si>
    <t>ESTACA HÉLICE CONTÍNUA, DIÂMETRO DE 70 CM, COMPRIMENTO TOTAL ATÉ 15 M, PERFURATRIZ COM TORQUE DE 170 KN.M (EXCLUSIVE MOBILIZAÇÃO E DESMOBILIZAÇÃO). AF_02/2015</t>
  </si>
  <si>
    <t>208,53</t>
  </si>
  <si>
    <t>90813</t>
  </si>
  <si>
    <t>ESTACA HÉLICE CONTÍNUA, DIÂMETRO DE 70 CM, COMPRIMENTO TOTAL ACIMA DE 15 M ATÉ 30 M, PERFURATRIZ COM TORQUE DE 170 KN.M (EXCLUSIVE MOBILIZAÇÃO E DESMOBILIZAÇÃO). AF_02/2015</t>
  </si>
  <si>
    <t>199,61</t>
  </si>
  <si>
    <t>90814</t>
  </si>
  <si>
    <t>ESTACA HÉLICE CONTÍNUA, DIÂMETRO DE 80 CM, COMPRIMENTO TOTAL ATÉ 30 M, PERFURATRIZ COM TORQUE DE 170 KN.M (EXCLUSIVE MOBILIZAÇÃO E DESMOBILIZAÇÃO). AF_02/2015</t>
  </si>
  <si>
    <t>251,29</t>
  </si>
  <si>
    <t>90815</t>
  </si>
  <si>
    <t>ESTACA HÉLICE CONTÍNUA, DIÂMETRO DE 90 CM, COMPRIMENTO TOTAL ATÉ 30 M, PERFURATRIZ COM TORQUE DE 263 KN.M (EXCLUSIVE MOBILIZAÇÃO E DESMOBILIZAÇÃO). AF_02/2015</t>
  </si>
  <si>
    <t>304,65</t>
  </si>
  <si>
    <t>90877</t>
  </si>
  <si>
    <t>ESTACA ESCAVADA MECANICAMENTE, SEM FLUIDO ESTABILIZANTE, COM 25 CM DE DIÂMETRO, ATÉ 9 M DE COMPRIMENTO, CONCRETO LANÇADO POR CAMINHÃO BETONEIRA (EXCLUSIVE MOBILIZAÇÃO E DESMOBILIZAÇÃO). AF_02/2015</t>
  </si>
  <si>
    <t>37,07</t>
  </si>
  <si>
    <t>90878</t>
  </si>
  <si>
    <t>ESTACA ESCAVADA MECANICAMENTE, SEM FLUIDO ESTABILIZANTE, COM 25 CM DE DIÂMETRO, ACIMA DE 9 M DE COMPRIMENTO, CONCRETO LANÇADO POR CAMINHÃO BETONEIRA (EXCLUSIVE MOBILIZAÇÃO E DESMOBILIZAÇÃO). AF_02/2015</t>
  </si>
  <si>
    <t>35,48</t>
  </si>
  <si>
    <t>90880</t>
  </si>
  <si>
    <t>ESTACA ESCAVADA MECANICAMENTE, SEM FLUIDO ESTABILIZANTE, COM 25 CM DE DIÂMETRO, ATÉ 9 M DE COMPRIMENTO, CONCRETO LANÇADO MANUALMENTE (EXCLUSIVE MOBILIZAÇÃO E DESMOBILIZAÇÃO). AF_02/2015</t>
  </si>
  <si>
    <t>90881</t>
  </si>
  <si>
    <t>ESTACA ESCAVADA MECANICAMENTE, SEM FLUIDO ESTABILIZANTE, COM 25 CM DE DIÂMETRO, ACIMA DE 9 M DE COMPRIMENTO, CONCRETO LANÇADO MANUALMENTE (EXCLUSIVE MOBILIZAÇÃO E DESMOBILIZAÇÃO). AF_02/2015</t>
  </si>
  <si>
    <t>44,65</t>
  </si>
  <si>
    <t>90883</t>
  </si>
  <si>
    <t>ESTACA ESCAVADA MECANICAMENTE, SEM FLUIDO ESTABILIZANTE, COM 40 CM DE DIÂMETRO, ATÉ 9 M DE COMPRIMENTO, CONCRETO LANÇADO POR CAMINHÃO BETONEIRA (EXCLUSIVE MOBILIZAÇÃO E DESMOBILIZAÇÃO). AF_02/2015</t>
  </si>
  <si>
    <t>61,73</t>
  </si>
  <si>
    <t>90884</t>
  </si>
  <si>
    <t>ESTACA ESCAVADA MECANICAMENTE, SEM FLUIDO ESTABILIZANTE, COM 40 CM DE DIÂMETRO, ACIMA DE 9 M ATÉ 15 M DE COMPRIMENTO, CONCRETO LANÇADO POR CAMINHÃO BETONEIRA (EXCLUSIVE MOBILIZAÇÃO E DESMOBILIZAÇÃO). AF_02/2015</t>
  </si>
  <si>
    <t>59,92</t>
  </si>
  <si>
    <t>90885</t>
  </si>
  <si>
    <t>ESTACA ESCAVADA MECANICAMENTE, SEM FLUIDO ESTABILIZANTE, COM 40 CM DE DIÂMETRO, ACIMA DE 15 M DE COMPRIMENTO, CONCRETO LANÇADO POR CAMINHÃO BETONEIRA (EXCLUSIVE MOBILIZAÇÃO E DESMOBILIZAÇÃO). AF_02/2015</t>
  </si>
  <si>
    <t>59,10</t>
  </si>
  <si>
    <t>90886</t>
  </si>
  <si>
    <t>ESTACA ESCAVADA MECANICAMENTE, SEM FLUIDO ESTABILIZANTE, COM 60 CM DE DIÂMETRO, ATÉ 9 M DE COMPRIMENTO, CONCRETO LANÇADO POR CAMINHÃO BETONEIRA (EXCLUSIVE MOBILIZAÇÃO E DESMOBILIZAÇÃO). AF_02/2015</t>
  </si>
  <si>
    <t>118,51</t>
  </si>
  <si>
    <t>90887</t>
  </si>
  <si>
    <t>ESTACA ESCAVADA MECANICAMENTE, SEM FLUIDO ESTABILIZANTE, COM 60 CM DE DIÂMETRO, ACIMA DE 9 M ATÉ 15 M DE COMPRIMENTO, CONCRETO LANÇADO POR CAMINHÃO BETONEIRA (EXCLUSIVE MOBILIZAÇÃO E DESMOBILIZAÇÃO). AF_02/2015</t>
  </si>
  <si>
    <t>90888</t>
  </si>
  <si>
    <t>ESTACA ESCAVADA MECANICAMENTE, SEM FLUIDO ESTABILIZANTE, COM 60 CM DE DIÂMETRO, ACIMA DE 15 M DE COMPRIMENTO, CONCRETO LANÇADO POR CAMINHÃO BETONEIRA (EXCLUSIVE MOBILIZAÇÃO E DESMOBILIZAÇÃO). AF_02/2015</t>
  </si>
  <si>
    <t>115,65</t>
  </si>
  <si>
    <t>90889</t>
  </si>
  <si>
    <t>ESTACA ESCAVADA MECANICAMENTE, SEM FLUIDO ESTABILIZANTE, COM 60 CM DE DIÂMETRO, ATÉ 9 M DE COMPRIMENTO, CONCRETO LANÇADO POR BOMBA LANÇA (EXCLUSIVE MOBILIZAÇÃO E DESMOBILIZAÇÃO). AF_02/2015</t>
  </si>
  <si>
    <t>139,10</t>
  </si>
  <si>
    <t>90890</t>
  </si>
  <si>
    <t>ESTACA ESCAVADA MECANICAMENTE, SEM FLUIDO ESTABILIZANTE, COM 60 CM DE DIÂMETRO, ACIMA DE 9 M ATÉ 15 M DE COMPRIMENTO, CONCRETO LANÇADO POR BOMBA LANÇA (EXCLUSIVE MOBILIZAÇÃO E DESMOBILIZAÇÃO). AF_02/2015</t>
  </si>
  <si>
    <t>136,15</t>
  </si>
  <si>
    <t>90891</t>
  </si>
  <si>
    <t>ESTACA ESCAVADA MECANICAMENTE, SEM FLUIDO ESTABILIZANTE, COM 60 CM DE DIÂMETRO, ACIMA DE 15 M DE COMPRIMENTO, CONCRETO LANÇADO POR BOMBA LANÇA (EXCLUSIVE MOBILIZAÇÃO E DESMOBILIZAÇÃO). AF_02/2015</t>
  </si>
  <si>
    <t>134,83</t>
  </si>
  <si>
    <t>95601</t>
  </si>
  <si>
    <t>ARRASAMENTO MECANICO DE ESTACA DE CONCRETO ARMADO, DIAMETROS DE ATÉ 40 CM. AF_11/2016</t>
  </si>
  <si>
    <t>95602</t>
  </si>
  <si>
    <t>ARRASAMENTO MECANICO DE ESTACA DE CONCRETO ARMADO, DIAMETROS DE 41 CM A 60 CM. AF_11/2016</t>
  </si>
  <si>
    <t>16,76</t>
  </si>
  <si>
    <t>95603</t>
  </si>
  <si>
    <t>ARRASAMENTO MECANICO DE ESTACA DE CONCRETO ARMADO, DIAMETROS DE 61 CM A 80 CM. AF_11/2016</t>
  </si>
  <si>
    <t>21,99</t>
  </si>
  <si>
    <t>95604</t>
  </si>
  <si>
    <t>ARRASAMENTO MECANICO DE ESTACA DE CONCRETO ARMADO, DIAMETROS DE 81 CM A 100 CM. AF_11/2016</t>
  </si>
  <si>
    <t>28,95</t>
  </si>
  <si>
    <t>95605</t>
  </si>
  <si>
    <t>ARRASAMENTO MECANICO DE ESTACA DE CONCRETO ARMADO, DIAMETROS DE 101 CM A 150 CM. AF_11/2016</t>
  </si>
  <si>
    <t>45,42</t>
  </si>
  <si>
    <t>95607</t>
  </si>
  <si>
    <t>ARRASAMENTO DE ESTACA METÁLICA, PERFIL LAMINADO TIPO I FAMÍLIA 250. AF_11/2016</t>
  </si>
  <si>
    <t>95608</t>
  </si>
  <si>
    <t>ARRASAMENTO DE ESTACA METÁLICA, PERFIL LAMINADO TIPO H FAMÍLIA 250. AF_11/2016</t>
  </si>
  <si>
    <t>95609</t>
  </si>
  <si>
    <t>ARRASAMENTO DE ESTACA METÁLICA, PERFIL LAMINADO TIPO H FAMÍLIA 310. AF_11/2016</t>
  </si>
  <si>
    <t>96160</t>
  </si>
  <si>
    <t>ESTACA RAIZ, DIÂMETRO DE 20 CM, COMPRIMENTO DE ATÉ 10 M, SEM PRESENÇA DE ROCHA. AF_04/2017</t>
  </si>
  <si>
    <t>155,16</t>
  </si>
  <si>
    <t>96161</t>
  </si>
  <si>
    <t>ESTACA RAIZ, DIÂMETRO DE 31 CM, COMPRIMENTO DE ATÉ 10 M, SEM PRESENÇA DE ROCHA. AF_05/2017</t>
  </si>
  <si>
    <t>227,44</t>
  </si>
  <si>
    <t>96162</t>
  </si>
  <si>
    <t>ESTACA RAIZ, DIÂMETRO DE 40 CM, COMPRIMENTO DE ATÉ 10 M, SEM PRESENÇA DE ROCHA. AF_05/2017</t>
  </si>
  <si>
    <t>294,81</t>
  </si>
  <si>
    <t>96163</t>
  </si>
  <si>
    <t>ESTACA RAIZ, DIÂMETRO DE 45 CM, COMPRIMENTO DE ATÉ 10 M, SEM PRESENÇA DE ROCHA. AF_05/2017</t>
  </si>
  <si>
    <t>334,43</t>
  </si>
  <si>
    <t>96164</t>
  </si>
  <si>
    <t>ESTACA RAIZ, DIÂMETRO DE 20 CM, COMPRIMENTO DE 11 A 20 M, SEM PRESENÇA DE ROCHA. AF_05/2017</t>
  </si>
  <si>
    <t>140,26</t>
  </si>
  <si>
    <t>96165</t>
  </si>
  <si>
    <t>ESTACA RAIZ, DIÂMETRO DE 31 CM, COMPRIMENTO DE 11 A 20 M, SEM PRESENÇA DE ROCHA. AF_05/2017</t>
  </si>
  <si>
    <t>207,05</t>
  </si>
  <si>
    <t>96166</t>
  </si>
  <si>
    <t>ESTACA RAIZ, DIÂMETRO DE 40 CM, COMPRIMENTO DE 11 A 20 M, SEM PRESENÇA DE ROCHA. AF_05/2017</t>
  </si>
  <si>
    <t>263,73</t>
  </si>
  <si>
    <t>96167</t>
  </si>
  <si>
    <t>ESTACA RAIZ, DIÂMETRO DE 45 CM, COMPRIMENTO DE 11 A 20 M, SEM PRESENÇA DE ROCHA. AF_05/2017</t>
  </si>
  <si>
    <t>290,63</t>
  </si>
  <si>
    <t>96168</t>
  </si>
  <si>
    <t>ESTACA RAIZ, DIÂMETRO DE 20 CM, COMPRIMENTO DE 21 A 30 M, SEM PRESENÇA DE ROCHA. AF_05/2017</t>
  </si>
  <si>
    <t>133,09</t>
  </si>
  <si>
    <t>96169</t>
  </si>
  <si>
    <t>ESTACA RAIZ, DIÂMETRO DE 31 CM, COMPRIMENTO DE 21 A 30 M, SEM PRESENÇA DE ROCHA. AF_05/2017</t>
  </si>
  <si>
    <t>197,86</t>
  </si>
  <si>
    <t>96170</t>
  </si>
  <si>
    <t>ESTACA RAIZ, DIÂMETRO DE 40 CM, COMPRIMENTO DE 21 A 30 M, SEM PRESENÇA DE ROCHA. AF_05/2017</t>
  </si>
  <si>
    <t>252,51</t>
  </si>
  <si>
    <t>96171</t>
  </si>
  <si>
    <t>ESTACA RAIZ, DIÂMETRO DE 45 CM, COMPRIMENTO DE 21 A 30 M, SEM PRESENÇA DE ROCHA. AF_05/2017</t>
  </si>
  <si>
    <t>275,61</t>
  </si>
  <si>
    <t>96172</t>
  </si>
  <si>
    <t>ESTACA RAIZ, DIÂMETRO DE 20 CM, COMPRIMENTO DE ATÉ 10 M, COM PRESENÇA DE ROCHA. AF_05/2017</t>
  </si>
  <si>
    <t>165,37</t>
  </si>
  <si>
    <t>96173</t>
  </si>
  <si>
    <t>ESTACA RAIZ, DIÂMETRO DE 31 CM, COMPRIMENTO DE ATÉ 10 M, COM PRESENÇA DE ROCHA. AF_05/2017</t>
  </si>
  <si>
    <t>96174</t>
  </si>
  <si>
    <t>ESTACA RAIZ, DIÂMETRO DE 40 CM, COMPRIMENTO DE ATÉ 10 M, COM PRESENÇA DE ROCHA. AF_05/2017</t>
  </si>
  <si>
    <t>311,14</t>
  </si>
  <si>
    <t>96175</t>
  </si>
  <si>
    <t>ESTACA RAIZ, DIÂMETRO DE 45 CM, COMPRIMENTO DE ATÉ 10 M, COM PRESENÇA DE ROCHA. AF_05/2017</t>
  </si>
  <si>
    <t>353,40</t>
  </si>
  <si>
    <t>96176</t>
  </si>
  <si>
    <t>ESTACA RAIZ, DIÂMETRO DE 20 CM, COMPRIMENTO DE 11 A 20 M, COM PRESENÇA DE ROCHA. AF_05/2017</t>
  </si>
  <si>
    <t>147,04</t>
  </si>
  <si>
    <t>96177</t>
  </si>
  <si>
    <t>ESTACA RAIZ, DIÂMETRO DE 31 CM, COMPRIMENTO DE 11 A 20 M, COM PRESENÇA DE ROCHA. AF_05/2017</t>
  </si>
  <si>
    <t>214,88</t>
  </si>
  <si>
    <t>96178</t>
  </si>
  <si>
    <t>ESTACA RAIZ, DIÂMETRO DE 40 CM, COMPRIMENTO DE 11 A 20 M, COM PRESENÇA DE ROCHA. AF_05/2017</t>
  </si>
  <si>
    <t>272,98</t>
  </si>
  <si>
    <t>96179</t>
  </si>
  <si>
    <t>ESTACA RAIZ, DIÂMETRO DE 45 CM, COMPRIMENTO DE 11 A 20 M, COM PRESENÇA DE ROCHA. AF_05/2017</t>
  </si>
  <si>
    <t>300,68</t>
  </si>
  <si>
    <t>96180</t>
  </si>
  <si>
    <t>ESTACA RAIZ, DIÂMETRO DE 20 CM, COMPRIMENTO DE 21 A 30 M, COM PRESENÇA DE ROCHA. AF_05/2017</t>
  </si>
  <si>
    <t>138,09</t>
  </si>
  <si>
    <t>96181</t>
  </si>
  <si>
    <t>ESTACA RAIZ, DIÂMETRO DE 31 CM, COMPRIMENTO DE 21 A 30 M, COM PRESENÇA DE ROCHA. AF_05/2017</t>
  </si>
  <si>
    <t>203,65</t>
  </si>
  <si>
    <t>96182</t>
  </si>
  <si>
    <t>ESTACA RAIZ, DIÂMETRO DE 40 CM, COMPRIMENTO DE 21 A 30 M, COM PRESENÇA DE ROCHA. AF_05/2017</t>
  </si>
  <si>
    <t>258,10</t>
  </si>
  <si>
    <t>96183</t>
  </si>
  <si>
    <t>ESTACA RAIZ, DIÂMETRO DE 45 CM, COMPRIMENTO DE 21 A 30 M, COM PRESENÇA DE ROCHA. AF_05/2017</t>
  </si>
  <si>
    <t>282,41</t>
  </si>
  <si>
    <t>98228</t>
  </si>
  <si>
    <t>ESTACA BROCA DE CONCRETO, DIÃMETRO DE 20 CM, PROFUNDIDADE DE ATÉ 3 M, ESCAVAÇÃO MANUAL COM TRADO CONCHA, NÃO ARMADA. AF_03/2018</t>
  </si>
  <si>
    <t>98229</t>
  </si>
  <si>
    <t>ESTACA BROCA DE CONCRETO, DIÃMETRO DE 25 CM, PROFUNDIDADE DE ATÉ 3 M, ESCAVAÇÃO MANUAL COM TRADO CONCHA, NÃO ARMADA. AF_03/2018</t>
  </si>
  <si>
    <t>57,15</t>
  </si>
  <si>
    <t>98230</t>
  </si>
  <si>
    <t>ESTACA BROCA DE CONCRETO, DIÂMETRO DE 30 CM, PROFUNDIDADE DE ATÉ 3 M, ESCAVAÇÃO MANUAL COM TRADO CONCHA, NÃO ARMADA. AF_03/2018</t>
  </si>
  <si>
    <t>77,42</t>
  </si>
  <si>
    <t>83534</t>
  </si>
  <si>
    <t>LASTRO DE CONCRETO, PREPARO MECÂNICO, INCLUSOS ADITIVO IMPERMEABILIZANTE, LANÇAMENTO E ADENSAMENTO</t>
  </si>
  <si>
    <t>431,27</t>
  </si>
  <si>
    <t>95240</t>
  </si>
  <si>
    <t>LASTRO DE CONCRETO MAGRO, APLICADO EM PISOS OU RADIERS, ESPESSURA DE 3 CM. AF_07_2016</t>
  </si>
  <si>
    <t>95241</t>
  </si>
  <si>
    <t>LASTRO DE CONCRETO MAGRO, APLICADO EM PISOS OU RADIERS, ESPESSURA DE 5 CM. AF_07_2016</t>
  </si>
  <si>
    <t>17,41</t>
  </si>
  <si>
    <t>96616</t>
  </si>
  <si>
    <t>LASTRO DE CONCRETO MAGRO, APLICADO EM BLOCOS DE COROAMENTO OU SAPATAS. AF_08/2017</t>
  </si>
  <si>
    <t>366,17</t>
  </si>
  <si>
    <t>96617</t>
  </si>
  <si>
    <t>LASTRO DE CONCRETO MAGRO, APLICADO EM BLOCOS DE COROAMENTO OU SAPATAS, ESPESSURA DE 3 CM. AF_08/2017</t>
  </si>
  <si>
    <t>10,97</t>
  </si>
  <si>
    <t>96619</t>
  </si>
  <si>
    <t>LASTRO DE CONCRETO MAGRO, APLICADO EM BLOCOS DE COROAMENTO OU SAPATAS, ESPESSURA DE 5 CM. AF_08/2017</t>
  </si>
  <si>
    <t>18,29</t>
  </si>
  <si>
    <t>96620</t>
  </si>
  <si>
    <t>LASTRO DE CONCRETO MAGRO, APLICADO EM PISOS OU RADIERS. AF_08/2017</t>
  </si>
  <si>
    <t>348,59</t>
  </si>
  <si>
    <t>LASTRO COM MATERIAL GRANULAR, APLICAÇÃO EM BLOCOS DE COROAMENTO, ESPESSURA DE *5 CM*. AF_08/2017</t>
  </si>
  <si>
    <t>146,53</t>
  </si>
  <si>
    <t>96622</t>
  </si>
  <si>
    <t>LASTRO COM MATERIAL GRANULAR, APLICAÇÃO EM PISOS OU RADIERS, ESPESSURA DE *5 CM*. AF_08/2017</t>
  </si>
  <si>
    <t>95,03</t>
  </si>
  <si>
    <t>96623</t>
  </si>
  <si>
    <t>LASTRO COM MATERIAL GRANULAR, APLICADO EM BLOCOS DE COROAMENTO, ESPESSURA DE *10 CM*. AF_08/2017</t>
  </si>
  <si>
    <t>134,51</t>
  </si>
  <si>
    <t>96624</t>
  </si>
  <si>
    <t>LASTRO COM MATERIAL GRANULAR, APLICADO EM PISOS OU RADIERS, ESPESSURA DE *10 CM*. AF_08/2017</t>
  </si>
  <si>
    <t>90,79</t>
  </si>
  <si>
    <t>97082</t>
  </si>
  <si>
    <t>ESCAVAÇÃO MANUAL DE VIGA DE BORDA PARA RADIER. AF_09/2017</t>
  </si>
  <si>
    <t>39,37</t>
  </si>
  <si>
    <t>97083</t>
  </si>
  <si>
    <t>COMPACTAÇÃO MECÂNICA DE SOLO PARA EXECUÇÃO DE RADIER, COM COMPACTADOR DE SOLOS A PERCUSSÃO. AF_09/2017</t>
  </si>
  <si>
    <t>97084</t>
  </si>
  <si>
    <t>COMPACTAÇÃO MECÂNICA DE SOLO PARA EXECUÇÃO DE RADIER, COM COMPACTADOR DE SOLOS TIPO PLACA VIBRATÓRIA. AF_09/2017</t>
  </si>
  <si>
    <t>97086</t>
  </si>
  <si>
    <t>FABRICAÇÃO, MONTAGEM E DESMONTAGEM DE FORMA PARA RADIER, EM MADEIRA SERRADA, 4 UTILIZAÇÕES. AF_09/2017</t>
  </si>
  <si>
    <t>87,67</t>
  </si>
  <si>
    <t>97094</t>
  </si>
  <si>
    <t>CONCRETAGEM DE RADIER, PISO OU LAJE SOBRE SOLO, FCK 30 MPA, PARA ESPESSURA DE 10 CM - LANÇAMENTO, ADENSAMENTO E ACABAMENTO. AF_09/2017</t>
  </si>
  <si>
    <t>360,98</t>
  </si>
  <si>
    <t>97095</t>
  </si>
  <si>
    <t>CONCRETAGEM DE RADIER, PISO OU LAJE SOBRE SOLO, FCK 30 MPA, PARA ESPESSURA DE 15 CM - LANÇAMENTO, ADENSAMENTO E ACABAMENTO. AF_09/2017</t>
  </si>
  <si>
    <t>338,80</t>
  </si>
  <si>
    <t>97096</t>
  </si>
  <si>
    <t>CONCRETAGEM DE RADIER, PISO OU LAJE SOBRE SOLO, FCK 30 MPA, PARA ESPESSURA DE 20 CM - LANÇAMENTO, ADENSAMENTO E ACABAMENTO. AF_09/2017</t>
  </si>
  <si>
    <t>327,41</t>
  </si>
  <si>
    <t>90996</t>
  </si>
  <si>
    <t>FORMAS MANUSEÁVEIS PARA PAREDES DE CONCRETO MOLDADAS IN LOCO, DE EDIFICAÇÕES DE MULTIPLOS PAVIMENTO, EM PLATIBANDA. AF_06/2015</t>
  </si>
  <si>
    <t>90997</t>
  </si>
  <si>
    <t>FORMAS MANUSEÁVEIS PARA PAREDES DE CONCRETO MOLDADAS IN LOCO, DE EDIFICAÇÕES DE MULTIPLOS PAVIMENTOS, EM FACES INTERNAS DE PAREDES. AF_06/2015</t>
  </si>
  <si>
    <t>90998</t>
  </si>
  <si>
    <t>FORMAS MANUSEÁVEIS PARA PAREDES DE CONCRETO MOLDADAS IN LOCO, DE EDIFICAÇÕES DE MULTIPLOS PAVIMENTOS, EM LAJES. AF_06/2015</t>
  </si>
  <si>
    <t>91000</t>
  </si>
  <si>
    <t>FORMAS MANUSEÁVEIS PARA PAREDES DE CONCRETO MOLDADAS IN LOCO, DE EDIFICAÇÕES DE MULTIPLOS PAVIMENTOS, EM PANOS DE FACHADA COM VÃOS. AF_06/2015</t>
  </si>
  <si>
    <t>91002</t>
  </si>
  <si>
    <t>FORMAS MANUSEÁVEIS PARA PAREDES DE CONCRETO MOLDADAS IN LOCO, DE EDIFICAÇÕES DE MULTIPLOS PAVIMENTOS, EM PANOS DE FACHADA SEM VÃOS. AF_06/2015</t>
  </si>
  <si>
    <t>91003</t>
  </si>
  <si>
    <t>FORMAS MANUSEÁVEIS PARA PAREDES DE CONCRETO MOLDADAS IN LOCO, DE EDIFICAÇÕES DE MULTIPLOS PAVIMENTOS, EM PANOS DE FACHADA COM VARANDAS. AF_06/2015</t>
  </si>
  <si>
    <t>91004</t>
  </si>
  <si>
    <t>FORMAS MANUSEÁVEIS PARA PAREDES DE CONCRETO MOLDADAS IN LOCO, DE EDIFICAÇÕES DE PAVIMENTO ÚNICO, EM FACES INTERNAS DE PAREDES. AF_06/2015</t>
  </si>
  <si>
    <t>91005</t>
  </si>
  <si>
    <t>FORMAS MANUSEÁVEIS PARA PAREDES DE CONCRETO MOLDADAS IN LOCO, DE EDIFICAÇÕES DE PAVIMENTO ÚNICO, EM LAJES. AF_06/2015</t>
  </si>
  <si>
    <t>91006</t>
  </si>
  <si>
    <t>FORMAS MANUSEÁVEIS PARA PAREDES DE CONCRETO MOLDADAS IN LOCO, DE EDIFICAÇÕES DE PAVIMENTO ÚNICO, EM PANOS DE FACHADA COM VÃOS. AF_06/2015</t>
  </si>
  <si>
    <t>91007</t>
  </si>
  <si>
    <t>FORMAS MANUSEÁVEIS PARA PAREDES DE CONCRETO MOLDADAS IN LOCO, DE EDIFICAÇÕES DE PAVIMENTO ÚNICO, EM PANOS DE FACHADA SEM VÃOS. AF_06/2015</t>
  </si>
  <si>
    <t>91008</t>
  </si>
  <si>
    <t>FORMAS MANUSEÁVEIS PARA PAREDES DE CONCRETO MOLDADAS IN LOCO, DE EDIFICAÇÕES DE PAVIMENTO ÚNICO, EM PANOS DE FACHADA COM VARANDA. AF_06/2015</t>
  </si>
  <si>
    <t>103,76</t>
  </si>
  <si>
    <t>92264</t>
  </si>
  <si>
    <t>FABRICAÇÃO DE FÔRMA PARA PILARES E ESTRUTURAS SIMILARES, EM CHAPA DE MADEIRA COMPENSADA PLASTIFICADA, E = 18 MM. AF_12/2015</t>
  </si>
  <si>
    <t>117,82</t>
  </si>
  <si>
    <t>92265</t>
  </si>
  <si>
    <t>FABRICAÇÃO DE FÔRMA PARA VIGAS, EM CHAPA DE MADEIRA COMPENSADA RESINADA, E = 17 MM. AF_12/2015</t>
  </si>
  <si>
    <t>71,10</t>
  </si>
  <si>
    <t>92266</t>
  </si>
  <si>
    <t>FABRICAÇÃO DE FÔRMA PARA VIGAS, EM CHAPA DE MADEIRA COMPENSADA PLASTIFICADA, E = 18 MM. AF_12/2015</t>
  </si>
  <si>
    <t>83,63</t>
  </si>
  <si>
    <t>92267</t>
  </si>
  <si>
    <t>FABRICAÇÃO DE FÔRMA PARA LAJES, EM CHAPA DE MADEIRA COMPENSADA RESINADA, E = 17 MM. AF_12/2015</t>
  </si>
  <si>
    <t>29,12</t>
  </si>
  <si>
    <t>92268</t>
  </si>
  <si>
    <t>FABRICAÇÃO DE FÔRMA PARA LAJES, EM CHAPA DE MADEIRA COMPENSADA PLASTIFICADA, E = 18 MM. AF_12/2015</t>
  </si>
  <si>
    <t>40,17</t>
  </si>
  <si>
    <t>92269</t>
  </si>
  <si>
    <t>FABRICAÇÃO DE FÔRMA PARA PILARES E ESTRUTURAS SIMILARES, EM MADEIRA SERRADA, E=25 MM. AF_12/2015</t>
  </si>
  <si>
    <t>89,07</t>
  </si>
  <si>
    <t>92270</t>
  </si>
  <si>
    <t>FABRICAÇÃO DE FÔRMA PARA VIGAS, COM MADEIRA SERRADA, E = 25 MM. AF_12/2015</t>
  </si>
  <si>
    <t>75,16</t>
  </si>
  <si>
    <t>92271</t>
  </si>
  <si>
    <t>FABRICAÇÃO DE FÔRMA PARA LAJES, EM MADEIRA SERRADA, E=25 MM. AF_12/2015</t>
  </si>
  <si>
    <t>92272</t>
  </si>
  <si>
    <t>FABRICAÇÃO DE ESCORAS DE VIGA DO TIPO GARFO, EM MADEIRA. AF_12/2015</t>
  </si>
  <si>
    <t>31,17</t>
  </si>
  <si>
    <t>92273</t>
  </si>
  <si>
    <t>FABRICAÇÃO DE ESCORAS DO TIPO PONTALETE, EM MADEIRA. AF_12/2015</t>
  </si>
  <si>
    <t>16,03</t>
  </si>
  <si>
    <t>92408</t>
  </si>
  <si>
    <t>MONTAGEM E DESMONTAGEM DE FÔRMA DE PILARES RETANGULARES E ESTRUTURAS SIMILARES COM ÁREA MÉDIA DAS SEÇÕES MENOR OU IGUAL A 0,25 M², PÉ-DIREITO SIMPLES, EM MADEIRA SERRADA, 1 UTILIZAÇÃO. AF_12/2015</t>
  </si>
  <si>
    <t>166,25</t>
  </si>
  <si>
    <t>92409</t>
  </si>
  <si>
    <t>MONTAGEM E DESMONTAGEM DE FÔRMA DE PILARES RETANGULARES E ESTRUTURAS SIMILARES COM ÁREA MÉDIA DAS SEÇÕES MAIOR QUE 0,25 M², PÉ-DIREITO SIMPLES, EM MADEIRA SERRADA, 1 UTILIZAÇÃO. AF_12/2015</t>
  </si>
  <si>
    <t>157,50</t>
  </si>
  <si>
    <t>92410</t>
  </si>
  <si>
    <t>MONTAGEM E DESMONTAGEM DE FÔRMA DE PILARES RETANGULARES E ESTRUTURAS SIMILARES COM ÁREA MÉDIA DAS SEÇÕES MENOR OU IGUAL A 0,25 M², PÉ-DIREITO SIMPLES, EM MADEIRA SERRADA, 2 UTILIZAÇÕES. AF_12/2015</t>
  </si>
  <si>
    <t>113,81</t>
  </si>
  <si>
    <t>92411</t>
  </si>
  <si>
    <t>MONTAGEM E DESMONTAGEM DE FÔRMA DE PILARES RETANGULARES E ESTRUTURAS SIMILARES COM ÁREA MÉDIA DAS SEÇÕES MAIOR QUE 0,25 M², PÉ-DIREITO SIMPLES, EM MADEIRA SERRADA, 2 UTILIZAÇÕES. AF_12/2015</t>
  </si>
  <si>
    <t>106,07</t>
  </si>
  <si>
    <t>92412</t>
  </si>
  <si>
    <t>MONTAGEM E DESMONTAGEM DE FÔRMA DE PILARES RETANGULARES E ESTRUTURAS SIMILARES COM ÁREA MÉDIA DAS SEÇÕES MENOR OU IGUAL A 0,25 M², PÉ-DIREITO SIMPLES, EM MADEIRA SERRADA, 4 UTILIZAÇÕES. AF_12/2015</t>
  </si>
  <si>
    <t>75,84</t>
  </si>
  <si>
    <t>92413</t>
  </si>
  <si>
    <t>MONTAGEM E DESMONTAGEM DE FÔRMA DE PILARES RETANGULARES E ESTRUTURAS SIMILARES COM ÁREA MÉDIA DAS SEÇÕES MAIOR QUE 0,25 M², PÉ-DIREITO SIMPLES, EM MADEIRA SERRADA, 4 UTILIZAÇÕES. AF_12/2015</t>
  </si>
  <si>
    <t>69,88</t>
  </si>
  <si>
    <t>92414</t>
  </si>
  <si>
    <t>MONTAGEM E DESMONTAGEM DE FÔRMA DE PILARES RETANGULARES E ESTRUTURAS SIMILARES COM ÁREA MÉDIA DAS SEÇÕES MENOR OU IGUAL A 0,25 M², PÉ-DIREITO SIMPLES, EM CHAPA DE MADEIRA COMPENSADA RESINADA, 2 UTILIZAÇÕES. AF_12/2015</t>
  </si>
  <si>
    <t>94,30</t>
  </si>
  <si>
    <t>92415</t>
  </si>
  <si>
    <t>MONTAGEM E DESMONTAGEM DE FÔRMA DE PILARES RETANGULARES E ESTRUTURAS SIMILARES COM ÁREA MÉDIA DAS SEÇÕES MAIOR QUE 0,25 M², PÉ-DIREITO SIMPLES, EM CHAPA DE MADEIRA COMPENSADA RESINADA, 2 UTILIZAÇÕES. AF_12/2015</t>
  </si>
  <si>
    <t>86,56</t>
  </si>
  <si>
    <t>92416</t>
  </si>
  <si>
    <t>MONTAGEM E DESMONTAGEM DE FÔRMA DE PILARES RETANGULARES E ESTRUTURAS SIMILARES COM ÁREA MÉDIA DAS SEÇÕES MENOR OU IGUAL A 0,25 M², PÉ-DIREITO DUPLO, EM CHAPA DE MADEIRA COMPENSADA RESINADA, 2 UTILIZAÇÕES. AF_12/2015</t>
  </si>
  <si>
    <t>110,20</t>
  </si>
  <si>
    <t>92417</t>
  </si>
  <si>
    <t>MONTAGEM E DESMONTAGEM DE FÔRMA DE PILARES RETANGULARES E ESTRUTURAS SIMILARES COM ÁREA MÉDIA DAS SEÇÕES MAIOR QUE 0,25 M², PÉ-DIREITO DUPLO, EM CHAPA DE MADEIRA COMPENSADA RESINADA, 2 UTILIZAÇÕES. AF_12/2015</t>
  </si>
  <si>
    <t>102,50</t>
  </si>
  <si>
    <t>92418</t>
  </si>
  <si>
    <t>MONTAGEM E DESMONTAGEM DE FÔRMA DE PILARES RETANGULARES E ESTRUTURAS SIMILARES COM ÁREA MÉDIA DAS SEÇÕES MENOR OU IGUAL A 0,25 M², PÉ-DIREITO SIMPLES, EM CHAPA DE MADEIRA COMPENSADA RESINADA, 4 UTILIZAÇÕES. AF_12/2015</t>
  </si>
  <si>
    <t>59,64</t>
  </si>
  <si>
    <t>92419</t>
  </si>
  <si>
    <t>MONTAGEM E DESMONTAGEM DE FÔRMA DE PILARES RETANGULARES E ESTRUTURAS SIMILARES COM ÁREA MÉDIA DAS SEÇÕES MAIOR QUE 0,25 M², PÉ-DIREITO SIMPLES, EM CHAPA DE MADEIRA COMPENSADA RESINADA, 4 UTILIZAÇÕES. AF_12/2015</t>
  </si>
  <si>
    <t>53,71</t>
  </si>
  <si>
    <t>92420</t>
  </si>
  <si>
    <t>MONTAGEM E DESMONTAGEM DE FÔRMA DE PILARES RETANGULARES E ESTRUTURAS SIMILARES COM ÁREA MÉDIA DAS SEÇÕES MENOR OU IGUAL A 0,25 M², PÉ-DIREITO DUPLO, EM CHAPA DE MADEIRA COMPENSADA RESINADA, 4 UTILIZAÇÕES. AF_12/2015</t>
  </si>
  <si>
    <t>71,87</t>
  </si>
  <si>
    <t>92421</t>
  </si>
  <si>
    <t>MONTAGEM E DESMONTAGEM DE FÔRMA DE PILARES RETANGULARES E ESTRUTURAS SIMILARES COM ÁREA MÉDIA DAS SEÇÕES MAIOR QUE 0,25 M², PÉ-DIREITO DUPLO, EM CHAPA DE MADEIRA COMPENSADA RESINADA, 4 UTILIZAÇÕES. AF_12/2015</t>
  </si>
  <si>
    <t>65,93</t>
  </si>
  <si>
    <t>92422</t>
  </si>
  <si>
    <t>MONTAGEM E DESMONTAGEM DE FÔRMA DE PILARES RETANGULARES E ESTRUTURAS SIMILARES COM ÁREA MÉDIA DAS SEÇÕES MENOR OU IGUAL A 0,25 M², PÉ-DIREITO SIMPLES, EM CHAPA DE MADEIRA COMPENSADA RESINADA, 6 UTILIZAÇÕES. AF_12/2015</t>
  </si>
  <si>
    <t>48,58</t>
  </si>
  <si>
    <t>92423</t>
  </si>
  <si>
    <t>MONTAGEM E DESMONTAGEM DE FÔRMA DE PILARES RETANGULARES E ESTRUTURAS SIMILARES COM ÁREA MÉDIA DAS SEÇÕES MAIOR QUE 0,25 M², PÉ-DIREITO SIMPLES, EM CHAPA DE MADEIRA COMPENSADA RESINADA, 6 UTILIZAÇÕES. AF_12/2015</t>
  </si>
  <si>
    <t>43,44</t>
  </si>
  <si>
    <t>92424</t>
  </si>
  <si>
    <t>MONTAGEM E DESMONTAGEM DE FÔRMA DE PILARES RETANGULARES E ESTRUTURAS SIMILARES COM ÁREA MÉDIA DAS SEÇÕES MENOR OU IGUAL A 0,25 M², PÉ-DIREITO DUPLO, EM CHAPA DE MADEIRA COMPENSADA RESINADA, 6 UTILIZAÇÕES. AF_12/2015</t>
  </si>
  <si>
    <t>59,23</t>
  </si>
  <si>
    <t>92425</t>
  </si>
  <si>
    <t>MONTAGEM E DESMONTAGEM DE FÔRMA DE PILARES RETANGULARES E ESTRUTURAS SIMILARES COM ÁREA MÉDIA DAS SEÇÕES MAIOR QUE 0,25 M², PÉ-DIREITO DUPLO, EM CHAPA DE MADEIRA COMPENSADA RESINADA, 6 UTILIZAÇÕES. AF_12/2015</t>
  </si>
  <si>
    <t>54,05</t>
  </si>
  <si>
    <t>92426</t>
  </si>
  <si>
    <t>MONTAGEM E DESMONTAGEM DE FÔRMA DE PILARES RETANGULARES E ESTRUTURAS SIMILARES COM ÁREA MÉDIA DAS SEÇÕES MENOR OU IGUAL A 0,25 M², PÉ-DIREITO SIMPLES, EM CHAPA DE MADEIRA COMPENSADA RESINADA, 8 UTILIZAÇÕES. AF_12/2015</t>
  </si>
  <si>
    <t>43,01</t>
  </si>
  <si>
    <t>92427</t>
  </si>
  <si>
    <t>MONTAGEM E DESMONTAGEM DE FÔRMA DE PILARES RETANGULARES E ESTRUTURAS SIMILARES COM ÁREA MÉDIA DAS SEÇÕES MAIOR QUE 0,25 M², PÉ-DIREITO SIMPLES, EM CHAPA DE MADEIRA COMPENSADA RESINADA, 8 UTILIZAÇÕES. AF_12/2015</t>
  </si>
  <si>
    <t>92428</t>
  </si>
  <si>
    <t>MONTAGEM E DESMONTAGEM DE FÔRMA DE PILARES RETANGULARES E ESTRUTURAS SIMILARES COM ÁREA MÉDIA DAS SEÇÕES MENOR OU IGUAL A 0,25 M², PÉ-DIREITO DUPLO, EM CHAPA DE MADEIRA COMPENSADA RESINADA, 8 UTILIZAÇÕES. AF_12/2015</t>
  </si>
  <si>
    <t>52,86</t>
  </si>
  <si>
    <t>92429</t>
  </si>
  <si>
    <t>MONTAGEM E DESMONTAGEM DE FÔRMA DE PILARES RETANGULARES E ESTRUTURAS SIMILARES COM ÁREA MÉDIA DAS SEÇÕES MAIOR QUE 0,25 M², PÉ-DIREITO DUPLO, EM CHAPA DE MADEIRA COMPENSADA RESINADA, 8 UTILIZAÇÕES. AF_12/2015</t>
  </si>
  <si>
    <t>92430</t>
  </si>
  <si>
    <t>MONTAGEM E DESMONTAGEM DE FÔRMA DE PILARES RETANGULARES E ESTRUTURAS SIMILARES COM ÁREA MÉDIA DAS SEÇÕES MENOR OU IGUAL A 0,25 M², PÉ-DIREITO SIMPLES, EM CHAPA DE MADEIRA COMPENSADA PLASTIFICADA, 10 UTILIZAÇÕES. AF_12/2015</t>
  </si>
  <si>
    <t>38,80</t>
  </si>
  <si>
    <t>92431</t>
  </si>
  <si>
    <t>MONTAGEM E DESMONTAGEM DE FÔRMA DE PILARES RETANGULARES E ESTRUTURAS SIMILARES COM ÁREA MÉDIA DAS SEÇÕES MAIOR QUE 0,25 M², PÉ-DIREITO SIMPLES, EM CHAPA DE MADEIRA COMPENSADA PLASTIFICADA, 10 UTILIZAÇÕES. AF_12/2015</t>
  </si>
  <si>
    <t>34,26</t>
  </si>
  <si>
    <t>92432</t>
  </si>
  <si>
    <t>MONTAGEM E DESMONTAGEM DE FÔRMA DE PILARES RETANGULARES E ESTRUTURAS SIMILARES COM ÁREA MÉDIA DAS SEÇÕES MENOR OU IGUAL A 0,25 M², PÉ-DIREITO DUPLO, EM CHAPA DE MADEIRA COMPENSADA PLASTIFICADA, 10 UTILIZAÇÕES. AF_12/2015</t>
  </si>
  <si>
    <t>48,15</t>
  </si>
  <si>
    <t>92433</t>
  </si>
  <si>
    <t>MONTAGEM E DESMONTAGEM DE FÔRMA DE PILARES RETANGULARES E ESTRUTURAS SIMILARES COM ÁREA MÉDIA DAS SEÇÕES MAIOR QUE 0,25 M², PÉ-DIREITO DUPLO, EM CHAPA DE MADEIRA COMPENSADA PLASTIFICADA, 10 UTILIZAÇÕES. AF_12/2015</t>
  </si>
  <si>
    <t>43,61</t>
  </si>
  <si>
    <t>92434</t>
  </si>
  <si>
    <t>MONTAGEM E DESMONTAGEM DE FÔRMA DE PILARES RETANGULARES E ESTRUTURAS SIMILARES COM ÁREA MÉDIA DAS SEÇÕES MENOR OU IGUAL A 0,25 M², PÉ-DIREITO SIMPLES, EM CHAPA DE MADEIRA COMPENSADA PLASTIFICADA, 12 UTILIZAÇÕES. AF_12/2015</t>
  </si>
  <si>
    <t>36,85</t>
  </si>
  <si>
    <t>92435</t>
  </si>
  <si>
    <t>MONTAGEM E DESMONTAGEM DE FÔRMA DE PILARES RETANGULARES E ESTRUTURAS SIMILARES COM ÁREA MÉDIA DAS SEÇÕES MAIOR QUE 0,25 M², PÉ-DIREITO SIMPLES, EM CHAPA DE MADEIRA COMPENSADA PLASTIFICADA, 12 UTILIZAÇÕES. AF_12/2015</t>
  </si>
  <si>
    <t>92436</t>
  </si>
  <si>
    <t>MONTAGEM E DESMONTAGEM DE FÔRMA DE PILARES RETANGULARES E ESTRUTURAS SIMILARES COM ÁREA MÉDIA DAS SEÇÕES MENOR OU IGUAL A 0,25 M², PÉ-DIREITO DUPLO, EM CHAPA DE MADEIRA COMPENSADA PLASTIFICADA, 12 UTILIZAÇÕES. AF_12/2015</t>
  </si>
  <si>
    <t>45,87</t>
  </si>
  <si>
    <t>92437</t>
  </si>
  <si>
    <t>MONTAGEM E DESMONTAGEM DE FÔRMA DE PILARES RETANGULARES E ESTRUTURAS SIMILARES COM ÁREA MÉDIA DAS SEÇÕES MAIOR QUE 0,25 M², PÉ-DIREITO DUPLO, EM CHAPA DE MADEIRA COMPENSADA PLASTIFICADA, 12 UTILIZAÇÕES. AF_12/2015</t>
  </si>
  <si>
    <t>41,50</t>
  </si>
  <si>
    <t>92438</t>
  </si>
  <si>
    <t>MONTAGEM E DESMONTAGEM DE FÔRMA DE PILARES RETANGULARES E ESTRUTURAS SIMILARES COM ÁREA MÉDIA DAS SEÇÕES MENOR OU IGUAL A 0,25 M², PÉ-DIREITO SIMPLES, EM CHAPA DE MADEIRA COMPENSADA PLASTIFICADA, 14 UTILIZAÇÕES. AF_12/2015</t>
  </si>
  <si>
    <t>92439</t>
  </si>
  <si>
    <t>MONTAGEM E DESMONTAGEM DE FÔRMA DE PILARES RETANGULARES E ESTRUTURAS SIMILARES COM ÁREA MÉDIA DAS SEÇÕES MAIOR QUE 0,25 M², PÉ-DIREITO SIMPLES, EM CHAPA DE MADEIRA COMPENSADA PLASTIFICADA, 14 UTILIZAÇÕES. AF_12/2015</t>
  </si>
  <si>
    <t>31,18</t>
  </si>
  <si>
    <t>92440</t>
  </si>
  <si>
    <t>MONTAGEM E DESMONTAGEM DE FÔRMA DE PILARES RETANGULARES E ESTRUTURAS SIMILARES COM ÁREA MÉDIA DAS SEÇÕES MENOR OU IGUAL A 0,25 M², PÉ-DIREITO DUPLO, EM CHAPA DE MADEIRA COMPENSADA PLASTIFICADA, 14 UTILIZAÇÕES. AF_12/2015</t>
  </si>
  <si>
    <t>44,23</t>
  </si>
  <si>
    <t>92441</t>
  </si>
  <si>
    <t>MONTAGEM E DESMONTAGEM DE FÔRMA DE PILARES RETANGULARES E ESTRUTURAS SIMILARES COM ÁREA MÉDIA DAS SEÇÕES MAIOR QUE 0,25 M², PÉ-DIREITO DUPLO, EM CHAPA DE MADEIRA COMPENSADA PLASTIFICADA, 14 UTILIZAÇÕES. AF_12/2015</t>
  </si>
  <si>
    <t>39,99</t>
  </si>
  <si>
    <t>92442</t>
  </si>
  <si>
    <t>MONTAGEM E DESMONTAGEM DE FÔRMA DE PILARES RETANGULARES E ESTRUTURAS SIMILARES COM ÁREA MÉDIA DAS SEÇÕES MENOR OU IGUAL A 0,25 M², PÉ-DIREITO SIMPLES, EM CHAPA DE MADEIRA COMPENSADA PLASTIFICADA, 18 UTILIZAÇÕES. AF_12/2015</t>
  </si>
  <si>
    <t>32,58</t>
  </si>
  <si>
    <t>92443</t>
  </si>
  <si>
    <t>MONTAGEM E DESMONTAGEM DE FÔRMA DE PILARES RETANGULARES E ESTRUTURAS SIMILARES COM ÁREA MÉDIA DAS SEÇÕES MAIOR QUE 0,25 M², PÉ-DIREITO SIMPLES, EM CHAPA DE MADEIRA COMPENSADA PLASTIFICADA, 18 UTILIZAÇÕES. AF_12/2015</t>
  </si>
  <si>
    <t>92444</t>
  </si>
  <si>
    <t>MONTAGEM E DESMONTAGEM DE FÔRMA DE PILARES RETANGULARES E ESTRUTURAS SIMILARES COM ÁREA MÉDIA DAS SEÇÕES MENOR OU IGUAL A 0,25 M², PÉ-DIREITO DUPLO, EM CHAPA DE MADEIRA COMPENSADA PLASTIFICADA, 18 UTILIZAÇÕES. AF_12/2015</t>
  </si>
  <si>
    <t>41,07</t>
  </si>
  <si>
    <t>92445</t>
  </si>
  <si>
    <t>MONTAGEM E DESMONTAGEM DE FÔRMA DE PILARES RETANGULARES E ESTRUTURAS SIMILARES COM ÁREA MÉDIA DAS SEÇÕES MAIOR QUE 0,25 M², PÉ-DIREITO DUPLO, EM CHAPA DE MADEIRA COMPENSADA PLASTIFICADA, 18 UTILIZAÇÕES. AF_12/2015</t>
  </si>
  <si>
    <t>36,95</t>
  </si>
  <si>
    <t>92446</t>
  </si>
  <si>
    <t>MONTAGEM E DESMONTAGEM DE FÔRMA DE VIGA, ESCORAMENTO COM PONTALETE DE MADEIRA, PÉ-DIREITO SIMPLES, EM MADEIRA SERRADA, 1 UTILIZAÇÃO. AF_12/2015</t>
  </si>
  <si>
    <t>168,74</t>
  </si>
  <si>
    <t>92447</t>
  </si>
  <si>
    <t>MONTAGEM E DESMONTAGEM DE FÔRMA DE VIGA, ESCORAMENTO COM PONTALETE DE MADEIRA, PÉ-DIREITO SIMPLES, EM MADEIRA SERRADA, 2 UTILIZAÇÕES. AF_12/2015</t>
  </si>
  <si>
    <t>122,86</t>
  </si>
  <si>
    <t>92448</t>
  </si>
  <si>
    <t>MONTAGEM E DESMONTAGEM DE FÔRMA DE VIGA, ESCORAMENTO COM PONTALETE DE MADEIRA, PÉ-DIREITO SIMPLES, EM MADEIRA SERRADA, 4 UTILIZAÇÕES. AF_12/2015</t>
  </si>
  <si>
    <t>103,01</t>
  </si>
  <si>
    <t>92449</t>
  </si>
  <si>
    <t>MONTAGEM E DESMONTAGEM DE FÔRMA DE VIGA, ESCORAMENTO COM GARFO DE MADEIRA, PÉ-DIREITO DUPLO, EM CHAPA DE MADEIRA RESINADA, 2 UTILIZAÇÕES. AF_12/2015</t>
  </si>
  <si>
    <t>201,84</t>
  </si>
  <si>
    <t>92450</t>
  </si>
  <si>
    <t>MONTAGEM E DESMONTAGEM DE FÔRMA DE VIGA, ESCORAMENTO METÁLICO, PÉ-DIREITO DUPLO, EM CHAPA DE MADEIRA RESINADA, 2 UTILIZAÇÕES. AF_12/2015</t>
  </si>
  <si>
    <t>158,81</t>
  </si>
  <si>
    <t>92451</t>
  </si>
  <si>
    <t>MONTAGEM E DESMONTAGEM DE FÔRMA DE VIGA, ESCORAMENTO COM GARFO DE MADEIRA, PÉ-DIREITO SIMPLES, EM CHAPA DE MADEIRA RESINADA, 2 UTILIZAÇÕES. AF_12/2015</t>
  </si>
  <si>
    <t>131,08</t>
  </si>
  <si>
    <t>92452</t>
  </si>
  <si>
    <t>MONTAGEM E DESMONTAGEM DE FÔRMA DE VIGA, ESCORAMENTO METÁLICO, PÉ-DIREITO SIMPLES, EM CHAPA DE MADEIRA RESINADA, 2 UTILIZAÇÕES. AF_12/2015</t>
  </si>
  <si>
    <t>92453</t>
  </si>
  <si>
    <t>MONTAGEM E DESMONTAGEM DE FÔRMA DE VIGA, ESCORAMENTO COM GARFO DE MADEIRA, PÉ-DIREITO DUPLO, EM CHAPA DE MADEIRA RESINADA, 4 UTILIZAÇÕES. AF_12/2015</t>
  </si>
  <si>
    <t>176,66</t>
  </si>
  <si>
    <t>92454</t>
  </si>
  <si>
    <t>MONTAGEM E DESMONTAGEM DE FÔRMA DE VIGA, ESCORAMENTO METÁLICO, PÉ-DIREITO DUPLO, EM CHAPA DE MADEIRA RESINADA, 4 UTILIZAÇÕES. AF_12/2015</t>
  </si>
  <si>
    <t>92455</t>
  </si>
  <si>
    <t>MONTAGEM E DESMONTAGEM DE FÔRMA DE VIGA, ESCORAMENTO COM GARFO DE MADEIRA, PÉ-DIREITO SIMPLES, EM CHAPA DE MADEIRA RESINADA, 4 UTILIZAÇÕES. AF_12/2015</t>
  </si>
  <si>
    <t>110,22</t>
  </si>
  <si>
    <t>92456</t>
  </si>
  <si>
    <t>MONTAGEM E DESMONTAGEM DE FÔRMA DE VIGA, ESCORAMENTO METÁLICO, PÉ-DIREITO SIMPLES, EM CHAPA DE MADEIRA RESINADA, 4 UTILIZAÇÕES. AF_12/2015</t>
  </si>
  <si>
    <t>83,82</t>
  </si>
  <si>
    <t>92457</t>
  </si>
  <si>
    <t>MONTAGEM E DESMONTAGEM DE FÔRMA DE VIGA, ESCORAMENTO COM GARFO DE MADEIRA, PÉ-DIREITO DUPLO, EM CHAPA DE MADEIRA RESINADA, 6 UTILIZAÇÕES. AF_12/2015</t>
  </si>
  <si>
    <t>154,68</t>
  </si>
  <si>
    <t>92458</t>
  </si>
  <si>
    <t>MONTAGEM E DESMONTAGEM DE FÔRMA DE VIGA, ESCORAMENTO METÁLICO, PÉ-DIREITO DUPLO, EM CHAPA DE MADEIRA RESINADA, 6 UTILIZAÇÕES. AF_12/2015</t>
  </si>
  <si>
    <t>153,34</t>
  </si>
  <si>
    <t>92459</t>
  </si>
  <si>
    <t>MONTAGEM E DESMONTAGEM DE FÔRMA DE VIGA, ESCORAMENTO COM GARFO DE MADEIRA, PÉ-DIREITO SIMPLES, EM CHAPA DE MADEIRA RESINADA, 6 UTILIZAÇÕES. AF_12/2015</t>
  </si>
  <si>
    <t>92460</t>
  </si>
  <si>
    <t>MONTAGEM E DESMONTAGEM DE FÔRMA DE VIGA, ESCORAMENTO METÁLICO, PÉ-DIREITO SIMPLES, EM CHAPA DE MADEIRA RESINADA, 6 UTILIZAÇÕES. AF_12/2015</t>
  </si>
  <si>
    <t>68,71</t>
  </si>
  <si>
    <t>92461</t>
  </si>
  <si>
    <t>MONTAGEM E DESMONTAGEM DE FÔRMA DE VIGA, ESCORAMENTO COM GARFO DE MADEIRA, PÉ-DIREITO DUPLO, EM CHAPA DE MADEIRA RESINADA, 8 UTILIZAÇÕES. AF_12/2015</t>
  </si>
  <si>
    <t>143,71</t>
  </si>
  <si>
    <t>92462</t>
  </si>
  <si>
    <t>MONTAGEM E DESMONTAGEM DE FÔRMA DE VIGA, ESCORAMENTO METÁLICO, PÉ-DIREITO DUPLO, EM CHAPA DE MADEIRA RESINADA, 8 UTILIZAÇÕES. AF_12/2015</t>
  </si>
  <si>
    <t>145,65</t>
  </si>
  <si>
    <t>92463</t>
  </si>
  <si>
    <t>MONTAGEM E DESMONTAGEM DE FÔRMA DE VIGA, ESCORAMENTO COM GARFO DE MADEIRA, PÉ-DIREITO SIMPLES, EM CHAPA DE MADEIRA RESINADA, 8 UTILIZAÇÕES. AF_12/2015</t>
  </si>
  <si>
    <t>86,54</t>
  </si>
  <si>
    <t>92464</t>
  </si>
  <si>
    <t>MONTAGEM E DESMONTAGEM DE FÔRMA DE VIGA, ESCORAMENTO METÁLICO, PÉ-DIREITO SIMPLES, EM CHAPA DE MADEIRA RESINADA, 8 UTILIZAÇÕES. AF_12/2015</t>
  </si>
  <si>
    <t>63,80</t>
  </si>
  <si>
    <t>92465</t>
  </si>
  <si>
    <t>MONTAGEM E DESMONTAGEM DE FÔRMA DE VIGA, ESCORAMENTO COM GARFO DE MADEIRA, PÉ-DIREITO DUPLO, EM CHAPA DE MADEIRA PLASTIFICADA, 10 UTILIZAÇÕES. AF_12/2015</t>
  </si>
  <si>
    <t>110,82</t>
  </si>
  <si>
    <t>92466</t>
  </si>
  <si>
    <t>MONTAGEM E DESMONTAGEM DE FÔRMA DE VIGA, ESCORAMENTO METÁLICO, PÉ-DIREITO DUPLO, EM CHAPA DE MADEIRA PLASTIFICADA, 10 UTILIZAÇÕES. AF_12/2015</t>
  </si>
  <si>
    <t>139,55</t>
  </si>
  <si>
    <t>92467</t>
  </si>
  <si>
    <t>MONTAGEM E DESMONTAGEM DE FÔRMA DE VIGA, ESCORAMENTO COM GARFO DE MADEIRA, PÉ-DIREITO SIMPLES, EM CHAPA DE MADEIRA PLASTIFICADA, 10 UTILIZAÇÕES. AF_12/2015</t>
  </si>
  <si>
    <t>68,22</t>
  </si>
  <si>
    <t>92468</t>
  </si>
  <si>
    <t>MONTAGEM E DESMONTAGEM DE FÔRMA DE VIGA, ESCORAMENTO METÁLICO, PÉ-DIREITO SIMPLES, EM CHAPA DE MADEIRA PLASTIFICADA, 10 UTILIZAÇÕES. AF_12/2015</t>
  </si>
  <si>
    <t>57,63</t>
  </si>
  <si>
    <t>92469</t>
  </si>
  <si>
    <t>MONTAGEM E DESMONTAGEM DE FÔRMA DE VIGA, ESCORAMENTO COM GARFO DE MADEIRA, PÉ-DIREITO DUPLO, EM CHAPA DE MADEIRA PLASTIFICADA, 12 UTILIZAÇÕES. AF_12/2015</t>
  </si>
  <si>
    <t>100,71</t>
  </si>
  <si>
    <t>92470</t>
  </si>
  <si>
    <t>MONTAGEM E DESMONTAGEM DE FÔRMA DE VIGA, ESCORAMENTO METÁLICO, PÉ-DIREITO DUPLO, EM CHAPA DE MADEIRA PLASTIFICADA, 12 UTILIZAÇÕES. AF_12/2015</t>
  </si>
  <si>
    <t>135,28</t>
  </si>
  <si>
    <t>92471</t>
  </si>
  <si>
    <t>MONTAGEM E DESMONTAGEM DE FÔRMA DE VIGA, ESCORAMENTO COM GARFO DE MADEIRA, PÉ-DIREITO SIMPLES, EM CHAPA DE MADEIRA PLASTIFICADA, 12 UTILIZAÇÕES. AF_12/2015</t>
  </si>
  <si>
    <t>62,10</t>
  </si>
  <si>
    <t>92472</t>
  </si>
  <si>
    <t>MONTAGEM E DESMONTAGEM DE FÔRMA DE VIGA, ESCORAMENTO METÁLICO, PÉ-DIREITO SIMPLES, EM CHAPA DE MADEIRA PLASTIFICADA, 12 UTILIZAÇÕES. AF_12/2015</t>
  </si>
  <si>
    <t>53,85</t>
  </si>
  <si>
    <t>92473</t>
  </si>
  <si>
    <t>MONTAGEM E DESMONTAGEM DE FÔRMA DE VIGA, ESCORAMENTO COM GARFO DE MADEIRA, PÉ-DIREITO DUPLO, EM CHAPA DE MADEIRA PLASTIFICADA, 14 UTILIZAÇÕES. AF_12/2015</t>
  </si>
  <si>
    <t>92,56</t>
  </si>
  <si>
    <t>92474</t>
  </si>
  <si>
    <t>MONTAGEM E DESMONTAGEM DE FÔRMA DE VIGA, ESCORAMENTO METÁLICO, PÉ-DIREITO DUPLO, EM CHAPA DE MADEIRA PLASTIFICADA, 14 UTILIZAÇÕES. AF_12/2015</t>
  </si>
  <si>
    <t>131,58</t>
  </si>
  <si>
    <t>92475</t>
  </si>
  <si>
    <t>MONTAGEM E DESMONTAGEM DE FÔRMA DE VIGA, ESCORAMENTO COM GARFO DE MADEIRA, PÉ-DIREITO SIMPLES, EM CHAPA DE MADEIRA PLASTIFICADA, 14 UTILIZAÇÕES. AF_12/2015</t>
  </si>
  <si>
    <t>57,16</t>
  </si>
  <si>
    <t>92476</t>
  </si>
  <si>
    <t>MONTAGEM E DESMONTAGEM DE FÔRMA DE VIGA, ESCORAMENTO METÁLICO, PÉ-DIREITO SIMPLES, EM CHAPA DE MADEIRA PLASTIFICADA, 14 UTILIZAÇÕES. AF_12/2015</t>
  </si>
  <si>
    <t>50,63</t>
  </si>
  <si>
    <t>92477</t>
  </si>
  <si>
    <t>MONTAGEM E DESMONTAGEM DE FÔRMA DE VIGA, ESCORAMENTO COM GARFO DE MADEIRA, PÉ-DIREITO DUPLO, EM CHAPA DE MADEIRA PLASTIFICADA, 18 UTILIZAÇÕES. AF_12/2015</t>
  </si>
  <si>
    <t>75,05</t>
  </si>
  <si>
    <t>92478</t>
  </si>
  <si>
    <t>MONTAGEM E DESMONTAGEM DE FÔRMA DE VIGA, ESCORAMENTO METÁLICO, PÉ-DIREITO DUPLO, EM CHAPA DE MADEIRA PLASTIFICADA, 18 UTILIZAÇÕES. AF_12/2015</t>
  </si>
  <si>
    <t>124,34</t>
  </si>
  <si>
    <t>92479</t>
  </si>
  <si>
    <t>MONTAGEM E DESMONTAGEM DE FÔRMA DE VIGA, ESCORAMENTO COM GARFO DE MADEIRA, PÉ-DIREITO SIMPLES, EM CHAPA DE MADEIRA PLASTIFICADA, 18 UTILIZAÇÕES. AF_12/2015</t>
  </si>
  <si>
    <t>46,55</t>
  </si>
  <si>
    <t>92480</t>
  </si>
  <si>
    <t>MONTAGEM E DESMONTAGEM DE FÔRMA DE VIGA, ESCORAMENTO METÁLICO, PÉ-DIREITO SIMPLES, EM CHAPA DE MADEIRA PLASTIFICADA, 18 UTILIZAÇÕES. AF_12/2015</t>
  </si>
  <si>
    <t>92481</t>
  </si>
  <si>
    <t>MONTAGEM E DESMONTAGEM DE FÔRMA DE LAJE MACIÇA COM ÁREA MÉDIA MENOR OU IGUAL A 20 M², PÉ-DIREITO SIMPLES, EM MADEIRA SERRADA, 1 UTILIZAÇÃO. AF_12/2015</t>
  </si>
  <si>
    <t>214,10</t>
  </si>
  <si>
    <t>92482</t>
  </si>
  <si>
    <t>MONTAGEM E DESMONTAGEM DE FÔRMA DE LAJE MACIÇA COM ÁREA MÉDIA MAIOR QUE 20 M², PÉ-DIREITO SIMPLES, EM MADEIRA SERRADA, 1 UTILIZAÇÃO. AF_12/2015</t>
  </si>
  <si>
    <t>203,90</t>
  </si>
  <si>
    <t>92483</t>
  </si>
  <si>
    <t>MONTAGEM E DESMONTAGEM DE FÔRMA DE LAJE MACIÇA COM ÁREA MÉDIA MENOR OU IGUAL A 20 M², PÉ-DIREITO SIMPLES, EM MADEIRA SERRADA, 2 UTILIZAÇÕES. AF_12/2015</t>
  </si>
  <si>
    <t>160,73</t>
  </si>
  <si>
    <t>92484</t>
  </si>
  <si>
    <t>MONTAGEM E DESMONTAGEM DE FÔRMA DE LAJE MACIÇA COM ÁREA MÉDIA MAIOR QUE 20 M², PÉ-DIREITO SIMPLES, EM MADEIRA SERRADA, 2 UTILIZAÇÕES. AF_12/2015</t>
  </si>
  <si>
    <t>151,72</t>
  </si>
  <si>
    <t>92485</t>
  </si>
  <si>
    <t>MONTAGEM E DESMONTAGEM DE FÔRMA DE LAJE MACIÇA COM ÁREA MÉDIA MENOR OU IGUAL A 20 M², PÉ-DIREITO SIMPLES, EM MADEIRA SERRADA, 4 UTILIZAÇÕES. AF_12/2015</t>
  </si>
  <si>
    <t>115,33</t>
  </si>
  <si>
    <t>92486</t>
  </si>
  <si>
    <t>MONTAGEM E DESMONTAGEM DE FÔRMA DE LAJE MACIÇA COM ÁREA MÉDIA MAIOR QUE 20 M², PÉ-DIREITO SIMPLES, EM MADEIRA SERRADA, 4 UTILIZAÇÕES. AF_12/2015</t>
  </si>
  <si>
    <t>108,41</t>
  </si>
  <si>
    <t>92487</t>
  </si>
  <si>
    <t>MONTAGEM E DESMONTAGEM DE FÔRMA DE LAJE NERVURADA COM CUBETA E ASSOALHO COM ÁREA MÉDIA MENOR OU IGUAL A 20 M², PÉ-DIREITO DUPLO, EM CHAPA DE MADEIRA COMPENSADA RESINADA, 8 UTILIZAÇÕES. AF_12/2015</t>
  </si>
  <si>
    <t>59,74</t>
  </si>
  <si>
    <t>92488</t>
  </si>
  <si>
    <t>MONTAGEM E DESMONTAGEM DE FÔRMA DE LAJE NERVURADA COM CUBETA E ASSOALHO COM ÁREA MÉDIA MAIOR QUE 20 M², PÉ-DIREITO DUPLO, EM CHAPA DE MADEIRA COMPENSADA RESINADA, 8 UTILIZAÇÕES. AF_12/2015</t>
  </si>
  <si>
    <t>57,34</t>
  </si>
  <si>
    <t>92489</t>
  </si>
  <si>
    <t>MONTAGEM E DESMONTAGEM DE FÔRMA DE LAJE NERVURADA COM CUBETA E ASSOALHO COM ÁREA MÉDIA MENOR OU IGUAL A 20 M², PÉ-DIREITO SIMPLES, EM CHAPA DE MADEIRA COMPENSADA RESINADA, 8 UTILIZAÇÕES. AF_12/2015</t>
  </si>
  <si>
    <t>36,37</t>
  </si>
  <si>
    <t>92490</t>
  </si>
  <si>
    <t>MONTAGEM E DESMONTAGEM DE FÔRMA DE LAJE NERVURADA COM CUBETA E ASSOALHO COM ÁREA MÉDIA MAIOR QUE 20 M², PÉ-DIREITO SIMPLES, EM CHAPA DE MADEIRA COMPENSADA RESINADA, 8 UTILIZAÇÕES. AF_12/2015</t>
  </si>
  <si>
    <t>92491</t>
  </si>
  <si>
    <t>MONTAGEM E DESMONTAGEM DE FÔRMA DE LAJE NERVURADA COM CUBETA E ASSOALHO COM ÁREA MÉDIA MENOR OU IGUAL A 20 M², PÉ-DIREITO DUPLO, EM CHAPA DE MADEIRA COMPENSADA RESINADA, 10 UTILIZAÇÕES. AF_12/2015</t>
  </si>
  <si>
    <t>57,29</t>
  </si>
  <si>
    <t>92492</t>
  </si>
  <si>
    <t>MONTAGEM E DESMONTAGEM DE FÔRMA DE LAJE NERVURADA COM CUBETA E ASSOALHO COM ÁREA MÉDIA MAIOR QUE 20 M², PÉ-DIREITO DUPLO, EM CHAPA DE MADEIRA COMPENSADA RESINADA, 10 UTILIZAÇÕES. AF_12/2015</t>
  </si>
  <si>
    <t>55,01</t>
  </si>
  <si>
    <t>92493</t>
  </si>
  <si>
    <t>MONTAGEM E DESMONTAGEM DE FÔRMA DE LAJE NERVURADA COM CUBETA E ASSOALHO COM ÁREA MÉDIA MENOR OU IGUAL A 20 M², PÉ-DIREITO SIMPLES, EM CHAPA DE MADEIRA COMPENSADA RESINADA, 10 UTILIZAÇÕES. AF_12/2015</t>
  </si>
  <si>
    <t>32,71</t>
  </si>
  <si>
    <t>92494</t>
  </si>
  <si>
    <t>MONTAGEM E DESMONTAGEM DE FÔRMA DE LAJE NERVURADA COM CUBETA E ASSOALHO COM ÁREA MÉDIA MAIOR QUE 20 M², PÉ-DIREITO SIMPLES, EM CHAPA DE MADEIRA COMPENSADA RESINADA, 10 UTILIZAÇÕES. AF_12/2015</t>
  </si>
  <si>
    <t>32,20</t>
  </si>
  <si>
    <t>92495</t>
  </si>
  <si>
    <t>MONTAGEM E DESMONTAGEM DE FÔRMA DE LAJE NERVURADA COM CUBETA E ASSOALHO COM ÁREA MÉDIA MENOR OU IGUAL A 20 M², PÉ-DIREITO DUPLO, EM CHAPA DE MADEIRA COMPENSADA RESINADA, 12 UTILIZAÇÕES. AF_12/2015</t>
  </si>
  <si>
    <t>55,61</t>
  </si>
  <si>
    <t>92496</t>
  </si>
  <si>
    <t>MONTAGEM E DESMONTAGEM DE FÔRMA DE LAJE NERVURADA COM CUBETA E ASSOALHO COM ÁREA MÉDIA MAIOR QUE 20 M², PÉ-DIREITO DUPLO, EM CHAPA DE MADEIRA COMPENSADA RESINADA, 12 UTILIZAÇÕES. AF_12/2015</t>
  </si>
  <si>
    <t>53,42</t>
  </si>
  <si>
    <t>92497</t>
  </si>
  <si>
    <t>MONTAGEM E DESMONTAGEM DE FÔRMA DE LAJE NERVURADA COM CUBETA E ASSOALHO COM ÁREA MÉDIA MENOR OU IGUAL A 20 M², PÉ-DIREITO SIMPLES, EM CHAPA DE MADEIRA COMPENSADA RESINADA, 12 UTILIZAÇÕES. AF_12/2015</t>
  </si>
  <si>
    <t>92498</t>
  </si>
  <si>
    <t>MONTAGEM E DESMONTAGEM DE FÔRMA DE LAJE NERVURADA COM CUBETA E ASSOALHO COM ÁREA MÉDIA MAIOR QUE 20 M², PÉ-DIREITO SIMPLES, EM CHAPA DE MADEIRA COMPENSADA RESINADA, 12 UTILIZAÇÕES. AF_12/2015</t>
  </si>
  <si>
    <t>92499</t>
  </si>
  <si>
    <t>MONTAGEM E DESMONTAGEM DE FÔRMA DE LAJE NERVURADA COM CUBETA E ASSOALHO COM ÁREA MÉDIA MENOR OU IGUAL A 20 M², PÉ-DIREITO DUPLO, EM CHAPA DE MADEIRA COMPENSADA RESINADA, 14 UTILIZAÇÕES. AF_12/2015</t>
  </si>
  <si>
    <t>54,62</t>
  </si>
  <si>
    <t>92500</t>
  </si>
  <si>
    <t>MONTAGEM E DESMONTAGEM DE FÔRMA DE LAJE NERVURADA COM CUBETA E ASSOALHO COM ÁREA MÉDIA MAIOR QUE 20 M², PÉ-DIREITO DUPLO, EM CHAPA DE MADEIRA COMPENSADA RESINADA, 14 UTILIZAÇÕES. AF_12/2015</t>
  </si>
  <si>
    <t>52,49</t>
  </si>
  <si>
    <t>92501</t>
  </si>
  <si>
    <t>MONTAGEM E DESMONTAGEM DE FÔRMA DE LAJE NERVURADA COM CUBETA E ASSOALHO COM ÁREA MÉDIA MENOR OU IGUAL A 20 M², PÉ-DIREITO SIMPLES, EM CHAPA DE MADEIRA COMPENSADA RESINADA, 14 UTILIZAÇÕES. AF_12/2015</t>
  </si>
  <si>
    <t>32,07</t>
  </si>
  <si>
    <t>92502</t>
  </si>
  <si>
    <t>MONTAGEM E DESMONTAGEM DE FÔRMA DE LAJE NERVURADA COM CUBETA E ASSOALHO COM ÁREA MÉDIA MAIOR QUE 20 M², PÉ-DIREITO SIMPLES, EM CHAPA DE MADEIRA COMPENSADA RESINADA, 14 UTILIZAÇÕES. AF_12/2015</t>
  </si>
  <si>
    <t>92503</t>
  </si>
  <si>
    <t>MONTAGEM E DESMONTAGEM DE FÔRMA DE LAJE NERVURADA COM CUBETA E ASSOALHO COM ÁREA MÉDIA MENOR OU IGUAL A 20 M², PÉ-DIREITO DUPLO, EM CHAPA DE MADEIRA COMPENSADA RESINADA, 18 UTILIZAÇÕES. AF_12/2015</t>
  </si>
  <si>
    <t>53,02</t>
  </si>
  <si>
    <t>92504</t>
  </si>
  <si>
    <t>MONTAGEM E DESMONTAGEM DE FÔRMA DE LAJE NERVURADA COM CUBETA E ASSOALHO COM ÁREA MÉDIA MAIOR QUE 20 M², PÉ-DIREITO DUPLO, EM CHAPA DE MADEIRA COMPENSADA RESINADA, 18 UTILIZAÇÕES. AF_12/2015</t>
  </si>
  <si>
    <t>35,27</t>
  </si>
  <si>
    <t>92505</t>
  </si>
  <si>
    <t>MONTAGEM E DESMONTAGEM DE FÔRMA DE LAJE NERVURADA COM CUBETA E ASSOALHO COM ÁREA MÉDIA MENOR OU IGUAL A 20 M², PÉ-DIREITO SIMPLES, EM CHAPA DE MADEIRA COMPENSADA RESINADA, 18 UTILIZAÇÕES. AF_12/2015</t>
  </si>
  <si>
    <t>30,71</t>
  </si>
  <si>
    <t>92506</t>
  </si>
  <si>
    <t>MONTAGEM E DESMONTAGEM DE FÔRMA DE LAJE NERVURADA COM CUBETA E ASSOALHO COM ÁREA MÉDIA MAIOR QUE 20 M², PÉ-DIREITO SIMPLES, EM CHAPA DE MADEIRA COMPENSADA RESINADA, 18 UTILIZAÇÕES. AF_12/2015</t>
  </si>
  <si>
    <t>92507</t>
  </si>
  <si>
    <t>MONTAGEM E DESMONTAGEM DE FÔRMA DE LAJE MACIÇA COM ÁREA MÉDIA MENOR OU IGUAL A 20 M², PÉ-DIREITO DUPLO, EM CHAPA DE MADEIRA COMPENSADA RESINADA, 2 UTILIZAÇÕES. AF_12/2015</t>
  </si>
  <si>
    <t>57,93</t>
  </si>
  <si>
    <t>92508</t>
  </si>
  <si>
    <t>MONTAGEM E DESMONTAGEM DE FÔRMA DE LAJE MACIÇA COM ÁREA MÉDIA MAIOR QUE 20 M², PÉ-DIREITO DUPLO, EM CHAPA DE MADEIRA COMPENSADA RESINADA, 2 UTILIZAÇÕES. AF_12/2015</t>
  </si>
  <si>
    <t>56,02</t>
  </si>
  <si>
    <t>92509</t>
  </si>
  <si>
    <t>MONTAGEM E DESMONTAGEM DE FÔRMA DE LAJE MACIÇA COM ÁREA MÉDIA MENOR OU IGUAL A 20 M², PÉ-DIREITO SIMPLES, EM CHAPA DE MADEIRA COMPENSADA RESINADA, 2 UTILIZAÇÕES. AF_12/2015</t>
  </si>
  <si>
    <t>35,88</t>
  </si>
  <si>
    <t>92510</t>
  </si>
  <si>
    <t>MONTAGEM E DESMONTAGEM DE FÔRMA DE LAJE MACIÇA COM ÁREA MÉDIA MAIOR QUE 20 M², PÉ-DIREITO SIMPLES, EM CHAPA DE MADEIRA COMPENSADA RESINADA, 2 UTILIZAÇÕES. AF_12/2015</t>
  </si>
  <si>
    <t>92511</t>
  </si>
  <si>
    <t>MONTAGEM E DESMONTAGEM DE FÔRMA DE LAJE MACIÇA COM ÁREA MÉDIA MENOR OU IGUAL A 20 M², PÉ-DIREITO DUPLO, EM CHAPA DE MADEIRA COMPENSADA RESINADA, 4 UTILIZAÇÕES. AF_12/2015</t>
  </si>
  <si>
    <t>92512</t>
  </si>
  <si>
    <t>MONTAGEM E DESMONTAGEM DE FÔRMA DE LAJE MACIÇA COM ÁREA MÉDIA MAIOR QUE 20 M², PÉ-DIREITO DUPLO, EM CHAPA DE MADEIRA COMPENSADA RESINADA, 4 UTILIZAÇÕES. AF_12/2015</t>
  </si>
  <si>
    <t>92513</t>
  </si>
  <si>
    <t>MONTAGEM E DESMONTAGEM DE FÔRMA DE LAJE MACIÇA COM ÁREA MÉDIA MENOR OU IGUAL A 20 M², PÉ-DIREITO SIMPLES, EM CHAPA DE MADEIRA COMPENSADA RESINADA, 4 UTILIZAÇÕES. AF_12/2015</t>
  </si>
  <si>
    <t>26,06</t>
  </si>
  <si>
    <t>92514</t>
  </si>
  <si>
    <t>MONTAGEM E DESMONTAGEM DE FÔRMA DE LAJE MACIÇA COM ÁREA MÉDIA MAIOR QUE 20 M², PÉ-DIREITO SIMPLES, EM CHAPA DE MADEIRA COMPENSADA RESINADA, 4 UTILIZAÇÕES. AF_12/2015</t>
  </si>
  <si>
    <t>24,71</t>
  </si>
  <si>
    <t>92515</t>
  </si>
  <si>
    <t>MONTAGEM E DESMONTAGEM DE FÔRMA DE LAJE MACIÇA COM ÁREA MÉDIA MAIOR QUE 20 M², PÉ-DIREITO DUPLO, EM CHAPA DE MADEIRA COMPENSADA RESINADA, 6 UTILIZAÇÕES. AF_12/2015</t>
  </si>
  <si>
    <t>92516</t>
  </si>
  <si>
    <t>MONTAGEM E DESMONTAGEM DE FÔRMA DE LAJE MACIÇA COM ÁREA MÉDIA MENOR OU IGUAL A 20 M², PÉ-DIREITO DUPLO, EM CHAPA DE MADEIRA COMPENSADA RESINADA, 6 UTILIZAÇÕES. AF_12/2015</t>
  </si>
  <si>
    <t>43,38</t>
  </si>
  <si>
    <t>92517</t>
  </si>
  <si>
    <t>MONTAGEM E DESMONTAGEM DE FÔRMA DE LAJE MACIÇA COM ÁREA MÉDIA MENOR OU IGUAL A 20 M², PÉ-DIREITO SIMPLES, EM CHAPA DE MADEIRA COMPENSADA RESINADA, 6 UTILIZAÇÕES. AF_12/2015</t>
  </si>
  <si>
    <t>92518</t>
  </si>
  <si>
    <t>MONTAGEM E DESMONTAGEM DE FÔRMA DE LAJE MACIÇA COM ÁREA MÉDIA MAIOR QUE 20 M², PÉ-DIREITO SIMPLES, EM CHAPA DE MADEIRA COMPENSADA RESINADA, 6 UTILIZAÇÕES. AF_12/2015</t>
  </si>
  <si>
    <t>20,40</t>
  </si>
  <si>
    <t>92519</t>
  </si>
  <si>
    <t>MONTAGEM E DESMONTAGEM DE FÔRMA DE LAJE MACIÇA COM ÁREA MÉDIA MENOR OU IGUAL A 20 M², PÉ-DIREITO DUPLO, EM CHAPA DE MADEIRA COMPENSADA RESINADA, 8 UTILIZAÇÕES. AF_12/2015</t>
  </si>
  <si>
    <t>41,78</t>
  </si>
  <si>
    <t>92520</t>
  </si>
  <si>
    <t>MONTAGEM E DESMONTAGEM DE FÔRMA DE LAJE MACIÇA COM ÁREA MÉDIA MAIOR QUE 20 M², PÉ-DIREITO DUPLO, EM CHAPA DE MADEIRA COMPENSADA RESINADA, 8 UTILIZAÇÕES. AF_12/2015</t>
  </si>
  <si>
    <t>40,61</t>
  </si>
  <si>
    <t>92521</t>
  </si>
  <si>
    <t>MONTAGEM E DESMONTAGEM DE FÔRMA DE LAJE MACIÇA COM ÁREA MÉDIA MENOR OU IGUAL A 20 M², PÉ-DIREITO SIMPLES, EM CHAPA DE MADEIRA COMPENSADA RESINADA, 8 UTILIZAÇÕES. AF_12/2015</t>
  </si>
  <si>
    <t>92522</t>
  </si>
  <si>
    <t>MONTAGEM E DESMONTAGEM DE FÔRMA DE LAJE MACIÇA COM ÁREA MÉDIA MAIOR QUE 20 M², PÉ-DIREITO SIMPLES, EM CHAPA DE MADEIRA COMPENSADA RESINADA, 8 UTILIZAÇÕES. AF_12/2015</t>
  </si>
  <si>
    <t>18,18</t>
  </si>
  <si>
    <t>92523</t>
  </si>
  <si>
    <t>MONTAGEM E DESMONTAGEM DE FÔRMA DE LAJE MACIÇA COM ÁREA MÉDIA MENOR OU IGUAL A 20 M², PÉ-DIREITO DUPLO, EM CHAPA DE MADEIRA COMPENSADA PLASTIFICADA, 10 UTILIZAÇÕES. AF_12/2015</t>
  </si>
  <si>
    <t>40,67</t>
  </si>
  <si>
    <t>92524</t>
  </si>
  <si>
    <t>MONTAGEM E DESMONTAGEM DE FÔRMA DE LAJE MACIÇA COM ÁREA MÉDIA MAIOR QUE 20 M², PÉ-DIREITO DUPLO, EM CHAPA DE MADEIRA COMPENSADA PLASTIFICADA, 10 UTILIZAÇÕES. AF_12/2015</t>
  </si>
  <si>
    <t>39,56</t>
  </si>
  <si>
    <t>92525</t>
  </si>
  <si>
    <t>MONTAGEM E DESMONTAGEM DE FÔRMA DE LAJE MACIÇA COM ÁREA MÉDIA MENOR OU IGUAL A 20 M², PÉ-DIREITO SIMPLES, EM CHAPA DE MADEIRA COMPENSADA PLASTIFICADA, 10 UTILIZAÇÕES. AF_12/2015</t>
  </si>
  <si>
    <t>18,52</t>
  </si>
  <si>
    <t>92526</t>
  </si>
  <si>
    <t>MONTAGEM E DESMONTAGEM DE FÔRMA DE LAJE MACIÇA COM ÁREA MÉDIA MAIOR QUE 20 M², PÉ-DIREITO SIMPLES, EM CHAPA DE MADEIRA COMPENSADA PLASTIFICADA, 10 UTILIZAÇÕES. AF_12/2015</t>
  </si>
  <si>
    <t>92527</t>
  </si>
  <si>
    <t>MONTAGEM E DESMONTAGEM DE FÔRMA DE LAJE MACIÇA COM ÁREA MÉDIA MENOR OU IGUAL A 20 M², PÉ-DIREITO DUPLO, EM CHAPA DE MADEIRA COMPENSADA PLASTIFICADA, 12 UTILIZAÇÕES. AF_12/2015</t>
  </si>
  <si>
    <t>92528</t>
  </si>
  <si>
    <t>MONTAGEM E DESMONTAGEM DE FÔRMA DE LAJE MACIÇA COM ÁREA MÉDIA MAIOR QUE 20 M², PÉ-DIREITO DUPLO, EM CHAPA DE MADEIRA COMPENSADA PLASTIFICADA, 12 UTILIZAÇÕES. AF_12/2015</t>
  </si>
  <si>
    <t>38,48</t>
  </si>
  <si>
    <t>92529</t>
  </si>
  <si>
    <t>MONTAGEM E DESMONTAGEM DE FÔRMA DE LAJE MACIÇA COM ÁREA MÉDIA MENOR OU IGUAL A 20 M², PÉ-DIREITO SIMPLES, EM CHAPA DE MADEIRA COMPENSADA PLASTIFICADA, 12 UTILIZAÇÕES. AF_12/2015</t>
  </si>
  <si>
    <t>17,61</t>
  </si>
  <si>
    <t>92530</t>
  </si>
  <si>
    <t>MONTAGEM E DESMONTAGEM DE FÔRMA DE LAJE MACIÇA COM ÁREA MÉDIA MAIOR QUE 20 M², PÉ-DIREITO SIMPLES, EM CHAPA DE MADEIRA COMPENSADA PLASTIFICADA, 12 UTILIZAÇÕES. AF_12/2015</t>
  </si>
  <si>
    <t>92531</t>
  </si>
  <si>
    <t>MONTAGEM E DESMONTAGEM DE FÔRMA DE LAJE MACIÇA COM ÁREA MÉDIA MENOR OU IGUAL A 20 M², PÉ-DIREITO DUPLO, EM CHAPA DE MADEIRA COMPENSADA PLASTIFICADA, 14 UTILIZAÇÕES. AF_12/2015</t>
  </si>
  <si>
    <t>38,70</t>
  </si>
  <si>
    <t>92532</t>
  </si>
  <si>
    <t>MONTAGEM E DESMONTAGEM DE FÔRMA DE LAJE MACIÇA COM ÁREA MÉDIA MAIOR QUE 20 M², PÉ-DIREITO DUPLO, EM CHAPA DE MADEIRA COMPENSADA PLASTIFICADA, 14 UTILIZAÇÕES. AF_12/2015</t>
  </si>
  <si>
    <t>37,65</t>
  </si>
  <si>
    <t>92533</t>
  </si>
  <si>
    <t>MONTAGEM E DESMONTAGEM DE FÔRMA DE LAJE MACIÇA COM ÁREA MÉDIA MENOR OU IGUAL A 20 M², PÉ-DIREITO SIMPLES, EM CHAPA DE MADEIRA COMPENSADA PLASTIFICADA, 14 UTILIZAÇÕES. AF_12/2015</t>
  </si>
  <si>
    <t>92534</t>
  </si>
  <si>
    <t>MONTAGEM E DESMONTAGEM DE FÔRMA DE LAJE MACIÇA COM ÁREA MÉDIA MAIOR QUE 20 M², PÉ-DIREITO SIMPLES, EM CHAPA DE MADEIRA COMPENSADA PLASTIFICADA, 14 UTILIZAÇÕES. AF_12/2015</t>
  </si>
  <si>
    <t>92535</t>
  </si>
  <si>
    <t>MONTAGEM E DESMONTAGEM DE FÔRMA DE LAJE MACIÇA COM ÁREA MÉDIA MENOR OU IGUAL A 20 M², PÉ-DIREITO DUPLO, EM CHAPA DE MADEIRA COMPENSADA PLASTIFICADA, 18 UTILIZAÇÕES. AF_12/2015</t>
  </si>
  <si>
    <t>37,20</t>
  </si>
  <si>
    <t>92536</t>
  </si>
  <si>
    <t>MONTAGEM E DESMONTAGEM DE FÔRMA DE LAJE MACIÇA COM ÁREA MÉDIA MAIOR QUE 20 M², PÉ-DIREITO DUPLO, EM CHAPA DE MADEIRA COMPENSADA PLASTIFICADA, 18 UTILIZAÇÕES. AF_12/2015</t>
  </si>
  <si>
    <t>36,18</t>
  </si>
  <si>
    <t>92537</t>
  </si>
  <si>
    <t>MONTAGEM E DESMONTAGEM DE FÔRMA DE LAJE MACIÇA COM ÁREA MÉDIA MENOR OU IGUAL A 20 M², PÉ-DIREITO SIMPLES, EM CHAPA DE MADEIRA COMPENSADA PLASTIFICADA, 18 UTILIZAÇÕES. AF_12/2015</t>
  </si>
  <si>
    <t>15,63</t>
  </si>
  <si>
    <t>92538</t>
  </si>
  <si>
    <t>MONTAGEM E DESMONTAGEM DE FÔRMA DE LAJE MACIÇA COM ÁREA MÉDIA MAIOR QUE 20 M², PÉ-DIREITO SIMPLES, EM CHAPA DE MADEIRA COMPENSADA PLASTIFICADA, 18 UTILIZAÇÕES. AF_12/2015</t>
  </si>
  <si>
    <t>14,69</t>
  </si>
  <si>
    <t>95934</t>
  </si>
  <si>
    <t>FABRICAÇÃO DE FÔRMA PARA ESCADAS, COM 2 LANCES, EM CHAPA DE MADEIRA COMPENSADA PLASTIFICADA, E=18 MM. AF_01/2017</t>
  </si>
  <si>
    <t>141,40</t>
  </si>
  <si>
    <t>95935</t>
  </si>
  <si>
    <t>FABRICAÇÃO DE FÔRMA PARA ESCADAS, COM 2 LANCES, EM CHAPA DE MADEIRA COMPENSADA RESINADA, E= 17 MM. AF_01/2017</t>
  </si>
  <si>
    <t>127,24</t>
  </si>
  <si>
    <t>95936</t>
  </si>
  <si>
    <t>FABRICAÇÃO DE FÔRMA PARA ESCADAS, COM 2 LANCES, EM MADEIRA SERRADA, E=25 MM. AF_01/2017</t>
  </si>
  <si>
    <t>127,29</t>
  </si>
  <si>
    <t>95937</t>
  </si>
  <si>
    <t>MONTAGEM E DESMONTAGEM DE FÔRMA PARA ESCADAS, COM 2 LANCES, EM MADEIRA SERRADA, 1 UTILIZAÇÃO. AF_01/2017</t>
  </si>
  <si>
    <t>310,96</t>
  </si>
  <si>
    <t>95938</t>
  </si>
  <si>
    <t>MONTAGEM E DESMONTAGEM DE FÔRMA PARA ESCADAS, COM 2 LANCES, EM MADEIRA SERRADA, 2 UTILIZAÇÕES. AF_01/2017</t>
  </si>
  <si>
    <t>264,29</t>
  </si>
  <si>
    <t>95939</t>
  </si>
  <si>
    <t>MONTAGEM E DESMONTAGEM DE FÔRMA PARA ESCADAS, COM 2 LANCES, EM CHAPA DE MADEIRA COMPENSADA RESINADA, 4 UTILIZAÇÕES. AF_01/2017</t>
  </si>
  <si>
    <t>176,54</t>
  </si>
  <si>
    <t>95940</t>
  </si>
  <si>
    <t>MONTAGEM E DESMONTAGEM DE FÔRMA PARA ESCADAS, COM 2 LANCES, EM CHAPA DE MADEIRA COMPENSADA PLASTIFICADA, 6 UTILIZAÇÕES. AF_01/2017</t>
  </si>
  <si>
    <t>134,86</t>
  </si>
  <si>
    <t>95941</t>
  </si>
  <si>
    <t>MONTAGEM E DESMONTAGEM DE FÔRMA PARA ESCADAS, COM 2 LANCES, EM CHAPA DE MADEIRA COMPENSADA PLASTIFICADA, 8 UTILIZAÇÕES. AF_01/2017</t>
  </si>
  <si>
    <t>117,28</t>
  </si>
  <si>
    <t>95942</t>
  </si>
  <si>
    <t>MONTAGEM E DESMONTAGEM DE FÔRMA PARA ESCADAS, COM 2 LANCES, EM CHAPA DE MADEIRA COMPENSADA PLASTIFICADA, 10 UTILIZAÇÕES. AF_01/2017</t>
  </si>
  <si>
    <t>106,27</t>
  </si>
  <si>
    <t>96252</t>
  </si>
  <si>
    <t>FABRICAÇÃO DE FÔRMA PARA PILARES CIRCULARES, EM CHAPA DE MADEIRA COMPENSADA RESINADA. AF_06/2017</t>
  </si>
  <si>
    <t>139,22</t>
  </si>
  <si>
    <t>96257</t>
  </si>
  <si>
    <t>MONTAGEM E DESMONTAGEM DE FÔRMA DE PILARES CIRCULARES, COM ÁREA MÉDIA DAS SEÇÕES MENOR OU IGUAL A 0,28 M², PÉ-DIREITO SIMPLES, EM MADEIRA, 2 UTILIZAÇÕES. AF_06/2017</t>
  </si>
  <si>
    <t>122,13</t>
  </si>
  <si>
    <t>96258</t>
  </si>
  <si>
    <t>MONTAGEM E DESMONTAGEM DE FÔRMA DE PILARES CIRCULARES, COM ÁREA MÉDIA DAS SEÇÕES MAIOR QUE 0,28 M², PÉ-DIREITO SIMPLES, EM MADEIRA, 2 UTILIZAÇÕES. AF_06/2017</t>
  </si>
  <si>
    <t>113,95</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</si>
  <si>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</si>
  <si>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</si>
  <si>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</si>
  <si>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</si>
  <si>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208,81</t>
  </si>
  <si>
    <t>96530</t>
  </si>
  <si>
    <t>FABRICAÇÃO, MONTAGEM E DESMONTAGEM DE FÔRMA PARA VIGA BALDRAME, EM MADEIRA SERRADA, E=25 MM, 1 UTILIZAÇÃO. AF_06/2017</t>
  </si>
  <si>
    <t>126,40</t>
  </si>
  <si>
    <t>96531</t>
  </si>
  <si>
    <t>FABRICAÇÃO, MONTAGEM E DESMONTAGEM DE FÔRMA PARA BLOCO DE COROAMENTO, EM MADEIRA SERRADA, E=25 MM, 2 UTILIZAÇÕES. AF_06/2017</t>
  </si>
  <si>
    <t>87,98</t>
  </si>
  <si>
    <t>96532</t>
  </si>
  <si>
    <t>FABRICAÇÃO, MONTAGEM E DESMONTAGEM DE FÔRMA PARA SAPATA, EM MADEIRA SERRADA, E=25 MM, 2 UTILIZAÇÕES. AF_06/2017</t>
  </si>
  <si>
    <t>136,05</t>
  </si>
  <si>
    <t>96533</t>
  </si>
  <si>
    <t>FABRICAÇÃO, MONTAGEM E DESMONTAGEM DE FÔRMA PARA VIGA BALDRAME, EM MADEIRA SERRADA, E=25 MM, 2 UTILIZAÇÕES. AF_06/2017</t>
  </si>
  <si>
    <t>78,40</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</si>
  <si>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</si>
  <si>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</si>
  <si>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</si>
  <si>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</si>
  <si>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98,15</t>
  </si>
  <si>
    <t>53,39</t>
  </si>
  <si>
    <t>96537</t>
  </si>
  <si>
    <t>FABRICAÇÃO, MONTAGEM E DESMONTAGEM DE FÔRMA PARA BLOCO DE COROAMENTO, EM CHAPA DE MADEIRA COMPENSADA RESINADA, E=17 MM, 2 UTILIZAÇÕES. AF_06/2017</t>
  </si>
  <si>
    <t>134,98</t>
  </si>
  <si>
    <t>96538</t>
  </si>
  <si>
    <t>FABRICAÇÃO, MONTAGEM E DESMONTAGEM DE FÔRMA PARA SAPATA, EM CHAPA DE MADEIRA COMPENSADA RESINADA, E=17 MM, 2 UTILIZAÇÕES. AF_06/2017</t>
  </si>
  <si>
    <t>176,62</t>
  </si>
  <si>
    <t>96539</t>
  </si>
  <si>
    <t>FABRICAÇÃO, MONTAGEM E DESMONTAGEM DE FÔRMA PARA VIGA BALDRAME, EM CHAPA DE MADEIRA COMPENSADA RESINADA, E=17 MM, 2 UTILIZAÇÕES. AF_06/2017</t>
  </si>
  <si>
    <t>90,69</t>
  </si>
  <si>
    <t>96540</t>
  </si>
  <si>
    <t>FABRICAÇÃO, MONTAGEM E DESMONTAGEM DE FÔRMA PARA BLOCO DE COROAMENTO, EM CHAPA DE MADEIRA COMPENSADA RESINADA, E=17 MM, 4 UTILIZAÇÕES. AF_06/2017</t>
  </si>
  <si>
    <t>93,93</t>
  </si>
  <si>
    <t>96541</t>
  </si>
  <si>
    <t>FABRICAÇÃO, MONTAGEM E DESMONTAGEM DE FÔRMA PARA SAPATA, EM CHAPA DE MADEIRA COMPENSADA RESINADA, E=17 MM, 4 UTILIZAÇÕES. AF_06/2017</t>
  </si>
  <si>
    <t>127,45</t>
  </si>
  <si>
    <t>96542</t>
  </si>
  <si>
    <t>FABRICAÇÃO, MONTAGEM E DESMONTAGEM DE FÔRMA PARA VIGA BALDRAME, EM CHAPA DE MADEIRA COMPENSADA RESINADA, E=17 MM, 4 UTILIZAÇÕES. AF_06/2017</t>
  </si>
  <si>
    <t>67,11</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</si>
  <si>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</si>
  <si>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</si>
  <si>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</si>
  <si>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</si>
  <si>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73771/1</t>
  </si>
  <si>
    <t>PROTENSAO DE TIRANTES DE BARRA DE ACO CA-50 EXCL MATERIAIS</t>
  </si>
  <si>
    <t>19,33</t>
  </si>
  <si>
    <t>73990/1</t>
  </si>
  <si>
    <t>ARMACAO ACO CA-50 P/1,0M3 DE CONCRETO</t>
  </si>
  <si>
    <t>491,15</t>
  </si>
  <si>
    <t>73994/1</t>
  </si>
  <si>
    <t>ARMACAO EM TELA DE ACO SOLDADA NERVURADA Q-138, ACO CA-60, 4,2MM, MALHA 10X10CM</t>
  </si>
  <si>
    <t>79504/1</t>
  </si>
  <si>
    <t>TIRANTES P/PROTENSAO E ANCORAGEM EM ROCHA C/ 6 FIOS ACO DURO 8MM .</t>
  </si>
  <si>
    <t>42,05</t>
  </si>
  <si>
    <t>79504/2</t>
  </si>
  <si>
    <t>TIRANTES P/PROTENSAO E ANCORAGEM EM ROCHA C/ 8 FIOS ACO DURO 8MM .</t>
  </si>
  <si>
    <t>48,23</t>
  </si>
  <si>
    <t>79504/3</t>
  </si>
  <si>
    <t>TIRANTES P/PROTENSAO E ANCORAGEM EM ROCHA C/10 FIOS ACO DURO 8MM .</t>
  </si>
  <si>
    <t>54,42</t>
  </si>
  <si>
    <t>79504/4</t>
  </si>
  <si>
    <t>TIRANTES P/PROTENSAO E ANCORAGEM EM ROCHA C/12 FIOS ACO DURO 8MM .</t>
  </si>
  <si>
    <t>79504/5</t>
  </si>
  <si>
    <t>TIRANTE PROTENDIDO P/  ANCORAGEM EM SOLO  C/ 6 FIOS ACO DURO 8MM, INCLUSIVE PROTEÇÃO ANTICORR0SIVA.</t>
  </si>
  <si>
    <t>52,09</t>
  </si>
  <si>
    <t>79504/6</t>
  </si>
  <si>
    <t>TIRANTES P/PROTENSAO E ANCORAGEM EM SOLO TRECHO LIVRE C/ 8 FIOS ACO DURO 8MM INCLUSIVE PROTECAO ANTICORROSIVA.</t>
  </si>
  <si>
    <t>79504/7</t>
  </si>
  <si>
    <t>TIRANTES P/PROTENSAO E ANCORAGEM EM SOLO TRECHO LIVRE C/10 FIOS ACO DURO 8MM INCLUSIVE PROTECAO ANTICORROSIVA.</t>
  </si>
  <si>
    <t>64,46</t>
  </si>
  <si>
    <t>79504/8</t>
  </si>
  <si>
    <t>TIRANTES P/PROTENSAO E ANCORAGEM EM SOLO TRECHO LIVRE C/16 FIOS ACO DURO 8MM INCLUSIVE PROTECAO ANTICORROSIVA.</t>
  </si>
  <si>
    <t>83,78</t>
  </si>
  <si>
    <t>79504/9</t>
  </si>
  <si>
    <t>TIRANTES P/PROTENSAO E ANCORAGEM EM SOLO TRECHO ANCOR C/ 6 FIOS ACO DURO 8MM , INCLUSIVE PROTECAO ANTICORROSIVA.</t>
  </si>
  <si>
    <t>103,64</t>
  </si>
  <si>
    <t>79504/10</t>
  </si>
  <si>
    <t>TIRANTES P/PROTENSAO E ANCORAGEM EM SOLO TRECHO ANCOR C/ 8 FIOS ACO DURO 8MM , INCLUSIVE PROTECAO ANTICORROSIVA.</t>
  </si>
  <si>
    <t>109,82</t>
  </si>
  <si>
    <t>79504/11</t>
  </si>
  <si>
    <t>TIRANTES P/PROTENSAO E ANCORAGEM EM SOLO TRECHO ANCOR C/10 FIOS ACO DURO 8MM .</t>
  </si>
  <si>
    <t>116,01</t>
  </si>
  <si>
    <t>79504/12</t>
  </si>
  <si>
    <t>TIRANTES P/PROTENSAO E ANCORAGEM EM SOLO TRECHO ANCOR C/16 FIOS ACO DURO 8MM .</t>
  </si>
  <si>
    <t>135,33</t>
  </si>
  <si>
    <t>85662</t>
  </si>
  <si>
    <t>ARMACAO EM TELA DE ACO SOLDADA NERVURADA Q-92, ACO CA-60, 4,2MM, MALHA 15X15CM</t>
  </si>
  <si>
    <t>89996</t>
  </si>
  <si>
    <t>ARMAÇÃO VERTICAL DE ALVENARIA ESTRUTURAL; DIÂMETRO DE 10,0 MM. AF_01/2015</t>
  </si>
  <si>
    <t>89997</t>
  </si>
  <si>
    <t>ARMAÇÃO VERTICAL DE ALVENARIA ESTRUTURAL; DIÂMETRO DE 12,5 MM. AF_01/2015</t>
  </si>
  <si>
    <t>89998</t>
  </si>
  <si>
    <t>ARMAÇÃO DE CINTA DE ALVENARIA ESTRUTURAL; DIÂMETRO DE 10,0 MM. AF_01/2015</t>
  </si>
  <si>
    <t>89999</t>
  </si>
  <si>
    <t>ARMAÇÃO DE VERGA E CONTRAVERGA DE ALVENARIA ESTRUTURAL; DIÂMETRO DE 8,0 MM. AF_01/2015</t>
  </si>
  <si>
    <t>90000</t>
  </si>
  <si>
    <t>ARMAÇÃO DE VERGA E CONTRAVERGA DE ALVENARIA ESTRUTURAL; DIÂMETRO DE 10,0 MM. AF_01/2015</t>
  </si>
  <si>
    <t>91593</t>
  </si>
  <si>
    <t>ARMAÇÃO DO SISTEMA DE PAREDES DE CONCRETO, EXECUTADA EM PAREDES DE EDIFICAÇÕES DE MÚLTIPLOS PAVIMENTOS, TELA Q-138. AF_06/2015</t>
  </si>
  <si>
    <t>91594</t>
  </si>
  <si>
    <t>ARMAÇÃO DO SISTEMA DE PAREDES DE CONCRETO, EXECUTADA EM PAREDES DE EDIFICAÇÕES TÉRREAS OU DE MÚLTIPLOS PAVIMENTOS, TELA Q-92. AF_06/2015</t>
  </si>
  <si>
    <t>6,62</t>
  </si>
  <si>
    <t>91595</t>
  </si>
  <si>
    <t>ARMAÇÃO DO SISTEMA DE PAREDES DE CONCRETO, EXECUTADA EM PAREDES DE EDIFICAÇÕES TÉRREAS, TELA Q-61. AF_06/2015</t>
  </si>
  <si>
    <t>7,38</t>
  </si>
  <si>
    <t>91596</t>
  </si>
  <si>
    <t>ARMAÇÃO DO SISTEMA DE PAREDES DE CONCRETO, EXECUTADA COMO ARMADURA POSITIVA DE LAJES, TELA Q-138. AF_06/2015</t>
  </si>
  <si>
    <t>91597</t>
  </si>
  <si>
    <t>ARMAÇÃO DO SISTEMA DE PAREDES DE CONCRETO, EXECUTADA COMO ARMADURA NEGATIVA DE LAJES, TELA T-196. AF_06/2015</t>
  </si>
  <si>
    <t>91598</t>
  </si>
  <si>
    <t>ARMAÇÃO DO SISTEMA DE PAREDES DE CONCRETO, EXECUTADA COMO ARMADURA POSITIVA DE LAJES, TELA Q-113. AF_06/2015</t>
  </si>
  <si>
    <t>6,35</t>
  </si>
  <si>
    <t>91599</t>
  </si>
  <si>
    <t>ARMAÇÃO DO SISTEMA DE PAREDES DE CONCRETO, EXECUTADA COMO ARMADURA NEGATIVA DE LAJES, TELA L-159. AF_06/2015</t>
  </si>
  <si>
    <t>6,80</t>
  </si>
  <si>
    <t>91600</t>
  </si>
  <si>
    <t>ARMAÇÃO DO SISTEMA DE PAREDES DE CONCRETO, EXECUTADA EM PLATIBANDAS, TELA Q-92. AF_06/2015</t>
  </si>
  <si>
    <t>7,27</t>
  </si>
  <si>
    <t>91601</t>
  </si>
  <si>
    <t>ARMAÇÃO DO SISTEMA DE PAREDES DE CONCRETO, EXECUTADA COMO REFORÇO, VERGALHÃO DE 6,3 MM DE DIÂMETRO. AF_06/2015</t>
  </si>
  <si>
    <t>91602</t>
  </si>
  <si>
    <t>ARMAÇÃO DO SISTEMA DE PAREDES DE CONCRETO, EXECUTADA COMO REFORÇO, VERGALHÃO DE 8,0 MM DE DIÂMETRO. AF_06/2015</t>
  </si>
  <si>
    <t>91603</t>
  </si>
  <si>
    <t>ARMAÇÃO DO SISTEMA DE PAREDES DE CONCRETO, EXECUTADA COMO REFORÇO, VERGALHÃO DE 10,0 MM DE DIÂMETRO. AF_06/2015</t>
  </si>
  <si>
    <t>92759</t>
  </si>
  <si>
    <t>ARMAÇÃO DE PILAR OU VIGA DE UMA ESTRUTURA CONVENCIONAL DE CONCRETO ARMADO EM UM EDIFÍCIO DE MÚLTIPLOS PAVIMENTOS UTILIZANDO AÇO CA-60 DE 5,0 MM - MONTAGEM. AF_12/2015</t>
  </si>
  <si>
    <t>9,10</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</si>
  <si>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</si>
  <si>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</si>
  <si>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</si>
  <si>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</si>
  <si>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</si>
  <si>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</si>
  <si>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</si>
  <si>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</si>
  <si>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5,71</t>
  </si>
  <si>
    <t>92764</t>
  </si>
  <si>
    <t>ARMAÇÃO DE PILAR OU VIGA DE UMA ESTRUTURA CONVENCIONAL DE CONCRETO ARMADO EM UM EDIFÍCIO DE MÚLTIPLOS PAVIMENTOS UTILIZANDO AÇO CA-50 DE 16,0 MM - MONTAGEM. AF_12/2015</t>
  </si>
  <si>
    <t>5,35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</si>
  <si>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</si>
  <si>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</si>
  <si>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</si>
  <si>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</si>
  <si>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</si>
  <si>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</si>
  <si>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9,19</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</si>
  <si>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</si>
  <si>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</si>
  <si>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</si>
  <si>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</si>
  <si>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</si>
  <si>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</si>
  <si>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7,17</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</si>
  <si>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</si>
  <si>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</si>
  <si>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</si>
  <si>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</si>
  <si>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</si>
  <si>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</si>
  <si>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</si>
  <si>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</si>
  <si>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4,75</t>
  </si>
  <si>
    <t>92775</t>
  </si>
  <si>
    <t>ARMAÇÃO DE PILAR OU VIGA DE UMA ESTRUTURA CONVENCIONAL DE CONCRETO ARMADO EM UMA EDIFICAÇÃO TÉRREA OU SOBRADO UTILIZANDO AÇO CA-60 DE 5,0 MM - MONTAGEM. AF_12/2015</t>
  </si>
  <si>
    <t>11,23</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</si>
  <si>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</si>
  <si>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</si>
  <si>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</si>
  <si>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</si>
  <si>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</si>
  <si>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</si>
  <si>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</si>
  <si>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</si>
  <si>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</si>
  <si>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</si>
  <si>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5,80</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</si>
  <si>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</si>
  <si>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</si>
  <si>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</si>
  <si>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</si>
  <si>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5,60</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</si>
  <si>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</si>
  <si>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</si>
  <si>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</si>
  <si>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</si>
  <si>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</si>
  <si>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</si>
  <si>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</si>
  <si>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</si>
  <si>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</si>
  <si>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</si>
  <si>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6,46</t>
  </si>
  <si>
    <t>92788</t>
  </si>
  <si>
    <t>ARMAÇÃO DE LAJE DE UMA ESTRUTURA CONVENCIONAL DE CONCRETO ARMADO EM UMA EDIFICAÇÃO TÉRREA OU SOBRADO UTILIZANDO AÇO CA-50 DE 12,5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</si>
  <si>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</si>
  <si>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</si>
  <si>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</si>
  <si>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</si>
  <si>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</si>
  <si>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</si>
  <si>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92792</t>
  </si>
  <si>
    <t>CORTE E DOBRA DE AÇO CA-50, DIÂMETRO DE 6,3 MM, UTILIZADO EM ESTRUTURAS DIVERSAS, EXCETO LAJES. AF_12/2015</t>
  </si>
  <si>
    <t>92793</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</si>
  <si>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</si>
  <si>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</si>
  <si>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</si>
  <si>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</si>
  <si>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</si>
  <si>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</si>
  <si>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</si>
  <si>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</si>
  <si>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</si>
  <si>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</si>
  <si>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</si>
  <si>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</si>
  <si>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</si>
  <si>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</si>
  <si>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</si>
  <si>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</si>
  <si>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</si>
  <si>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</si>
  <si>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</si>
  <si>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</si>
  <si>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</si>
  <si>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</si>
  <si>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</si>
  <si>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92805</t>
  </si>
  <si>
    <t>CORTE E DOBRA DE AÇO CA-50, DIÂMETRO DE 16,0 MM, UTILIZADO EM LAJE. AF_12/2015</t>
  </si>
  <si>
    <t>92806</t>
  </si>
  <si>
    <t>CORTE E DOBRA DE AÇO CA-50, DIÂMETRO DE 20,0 MM, UTILIZADO EM LAJE. AF_12/2015</t>
  </si>
  <si>
    <t>92875</t>
  </si>
  <si>
    <t>CORTE E DOBRA DE AÇO CA-25, DIÂMETRO DE 6,3 MM. AF_12/2015</t>
  </si>
  <si>
    <t>92876</t>
  </si>
  <si>
    <t>CORTE E DOBRA DE AÇO CA-25, DIÂMETRO DE 8,0 MM. AF_12/2015</t>
  </si>
  <si>
    <t>5,17</t>
  </si>
  <si>
    <t>92877</t>
  </si>
  <si>
    <t>CORTE E DOBRA DE AÇO CA-25, DIÂMETRO DE 10,0 MM. AF_12/2015</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</si>
  <si>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</si>
  <si>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</si>
  <si>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</si>
  <si>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</si>
  <si>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</si>
  <si>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</si>
  <si>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</si>
  <si>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</si>
  <si>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92882</t>
  </si>
  <si>
    <t>ARMAÇÃO UTILIZANDO AÇO CA-25 DE 6,3 MM - MONTAGEM. AF_12/2015</t>
  </si>
  <si>
    <t>7,83</t>
  </si>
  <si>
    <t>92883</t>
  </si>
  <si>
    <t>ARMAÇÃO UTILIZANDO AÇO CA-25 DE 8,0 MM - MONTAGEM. AF_12/2015</t>
  </si>
  <si>
    <t>92884</t>
  </si>
  <si>
    <t>ARMAÇÃO UTILIZANDO AÇO CA-25 DE 10,0 MM - MONTAGEM. AF_12/2015</t>
  </si>
  <si>
    <t>92885</t>
  </si>
  <si>
    <t>ARMAÇÃO UTILIZANDO AÇO CA-25 DE 12,5 MM - MONTAGEM. AF_12/2015</t>
  </si>
  <si>
    <t>92886</t>
  </si>
  <si>
    <t>ARMAÇÃO UTILIZANDO AÇO CA-25 DE 16,0 MM - MONTAGEM. AF_12/2015</t>
  </si>
  <si>
    <t>92887</t>
  </si>
  <si>
    <t>ARMAÇÃO UTILIZANDO AÇO CA-25 DE 20,0 MM - MONTAGEM. AF_12/2015</t>
  </si>
  <si>
    <t>92888</t>
  </si>
  <si>
    <t>ARMAÇÃO UTILIZANDO AÇO CA-25 DE 25,0 MM - MONTAGEM. AF_12/2015</t>
  </si>
  <si>
    <t>5,07</t>
  </si>
  <si>
    <t>92915</t>
  </si>
  <si>
    <t>ARMAÇÃO DE ESTRUTURAS DE CONCRETO ARMADO, EXCETO VIGAS, PILARES, LAJES E FUNDAÇÕES, UTILIZANDO AÇO CA-60 DE 5,0 MM - MONTAGEM. AF_12/2015</t>
  </si>
  <si>
    <t>10,16</t>
  </si>
  <si>
    <t>92916</t>
  </si>
  <si>
    <t>ARMAÇÃO DE ESTRUTURAS DE CONCRETO ARMADO, EXCETO VIGAS, PILARES, LAJES E FUNDAÇÕES, UTILIZANDO AÇO CA-50 DE 6,3 MM - MONTAGEM. AF_12/2015</t>
  </si>
  <si>
    <t>8,76</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</si>
  <si>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</si>
  <si>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</si>
  <si>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</si>
  <si>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</si>
  <si>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</si>
  <si>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</si>
  <si>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</si>
  <si>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</si>
  <si>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</si>
  <si>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</si>
  <si>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</si>
  <si>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</si>
  <si>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95445</t>
  </si>
  <si>
    <t>CORTE E DOBRA DE AÇO CA-60, DIÂMETRO DE 5,0 MM, UTILIZADO EM ESTRIBO CONTÍNUO HELICOIDAL. AF_10/2016</t>
  </si>
  <si>
    <t>95446</t>
  </si>
  <si>
    <t>CORTE E DOBRA DE AÇO CA-50, DIÂMETRO DE 6,3 MM, UTILIZADO EM ESTRIBO CONTÍNUO HELICOIDAL. AF_10/2016</t>
  </si>
  <si>
    <t>95576</t>
  </si>
  <si>
    <t>MONTAGEM DE ARMADURA LONGITUDINAL/TRANSVERSAL DE ESTACAS DE SEÇÃO CIRCULAR, DIÂMETRO = 8,0 MM. AF_11/2016</t>
  </si>
  <si>
    <t>95577</t>
  </si>
  <si>
    <t>MONTAGEM DE ARMADURA LONGITUDINAL DE ESTACAS DE SEÇÃO CIRCULAR, DIÂMETRO = 10,0 MM. AF_11/2016</t>
  </si>
  <si>
    <t>95578</t>
  </si>
  <si>
    <t>MONTAGEM DE ARMADURA LONGITUDINAL/TRANSVERSAL DE ESTACAS DE SEÇÃO CIRCULAR, DIÂMETRO = 12,5 MM. AF_11/2016</t>
  </si>
  <si>
    <t>95579</t>
  </si>
  <si>
    <t>MONTAGEM DE ARMADURA LONGITUDINAL DE ESTACAS DE SEÇÃO CIRCULAR, DIÂMETRO = 16,0 MM. AF_11/2016</t>
  </si>
  <si>
    <t>95580</t>
  </si>
  <si>
    <t>MONTAGEM DE ARMADURA LONGITUDINAL DE ESTACAS DE SEÇÃO CIRCULAR, DIÂMETRO = 20,0 MM. AF_11/2016</t>
  </si>
  <si>
    <t>95581</t>
  </si>
  <si>
    <t>MONTAGEM DE ARMADURA LONGITUDINAL DE ESTACAS DE SEÇÃO CIRCULAR, DIÂMETRO = 25,0 MM. AF_11/2016</t>
  </si>
  <si>
    <t>5,75</t>
  </si>
  <si>
    <t>95583</t>
  </si>
  <si>
    <t>MONTAGEM DE ARMADURA TRANSVERSAL DE ESTACAS DE SEÇÃO CIRCULAR, DIÂMETRO = 5,0 MM. AF_11/2016</t>
  </si>
  <si>
    <t>95584</t>
  </si>
  <si>
    <t>MONTAGEM DE ARMADURA TRANSVERSAL DE ESTACAS DE SEÇÃO CIRCULAR, DIÂMETRO = 6,3 MM. AF_11/2016</t>
  </si>
  <si>
    <t>8,56</t>
  </si>
  <si>
    <t>95585</t>
  </si>
  <si>
    <t>MONTAGEM DE ARMADURA LONGITUDINAL/TRANSVERSAL DE ESTACAS DE SEÇÃO RETANGULAR (BARRETE), DIÂMETRO = 8,0 MM. AF_11/2016</t>
  </si>
  <si>
    <t>95586</t>
  </si>
  <si>
    <t>MONTAGEM DE ARMADURA LONGITUDINAL DE ESTACAS DE SEÇÃO RETANGULAR (BARRETE), DIÂMETRO = 10,0 MM. AF_11/2016</t>
  </si>
  <si>
    <t>95587</t>
  </si>
  <si>
    <t>MONTAGEM DE ARMADURA LONGITUDINAL/TRANSVERSAL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</si>
  <si>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</si>
  <si>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</si>
  <si>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</si>
  <si>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</si>
  <si>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95590</t>
  </si>
  <si>
    <t>MONTAGEM DE ARMADURA LONGITUDINAL DE ESTACAS DE SEÇÃO RETANGULAR (BARRETE), DIÂMETRO = 25,0 MM. AF_11/2016</t>
  </si>
  <si>
    <t>95592</t>
  </si>
  <si>
    <t>MONTAGEM DE ARMADURA TRANSVERSAL DE ESTACAS DE SEÇÃO RETANGULAR (BARRETE), DIÂMETRO = 5,0 MM. AF_11/2016</t>
  </si>
  <si>
    <t>95593</t>
  </si>
  <si>
    <t>MONTAGEM DE ARMADURA TRANSVERSAL DE ESTACAS DE SEÇÃO RETANGULAR (BARRETE), DIÂMETRO = 6,3 MM. AF_11/2016</t>
  </si>
  <si>
    <t>95943</t>
  </si>
  <si>
    <t>ARMAÇÃO DE ESCADA, COM 2 LANCES, DE UMA ESTRUTURA CONVENCIONAL DE CONCRETO ARMADO UTILIZANDO AÇO CA-60 DE 5,0 MM - MONTAGEM. AF_01/2017</t>
  </si>
  <si>
    <t>13,79</t>
  </si>
  <si>
    <t>95944</t>
  </si>
  <si>
    <t>ARMAÇÃO DE ESCADA, COM 2 LANCES, DE UMA ESTRUTURA CONVENCIONAL DE CONCRETO ARMADO UTILIZANDO AÇO CA-50 DE 6,3 MM - MONTAGEM. AF_01/2017</t>
  </si>
  <si>
    <t>95945</t>
  </si>
  <si>
    <t>ARMAÇÃO DE ESCADA, COM 2 LANCES, DE UMA ESTRUTURA CONVENCIONAL DE CONCRETO ARMADO UTILIZANDO AÇO CA-50 DE 8,0 MM - MONTAGEM. AF_01/2017</t>
  </si>
  <si>
    <t>95946</t>
  </si>
  <si>
    <t>ARMAÇÃO DE ESCADA, COM 2 LANCES, DE UMA ESTRUTURA CONVENCIONAL DE CONCRETO ARMADO UTILIZANDO AÇO CA-50 DE 10,0 MM - MONTAGEM. AF_01/2017</t>
  </si>
  <si>
    <t>95947</t>
  </si>
  <si>
    <t>ARMAÇÃO DE ESCADA, COM 2 LANCES, DE UMA ESTRUTURA CONVENCIONAL DE CONCRETO ARMADO UTILIZANDO AÇO CA-50 DE 12,5 MM - MONTAGEM. AF_01/2017</t>
  </si>
  <si>
    <t>95948</t>
  </si>
  <si>
    <t>ARMAÇÃO DE ESCADA, COM 2 LANCES, DE UMA ESTRUTURA CONVENCIONAL DE CONCRETO ARMADO UTILIZANDO AÇO CA-50 DE 16,0 MM - MONTAGEM. AF_01/2017</t>
  </si>
  <si>
    <t>96544</t>
  </si>
  <si>
    <t>ARMAÇÃO DE BLOCO, VIGA BALDRAME OU SAPATA UTILIZANDO AÇO CA-50 DE 6,3 MM - MONTAGEM. AF_06/2017</t>
  </si>
  <si>
    <t>9,53</t>
  </si>
  <si>
    <t>96545</t>
  </si>
  <si>
    <t>ARMAÇÃO DE BLOCO, VIGA BALDRAME OU SAPATA UTILIZANDO AÇO CA-50 DE 8 MM - MONTAGEM. AF_06/2017</t>
  </si>
  <si>
    <t>9,00</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</si>
  <si>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</si>
  <si>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</si>
  <si>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</si>
  <si>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</si>
  <si>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</si>
  <si>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</si>
  <si>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</si>
  <si>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</si>
  <si>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</si>
  <si>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</si>
  <si>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5,84</t>
  </si>
  <si>
    <t>40780</t>
  </si>
  <si>
    <t>REGULARIZAÇÃO DE SUPERFICIE DE CONCRETO APARENTE</t>
  </si>
  <si>
    <t>74157/4</t>
  </si>
  <si>
    <t>LANCAMENTO/APLICACAO MANUAL DE CONCRETO EM FUNDACOES</t>
  </si>
  <si>
    <t>92,64</t>
  </si>
  <si>
    <t>89993</t>
  </si>
  <si>
    <t>GRAUTEAMENTO VERTICAL EM ALVENARIA ESTRUTURAL. AF_01/2015</t>
  </si>
  <si>
    <t>563,86</t>
  </si>
  <si>
    <t>89994</t>
  </si>
  <si>
    <t>GRAUTEAMENTO DE CINTA INTERMEDIÁRIA OU DE CONTRAVERGA EM ALVENARIA ESTRUTURAL. AF_01/2015</t>
  </si>
  <si>
    <t>467,65</t>
  </si>
  <si>
    <t>89995</t>
  </si>
  <si>
    <t>GRAUTEAMENTO DE CINTA SUPERIOR OU DE VERGA EM ALVENARIA ESTRUTURAL. AF_01/2015</t>
  </si>
  <si>
    <t>539,26</t>
  </si>
  <si>
    <t>90278</t>
  </si>
  <si>
    <t>GRAUTE FGK=15 MPA; TRAÇO 1:0,04:2,0:2,4 (CIMENTO/ CAL/ AREIA GROSSA/ BRITA 0) - PREPARO MECÂNICO COM BETONEIRA 400 L. AF_02/2015</t>
  </si>
  <si>
    <t>263,58</t>
  </si>
  <si>
    <t>90279</t>
  </si>
  <si>
    <t>GRAUTE FGK=20 MPA; TRAÇO 1:0,04:1,6:1,9 (CIMENTO/ CAL/ AREIA GROSSA/ BRITA 0) - PREPARO MECÂNICO COM BETONEIRA 400 L. AF_02/2015</t>
  </si>
  <si>
    <t>276,42</t>
  </si>
  <si>
    <t>90280</t>
  </si>
  <si>
    <t>GRAUTE FGK=25 MPA; TRAÇO 1:0,02:1,2:1,5 (CIMENTO/ CAL/ AREIA GROSSA/ BRITA 0) - PREPARO MECÂNICO COM BETONEIRA 400 L. AF_02/2015</t>
  </si>
  <si>
    <t>305,07</t>
  </si>
  <si>
    <t>90281</t>
  </si>
  <si>
    <t>GRAUTE FGK=30 MPA; TRAÇO 1:0,02:0,8:1,1 (CIMENTO/ CAL/ AREIA GROSSA/ BRITA 0) - PREPARO MECÂNICO COM BETONEIRA 400 L. AF_02/2015</t>
  </si>
  <si>
    <t>342,94</t>
  </si>
  <si>
    <t>90282</t>
  </si>
  <si>
    <t>GRAUTE FGK=15 MPA; TRAÇO 1:2,0:2,4 (CIMENTO/ AREIA GROSSA/ BRITA 0/ ADITIVO) - PREPARO MECÂNICO COM BETONEIRA 400 L. AF_02/2015</t>
  </si>
  <si>
    <t>267,92</t>
  </si>
  <si>
    <t>90283</t>
  </si>
  <si>
    <t>GRAUTE FGK=20 MPA; TRAÇO 1:1,6:1,9 (CIMENTO/ AREIA GROSSA/ BRITA 0/ ADITIVO) - PREPARO MECÂNICO COM BETONEIRA 400 L. AF_02/2015</t>
  </si>
  <si>
    <t>281,83</t>
  </si>
  <si>
    <t>90284</t>
  </si>
  <si>
    <t>GRAUTE FGK=25 MPA; TRAÇO 1:1,2:1,5 (CIMENTO/ AREIA GROSSA/ BRITA 0/ ADITIVO) - PREPARO MECÂNICO COM BETONEIRA 400 L. AF_02/2015</t>
  </si>
  <si>
    <t>311,91</t>
  </si>
  <si>
    <t>90285</t>
  </si>
  <si>
    <t>GRAUTE FGK=30 MPA; TRAÇO 1:0,8:1,1 (CIMENTO/ AREIA GROSSA/ BRITA 0/ ADITIVO) - PREPARO MECÂNICO COM BETONEIRA 400 L. AF_02/2015</t>
  </si>
  <si>
    <t>352,34</t>
  </si>
  <si>
    <t>90853</t>
  </si>
  <si>
    <t>CONCRETAGEM DE LAJES EM EDIFICAÇÕES UNIFAMILIARES FEITAS COM SISTEMA DE FÔRMAS MANUSEÁVEIS COM CONCRETO USINADO BOMBEÁVEL, FCK 20 MPA, LANÇADO COM BOMBA LANÇA - LANÇAMENTO, ADENSAMENTO E ACABAMENTO. AF_06/2015</t>
  </si>
  <si>
    <t>346,52</t>
  </si>
  <si>
    <t>90854</t>
  </si>
  <si>
    <t>CONCRETAGEM DE PAREDES EM EDIFICAÇÕES UNIFAMILIARES FEITAS COM SISTEMA DE FÔRMAS MANUSEÁVEIS COM CONCRETO USINADO BOMBEÁVEL, FCK 20 MPA, LANÇADO COM BOMBA LANÇA - LANÇAMENTO, ADENSAMENTO E ACABAMENTO. AF_06/2015</t>
  </si>
  <si>
    <t>335,76</t>
  </si>
  <si>
    <t>90855</t>
  </si>
  <si>
    <t>CONCRETAGEM DE PLATIBANDA EM EDIFICAÇÕES UNIFAMILIARES FEITAS COM SISTEMA DE FÔRMAS MANUSEÁVEIS COM CONCRETO USINADO BOMBEÁVEL, FCK 20 MPA, LANÇADO COM BOMBA LANÇA - LANÇAMENTO, ADENSAMENTO E ACABAMENTO. AF_06/2015</t>
  </si>
  <si>
    <t>368,84</t>
  </si>
  <si>
    <t>90856</t>
  </si>
  <si>
    <t>CONCRETAGEM DE LAJES EM EDIFICAÇÕES MULTIFAMILIARES FEITAS COM SISTEMA DE FÔRMAS MANUSEÁVEIS COM CONCRETO USINADO BOMBEÁVEL, FCK 20 MPA, LANÇADO COM BOMBA LANÇA - LANÇAMENTO, ADENSAMENTO E ACABAMENTO. AF_06/2015</t>
  </si>
  <si>
    <t>349,80</t>
  </si>
  <si>
    <t>90857</t>
  </si>
  <si>
    <t>CONCRETAGEM DE PAREDES EM EDIFICAÇÕES MULTIFAMILIARES FEITAS COM SISTEMA DE FÔRMAS MANUSEÁVEIS COM CONCRETO USINADO BOMBEÁVEL, FCK 20 MPA, LANÇADO COM BOMBA LANÇA - LANÇAMENTO, ADENSAMENTO E ACABAMENTO. AF_06/2015</t>
  </si>
  <si>
    <t>337,94</t>
  </si>
  <si>
    <t>90858</t>
  </si>
  <si>
    <t>CONCRETAGEM DE PLATIBANDA EM EDIFICAÇÕES MULTIFAMILIARES FEITAS COM SISTEMA DE FÔRMAS MANUSEÁVEIS COM CONCRETO USINADO BOMBEÁVEL, FCK 20 MPA, LANÇADO COM BOMBA LANÇA - LANÇAMENTO, ADENSAMENTO E ACABAMENTO. AF_06/2015</t>
  </si>
  <si>
    <t>383,87</t>
  </si>
  <si>
    <t>90859</t>
  </si>
  <si>
    <t>CONCRETAGEM DE PLATIBANDA EM EDIFICAÇÕES UNIFAMILIARES FEITAS COM SISTEMA DE FÔRMAS MANUSEÁVEIS COM CONCRETO USINADO AUTOADENSÁVEL, FCK 20 MPA, LANÇADO COM BOMBA LANÇA - LANÇAMENTO E ACABAMENTO. AF_06/2015</t>
  </si>
  <si>
    <t>329,41</t>
  </si>
  <si>
    <t>90860</t>
  </si>
  <si>
    <t>CONCRETAGEM DE PLATIBANDA EM EDIFICAÇÕES MULTIFAMILIARES FEITAS COM SISTEMA DE FÔRMAS MANUSEÁVEIS COM CONCRETO USINADO AUTOADENSÁVEL, FCK 20 MPA, LANÇADO COM BOMBA LANÇA - LANÇAMENTO E ACABAMENTO. AF_06/2015</t>
  </si>
  <si>
    <t>333,93</t>
  </si>
  <si>
    <t>90861</t>
  </si>
  <si>
    <t>CONCRETAGEM DE EDIFICAÇÕES (PAREDES E LAJES) FEITAS COM SISTEMA DE FÔRMAS MANUSEÁVEIS COM CONCRETO USINADO BOMBEÁVEL, FCK 20 MPA, LANÇADO COM BOMBA LANÇA - LANÇAMENTO, ADENSAMENTO E ACABAMENTO. AF_06/2015</t>
  </si>
  <si>
    <t>341,18</t>
  </si>
  <si>
    <t>90862</t>
  </si>
  <si>
    <t>CONCRETAGEM DE EDIFICAÇÕES (PAREDES E LAJES) FEITAS COM SISTEMA DE FÔRMAS MANUSEÁVEIS COM CONCRETO USINADO AUTOADENSÁVEL, FCK 20 MPA, LANÇADO COM BOMBA LANÇA - LANÇAMENTO E ACABAMENTO. AF_06/2015</t>
  </si>
  <si>
    <t>309,14</t>
  </si>
  <si>
    <t>92718</t>
  </si>
  <si>
    <t>CONCRETAGEM DE PILARES, FCK = 25 MPA,  COM USO DE BALDES EM EDIFICAÇÃO COM SEÇÃO MÉDIA DE PILARES MENOR OU IGUAL A 0,25 M² - LANÇAMENTO, ADENSAMENTO E ACABAMENTO. AF_12/2015</t>
  </si>
  <si>
    <t>416,86</t>
  </si>
  <si>
    <t>92719</t>
  </si>
  <si>
    <t>CONCRETAGEM DE PILARES, FCK = 25 MPA, COM USO DE GRUA EM EDIFICAÇÃO COM SEÇÃO MÉDIA DE PILARES MENOR OU IGUAL A 0,25 M² - LANÇAMENTO, ADENSAMENTO E ACABAMENTO. AF_12/2015</t>
  </si>
  <si>
    <t>298,77</t>
  </si>
  <si>
    <t>92720</t>
  </si>
  <si>
    <t>CONCRETAGEM DE PILARES, FCK = 25 MPA, COM USO DE BOMBA EM EDIFICAÇÃO COM SEÇÃO MÉDIA DE PILARES MENOR OU IGUAL A 0,25 M² - LANÇAMENTO, ADENSAMENTO E ACABAMENTO. AF_12/2015</t>
  </si>
  <si>
    <t>339,87</t>
  </si>
  <si>
    <t>92721</t>
  </si>
  <si>
    <t>CONCRETAGEM DE PILARES, FCK = 25 MPA, COM USO DE GRUA EM EDIFICAÇÃO COM SEÇÃO MÉDIA DE PILARES MAIOR QUE 0,25 M² - LANÇAMENTO, ADENSAMENTO E ACABAMENTO. AF_12/2015</t>
  </si>
  <si>
    <t>291,56</t>
  </si>
  <si>
    <t>92722</t>
  </si>
  <si>
    <t>CONCRETAGEM DE PILARES, FCK = 25 MPA, COM USO DE BOMBA EM EDIFICAÇÃO COM SEÇÃO MÉDIA DE PILARES MAIOR QUE 0,25 M² - LANÇAMENTO, ADENSAMENTO E ACABAMENTO. AF_12/2015</t>
  </si>
  <si>
    <t>336,92</t>
  </si>
  <si>
    <t>92723</t>
  </si>
  <si>
    <t>CONCRETAGEM DE VIGAS E LAJES, FCK=20 MPA, PARA LAJES PREMOLDADAS COM USO DE BOMBA EM EDIFICAÇÃO COM ÁREA MÉDIA DE LAJES MENOR OU IGUAL A 20 M² - LANÇAMENTO, ADENSAMENTO E ACABAMENTO. AF_12/2015</t>
  </si>
  <si>
    <t>328,33</t>
  </si>
  <si>
    <t>92724</t>
  </si>
  <si>
    <t>CONCRETAGEM DE VIGAS E LAJES, FCK=20 MPA, PARA LAJES PREMOLDADAS COM USO DE BOMBA EM EDIFICAÇÃO COM ÁREA MÉDIA DE LAJES MAIOR QUE 20 M² - LANÇAMENTO, ADENSAMENTO E ACABAMENTO. AF_12/2015</t>
  </si>
  <si>
    <t>325,66</t>
  </si>
  <si>
    <t>92725</t>
  </si>
  <si>
    <t>CONCRETAGEM DE VIGAS E LAJES, FCK=20 MPA, PARA LAJES MACIÇAS OU NERVURADAS COM USO DE BOMBA EM EDIFICAÇÃO COM ÁREA MÉDIA DE LAJES MENOR OU IGUAL A 20 M² - LANÇAMENTO, ADENSAMENTO E ACABAMENTO. AF_12/2015</t>
  </si>
  <si>
    <t>324,55</t>
  </si>
  <si>
    <t>92726</t>
  </si>
  <si>
    <t>CONCRETAGEM DE VIGAS E LAJES, FCK=20 MPA, PARA LAJES MACIÇAS OU NERVURADAS COM USO DE BOMBA EM EDIFICAÇÃO COM ÁREA MÉDIA DE LAJES MAIOR QUE 20 M² - LANÇAMENTO, ADENSAMENTO E ACABAMENTO. AF_12/2015</t>
  </si>
  <si>
    <t>322,64</t>
  </si>
  <si>
    <t>92727</t>
  </si>
  <si>
    <t>CONCRETAGEM DE VIGAS E LAJES, FCK=20 MPA, PARA LAJES PREMOLDADAS COM JERICAS EM ELEVADOR DE CABO EM EDIFICAÇÃO DE MULTIPAVIMENTOS ATÉ 16 ANDARES, COM ÁREA MÉDIA DE LAJES MENOR OU IGUAL A 20 M² - LANÇAMENTO, ADENSAMENTO E ACABAMENTO. AF_12/2015</t>
  </si>
  <si>
    <t>362,23</t>
  </si>
  <si>
    <t>92728</t>
  </si>
  <si>
    <t>CONCRETAGEM DE VIGAS E LAJES, FCK=20 MPA, PARA LAJES PREMOLDADAS COM JERICAS EM ELEVADOR DE CABO EM EDIFICAÇÃO DE MULTIPAVIMENTOS ATÉ 16 ANDARES, COM ÁREA MÉDIA DE LAJES MAIOR QUE 20 M² - LANÇAMENTO, ADENSAMENTO E ACABAMENTO. AF_12/2015</t>
  </si>
  <si>
    <t>343,59</t>
  </si>
  <si>
    <t>92729</t>
  </si>
  <si>
    <t>CONCRETAGEM DE VIGAS E LAJES, FCK=20 MPA, PARA LAJES MACIÇAS OU NERVURADAS COM JERICAS EM ELEVADOR DE CABO EM EDIFICAÇÃO DE MULTIPAVIMENTOS ATÉ 16 ANDARES, COM ÁREA MÉDIA DE LAJES MENOR OU IGUAL A 20 M² - LANÇAMENTO, ADENSAMENTO E ACABAMENTO. AF_12/2015</t>
  </si>
  <si>
    <t>335,69</t>
  </si>
  <si>
    <t>92730</t>
  </si>
  <si>
    <t>CONCRETAGEM DE VIGAS E LAJES, FCK=20 MPA, PARA LAJES MACIÇAS OU NERVURADAS COM JERICAS EM ELEVADOR DE CABO EM EDIFICAÇÃO DE MULTIPAVIMENTOS ATÉ 16 ANDARES, COM ÁREA MÉDIA DE LAJES MAIOR QUE 20 M² - LANÇAMENTO, ADENSAMENTO E ACABAMENTO. AF_12/2015</t>
  </si>
  <si>
    <t>322,54</t>
  </si>
  <si>
    <t>92731</t>
  </si>
  <si>
    <t>CONCRETAGEM DE VIGAS E LAJES, FCK=20 MPA, PARA LAJES PREMOLDADAS COM JERICAS EM CREMALHEIRA EM EDIFICAÇÃO DE MULTIPAVIMENTOS ATÉ 16 ANDARES, COM ÁREA MÉDIA DE LAJES MENOR OU IGUAL A 20 M² - LANÇAMENTO, ADENSAMENTO E ACABAMENTO. AF_12/2015</t>
  </si>
  <si>
    <t>337,55</t>
  </si>
  <si>
    <t>92732</t>
  </si>
  <si>
    <t>CONCRETAGEM DE VIGAS E LAJES, FCK=20 MPA, PARA LAJES PREMOLDADAS COM JERICAS EM CREMALHEIRA EM EDIFICAÇÃO DE MULTIPAVIMENTOS ATÉ 16 ANDARES, COM ÁREA MÉDIA DE LAJES MAIOR QUE 20 M² - LANÇAMENTO, ADENSAMENTO E ACABAMENTO. AF_12/2015</t>
  </si>
  <si>
    <t>324,80</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</si>
  <si>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</si>
  <si>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</si>
  <si>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319,38</t>
  </si>
  <si>
    <t>92734</t>
  </si>
  <si>
    <t>CONCRETAGEM DE VIGAS E LAJES, FCK=20 MPA, PARA LAJES MACIÇAS OU NERVURADAS COM JERICAS EM CREMALHEIRA EM EDIFICAÇÃO DE MULTIPAVIMENTOS ATÉ 16 ANDARES, COM ÁREA MÉDIA DE LAJES MAIOR QUE 20 M² - LANÇAMENTO, ADENSAMENTO E ACABAMENTO. AF_12/2015</t>
  </si>
  <si>
    <t>310,40</t>
  </si>
  <si>
    <t>92735</t>
  </si>
  <si>
    <t>CONCRETAGEM DE VIGAS E LAJES, FCK=20 MPA, PARA LAJES PREMOLDADAS COM GRUA DE CAÇAMBA DE 350 L EM EDIFICAÇÃO DE MULTIPAVIMENTOS ATÉ 16 ANDARES, COM ÁREA MÉDIA DE LAJES MENOR OU IGUAL A 20 M² - LANÇAMENTO, ADENSAMENTO E ACABAMENTO. AF_12/2015</t>
  </si>
  <si>
    <t>317,54</t>
  </si>
  <si>
    <t>92736</t>
  </si>
  <si>
    <t>CONCRETAGEM DE VIGAS E LAJES, FCK=20 MPA, PARA LAJES PREMOLDADAS COM GRUA DE CAÇAMBA DE 350 L EM EDIFICAÇÃO DE MULTIPAVIMENTOS ATÉ 16 ANDARES, COM ÁREA MÉDIA DE LAJES MAIOR QUE 20 M² - LANÇAMENTO, ADENSAMENTO E ACABAMENTO. AF_12/2015</t>
  </si>
  <si>
    <t>307,47</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</si>
  <si>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</si>
  <si>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</si>
  <si>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292,85</t>
  </si>
  <si>
    <t>92740</t>
  </si>
  <si>
    <t>CONCRETAGEM DE VIGAS E LAJES, FCK=20 MPA, PARA LAJES MACIÇAS OU NERVURADAS COM GRUA DE CAÇAMBA DE 500 L EM EDIFICAÇÃO DE MULTIPAVIMENTOS ATÉ 16 ANDARES, COM ÁREA MÉDIA DE LAJES MAIOR QUE 20 M² - LANÇAMENTO, ADENSAMENTO E ACABAMENTO. AF_12/2015</t>
  </si>
  <si>
    <t>287,88</t>
  </si>
  <si>
    <t>92741</t>
  </si>
  <si>
    <t>CONCRETAGEM DE VIGAS E LAJES, FCK=20 MPA, PARA QUALQUER TIPO DE LAJE COM BALDES EM EDIFICAÇÃO TÉRREA, COM ÁREA MÉDIA DE LAJES MENOR OU IGUAL A 20 M² - LANÇAMENTO, ADENSAMENTO E ACABAMENTO. AF_12/2015</t>
  </si>
  <si>
    <t>465,75</t>
  </si>
  <si>
    <t>92742</t>
  </si>
  <si>
    <t>CONCRETAGEM DE VIGAS E LAJES, FCK=20 MPA, PARA QUALQUER TIPO DE LAJE COM BALDES EM EDIFICAÇÃO DE MULTIPAVIMENTOS ATÉ 04 ANDARES, COM ÁREA MÉDIA DE LAJES MENOR OU IGUAL A 20 M² - LANÇAMENTO, ADENSAMENTO E ACABAMENTO. AF_12/2015</t>
  </si>
  <si>
    <t>653,50</t>
  </si>
  <si>
    <t>92873</t>
  </si>
  <si>
    <t>LANÇAMENTO COM USO DE BALDES, ADENSAMENTO E ACABAMENTO DE CONCRETO EM ESTRUTURAS. AF_12/2015</t>
  </si>
  <si>
    <t>146,00</t>
  </si>
  <si>
    <t>92874</t>
  </si>
  <si>
    <t>LANÇAMENTO COM USO DE BOMBA, ADENSAMENTO E ACABAMENTO DE CONCRETO EM ESTRUTURAS. AF_12/2015</t>
  </si>
  <si>
    <t>23,79</t>
  </si>
  <si>
    <t>94962</t>
  </si>
  <si>
    <t>CONCRETO MAGRO PARA LASTRO, TRAÇO 1:4,5:4,5 (CIMENTO/ AREIA MÉDIA/ BRITA 1)  - PREPARO MECÂNICO COM BETONEIRA 400 L. AF_07/2016</t>
  </si>
  <si>
    <t>205,37</t>
  </si>
  <si>
    <t>94963</t>
  </si>
  <si>
    <t>CONCRETO FCK = 15MPA, TRAÇO 1:3,4:3,5 (CIMENTO/ AREIA MÉDIA/ BRITA 1)  - PREPARO MECÂNICO COM BETONEIRA 400 L. AF_07/2016</t>
  </si>
  <si>
    <t>225,97</t>
  </si>
  <si>
    <t>94964</t>
  </si>
  <si>
    <t>CONCRETO FCK = 20MPA, TRAÇO 1:2,7:3 (CIMENTO/ AREIA MÉDIA/ BRITA 1)  - PREPARO MECÂNICO COM BETONEIRA 400 L. AF_07/2016</t>
  </si>
  <si>
    <t>249,90</t>
  </si>
  <si>
    <t>94965</t>
  </si>
  <si>
    <t>CONCRETO FCK = 25MPA, TRAÇO 1:2,3:2,7 (CIMENTO/ AREIA MÉDIA/ BRITA 1)  - PREPARO MECÂNICO COM BETONEIRA 400 L. AF_07/2016</t>
  </si>
  <si>
    <t>259,64</t>
  </si>
  <si>
    <t>94966</t>
  </si>
  <si>
    <t>CONCRETO FCK = 30MPA, TRAÇO 1:2,1:2,5 (CIMENTO/ AREIA MÉDIA/ BRITA 1)  - PREPARO MECÂNICO COM BETONEIRA 400 L. AF_07/2016</t>
  </si>
  <si>
    <t>269,10</t>
  </si>
  <si>
    <t>94967</t>
  </si>
  <si>
    <t>CONCRETO FCK = 40MPA, TRAÇO 1:1,6:1,9 (CIMENTO/ AREIA MÉDIA/ BRITA 1)  - PREPARO MECÂNICO COM BETONEIRA 400 L. AF_07/2016</t>
  </si>
  <si>
    <t>309,11</t>
  </si>
  <si>
    <t>94968</t>
  </si>
  <si>
    <t>CONCRETO MAGRO PARA LASTRO, TRAÇO 1:4,5:4,5 (CIMENTO/ AREIA MÉDIA/ BRITA 1)  - PREPARO MECÂNICO COM BETONEIRA 600 L. AF_07/2016</t>
  </si>
  <si>
    <t>199,44</t>
  </si>
  <si>
    <t>94969</t>
  </si>
  <si>
    <t>CONCRETO FCK = 15MPA, TRAÇO 1:3,4:3,5 (CIMENTO/ AREIA MÉDIA/ BRITA 1)  - PREPARO MECÂNICO COM BETONEIRA 600 L. AF_07/2016</t>
  </si>
  <si>
    <t>220,80</t>
  </si>
  <si>
    <t>94970</t>
  </si>
  <si>
    <t>CONCRETO FCK = 20MPA, TRAÇO 1:2,7:3 (CIMENTO/ AREIA MÉDIA/ BRITA 1)  - PREPARO MECÂNICO COM BETONEIRA 600 L. AF_07/2016</t>
  </si>
  <si>
    <t>240,36</t>
  </si>
  <si>
    <t>94971</t>
  </si>
  <si>
    <t>CONCRETO FCK = 25MPA, TRAÇO 1:2,3:2,7 (CIMENTO/ AREIA MÉDIA/ BRITA 1)  - PREPARO MECÂNICO COM BETONEIRA 600 L. AF_07/2016</t>
  </si>
  <si>
    <t>254,32</t>
  </si>
  <si>
    <t>94972</t>
  </si>
  <si>
    <t>CONCRETO FCK = 30MPA, TRAÇO 1:2,1:2,5 (CIMENTO/ AREIA MÉDIA/ BRITA 1)  - PREPARO MECÂNICO COM BETONEIRA 600 L. AF_07/2016</t>
  </si>
  <si>
    <t>265,52</t>
  </si>
  <si>
    <t>94973</t>
  </si>
  <si>
    <t>CONCRETO FCK = 40MPA, TRAÇO 1:1,6:1,9 (CIMENTO/ AREIA MÉDIA/ BRITA 1)  - PREPARO MECÂNICO COM BETONEIRA 600 L. AF_07/2016</t>
  </si>
  <si>
    <t>302,39</t>
  </si>
  <si>
    <t>94974</t>
  </si>
  <si>
    <t>CONCRETO MAGRO PARA LASTRO, TRAÇO 1:4,5:4,5 (CIMENTO/ AREIA MÉDIA/ BRITA 1)  - PREPARO MANUAL. AF_07/2016</t>
  </si>
  <si>
    <t>287,26</t>
  </si>
  <si>
    <t>94975</t>
  </si>
  <si>
    <t>CONCRETO FCK = 15MPA, TRAÇO 1:3,4:3,5 (CIMENTO/ AREIA MÉDIA/ BRITA 1)  - PREPARO MANUAL. AF_07/2016</t>
  </si>
  <si>
    <t>307,09</t>
  </si>
  <si>
    <t>96555</t>
  </si>
  <si>
    <t>CONCRETAGEM DE BLOCOS DE COROAMENTO E VIGAS BALDRAME, FCK 30 MPA, COM USO DE JERICA  LANÇAMENTO, ADENSAMENTO E ACABAMENTO. AF_06/2017</t>
  </si>
  <si>
    <t>384,44</t>
  </si>
  <si>
    <t>96556</t>
  </si>
  <si>
    <t>CONCRETAGEM DE SAPATAS, FCK 30 MPA, COM USO DE JERICA  LANÇAMENTO, ADENSAMENTO E ACABAMENTO. AF_06/2017</t>
  </si>
  <si>
    <t>443,92</t>
  </si>
  <si>
    <t>96557</t>
  </si>
  <si>
    <t>CONCRETAGEM DE BLOCOS DE COROAMENTO E VIGAS BALDRAMES, FCK 30 MPA, COM USO DE BOMBA  LANÇAMENTO, ADENSAMENTO E ACABAMENTO. AF_06/2017</t>
  </si>
  <si>
    <t>355,01</t>
  </si>
  <si>
    <t>96558</t>
  </si>
  <si>
    <t>CONCRETAGEM DE SAPATAS, FCK 30 MPA, COM USO DE BOMBA  LANÇAMENTO, ADENSAMENTO E ACABAMENTO. AF_11/2016</t>
  </si>
  <si>
    <t>360,19</t>
  </si>
  <si>
    <t>74141/1</t>
  </si>
  <si>
    <t>LAJE PRE-MOLD BETA 11 P/1KN/M2 VAOS 4,40M/INCL VIGOTAS TIJOLOS ARMADURA NEGATIVA CAPEAMENTO 3CM CONCRETO 20MPA ESCORAMENTO MATERIAL E MAO  DE OBRA.</t>
  </si>
  <si>
    <t>66,24</t>
  </si>
  <si>
    <t>74141/2</t>
  </si>
  <si>
    <t>LAJE PRE-MOLD BETA 12 P/3,5KN/M2 VAO 4,1M INCL VIGOTAS TIJOLOS ARMADU-RA NEGATIVA CAPEAMENTO 3CM CONCRETO 15MPA ESCORAMENTO MATERIAIS E MAO DE OBRA.</t>
  </si>
  <si>
    <t>72,31</t>
  </si>
  <si>
    <t>74141/3</t>
  </si>
  <si>
    <t>LAJE PRE-MOLD BETA 16 P/3,5KN/M2 VAO 5,2M INCL VIGOTAS TIJOLOS ARMADU-RA NEGATIVA CAPEAMENTO 3CM CONCRETO 15MPA ESCORAMENTO MATERIAL E MAO  DE OBRA.</t>
  </si>
  <si>
    <t>84,02</t>
  </si>
  <si>
    <t>74141/4</t>
  </si>
  <si>
    <t>LAJE PRE-MOLD BETA 20 P/3,5KN/M2 VAO 6,2M INCL VIGOTAS TIJOLOS ARMADU-RA NEGATIVA CAPEAMENTO 3CM CONCRETO 15MPA ESCORAMENTO MATERIAL E MAO  DE OBRA.</t>
  </si>
  <si>
    <t>94,35</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</si>
  <si>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</si>
  <si>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</si>
  <si>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</si>
  <si>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</si>
  <si>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</si>
  <si>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</si>
  <si>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82,19</t>
  </si>
  <si>
    <t>73817/2</t>
  </si>
  <si>
    <t>EMBASAMENTO DE MATERIAL GRANULAR - RACHAO</t>
  </si>
  <si>
    <t>107,68</t>
  </si>
  <si>
    <t>74078/1</t>
  </si>
  <si>
    <t>AGULHAMENTO FUNDO DE VALAS C/MACO 30KG PEDRA-DE-MAO H=10CM</t>
  </si>
  <si>
    <t>26,48</t>
  </si>
  <si>
    <t>83518</t>
  </si>
  <si>
    <t>ALVENARIA EMBASAMENTO E=20 CM BLOCO CONCRETO</t>
  </si>
  <si>
    <t>258,52</t>
  </si>
  <si>
    <t>95467</t>
  </si>
  <si>
    <t>EMBASAMENTO C/PEDRA ARGAMASSADA UTILIZANDO ARG.CIM/AREIA 1:4</t>
  </si>
  <si>
    <t>346,14</t>
  </si>
  <si>
    <t>68328</t>
  </si>
  <si>
    <t>JUNTA DE DILATACAO COM ISOPOR 10 MM</t>
  </si>
  <si>
    <t>73898/1</t>
  </si>
  <si>
    <t>JUNTA DE DILATACAO ELASTICA (PVC) O-220/6 PRESSAO ATE 30 MCA</t>
  </si>
  <si>
    <t>95,07</t>
  </si>
  <si>
    <t>74121/1</t>
  </si>
  <si>
    <t>JUNTA DE DILATACAO PARA IMPERMEABILIZACAO, COM SELANTE ELASTICO MONOCOMPONENTE A BASE DE POLIURETANO, DIMENSOES 1X1CM.</t>
  </si>
  <si>
    <t>79471</t>
  </si>
  <si>
    <t>PINTURA ADESIVA P/ CONCRETO, A BASE DE RESINA EPOXI ( SIKADUR 32 )</t>
  </si>
  <si>
    <t>62,19</t>
  </si>
  <si>
    <t>93182</t>
  </si>
  <si>
    <t>VERGA PRÉ-MOLDADA PARA JANELAS COM ATÉ 1,5 M DE VÃO. AF_03/2016</t>
  </si>
  <si>
    <t>93183</t>
  </si>
  <si>
    <t>VERGA PRÉ-MOLDADA PARA JANELAS COM MAIS DE 1,5 M DE VÃO. AF_03/2016</t>
  </si>
  <si>
    <t>30,58</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</si>
  <si>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</si>
  <si>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</si>
  <si>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</si>
  <si>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</si>
  <si>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</si>
  <si>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</si>
  <si>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47,07</t>
  </si>
  <si>
    <t>93187</t>
  </si>
  <si>
    <t>VERGA MOLDADA IN LOCO EM CONCRETO PARA JANELAS COM MAIS DE 1,5 M DE VÃO. AF_03/2016</t>
  </si>
  <si>
    <t>52,58</t>
  </si>
  <si>
    <t>93188</t>
  </si>
  <si>
    <t>VERGA MOLDADA IN LOCO EM CONCRETO PARA PORTAS COM ATÉ 1,5 M DE VÃO. AF_03/2016</t>
  </si>
  <si>
    <t>49,59</t>
  </si>
  <si>
    <t>93189</t>
  </si>
  <si>
    <t>VERGA MOLDADA IN LOCO EM CONCRETO PARA PORTAS COM MAIS DE 1,5 M DE VÃO. AF_03/2016</t>
  </si>
  <si>
    <t>53,84</t>
  </si>
  <si>
    <t>93190</t>
  </si>
  <si>
    <t>VERGA MOLDADA IN LOCO COM UTILIZAÇÃO DE BLOCOS CANALETA PARA JANELAS COM ATÉ 1,5 M DE VÃO. AF_03/2016</t>
  </si>
  <si>
    <t>26,79</t>
  </si>
  <si>
    <t>93191</t>
  </si>
  <si>
    <t>VERGA MOLDADA IN LOCO COM UTILIZAÇÃO DE BLOCOS CANALETA PARA JANELAS COM MAIS DE 1,5 M DE VÃO. AF_03/2016</t>
  </si>
  <si>
    <t>27,15</t>
  </si>
  <si>
    <t>93192</t>
  </si>
  <si>
    <t>VERGA MOLDADA IN LOCO COM UTILIZAÇÃO DE BLOCOS CANALETA PARA PORTAS COM ATÉ 1,5 M DE VÃO. AF_03/2016</t>
  </si>
  <si>
    <t>34,45</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</si>
  <si>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</si>
  <si>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</si>
  <si>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</si>
  <si>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</si>
  <si>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</si>
  <si>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</si>
  <si>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28,31</t>
  </si>
  <si>
    <t>93196</t>
  </si>
  <si>
    <t>CONTRAVERGA MOLDADA IN LOCO EM CONCRETO PARA VÃOS DE ATÉ 1,5 M DE COMPRIMENTO. AF_03/2016</t>
  </si>
  <si>
    <t>43,71</t>
  </si>
  <si>
    <t>93197</t>
  </si>
  <si>
    <t>CONTRAVERGA MOLDADA IN LOCO EM CONCRETO PARA VÃOS DE MAIS DE 1,5 M DE COMPRIMENTO. AF_03/2016</t>
  </si>
  <si>
    <t>48,51</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</si>
  <si>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</si>
  <si>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</si>
  <si>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</si>
  <si>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</si>
  <si>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</si>
  <si>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</si>
  <si>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</si>
  <si>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</si>
  <si>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</si>
  <si>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</si>
  <si>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16,71</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</si>
  <si>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</si>
  <si>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</si>
  <si>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</si>
  <si>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</si>
  <si>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</si>
  <si>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</si>
  <si>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19,83</t>
  </si>
  <si>
    <t>71623</t>
  </si>
  <si>
    <t>CHAPIM DE CONCRETO APARENTE COM ACABAMENTO DESEMPENADO, FORMA DE COMPENSADO PLASTIFICADO (MADEIRIT) DE 14 X 10 CM, FUNDIDO NO LOCAL.</t>
  </si>
  <si>
    <t>74144/2</t>
  </si>
  <si>
    <t>SUPORTE APOIO CAIXA D AGUA BARROTES MADEIRA DE 1</t>
  </si>
  <si>
    <t>24,36</t>
  </si>
  <si>
    <t>83513</t>
  </si>
  <si>
    <t>FORNECIMENTO DE PERFIL SIMPLES "I" OU "H" ATE 8" INCLUSIVE PERDAS</t>
  </si>
  <si>
    <t>83514</t>
  </si>
  <si>
    <t>FORNECIMENTO DE PERFIL SIMPLES "I" OU "H" 8 A 12" INCLUSIVE PERDAS</t>
  </si>
  <si>
    <t>84153</t>
  </si>
  <si>
    <t>APARELHO DE APOIO NEOPRENE NAO FRETADO (1,4KG/DM3)</t>
  </si>
  <si>
    <t>51,24</t>
  </si>
  <si>
    <t>84154</t>
  </si>
  <si>
    <t>APARELHO APOIO NEOPRENE FRETADO</t>
  </si>
  <si>
    <t>DM3</t>
  </si>
  <si>
    <t>104,73</t>
  </si>
  <si>
    <t>85233</t>
  </si>
  <si>
    <t>ESCADA EM CONCRETO ARMADO, FCK = 15 MPA, MOLDADA IN LOCO</t>
  </si>
  <si>
    <t>2.201,77</t>
  </si>
  <si>
    <t>95952</t>
  </si>
  <si>
    <t>(COMPOSIÇÃO REPRESENTATIVA) EXECUÇÃO DE ESTRUTURAS DE CONCRETO ARMADO CONVENCIONAL, PARA EDIFICAÇÃO HABITACIONAL MULTIFAMILIAR (PRÉDIO), FCK = 25 MPA. AF_01/2017</t>
  </si>
  <si>
    <t>1.343,55</t>
  </si>
  <si>
    <t>95953</t>
  </si>
  <si>
    <t>(COMPOSIÇÃO REPRESENTATIVA) EXECUÇÃO DE ESTRUTURAS DE CONCRETO ARMADO, PARA EDIFICAÇÃO HABITACIONAL UNIFAMILIAR COM DOIS PAVIMENTOS (CASA ISOLADA), FCK = 25 MPA. AF_01/2017</t>
  </si>
  <si>
    <t>2.365,42</t>
  </si>
  <si>
    <t>95954</t>
  </si>
  <si>
    <t>(COMPOSIÇÃO REPRESENTATIVA) EXECUÇÃO DE ESTRUTURAS DE CONCRETO ARMADO, PARA EDIFICAÇÃO HABITACIONAL UNIFAMILIAR COM DOIS PAVIMENTOS (CASA EM EMPREENDIMENTOS), FCK = 25 MPA. AF_01/2017</t>
  </si>
  <si>
    <t>1.592,55</t>
  </si>
  <si>
    <t>95955</t>
  </si>
  <si>
    <t>(COMPOSIÇÃO REPRESENTATIVA) EXECUÇÃO DE ESTRUTURAS DE CONCRETO ARMADO, PARA EDIFICAÇÃO HABITACIONAL UNIFAMILIAR TÉRREA (CASA ISOLADA), FCK = 25 MPA. AF_01/2017</t>
  </si>
  <si>
    <t>2.053,58</t>
  </si>
  <si>
    <t>95956</t>
  </si>
  <si>
    <t>(COMPOSIÇÃO REPRESENTATIVA) EXECUÇÃO DE ESTRUTURAS DE CONCRETO ARMADO, PARA EDIFICAÇÃO HABITACIONAL UNIFAMILIAR TÉRREA (CASA EM EMPREENDIMENTOS), FCK = 25 MPA. AF_01/2017</t>
  </si>
  <si>
    <t>1.554,27</t>
  </si>
  <si>
    <t>95957</t>
  </si>
  <si>
    <t>(COMPOSIÇÃO REPRESENTATIVA) EXECUÇÃO DE ESTRUTURAS DE CONCRETO ARMADO, PARA EDIFICAÇÃO INSTITUCIONAL TÉRREA, FCK = 25 MPA. AF_01/2017</t>
  </si>
  <si>
    <t>1.962,87</t>
  </si>
  <si>
    <t>95969</t>
  </si>
  <si>
    <t>(COMPOSIÇÃO REPRESENTATIVA) EXECUÇÃO DE ESCADA EM CONCRETO ARMADO, MOLDADA IN LOCO, FCK = 25 MPA. AF_02/2017</t>
  </si>
  <si>
    <t>2.084,04</t>
  </si>
  <si>
    <t>97733</t>
  </si>
  <si>
    <t>PEÇA RETANGULAR PRÉ-MOLDADA, VOLUME DE CONCRETO DE ATÉ 10 LITROS, TAXA DE AÇO APROXIMADA DE 30KG/M³. AF_01/2018</t>
  </si>
  <si>
    <t>2.143,89</t>
  </si>
  <si>
    <t>97734</t>
  </si>
  <si>
    <t>PEÇA RETANGULAR PRÉ-MOLDADA, VOLUME DE CONCRETO DE 10 A 30 LITROS, TAXA DE AÇO APROXIMADA DE 30KG/M³. AF_01/2018</t>
  </si>
  <si>
    <t>1.858,75</t>
  </si>
  <si>
    <t>97735</t>
  </si>
  <si>
    <t>PEÇA RETANGULAR PRÉ-MOLDADA, VOLUME DE CONCRETO DE 30 A 100 LITROS, TAXA DE AÇO APROXIMADA DE 30KG/M³. AF_01/2018</t>
  </si>
  <si>
    <t>1.522,68</t>
  </si>
  <si>
    <t>97736</t>
  </si>
  <si>
    <t>PEÇA RETANGULAR PRÉ-MOLDADA, VOLUME DE CONCRETO ACIMA DE 100 LITROS, TAXA DE AÇO APROXIMADA DE 30KG/M³. AF_01/2018</t>
  </si>
  <si>
    <t>887,27</t>
  </si>
  <si>
    <t>97737</t>
  </si>
  <si>
    <t>PEÇA RETANGULAR PRÉ-MOLDADA, VOLUME DE CONCRETO DE 30 A 70 LITROS , TAXA DE AÇO APROXIMADA DE 70KG/M³. AF_01/2018</t>
  </si>
  <si>
    <t>2.116,77</t>
  </si>
  <si>
    <t>97738</t>
  </si>
  <si>
    <t>PEÇA CIRCULAR PRÉ-MOLDADA, VOLUME DE CONCRETO DE 10 A 30 LITROS, TAXA DE FIBRA DE POLIPROPILENO APROXIMADA DE 6 KG/M³. AF_01/2018_P</t>
  </si>
  <si>
    <t>3.013,59</t>
  </si>
  <si>
    <t>97739</t>
  </si>
  <si>
    <t>PEÇA CIRCULAR PRÉ-MOLDADA, VOLUME DE CONCRETO DE 30 A 100 LITROS, TAXA DE AÇO APROXIMADA DE 30KG/M³. AF_01/2018</t>
  </si>
  <si>
    <t>1.792,60</t>
  </si>
  <si>
    <t>97740</t>
  </si>
  <si>
    <t>PEÇA CIRCULAR PRÉ-MOLDADA, VOLUME DE CONCRETO ACIMA DE 100 LITROS, TAXA DE AÇO APROXIMADA DE 30KG/M³. AF_01/2018</t>
  </si>
  <si>
    <t>1.213,77</t>
  </si>
  <si>
    <t>5968</t>
  </si>
  <si>
    <t>IMPERMEABILIZACAO DE SUPERFICIE COM ARGAMASSA DE CIMENTO E AREIA (MEDIA), TRACO 1:3, COM ADITIVO IMPERMEABILIZANTE, E=2CM.</t>
  </si>
  <si>
    <t>83731</t>
  </si>
  <si>
    <t>IMPERMEABILIZACAO DE SUPERFICIE COM ARGAMASSA DE CIMENTO E AREIA, TRACO 1:3, COM ADITIVO IMPERMEABILIZANTE, E=3 CM</t>
  </si>
  <si>
    <t>83732</t>
  </si>
  <si>
    <t>IMPERMEABILIZACAO DE SUPERFICIE COM ARGAMASSA DE CIMENTO E AREIA, TRACO 1:3, COM ADITIVO IMPERMEABILIZANTE, E=1,5 CM</t>
  </si>
  <si>
    <t>83733</t>
  </si>
  <si>
    <t>IMPERMEABILIZACAO DE SUPERFICIE COM ARGAMASSA DE CIMENTO E AREIA (GROSSA), TRACO 1:4, COM ADITIVO IMPERMEABILIZANTE, E=2 CM</t>
  </si>
  <si>
    <t>32,42</t>
  </si>
  <si>
    <t>83735</t>
  </si>
  <si>
    <t>IMPERMEABILIZACAO DE SUPERFICIE COM CIMENTO IMPERMEABILIZANTE DE PEGA ULTRA RAPIDA, TRACO 1:1, E=0,5 CM</t>
  </si>
  <si>
    <t>56,77</t>
  </si>
  <si>
    <t>68053</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</si>
  <si>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</si>
  <si>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</si>
  <si>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</si>
  <si>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</si>
  <si>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</si>
  <si>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42,33</t>
  </si>
  <si>
    <t>83737</t>
  </si>
  <si>
    <t>IMPERMEABILIZACAO DE SUPERFICIE COM MANTA ASFALTICA (COM POLIMEROS TIPO APP), E=3 MM</t>
  </si>
  <si>
    <t>66,83</t>
  </si>
  <si>
    <t>83738</t>
  </si>
  <si>
    <t>IMPERMEABILIZACAO DE SUPERFICIE COM MANTA ASFALTICA (COM POLIMEROS TIPO APP), E=4 MM</t>
  </si>
  <si>
    <t>82,35</t>
  </si>
  <si>
    <t>83740</t>
  </si>
  <si>
    <t>IMPERMEABILIZACAO COM VÉU DE POLIESTER</t>
  </si>
  <si>
    <t>32,31</t>
  </si>
  <si>
    <t>73929/1</t>
  </si>
  <si>
    <t>IMPERMEABILIZACAO DE SUPERFICIE COM CIMENTO ESPECIAL CRISTALIZANTE COM ADESIVO LIQUIDO, UMA DEMAO.</t>
  </si>
  <si>
    <t>29,25</t>
  </si>
  <si>
    <t>73929/4</t>
  </si>
  <si>
    <t>IMPERMEABILIZACAO DE ESTRUTURAS ENTERRADAS COM CIMENTO CRISTALIZANTE E ADESIVO LIQUIDO, ATE 7M DE PROFUNDIDADE.</t>
  </si>
  <si>
    <t>54,10</t>
  </si>
  <si>
    <t>6225</t>
  </si>
  <si>
    <t>IMPERMEABILIZACAO DE CALHAS/LAJES DESCOBERTAS, COM EMULSAO ASFALTICA COM ELASTOMEROS, 3 DEMAOS</t>
  </si>
  <si>
    <t>72075</t>
  </si>
  <si>
    <t>IMPERMEABILIZACAO DE SUPERFICIE COM REVESTIMENTO BICOMPONENTE SEMI FLEXIVEL.</t>
  </si>
  <si>
    <t>11,53</t>
  </si>
  <si>
    <t>73762/2</t>
  </si>
  <si>
    <t>IMPERMEABILIZACAO DE SUPERFICIE COM ADESIVO LIQUIDO SOBRE CIMENTO CRISTALIZANTE, INCLUSO VEU DE FIBRA DE VIDRO.</t>
  </si>
  <si>
    <t>73762/4</t>
  </si>
  <si>
    <t>IMPERMEABILIZACAO DE SUPERFICIE COM ASFALTO ELASTOMERICO, INCLUSOS PRIMER E VEU DE FIBRA DE VIDRO.</t>
  </si>
  <si>
    <t>117,11</t>
  </si>
  <si>
    <t>74066/2</t>
  </si>
  <si>
    <t>IMPERMEABILIZACAO DE SUPERFICIE, COM IMPERMEABILIZANTE FLEXIVEL A BASE ACRILICA.</t>
  </si>
  <si>
    <t>75,24</t>
  </si>
  <si>
    <t>74106/1</t>
  </si>
  <si>
    <t>IMPERMEABILIZACAO DE ESTRUTURAS ENTERRADAS, COM TINTA ASFALTICA, DUAS DEMAOS.</t>
  </si>
  <si>
    <t>7,62</t>
  </si>
  <si>
    <t>83741</t>
  </si>
  <si>
    <t>IMPERMEABILIZACAO DE SUPERFICIE COM EMULSAO ASFALTICA COM ELASTOMERO, INCLUSOS PRIMER E VEU DE POLIESTER</t>
  </si>
  <si>
    <t>62,85</t>
  </si>
  <si>
    <t>83742</t>
  </si>
  <si>
    <t>IMPERMEABILIZACAO DE SUPERFICIE COM EMULSAO ASFALTICA A BASE D'AGUA</t>
  </si>
  <si>
    <t>19,21</t>
  </si>
  <si>
    <t>83743</t>
  </si>
  <si>
    <t>JUNTA DE DILATACAO PARA IMPERMEABILIZACAO, COM ASFALTO OXIDADO APLICADO A QUENTE, DIMENSOES 2X2 CM</t>
  </si>
  <si>
    <t>73872/1</t>
  </si>
  <si>
    <t>IMPERMEABILIZACAO COM PINTURA A BASE DE RESINA EPOXI ALCATRAO, UMA DEMAO.</t>
  </si>
  <si>
    <t>26,32</t>
  </si>
  <si>
    <t>73872/2</t>
  </si>
  <si>
    <t>IMPERMEABILIZACAO COM PINTURA A BASE DE RESINA EPOXI ALCATRAO, DUAS DEMAOS.</t>
  </si>
  <si>
    <t>51,43</t>
  </si>
  <si>
    <t>72124</t>
  </si>
  <si>
    <t>IMPERMEABILIZACAO DE SUPERFICIE COM MASTIQUE ELASTICO A BASE DE SILICONE, POR VOLUME.</t>
  </si>
  <si>
    <t>110,27</t>
  </si>
  <si>
    <t>74025/1</t>
  </si>
  <si>
    <t>IMPERMEABILIZACAO DE SUPERFICIE COM MASTIQUE BETUMINOSO A FRIO, POR METRO.</t>
  </si>
  <si>
    <t>74190/1</t>
  </si>
  <si>
    <t>IMPERMEABILIZACAO DE SUPERFICIE COM MASTIQUE BETUMINOSO A FRIO, POR AREA.</t>
  </si>
  <si>
    <t>130,71</t>
  </si>
  <si>
    <t>73798/1</t>
  </si>
  <si>
    <t>DUTO ESPIRAL FLEXIVEL SINGELO PEAD D=50MM(2") REVESTIDO COM PVC COM FIO GUIA DE ACO GALVANIZADO, LANCADO DIRETO NO SOLO, INCL CONEXOES</t>
  </si>
  <si>
    <t>21,44</t>
  </si>
  <si>
    <t>73798/3</t>
  </si>
  <si>
    <t>DUTO ESPIRAL FLEXIVEL SINGELO PEAD D=75MM(3") REVESTIDO COM PVC COM FIO GUIA DE ACO GALVANIZADO, LANCADO DIRETO NO SOLO, INCL CONEXOES</t>
  </si>
  <si>
    <t>91831</t>
  </si>
  <si>
    <t>ELETRODUTO FLEXÍVEL CORRUGADO, PVC, DN 20 MM (1/2"), PARA CIRCUITOS TERMINAIS, INSTALADO EM FORRO - FORNECIMENTO E INSTALAÇÃO. AF_12/2015</t>
  </si>
  <si>
    <t>5,14</t>
  </si>
  <si>
    <t>91834</t>
  </si>
  <si>
    <t>ELETRODUTO FLEXÍVEL CORRUGADO, PVC, DN 25 MM (3/4"), PARA CIRCUITOS TERMINAIS, INSTALADO EM FORRO - FORNECIMENTO E INSTALAÇÃO. AF_12/2015</t>
  </si>
  <si>
    <t>91836</t>
  </si>
  <si>
    <t>ELETRODUTO FLEXÍVEL CORRUGADO, PVC, DN 32 MM (1"), PARA CIRCUITOS TERMINAIS, INSTALADO EM FORRO - FORNECIMENTO E INSTALAÇÃO. AF_12/2015</t>
  </si>
  <si>
    <t>7,53</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</si>
  <si>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</si>
  <si>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</si>
  <si>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</si>
  <si>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</si>
  <si>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</si>
  <si>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</si>
  <si>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</si>
  <si>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</si>
  <si>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</si>
  <si>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</si>
  <si>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6,43</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</si>
  <si>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</si>
  <si>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</si>
  <si>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</si>
  <si>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</si>
  <si>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</si>
  <si>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</si>
  <si>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</si>
  <si>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</si>
  <si>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</si>
  <si>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</si>
  <si>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</si>
  <si>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</si>
  <si>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</si>
  <si>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</si>
  <si>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</si>
  <si>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</si>
  <si>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8,52</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</si>
  <si>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</si>
  <si>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</si>
  <si>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</si>
  <si>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</si>
  <si>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</si>
  <si>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</si>
  <si>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</si>
  <si>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</si>
  <si>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10,89</t>
  </si>
  <si>
    <t>91873</t>
  </si>
  <si>
    <t>ELETRODUTO RÍGIDO ROSCÁVEL, PVC, DN 40 MM (1 1/4"), PARA CIRCUITOS TERMINAIS, INSTALADO EM PAREDE - FORNECIMENTO E INSTALAÇÃO. AF_12/2015</t>
  </si>
  <si>
    <t>93008</t>
  </si>
  <si>
    <t>ELETRODUTO RÍGIDO ROSCÁVEL, PVC, DN 50 MM (1 1/2") - FORNECIMENTO E INSTALAÇÃO. AF_12/2015</t>
  </si>
  <si>
    <t>93009</t>
  </si>
  <si>
    <t>ELETRODUTO RÍGIDO ROSCÁVEL, PVC, DN 60 MM (2") - FORNECIMENTO E INSTALAÇÃO. AF_12/2015</t>
  </si>
  <si>
    <t>15,06</t>
  </si>
  <si>
    <t>93010</t>
  </si>
  <si>
    <t>ELETRODUTO RÍGIDO ROSCÁVEL, PVC, DN 75 MM (2 1/2") - FORNECIMENTO E INSTALAÇÃO. AF_12/2015</t>
  </si>
  <si>
    <t>93011</t>
  </si>
  <si>
    <t>ELETRODUTO RÍGIDO ROSCÁVEL, PVC, DN 85 MM (3") - FORNECIMENTO E INSTALAÇÃO. AF_12/2015</t>
  </si>
  <si>
    <t>93012</t>
  </si>
  <si>
    <t>ELETRODUTO RÍGIDO ROSCÁVEL, PVC, DN 110 MM (4") - FORNECIMENTO E INSTALAÇÃO. AF_12/2015</t>
  </si>
  <si>
    <t>37,88</t>
  </si>
  <si>
    <t>95726</t>
  </si>
  <si>
    <t>ELETRODUTO RÍGIDO SOLDÁVEL, PVC, DN 20 MM (½), APARENTE, INSTALADO EM TETO - FORNECIMENTO E INSTALAÇÃO. AF_11/2016_P</t>
  </si>
  <si>
    <t>95727</t>
  </si>
  <si>
    <t>ELETRODUTO RÍGIDO SOLDÁVEL, PVC, DN 25 MM (3/4), APARENTE, INSTALADO EM TETO - FORNECIMENTO E INSTALAÇÃO. AF_11/2016_P</t>
  </si>
  <si>
    <t>95728</t>
  </si>
  <si>
    <t>ELETRODUTO RÍGIDO SOLDÁVEL, PVC, DN 32 MM (1), APARENTE, INSTALADO EM TETO - FORNECIMENTO E INSTALAÇÃO. AF_11/2016_P</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</si>
  <si>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</si>
  <si>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</si>
  <si>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</si>
  <si>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</si>
  <si>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</si>
  <si>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</si>
  <si>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</si>
  <si>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</si>
  <si>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3,16</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</si>
  <si>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</si>
  <si>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</si>
  <si>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</si>
  <si>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</si>
  <si>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</si>
  <si>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</si>
  <si>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38,93</t>
  </si>
  <si>
    <t>95748</t>
  </si>
  <si>
    <t>ELETRODUTO DE AÇO GALVANIZADO, CLASSE SEMI PESADO, DN 40 MM (1 1/2 ), APARENTE, INSTALADO EM TETO - FORNECIMENTO E INSTALAÇÃO. AF_11/2016_P</t>
  </si>
  <si>
    <t>41,80</t>
  </si>
  <si>
    <t>95749</t>
  </si>
  <si>
    <t>ELETRODUTO DE AÇO GALVANIZADO, CLASSE LEVE, DN 20 MM (3/4), APARENTE, INSTALADO EM PAREDE - FORNECIMENTO E INSTALAÇÃO. AF_11/2016_P</t>
  </si>
  <si>
    <t>23,12</t>
  </si>
  <si>
    <t>95750</t>
  </si>
  <si>
    <t>ELETRODUTO DE AÇO GALVANIZADO, CLASSE LEVE, DN 25 MM (1), APARENTE, INSTALADO EM PAREDE - FORNECIMENTO E INSTALAÇÃO. AF_11/2016_P</t>
  </si>
  <si>
    <t>27,64</t>
  </si>
  <si>
    <t>95751</t>
  </si>
  <si>
    <t>ELETRODUTO DE AÇO GALVANIZADO, CLASSE SEMI PESADO, DN 32 MM (1 1/4), APARENTE, INSTALADO EM PAREDE - FORNECIMENTO E INSTALAÇÃO. AF_11/2016_P</t>
  </si>
  <si>
    <t>43,53</t>
  </si>
  <si>
    <t>95752</t>
  </si>
  <si>
    <t>ELETRODUTO DE AÇO GALVANIZADO, CLASSE SEMI PESADO, DN 40 MM (1 1/2  ), APARENTE, INSTALADO EM PAREDE - FORNECIMENTO E INSTALAÇÃO. AF_11/2016_P</t>
  </si>
  <si>
    <t>72259</t>
  </si>
  <si>
    <t>TERMINAL OU CONECTOR DE PRESSAO - PARA CABO 10MM2 - FORNECIMENTO E INSTALACAO</t>
  </si>
  <si>
    <t>72260</t>
  </si>
  <si>
    <t>TERMINAL OU CONECTOR DE PRESSAO - PARA CABO 16MM2 - FORNECIMENTO E INSTALACAO</t>
  </si>
  <si>
    <t>72261</t>
  </si>
  <si>
    <t>TERMINAL OU CONECTOR DE PRESSAO - PARA CABO 25MM2 - FORNECIMENTO E INSTALACAO</t>
  </si>
  <si>
    <t>72262</t>
  </si>
  <si>
    <t>TERMINAL OU CONECTOR DE PRESSAO - PARA CABO 35MM2 - FORNECIMENTO E INSTALACAO</t>
  </si>
  <si>
    <t>72263</t>
  </si>
  <si>
    <t>TERMINAL OU CONECTOR DE PRESSAO - PARA CABO 50MM2 - FORNECIMENTO E INSTALACAO</t>
  </si>
  <si>
    <t>72264</t>
  </si>
  <si>
    <t>TERMINAL OU CONECTOR DE PRESSAO - PARA CABO 70MM2 - FORNECIMENTO E INSTALACAO</t>
  </si>
  <si>
    <t>18,49</t>
  </si>
  <si>
    <t>72265</t>
  </si>
  <si>
    <t>TERMINAL OU CONECTOR DE PRESSAO - PARA CABO 95MM2 - FORNECIMENTO E INSTALACAO</t>
  </si>
  <si>
    <t>21,84</t>
  </si>
  <si>
    <t>72266</t>
  </si>
  <si>
    <t>TERMINAL OU CONECTOR DE PRESSAO - PARA CABO 120MM2 - FORNECIMENTO E INSTALACAO</t>
  </si>
  <si>
    <t>72267</t>
  </si>
  <si>
    <t>TERMINAL OU CONECTOR DE PRESSAO - PARA CABO 150MM2 - FORNECIMENTO E INSTALACAO</t>
  </si>
  <si>
    <t>29,35</t>
  </si>
  <si>
    <t>72268</t>
  </si>
  <si>
    <t>TERMINAL OU CONECTOR DE PRESSAO - PARA CABO 185MM2 - FORNECIMENTO E INSTALACAO</t>
  </si>
  <si>
    <t>30,44</t>
  </si>
  <si>
    <t>72269</t>
  </si>
  <si>
    <t>TERMINAL OU CONECTOR DE PRESSAO - PARA CABO 240MM2 - FORNECIMENTO E INSTALACAO</t>
  </si>
  <si>
    <t>72270</t>
  </si>
  <si>
    <t>TERMINAL OU CONECTOR DE PRESSAO - PARA CABO 300MM2 - FORNECIMENTO E INSTALACAO</t>
  </si>
  <si>
    <t>42,26</t>
  </si>
  <si>
    <t>72271</t>
  </si>
  <si>
    <t>CONECTOR PARAFUSO FENDIDO SPLIT-BOLT - PARA CABO DE 16MM2 - FORNECIMENTO E INSTALACAO</t>
  </si>
  <si>
    <t>10,49</t>
  </si>
  <si>
    <t>72272</t>
  </si>
  <si>
    <t>CONECTOR PARAFUSO FENDIDO SPLIT-BOLT - PARA CABO DE 35MM2 - FORNECIMENTO E INSTALACAO</t>
  </si>
  <si>
    <t>11,60</t>
  </si>
  <si>
    <t>73782/2</t>
  </si>
  <si>
    <t>TERMINAL METALICO A PRESSAO PARA 1 CABO DE 50 MM2 - FORNECIMENTO E INSTALACAO</t>
  </si>
  <si>
    <t>31,01</t>
  </si>
  <si>
    <t>73782/3</t>
  </si>
  <si>
    <t>TERMINAL METALICO A PRESSAO PARA 1 CABO DE 95 MM2 - FORNECIMENTO E INSTALACAO</t>
  </si>
  <si>
    <t>47,88</t>
  </si>
  <si>
    <t>73782/4</t>
  </si>
  <si>
    <t>TERMINAL A PRESSAO REFORCADO PARA CONEXAO DE CABO DE COBRE A BARRA, CABO 150 E 185MM2 - FORNECIMENTO E INSTALACAO</t>
  </si>
  <si>
    <t>107,16</t>
  </si>
  <si>
    <t>73782/5</t>
  </si>
  <si>
    <t>TERMINAL METALICO A PRESSAO P/ 1 CABO DE COBRE DE 25 MM2 COM 1 FURO DE FIXAÇÃO - FORNECIMENTO E INSTALACAO</t>
  </si>
  <si>
    <t>83377</t>
  </si>
  <si>
    <t>CONECTOR DE PARAFUSO FENDIDO EM LIGA DE COBRE COM SEPARADOR DE CABOS PARA CABO 50 MM2 - FORNECIMENTO E INSTALACAO</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</si>
  <si>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</si>
  <si>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</si>
  <si>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</si>
  <si>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</si>
  <si>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</si>
  <si>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</si>
  <si>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</si>
  <si>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</si>
  <si>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</si>
  <si>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</si>
  <si>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</si>
  <si>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</si>
  <si>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</si>
  <si>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</si>
  <si>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</si>
  <si>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</si>
  <si>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</si>
  <si>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</si>
  <si>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</si>
  <si>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</si>
  <si>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</si>
  <si>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</si>
  <si>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</si>
  <si>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</si>
  <si>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</si>
  <si>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</si>
  <si>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6,38</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</si>
  <si>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</si>
  <si>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</si>
  <si>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</si>
  <si>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</si>
  <si>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</si>
  <si>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</si>
  <si>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</si>
  <si>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</si>
  <si>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</si>
  <si>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</si>
  <si>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</si>
  <si>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</si>
  <si>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</si>
  <si>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</si>
  <si>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</si>
  <si>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</si>
  <si>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</si>
  <si>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</si>
  <si>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</si>
  <si>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</si>
  <si>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</si>
  <si>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</si>
  <si>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11,87</t>
  </si>
  <si>
    <t>91908</t>
  </si>
  <si>
    <t>CURVA 90 GRAUS PARA ELETRODUTO, PVC, ROSCÁVEL, DN 40 MM (1 1/4"), PARA CIRCUITOS TERMINAIS, INSTALADA EM LAJE - FORNECIMENTO E INSTALAÇÃO. AF_12/2015</t>
  </si>
  <si>
    <t>14,24</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</si>
  <si>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</si>
  <si>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</si>
  <si>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</si>
  <si>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</si>
  <si>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</si>
  <si>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</si>
  <si>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9,33</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</si>
  <si>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</si>
  <si>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</si>
  <si>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</si>
  <si>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</si>
  <si>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</si>
  <si>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</si>
  <si>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</si>
  <si>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</si>
  <si>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</si>
  <si>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</si>
  <si>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15,99</t>
  </si>
  <si>
    <t>93013</t>
  </si>
  <si>
    <t>LUVA PARA ELETRODUTO, PVC, ROSCÁVEL, DN 50 MM (1 1/2") - FORNECIMENTO E INSTALAÇÃO. AF_12/2015</t>
  </si>
  <si>
    <t>10,48</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</si>
  <si>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</si>
  <si>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</si>
  <si>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</si>
  <si>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</si>
  <si>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</si>
  <si>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</si>
  <si>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93017</t>
  </si>
  <si>
    <t>LUVA PARA ELETRODUTO, PVC, ROSCÁVEL, DN 110 MM (4") - FORNECIMENTO E INSTALAÇÃO. AF_12/2015</t>
  </si>
  <si>
    <t>93018</t>
  </si>
  <si>
    <t>CURVA 90 GRAUS PARA ELETRODUTO, PVC, ROSCÁVEL, DN 50 MM (1 1/2") - FORNECIMENTO E INSTALAÇÃO. AF_12/2015</t>
  </si>
  <si>
    <t>93020</t>
  </si>
  <si>
    <t>CURVA 90 GRAUS PARA ELETRODUTO, PVC, ROSCÁVEL, DN 60 MM (2") - FORNECIMENTO E INSTALAÇÃO. AF_12/2015</t>
  </si>
  <si>
    <t>93022</t>
  </si>
  <si>
    <t>CURVA 90 GRAUS PARA ELETRODUTO, PVC, ROSCÁVEL, DN 75 MM (2 1/2") - FORNECIMENTO E INSTALAÇÃO. AF_12/2015</t>
  </si>
  <si>
    <t>93024</t>
  </si>
  <si>
    <t>CURVA 90 GRAUS PARA ELETRODUTO, PVC, ROSCÁVEL, DN 85 MM (3") - FORNECIMENTO E INSTALAÇÃO. AF_12/2015</t>
  </si>
  <si>
    <t>93026</t>
  </si>
  <si>
    <t>CURVA 90 GRAUS PARA ELETRODUTO, PVC, ROSCÁVEL, DN 110 MM (4") - FORNECIMENTO E INSTALAÇÃO. AF_12/2015</t>
  </si>
  <si>
    <t>57,30</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</si>
  <si>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</si>
  <si>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</si>
  <si>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</si>
  <si>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</si>
  <si>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</si>
  <si>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</si>
  <si>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</si>
  <si>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</si>
  <si>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</si>
  <si>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</si>
  <si>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6,61</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</si>
  <si>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</si>
  <si>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</si>
  <si>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</si>
  <si>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</si>
  <si>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</si>
  <si>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</si>
  <si>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</si>
  <si>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</si>
  <si>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</si>
  <si>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</si>
  <si>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</si>
  <si>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</si>
  <si>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9,52</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</si>
  <si>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</si>
  <si>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</si>
  <si>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</si>
  <si>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</si>
  <si>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15,41</t>
  </si>
  <si>
    <t>72250</t>
  </si>
  <si>
    <t>CABO DE COBRE NU 10MM2 - FORNECIMENTO E INSTALACAO</t>
  </si>
  <si>
    <t>72251</t>
  </si>
  <si>
    <t>CABO DE COBRE NU 16MM2 - FORNECIMENTO E INSTALACAO</t>
  </si>
  <si>
    <t>72252</t>
  </si>
  <si>
    <t>CABO DE COBRE NU 25MM2 - FORNECIMENTO E INSTALACAO</t>
  </si>
  <si>
    <t>72253</t>
  </si>
  <si>
    <t>CABO DE COBRE NU 35MM2 - FORNECIMENTO E INSTALACAO</t>
  </si>
  <si>
    <t>22,39</t>
  </si>
  <si>
    <t>72254</t>
  </si>
  <si>
    <t>CABO DE COBRE NU 50MM2 - FORNECIMENTO E INSTALACAO</t>
  </si>
  <si>
    <t>72255</t>
  </si>
  <si>
    <t>CABO DE COBRE NU 70MM2 - FORNECIMENTO E INSTALACAO</t>
  </si>
  <si>
    <t>72256</t>
  </si>
  <si>
    <t>CABO DE COBRE NU 95MM2 - FORNECIMENTO E INSTALACAO</t>
  </si>
  <si>
    <t>54,15</t>
  </si>
  <si>
    <t>72257</t>
  </si>
  <si>
    <t>CABO DE COBRE NU 120MM2 - FORNECIMENTO E INSTALACAO</t>
  </si>
  <si>
    <t>70,55</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</si>
  <si>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</si>
  <si>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</si>
  <si>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</si>
  <si>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</si>
  <si>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</si>
  <si>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</si>
  <si>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</si>
  <si>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</si>
  <si>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</si>
  <si>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</si>
  <si>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</si>
  <si>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</si>
  <si>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</si>
  <si>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</si>
  <si>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4,68</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</si>
  <si>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</si>
  <si>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</si>
  <si>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</si>
  <si>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</si>
  <si>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7,58</t>
  </si>
  <si>
    <t>91933</t>
  </si>
  <si>
    <t>CABO DE COBRE FLEXÍVEL ISOLADO, 10 MM², ANTI-CHAMA 0,6/1,0 KV, PARA CIRCUITOS TERMINAIS - FORNECIMENTO E INSTALAÇÃO. AF_12/2015</t>
  </si>
  <si>
    <t>8,02</t>
  </si>
  <si>
    <t>91934</t>
  </si>
  <si>
    <t>CABO DE COBRE FLEXÍVEL ISOLADO, 16 MM², ANTI-CHAMA 450/750 V, PARA CIRCUITOS TERMINAIS - FORNECIMENTO E INSTALAÇÃO. AF_12/2015</t>
  </si>
  <si>
    <t>11,54</t>
  </si>
  <si>
    <t>91935</t>
  </si>
  <si>
    <t>CABO DE COBRE FLEXÍVEL ISOLADO, 16 MM², ANTI-CHAMA 0,6/1,0 KV, PARA CIRCUITOS TERMINAIS - FORNECIMENTO E INSTALAÇÃO. AF_12/2015</t>
  </si>
  <si>
    <t>12,17</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</si>
  <si>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</si>
  <si>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</si>
  <si>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</si>
  <si>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</si>
  <si>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</si>
  <si>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</si>
  <si>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</si>
  <si>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</si>
  <si>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</si>
  <si>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</si>
  <si>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</si>
  <si>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</si>
  <si>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</si>
  <si>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</si>
  <si>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</si>
  <si>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</si>
  <si>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17,10</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</si>
  <si>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</si>
  <si>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</si>
  <si>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</si>
  <si>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</si>
  <si>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23,76</t>
  </si>
  <si>
    <t>92989</t>
  </si>
  <si>
    <t>CABO DE COBRE FLEXÍVEL ISOLADO, 70 MM², ANTI-CHAMA 450/750 V, PARA DISTRIBUIÇÃO - FORNECIMENTO E INSTALAÇÃO. AF_12/2015</t>
  </si>
  <si>
    <t>32,72</t>
  </si>
  <si>
    <t>92990</t>
  </si>
  <si>
    <t>CABO DE COBRE FLEXÍVEL ISOLADO, 70 MM², ANTI-CHAMA 0,6/1,0 KV, PARA DISTRIBUIÇÃO - FORNECIMENTO E INSTALAÇÃO. AF_12/2015</t>
  </si>
  <si>
    <t>32,36</t>
  </si>
  <si>
    <t>92991</t>
  </si>
  <si>
    <t>CABO DE COBRE FLEXÍVEL ISOLADO, 95 MM², ANTI-CHAMA 450/750 V, PARA DISTRIBUIÇÃO - FORNECIMENTO E INSTALAÇÃO. AF_12/2015</t>
  </si>
  <si>
    <t>42,57</t>
  </si>
  <si>
    <t>92992</t>
  </si>
  <si>
    <t>CABO DE COBRE FLEXÍVEL ISOLADO, 95 MM², ANTI-CHAMA 0,6/1,0 KV, PARA DISTRIBUIÇÃO - FORNECIMENTO E INSTALAÇÃO. AF_12/2015</t>
  </si>
  <si>
    <t>42,60</t>
  </si>
  <si>
    <t>92993</t>
  </si>
  <si>
    <t>CABO DE COBRE FLEXÍVEL ISOLADO, 120 MM², ANTI-CHAMA 450/750 V, PARA DISTRIBUIÇÃO - FORNECIMENTO E INSTALAÇÃO. AF_12/2015</t>
  </si>
  <si>
    <t>54,41</t>
  </si>
  <si>
    <t>92994</t>
  </si>
  <si>
    <t>CABO DE COBRE FLEXÍVEL ISOLADO, 120 MM², ANTI-CHAMA 0,6/1,0 KV, PARA DISTRIBUIÇÃO - FORNECIMENTO E INSTALAÇÃO. AF_12/2015</t>
  </si>
  <si>
    <t>54,93</t>
  </si>
  <si>
    <t>92995</t>
  </si>
  <si>
    <t>CABO DE COBRE FLEXÍVEL ISOLADO, 150 MM², ANTI-CHAMA 450/750 V, PARA DISTRIBUIÇÃO - FORNECIMENTO E INSTALAÇÃO. AF_12/2015</t>
  </si>
  <si>
    <t>67,54</t>
  </si>
  <si>
    <t>92996</t>
  </si>
  <si>
    <t>CABO DE COBRE FLEXÍVEL ISOLADO, 150 MM², ANTI-CHAMA 0,6/1,0 KV, PARA DISTRIBUIÇÃO - FORNECIMENTO E INSTALAÇÃO. AF_12/2015</t>
  </si>
  <si>
    <t>67,72</t>
  </si>
  <si>
    <t>92997</t>
  </si>
  <si>
    <t>CABO DE COBRE FLEXÍVEL ISOLADO, 185 MM², ANTI-CHAMA 450/750 V, PARA DISTRIBUIÇÃO - FORNECIMENTO E INSTALAÇÃO. AF_12/2015</t>
  </si>
  <si>
    <t>81,99</t>
  </si>
  <si>
    <t>92998</t>
  </si>
  <si>
    <t>CABO DE COBRE FLEXÍVEL ISOLADO, 185 MM², ANTI-CHAMA 0,6/1,0 KV, PARA DISTRIBUIÇÃO - FORNECIMENTO E INSTALAÇÃO. AF_12/2015</t>
  </si>
  <si>
    <t>82,75</t>
  </si>
  <si>
    <t>92999</t>
  </si>
  <si>
    <t>CABO DE COBRE FLEXÍVEL ISOLADO, 240 MM², ANTI-CHAMA 450/750 V, PARA DISTRIBUIÇÃO - FORNECIMENTO E INSTALAÇÃO. AF_12/2015</t>
  </si>
  <si>
    <t>107,75</t>
  </si>
  <si>
    <t>93000</t>
  </si>
  <si>
    <t>CABO DE COBRE FLEXÍVEL ISOLADO, 240 MM², ANTI-CHAMA 0,6/1,0 KV, PARA DISTRIBUIÇÃO - FORNECIMENTO E INSTALAÇÃO. AF_12/2015</t>
  </si>
  <si>
    <t>108,39</t>
  </si>
  <si>
    <t>93001</t>
  </si>
  <si>
    <t>CABO DE COBRE RÍGIDO ISOLADO, 300 MM², ANTI-CHAMA 450/750 V, PARA DISTRIBUIÇÃO - FORNECIMENTO E INSTALAÇÃO. AF_12/2015</t>
  </si>
  <si>
    <t>131,47</t>
  </si>
  <si>
    <t>93002</t>
  </si>
  <si>
    <t>CABO DE COBRE FLEXÍVEL ISOLADO, 300 MM², ANTI-CHAMA 0,6/1,0 KV, PARA DISTRIBUIÇÃO - FORNECIMENTO E INSTALAÇÃO. AF_12/2015</t>
  </si>
  <si>
    <t>135,01</t>
  </si>
  <si>
    <t>83446</t>
  </si>
  <si>
    <t>CAIXA DE PASSAGEM 30X30X40 COM TAMPA E DRENO BRITA</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</si>
  <si>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</si>
  <si>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</si>
  <si>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</si>
  <si>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</si>
  <si>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</si>
  <si>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</si>
  <si>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</si>
  <si>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</si>
  <si>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</si>
  <si>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</si>
  <si>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</si>
  <si>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</si>
  <si>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24,82</t>
  </si>
  <si>
    <t>91943</t>
  </si>
  <si>
    <t>CAIXA RETANGULAR 4" X 4" MÉDIA (1,30 M DO PISO), PVC, INSTALADA EM PAREDE - FORNECIMENTO E INSTALAÇÃO. AF_12/2015</t>
  </si>
  <si>
    <t>91944</t>
  </si>
  <si>
    <t>CAIXA RETANGULAR 4" X 4" BAIXA (0,30 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</si>
  <si>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</si>
  <si>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</si>
  <si>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</si>
  <si>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</si>
  <si>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</si>
  <si>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</si>
  <si>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</si>
  <si>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</si>
  <si>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</si>
  <si>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</si>
  <si>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6,01</t>
  </si>
  <si>
    <t>92870</t>
  </si>
  <si>
    <t>CAIXA RETANGULAR 4" X 4" ALTA (2,00 M DO PISO), METÁLICA, INSTALADA EM PAREDE - FORNECIMENTO E INSTALAÇÃO. AF_12/2015</t>
  </si>
  <si>
    <t>22,68</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</si>
  <si>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</si>
  <si>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</si>
  <si>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</si>
  <si>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</si>
  <si>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</si>
  <si>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</si>
  <si>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20,53</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</si>
  <si>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</si>
  <si>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</si>
  <si>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</si>
  <si>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</si>
  <si>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</si>
  <si>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</si>
  <si>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</si>
  <si>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</si>
  <si>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</si>
  <si>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</si>
  <si>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24,62</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</si>
  <si>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</si>
  <si>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</si>
  <si>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</si>
  <si>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</si>
  <si>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</si>
  <si>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</si>
  <si>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25,66</t>
  </si>
  <si>
    <t>95791</t>
  </si>
  <si>
    <t>CONDULETE DE ALUMÍNIO, TIPO LR, PARA ELETRODUTO DE AÇO GALVANIZADO DN 32 MM (1 1/4''), APARENTE - FORNECIMENTO E INSTALAÇÃO. AF_11/2016_P</t>
  </si>
  <si>
    <t>32,95</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</si>
  <si>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</si>
  <si>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</si>
  <si>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</si>
  <si>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</si>
  <si>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</si>
  <si>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</si>
  <si>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38,31</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</si>
  <si>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</si>
  <si>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</si>
  <si>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</si>
  <si>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</si>
  <si>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</si>
  <si>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</si>
  <si>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42,45</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</si>
  <si>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</si>
  <si>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</si>
  <si>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</si>
  <si>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</si>
  <si>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</si>
  <si>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</si>
  <si>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</si>
  <si>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</si>
  <si>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20,23</t>
  </si>
  <si>
    <t>95808</t>
  </si>
  <si>
    <t>CONDULETE DE PVC, TIPO LL, PARA ELETRODUTO DE PVC SOLDÁVEL DN 25 MM (3/4''), APARENTE - FORNECIMENTO E INSTALAÇÃO. AF_11/2016</t>
  </si>
  <si>
    <t>20,73</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</si>
  <si>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</si>
  <si>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</si>
  <si>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</si>
  <si>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</si>
  <si>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</si>
  <si>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</si>
  <si>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</si>
  <si>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</si>
  <si>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</si>
  <si>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</si>
  <si>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13,15</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</si>
  <si>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</si>
  <si>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</si>
  <si>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</si>
  <si>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</si>
  <si>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</si>
  <si>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</si>
  <si>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24,92</t>
  </si>
  <si>
    <t>95817</t>
  </si>
  <si>
    <t>CONDULETE DE PVC, TIPO X, PARA ELETRODUTO DE PVC SOLDÁVEL DN 25 MM (3/4''), APARENTE - FORNECIMENTO E INSTALAÇÃO. AF_11/2016</t>
  </si>
  <si>
    <t>25,59</t>
  </si>
  <si>
    <t>95818</t>
  </si>
  <si>
    <t>CONDULETE DE PVC, TIPO X, PARA ELETRODUTO DE PVC SOLDÁVEL DN 32 MM (1''), APARENTE - FORNECIMENTO E INSTALAÇÃO. AF_11/2016</t>
  </si>
  <si>
    <t>30,81</t>
  </si>
  <si>
    <t>97886</t>
  </si>
  <si>
    <t>CAIXA ENTERRADA ELÉTRICA RETANGULAR, EM ALVENARIA COM TIJOLOS CERÂMICOS MACIÇOS, FUNDO COM BRITA, DIMENSÕES INTERNAS: 0,3X0,3X0,3 M. AF_05/2018</t>
  </si>
  <si>
    <t>112,89</t>
  </si>
  <si>
    <t>97887</t>
  </si>
  <si>
    <t>CAIXA ENTERRADA ELÉTRICA RETANGULAR, EM ALVENARIA COM TIJOLOS CERÂMICOS MACIÇOS, FUNDO COM BRITA, DIMENSÕES INTERNAS: 0,4X0,4X0,4 M. AF_05/2018</t>
  </si>
  <si>
    <t>178,25</t>
  </si>
  <si>
    <t>97888</t>
  </si>
  <si>
    <t>CAIXA ENTERRADA ELÉTRICA RETANGULAR, EM ALVENARIA COM TIJOLOS CERÂMICOS MACIÇOS, FUNDO COM BRITA, DIMENSÕES INTERNAS: 0,6X0,6X0,6 M. AF_05/2018</t>
  </si>
  <si>
    <t>343,94</t>
  </si>
  <si>
    <t>97889</t>
  </si>
  <si>
    <t>CAIXA ENTERRADA ELÉTRICA RETANGULAR, EM ALVENARIA COM TIJOLOS CERÂMICOS MACIÇOS, FUNDO COM BRITA, DIMENSÕES INTERNAS: 0,8X0,8X0,6 M. AF_05/2018</t>
  </si>
  <si>
    <t>460,44</t>
  </si>
  <si>
    <t>97890</t>
  </si>
  <si>
    <t>CAIXA ENTERRADA ELÉTRICA RETANGULAR, EM ALVENARIA COM TIJOLOS CERÂMICOS MACIÇOS, FUNDO COM BRITA, DIMENSÕES INTERNAS: 1X1X0,6 M. AF_05/2018</t>
  </si>
  <si>
    <t>523,96</t>
  </si>
  <si>
    <t>97891</t>
  </si>
  <si>
    <t>CAIXA ENTERRADA ELÉTRICA RETANGULAR, EM ALVENARIA COM BLOCOS DE CONCRETO, FUNDO COM BRITA, DIMENSÕES INTERNAS: 0,4X0,4X0,4 M. AF_05/2018</t>
  </si>
  <si>
    <t>130,24</t>
  </si>
  <si>
    <t>97892</t>
  </si>
  <si>
    <t>CAIXA ENTERRADA ELÉTRICA RETANGULAR, EM ALVENARIA COM BLOCOS DE CONCRETO, FUNDO COM BRITA, DIMENSÕES INTERNAS: 0,6X0,6X0,6 M. AF_05/2018</t>
  </si>
  <si>
    <t>242,41</t>
  </si>
  <si>
    <t>97893</t>
  </si>
  <si>
    <t>CAIXA ENTERRADA ELÉTRICA RETANGULAR, EM ALVENARIA COM BLOCOS DE CONCRETO, FUNDO COM BRITA, DIMENSÕES INTERNAS: 0,8X0,8X0,6 M. AF_05/2018</t>
  </si>
  <si>
    <t>330,97</t>
  </si>
  <si>
    <t>97894</t>
  </si>
  <si>
    <t>CAIXA ENTERRADA ELÉTRICA RETANGULAR, EM ALVENARIA COM BLOCOS DE CONCRETO, FUNDO COM BRITA, DIMENSÕES INTERNAS: 1X1X0,6 M. AF_05/2018</t>
  </si>
  <si>
    <t>367,08</t>
  </si>
  <si>
    <t>68066</t>
  </si>
  <si>
    <t>CAIXA DE PROTECAO PARA MEDIDOR MONOFASICO, FORNECIMENTO E INSTALACAO</t>
  </si>
  <si>
    <t>84,77</t>
  </si>
  <si>
    <t>72319</t>
  </si>
  <si>
    <t>DISJUNTOR BAIXA TENSAO TRIPOLAR A SECO  800A/600V, INCLUSIVE ELETROTÉCNICO</t>
  </si>
  <si>
    <t>4.667,65</t>
  </si>
  <si>
    <t>72341</t>
  </si>
  <si>
    <t>CONTATOR TRIPOLAR I NOMINAL 12A - FORNECIMENTO E INSTALACAO INCLUSIVE ELETROTÉCNICO</t>
  </si>
  <si>
    <t>201,35</t>
  </si>
  <si>
    <t>72343</t>
  </si>
  <si>
    <t>CONTATOR TRIPOLAR I NOMINAL 22A - FORNECIMENTO E INSTALACAO INCLUSIVE ELETROTÉCNICO</t>
  </si>
  <si>
    <t>238,02</t>
  </si>
  <si>
    <t>72344</t>
  </si>
  <si>
    <t>CONTATOR TRIPOLAR I NOMINAL 36A - FORNECIMENTO E INSTALACAO INCLUSIVE ELETROTÉCNICO</t>
  </si>
  <si>
    <t>362,98</t>
  </si>
  <si>
    <t>72345</t>
  </si>
  <si>
    <t>CONTATOR TRIPOLAR I NOMIMAL 94A - FORNECIMENTO E INSTALACAO INCLUSIVE ELETROTÉCNICO</t>
  </si>
  <si>
    <t>998,24</t>
  </si>
  <si>
    <t>74052/5</t>
  </si>
  <si>
    <t>QUADRO DE MEDICAO GERAL EM CHAPA METALICA PARA EDIFICIOS COM 16 APTOS, INCLUSIVE DISJUNTORES E ATERRAMENTO</t>
  </si>
  <si>
    <t>1.165,51</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</si>
  <si>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</si>
  <si>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</si>
  <si>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</si>
  <si>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</si>
  <si>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</si>
  <si>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</si>
  <si>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63,58</t>
  </si>
  <si>
    <t>74130/4</t>
  </si>
  <si>
    <t>DISJUNTOR TERMOMAGNETICO TRIPOLAR PADRAO NEMA (AMERICANO) 10 A 50A 240V, FORNECIMENTO E INSTALACAO</t>
  </si>
  <si>
    <t>89,66</t>
  </si>
  <si>
    <t>74130/5</t>
  </si>
  <si>
    <t>DISJUNTOR TERMOMAGNETICO TRIPOLAR PADRAO NEMA (AMERICANO) 60 A 100A 240V, FORNECIMENTO E INSTALACAO</t>
  </si>
  <si>
    <t>120,57</t>
  </si>
  <si>
    <t>74130/6</t>
  </si>
  <si>
    <t>DISJUNTOR TERMOMAGNETICO TRIPOLAR PADRAO NEMA (AMERICANO) 125 A 150A 240V, FORNECIMENTO E INSTALACAO</t>
  </si>
  <si>
    <t>347,12</t>
  </si>
  <si>
    <t>74130/7</t>
  </si>
  <si>
    <t>DISJUNTOR TERMOMAGNETICO TRIPOLAR EM CAIXA MOLDADA 250A 600V, FORNECIMENTO E INSTALACAO</t>
  </si>
  <si>
    <t>902,04</t>
  </si>
  <si>
    <t>74130/8</t>
  </si>
  <si>
    <t>DISJUNTOR TERMOMAGNETICO TRIPOLAR EM CAIXA MOLDADA 300 A 400A 600V, FORNECIMENTO E INSTALACAO</t>
  </si>
  <si>
    <t>1.233,81</t>
  </si>
  <si>
    <t>74130/9</t>
  </si>
  <si>
    <t>DISJUNTOR TERMOMAGNETICO TRIPOLAR EM CAIXA MOLDADA 500 A 600A 600V, FORNECIMENTO E INSTALACAO</t>
  </si>
  <si>
    <t>2.022,97</t>
  </si>
  <si>
    <t>74130/10</t>
  </si>
  <si>
    <t>DISJUNTOR TERMOMAGNETICO TRIPOLAR EM CAIXA MOLDADA 175 A 225A 240V, FORNECIMENTO E INSTALACAO</t>
  </si>
  <si>
    <t>544,32</t>
  </si>
  <si>
    <t>74131/1</t>
  </si>
  <si>
    <t>QUADRO DE DISTRIBUICAO DE ENERGIA DE EMBUTIR, EM CHAPA METALICA, PARA 3 DISJUNTORES TERMOMAGNETICOS MONOPOLARES SEM BARRAMENTO FORNECIMENTO E INSTALACAO</t>
  </si>
  <si>
    <t>47,26</t>
  </si>
  <si>
    <t>74131/4</t>
  </si>
  <si>
    <t>QUADRO DE DISTRIBUICAO DE ENERGIA DE EMBUTIR, EM CHAPA METALICA, PARA 18 DISJUNTORES TERMOMAGNETICOS MONOPOLARES, COM BARRAMENTO TRIFASICO E NEUTRO, FORNECIMENTO E INSTALACAO</t>
  </si>
  <si>
    <t>241,22</t>
  </si>
  <si>
    <t>74131/5</t>
  </si>
  <si>
    <t>QUADRO DE DISTRIBUICAO DE ENERGIA DE EMBUTIR, EM CHAPA METALICA, PARA 24 DISJUNTORES TERMOMAGNETICOS MONOPOLARES, COM BARRAMENTO TRIFASICO E NEUTRO, FORNECIMENTO E INSTALACAO</t>
  </si>
  <si>
    <t>281,60</t>
  </si>
  <si>
    <t>74131/6</t>
  </si>
  <si>
    <t>QUADRO DE DISTRIBUICAO DE ENERGIA DE EMBUTIR, EM CHAPA METALICA, PARA 32 DISJUNTORES TERMOMAGNETICOS MONOPOLARES, COM BARRAMENTO TRIFASICO E NEUTRO, FORNECIMENTO E INSTALACAO</t>
  </si>
  <si>
    <t>508,21</t>
  </si>
  <si>
    <t>74131/7</t>
  </si>
  <si>
    <t>QUADRO DE DISTRIBUICAO DE ENERGIA DE EMBUTIR, EM CHAPA METALICA, PARA 40 DISJUNTORES TERMOMAGNETICOS MONOPOLARES, COM BARRAMENTO TRIFASICO E NEUTRO, FORNECIMENTO E INSTALACAO</t>
  </si>
  <si>
    <t>440,83</t>
  </si>
  <si>
    <t>74131/8</t>
  </si>
  <si>
    <t>QUADRO DE DISTRIBUICAO DE ENERGIA DE EMBUTIR, EM CHAPA METALICA, PARA 50 DISJUNTORES TERMOMAGNETICOS MONOPOLARES, COM BARRAMENTO TRIFASICO E NEUTRO, FORNECIMENTO E INSTALACAO</t>
  </si>
  <si>
    <t>655,17</t>
  </si>
  <si>
    <t>83372</t>
  </si>
  <si>
    <t>CAIXA DE MEDICAO EM ALTA TENSAO - FORNECIMENTO E INSTALACAO</t>
  </si>
  <si>
    <t>610,06</t>
  </si>
  <si>
    <t>83463</t>
  </si>
  <si>
    <t>QUADRO DE DISTRIBUICAO DE ENERGIA EM CHAPA DE ACO GALVANIZADO, PARA 12 DISJUNTORES TERMOMAGNETICOS MONOPOLARES, COM BARRAMENTO TRIFASICO E NEUTRO - FORNECIMENTO E INSTALACAO</t>
  </si>
  <si>
    <t>180,09</t>
  </si>
  <si>
    <t>84402</t>
  </si>
  <si>
    <t>QUADRO DE DISTRIBUICAO DE ENERGIA P/ 6 DISJUNTORES TERMOMAGNETICOS MONOPOLARES SEM BARRAMENTO, DE EMBUTIR, EM CHAPA METALICA - FORNECIMENTO E INSTALACAO</t>
  </si>
  <si>
    <t>51,78</t>
  </si>
  <si>
    <t>93653</t>
  </si>
  <si>
    <t>DISJUNTOR MONOPOLAR TIPO DIN, CORRENTE NOMINAL DE 10A - FORNECIMENTO E INSTALAÇÃO. AF_04/2016</t>
  </si>
  <si>
    <t>10,36</t>
  </si>
  <si>
    <t>93654</t>
  </si>
  <si>
    <t>DISJUNTOR MONOPOLAR TIPO DIN, CORRENTE NOMINAL DE 16A - FORNECIMENTO E INSTALAÇÃO. AF_04/2016</t>
  </si>
  <si>
    <t>10,82</t>
  </si>
  <si>
    <t>93655</t>
  </si>
  <si>
    <t>DISJUNTOR MONOPOLAR TIPO DIN, CORRENTE NOMINAL DE 20A - FORNECIMENTO E INSTALAÇÃO. AF_04/2016</t>
  </si>
  <si>
    <t>93656</t>
  </si>
  <si>
    <t>DISJUNTOR MONOPOLAR TIPO DIN, CORRENTE NOMINAL DE 25A - FORNECIMENTO E INSTALAÇÃO. AF_04/2016</t>
  </si>
  <si>
    <t>93657</t>
  </si>
  <si>
    <t>DISJUNTOR MONOPOLAR TIPO DIN, CORRENTE NOMINAL DE 32A - FORNECIMENTO E INSTALAÇÃO. AF_04/2016</t>
  </si>
  <si>
    <t>93658</t>
  </si>
  <si>
    <t>DISJUNTOR MONOPOLAR TIPO DIN, CORRENTE NOMINAL DE 40A - FORNECIMENTO E INSTALAÇÃO. AF_04/2016</t>
  </si>
  <si>
    <t>93659</t>
  </si>
  <si>
    <t>DISJUNTOR MONOPOLAR TIPO DIN, CORRENTE NOMINAL DE 50A - FORNECIMENTO E INSTALAÇÃO. AF_04/2016</t>
  </si>
  <si>
    <t>93660</t>
  </si>
  <si>
    <t>DISJUNTOR BIPOLAR TIPO DIN, CORRENTE NOMINAL DE 10A - FORNECIMENTO E INSTALAÇÃO. AF_04/2016</t>
  </si>
  <si>
    <t>93661</t>
  </si>
  <si>
    <t>DISJUNTOR BIPOLAR TIPO DIN, CORRENTE NOMINAL DE 16A - FORNECIMENTO E INSTALAÇÃO. AF_04/2016</t>
  </si>
  <si>
    <t>54,06</t>
  </si>
  <si>
    <t>93662</t>
  </si>
  <si>
    <t>DISJUNTOR BIPOLAR TIPO DIN, CORRENTE NOMINAL DE 20A - FORNECIMENTO E INSTALAÇÃO. AF_04/2016</t>
  </si>
  <si>
    <t>55,66</t>
  </si>
  <si>
    <t>93663</t>
  </si>
  <si>
    <t>DISJUNTOR BIPOLAR TIPO DIN, CORRENTE NOMINAL DE 25A - FORNECIMENTO E INSTALAÇÃO. AF_04/2016</t>
  </si>
  <si>
    <t>93664</t>
  </si>
  <si>
    <t>DISJUNTOR BIPOLAR TIPO DIN, CORRENTE NOMINAL DE 32A - FORNECIMENTO E INSTALAÇÃO. AF_04/2016</t>
  </si>
  <si>
    <t>57,61</t>
  </si>
  <si>
    <t>93665</t>
  </si>
  <si>
    <t>DISJUNTOR BIPOLAR TIPO DIN, CORRENTE NOMINAL DE 40A - FORNECIMENTO E INSTALAÇÃO. AF_04/2016</t>
  </si>
  <si>
    <t>60,06</t>
  </si>
  <si>
    <t>93666</t>
  </si>
  <si>
    <t>DISJUNTOR BIPOLAR TIPO DIN, CORRENTE NOMINAL DE 50A - FORNECIMENTO E INSTALAÇÃO. AF_04/2016</t>
  </si>
  <si>
    <t>64,15</t>
  </si>
  <si>
    <t>93667</t>
  </si>
  <si>
    <t>DISJUNTOR TRIPOLAR TIPO DIN, CORRENTE NOMINAL DE 10A - FORNECIMENTO E INSTALAÇÃO. AF_04/2016</t>
  </si>
  <si>
    <t>66,09</t>
  </si>
  <si>
    <t>93668</t>
  </si>
  <si>
    <t>DISJUNTOR TRIPOLAR TIPO DIN, CORRENTE NOMINAL DE 16A - FORNECIMENTO E INSTALAÇÃO. AF_04/2016</t>
  </si>
  <si>
    <t>67,44</t>
  </si>
  <si>
    <t>93669</t>
  </si>
  <si>
    <t>DISJUNTOR TRIPOLAR TIPO DIN, CORRENTE NOMINAL DE 20A - FORNECIMENTO E INSTALAÇÃO. AF_04/2016</t>
  </si>
  <si>
    <t>69,80</t>
  </si>
  <si>
    <t>93670</t>
  </si>
  <si>
    <t>DISJUNTOR TRIPOLAR TIPO DIN, CORRENTE NOMINAL DE 25A - FORNECIMENTO E INSTALAÇÃO. AF_04/2016</t>
  </si>
  <si>
    <t>93671</t>
  </si>
  <si>
    <t>DISJUNTOR TRIPOLAR TIPO DIN, CORRENTE NOMINAL DE 32A - FORNECIMENTO E INSTALAÇÃO. AF_04/2016</t>
  </si>
  <si>
    <t>72,73</t>
  </si>
  <si>
    <t>93672</t>
  </si>
  <si>
    <t>DISJUNTOR TRIPOLAR TIPO DIN, CORRENTE NOMINAL DE 40A - FORNECIMENTO E INSTALAÇÃO. AF_04/2016</t>
  </si>
  <si>
    <t>77,60</t>
  </si>
  <si>
    <t>93673</t>
  </si>
  <si>
    <t>DISJUNTOR TRIPOLAR TIPO DIN, CORRENTE NOMINAL DE 50A - FORNECIMENTO E INSTALAÇÃO. AF_04/2016</t>
  </si>
  <si>
    <t>83,72</t>
  </si>
  <si>
    <t>72339</t>
  </si>
  <si>
    <t>TOMADA 3P+T 30A/440V SEM PLACA - FORNECIMENTO E INSTALACAO</t>
  </si>
  <si>
    <t>83403</t>
  </si>
  <si>
    <t>INTERRUPTOR PULSADOR DE CAMPAINHA OU MINUTERIA 2A/250V C/ CAIXA - FORNECIMENTO E INSTALACAO</t>
  </si>
  <si>
    <t>15,86</t>
  </si>
  <si>
    <t>83465</t>
  </si>
  <si>
    <t>INTERRUPTOR INTERMEDIARIO (FOUR-WAY) - FORNECIMENTO E INSTALACAO</t>
  </si>
  <si>
    <t>42,01</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</si>
  <si>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</si>
  <si>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</si>
  <si>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</si>
  <si>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</si>
  <si>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6,12</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</si>
  <si>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</si>
  <si>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</si>
  <si>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</si>
  <si>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</si>
  <si>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</si>
  <si>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</si>
  <si>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</si>
  <si>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</si>
  <si>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</si>
  <si>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</si>
  <si>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91953</t>
  </si>
  <si>
    <t>INTERRUPTOR SIMPLES (1 MÓDULO), 10A/250V, INCLUINDO SUPORTE E PLACA - FORNECIMENTO E INSTALAÇÃO. AF_12/2015</t>
  </si>
  <si>
    <t>19,71</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</si>
  <si>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</si>
  <si>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</si>
  <si>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</si>
  <si>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</si>
  <si>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</si>
  <si>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</si>
  <si>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</si>
  <si>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</si>
  <si>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35,81</t>
  </si>
  <si>
    <t>91958</t>
  </si>
  <si>
    <t>INTERRUPTOR SIMPLES (2 MÓDULOS), 10A/250V, SEM SUPORTE E SEM PLACA - FORNECIMENTO E INSTALAÇÃO. AF_12/2015</t>
  </si>
  <si>
    <t>25,08</t>
  </si>
  <si>
    <t>91959</t>
  </si>
  <si>
    <t>INTERRUPTOR SIMPLES (2 MÓDULOS), 10A/250V, INCLUINDO SUPORTE E PLACA - FORNECIMENTO E INSTALAÇÃO. AF_12/2015</t>
  </si>
  <si>
    <t>91960</t>
  </si>
  <si>
    <t>INTERRUPTOR PARALELO (2 MÓDULOS), 10A/250V, SEM SUPORTE E SEM PLACA - FORNECIMENTO E INSTALAÇÃO. AF_12/2015</t>
  </si>
  <si>
    <t>34,33</t>
  </si>
  <si>
    <t>91961</t>
  </si>
  <si>
    <t>INTERRUPTOR PARALELO (2 MÓDULOS), 10A/250V, INCLUINDO SUPORTE E PLACA - FORNECIMENTO E INSTALAÇÃO. AF_12/2015</t>
  </si>
  <si>
    <t>40,45</t>
  </si>
  <si>
    <t>91962</t>
  </si>
  <si>
    <t>INTERRUPTOR SIMPLES (1 MÓDULO) COM INTERRUPTOR PARALELO (2 MÓDULOS), 10A/250V, SEM SUPORTE E SEM PLACA - FORNECIMENTO E INSTALAÇÃO. AF_12/2015</t>
  </si>
  <si>
    <t>45,82</t>
  </si>
  <si>
    <t>91963</t>
  </si>
  <si>
    <t>INTERRUPTOR SIMPLES (1 MÓDULO) COM INTERRUPTOR PARALELO (2 MÓDULOS), 10A/250V, INCLUINDO SUPORTE E PLACA - FORNECIMENTO E INSTALAÇÃO. AF_12/2015</t>
  </si>
  <si>
    <t>51,94</t>
  </si>
  <si>
    <t>91964</t>
  </si>
  <si>
    <t>INTERRUPTOR SIMPLES (2 MÓDULOS) COM INTERRUPTOR PARALELO (1 MÓDULO), 10A/250V, SEM SUPORTE E SEM PLACA - FORNECIMENTO E INSTALAÇÃO. AF_12/2015</t>
  </si>
  <si>
    <t>41,18</t>
  </si>
  <si>
    <t>91965</t>
  </si>
  <si>
    <t>INTERRUPTOR SIMPLES (2 MÓDULOS) COM INTERRUPTOR PARALELO (1 MÓDULO), 10A/250V, INCLUINDO SUPORTE E PLACA - FORNECIMENTO E INSTALAÇÃO. AF_12/2015</t>
  </si>
  <si>
    <t>47,30</t>
  </si>
  <si>
    <t>91966</t>
  </si>
  <si>
    <t>INTERRUPTOR SIMPLES (3 MÓDULOS), 10A/250V, SEM SUPORTE E SEM PLACA - FORNECIMENTO E INSTALAÇÃO. AF_12/2015</t>
  </si>
  <si>
    <t>36,57</t>
  </si>
  <si>
    <t>91967</t>
  </si>
  <si>
    <t>INTERRUPTOR SIMPLES (3 MÓDULOS), 10A/250V, INCLUINDO SUPORTE E PLACA - FORNECIMENTO E INSTALAÇÃO. AF_12/2015</t>
  </si>
  <si>
    <t>42,69</t>
  </si>
  <si>
    <t>91968</t>
  </si>
  <si>
    <t>INTERRUPTOR PARALELO (3 MÓDULOS), 10A/250V, SEM SUPORTE E SEM PLACA - FORNECIMENTO E INSTALAÇÃO. AF_12/2015</t>
  </si>
  <si>
    <t>50,43</t>
  </si>
  <si>
    <t>91969</t>
  </si>
  <si>
    <t>INTERRUPTOR PARALELO (3 MÓDULOS), 10A/250V, INCLUINDO SUPORTE E PLACA - FORNECIMENTO E INSTALAÇÃO. AF_12/2015</t>
  </si>
  <si>
    <t>56,55</t>
  </si>
  <si>
    <t>91970</t>
  </si>
  <si>
    <t>INTERRUPTOR SIMPLES (3 MÓDULOS) COM INTERRUPTOR PARALELO (1 MÓDULO), 10A/250V, SEM SUPORTE E SEM PLACA - FORNECIMENTO E INSTALAÇÃO. AF_12/2015</t>
  </si>
  <si>
    <t>52,92</t>
  </si>
  <si>
    <t>91971</t>
  </si>
  <si>
    <t>INTERRUPTOR SIMPLES (3 MÓDULOS) COM INTERRUPTOR PARALELO (1 MÓDULO), 10A/250V, INCLUINDO SUPORTE E PLACA - FORNECIMENTO E INSTALAÇÃO. AF_12/2015</t>
  </si>
  <si>
    <t>62,75</t>
  </si>
  <si>
    <t>91972</t>
  </si>
  <si>
    <t>INTERRUPTOR SIMPLES (2 MÓDULOS) COM INTERRUPTOR PARALELO (2 MÓDULOS), 10A/250V, SEM SUPORTE E SEM PLACA - FORNECIMENTO E INSTALAÇÃO. AF_12/2015</t>
  </si>
  <si>
    <t>57,56</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</si>
  <si>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</si>
  <si>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</si>
  <si>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</si>
  <si>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</si>
  <si>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48,27</t>
  </si>
  <si>
    <t>91975</t>
  </si>
  <si>
    <t>INTERRUPTOR SIMPLES (4 MÓDULOS), 10A/250V, INCLUINDO SUPORTE E PLACA - FORNECIMENTO E INSTALAÇÃO. AF_12/2015</t>
  </si>
  <si>
    <t>58,10</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</si>
  <si>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</si>
  <si>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</si>
  <si>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</si>
  <si>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</si>
  <si>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</si>
  <si>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</si>
  <si>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29,44</t>
  </si>
  <si>
    <t>91979</t>
  </si>
  <si>
    <t>INTERRUPTOR INTERMEDIÁRIO (1 MÓDULO), 10A/250V, INCLUINDO SUPORTE E PLACA - FORNECIMENTO E INSTALAÇÃO. AF_09/2017</t>
  </si>
  <si>
    <t>35,56</t>
  </si>
  <si>
    <t>91980</t>
  </si>
  <si>
    <t>INTERRUPTOR BIPOLAR (1 MÓDULO), 10A/250V, SEM SUPORTE E SEM PLACA - FORNECIMENTO E INSTALAÇÃO. AF_09/2017</t>
  </si>
  <si>
    <t>91981</t>
  </si>
  <si>
    <t>INTERRUPTOR BIPOLAR (1 MÓDULO), 10A/250V, INCLUINDO SUPORTE E PLACA - FORNECIMENTO E INSTALAÇÃO. AF_09/2017</t>
  </si>
  <si>
    <t>91982</t>
  </si>
  <si>
    <t>DIMMER ROTATIVO (1 MÓDULO), 220V/600W, SEM SUPORTE E SEM PLACA - FORNECIMENTO E INSTALAÇÃO. AF_09/2017</t>
  </si>
  <si>
    <t>71,17</t>
  </si>
  <si>
    <t>91983</t>
  </si>
  <si>
    <t>DIMMER ROTATIVO (1 MÓDULO), 220V/600W, INCLUINDO SUPORTE E PLACA - FORNECIMENTO E INSTALAÇÃO. AF_09/2017</t>
  </si>
  <si>
    <t>77,29</t>
  </si>
  <si>
    <t>91984</t>
  </si>
  <si>
    <t>INTERRUPTOR PULSADOR CAMPAINHA (1 MÓDULO), 10A/250V, SEM SUPORTE E SEM PLACA - FORNECIMENTO E INSTALAÇÃO. AF_09/2017</t>
  </si>
  <si>
    <t>91985</t>
  </si>
  <si>
    <t>INTERRUPTOR PULSADOR CAMPAINHA (1 MÓDULO), 10A/250V, INCLUINDO SUPORTE E PLACA - FORNECIMENTO E INSTALAÇÃO. AF_09/2017</t>
  </si>
  <si>
    <t>91986</t>
  </si>
  <si>
    <t>CAMPAINHA CIGARRA (1 MÓDULO), 10A/250V, SEM SUPORTE E SEM PLACA - FORNECIMENTO E INSTALAÇÃO. AF_09/2017</t>
  </si>
  <si>
    <t>27,58</t>
  </si>
  <si>
    <t>91987</t>
  </si>
  <si>
    <t>CAMPAINHA CIGARRA (1 MÓDULO), 10A/250V, INCLUINDO SUPORTE E PLACA - FORNECIMENTO E INSTALAÇÃO. AF_09/2017</t>
  </si>
  <si>
    <t>33,70</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</si>
  <si>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</si>
  <si>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</si>
  <si>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</si>
  <si>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</si>
  <si>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</si>
  <si>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</si>
  <si>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</si>
  <si>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</si>
  <si>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25,73</t>
  </si>
  <si>
    <t>91992</t>
  </si>
  <si>
    <t>TOMADA ALTA DE EMBUTIR (1 MÓDULO), 2P+T 10 A, INCLUINDO SUPORTE E PLACA - FORNECIMENTO E INSTALAÇÃO. AF_12/2015</t>
  </si>
  <si>
    <t>30,05</t>
  </si>
  <si>
    <t>91993</t>
  </si>
  <si>
    <t>TOMADA ALTA DE EMBUTIR (1 MÓDULO), 2P+T 20 A, INCLUINDO SUPORTE E PLACA - FORNECIMENTO E INSTALAÇÃO. AF_12/2015</t>
  </si>
  <si>
    <t>91994</t>
  </si>
  <si>
    <t>TOMADA MÉDIA DE EMBUTIR (1 MÓDULO), 2P+T 10 A, SEM SUPORTE E SEM PLACA - FORNECIMENTO E INSTALAÇÃO. AF_12/2015</t>
  </si>
  <si>
    <t>17,31</t>
  </si>
  <si>
    <t>91995</t>
  </si>
  <si>
    <t>TOMADA MÉDIA DE EMBUTIR (1 MÓDULO), 2P+T 20 A, SEM SUPORTE E SEM PLACA - FORNECIMENTO E INSTALAÇÃO. AF_12/2015</t>
  </si>
  <si>
    <t>19,11</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</si>
  <si>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</si>
  <si>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</si>
  <si>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</si>
  <si>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</si>
  <si>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</si>
  <si>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</si>
  <si>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</si>
  <si>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</si>
  <si>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</si>
  <si>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</si>
  <si>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</si>
  <si>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</si>
  <si>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</si>
  <si>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</si>
  <si>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</si>
  <si>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</si>
  <si>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</si>
  <si>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</si>
  <si>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</si>
  <si>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</si>
  <si>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42,19</t>
  </si>
  <si>
    <t>92006</t>
  </si>
  <si>
    <t>TOMADA BAIXA DE EMBUTIR (2 MÓDULOS), 2P+T 10 A, SEM SUPORTE E SEM PLACA - FORNECIMENTO E INSTALAÇÃO. AF_12/2015</t>
  </si>
  <si>
    <t>27,33</t>
  </si>
  <si>
    <t>92007</t>
  </si>
  <si>
    <t>TOMADA BAIXA DE EMBUTIR (2 MÓDULOS), 2P+T 20 A, SEM SUPORTE E SEM PLACA - FORNECIMENTO E INSTALAÇÃO. AF_12/2015</t>
  </si>
  <si>
    <t>30,93</t>
  </si>
  <si>
    <t>92008</t>
  </si>
  <si>
    <t>TOMADA BAIXA DE EMBUTIR (2 MÓDULOS), 2P+T 10 A, INCLUINDO SUPORTE E PLACA - FORNECIMENTO E INSTALAÇÃO. AF_12/2015</t>
  </si>
  <si>
    <t>92009</t>
  </si>
  <si>
    <t>TOMADA BAIXA DE EMBUTIR (2 MÓDULOS), 2P+T 20 A, INCLUINDO SUPORTE E PLACA - FORNECIMENTO E INSTALAÇÃO. AF_12/2015</t>
  </si>
  <si>
    <t>37,05</t>
  </si>
  <si>
    <t>92010</t>
  </si>
  <si>
    <t>TOMADA MÉDIA DE EMBUTIR (3 MÓDULOS), 2P+T 10 A, SEM SUPORTE E SEM PLACA - FORNECIMENTO E INSTALAÇÃO. AF_12/2015</t>
  </si>
  <si>
    <t>47,64</t>
  </si>
  <si>
    <t>92011</t>
  </si>
  <si>
    <t>TOMADA MÉDIA DE EMBUTIR (3 MÓDULOS), 2P+T 20 A, SEM SUPORTE E SEM PLACA - FORNECIMENTO E INSTALAÇÃO. AF_12/2015</t>
  </si>
  <si>
    <t>53,04</t>
  </si>
  <si>
    <t>92012</t>
  </si>
  <si>
    <t>TOMADA MÉDIA DE EMBUTIR (3 MÓDULOS), 2P+T 10 A, INCLUINDO SUPORTE E PLACA - FORNECIMENTO E INSTALAÇÃO. AF_12/2015</t>
  </si>
  <si>
    <t>53,76</t>
  </si>
  <si>
    <t>92013</t>
  </si>
  <si>
    <t>TOMADA MÉDIA DE EMBUTIR (3 MÓDULOS), 2P+T 20 A, INCLUINDO SUPORTE E PLACA - FORNECIMENTO E INSTALAÇÃO. AF_12/2015</t>
  </si>
  <si>
    <t>59,16</t>
  </si>
  <si>
    <t>92014</t>
  </si>
  <si>
    <t>TOMADA BAIXA DE EMBUTIR (3 MÓDULOS), 2P+T 10 A, SEM SUPORTE E SEM PLACA - FORNECIMENTO E INSTALAÇÃO. AF_12/2015</t>
  </si>
  <si>
    <t>39,93</t>
  </si>
  <si>
    <t>92015</t>
  </si>
  <si>
    <t>TOMADA BAIXA DE EMBUTIR (3 MÓDULOS), 2P+T 20 A, SEM SUPORTE E SEM PLACA - FORNECIMENTO E INSTALAÇÃO. AF_12/2015</t>
  </si>
  <si>
    <t>45,33</t>
  </si>
  <si>
    <t>92016</t>
  </si>
  <si>
    <t>TOMADA BAIXA DE EMBUTIR (3 MÓDULOS), 2P+T 10 A, INCLUINDO SUPORTE E PLACA - FORNECIMENTO E INSTALAÇÃO. AF_12/2015</t>
  </si>
  <si>
    <t>46,05</t>
  </si>
  <si>
    <t>92017</t>
  </si>
  <si>
    <t>TOMADA BAIXA DE EMBUTIR (3 MÓDULOS), 2P+T 20 A, INCLUINDO SUPORTE E PLACA - FORNECIMENTO E INSTALAÇÃO. AF_12/2015</t>
  </si>
  <si>
    <t>51,45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</si>
  <si>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</si>
  <si>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</si>
  <si>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</si>
  <si>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</si>
  <si>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</si>
  <si>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</si>
  <si>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78,24</t>
  </si>
  <si>
    <t>92021</t>
  </si>
  <si>
    <t>TOMADA BAIXA DE EMBUTIR (6 MÓDULOS), 2P+T 10 A, INCLUINDO SUPORTE E PLACA - FORNECIMENTO E INSTALAÇÃO. AF_12/2015</t>
  </si>
  <si>
    <t>88,07</t>
  </si>
  <si>
    <t>92022</t>
  </si>
  <si>
    <t>INTERRUPTOR SIMPLES (1 MÓDULO) COM 1 TOMADA DE EMBUTIR 2P+T 10 A,  SEM SUPORTE E SEM PLACA - FORNECIMENTO E INSTALAÇÃO. AF_12/2015</t>
  </si>
  <si>
    <t>28,76</t>
  </si>
  <si>
    <t>92023</t>
  </si>
  <si>
    <t>INTERRUPTOR SIMPLES (1 MÓDULO) COM 1 TOMADA DE EMBUTIR 2P+T 10 A,  INCLUINDO SUPORTE E PLACA - FORNECIMENTO E INSTALAÇÃO. AF_12/2015</t>
  </si>
  <si>
    <t>34,88</t>
  </si>
  <si>
    <t>92024</t>
  </si>
  <si>
    <t>INTERRUPTOR SIMPLES (1 MÓDULO) COM 2 TOMADAS DE EMBUTIR 2P+T 10 A,  SEM SUPORTE E SEM PLACA - FORNECIMENTO E INSTALAÇÃO. AF_12/2015</t>
  </si>
  <si>
    <t>43,96</t>
  </si>
  <si>
    <t>92025</t>
  </si>
  <si>
    <t>INTERRUPTOR SIMPLES (1 MÓDULO) COM 2 TOMADAS DE EMBUTIR 2P+T 10 A,  INCLUINDO SUPORTE E PLACA - FORNECIMENTO E INSTALAÇÃO. AF_12/2015</t>
  </si>
  <si>
    <t>50,08</t>
  </si>
  <si>
    <t>92026</t>
  </si>
  <si>
    <t>INTERRUPTOR SIMPLES (2 MÓDULOS) COM 1 TOMADA DE EMBUTIR 2P+T 10 A,  SEM SUPORTE E SEM PLACA - FORNECIMENTO E INSTALAÇÃO. AF_12/2015</t>
  </si>
  <si>
    <t>40,25</t>
  </si>
  <si>
    <t>92027</t>
  </si>
  <si>
    <t>INTERRUPTOR SIMPLES (2 MÓDULOS) COM 1 TOMADA DE EMBUTIR 2P+T 10 A,  INCLUINDO SUPORTE E PLACA - FORNECIMENTO E INSTALAÇÃO. AF_12/2015</t>
  </si>
  <si>
    <t>46,37</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</si>
  <si>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</si>
  <si>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</si>
  <si>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</si>
  <si>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</si>
  <si>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</si>
  <si>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</si>
  <si>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48,57</t>
  </si>
  <si>
    <t>92031</t>
  </si>
  <si>
    <t>INTERRUPTOR PARALELO (1 MÓDULO) COM 2 TOMADAS DE EMBUTIR 2P+T 10 A,  INCLUINDO SUPORTE E PLACA - FORNECIMENTO E INSTALAÇÃO. AF_12/2015</t>
  </si>
  <si>
    <t>54,69</t>
  </si>
  <si>
    <t>92032</t>
  </si>
  <si>
    <t>INTERRUPTOR PARALELO (2 MÓDULOS) COM 1 TOMADA DE EMBUTIR 2P+T 10 A,  SEM SUPORTE E SEM PLACA - FORNECIMENTO E INSTALAÇÃO. AF_12/2015</t>
  </si>
  <si>
    <t>49,50</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</si>
  <si>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</si>
  <si>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</si>
  <si>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</si>
  <si>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</si>
  <si>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</si>
  <si>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</si>
  <si>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72278</t>
  </si>
  <si>
    <t>LAMPADA VAPOR METALICO 400W - FORNECIMENTO E INSTALACAO</t>
  </si>
  <si>
    <t>77,34</t>
  </si>
  <si>
    <t>72280</t>
  </si>
  <si>
    <t>IGNITOR PARA PARTIDA LÂMPADA VAPOR SÓDIO ALTA PRESSÃO ATÉ 400W</t>
  </si>
  <si>
    <t>51,56</t>
  </si>
  <si>
    <t>73953/4</t>
  </si>
  <si>
    <t>LUMINÁRIAS TIPO CALHA, DE SOBREPOR, COM REATORES DE PARTIDA RÁPIDA E LÂMPADAS FLUORESCENTES 2X2X18W, COMPLETAS, FORNECIMENTO E INSTALAÇÃO</t>
  </si>
  <si>
    <t>130,08</t>
  </si>
  <si>
    <t>73953/8</t>
  </si>
  <si>
    <t>LUMINÁRIAS TIPO CALHA, DE SOBREPOR, COM REATORES DE PARTIDA RÁPIDA E LÂMPADAS FLUORESCENTES 2X2X36W, COMPLETAS, FORNECIMENTO E INSTALAÇÃO</t>
  </si>
  <si>
    <t>172,35</t>
  </si>
  <si>
    <t>73953/9</t>
  </si>
  <si>
    <t>LUMINARIA SOBREPOR TP CALHA C/REATOR PART CONVENC LAMP 1X20W E STARTERFIX EM LAJE OU FORRO - FORNECIMENTO E COLOCACAO</t>
  </si>
  <si>
    <t>49,18</t>
  </si>
  <si>
    <t>83391</t>
  </si>
  <si>
    <t>REATOR PARA LAMPADA FLUORESCENTE 2X40W PARTIDA RAPIDA FORNECIMENTO E INSTALACAO</t>
  </si>
  <si>
    <t>27,06</t>
  </si>
  <si>
    <t>83392</t>
  </si>
  <si>
    <t>REATOR PARA LAMPADA FLUORESCENTE 1X20W PARTIDA RAPIDA FORNECIMENTO E INSTALACAO</t>
  </si>
  <si>
    <t>83393</t>
  </si>
  <si>
    <t>REATOR PARA LAMPADA FLUORESCENTE 1X40W PARTIDA RAPIDA FORNECIMENTO E INSTALACAO</t>
  </si>
  <si>
    <t>25,62</t>
  </si>
  <si>
    <t>83470</t>
  </si>
  <si>
    <t>LAMPADA FLUORESCENTE TP HO 85W - FORNECIMENTO E INSTALACAO</t>
  </si>
  <si>
    <t>74,08</t>
  </si>
  <si>
    <t>93040</t>
  </si>
  <si>
    <t>LÂMPADA FLUORESCENTE COMPACTA 15 W 2U, BASE E27 - FORNECIMENTO E INSTALAÇÃO</t>
  </si>
  <si>
    <t>93041</t>
  </si>
  <si>
    <t>LÂMPADA FLUORESCENTE ESPIRAL BRANCA 65 W, BASE E27 - FORNECIMENTO E INSTALAÇÃO</t>
  </si>
  <si>
    <t>73,63</t>
  </si>
  <si>
    <t>93042</t>
  </si>
  <si>
    <t>LÂMPADA LED 6 W BIVOLT BRANCA, FORMATO TRADICIONAL (BASE E27) - FORNECIMENTO E INSTALAÇÃO</t>
  </si>
  <si>
    <t>93043</t>
  </si>
  <si>
    <t>LÂMPADA LED 10 W BIVOLT BRANCA, FORMATO TRADICIONAL (BASE E27) - FORNECIMENTO E INSTALAÇÃO</t>
  </si>
  <si>
    <t>93044</t>
  </si>
  <si>
    <t>LÂMPADA FLUORESCENTE COMPACTA 3U BRANCA 20 W, BASE E27 - FORNECIMENTO E INSTALAÇÃO</t>
  </si>
  <si>
    <t>93045</t>
  </si>
  <si>
    <t>LÂMPADA FLUORESCENTE ESPIRAL BRANCA 45 W, BASE E27 - FORNECIMENTO E INSTALAÇÃO</t>
  </si>
  <si>
    <t>41,37</t>
  </si>
  <si>
    <t>97583</t>
  </si>
  <si>
    <t>LUMINÁRIA TIPO CALHA, DE SOBREPOR, COM 1 LÂMPADA TUBULAR DE 18 W - FORNECIMENTO E INSTALAÇÃO. AF_11/2017</t>
  </si>
  <si>
    <t>42,02</t>
  </si>
  <si>
    <t>97584</t>
  </si>
  <si>
    <t>LUMINÁRIA TIPO CALHA, DE SOBREPOR, COM 1 LÂMPADA TUBULAR DE 36 W - FORNECIMENTO E INSTALAÇÃO. AF_11/2017</t>
  </si>
  <si>
    <t>97585</t>
  </si>
  <si>
    <t>LUMINÁRIA TIPO CALHA, DE SOBREPOR, COM 2 LÂMPADAS TUBULARES DE 18 W - FORNECIMENTO E INSTALAÇÃO. AF_11/2017</t>
  </si>
  <si>
    <t>97586</t>
  </si>
  <si>
    <t>LUMINÁRIA TIPO CALHA, DE SOBREPOR, COM 2 LÂMPADAS TUBULARES DE 36 W - FORNECIMENTO E INSTALAÇÃO. AF_11/2017</t>
  </si>
  <si>
    <t>75,97</t>
  </si>
  <si>
    <t>97587</t>
  </si>
  <si>
    <t>LUMINÁRIA TIPO CALHA, DE EMBUTIR, COM 2 LÂMPADAS DE 14 W COM REFLETOR - FORNECIMENTO E INSTALAÇÃO. AF_11/2017</t>
  </si>
  <si>
    <t>131,05</t>
  </si>
  <si>
    <t>97589</t>
  </si>
  <si>
    <t>LUMINÁRIA TIPO PLAFON EM PLÁSTICO, DE SOBREPOR, COM 1 LÂMPADA DE 15 W, - FORNECIMENTO E INSTALAÇÃO. AF_11/2017</t>
  </si>
  <si>
    <t>27,45</t>
  </si>
  <si>
    <t>97590</t>
  </si>
  <si>
    <t>LUMINÁRIA TIPO PLAFON REDONDO COM VIDRO FOSCO, DE SOBREPOR, COM 1 LÂMPADA DE 15 W - FORNECIMENTO E INSTALAÇÃO. AF_11/2017</t>
  </si>
  <si>
    <t>53,20</t>
  </si>
  <si>
    <t>97591</t>
  </si>
  <si>
    <t>LUMINÁRIA TIPO PLAFON REDONDO COM VIDRO FOSCO, DE SOBREPOR, COM 2 LÂMPADAS DE 15 W - FORNECIMENTO E INSTALAÇÃO. AF_11/2017</t>
  </si>
  <si>
    <t>72,19</t>
  </si>
  <si>
    <t>97592</t>
  </si>
  <si>
    <t>LUMINÁRIA TIPO PLAFON, DE SOBREPOR, COM 1 LÂMPADA LED - FORNECIMENTO E INSTALAÇÃO. AF_11/2017</t>
  </si>
  <si>
    <t>93,30</t>
  </si>
  <si>
    <t>97593</t>
  </si>
  <si>
    <t>LUMINÁRIA TIPO SPOT, DE SOBREPOR, COM 1 LÂMPADA DE 15 W - FORNECIMENTO E INSTALAÇÃO. AF_11/2017</t>
  </si>
  <si>
    <t>72,14</t>
  </si>
  <si>
    <t>97594</t>
  </si>
  <si>
    <t>LUMINÁRIA TIPO SPOT, DE SOBREPOR, COM 2 LÂMPADAS DE 15 W - FORNECIMENTO E INSTALAÇÃO. AF_11/2017</t>
  </si>
  <si>
    <t>71,46</t>
  </si>
  <si>
    <t>97595</t>
  </si>
  <si>
    <t>SENSOR DE PRESENÇA COM FOTOCÉLULA, FIXAÇÃO EM PAREDE - FORNECIMENTO E INSTALAÇÃO. AF_11/2017</t>
  </si>
  <si>
    <t>46,32</t>
  </si>
  <si>
    <t>97596</t>
  </si>
  <si>
    <t>SENSOR DE PRESENÇA SEM FOTOCÉLULA, FIXAÇÃO EM PAREDE - FORNECIMENTO E INSTALAÇÃO. AF_11/2017</t>
  </si>
  <si>
    <t>97597</t>
  </si>
  <si>
    <t>SENSOR DE PRESENÇA COM FOTOCÉLULA, FIXAÇÃO EM TETO - FORNECIMENTO E INSTALAÇÃO. AF_11/2017</t>
  </si>
  <si>
    <t>40,19</t>
  </si>
  <si>
    <t>97598</t>
  </si>
  <si>
    <t>SENSOR DE PRESENÇA SEM FOTOCÉLULA, FIXAÇÃO EM TETO - FORNECIMENTO E INSTALAÇÃO. AF_11/2017</t>
  </si>
  <si>
    <t>38,41</t>
  </si>
  <si>
    <t>97599</t>
  </si>
  <si>
    <t>LUMINÁRIA DE EMERGÊNCIA - FORNECIMENTO E INSTALAÇÃO. AF_11/2017</t>
  </si>
  <si>
    <t>35,49</t>
  </si>
  <si>
    <t>97609</t>
  </si>
  <si>
    <t>LÂMPADA COMPACTA DE LED 6 W, BASE E27 - FORNECIMENTO E INSTALAÇÃO. AF_11/2017</t>
  </si>
  <si>
    <t>97610</t>
  </si>
  <si>
    <t>LÂMPADA COMPACTA DE LED 10 W, BASE E27 - FORNECIMENTO E INSTALAÇÃO. AF_11/2017</t>
  </si>
  <si>
    <t>36,69</t>
  </si>
  <si>
    <t>97611</t>
  </si>
  <si>
    <t>LÂMPADA COMPACTA FLUORESCENTE DE 15 W, BASE E27 - FORNECIMENTO E INSTALAÇÃO. AF_11/2017</t>
  </si>
  <si>
    <t>97612</t>
  </si>
  <si>
    <t>LÂMPADA COMPACTA FLUORESCENTE DE 20 W, BASE E27 - FORNECIMENTO E INSTALAÇÃO. AF_11/2017</t>
  </si>
  <si>
    <t>18,20</t>
  </si>
  <si>
    <t>97613</t>
  </si>
  <si>
    <t>LÂMPADA COMPACTA DE VAPOR MERCURIO 125 W, BASE E27 - FORNECIMENTO E INSTALAÇÃO. AF_11/2017</t>
  </si>
  <si>
    <t>97614</t>
  </si>
  <si>
    <t>LÂMPADA COMPACTA DE VAPOR METÁLICO OVOIDE 150 W, BASE E27 - FORNECIMENTO E INSTALAÇÃO. AF_11/2017</t>
  </si>
  <si>
    <t>40,53</t>
  </si>
  <si>
    <t>97615</t>
  </si>
  <si>
    <t>LÂMPADA TUBULAR FLUORESCENTE T8 DE 16/18 W, BASE G13 - FORNECIMENTO E INSTALAÇÃO. AF_11/2017_P</t>
  </si>
  <si>
    <t>30,14</t>
  </si>
  <si>
    <t>97616</t>
  </si>
  <si>
    <t>LÂMPADA TUBULAR FLUORESCENTE T8 DE 32/36 W, BASE G13 - FORNECIMENTO E INSTALAÇÃO. AF_11/2017_P</t>
  </si>
  <si>
    <t>97617</t>
  </si>
  <si>
    <t>LÂMPADA TUBULAR FLUORESCENTE T10 DE 20/40 W, BASE G13 - FORNECIMENTO E INSTALAÇÃO. AF_11/2017_P</t>
  </si>
  <si>
    <t>97618</t>
  </si>
  <si>
    <t>LÂMPADA TUBULAR FLUORESCENTE T5 DE 14 W, BASE G13 - FORNECIMENTO E INSTALAÇÃO. AF_11/2017_P</t>
  </si>
  <si>
    <t>32,19</t>
  </si>
  <si>
    <t>9540</t>
  </si>
  <si>
    <t>ENTRADA DE ENERGIA ELÉTRICA AÉREA MONOFÁSICA 50A COM POSTE DE CONCRETO, INCLUSIVE CABEAMENTO, CAIXA DE PROTEÇÃO PARA MEDIDOR E ATERRAMENTO.</t>
  </si>
  <si>
    <t>861,50</t>
  </si>
  <si>
    <t>41598</t>
  </si>
  <si>
    <t>ENTRADA PROVISORIA DE ENERGIA ELETRICA AEREA TRIFASICA 40A EM POSTE MADEIRA</t>
  </si>
  <si>
    <t>1.237,98</t>
  </si>
  <si>
    <t>72941</t>
  </si>
  <si>
    <t>APARELHO SINALIZADOR DE SAIDA DE GARAGEM, COM CELULA FOTOELETRICA - FORNECIMENTO E INSTALACAO</t>
  </si>
  <si>
    <t>169,32</t>
  </si>
  <si>
    <t>73624</t>
  </si>
  <si>
    <t>SUPORTE PARA TRANSFORMADOR EM POSTE DE CONCRETO CIRCULAR</t>
  </si>
  <si>
    <t>75,89</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</si>
  <si>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</si>
  <si>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</si>
  <si>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</si>
  <si>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</si>
  <si>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</si>
  <si>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</si>
  <si>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6,89</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</si>
  <si>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</si>
  <si>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</si>
  <si>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</si>
  <si>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</si>
  <si>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4,04</t>
  </si>
  <si>
    <t>73781/1</t>
  </si>
  <si>
    <t>MUFLA TERMINAL PRIMARIA UNIPOLAR USO INTERNO PARA CABO 35/120MM2, ISOLACAO 15/25KV EM EPR - BORRACHA DE SILICONE. FORNECIMENTO E INSTALACAO.</t>
  </si>
  <si>
    <t>283,37</t>
  </si>
  <si>
    <t>73781/2</t>
  </si>
  <si>
    <t>ISOLADOR DE PINO TP HI-POT CILINDRICO CLASSE 15KV. FORNECIMENTO E INSTALACAO.</t>
  </si>
  <si>
    <t>21,88</t>
  </si>
  <si>
    <t>73781/3</t>
  </si>
  <si>
    <t>ISOLADOR DE SUSPENSAO (DISCO) TP CAVILHA CLASSE 15KV - 6''. FORNECIMENTO E INSTALACAO.</t>
  </si>
  <si>
    <t>66,37</t>
  </si>
  <si>
    <t>88543</t>
  </si>
  <si>
    <t>ARMACAO SECUNDARIA OU REX COMPLETA PARA TRESLINHAS-FORNECIMENTO E INSTALACAO.</t>
  </si>
  <si>
    <t>125,48</t>
  </si>
  <si>
    <t>88544</t>
  </si>
  <si>
    <t>ARMACAO SECUNDARIA OU REX COMPLETA PARA DUAS LINHAS-FORNECIMENTO E INSTALACAO.</t>
  </si>
  <si>
    <t>79,23</t>
  </si>
  <si>
    <t>88545</t>
  </si>
  <si>
    <t>ARMACAO SECUNDARIA OU REX COMPLETA PARA QUATRO LINHAS-FORNECIMENTO E INSTALACAO.</t>
  </si>
  <si>
    <t>146,58</t>
  </si>
  <si>
    <t>73783/1</t>
  </si>
  <si>
    <t>POSTE CONCRETO SECAO CIRCULAR COMPRIMENTO=5M CARGA NOMINAL TOPO 100KG INCLUSIVE ESCAVACAO EXCLUSIVE TRANSPORTE - FORNECIMENTO E COLOCACAO</t>
  </si>
  <si>
    <t>527,57</t>
  </si>
  <si>
    <t>73783/3</t>
  </si>
  <si>
    <t>POSTE CONCRETO SEÇÃO CIRCULAR COMPRIMENTO=5M CARGA NOMINAL TOPO 300KG INCLUSIVE ESCAVACAO EXCLUSIVE TRANSPORTE - FORNECIMENTO E COLOCAÇÃO</t>
  </si>
  <si>
    <t>485,02</t>
  </si>
  <si>
    <t>73783/5</t>
  </si>
  <si>
    <t>POSTE CONCRETO SEÇÃO CIRCULAR COMPRIMENTO=7M CARGA NOMINAL TOPO 100KG INCLUSIVE ESCAVACAO EXCLUSIVE TRANSPORTE - FORNECIMENTO E COLOCAÇÃO</t>
  </si>
  <si>
    <t>534,79</t>
  </si>
  <si>
    <t>73783/6</t>
  </si>
  <si>
    <t>POSTE CONCRETO SEÇÃO CIRCULAR COMPRIMENTO=7M CARGA NOMINAL TOPO 200KG INCLUSIVE ESCAVACAO EXCLUSIVE TRANSPORTE - FORNECIMENTO E COLOCAÇÃO</t>
  </si>
  <si>
    <t>623,77</t>
  </si>
  <si>
    <t>73783/8</t>
  </si>
  <si>
    <t>POSTE CONCRETO SEÇÃO CIRCULAR COMPRIMENTO=11M  E CARGA NOMINAL 200KG INCLUSIVE ESCAVACAO EXCLUSIVE TRANSPORTE - FORNECIMENTO E COLOCAÇÃO</t>
  </si>
  <si>
    <t>1.087,09</t>
  </si>
  <si>
    <t>73783/9</t>
  </si>
  <si>
    <t>POSTE CONCRETO SEÇÃO CIRCULAR COMPRIMENTO=11M  CARGA NOMINAL NO TOPO 300KG INCLUSIVE ESCAVACAO EXCLUSIVE TRANSPORTE - FORNECIMENTO E COLOCAÇÃO</t>
  </si>
  <si>
    <t>1.089,39</t>
  </si>
  <si>
    <t>73783/10</t>
  </si>
  <si>
    <t>POSTE CONCRETO SEÇÃO CIRCULAR COMPRIMENTO=11M  CARGA NOMINAL NO TOPO 400KG INCLUSIVE ESCAVACAO EXCLUSIVE TRANSPORTE - FORNECIMENTO E COLOCAÇÃO</t>
  </si>
  <si>
    <t>1.295,01</t>
  </si>
  <si>
    <t>73783/11</t>
  </si>
  <si>
    <t>POSTE CONCRETO SEÇÃO CIRCULAR COMPRIMENTO=14M  CARGA NOMINAL NO TOPO 400KG INCLUSIVE ESCAVACAO EXCLUSIVE TRANSPORTE - FORNECIMENTO E COLOCAÇÃO</t>
  </si>
  <si>
    <t>1.974,28</t>
  </si>
  <si>
    <t>73783/12</t>
  </si>
  <si>
    <t>POSTE CONCRETO SEÇÃO CIRCULAR COMPRIMENTO=7M CARGA NOMINAL NO TOPO 300KG INCLUSIVE ESCAVACAO EXCLUSIVE TRANSPORTE - FORNECIMENTO E COLOCAÇÃO</t>
  </si>
  <si>
    <t>719,52</t>
  </si>
  <si>
    <t>73783/14</t>
  </si>
  <si>
    <t>POSTE CONCRETO SEÇÃO CIRCULAR COMPRIMENTO=9M CARGA NOMINAL NO TOPO 200KG INCLUSIVE ESCAVACAO EXCLUSIVE TRANSPORTE - FORNECIMENTO E COLOCAÇÃO</t>
  </si>
  <si>
    <t>813,83</t>
  </si>
  <si>
    <t>73783/15</t>
  </si>
  <si>
    <t>POSTE CONCRETO SEÇÃO CIRCULAR COMPRIMENTO=9M CARGA NOMINAL NO TOPO 300KG INCLUSIVE ESCAVACAO EXCLUSIVE TRANSPORTE - FORNECIMENTO E COLOCAÇÃO</t>
  </si>
  <si>
    <t>873,77</t>
  </si>
  <si>
    <t>73783/16</t>
  </si>
  <si>
    <t>POSTE CONCRETO SEÇÃO CIRCULAR COMPRIMENTO=9M CARGA NOMINAL NO TOPO 400KG INCLUSIVE ESCAVACAO EXCLUSIVE TRANSPORTE - FORNECIMENTO E COLOCAÇÃO</t>
  </si>
  <si>
    <t>1.037,43</t>
  </si>
  <si>
    <t>73783/17</t>
  </si>
  <si>
    <t>POSTE CONCRETO SEÇÃO CIRCULAR COMPRIMENTO=10M CARGA NOMINAL NO TOPO 600KG INCLUSIVE ESCAVACAO EXCLUSIVE TRANSPORTE - FORNECIMENTO E COLOCAÇÃO</t>
  </si>
  <si>
    <t>1.371,06</t>
  </si>
  <si>
    <t>83394</t>
  </si>
  <si>
    <t>POSTE DE CONCRETO DUPLO T H=11M E CARGA NOMINAL 200KG INCLUSIVE ESCAVACAO, EXCLUSIVE TRANSPORTE - FORNECIMENTO E INSTALACAO</t>
  </si>
  <si>
    <t>910,62</t>
  </si>
  <si>
    <t>83396</t>
  </si>
  <si>
    <t>POSTE DE CONCRETO DUPLO T H=9M CARGA NOMINAL 300KG INCLUSIVE ESCAVACAO, EXCLUSIVE TRANSPORTE - FORNECIMENTO E INSTALACAO</t>
  </si>
  <si>
    <t>822,58</t>
  </si>
  <si>
    <t>83397</t>
  </si>
  <si>
    <t>POSTE DE CONCRETO DUPLO T H=9M CARGA NOMINAL 500KG INCLUSIVE ESCAVACAO, EXCLUSIVE TRANSPORTE - FORNECIMENTO E INSTALACAO</t>
  </si>
  <si>
    <t>1.091,65</t>
  </si>
  <si>
    <t>83398</t>
  </si>
  <si>
    <t>POSTE DE CONCRETO DUPLO T H=10M CARGA NOMINAL 300KG INCLUSIVE ESCAVACAO, EXCLUSIVE TRANSPORTE - FORNECIMENTO E INSTALACAO</t>
  </si>
  <si>
    <t>956,43</t>
  </si>
  <si>
    <t>73769/1</t>
  </si>
  <si>
    <t>POSTE ACO CONICO CONTINUO CURVO SIMPLES SEM BASE C/JANELA 9M (INSPECAO) - FORNECIMENTO E INSTALACAO</t>
  </si>
  <si>
    <t>1.613,41</t>
  </si>
  <si>
    <t>73769/2</t>
  </si>
  <si>
    <t>POSTE DE AÇO CONICO CONTÍNUO CURVO SIMPLES, FLANGEADO, COM JANELA DE INSPEÇÃO H=9M - FORNECIMENTO E INSTALACAO</t>
  </si>
  <si>
    <t>1.615,55</t>
  </si>
  <si>
    <t>73769/3</t>
  </si>
  <si>
    <t>POSTE DE ACO CONICO CONTINUO CURVO DUPLO, FLANGEADO, COM JANELA DE INSPECAO H=9M - FORNECIMENTO E INSTALACAO</t>
  </si>
  <si>
    <t>1.666,52</t>
  </si>
  <si>
    <t>73769/4</t>
  </si>
  <si>
    <t>POSTE DE ACO CONICO CONTINUO RETO, ENGASTADO, H=9M - FORNECIMENTO E INSTALACAO</t>
  </si>
  <si>
    <t>1.682,40</t>
  </si>
  <si>
    <t>73855/1</t>
  </si>
  <si>
    <t>CHUMBADOR DE AÇO PARA FIXAÇÃO DE POSTE DE ACO RETO OU CURVO 7 A 9M COM FLANGE - FORNECIMENTO E INSTALACAO</t>
  </si>
  <si>
    <t>714,92</t>
  </si>
  <si>
    <t>72281</t>
  </si>
  <si>
    <t>REATOR PARA LAMPADA VAPOR DE MERCURIO USO EXTERNO 220V/400W</t>
  </si>
  <si>
    <t>99,89</t>
  </si>
  <si>
    <t>72282</t>
  </si>
  <si>
    <t>REATOR PARA LAMPADA VAPOR DE SODIO ALTA PRESSAO - 220V/250W - USO EXTERNO</t>
  </si>
  <si>
    <t>135,04</t>
  </si>
  <si>
    <t>73831/2</t>
  </si>
  <si>
    <t>LAMPADA DE VAPOR DE MERCURIO DE 250W - FORNECIMENTO E INSTALACAO</t>
  </si>
  <si>
    <t>33,64</t>
  </si>
  <si>
    <t>73831/3</t>
  </si>
  <si>
    <t>LAMPADA DE VAPOR DE MERCURIO DE 400W/250V - FORNECIMENTO E INSTALACAO</t>
  </si>
  <si>
    <t>44,46</t>
  </si>
  <si>
    <t>73831/4</t>
  </si>
  <si>
    <t>LAMPADA MISTA DE 160W - FORNECIMENTO E INSTALACAO</t>
  </si>
  <si>
    <t>21,64</t>
  </si>
  <si>
    <t>73831/5</t>
  </si>
  <si>
    <t>LAMPADA MISTA DE 250W - FORNECIMENTO E INSTALACAO</t>
  </si>
  <si>
    <t>28,08</t>
  </si>
  <si>
    <t>73831/6</t>
  </si>
  <si>
    <t>LAMPADA MISTA DE 500W - FORNECIMENTO E INSTALACAO</t>
  </si>
  <si>
    <t>49,88</t>
  </si>
  <si>
    <t>73831/7</t>
  </si>
  <si>
    <t>LAMPADA DE VAPOR DE SODIO DE 150WX220V - FORNECIMENTO E INSTALACAO</t>
  </si>
  <si>
    <t>73831/8</t>
  </si>
  <si>
    <t>LAMPADA DE VAPOR DE SODIO DE 250WX220V - FORNECIMENTO E INSTALACAO</t>
  </si>
  <si>
    <t>45,66</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</si>
  <si>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</si>
  <si>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</si>
  <si>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</si>
  <si>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</si>
  <si>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123,92</t>
  </si>
  <si>
    <t>74246/1</t>
  </si>
  <si>
    <t>REFLETOR RETANGULAR FECHADO COM LAMPADA VAPOR METALICO 400 W</t>
  </si>
  <si>
    <t>259,20</t>
  </si>
  <si>
    <t>83399</t>
  </si>
  <si>
    <t>RELE FOTOELETRICO P/ COMANDO DE ILUMINACAO EXTERNA 220V/1000W - FORNECIMENTO E INSTALACAO</t>
  </si>
  <si>
    <t>28,19</t>
  </si>
  <si>
    <t>83400</t>
  </si>
  <si>
    <t>BRACO P/ ILUMINACAO DE RUAS EM TUBO ACO GALV 1" COMP = 1,20M E INCLINACAO 25GRAUS EM RELACAO AO PLANO VERTICAL P/ FIXACAO EM POSTE OU PAREDE - FORNECIMENTO E INSTALACAO</t>
  </si>
  <si>
    <t>83401</t>
  </si>
  <si>
    <t>BRACO P/ LUMINARIA PUBLICA 1 X 1,50 M, EM TUBO ACO GALV 3/4, P/ FIXACAO EM POSTE OU PAREDE - FORNECIMENTO E INSTALACAO</t>
  </si>
  <si>
    <t>83402</t>
  </si>
  <si>
    <t>ABRACADEIRA DE FIXACAO DE BRACOS DE LUMINARIAS DE 4" - FORNECIMENTO E INSTALACAO</t>
  </si>
  <si>
    <t>46,34</t>
  </si>
  <si>
    <t>83475</t>
  </si>
  <si>
    <t>LUMINARIA FECHADA PARA ILUMINACAO PUBLICA COM REATOR DE PARTIDA RAPIDA COM LAMPADA A VAPOR DE MERCURIO 250W - FORNECIMENTO E INSTALACAO</t>
  </si>
  <si>
    <t>345,12</t>
  </si>
  <si>
    <t>83478</t>
  </si>
  <si>
    <t>LUMINARIA FECHADA PARA ILUMINACAO PUBLICA - LAMPADAS DE 250/500W - FORNECIMENTO E INSTALACAO (EXCLUINDO LAMPADAS)</t>
  </si>
  <si>
    <t>252,09</t>
  </si>
  <si>
    <t>83479</t>
  </si>
  <si>
    <t>LUMINARIA ESTANQUE - PROTECAO CONTRA AGUA, POEIRA OU IMPACTOS - TIPO AQUATIC PIAL OU EQUIVALENTE</t>
  </si>
  <si>
    <t>102,04</t>
  </si>
  <si>
    <t>83480</t>
  </si>
  <si>
    <t>REATOR PARA LAMPADA VAPOR DE MERCURIO 125W  USO EXTERNO</t>
  </si>
  <si>
    <t>80,37</t>
  </si>
  <si>
    <t>83481</t>
  </si>
  <si>
    <t>REATOR PARA LAMPADA VAPOR DE MERCURIO 250W USO EXTERNO</t>
  </si>
  <si>
    <t>90,43</t>
  </si>
  <si>
    <t>97600</t>
  </si>
  <si>
    <t>REFLETOR EM ALUMÍNIO COM SUPORTE E ALÇA, LÂMPADA 125 W - FORNECIMENTO E INSTALAÇÃO. AF_11/2017</t>
  </si>
  <si>
    <t>187,27</t>
  </si>
  <si>
    <t>97601</t>
  </si>
  <si>
    <t>REFLETOR EM ALUMÍNIO COM SUPORTE E ALÇA, LÂMPADA 250 W - FORNECIMENTO E INSTALAÇÃO. AF_11/2017</t>
  </si>
  <si>
    <t>200,30</t>
  </si>
  <si>
    <t>97605</t>
  </si>
  <si>
    <t>LUMINÁRIA ARANDELA TIPO MEIA-LUA, PARA 1 LÂMPADA LED - FORNECIMENTO E INSTALAÇÃO. AF_11/2017</t>
  </si>
  <si>
    <t>65,19</t>
  </si>
  <si>
    <t>97606</t>
  </si>
  <si>
    <t>LUMINÁRIA ARANDELA TIPO MEIA-LUA, PARA 1 LÂMPADA DE 15 W - FORNECIMENTO E INSTALAÇÃO. AF_11/2017</t>
  </si>
  <si>
    <t>97607</t>
  </si>
  <si>
    <t>LUMINÁRIA ARANDELA TIPO TARTARUGA PARA 1 LÂMPADA LED - FORNECIMENTO E INSTALAÇÃO. AF_11/2017</t>
  </si>
  <si>
    <t>96,88</t>
  </si>
  <si>
    <t>97608</t>
  </si>
  <si>
    <t>LUMINÁRIA ARANDELA TIPO TARTARUGA, COM GRADE, PARA 1 LÂMPADA DE 15 W - FORNECIMENTO E INSTALAÇÃO. AF_11/2017</t>
  </si>
  <si>
    <t>72,76</t>
  </si>
  <si>
    <t>73857/1</t>
  </si>
  <si>
    <t>TRANSFORMADOR DISTRIBUICAO  75KVA TRIFASICO 60HZ CLASSE 15KV IMERSO EM ÓLEO MINERAL FORNECIMENTO E INSTALACAO</t>
  </si>
  <si>
    <t>6.348,65</t>
  </si>
  <si>
    <t>73857/2</t>
  </si>
  <si>
    <t>TRANSFORMADOR DISTRIBUICAO  112,5KVA TRIFASICO 60HZ CLASSE 15KV IMERSO EM ÓLEO MINERAL FORNECIMENTO E INSTALACAO</t>
  </si>
  <si>
    <t>7.845,52</t>
  </si>
  <si>
    <t>73857/3</t>
  </si>
  <si>
    <t>TRANSFORMADOR DISTRIBUICAO  150KVA TRIFASICO 60HZ CLASSE 15KV IMERSO EM ÓLEO MINERAL FORNECIMENTO E INSTALACAO</t>
  </si>
  <si>
    <t>9.889,96</t>
  </si>
  <si>
    <t>73857/4</t>
  </si>
  <si>
    <t>TRANSFORMADOR DISTRIBUICAO  225KVA TRIFASICO 60HZ CLASSE 15KV IMERSO EM ÓLEO MINERAL FORNECIMENTO E INSTALACAO</t>
  </si>
  <si>
    <t>13.850,46</t>
  </si>
  <si>
    <t>73857/5</t>
  </si>
  <si>
    <t>TRANSFORMADOR DISTRIBUICAO  300KVA TRIFASICO 60HZ CLASSE 15KV IMERSO EM ÓLEO MINERAL FORNECIMENTO E INSTALACAO</t>
  </si>
  <si>
    <t>16.156,08</t>
  </si>
  <si>
    <t>73857/6</t>
  </si>
  <si>
    <t>TRANSFORMADOR DISTRIBUICAO  500KVA TRIFASICO 60HZ CLASSE 15KV IMERSO EM ÓLEO MINERAL FORNECIMENTO E INSTALACAO</t>
  </si>
  <si>
    <t>26.296,37</t>
  </si>
  <si>
    <t>73857/7</t>
  </si>
  <si>
    <t>TRANSFORMADOR DISTRIBUICAO  30KVA TRIFASICO 60HZ CLASSE 15KV IMERSO EM ÓLEO MINERAL FORNECIMENTO E INSTALACAO</t>
  </si>
  <si>
    <t>4.382,35</t>
  </si>
  <si>
    <t>73857/8</t>
  </si>
  <si>
    <t>TRANSFORMADOR DISTRIBUICAO  45KVA TRIFASICO 60HZ CLASSE 15KV IMERSO EM ÓLEO MINERAL FORNECIMENTO E INSTALACAO</t>
  </si>
  <si>
    <t>4.907,72</t>
  </si>
  <si>
    <t>73857/9</t>
  </si>
  <si>
    <t>TRANSFORMADOR DISTRIBUICAO  750KVA TRIFASICO 60HZ CLASSE 15KV IMERSO EM ÓLEO MINERAL FORNECIMENTO E INSTALACAO</t>
  </si>
  <si>
    <t>36.030,76</t>
  </si>
  <si>
    <t>73857/10</t>
  </si>
  <si>
    <t>TRANSFORMADOR DISTRIBUICAO  1000KVA TRIFASICO 60HZ CLASSE 15KV IMERSO EM ÓLEO MINERAL FORNECIMENTO E INSTALACAO</t>
  </si>
  <si>
    <t>50.397,38</t>
  </si>
  <si>
    <t>93128</t>
  </si>
  <si>
    <t>PONTO DE ILUMINAÇÃO RESIDENCIAL INCLUINDO INTERRUPTOR SIMPLES, CAIXA ELÉTRICA, ELETRODUTO, CABO, RASGO, QUEBRA E CHUMBAMENTO (EXCLUINDO LUMINÁRIA E LÂMPADA). AF_01/2016</t>
  </si>
  <si>
    <t>100,13</t>
  </si>
  <si>
    <t>93137</t>
  </si>
  <si>
    <t>PONTO DE ILUMINAÇÃO RESIDENCIAL INCLUINDO INTERRUPTOR SIMPLES (2 MÓDULOS), CAIXA ELÉTRICA, ELETRODUTO, CABO, RASGO, QUEBRA E CHUMBAMENTO (EXCLUINDO LUMINÁRIA E LÂMPADA). AF_01/2016</t>
  </si>
  <si>
    <t>118,04</t>
  </si>
  <si>
    <t>93138</t>
  </si>
  <si>
    <t>PONTO DE ILUMINAÇÃO RESIDENCIAL INCLUINDO INTERRUPTOR PARALELO, CAIXA ELÉTRICA, ELETRODUTO, CABO, RASGO, QUEBRA E CHUMBAMENTO (EXCLUINDO LUMINÁRIA E LÂMPADA). AF_01/2016</t>
  </si>
  <si>
    <t>111,20</t>
  </si>
  <si>
    <t>93139</t>
  </si>
  <si>
    <t>PONTO DE ILUMINAÇÃO RESIDENCIAL INCLUINDO INTERRUPTOR PARALELO (2 MÓDULOS), CAIXA ELÉTRICA, ELETRODUTO, CABO, RASGO, QUEBRA E CHUMBAMENTO (EXCLUINDO LUMINÁRIA E LÂMPADA). AF_01/2016</t>
  </si>
  <si>
    <t>140,15</t>
  </si>
  <si>
    <t>93140</t>
  </si>
  <si>
    <t>PONTO DE ILUMINAÇÃO RESIDENCIAL INCLUINDO INTERRUPTOR SIMPLES CONJUGADO COM PARALELO, CAIXA ELÉTRICA, ELETRODUTO, CABO, RASGO, QUEBRA E CHUMBAMENTO (EXCLUINDO LUMINÁRIA E LÂMPADA). AF_01/2016</t>
  </si>
  <si>
    <t>132,29</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</si>
  <si>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</si>
  <si>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</si>
  <si>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</si>
  <si>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</si>
  <si>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133,88</t>
  </si>
  <si>
    <t>93143</t>
  </si>
  <si>
    <t>PONTO DE TOMADA RESIDENCIAL INCLUINDO TOMADA 20A/250V, CAIXA ELÉTRICA, ELETRODUTO, CABO, RASGO, QUEBRA E CHUMBAMENTO. AF_01/2016</t>
  </si>
  <si>
    <t>120,52</t>
  </si>
  <si>
    <t>93144</t>
  </si>
  <si>
    <t>PONTO DE UTILIZAÇÃO DE EQUIPAMENTOS ELÉTRICOS, RESIDENCIAL, INCLUINDO SUPORTE E PLACA, CAIXA ELÉTRICA, ELETRODUTO, CABO, RASGO, QUEBRA E CHUMBAMENTO. AF_01/2016</t>
  </si>
  <si>
    <t>144,74</t>
  </si>
  <si>
    <t>93145</t>
  </si>
  <si>
    <t>PONTO DE ILUMINAÇÃO E TOMADA, RESIDENCIAL, INCLUINDO INTERRUPTOR SIMPLES E TOMADA 10A/250V, CAIXA ELÉTRICA, ELETRODUTO, CABO, RASGO, QUEBRA E CHUMBAMENTO (EXCLUINDO LUMINÁRIA E LÂMPADA). AF_01/2016</t>
  </si>
  <si>
    <t>143,02</t>
  </si>
  <si>
    <t>93146</t>
  </si>
  <si>
    <t>PONTO DE ILUMINAÇÃO E TOMADA, RESIDENCIAL, INCLUINDO INTERRUPTOR PARALELO E TOMADA 10A/250V, CAIXA ELÉTRICA, ELETRODUTO, CABO, RASGO, QUEBRA E CHUMBAMENTO (EXCLUINDO LUMINÁRIA E LÂMPADA). AF_01/2016</t>
  </si>
  <si>
    <t>154,08</t>
  </si>
  <si>
    <t>93147</t>
  </si>
  <si>
    <t>PONTO DE ILUMINAÇÃO E TOMADA, RESIDENCIAL, INCLUINDO INTERRUPTOR SIMPLES, INTERRUPTOR PARALELO E TOMADA 10A/250V, CAIXA ELÉTRICA, ELETRODUTO, CABO, RASGO, QUEBRA E CHUMBAMENTO (EXCLUINDO LUMINÁRIA E LÂMPADA). AF_01/2016</t>
  </si>
  <si>
    <t>175,21</t>
  </si>
  <si>
    <t>8260</t>
  </si>
  <si>
    <t>INSTALACAO PARA-RAIOS P/RESERVATORIO</t>
  </si>
  <si>
    <t>2.462,41</t>
  </si>
  <si>
    <t>72315</t>
  </si>
  <si>
    <t>TERMINAL AEREO EM ACO GALVANIZADO COM BASE DE FIXACAO H = 30CM</t>
  </si>
  <si>
    <t>23,58</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</si>
  <si>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</si>
  <si>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</si>
  <si>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</si>
  <si>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</si>
  <si>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</si>
  <si>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</si>
  <si>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</si>
  <si>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</si>
  <si>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41,11</t>
  </si>
  <si>
    <t>96975</t>
  </si>
  <si>
    <t>CORDOALHA DE COBRE NU 70 MM², NÃO ENTERRADA, COM ISOLADOR - FORNECIMENTO E INSTALAÇÃO. AF_12/2017</t>
  </si>
  <si>
    <t>52,29</t>
  </si>
  <si>
    <t>96976</t>
  </si>
  <si>
    <t>CORDOALHA DE COBRE NU 95 MM², NÃO ENTERRADA, COM ISOLADOR - FORNECIMENTO E INSTALAÇÃO. AF_12/2017</t>
  </si>
  <si>
    <t>66,85</t>
  </si>
  <si>
    <t>96977</t>
  </si>
  <si>
    <t>CORDOALHA DE COBRE NU 50 MM², ENTERRADA, SEM ISOLADOR - FORNECIMENTO E INSTALAÇÃO. AF_12/2017</t>
  </si>
  <si>
    <t>23,72</t>
  </si>
  <si>
    <t>96978</t>
  </si>
  <si>
    <t>CORDOALHA DE COBRE NU 70 MM², ENTERRADA, SEM ISOLADOR - FORNECIMENTO E INSTALAÇÃO. AF_12/2017</t>
  </si>
  <si>
    <t>96979</t>
  </si>
  <si>
    <t>CORDOALHA DE COBRE NU 95 MM², ENTERRADA, SEM ISOLADOR - FORNECIMENTO E INSTALAÇÃO. AF_12/2017</t>
  </si>
  <si>
    <t>46,39</t>
  </si>
  <si>
    <t>96984</t>
  </si>
  <si>
    <t>ELETRODUTO PVC 40MM (1 ¼ ) PARA SPDA - FORNECIMENTO E INSTALAÇÃO. AF_12/2017</t>
  </si>
  <si>
    <t>39,31</t>
  </si>
  <si>
    <t>96985</t>
  </si>
  <si>
    <t>HASTE DE ATERRAMENTO 5/8  PARA SPDA - FORNECIMENTO E INSTALAÇÃO. AF_12/2017</t>
  </si>
  <si>
    <t>96986</t>
  </si>
  <si>
    <t>HASTE DE ATERRAMENTO 3/4  PARA SPDA - FORNECIMENTO E INSTALAÇÃO. AF_12/2017</t>
  </si>
  <si>
    <t>57,84</t>
  </si>
  <si>
    <t>96987</t>
  </si>
  <si>
    <t>BASE METÁLICA PARA MASTRO 1 ½  PARA SPDA - FORNECIMENTO E INSTALAÇÃO. AF_12/2017</t>
  </si>
  <si>
    <t>77,83</t>
  </si>
  <si>
    <t>96988</t>
  </si>
  <si>
    <t>MASTRO 1 ½  PARA SPDA - FORNECIMENTO E INSTALAÇÃO. AF_12/2017</t>
  </si>
  <si>
    <t>92,54</t>
  </si>
  <si>
    <t>96989</t>
  </si>
  <si>
    <t>CAPTOR TIPO FRANKLIN PARA SPDA - FORNECIMENTO E INSTALAÇÃO. AF_12/2017</t>
  </si>
  <si>
    <t>61,22</t>
  </si>
  <si>
    <t>98463</t>
  </si>
  <si>
    <t>SUPORTE ISOLADOR PARA CORDOALHA DE COBRE - FORNECIMENTO E INSTALAÇÃO. AF_12/2017</t>
  </si>
  <si>
    <t>16,30</t>
  </si>
  <si>
    <t>9535</t>
  </si>
  <si>
    <t>CHUVEIRO ELETRICO COMUM CORPO PLASTICO TIPO DUCHA, FORNECIMENTO E INSTALACAO</t>
  </si>
  <si>
    <t>61,95</t>
  </si>
  <si>
    <t>72322</t>
  </si>
  <si>
    <t>CHAVE SECCIONADORA TRIPOLAR, ABERTURA SOB CARGA, COM FUSÍVEIS NH - 100A/250V - FORNECIMENTO E INSTALACAO</t>
  </si>
  <si>
    <t>391,73</t>
  </si>
  <si>
    <t>72326</t>
  </si>
  <si>
    <t>CHAVE SECCIONADORA TRIPOLAR, ABERTURA SOB CARGA, COM FUSÍVEIS NH - 200A/250V</t>
  </si>
  <si>
    <t>547,15</t>
  </si>
  <si>
    <t>72327</t>
  </si>
  <si>
    <t>FUSÍVEL TIPO "DIAZED", TIPO RÁPIDO OU RETARDADO - 2/25A - FORNECIMENTO E INSTALACAO</t>
  </si>
  <si>
    <t>72328</t>
  </si>
  <si>
    <t>FUSÍVEL TIPO "DIAZED", TIPO RÁPIDO OU RETARDADO - 35/63A - FORNECIMENTO E INSTALACAO</t>
  </si>
  <si>
    <t>72330</t>
  </si>
  <si>
    <t>FUSÍVEL TIPO NH 200A - TAMANHO 01 - FORNECIMENTO E INSTALACAO</t>
  </si>
  <si>
    <t>73780/1</t>
  </si>
  <si>
    <t>CHAVE FUSIVEL UNIPOLAR, 15KV - 100A, EQUIPADA COM COMANDO PARA HASTE DE MANOBRA .       FORNECIMENTO E INSTALAÇÃO.</t>
  </si>
  <si>
    <t>300,78</t>
  </si>
  <si>
    <t>73780/2</t>
  </si>
  <si>
    <t>CHAVE BLINDADA TRIPOLAR 250V, 30A - FORNECIMENTO E INSTALACAO</t>
  </si>
  <si>
    <t>203,18</t>
  </si>
  <si>
    <t>73780/3</t>
  </si>
  <si>
    <t>CHAVE BLINDADA TRIPOLAR 250V, 60A - FORNECIMENTO E INSTALACAO</t>
  </si>
  <si>
    <t>311,68</t>
  </si>
  <si>
    <t>73780/4</t>
  </si>
  <si>
    <t>CHAVE BLINDADA TRIPOLAR 250V, 100A - FORNECIMENTO E INSTALACAO</t>
  </si>
  <si>
    <t>574,66</t>
  </si>
  <si>
    <t>83482</t>
  </si>
  <si>
    <t>FUSIVEL TIPO NH 250 A, TAMANHO 1 - FORNECIMENTO E INSTALACAO</t>
  </si>
  <si>
    <t>83487</t>
  </si>
  <si>
    <t>BASE PARA FUSIVEL (PORTA-FUSIVEL) NH 01 250A</t>
  </si>
  <si>
    <t>97,01</t>
  </si>
  <si>
    <t>83490</t>
  </si>
  <si>
    <t>CHAVE FACA TRIPOLAR BLINDADA 250V/30A - FORNECIMENTO E INSTALACAO</t>
  </si>
  <si>
    <t>200,36</t>
  </si>
  <si>
    <t>83491</t>
  </si>
  <si>
    <t>CHAVE GUARDA MOTOR TRIFASICO 5CV/220V C/ CHAVE MAGNETICA - FORNECIMENTO E INSTALACAO</t>
  </si>
  <si>
    <t>283,96</t>
  </si>
  <si>
    <t>83492</t>
  </si>
  <si>
    <t>CHAVE GUARDA MOTOR TRIFISICA 10CV/220V C/ CHAVE MAGNETICA - FORNECIMENTO E INSTALACAO</t>
  </si>
  <si>
    <t>427,60</t>
  </si>
  <si>
    <t>83493</t>
  </si>
  <si>
    <t>FUSIVEL TIPO NH 250A - TAMANHO 01 - FORNECIMENTO E INSTALACAO</t>
  </si>
  <si>
    <t>85195</t>
  </si>
  <si>
    <t>CHAVE DE BOIA AUTOMÁTICA</t>
  </si>
  <si>
    <t>70,93</t>
  </si>
  <si>
    <t>88547</t>
  </si>
  <si>
    <t>CHAVE DE BOIA AUTOMÁTICA SUPERIOR 10A/250V - FORNECIMENTO E INSTALACAO</t>
  </si>
  <si>
    <t>77,61</t>
  </si>
  <si>
    <t>72283</t>
  </si>
  <si>
    <t>ABRIGO PARA HIDRANTE, 75X45X17CM, COM REGISTRO GLOBO ANGULAR 45º 2.1/2", ADAPTADOR STORZ 2.1/2", MANGUEIRA DE INCÊNDIO 15M, REDUÇÃO 2.1/2X1.1/2" E ESGUICHO EM LATÃO 1.1/2" - FORNECIMENTO E INSTALAÇÃO</t>
  </si>
  <si>
    <t>747,09</t>
  </si>
  <si>
    <t>72287</t>
  </si>
  <si>
    <t>CAIXA DE INCÊNDIO 45X75X17CM - FORNECIMENTO E INSTALAÇÃO</t>
  </si>
  <si>
    <t>181,94</t>
  </si>
  <si>
    <t>72288</t>
  </si>
  <si>
    <t>CAIXA DE INCÊNDIO 60X75X17CM - FORNECIMENTO E INSTALAÇÃO</t>
  </si>
  <si>
    <t>226,54</t>
  </si>
  <si>
    <t>72553</t>
  </si>
  <si>
    <t>EXTINTOR DE PQS 4KG - FORNECIMENTO E INSTALACAO</t>
  </si>
  <si>
    <t>136,84</t>
  </si>
  <si>
    <t>72554</t>
  </si>
  <si>
    <t>EXTINTOR DE CO2 6KG - FORNECIMENTO E INSTALACAO</t>
  </si>
  <si>
    <t>459,92</t>
  </si>
  <si>
    <t>73775/1</t>
  </si>
  <si>
    <t>EXTINTOR INCENDIO TP PO QUIMICO 4KG FORNECIMENTO E COLOCACAO</t>
  </si>
  <si>
    <t>73775/2</t>
  </si>
  <si>
    <t>EXTINTOR INCENDIO AGUA-PRESSURIZADA 10L INCL SUPORTE PAREDE CARGA     COMPLETA FORNECIMENTO E COLOCACAO</t>
  </si>
  <si>
    <t>147,51</t>
  </si>
  <si>
    <t>83633</t>
  </si>
  <si>
    <t>HIDRANTE SUBTERRANEO FERRO FUNDIDO C/ CURVA LONGA E CAIXA DN=75MM</t>
  </si>
  <si>
    <t>1.817,75</t>
  </si>
  <si>
    <t>83634</t>
  </si>
  <si>
    <t>EXTINTOR INCENDIO TP GAS CARBONICO 4KG COMPLETO - FORNECIMENTO E INSTALACAO</t>
  </si>
  <si>
    <t>431,64</t>
  </si>
  <si>
    <t>83635</t>
  </si>
  <si>
    <t>EXTINTOR INCENDIO TP PO QUIMICO 6KG - FORNECIMENTO E INSTALACAO</t>
  </si>
  <si>
    <t>166,26</t>
  </si>
  <si>
    <t>96765</t>
  </si>
  <si>
    <t>ABRIGO PARA HIDRANTE, 90X60X17CM, COM REGISTRO GLOBO ANGULAR 45º 2.1/2", ADAPTADOR STORZ 2.1/2", MANGUEIRA DE INCÊNDIO 20M, REDUÇÃO 2.1/2X1.1/2" E ESGUICHO EM LATÃO 1.1/2" - FORNECIMENTO E INSTALAÇÃO. AF_08/2017</t>
  </si>
  <si>
    <t>879,48</t>
  </si>
  <si>
    <t>72337</t>
  </si>
  <si>
    <t>TOMADA PARA TELEFONE DE 4 POLOS PADRAO TELEBRAS - FORNECIMENTO E INSTALACAO</t>
  </si>
  <si>
    <t>73749/1</t>
  </si>
  <si>
    <t>CAIXA ENTERRADA PARA INSTALACOES TELEFONICAS TIPO R1 0,60X0,35X0,50M EM BLOCOS DE CONCRETO ESTRUTURAL</t>
  </si>
  <si>
    <t>156,03</t>
  </si>
  <si>
    <t>73749/2</t>
  </si>
  <si>
    <t>CAIXA ENTERRADA PARA INSTALACOES TELEFONICAS TIPO R2 1,07X0,52X0,50M EM BLOCOS DE CONCRETO ESTRUTURAL</t>
  </si>
  <si>
    <t>284,70</t>
  </si>
  <si>
    <t>73749/3</t>
  </si>
  <si>
    <t>CAIXA ENTERRADA PARA INSTALACOES TELEFONICAS TIPO R3 1,30X1,20X1,20M EM BLOCOS DE CONCRETO ESTRUTURAL</t>
  </si>
  <si>
    <t>917,41</t>
  </si>
  <si>
    <t>73768/1</t>
  </si>
  <si>
    <t>FIO TELEFONICO FI 0,6MM, 2 CONDUTORES (USO INTERNO)-  FORNECIMENTO E INSTALACAO</t>
  </si>
  <si>
    <t>73768/7</t>
  </si>
  <si>
    <t>CABO TELEFONICO CI-50 75 PARES (USO INTERNO) - FORNECIMENTO E INSTALACAO</t>
  </si>
  <si>
    <t>73768/8</t>
  </si>
  <si>
    <t>CABO TELEFONICO CI-50 200 PARES (USO INTERNO) - FORNECIMENTO E INSTALACAO</t>
  </si>
  <si>
    <t>104,80</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</si>
  <si>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</si>
  <si>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</si>
  <si>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</si>
  <si>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</si>
  <si>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</si>
  <si>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</si>
  <si>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</si>
  <si>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</si>
  <si>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</si>
  <si>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</si>
  <si>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</si>
  <si>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</si>
  <si>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83366</t>
  </si>
  <si>
    <t>CAIXA DE PASSAGEM PARA TELEFONE 15X15X10CM (SOBREPOR), FORNECIMENTO E INSTALACAO.</t>
  </si>
  <si>
    <t>51,29</t>
  </si>
  <si>
    <t>83367</t>
  </si>
  <si>
    <t>CAIXA DE PASSAGEM PARA TELEFONE 80X80X15CM (SOBREPOR) FORNECIMENTO E INSTALACAO</t>
  </si>
  <si>
    <t>245,51</t>
  </si>
  <si>
    <t>83368</t>
  </si>
  <si>
    <t>CAIXA DE PASSAGEM PARA TELEFONE 150X150X15CM (SOBREPOR) FORNECIMENTO E INSTALACAO</t>
  </si>
  <si>
    <t>704,30</t>
  </si>
  <si>
    <t>83369</t>
  </si>
  <si>
    <t>QUADRO DE DISTRIBUICAO PARA TELEFONE N.4, 60X60X12CM EM CHAPA METALICA, DE EMBUTIR, SEM ACESSORIOS, PADRAO TELEBRAS, FORNECIMENTO E INSTALACAO</t>
  </si>
  <si>
    <t>177,47</t>
  </si>
  <si>
    <t>83370</t>
  </si>
  <si>
    <t>QUADRO DE DISTRIBUICAO PARA TELEFONE N.3, 40X40X12CM EM CHAPA METALICA, DE EMBUTIR, SEM ACESSORIOS, PADRAO TELEBRAS, FORNECIMENTO E INSTALACAO</t>
  </si>
  <si>
    <t>121,32</t>
  </si>
  <si>
    <t>83371</t>
  </si>
  <si>
    <t>QUADRO DE DISTRIBUICAO PARA TELEFONE N.2, 20X20X12CM EM CHAPA METALICA, DE EMBUTIR, SEM ACESSORIOS, PADRAO TELEBRAS, FORNECIMENTO E INSTALACAO</t>
  </si>
  <si>
    <t>79,44</t>
  </si>
  <si>
    <t>83639</t>
  </si>
  <si>
    <t>CABO TELEFONICO CT-APL-50, 100 PARES (USO EXTERNO) - FORNECIMENTO E INSTALACAO</t>
  </si>
  <si>
    <t>53,74</t>
  </si>
  <si>
    <t>84676</t>
  </si>
  <si>
    <t>QUADRO DE DISTRIBUICAO PARA TELEFONE N.5, 80X80X12CM EM CHAPA METALICA, SEM ACESSORIOS, PADRAO TELEBRAS, FORNECIMENTO E INSTALACAO</t>
  </si>
  <si>
    <t>233,48</t>
  </si>
  <si>
    <t>84796</t>
  </si>
  <si>
    <t>TAMPAO FOFO P/ CAIXA R2 PADRAO TELEBRAS COMPLETO - FORNECIMENTO E INSTALACAO</t>
  </si>
  <si>
    <t>549,85</t>
  </si>
  <si>
    <t>84798</t>
  </si>
  <si>
    <t>TAMPAO FOFO P/ CAIXA R1 PADRAO TELEBRAS COMPLETO - FORNECIMENTO E INSTALACAO</t>
  </si>
  <si>
    <t>244,20</t>
  </si>
  <si>
    <t>98261</t>
  </si>
  <si>
    <t>CABO TELEFÔNICO CCI-50 1 PAR, INSTALADO EM ENTRADA DE EDIFICAÇÃO - FORNECIMENTO E INSTALAÇÃO. AF_03/2018</t>
  </si>
  <si>
    <t>98262</t>
  </si>
  <si>
    <t>CABO TELEFÔNICO CCI-50 2 PARES, SEM BLINDAGEM, INSTALADO EM ENTRADA DE EDIFICAÇÃO - FORNECIMENTO E INSTALAÇÃO. AF_03/2018</t>
  </si>
  <si>
    <t>98263</t>
  </si>
  <si>
    <t>CABO TELEFÔNICO CCI-50 3 PARES, SEM BLINDAGEM, INSTALADO EM ENTRADA DE EDIFICAÇÃO - FORNECIMENTO E INSTALAÇÃO. AF_03/2018</t>
  </si>
  <si>
    <t>98264</t>
  </si>
  <si>
    <t>CABO TELEFÔNICO CCI-50 4 PARES, SEM BLINDAGEM, INSTALADO EM ENTRADA DE EDIFICAÇÃO - FORNECIMENTO E INSTALAÇÃO. AF_03/2018</t>
  </si>
  <si>
    <t>98265</t>
  </si>
  <si>
    <t>CABO TELEFÔNICO CCI-50 5 PARES, SEM BLINDAGEM, INSTALADO EM ENTRADA DE EDIFICAÇÃO - FORNECIMENTO E INSTALAÇÃO. AF_03/2018</t>
  </si>
  <si>
    <t>98266</t>
  </si>
  <si>
    <t>CABO TELEFÔNICO CCI-50 6 PARES, SEM BLINDAGEM, INSTALADO EM ENTRADA DE EDIFICAÇÃO - FORNECIMENTO E INSTALAÇÃO. AF_03/2018</t>
  </si>
  <si>
    <t>98267</t>
  </si>
  <si>
    <t>CABO TELEFÔNICO CI-50 10 PARES INSTALADO EM ENTRADA DE EDIFICAÇÃO - FORNECIMENTO E INSTALAÇÃO. AF_03/2018</t>
  </si>
  <si>
    <t>8,68</t>
  </si>
  <si>
    <t>98268</t>
  </si>
  <si>
    <t>CABO TELEFÔNICO CI-50 20 PARES INSTALADO EM ENTRADA DE EDIFICAÇÃO - FORNECIMENTO E INSTALAÇÃO. AF_03/2018</t>
  </si>
  <si>
    <t>98269</t>
  </si>
  <si>
    <t>CABO TELEFÔNICO CI-50 30 PARES INSTALADO EM ENTRADA DE EDIFICAÇÃO - FORNECIMENTO E INSTALAÇÃO. AF_03/2018</t>
  </si>
  <si>
    <t>98270</t>
  </si>
  <si>
    <t>CABO TELEFÔNICO CI-50 50 PARES INSTALADO EM ENTRADA DE EDIFICAÇÃO - FORNECIMENTO E INSTALAÇÃO. AF_03/2018</t>
  </si>
  <si>
    <t>98271</t>
  </si>
  <si>
    <t>CABO TELEFÔNICO CI-50 75 PARES INSTALADO EM ENTRADA DE EDIFICAÇÃO - FORNECIMENTO E INSTALAÇÃO. AF_03/2018</t>
  </si>
  <si>
    <t>46,69</t>
  </si>
  <si>
    <t>98272</t>
  </si>
  <si>
    <t>CABO TELEFÔNICO CI-50 200 PARES INSTALADO EM ENTRADA DE EDIFICAÇÃO - FORNECIMENTO E INSTALAÇÃO. AF_03/2018</t>
  </si>
  <si>
    <t>109,69</t>
  </si>
  <si>
    <t>98273</t>
  </si>
  <si>
    <t>CABO TELEFÔNICO CCI-50 4 PARES, SEM BLINDAGEM, INSTALADO EM PRUMADA - FORNECIMENTO E INSTALAÇÃO. AF_03/2018</t>
  </si>
  <si>
    <t>98274</t>
  </si>
  <si>
    <t>CABO TELEFÔNICO CCI-50 5 PARES, SEM BLINDAGEM, INSTALADO EM PRUMADA - FORNECIMENTO E INSTALAÇÃO. AF_03/2018</t>
  </si>
  <si>
    <t>98275</t>
  </si>
  <si>
    <t>CABO TELEFÔNICO CCI-50 6 PARES, SEM BLINDAGEM, INSTALADO EM PRUMADA - FORNECIMENTO E INSTALAÇÃO. AF_03/2018</t>
  </si>
  <si>
    <t>3,15</t>
  </si>
  <si>
    <t>98276</t>
  </si>
  <si>
    <t>CABO TELEFÔNICO CI-50 10 PARES INSTALADO EM PRUMADA - FORNECIMENTO E INSTALAÇÃO. AF_03/2018</t>
  </si>
  <si>
    <t>98277</t>
  </si>
  <si>
    <t>CABO TELEFÔNICO CI-50 20 PARES INSTALADO EM PRUMADA - FORNECIMENTO E INSTALAÇÃO. AF_03/2018</t>
  </si>
  <si>
    <t>12,13</t>
  </si>
  <si>
    <t>98278</t>
  </si>
  <si>
    <t>CABO TELEFÔNICO CI-50 30 PARES INSTALADO EM PRUMADA - FORNECIMENTO E INSTALAÇÃO. AF_03/2018</t>
  </si>
  <si>
    <t>98279</t>
  </si>
  <si>
    <t>CABO TELEFÔNICO CI-50 50 PARES INSTALADO EM PRUMADA - FORNECIMENTO E INSTALAÇÃO. AF_03/2018</t>
  </si>
  <si>
    <t>27,92</t>
  </si>
  <si>
    <t>98280</t>
  </si>
  <si>
    <t>CABO TELEFÔNICO CCI-50 1 PAR, SEM BLINDAGEM, INSTALADO EM DISTRIBUIÇÃO DE EDIFICAÇÃO RESIDENCIAL - FORNECIMENTO E INSTALAÇÃO. AF_03/2018</t>
  </si>
  <si>
    <t>5,39</t>
  </si>
  <si>
    <t>98281</t>
  </si>
  <si>
    <t>CABO TELEFÔNICO CCI-50 2 PARES, SEM BLINDAGEM, INSTALADO EM DISTRIBUIÇÃO DE EDIFICAÇÃO RESIDENCIAL - FORNECIMENTO E INSTALAÇÃO. AF_03/2018</t>
  </si>
  <si>
    <t>98282</t>
  </si>
  <si>
    <t>CABO TELEFÔNICO CCI-50 3 PARES, SEM BLINDAGEM, INSTALADO EM DISTRIBUIÇÃO DE EDIFICAÇÃO RESIDENCIAL - FORNECIMENTO E INSTALAÇÃO. AF_03/2018</t>
  </si>
  <si>
    <t>98283</t>
  </si>
  <si>
    <t>CABO TELEFÔNICO CCI-50 4 PARES, SEM BLINDAGEM, INSTALADO EM DISTRIBUIÇÃO DE EDIFICAÇÃO RESIDENCIAL - FORNECIMENTO E INSTALAÇÃO. AF_03/2018</t>
  </si>
  <si>
    <t>98284</t>
  </si>
  <si>
    <t>CABO TELEFÔNICO CCI-50 5 PARES, SEM BLINDAGEM, INSTALADO EM DISTRIBUIÇÃO DE EDIFICAÇÃO RESIDENCIAL - FORNECIMENTO E INSTALAÇÃO. AF_03/2018</t>
  </si>
  <si>
    <t>98285</t>
  </si>
  <si>
    <t>CABO TELEFÔNICO CCI-50 6 PARES, SEM BLINDAGEM, INSTALADO EM DISTRIBUIÇÃO DE EDIFICAÇÃO RESIDENCIAL - FORNECIMENTO E INSTALAÇÃO. AF_03/2018</t>
  </si>
  <si>
    <t>98286</t>
  </si>
  <si>
    <t>CABO TELEFÔNICO CI-50 10 PARES INSTALADO EM DISTRIBUIÇÃO DE EDIFICAÇÃO RESIDENCIAL - FORNECIMENTO E INSTALAÇÃO. AF_03/2018</t>
  </si>
  <si>
    <t>11,41</t>
  </si>
  <si>
    <t>98287</t>
  </si>
  <si>
    <t>CABO TELEFÔNICO CCI-50 1 PAR, SEM BLINDAGEM, INSTALADO EM DISTRIBUIÇÃO DE EDIFICAÇÃO INSTITUCIONAL - FORNECIMENTO E INSTALAÇÃO. AF_03/2018</t>
  </si>
  <si>
    <t>98288</t>
  </si>
  <si>
    <t>CABO TELEFÔNICO CCI-50 2 PARES, SEM BLINDAGEM, INSTALADO EM DISTRIBUIÇÃO DE EDIFICAÇÃO INSTITUCIONAL - FORNECIMENTO E INSTALAÇÃO. AF_03/2018</t>
  </si>
  <si>
    <t>98289</t>
  </si>
  <si>
    <t>CABO TELEFÔNICO CCI-50 3 PARES, SEM BLINDAGEM, INSTALADO EM DISTRIBUIÇÃO DE EDIFICAÇÃO INSTITUCIONAL - FORNECIMENTO E INSTALAÇÃO. AF_03/2018</t>
  </si>
  <si>
    <t>98290</t>
  </si>
  <si>
    <t>CABO TELEFÔNICO CCI-50 4 PARES, SEM BLINDAGEM, INSTALADO EM DISTRIBUIÇÃO DE EDIFICAÇÃO INSTITUCIONAL - FORNECIMENTO E INSTALAÇÃO. AF_03/2018</t>
  </si>
  <si>
    <t>98291</t>
  </si>
  <si>
    <t>CABO TELEFÔNICO CCI-50 5 PARES, SEM BLINDAGEM, INSTALADO EM DISTRIBUIÇÃO DE EDIFICAÇÃO INSTITUCIONAL - FORNECIMENTO E INSTALAÇÃO. AF_03/2018</t>
  </si>
  <si>
    <t>98292</t>
  </si>
  <si>
    <t>CABO TELEFÔNICO CCI-50 6 PARES, SEM BLINDAGEM, INSTALADO EM DISTRIBUIÇÃO DE EDIFICAÇÃO INSTITUCIONAL - FORNECIMENTO E INSTALAÇÃO. AF_03/2018</t>
  </si>
  <si>
    <t>98293</t>
  </si>
  <si>
    <t>CABO TELEFÔNICO CI-50 10 PARES INSTALADO EM DISTRIBUIÇÃO DE EDIFICAÇÃO INSTITUCIONAL - FORNECIMENTO E INSTALAÇÃO. AF_03/2018</t>
  </si>
  <si>
    <t>98400</t>
  </si>
  <si>
    <t>CABO TELEFÔNICO CTP-APL-50 10 PARES INSTALADO EM ENTRADA DE EDIFICAÇÃO - FORNECIMENTO E INSTALAÇÃO. AF_04/2018</t>
  </si>
  <si>
    <t>10,31</t>
  </si>
  <si>
    <t>98401</t>
  </si>
  <si>
    <t>CABO TELEFÔNICO CTP-APL-50 20 PARES INSTALADO EM ENTRADA DE EDIFICAÇÃO - FORNECIMENTO E INSTALAÇÃO. AF_04/2018</t>
  </si>
  <si>
    <t>98402</t>
  </si>
  <si>
    <t>CABO TELEFÔNICO CTP-APL-50 30 PARES INSTALADO EM ENTRADA DE EDIFICAÇÃO - FORNECIMENTO E INSTALAÇÃO. AF_04/2018</t>
  </si>
  <si>
    <t>20,77</t>
  </si>
  <si>
    <t>98397</t>
  </si>
  <si>
    <t>PINTURA ANTICORROSIVA DE DUTO METÁLICO. AF_04/2018</t>
  </si>
  <si>
    <t>74003/1</t>
  </si>
  <si>
    <t>INSTALACOES GAS CENTRAL P/ EDIFICIO RESIDENCIAL C/ 4 PAVTOS 16 UNID.  UMA CENTRAL POR BLOCO COM 16 PONTOS</t>
  </si>
  <si>
    <t>5.055,06</t>
  </si>
  <si>
    <t>85120</t>
  </si>
  <si>
    <t>MANOMETRO 0 A 200 PSI (0 A 14 KGF/CM2), D = 50MM - FORNECIMENTO E COLOCACAO</t>
  </si>
  <si>
    <t>112,61</t>
  </si>
  <si>
    <t>83486</t>
  </si>
  <si>
    <t>BOMBA CENTRIFUGA C/ MOTOR ELETRICO TRIFASICO 1CV</t>
  </si>
  <si>
    <t>1.178,86</t>
  </si>
  <si>
    <t>83643</t>
  </si>
  <si>
    <t>BOMBA SUBMERSIVEL ELETRICA, TRIFASICA, POTÊNCIA 3,75 HP, DIAMETRO DO ROTOR 90 MM SEMIABERTO, BOCAL DE SAIDA DIAMETRO DE 2 POLEGADAS, HM/Q = 5 M / 61,2 M3/H A 25,5 M / 3,6 M3/H</t>
  </si>
  <si>
    <t>2.678,41</t>
  </si>
  <si>
    <t>83644</t>
  </si>
  <si>
    <t>BOMBA RECALQUE D'AGUA TRIFASICA 10,0 HP</t>
  </si>
  <si>
    <t>5.137,81</t>
  </si>
  <si>
    <t>83645</t>
  </si>
  <si>
    <t>BOMBA RECALQUE D'AGUA TRIFASICA 3,0 HP</t>
  </si>
  <si>
    <t>1.674,84</t>
  </si>
  <si>
    <t>83646</t>
  </si>
  <si>
    <t>BOMBA RECALQUE D'AGUA DE ESTAGIOS TRIFASICA 2,0 HP</t>
  </si>
  <si>
    <t>1.934,29</t>
  </si>
  <si>
    <t>83647</t>
  </si>
  <si>
    <t>BOMBA RECALQUE D'AGUA TRIFASICA 1,5HP</t>
  </si>
  <si>
    <t>1.286,57</t>
  </si>
  <si>
    <t>83648</t>
  </si>
  <si>
    <t>BOMBA RECALQUE D'AGUA TRIFASICA 0,5 HP</t>
  </si>
  <si>
    <t>847,92</t>
  </si>
  <si>
    <t>83649</t>
  </si>
  <si>
    <t>BOMBA RECALQUE D'AGUA PREDIO 6 A 10 PAVTOS - 2UD</t>
  </si>
  <si>
    <t>4.881,74</t>
  </si>
  <si>
    <t>83650</t>
  </si>
  <si>
    <t>BOMBA RECALQUE D'AGUA PREDIO 3 A 5 PAVTOS - 2UD</t>
  </si>
  <si>
    <t>4.105,20</t>
  </si>
  <si>
    <t>98294</t>
  </si>
  <si>
    <t>CABO ELETRÔNICO CATEGORIA 5E, INSTALADO EM EDIFICAÇÃO RESIDENCIAL - FORNECIMENTO E INSTALAÇÃO. AF_03/2018</t>
  </si>
  <si>
    <t>98295</t>
  </si>
  <si>
    <t>CABO ELETRÔNICO CATEGORIA 5E, INSTALADO EM EDIFICAÇÃO INSTITUCIONAL - FORNECIMENTO E INSTALAÇÃO. AF_03/2018</t>
  </si>
  <si>
    <t>98296</t>
  </si>
  <si>
    <t>CABO ELETRÔNICO CATEGORIA 6, INSTALADO EM EDIFICAÇÃO RESIDENCIAL - FORNECIMENTO E INSTALAÇÃO. AF_03/2018</t>
  </si>
  <si>
    <t>98297</t>
  </si>
  <si>
    <t>CABO ELETRÔNICO CATEGORIA 6, INSTALADO EM EDIFICAÇÃO INSTITUCIONAL - FORNECIMENTO E INSTALAÇÃO. AF_03/2018</t>
  </si>
  <si>
    <t>98301</t>
  </si>
  <si>
    <t>PATCH PANEL 24 PORTAS, CATEGORIA 5E - FORNECIMENTO E INSTALAÇÃO. AF_03/2018</t>
  </si>
  <si>
    <t>382,76</t>
  </si>
  <si>
    <t>98302</t>
  </si>
  <si>
    <t>PATCH PANEL 24 PORTAS, CATEGORIA 6 - FORNECIMENTO E INSTALAÇÃO. AF_03/2018</t>
  </si>
  <si>
    <t>504,94</t>
  </si>
  <si>
    <t>98304</t>
  </si>
  <si>
    <t>PATCH PANEL 48 PORTAS, CATEGORIA 6 - FORNECIMENTO E INSTALAÇÃO. AF_03/2018</t>
  </si>
  <si>
    <t>820,44</t>
  </si>
  <si>
    <t>98307</t>
  </si>
  <si>
    <t>TOMADA DE REDE RJ45 - FORNECIMENTO E INSTALAÇÃO. AF_03/2018</t>
  </si>
  <si>
    <t>36,81</t>
  </si>
  <si>
    <t>98308</t>
  </si>
  <si>
    <t>TOMADA PARA TELEFONE RJ11 - FORNECIMENTO E INSTALAÇÃO. AF_03/2018</t>
  </si>
  <si>
    <t>24,00</t>
  </si>
  <si>
    <t>98593</t>
  </si>
  <si>
    <t>PATCH PANEL 48 PORTAS, CATEGORIA 5E - FORNECIMENTO E INSTALAÇÃO. AF_04/2018</t>
  </si>
  <si>
    <t>674,51</t>
  </si>
  <si>
    <t>89355</t>
  </si>
  <si>
    <t>TUBO, PVC, SOLDÁVEL, DN 20MM, INSTALADO EM RAMAL OU SUB-RAMAL DE ÁGUA - FORNECIMENTO E INSTALAÇÃO. AF_12/2014</t>
  </si>
  <si>
    <t>12,79</t>
  </si>
  <si>
    <t>89356</t>
  </si>
  <si>
    <t>TUBO, PVC, SOLDÁVEL, DN 25MM, INSTALADO EM RAMAL OU SUB-RAMAL DE ÁGUA - FORNECIMENTO E INSTALAÇÃO. AF_12/2014</t>
  </si>
  <si>
    <t>15,18</t>
  </si>
  <si>
    <t>89357</t>
  </si>
  <si>
    <t>TUBO, PVC, SOLDÁVEL, DN 32MM, INSTALADO EM RAMAL OU SUB-RAMAL DE ÁGUA - FORNECIMENTO E INSTALAÇÃO. AF_12/2014</t>
  </si>
  <si>
    <t>89401</t>
  </si>
  <si>
    <t>TUBO, PVC, SOLDÁVEL, DN 20MM, INSTALADO EM RAMAL DE DISTRIBUIÇÃO DE ÁGUA - FORNECIMENTO E INSTALAÇÃO. AF_12/2014</t>
  </si>
  <si>
    <t>89402</t>
  </si>
  <si>
    <t>TUBO, PVC, SOLDÁVEL, DN 25MM, INSTALADO EM RAMAL DE DISTRIBUIÇÃO DE ÁGUA - FORNECIMENTO E INSTALAÇÃO. AF_12/2014</t>
  </si>
  <si>
    <t>89403</t>
  </si>
  <si>
    <t>TUBO, PVC, SOLDÁVEL, DN 32MM, INSTALADO EM RAMAL DE DISTRIBUIÇÃO DE ÁGUA - FORNECIMENTO E INSTALAÇÃO. AF_12/2014</t>
  </si>
  <si>
    <t>89446</t>
  </si>
  <si>
    <t>TUBO, PVC, SOLDÁVEL, DN 25MM, INSTALADO EM PRUMADA DE ÁGUA - FORNECIMENTO E INSTALAÇÃO. AF_12/2014</t>
  </si>
  <si>
    <t>3,43</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</si>
  <si>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</si>
  <si>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</si>
  <si>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</si>
  <si>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</si>
  <si>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</si>
  <si>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</si>
  <si>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12,26</t>
  </si>
  <si>
    <t>89450</t>
  </si>
  <si>
    <t>TUBO, PVC, SOLDÁVEL, DN 60MM, INSTALADO EM PRUMADA DE ÁGUA - FORNECIMENTO E INSTALAÇÃO. AF_12/2014</t>
  </si>
  <si>
    <t>89451</t>
  </si>
  <si>
    <t>TUBO, PVC, SOLDÁVEL, DN 75MM, INSTALADO EM PRUMADA DE ÁGUA - FORNECIMENTO E INSTALAÇÃO. AF_12/2014</t>
  </si>
  <si>
    <t>26,11</t>
  </si>
  <si>
    <t>89452</t>
  </si>
  <si>
    <t>TUBO, PVC, SOLDÁVEL, DN 85MM, INSTALADO EM PRUMADA DE ÁGUA - FORNECIMENTO E INSTALAÇÃO. AF_12/2014</t>
  </si>
  <si>
    <t>32,73</t>
  </si>
  <si>
    <t>89508</t>
  </si>
  <si>
    <t>TUBO PVC, SÉRIE R, ÁGUA PLUVIAL, DN 40 MM, FORNECIDO E INSTALADO EM RAMAL DE ENCAMINHAMENTO. AF_12/2014</t>
  </si>
  <si>
    <t>89509</t>
  </si>
  <si>
    <t>TUBO PVC, SÉRIE R, ÁGUA PLUVIAL, DN 50 MM, FORNECIDO E INSTALADO EM RAMAL DE ENCAMINHAMENTO. AF_12/2014</t>
  </si>
  <si>
    <t>17,85</t>
  </si>
  <si>
    <t>89511</t>
  </si>
  <si>
    <t>TUBO PVC, SÉRIE R, ÁGUA PLUVIAL, DN 75 MM, FORNECIDO E INSTALADO EM RAMAL DE ENCAMINHAMENTO. AF_12/2014</t>
  </si>
  <si>
    <t>26,22</t>
  </si>
  <si>
    <t>89512</t>
  </si>
  <si>
    <t>TUBO PVC, SÉRIE R, ÁGUA PLUVIAL, DN 100 MM, FORNECIDO E INSTALADO EM RAMAL DE ENCAMINHAMENTO. AF_12/2014</t>
  </si>
  <si>
    <t>39,73</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</si>
  <si>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</si>
  <si>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</si>
  <si>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</si>
  <si>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</si>
  <si>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24,11</t>
  </si>
  <si>
    <t>89580</t>
  </si>
  <si>
    <t>TUBO PVC, SÉRIE R, ÁGUA PLUVIAL, DN 150 MM, FORNECIDO E INSTALADO EM CONDUTORES VERTICAIS DE ÁGUAS PLUVIAIS. AF_12/2014</t>
  </si>
  <si>
    <t>48,07</t>
  </si>
  <si>
    <t>89633</t>
  </si>
  <si>
    <t>TUBO, CPVC, SOLDÁVEL, DN 15MM, INSTALADO EM RAMAL OU SUB-RAMAL DE ÁGUA - FORNECIMENTO E INSTALAÇÃO. AF_12/2014</t>
  </si>
  <si>
    <t>89634</t>
  </si>
  <si>
    <t>TUBO, CPVC, SOLDÁVEL, DN 22MM, INSTALADO EM RAMAL OU SUB-RAMAL DE ÁGUA - FORNECIMENTO E INSTALAÇÃO. AF_12/2014</t>
  </si>
  <si>
    <t>23,24</t>
  </si>
  <si>
    <t>89635</t>
  </si>
  <si>
    <t>TUBO, CPVC, SOLDÁVEL, DN 28MM, INSTALADO EM RAMAL OU SUB-RAMAL DE ÁGUA - FORNECIMENTO E INSTALAÇÃO. AF_12/2014</t>
  </si>
  <si>
    <t>32,59</t>
  </si>
  <si>
    <t>89636</t>
  </si>
  <si>
    <t>TUBO, CPVC, SOLDÁVEL, DN 35MM, INSTALADO EM RAMAL OU SUB-RAMAL DE ÁGUA  FORNECIMENTO E INSTALAÇÃO. AF_12/2014</t>
  </si>
  <si>
    <t>39,57</t>
  </si>
  <si>
    <t>89711</t>
  </si>
  <si>
    <t>TUBO PVC, SERIE NORMAL, ESGOTO PREDIAL, DN 40 MM, FORNECIDO E INSTALADO EM RAMAL DE DESCARGA OU RAMAL DE ESGOTO SANITÁRIO. AF_12/2014</t>
  </si>
  <si>
    <t>13,93</t>
  </si>
  <si>
    <t>89712</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</si>
  <si>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</si>
  <si>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</si>
  <si>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</si>
  <si>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30,66</t>
  </si>
  <si>
    <t>89714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</si>
  <si>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</si>
  <si>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</si>
  <si>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</si>
  <si>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</si>
  <si>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</si>
  <si>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</si>
  <si>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</si>
  <si>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</si>
  <si>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</si>
  <si>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33,85</t>
  </si>
  <si>
    <t>89773</t>
  </si>
  <si>
    <t>TUBO, CPVC, SOLDÁVEL, DN 73MM, INSTALADO EM PRUMADA DE ÁGUA  FORNECIMENTO E INSTALAÇÃO. AF_12/2014</t>
  </si>
  <si>
    <t>78,71</t>
  </si>
  <si>
    <t>89775</t>
  </si>
  <si>
    <t>TUBO, CPVC, SOLDÁVEL, DN 89MM, INSTALADO EM PRUMADA DE ÁGUA  FORNECIMENTO E INSTALAÇÃO. AF_12/2014</t>
  </si>
  <si>
    <t>124,21</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</si>
  <si>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</si>
  <si>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</si>
  <si>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</si>
  <si>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</si>
  <si>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13,75</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</si>
  <si>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</si>
  <si>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</si>
  <si>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</si>
  <si>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</si>
  <si>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21,04</t>
  </si>
  <si>
    <t>89849</t>
  </si>
  <si>
    <t>TUBO PVC, SERIE NORMAL, ESGOTO PREDIAL, DN 150 MM, FORNECIDO E INSTALADO EM SUBCOLETOR AÉREO DE ESGOTO SANITÁRIO. AF_12/2014</t>
  </si>
  <si>
    <t>39,14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</si>
  <si>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</si>
  <si>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</si>
  <si>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</si>
  <si>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</si>
  <si>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30,40</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</si>
  <si>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</si>
  <si>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</si>
  <si>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</si>
  <si>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</si>
  <si>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19,36</t>
  </si>
  <si>
    <t>91787</t>
  </si>
  <si>
    <t>(COMPOSIÇÃO REPRESENTATIVA) DO SERVIÇO DE INSTALAÇÃO DE TUBOS DE PVC, SOLDÁVEL, ÁGUA FRIA, DN 40 MM (INSTALADO EM PRUMADA), INCLUSIVE CONEXÕES, CORTES E FIXAÇÕES, PARA PRÉDIOS. AF_10/2015</t>
  </si>
  <si>
    <t>21,25</t>
  </si>
  <si>
    <t>91788</t>
  </si>
  <si>
    <t>(COMPOSIÇÃO REPRESENTATIVA) DO SERVIÇO DE INSTALAÇÃO DE TUBOS DE PVC, SOLDÁVEL, ÁGUA FRIA, DN 50 MM (INSTALADO EM PRUMADA), INCLUSIVE CONEXÕES, CORTES E FIXAÇÕES, PARA PRÉDIOS. AF_10/2015</t>
  </si>
  <si>
    <t>29,00</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</si>
  <si>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</si>
  <si>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</si>
  <si>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</si>
  <si>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</si>
  <si>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</si>
  <si>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</si>
  <si>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51,38</t>
  </si>
  <si>
    <t>91792</t>
  </si>
  <si>
    <t>(COMPOSIÇÃO REPRESENTATIVA) DO SERVIÇO DE INSTALAÇÃO DE TUBO DE PVC, SÉRIE NORMAL, ESGOTO PREDIAL, DN 40 MM (INSTALADO EM RAMAL DE DESCARGA OU RAMAL DE ESGOTO SANITÁRIO), INCLUSIVE CONEXÕES, CORTES E FIXAÇÕES, PARA PRÉDIOS. AF_10/2015</t>
  </si>
  <si>
    <t>40,26</t>
  </si>
  <si>
    <t>91793</t>
  </si>
  <si>
    <t>(COMPOSIÇÃO REPRESENTATIVA) DO SERVIÇO DE INSTALAÇÃO DE TUBO DE PVC, SÉRIE NORMAL, ESGOTO PREDIAL, DN 50 MM (INSTALADO EM RAMAL DE DESCARGA OU RAMAL DE ESGOTO SANITÁRIO), INCLUSIVE CONEXÕES, CORTES E FIXAÇÕES PARA, PRÉDIOS. AF_10/2015</t>
  </si>
  <si>
    <t>60,69</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</si>
  <si>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</si>
  <si>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</si>
  <si>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</si>
  <si>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</si>
  <si>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47,33</t>
  </si>
  <si>
    <t>91796</t>
  </si>
  <si>
    <t>(COMPOSIÇÃO REPRESENTATIVA) DO SERVIÇO DE INSTALAÇÃO DE TUBO DE PVC, SÉRIE NORMAL, ESGOTO PREDIAL, DN 150 MM (INSTALADO EM SUB-COLETOR AÉREO), INCLUSIVE CONEXÕES, CORTES E FIXAÇÕES, PARA PRÉDIOS. AF_10/2015</t>
  </si>
  <si>
    <t>92275</t>
  </si>
  <si>
    <t>TUBO EM COBRE RÍGIDO, DN 22 CLASSE E, SEM ISOLAMENTO, INSTALADO EM PRUMADA - FORNECIMENTO E INSTALAÇÃO. AF_12/2015</t>
  </si>
  <si>
    <t>22,70</t>
  </si>
  <si>
    <t>92276</t>
  </si>
  <si>
    <t>TUBO EM COBRE RÍGIDO, DN 28 CLASSE E, SEM ISOLAMENTO, INSTALADO EM PRUMADA - FORNECIMENTO E INSTALAÇÃO. AF_12/2015</t>
  </si>
  <si>
    <t>92277</t>
  </si>
  <si>
    <t>TUBO EM COBRE RÍGIDO, DN 35 CLASSE E, SEM ISOLAMENTO, INSTALADO EM PRUMADA - FORNECIMENTO E INSTALAÇÃO. AF_12/2015</t>
  </si>
  <si>
    <t>41,19</t>
  </si>
  <si>
    <t>92278</t>
  </si>
  <si>
    <t>TUBO EM COBRE RÍGIDO, DN 42 CLASSE E, SEM ISOLAMENTO, INSTALADO EM PRUMADA - FORNECIMENTO E INSTALAÇÃO. AF_12/2015</t>
  </si>
  <si>
    <t>55,20</t>
  </si>
  <si>
    <t>92279</t>
  </si>
  <si>
    <t>TUBO EM COBRE RÍGIDO, DN 54 CLASSE E, SEM ISOLAMENTO, INSTALADO EM PRUMADA - FORNECIMENTO E INSTALAÇÃO. AF_12/2015</t>
  </si>
  <si>
    <t>79,52</t>
  </si>
  <si>
    <t>92280</t>
  </si>
  <si>
    <t>TUBO EM COBRE RÍGIDO, DN 66 CLASSE E, SEM ISOLAMENTO, INSTALADO EM PRUMADA - FORNECIMENTO E INSTALAÇÃO. AF_12/2015</t>
  </si>
  <si>
    <t>111,34</t>
  </si>
  <si>
    <t>92305</t>
  </si>
  <si>
    <t>TUBO EM COBRE RÍGIDO, DN 15 CLASSE E, SEM ISOLAMENTO, INSTALADO EM RAMAL DE DISTRIBUIÇÃO - FORNECIMENTO E INSTALAÇÃO. AF_12/2015</t>
  </si>
  <si>
    <t>92306</t>
  </si>
  <si>
    <t>TUBO EM COBRE RÍGIDO, DN 22 CLASSE E, SEM ISOLAMENTO, INSTALADO EM RAMAL DE DISTRIBUIÇÃO - FORNECIMENTO E INSTALAÇÃO. AF_12/2015</t>
  </si>
  <si>
    <t>92307</t>
  </si>
  <si>
    <t>TUBO EM COBRE RÍGIDO, DN 28 CLASSE E, SEM ISOLAMENTO, INSTALADO EM RAMAL DE DISTRIBUIÇÃO - FORNECIMENTO E INSTALAÇÃO. AF_12/2015</t>
  </si>
  <si>
    <t>32,12</t>
  </si>
  <si>
    <t>92320</t>
  </si>
  <si>
    <t>TUBO EM COBRE RÍGIDO, DN 15 CLASSE E, SEM ISOLAMENTO, INSTALADO EM RAMAL E SUB-RAMAL - FORNECIMENTO E INSTALAÇÃO. AF_12/2015</t>
  </si>
  <si>
    <t>92321</t>
  </si>
  <si>
    <t>TUBO EM COBRE RÍGIDO, DN 22 CLASSE E, SEM ISOLAMENTO, INSTALADO EM RAMAL E SUB-RAMAL - FORNECIMENTO E INSTALAÇÃO. AF_12/2015</t>
  </si>
  <si>
    <t>37,90</t>
  </si>
  <si>
    <t>92322</t>
  </si>
  <si>
    <t>TUBO EM COBRE RÍGIDO, DN 28 CLASSE E, SEM ISOLAMENTO, INSTALADO EM RAMAL E SUB-RAMAL - FORNECIMENTO E INSTALAÇÃO. AF_12/2015</t>
  </si>
  <si>
    <t>48,50</t>
  </si>
  <si>
    <t>92335</t>
  </si>
  <si>
    <t>TUBO DE AÇO GALVANIZADO COM COSTURA, CLASSE MÉDIA, CONEXÃO RANHURADA, DN 50 (2"), INSTALADO EM PRUMADAS - FORNECIMENTO E INSTALAÇÃO. AF_12/2015</t>
  </si>
  <si>
    <t>48,76</t>
  </si>
  <si>
    <t>92336</t>
  </si>
  <si>
    <t>TUBO DE AÇO GALVANIZADO COM COSTURA, CLASSE MÉDIA, CONEXÃO RANHURADA, DN 65 (2 1/2"), INSTALADO EM PRUMADAS - FORNECIMENTO E INSTALAÇÃO. AF_12/2015</t>
  </si>
  <si>
    <t>59,75</t>
  </si>
  <si>
    <t>92337</t>
  </si>
  <si>
    <t>TUBO DE AÇO GALVANIZADO COM COSTURA, CLASSE MÉDIA, CONEXÃO RANHURADA, DN 80 (3"), INSTALADO EM PRUMADAS - FORNECIMENTO E INSTALAÇÃO. AF_12/2015</t>
  </si>
  <si>
    <t>78,27</t>
  </si>
  <si>
    <t>92338</t>
  </si>
  <si>
    <t>TUBO DE AÇO PRETO SEM COSTURA, CONEXÃO SOLDADA, DN 50 (2"), INSTALADO EM PRUMADAS - FORNECIMENTO E INSTALAÇÃO. AF_12/2015</t>
  </si>
  <si>
    <t>69,91</t>
  </si>
  <si>
    <t>92339</t>
  </si>
  <si>
    <t>TUBO DE AÇO PRETO SEM COSTURA, CONEXÃO SOLDADA, DN 65 (2 1/2"), INSTALADO EM PRUMADAS - FORNECIMENTO E INSTALAÇÃO. AF_12/2015</t>
  </si>
  <si>
    <t>103,69</t>
  </si>
  <si>
    <t>92341</t>
  </si>
  <si>
    <t>TUBO DE AÇO GALVANIZADO COM COSTURA, CLASSE MÉDIA, DN 50 (2"), CONEXÃO ROSQUEADA, INSTALADO EM PRUMADAS - FORNECIMENTO E INSTALAÇÃO. AF_12/2015</t>
  </si>
  <si>
    <t>55,75</t>
  </si>
  <si>
    <t>92342</t>
  </si>
  <si>
    <t>TUBO DE AÇO GALVANIZADO COM COSTURA, CLASSE MÉDIA, DN 65 (2 1/2"), CONEXÃO ROSQUEADA, INSTALADO EM PRUMADAS - FORNECIMENTO E INSTALAÇÃO. AF_12/2015</t>
  </si>
  <si>
    <t>92343</t>
  </si>
  <si>
    <t>TUBO DE AÇO GALVANIZADO COM COSTURA, CLASSE MÉDIA, DN 80 (3"), CONEXÃO ROSQUEADA, INSTALADO EM PRUMADAS - FORNECIMENTO E INSTALAÇÃO. AF_12/2015</t>
  </si>
  <si>
    <t>85,36</t>
  </si>
  <si>
    <t>92361</t>
  </si>
  <si>
    <t>TUBO DE AÇO PRETO SEM COSTURA, CONEXÃO SOLDADA, DN 50 (2"), INSTALADO EM REDE DE ALIMENTAÇÃO PARA HIDRANTE - FORNECIMENTO E INSTALAÇÃO. AF_12/2015</t>
  </si>
  <si>
    <t>92362</t>
  </si>
  <si>
    <t>TUBO DE AÇO PRETO SEM COSTURA, CONEXÃO SOLDADA, DN 65 (2 1/2"), INSTALADO EM REDE DE ALIMENTAÇÃO PARA HIDRANTE - FORNECIMENTO E INSTALAÇÃO. AF_12/2015</t>
  </si>
  <si>
    <t>89,38</t>
  </si>
  <si>
    <t>92364</t>
  </si>
  <si>
    <t>TUBO DE AÇO GALVANIZADO COM COSTURA, CLASSE MÉDIA, DN 32 (1 1/4"), CONEXÃO ROSQUEADA, INSTALADO EM REDE DE ALIMENTAÇÃO PARA HIDRANTE - FORNECIMENTO E INSTALAÇÃO. AF_12/2015</t>
  </si>
  <si>
    <t>92365</t>
  </si>
  <si>
    <t>TUBO DE AÇO GALVANIZADO COM COSTURA, CLASSE MÉDIA, DN 40 (1 1/2"), CONEXÃO ROSQUEADA, INSTALADO EM REDE DE ALIMENTAÇÃO PARA HIDRANTE - FORNECIMENTO E INSTALAÇÃO. AF_12/2015</t>
  </si>
  <si>
    <t>92366</t>
  </si>
  <si>
    <t>TUBO DE AÇO GALVANIZADO COM COSTURA, CLASSE MÉDIA, DN 50 (2"), CONEXÃO ROSQUEADA, INSTALADO EM REDE DE ALIMENTAÇÃO PARA HIDRANTE - FORNECIMENTO E INSTALAÇÃO. AF_12/2015</t>
  </si>
  <si>
    <t>47,12</t>
  </si>
  <si>
    <t>92367</t>
  </si>
  <si>
    <t>TUBO DE AÇO GALVANIZADO COM COSTURA, CLASSE MÉDIA, DN 65 (2 1/2"), CONEXÃO ROSQUEADA, INSTALADO EM REDE DE ALIMENTAÇÃO PARA HIDRANTE - FORNECIMENTO E INSTALAÇÃO. AF_12/2015</t>
  </si>
  <si>
    <t>57,75</t>
  </si>
  <si>
    <t>92368</t>
  </si>
  <si>
    <t>TUBO DE AÇO GALVANIZADO COM COSTURA, CLASSE MÉDIA, DN 80 (3"), CONEXÃO ROSQUEADA, INSTALADO EM REDE DE ALIMENTAÇÃO PARA HIDRANTE - FORNECIMENTO E INSTALAÇÃO. AF_12/2015</t>
  </si>
  <si>
    <t>92648</t>
  </si>
  <si>
    <t>TUBO DE AÇO PRETO SEM COSTURA, CONEXÃO SOLDADA, DN 40 (1 1/2"), INSTALADO EM REDE DE ALIMENTAÇÃO PARA SPRINKLER - FORNECIMENTO E INSTALAÇÃO. AF_12/2015</t>
  </si>
  <si>
    <t>92649</t>
  </si>
  <si>
    <t>TUBO DE AÇO PRETO SEM COSTURA, CONEXÃO SOLDADA, DN 50 (2"), INSTALADO EM REDE DE ALIMENTAÇÃO PARA SPRINKLER - FORNECIMENTO E INSTALAÇÃO. AF_12/2015</t>
  </si>
  <si>
    <t>58,62</t>
  </si>
  <si>
    <t>92650</t>
  </si>
  <si>
    <t>TUBO DE AÇO PRETO SEM COSTURA, CONEXÃO SOLDADA, DN 65 (2 1/2"), INSTALADO EM REDE DE ALIMENTAÇÃO PARA SPRINKLER - FORNECIMENTO E INSTALAÇÃO. AF_12/2015</t>
  </si>
  <si>
    <t>91,85</t>
  </si>
  <si>
    <t>92652</t>
  </si>
  <si>
    <t>TUBO DE AÇO GALVANIZADO COM COSTURA, CLASSE MÉDIA, CONEXÃO ROSQUEADA, DN 32 (1 1/4"), INSTALADO EM REDE DE ALIMENTAÇÃO PARA SPRINKLER - FORNECIMENTO E INSTALAÇÃO. AF_12/2015</t>
  </si>
  <si>
    <t>32,93</t>
  </si>
  <si>
    <t>92653</t>
  </si>
  <si>
    <t>TUBO DE AÇO GALVANIZADO COM COSTURA, CLASSE MÉDIA, CONEXÃO ROSQUEADA, DN 40 (1 1/2"), INSTALADO EM REDE DE ALIMENTAÇÃO PARA SPRINKLER - FORNECIMENTO E INSTALAÇÃO. AF_12/2015</t>
  </si>
  <si>
    <t>37,36</t>
  </si>
  <si>
    <t>92654</t>
  </si>
  <si>
    <t>TUBO DE AÇO GALVANIZADO COM COSTURA, CLASSE MÉDIA, CONEXÃO ROSQUEADA, DN 50 (2"), INSTALADO EM REDE DE ALIMENTAÇÃO PARA SPRINKLER - FORNECIMENTO E INSTALAÇÃO. AF_12/2015</t>
  </si>
  <si>
    <t>50,33</t>
  </si>
  <si>
    <t>92655</t>
  </si>
  <si>
    <t>TUBO DE AÇO GALVANIZADO COM COSTURA, CLASSE MÉDIA, CONEXÃO ROSQUEADA, DN 65 (2 1/2"), INSTALADO EM REDE DE ALIMENTAÇÃO PARA SPRINKLER - FORNECIMENTO E INSTALAÇÃO. AF_12/2015</t>
  </si>
  <si>
    <t>61,03</t>
  </si>
  <si>
    <t>92656</t>
  </si>
  <si>
    <t>TUBO DE AÇO GALVANIZADO COM COSTURA, CLASSE MÉDIA, CONEXÃO ROSQUEADA, DN 80 (3"), INSTALADO EM REDE DE ALIMENTAÇÃO PARA SPRINKLER - FORNECIMENTO E INSTALAÇÃO. AF_12/2015</t>
  </si>
  <si>
    <t>79,25</t>
  </si>
  <si>
    <t>92687</t>
  </si>
  <si>
    <t>TUBO DE AÇO GALVANIZADO COM COSTURA, CLASSE MÉDIA, CONEXÃO ROSQUEADA, DN 15 (1/2"), INSTALADO EM RAMAIS E SUB-RAMAIS DE GÁS - FORNECIMENTO E INSTALAÇÃO. AF_12/2015</t>
  </si>
  <si>
    <t>92688</t>
  </si>
  <si>
    <t>TUBO DE AÇO GALVANIZADO COM COSTURA, CLASSE MÉDIA, CONEXÃO ROSQUEADA, DN 20 (3/4"), INSTALADO EM RAMAIS E SUB-RAMAIS DE GÁS - FORNECIMENTO E INSTALAÇÃO. AF_12/2015</t>
  </si>
  <si>
    <t>22,51</t>
  </si>
  <si>
    <t>92689</t>
  </si>
  <si>
    <t>TUBO DE AÇO PRETO SEM COSTURA, CLASSE MÉDIA, CONEXÃO SOLDADA, DN 15 (1/2"), INSTALADO EM RAMAIS E SUB-RAMAIS DE GÁS - FORNECIMENTO E INSTALAÇÃO. AF_12/2015</t>
  </si>
  <si>
    <t>24,24</t>
  </si>
  <si>
    <t>92690</t>
  </si>
  <si>
    <t>TUBO DE AÇO PRETO SEM COSTURA, CLASSE MÉDIA, CONEXÃO SOLDADA, DN 20 (3/4"), INSTALADO EM RAMAIS E SUB-RAMAIS DE GÁS - FORNECIMENTO E INSTALAÇÃO. AF_12/2015</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</si>
  <si>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</si>
  <si>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</si>
  <si>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</si>
  <si>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</si>
  <si>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</si>
  <si>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</si>
  <si>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90,72</t>
  </si>
  <si>
    <t>94602</t>
  </si>
  <si>
    <t>TUBO EM COBRE RÍGIDO, DN 54 MM CLASSE E, SEM ISOLAMENTO, INSTALADO EM RESERVAÇÃO DE ÁGUA DE EDIFICAÇÃO QUE POSSUA RESERVATÓRIO DE FIBRA/FIBROCIMENTO  FORNECIMENTO E INSTALAÇÃO. AF_06/2016</t>
  </si>
  <si>
    <t>93,65</t>
  </si>
  <si>
    <t>94603</t>
  </si>
  <si>
    <t>TUBO EM COBRE RÍGIDO, DN 66 MM CLASSE E, SEM ISOLAMENTO, INSTALADO EM RESERVAÇÃO DE ÁGUA DE EDIFICAÇÃO QUE POSSUA RESERVATÓRIO DE FIBRA/FIBROCIMENTO  FORNECIMENTO E INSTALAÇÃO. AF_06/2016</t>
  </si>
  <si>
    <t>122,80</t>
  </si>
  <si>
    <t>94604</t>
  </si>
  <si>
    <t>TUBO EM COBRE RÍGIDO, DN 79 MM CLASSE E, SEM ISOLAMENTO, INSTALADO EM RESERVAÇÃO DE ÁGUA DE EDIFICAÇÃO QUE POSSUA RESERVATÓRIO DE FIBRA/FIBROCIMENTO  FORNECIMENTO E INSTALAÇÃO. AF_06/2016</t>
  </si>
  <si>
    <t>165,32</t>
  </si>
  <si>
    <t>94605</t>
  </si>
  <si>
    <t>TUBO EM COBRE RÍGIDO, DN 104 MM CLASSE E, SEM ISOLAMENTO, INSTALADO EM RESERVAÇÃO DE ÁGUA DE EDIFICAÇÃO QUE POSSUA RESERVATÓRIO DE FIBRA/FIBROCIMENTO  FORNECIMENTO E INSTALAÇÃO. AF_06/2016</t>
  </si>
  <si>
    <t>232,21</t>
  </si>
  <si>
    <t>94648</t>
  </si>
  <si>
    <t>TUBO, PVC, SOLDÁVEL, DN  25 MM, INSTALADO EM RESERVAÇÃO DE ÁGUA DE EDIFICAÇÃO QUE POSSUA RESERVATÓRIO DE FIBRA/FIBROCIMENTO   FORNECIMENTO E INSTALAÇÃO. AF_06/2016</t>
  </si>
  <si>
    <t>7,22</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</si>
  <si>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</si>
  <si>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</si>
  <si>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</si>
  <si>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</si>
  <si>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15,04</t>
  </si>
  <si>
    <t>94651</t>
  </si>
  <si>
    <t>TUBO, PVC, SOLDÁVEL, DN 50 MM, INSTALADO EM RESERVAÇÃO DE ÁGUA DE EDIFICAÇÃO QUE POSSUA RESERVATÓRIO DE FIBRA/FIBROCIMENTO   FORNECIMENTO E INSTALAÇÃO. AF_06/2016</t>
  </si>
  <si>
    <t>17,15</t>
  </si>
  <si>
    <t>94652</t>
  </si>
  <si>
    <t>TUBO, PVC, SOLDÁVEL, DN 60 MM, INSTALADO EM RESERVAÇÃO DE ÁGUA DE EDIFICAÇÃO QUE POSSUA RESERVATÓRIO DE FIBRA/FIBROCIMENTO   FORNECIMENTO E INSTALAÇÃO. AF_06/2016</t>
  </si>
  <si>
    <t>26,56</t>
  </si>
  <si>
    <t>94653</t>
  </si>
  <si>
    <t>TUBO, PVC, SOLDÁVEL, DN 75 MM, INSTALADO EM RESERVAÇÃO DE ÁGUA DE EDIFICAÇÃO QUE POSSUA RESERVATÓRIO DE FIBRA/FIBROCIMENTO   FORNECIMENTO E INSTALAÇÃO. AF_06/2016</t>
  </si>
  <si>
    <t>33,19</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</si>
  <si>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</si>
  <si>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</si>
  <si>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</si>
  <si>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</si>
  <si>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64,36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</si>
  <si>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</si>
  <si>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</si>
  <si>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</si>
  <si>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</si>
  <si>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</si>
  <si>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</si>
  <si>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</si>
  <si>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</si>
  <si>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</si>
  <si>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</si>
  <si>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55,93</t>
  </si>
  <si>
    <t>94721</t>
  </si>
  <si>
    <t>TUBO, CPVC, SOLDÁVEL, DN 73 MM, INSTALADO EM RESERVAÇÃO DE ÁGUA DE EDIFICAÇÃO QUE POSSUA RESERVATÓRIO DE FIBRA/FIBROCIMENTO  FORNECIMENTO E INSTALAÇÃO. AF_06/2016</t>
  </si>
  <si>
    <t>80,92</t>
  </si>
  <si>
    <t>94722</t>
  </si>
  <si>
    <t>TUBO, CPVC, SOLDÁVEL, DN 89 MM, INSTALADO EM RESERVAÇÃO DE ÁGUA DE EDIFICAÇÃO QUE POSSUA RESERVATÓRIO DE FIBRA/FIBROCIMENTO  FORNECIMENTO E INSTALAÇÃO. AF_06/2016</t>
  </si>
  <si>
    <t>141,48</t>
  </si>
  <si>
    <t>95697</t>
  </si>
  <si>
    <t>TUBO DE AÇO PRETO SEM COSTURA, CONEXÃO SOLDADA, DN 40 (1 1/2 ), INSTALADO EM REDE DE ALIMENTAÇÃO PARA HIDRANTE - FORNECIMENTO E INSTALAÇÃO. AF_12/2015</t>
  </si>
  <si>
    <t>45,67</t>
  </si>
  <si>
    <t>96635</t>
  </si>
  <si>
    <t>TUBO, PPR, DN 25, CLASSE PN 20,  INSTALADO EM RAMAL OU SUB-RAMAL DE ÁGUA  FORNECIMENTO E INSTALAÇÃO. AF_06/2015</t>
  </si>
  <si>
    <t>21,01</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</si>
  <si>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</si>
  <si>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</si>
  <si>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</si>
  <si>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</si>
  <si>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</si>
  <si>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</si>
  <si>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17,80</t>
  </si>
  <si>
    <t>96646</t>
  </si>
  <si>
    <t>TUBO, PPR, DN 40, CLASSE PN 12,  INSTALADO EM RAMAL DE DISTRIBUIÇÃO DE ÁGUA  FORNECIMENTO E INSTALAÇÃO. AF_06/2015</t>
  </si>
  <si>
    <t>27,62</t>
  </si>
  <si>
    <t>96647</t>
  </si>
  <si>
    <t>TUBO, PPR, DN 25, CLASSE PN 25,  INSTALADO EM RAMAL DE DISTRIBUIÇÃO DE ÁGUA  FORNECIMENTO E INSTALAÇÃO. AF_06/2015</t>
  </si>
  <si>
    <t>12,44</t>
  </si>
  <si>
    <t>96648</t>
  </si>
  <si>
    <t>TUBO, PPR, DN 32, CLASSE PN 25,  INSTALADO EM RAMAL DE DISTRIBUIÇÃO DE ÁGUA  FORNECIMENTO E INSTALAÇÃO. AF_06/2015</t>
  </si>
  <si>
    <t>22,65</t>
  </si>
  <si>
    <t>96649</t>
  </si>
  <si>
    <t>TUBO, PPR, DN 40, CLASSE PN 25,  INSTALADO EM RAMAL DE DISTRIBUIÇÃO DE ÁGUA  FORNECIMENTO E INSTALAÇÃO. AF_06/2015</t>
  </si>
  <si>
    <t>33,33</t>
  </si>
  <si>
    <t>96668</t>
  </si>
  <si>
    <t>TUBO, PPR, DN 25, CLASSE PN 20,  INSTALADO EM PRUMADA DE ÁGUA  FORNECIMENTO E INSTALAÇÃO. AF_06/2015</t>
  </si>
  <si>
    <t>96669</t>
  </si>
  <si>
    <t>TUBO, PPR, DN 32, CLASSE PN 12,  INSTALADO EM PRUMADA DE ÁGUA  FORNECIMENTO E INSTALAÇÃO. AF_06/2015</t>
  </si>
  <si>
    <t>96670</t>
  </si>
  <si>
    <t>TUBO, PPR, DN 40, CLASSE PN 12,  INSTALADO EM PRUMADA DE ÁGUA  FORNECIMENTO E INSTALAÇÃO. AF_06/2015</t>
  </si>
  <si>
    <t>16,42</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</si>
  <si>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</si>
  <si>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</si>
  <si>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</si>
  <si>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</si>
  <si>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</si>
  <si>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</si>
  <si>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52,73</t>
  </si>
  <si>
    <t>96674</t>
  </si>
  <si>
    <t>TUBO, PPR, DN 90, CLASSE PN 12,  INSTALADO EM PRUMADA DE ÁGUA  FORNECIMENTO E INSTALAÇÃO. AF_06/2015</t>
  </si>
  <si>
    <t>96675</t>
  </si>
  <si>
    <t>TUBO, PPR, DN 110, CLASSE PN 12,  INSTALADO EM PRUMADA DE ÁGUA  FORNECIMENTO E INSTALAÇÃO. AF_06/2015</t>
  </si>
  <si>
    <t>128,71</t>
  </si>
  <si>
    <t>96676</t>
  </si>
  <si>
    <t>TUBO, PPR, DN 25, CLASSE PN 25,  INSTALADO EM PRUMADA DE ÁGUA  FORNECIMENTO E INSTALAÇÃO. AF_06/2015</t>
  </si>
  <si>
    <t>96677</t>
  </si>
  <si>
    <t>TUBO, PPR, DN 32, CLASSE PN 25,  INSTALADO EM PRUMADA DE ÁGUA  FORNECIMENTO E INSTALAÇÃO. AF_06/2015</t>
  </si>
  <si>
    <t>14,31</t>
  </si>
  <si>
    <t>96678</t>
  </si>
  <si>
    <t>TUBO, PPR, DN 40, CLASSE PN 25,  INSTALADO EM PRUMADA DE ÁGUA  FORNECIMENTO E INSTALAÇÃO. AF_06/2015</t>
  </si>
  <si>
    <t>19,87</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</si>
  <si>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</si>
  <si>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</si>
  <si>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</si>
  <si>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</si>
  <si>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</si>
  <si>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</si>
  <si>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72,91</t>
  </si>
  <si>
    <t>96682</t>
  </si>
  <si>
    <t>TUBO, PPR, DN 90, CLASSE PN 25,  INSTALADO EM PRUMADA DE ÁGUA  FORNECIMENTO E INSTALAÇÃO. AF_06/2015</t>
  </si>
  <si>
    <t>107,54</t>
  </si>
  <si>
    <t>96683</t>
  </si>
  <si>
    <t>TUBO, PPR, DN 110, CLASSE PN 25,  INSTALADO EM PRUMADA DE ÁGUA  FORNECIMENTO E INSTALAÇÃO. AF_06/2015</t>
  </si>
  <si>
    <t>147,24</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</si>
  <si>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</si>
  <si>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</si>
  <si>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</si>
  <si>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</si>
  <si>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</si>
  <si>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</si>
  <si>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</si>
  <si>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</si>
  <si>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19,05</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</si>
  <si>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</si>
  <si>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</si>
  <si>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</si>
  <si>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</si>
  <si>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34,50</t>
  </si>
  <si>
    <t>96724</t>
  </si>
  <si>
    <t>TUBO, PPR, DN 75, CLASSE PN 12,  INSTALADO EM RESERVAÇÃO DE ÁGUA DE EDIFICAÇÃO QUE POSSUA RESERVATÓRIO DE FIBRA/FIBROCIMENTO  FORNECIMENTO E INSTALAÇÃO. AF_06/2016</t>
  </si>
  <si>
    <t>56,34</t>
  </si>
  <si>
    <t>96725</t>
  </si>
  <si>
    <t>TUBO, PPR, DN 90, CLASSE PN 12,  INSTALADO EM RESERVAÇÃO DE ÁGUA DE EDIFICAÇÃO QUE POSSUA RESERVATÓRIO DE FIBRA/FIBROCIMENTO  FORNECIMENTO E INSTALAÇÃO. AF_06/2016</t>
  </si>
  <si>
    <t>73,95</t>
  </si>
  <si>
    <t>96726</t>
  </si>
  <si>
    <t>TUBO, PPR, DN 110, CLASSE PN 12,  INSTALADO EM RESERVAÇÃO DE ÁGUA DE EDIFICAÇÃO QUE POSSUA RESERVATÓRIO DE FIBRA/FIBROCIMENTO  FORNECIMENTO E INSTALAÇÃO. AF_06/2016</t>
  </si>
  <si>
    <t>120,56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</si>
  <si>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</si>
  <si>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</si>
  <si>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</si>
  <si>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</si>
  <si>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12,11</t>
  </si>
  <si>
    <t>96729</t>
  </si>
  <si>
    <t>TUBO, PPR, DN 32, CLASSE PN 25,  INSTALADO EM RESERVAÇÃO DE ÁGUA DE EDIFICAÇÃO QUE POSSUA RESERVATÓRIO DE FIBRA/FIBROCIMENTO  FORNECIMENTO E INSTALAÇÃO. AF_06/2016</t>
  </si>
  <si>
    <t>18,30</t>
  </si>
  <si>
    <t>96730</t>
  </si>
  <si>
    <t>TUBO, PPR, DN 40, CLASSE PN 25,  INSTALADO EM RESERVAÇÃO DE ÁGUA DE EDIFICAÇÃO QUE POSSUA RESERVATÓRIO DE FIBRA/FIBROCIMENTO  FORNECIMENTO E INSTALAÇÃO. AF_06/2016</t>
  </si>
  <si>
    <t>23,03</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</si>
  <si>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</si>
  <si>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</si>
  <si>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</si>
  <si>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</si>
  <si>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</si>
  <si>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</si>
  <si>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76,52</t>
  </si>
  <si>
    <t>96734</t>
  </si>
  <si>
    <t>TUBO, PPR, DN 90, CLASSE PN 25,  INSTALADO EM RESERVAÇÃO DE ÁGUA DE EDIFICAÇÃO QUE POSSUA RESERVATÓRIO DE FIBRA/FIBROCIMENTO  FORNECIMENTO E INSTALAÇÃO. AF_06/2016</t>
  </si>
  <si>
    <t>106,02</t>
  </si>
  <si>
    <t>96735</t>
  </si>
  <si>
    <t>TUBO, PPR, DN 110, CLASSE PN 25,  INSTALADO EM RESERVAÇÃO DE ÁGUA DE EDIFICAÇÃO QUE POSSUA RESERVATÓRIO DE FIBRA/FIBROCIMENTO  FORNECIMENTO E INSTALAÇÃO. AF_06/2016</t>
  </si>
  <si>
    <t>138,46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</si>
  <si>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</si>
  <si>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</si>
  <si>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</si>
  <si>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</si>
  <si>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</si>
  <si>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</si>
  <si>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</si>
  <si>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</si>
  <si>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15,98</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</si>
  <si>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</si>
  <si>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</si>
  <si>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</si>
  <si>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</si>
  <si>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</si>
  <si>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</si>
  <si>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11,81</t>
  </si>
  <si>
    <t>96801</t>
  </si>
  <si>
    <t>TUBO, PEX, MONOCAMADA, DN 32, INSTALADO EM RAMAL DE DISTRIBUIÇÃO DE ÁGUA  FORNECIMENTO E INSTALAÇÃO. AF_06/2015</t>
  </si>
  <si>
    <t>18,03</t>
  </si>
  <si>
    <t>97498</t>
  </si>
  <si>
    <t>TUBO DE AÇO GALVANIZADO COM COSTURA, CLASSE MÉDIA, DN 25 (1"), CONEXÃO ROSQUEADA, INSTALADO EM REDE DE ALIMENTAÇÃO PARA HIDRANTE - FORNECIMENTO E INSTALAÇÃO. AF_12/2015</t>
  </si>
  <si>
    <t>97535</t>
  </si>
  <si>
    <t>TUBO DE AÇO GALVANIZADO COM COSTURA, CLASSE MÉDIA, CONEXÃO ROSQUEADA, DN 25 (1''), INSTALADO EM REDE DE ALIMENTAÇÃO PARA SPRINKLER - FORNECIMENTO E INSTALAÇÃO. AF_12/2015</t>
  </si>
  <si>
    <t>97536</t>
  </si>
  <si>
    <t>TUBO DE AÇO GALVANIZADO COM COSTURA, CLASSE MÉDIA, CONEXÃO ROSQUEADA, DN 25 (1''), INSTALADO EM RAMAIS  E SUB-RAMAIS DE GÁS - FORNECIMENTO E INSTALAÇÃO. AF_12/2015</t>
  </si>
  <si>
    <t>72293</t>
  </si>
  <si>
    <t>CAP PVC ESGOTO 50MM (TAMPÃO) - FORNECIMENTO E INSTALAÇÃO</t>
  </si>
  <si>
    <t>5,26</t>
  </si>
  <si>
    <t>72294</t>
  </si>
  <si>
    <t>CAP PVC ESGOTO 75MM (TAMPÃO) - FORNECIMENTO E INSTALAÇÃO</t>
  </si>
  <si>
    <t>72295</t>
  </si>
  <si>
    <t>CAP PVC ESGOTO 100MM (TAMPÃO) - FORNECIMENTO E INSTALAÇÃO</t>
  </si>
  <si>
    <t>11,07</t>
  </si>
  <si>
    <t>72306</t>
  </si>
  <si>
    <t>COTOVELO DE AÇO GALVANIZADO 4" - FORNECIMENTO E INSTALAÇÃO</t>
  </si>
  <si>
    <t>175,47</t>
  </si>
  <si>
    <t>72307</t>
  </si>
  <si>
    <t>COTOVELO DE AÇO GALVANIZADO 5" - FORNECIMENTO E INSTALAÇÃO</t>
  </si>
  <si>
    <t>246,88</t>
  </si>
  <si>
    <t>72313</t>
  </si>
  <si>
    <t>COTOVELO DE AÇO GALVANIZADO 6" - FORNECIMENTO E INSTALAÇÃO</t>
  </si>
  <si>
    <t>581,08</t>
  </si>
  <si>
    <t>72482</t>
  </si>
  <si>
    <t>UNIAO DE ACO GALVANIZADO 4" - FORNECIMENTO E INSTALACAO</t>
  </si>
  <si>
    <t>247,73</t>
  </si>
  <si>
    <t>72619</t>
  </si>
  <si>
    <t>LUVA DE ACO GALVANIZADO 4" - FORNECIMENTO E INSTALACAO</t>
  </si>
  <si>
    <t>103,59</t>
  </si>
  <si>
    <t>72620</t>
  </si>
  <si>
    <t>LUVA DE ACO GALVANIZADO 5" - FORNECIMENTO E INSTALACAO</t>
  </si>
  <si>
    <t>181,40</t>
  </si>
  <si>
    <t>72621</t>
  </si>
  <si>
    <t>LUVA DE ACO GALVANIZADO 6" - FORNECIMENTO E INSTALACAO</t>
  </si>
  <si>
    <t>292,01</t>
  </si>
  <si>
    <t>72667</t>
  </si>
  <si>
    <t>LUVA REDUCAO ACO GALVANIZADO 4X2.1/2" - FORNECIMENTO E INSTALACAO</t>
  </si>
  <si>
    <t>140,10</t>
  </si>
  <si>
    <t>72668</t>
  </si>
  <si>
    <t>LUVA REDUCAO ACO GALVANIZADO 4X2" - FORNECIMENTO E INSTALACAO</t>
  </si>
  <si>
    <t>139,43</t>
  </si>
  <si>
    <t>72669</t>
  </si>
  <si>
    <t>LUVA REDUCAO ACO GALVANIZADO 4X3" - FORNECIMENTO E INSTALACAO</t>
  </si>
  <si>
    <t>143,34</t>
  </si>
  <si>
    <t>72681</t>
  </si>
  <si>
    <t>NIPLE DE ACO GALVANIZADO 4" - FORNECIMENTO E INSTALACAO</t>
  </si>
  <si>
    <t>99,91</t>
  </si>
  <si>
    <t>72682</t>
  </si>
  <si>
    <t>NIPLE DE ACO GALVANIZADO 5" - FORNECIMENTO E INSTALACAO</t>
  </si>
  <si>
    <t>202,84</t>
  </si>
  <si>
    <t>72683</t>
  </si>
  <si>
    <t>NIPLE DE ACO GALVANIZADO 6" - FORNECIMENTO E INSTALACAO</t>
  </si>
  <si>
    <t>327,00</t>
  </si>
  <si>
    <t>72719</t>
  </si>
  <si>
    <t>TE DE ACO GALVANIZADO 4" - FORNECIMENTO E INSTALACAO</t>
  </si>
  <si>
    <t>220,45</t>
  </si>
  <si>
    <t>72720</t>
  </si>
  <si>
    <t>TE DE ACO GALVANIZADO 5" - FORNECIMENTO E INSTALACAO</t>
  </si>
  <si>
    <t>304,63</t>
  </si>
  <si>
    <t>72721</t>
  </si>
  <si>
    <t>TE DE ACO GALVANIZADO 6" - FORNECIMENTO E INSTALACAO</t>
  </si>
  <si>
    <t>665,08</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</si>
  <si>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</si>
  <si>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</si>
  <si>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</si>
  <si>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</si>
  <si>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</si>
  <si>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</si>
  <si>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6,32</t>
  </si>
  <si>
    <t>89361</t>
  </si>
  <si>
    <t>CURVA 45 GRAUS, PVC, SOLDÁVEL, DN 20MM, INSTALADO EM RAMAL OU SUB-RAMAL DE ÁGUA - FORNECIMENTO E INSTALAÇÃO. AF_12/2014</t>
  </si>
  <si>
    <t>6,25</t>
  </si>
  <si>
    <t>89362</t>
  </si>
  <si>
    <t>JOELHO 90 GRAUS, PVC, SOLDÁVEL, DN 25MM, INSTALADO EM RAMAL OU SUB-RAMAL DE ÁGUA - FORNECIMENTO E INSTALAÇÃO. AF_12/2014</t>
  </si>
  <si>
    <t>6,24</t>
  </si>
  <si>
    <t>89363</t>
  </si>
  <si>
    <t>JOELHO 45 GRAUS, PVC, SOLDÁVEL, DN 25MM, INSTALADO EM RAMAL OU SUB-RAMAL DE ÁGUA - FORNECIMENTO E INSTALAÇÃO. AF_12/2014</t>
  </si>
  <si>
    <t>6,70</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</si>
  <si>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</si>
  <si>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</si>
  <si>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</si>
  <si>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</si>
  <si>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</si>
  <si>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</si>
  <si>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</si>
  <si>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</si>
  <si>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</si>
  <si>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</si>
  <si>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</si>
  <si>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</si>
  <si>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</si>
  <si>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</si>
  <si>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</si>
  <si>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</si>
  <si>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3,97</t>
  </si>
  <si>
    <t>89372</t>
  </si>
  <si>
    <t>LUVA DE CORRER, PVC, SOLDÁVEL, DN 20MM, INSTALADO EM RAMAL OU SUB-RAMAL DE ÁGUA - FORNECIMENTO E INSTALAÇÃO. AF_12/2014</t>
  </si>
  <si>
    <t>10,17</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</si>
  <si>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</si>
  <si>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</si>
  <si>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</si>
  <si>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</si>
  <si>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</si>
  <si>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</si>
  <si>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8,65</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</si>
  <si>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</si>
  <si>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</si>
  <si>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</si>
  <si>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</si>
  <si>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</si>
  <si>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</si>
  <si>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</si>
  <si>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</si>
  <si>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13,56</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</si>
  <si>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</si>
  <si>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</si>
  <si>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</si>
  <si>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</si>
  <si>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</si>
  <si>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</si>
  <si>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</si>
  <si>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</si>
  <si>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</si>
  <si>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</si>
  <si>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</si>
  <si>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</si>
  <si>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</si>
  <si>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</si>
  <si>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</si>
  <si>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</si>
  <si>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</si>
  <si>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</si>
  <si>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</si>
  <si>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</si>
  <si>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</si>
  <si>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</si>
  <si>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</si>
  <si>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</si>
  <si>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</si>
  <si>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</si>
  <si>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</si>
  <si>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</si>
  <si>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</si>
  <si>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</si>
  <si>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</si>
  <si>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</si>
  <si>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</si>
  <si>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</si>
  <si>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</si>
  <si>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</si>
  <si>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10,03</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</si>
  <si>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</si>
  <si>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</si>
  <si>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</si>
  <si>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</si>
  <si>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</si>
  <si>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</si>
  <si>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13,87</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</si>
  <si>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</si>
  <si>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</si>
  <si>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</si>
  <si>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</si>
  <si>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</si>
  <si>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</si>
  <si>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</si>
  <si>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</si>
  <si>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</si>
  <si>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</si>
  <si>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</si>
  <si>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</si>
  <si>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</si>
  <si>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</si>
  <si>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</si>
  <si>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</si>
  <si>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</si>
  <si>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</si>
  <si>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5,93</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</si>
  <si>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</si>
  <si>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</si>
  <si>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</si>
  <si>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</si>
  <si>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</si>
  <si>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</si>
  <si>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</si>
  <si>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</si>
  <si>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</si>
  <si>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</si>
  <si>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</si>
  <si>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</si>
  <si>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</si>
  <si>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</si>
  <si>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</si>
  <si>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</si>
  <si>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</si>
  <si>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</si>
  <si>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</si>
  <si>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</si>
  <si>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</si>
  <si>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</si>
  <si>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</si>
  <si>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</si>
  <si>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</si>
  <si>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</si>
  <si>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12,22</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</si>
  <si>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</si>
  <si>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</si>
  <si>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</si>
  <si>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</si>
  <si>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8,19</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</si>
  <si>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</si>
  <si>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</si>
  <si>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</si>
  <si>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</si>
  <si>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</si>
  <si>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</si>
  <si>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6,99</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</si>
  <si>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</si>
  <si>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</si>
  <si>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</si>
  <si>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</si>
  <si>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19,46</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</si>
  <si>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</si>
  <si>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</si>
  <si>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</si>
  <si>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</si>
  <si>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</si>
  <si>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</si>
  <si>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</si>
  <si>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</si>
  <si>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</si>
  <si>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</si>
  <si>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</si>
  <si>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</si>
  <si>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4,93</t>
  </si>
  <si>
    <t>89439</t>
  </si>
  <si>
    <t>TÊ SOLDÁVEL E COM ROSCA NA BOLSA CENTRAL, PVC, SOLDÁVEL, DN 20MM X 1/2, INSTALADO EM RAMAL DE DISTRIBUIÇÃO DE ÁGUA - FORNECIMENTO E INSTALAÇÃO. AF_12/2014</t>
  </si>
  <si>
    <t>6,03</t>
  </si>
  <si>
    <t>89440</t>
  </si>
  <si>
    <t>TE, PVC, SOLDÁVEL, DN 25MM, INSTALADO EM RAMAL DE DISTRIBUIÇÃO DE ÁGUA - FORNECIMENTO E INSTALAÇÃO. AF_12/2014</t>
  </si>
  <si>
    <t>6,00</t>
  </si>
  <si>
    <t>89441</t>
  </si>
  <si>
    <t>TÊ COM BUCHA DE LATÃO NA BOLSA CENTRAL, PVC, SOLDÁVEL, DN 25MM X 1/2, INSTALADO EM RAMAL DE DISTRIBUIÇÃO DE ÁGUA - FORNECIMENTO E INSTALAÇÃO. AF_12/2014</t>
  </si>
  <si>
    <t>12,45</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</si>
  <si>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</si>
  <si>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</si>
  <si>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</si>
  <si>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</si>
  <si>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</si>
  <si>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</si>
  <si>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18,91</t>
  </si>
  <si>
    <t>89445</t>
  </si>
  <si>
    <t>TÊ DE REDUÇÃO, PVC, SOLDÁVEL, DN 32MM X 25MM, INSTALADO EM RAMAL DE DISTRIBUIÇÃO DE ÁGUA - FORNECIMENTO E INSTALAÇÃO. AF_12/2014</t>
  </si>
  <si>
    <t>10,70</t>
  </si>
  <si>
    <t>89481</t>
  </si>
  <si>
    <t>JOELHO 90 GRAUS, PVC, SOLDÁVEL, DN 25MM, INSTALADO EM PRUMADA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</si>
  <si>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</si>
  <si>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</si>
  <si>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</si>
  <si>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</si>
  <si>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</si>
  <si>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</si>
  <si>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89492</t>
  </si>
  <si>
    <t>JOELHO 90 GRAUS, PVC, SOLDÁVEL, DN 32MM, INSTALADO EM PRUMADA DE ÁGUA - FORNECIMENTO E INSTALAÇÃO. AF_12/2014</t>
  </si>
  <si>
    <t>89493</t>
  </si>
  <si>
    <t>JOELHO 45 GRAUS, PVC, SOLDÁVEL, DN 32MM, INSTALADO EM PRUMADA DE ÁGUA - FORNECIMENTO E INSTALAÇÃO. AF_12/2014</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</si>
  <si>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</si>
  <si>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</si>
  <si>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</si>
  <si>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</si>
  <si>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</si>
  <si>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</si>
  <si>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89498</t>
  </si>
  <si>
    <t>JOELHO 45 GRAUS, PVC, SOLDÁVEL, DN 40MM, INSTALADO EM PRUMADA DE ÁGUA - FORNECIMENTO E INSTALAÇÃO. AF_12/2014</t>
  </si>
  <si>
    <t>89499</t>
  </si>
  <si>
    <t>CURVA 90 GRAUS, PVC, SOLDÁVEL, DN 40MM, INSTALADO EM PRUMADA DE ÁGUA - FORNECIMENTO E INSTALAÇÃO. AF_12/2014</t>
  </si>
  <si>
    <t>12,12</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</si>
  <si>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</si>
  <si>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</si>
  <si>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</si>
  <si>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</si>
  <si>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</si>
  <si>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</si>
  <si>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</si>
  <si>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</si>
  <si>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</si>
  <si>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</si>
  <si>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</si>
  <si>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</si>
  <si>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</si>
  <si>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</si>
  <si>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</si>
  <si>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</si>
  <si>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</si>
  <si>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</si>
  <si>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19,28</t>
  </si>
  <si>
    <t>89513</t>
  </si>
  <si>
    <t>JOELHO 90 GRAUS, PVC, SOLDÁVEL, DN 75MM, INSTALADO EM PRUMADA DE ÁGUA - FORNECIMENTO E INSTALAÇÃO. AF_12/2014</t>
  </si>
  <si>
    <t>69,30</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</si>
  <si>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</si>
  <si>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</si>
  <si>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</si>
  <si>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</si>
  <si>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53,60</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</si>
  <si>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</si>
  <si>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</si>
  <si>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</si>
  <si>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</si>
  <si>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</si>
  <si>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</si>
  <si>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</si>
  <si>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</si>
  <si>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</si>
  <si>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</si>
  <si>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</si>
  <si>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</si>
  <si>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</si>
  <si>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</si>
  <si>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</si>
  <si>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</si>
  <si>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</si>
  <si>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</si>
  <si>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</si>
  <si>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</si>
  <si>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52,95</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</si>
  <si>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</si>
  <si>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</si>
  <si>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</si>
  <si>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</si>
  <si>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41,27</t>
  </si>
  <si>
    <t>89528</t>
  </si>
  <si>
    <t>LUVA, PVC, SOLDÁVEL, DN 25MM, INSTALADO EM PRUMADA DE ÁGUA - FORNECIMENTO E INSTALAÇÃO. AF_12/2014</t>
  </si>
  <si>
    <t>89529</t>
  </si>
  <si>
    <t>JOELHO 90 GRAUS, PVC, SERIE R, ÁGUA PLUVIAL, DN 100 MM, JUNTA ELÁSTICA, FORNECIDO E INSTALADO EM RAMAL DE ENCAMINHAMENTO. AF_12/2014</t>
  </si>
  <si>
    <t>25,87</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</si>
  <si>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</si>
  <si>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</si>
  <si>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</si>
  <si>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</si>
  <si>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</si>
  <si>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</si>
  <si>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</si>
  <si>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</si>
  <si>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</si>
  <si>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</si>
  <si>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</si>
  <si>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</si>
  <si>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</si>
  <si>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</si>
  <si>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</si>
  <si>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</si>
  <si>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</si>
  <si>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</si>
  <si>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6,30</t>
  </si>
  <si>
    <t>89541</t>
  </si>
  <si>
    <t>LUVA, PVC, SOLDÁVEL, DN 32MM,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</si>
  <si>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</si>
  <si>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</si>
  <si>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</si>
  <si>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</si>
  <si>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</si>
  <si>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</si>
  <si>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</si>
  <si>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</si>
  <si>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</si>
  <si>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</si>
  <si>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</si>
  <si>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</si>
  <si>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12,48</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</si>
  <si>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</si>
  <si>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</si>
  <si>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</si>
  <si>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</si>
  <si>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25,00</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</si>
  <si>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</si>
  <si>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</si>
  <si>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</si>
  <si>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</si>
  <si>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</si>
  <si>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</si>
  <si>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</si>
  <si>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</si>
  <si>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</si>
  <si>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</si>
  <si>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</si>
  <si>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</si>
  <si>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</si>
  <si>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</si>
  <si>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</si>
  <si>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</si>
  <si>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</si>
  <si>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</si>
  <si>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33,53</t>
  </si>
  <si>
    <t>89561</t>
  </si>
  <si>
    <t>JUNÇÃO SIMPLES, PVC, SERIE R, ÁGUA PLUVIAL, DN 40 MM, JUNTA SOLDÁVEL, FORNECIDO E INSTALADO EM RAMAL DE ENCAMINHAMENTO. AF_12/2014</t>
  </si>
  <si>
    <t>9,61</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</si>
  <si>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</si>
  <si>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</si>
  <si>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</si>
  <si>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</si>
  <si>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</si>
  <si>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</si>
  <si>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</si>
  <si>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</si>
  <si>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</si>
  <si>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</si>
  <si>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</si>
  <si>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</si>
  <si>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45,62</t>
  </si>
  <si>
    <t>89568</t>
  </si>
  <si>
    <t>UNIÃO, PVC, SOLDÁVEL, DN 40MM, INSTALADO EM PRUMADA DE ÁGUA - FORNECIMENTO E INSTALAÇÃO. AF_12/2014</t>
  </si>
  <si>
    <t>23,55</t>
  </si>
  <si>
    <t>89569</t>
  </si>
  <si>
    <t>JUNÇÃO SIMPLES, PVC, SERIE R, ÁGUA PLUVIAL, DN 100 X 75 MM, JUNTA ELÁSTICA, FORNECIDO E INSTALADO EM RAMAL DE ENCAMINHAMENTO. AF_12/2014</t>
  </si>
  <si>
    <t>44,16</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</si>
  <si>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</si>
  <si>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</si>
  <si>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</si>
  <si>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</si>
  <si>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</si>
  <si>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</si>
  <si>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</si>
  <si>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</si>
  <si>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</si>
  <si>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</si>
  <si>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59,08</t>
  </si>
  <si>
    <t>89575</t>
  </si>
  <si>
    <t>LUVA, PVC, SOLDÁVEL, DN 50MM, INSTALADO EM PRUMADA DE ÁGUA - FORNECIMENTO E INSTALAÇÃO. AF_12/2014</t>
  </si>
  <si>
    <t>89577</t>
  </si>
  <si>
    <t>LUVA DE CORRER, PVC, SOLDÁVEL, DN 50MM, INSTALADO EM PRUMADA DE ÁGUA - FORNECIMENTO E INSTALAÇÃO. AF_12/2014</t>
  </si>
  <si>
    <t>25,96</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</si>
  <si>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</si>
  <si>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</si>
  <si>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</si>
  <si>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</si>
  <si>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</si>
  <si>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</si>
  <si>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</si>
  <si>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</si>
  <si>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20,69</t>
  </si>
  <si>
    <t>89584</t>
  </si>
  <si>
    <t>JOELHO 90 GRAUS, PVC, SERIE R, ÁGUA PLUVIAL, DN 100 MM, JUNTA ELÁSTICA, FORNECIDO E INSTALADO EM CONDUTORES VERTICAIS DE ÁGUAS PLUVIAIS. AF_12/2014</t>
  </si>
  <si>
    <t>24,56</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</si>
  <si>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</si>
  <si>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</si>
  <si>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</si>
  <si>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</si>
  <si>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</si>
  <si>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</si>
  <si>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</si>
  <si>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</si>
  <si>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75,80</t>
  </si>
  <si>
    <t>89591</t>
  </si>
  <si>
    <t>JOELHO 45 GRAUS, PVC, SERIE R, ÁGUA PLUVIAL, DN 150 MM, JUNTA ELÁSTICA, FORNECIDO E INSTALADO EM CONDUTORES VERTICAIS DE ÁGUAS PLUVIAIS. AF_12/2014</t>
  </si>
  <si>
    <t>62,31</t>
  </si>
  <si>
    <t>89592</t>
  </si>
  <si>
    <t>CURVA 87 GRAUS E 30 MINUTOS, PVC, SERIE R, ÁGUA PLUVIAL, DN 150 MM, JUNTA ELÁSTICA, FORNECIDO E INSTALADO EM CONDUTORES VERTICAIS DE ÁGUAS PLUVIAIS. AF_12/2014</t>
  </si>
  <si>
    <t>220,11</t>
  </si>
  <si>
    <t>89593</t>
  </si>
  <si>
    <t>LUVA COM ROSCA, PVC, SOLDÁVEL, DN 50MM X 1.1/2, INSTALADO EM PRUMADA DE ÁGUA - FORNECIMENTO E INSTALAÇÃO. AF_12/2014</t>
  </si>
  <si>
    <t>18,19</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</si>
  <si>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</si>
  <si>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</si>
  <si>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</si>
  <si>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</si>
  <si>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</si>
  <si>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</si>
  <si>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</si>
  <si>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</si>
  <si>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</si>
  <si>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</si>
  <si>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34,27</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</si>
  <si>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</si>
  <si>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</si>
  <si>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</si>
  <si>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</si>
  <si>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11,49</t>
  </si>
  <si>
    <t>89605</t>
  </si>
  <si>
    <t>LUVA DE REDUÇÃO, PVC, SOLDÁVEL, DN 60MM X 50MM, INSTALADO EM PRUMADA DE ÁGUA - FORNECIMENTO E INSTALAÇÃO. AF_12/2014</t>
  </si>
  <si>
    <t>89609</t>
  </si>
  <si>
    <t>UNIÃO, PVC, SOLDÁVEL, DN 60MM, INSTALADO EM PRUMADA DE ÁGUA - FORNECIMENTO E INSTALAÇÃO. AF_12/2014</t>
  </si>
  <si>
    <t>60,86</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</si>
  <si>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</si>
  <si>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</si>
  <si>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</si>
  <si>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</si>
  <si>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</si>
  <si>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</si>
  <si>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123,17</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</si>
  <si>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</si>
  <si>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</si>
  <si>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</si>
  <si>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</si>
  <si>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41,55</t>
  </si>
  <si>
    <t>89615</t>
  </si>
  <si>
    <t>UNIÃO, PVC, SOLDÁVEL, DN 85MM, INSTALADO EM PRUMADA DE ÁGUA - FORNECIMENTO E INSTALAÇÃO. AF_12/2014</t>
  </si>
  <si>
    <t>180,30</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</si>
  <si>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</si>
  <si>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</si>
  <si>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</si>
  <si>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</si>
  <si>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</si>
  <si>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</si>
  <si>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</si>
  <si>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</si>
  <si>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</si>
  <si>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</si>
  <si>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</si>
  <si>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</si>
  <si>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</si>
  <si>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</si>
  <si>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</si>
  <si>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</si>
  <si>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</si>
  <si>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</si>
  <si>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11,90</t>
  </si>
  <si>
    <t>89625</t>
  </si>
  <si>
    <t>TE, PVC, SOLDÁVEL, DN 50MM, INSTALADO EM PRUMADA DE ÁGUA - FORNECIMENTO E INSTALAÇÃO. AF_12/2014</t>
  </si>
  <si>
    <t>14,56</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</si>
  <si>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</si>
  <si>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</si>
  <si>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</si>
  <si>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</si>
  <si>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89628</t>
  </si>
  <si>
    <t>TE, PVC, SOLDÁVEL, DN 60MM, INSTALADO EM PRUMADA DE ÁGUA - FORNECIMENTO E INSTALAÇÃO. AF_12/2014</t>
  </si>
  <si>
    <t>29,73</t>
  </si>
  <si>
    <t>89629</t>
  </si>
  <si>
    <t>TE, PVC, SOLDÁVEL, DN 75MM, INSTALADO EM PRUMADA DE ÁGUA - FORNECIMENTO E INSTALAÇÃO. AF_12/2014</t>
  </si>
  <si>
    <t>52,45</t>
  </si>
  <si>
    <t>89630</t>
  </si>
  <si>
    <t>TE DE REDUÇÃO, PVC, SOLDÁVEL, DN 75MM X 50MM, INSTALADO EM PRUMADA DE ÁGUA - FORNECIMENTO E INSTALAÇÃO. AF_12/2014</t>
  </si>
  <si>
    <t>45,23</t>
  </si>
  <si>
    <t>89631</t>
  </si>
  <si>
    <t>TE, PVC, SOLDÁVEL, DN 85MM, INSTALADO EM PRUMADA DE ÁGUA - FORNECIMENTO E INSTALAÇÃO. AF_12/2014</t>
  </si>
  <si>
    <t>76,71</t>
  </si>
  <si>
    <t>89632</t>
  </si>
  <si>
    <t>TE DE REDUÇÃO, PVC, SOLDÁVEL, DN 85MM X 60MM, INSTALADO EM PRUMADA DE ÁGUA - FORNECIMENTO E INSTALAÇÃO. AF_12/2014</t>
  </si>
  <si>
    <t>65,98</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</si>
  <si>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</si>
  <si>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</si>
  <si>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</si>
  <si>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</si>
  <si>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</si>
  <si>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</si>
  <si>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7,06</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</si>
  <si>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</si>
  <si>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</si>
  <si>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</si>
  <si>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</si>
  <si>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9,84</t>
  </si>
  <si>
    <t>89643</t>
  </si>
  <si>
    <t>CURVA 90 GRAUS, CPVC, SOLDÁVEL, DN 22MM, INSTALADO EM RAMAL OU SUB-RAMAL DE ÁGUA - FORNECIMENTO E INSTALAÇÃO. AF_12/2014</t>
  </si>
  <si>
    <t>10,24</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</si>
  <si>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</si>
  <si>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</si>
  <si>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</si>
  <si>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</si>
  <si>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89647</t>
  </si>
  <si>
    <t>JOELHO 45 GRAUS, CPVC, SOLDÁVEL, DN 28MM, INSTALADO EM RAMAL OU SUB-RAMAL DE ÁGUA  FORNECIMENTO E INSTALAÇÃO. AF_12/2014</t>
  </si>
  <si>
    <t>12,90</t>
  </si>
  <si>
    <t>89648</t>
  </si>
  <si>
    <t>CURVA 90 GRAUS, CPVC, SOLDÁVEL, DN 28MM, INSTALADO EM RAMAL OU SUB-RAMAL DE ÁGUA  FORNECIMENTO E INSTALAÇÃO. AF_12/2014</t>
  </si>
  <si>
    <t>14,18</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</si>
  <si>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</si>
  <si>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</si>
  <si>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</si>
  <si>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</si>
  <si>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</si>
  <si>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</si>
  <si>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</si>
  <si>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</si>
  <si>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</si>
  <si>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</si>
  <si>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</si>
  <si>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</si>
  <si>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</si>
  <si>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</si>
  <si>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</si>
  <si>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</si>
  <si>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</si>
  <si>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</si>
  <si>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</si>
  <si>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</si>
  <si>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</si>
  <si>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</si>
  <si>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</si>
  <si>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</si>
  <si>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</si>
  <si>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</si>
  <si>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</si>
  <si>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</si>
  <si>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</si>
  <si>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</si>
  <si>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</si>
  <si>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</si>
  <si>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</si>
  <si>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</si>
  <si>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</si>
  <si>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</si>
  <si>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</si>
  <si>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</si>
  <si>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</si>
  <si>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</si>
  <si>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</si>
  <si>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</si>
  <si>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</si>
  <si>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</si>
  <si>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8,43</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</si>
  <si>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</si>
  <si>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</si>
  <si>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</si>
  <si>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</si>
  <si>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13,22</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</si>
  <si>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</si>
  <si>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</si>
  <si>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</si>
  <si>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</si>
  <si>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</si>
  <si>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</si>
  <si>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</si>
  <si>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</si>
  <si>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29,29</t>
  </si>
  <si>
    <t>89677</t>
  </si>
  <si>
    <t>LUVA SIMPLES, PVC, SERIE R, ÁGUA PLUVIAL, DN 150 MM, JUNTA ELÁSTICA, FORNECIDO E INSTALADO EM CONDUTORES VERTICAIS DE ÁGUAS PLUVIAIS. AF_12/2014</t>
  </si>
  <si>
    <t>38,50</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</si>
  <si>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</si>
  <si>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</si>
  <si>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</si>
  <si>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</si>
  <si>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61,72</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</si>
  <si>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</si>
  <si>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</si>
  <si>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</si>
  <si>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</si>
  <si>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42,54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</si>
  <si>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</si>
  <si>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</si>
  <si>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</si>
  <si>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</si>
  <si>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</si>
  <si>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</si>
  <si>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28,84</t>
  </si>
  <si>
    <t>89686</t>
  </si>
  <si>
    <t>CONECTOR, CPVC, SOLDÁVEL, DN 35MM X 1 1/4, INSTALADO EM RAMAL OU SUB-RAMAL DE ÁGUA  FORNECIMENTO E INSTALAÇÃO. AF_12/2014</t>
  </si>
  <si>
    <t>103,83</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</si>
  <si>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</si>
  <si>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</si>
  <si>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</si>
  <si>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</si>
  <si>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</si>
  <si>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</si>
  <si>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</si>
  <si>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</si>
  <si>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</si>
  <si>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</si>
  <si>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42,36</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</si>
  <si>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</si>
  <si>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</si>
  <si>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</si>
  <si>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</si>
  <si>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</si>
  <si>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</si>
  <si>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11,82</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</si>
  <si>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</si>
  <si>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</si>
  <si>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</si>
  <si>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</si>
  <si>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</si>
  <si>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</si>
  <si>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121,99</t>
  </si>
  <si>
    <t>89699</t>
  </si>
  <si>
    <t>JUNÇÃO SIMPLES, PVC, SERIE R, ÁGUA PLUVIAL, DN 150 X 100 MM, JUNTA ELÁSTICA, FORNECIDO E INSTALADO EM CONDUTORES VERTICAIS DE ÁGUAS PLUVIAIS. AF_12/2014</t>
  </si>
  <si>
    <t>98,68</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</si>
  <si>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</si>
  <si>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</si>
  <si>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</si>
  <si>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</si>
  <si>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87,28</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</si>
  <si>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</si>
  <si>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</si>
  <si>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</si>
  <si>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</si>
  <si>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</si>
  <si>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</si>
  <si>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70,13</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</si>
  <si>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</si>
  <si>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</si>
  <si>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</si>
  <si>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</si>
  <si>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</si>
  <si>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</si>
  <si>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28,83</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</si>
  <si>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</si>
  <si>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</si>
  <si>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</si>
  <si>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</si>
  <si>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</si>
  <si>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</si>
  <si>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8,41</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</si>
  <si>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</si>
  <si>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</si>
  <si>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</si>
  <si>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</si>
  <si>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</si>
  <si>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</si>
  <si>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</si>
  <si>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</si>
  <si>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</si>
  <si>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</si>
  <si>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12,04</t>
  </si>
  <si>
    <t>89728</t>
  </si>
  <si>
    <t>CURVA CURTA 90 GRAUS, PVC, SERIE NORMAL, ESGOTO PREDIAL, DN 40 MM, JUNTA SOLDÁVEL, FORNECIDO E INSTALADO EM RAMAL DE DESCARGA OU RAMAL DE ESGOTO SANITÁRIO. AF_12/2014</t>
  </si>
  <si>
    <t>7,48</t>
  </si>
  <si>
    <t>89729</t>
  </si>
  <si>
    <t>JOELHO 90 GRAUS, CPVC, SOLDÁVEL, DN 35MM, INSTALADO EM RAMAL DE DISTRIBUIÇÃO DE ÁGUA   FORNECIMENTO E INSTALAÇÃO. AF_12/2014</t>
  </si>
  <si>
    <t>16,67</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</si>
  <si>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</si>
  <si>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</si>
  <si>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</si>
  <si>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</si>
  <si>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</si>
  <si>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</si>
  <si>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</si>
  <si>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</si>
  <si>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</si>
  <si>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</si>
  <si>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</si>
  <si>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</si>
  <si>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12,62</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</si>
  <si>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</si>
  <si>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</si>
  <si>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</si>
  <si>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</si>
  <si>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</si>
  <si>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</si>
  <si>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</si>
  <si>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</si>
  <si>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</si>
  <si>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</si>
  <si>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4,22</t>
  </si>
  <si>
    <t>89741</t>
  </si>
  <si>
    <t>UNIÃO, CPVC, SOLDÁVEL, DN 22MM, INSTALADO EM RAMAL DE DISTRIBUIÇÃO DE ÁGUA   FORNECIMENTO E INSTALAÇÃO. AF_12/2014</t>
  </si>
  <si>
    <t>11,95</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</si>
  <si>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</si>
  <si>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</si>
  <si>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</si>
  <si>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</si>
  <si>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29,83</t>
  </si>
  <si>
    <t>89744</t>
  </si>
  <si>
    <t>JOELHO 90 GRAUS, PVC, SERIE NORMAL, ESGOTO PREDIAL, DN 100 MM, JUNTA ELÁSTICA, FORNECIDO E INSTALADO EM RAMAL DE DESCARGA OU RAMAL DE ESGOTO SANITÁRIO. AF_12/2014</t>
  </si>
  <si>
    <t>17,08</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</si>
  <si>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</si>
  <si>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</si>
  <si>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</si>
  <si>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</si>
  <si>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17,14</t>
  </si>
  <si>
    <t>89747</t>
  </si>
  <si>
    <t>ADAPTADOR, CPVC, SOLDÁVEL, DN 22MM, INSTALADO EM RAMAL DE DISTRIBUIÇÃO DE ÁGUA   FORNECIMENTO E INSTALAÇÃO. AF_12/2014</t>
  </si>
  <si>
    <t>7,35</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</si>
  <si>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</si>
  <si>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</si>
  <si>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</si>
  <si>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</si>
  <si>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</si>
  <si>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</si>
  <si>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45,35</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</si>
  <si>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</si>
  <si>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</si>
  <si>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</si>
  <si>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</si>
  <si>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</si>
  <si>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</si>
  <si>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</si>
  <si>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</si>
  <si>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11,50</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</si>
  <si>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</si>
  <si>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</si>
  <si>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</si>
  <si>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</si>
  <si>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</si>
  <si>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</si>
  <si>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</si>
  <si>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</si>
  <si>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</si>
  <si>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</si>
  <si>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</si>
  <si>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</si>
  <si>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11,35</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</si>
  <si>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</si>
  <si>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</si>
  <si>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</si>
  <si>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</si>
  <si>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26,19</t>
  </si>
  <si>
    <t>89763</t>
  </si>
  <si>
    <t>CONECTOR, CPVC, SOLDÁVEL, DN 35MM X 1 1/4 , INSTALADO EM RAMAL DE DISTRIBUIÇÃO DE ÁGUA - FORNECIMENTO E INSTALAÇÃO. AF_12/2014</t>
  </si>
  <si>
    <t>102,16</t>
  </si>
  <si>
    <t>89764</t>
  </si>
  <si>
    <t>BUCHA DE REDUÇÃO, CPVC, SOLDÁVEL, DN35MM X 28MM, INSTALADO EM RAMAL DE DISTRIBUIÇÃO DE ÁGUA - FORNECIMENTO E INSTALAÇÃO. AF_12/2014</t>
  </si>
  <si>
    <t>20,05</t>
  </si>
  <si>
    <t>89765</t>
  </si>
  <si>
    <t>TE, CPVC, SOLDÁVEL, DN 22MM, INSTALADO EM RAMAL DE DISTRIBUIÇÃO DE ÁGUA - FORNECIMENTO E INSTALAÇÃO. AF_12/2014</t>
  </si>
  <si>
    <t>8,79</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</si>
  <si>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</si>
  <si>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</si>
  <si>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</si>
  <si>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</si>
  <si>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</si>
  <si>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</si>
  <si>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</si>
  <si>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</si>
  <si>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</si>
  <si>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</si>
  <si>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</si>
  <si>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</si>
  <si>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10,75</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</si>
  <si>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</si>
  <si>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</si>
  <si>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</si>
  <si>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</si>
  <si>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</si>
  <si>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</si>
  <si>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</si>
  <si>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</si>
  <si>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20,56</t>
  </si>
  <si>
    <t>89780</t>
  </si>
  <si>
    <t>JOELHO 45 GRAUS, CPVC, SOLDÁVEL, DN 35MM, INSTALADO EM PRUMADA DE ÁGUA - FORNECIMENTO E INSTALAÇÃO. AF_12/2014</t>
  </si>
  <si>
    <t>89781</t>
  </si>
  <si>
    <t>JOELHO 90 GRAUS, CPVC, SOLDÁVEL, DN 42MM, INSTALADO EM PRUMADA DE ÁGUA  FORNECIMENTO E INSTALAÇÃO. AF_12/2014</t>
  </si>
  <si>
    <t>23,05</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</si>
  <si>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</si>
  <si>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</si>
  <si>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</si>
  <si>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</si>
  <si>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</si>
  <si>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</si>
  <si>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13,65</t>
  </si>
  <si>
    <t>89785</t>
  </si>
  <si>
    <t>JUNÇÃO SIMPLES, PVC, SERIE NORMAL, ESGOTO PREDIAL, DN 50 X 50 MM, JUNTA ELÁSTICA, FORNECIDO E INSTALADO EM RAMAL DE DESCARGA OU RAMAL DE ESGOTO SANITÁRIO. AF_12/2014</t>
  </si>
  <si>
    <t>14,50</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</si>
  <si>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</si>
  <si>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</si>
  <si>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</si>
  <si>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</si>
  <si>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</si>
  <si>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</si>
  <si>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44,92</t>
  </si>
  <si>
    <t>89789</t>
  </si>
  <si>
    <t>JOELHO 45 GRAUS, CPVC, SOLDÁVEL, DN 54MM, INSTALADO EM PRUMADA DE ÁGUA  FORNECIMENTO E INSTALAÇÃO. AF_12/2014</t>
  </si>
  <si>
    <t>89790</t>
  </si>
  <si>
    <t>JOELHO 90 GRAUS, CPVC, SOLDÁVEL, DN 73MM, INSTALADO EM PRUMADA DE ÁGUA  FORNECIMENTO E INSTALAÇÃO. AF_12/2014</t>
  </si>
  <si>
    <t>110,88</t>
  </si>
  <si>
    <t>89791</t>
  </si>
  <si>
    <t>JOELHO 45 GRAUS, CPVC, SOLDÁVEL, DN 73MM, INSTALADO EM PRUMADA DE ÁGUA  FORNECIMENTO E INSTALAÇÃO. AF_12/2014</t>
  </si>
  <si>
    <t>113,47</t>
  </si>
  <si>
    <t>89792</t>
  </si>
  <si>
    <t>JOELHO 90 GRAUS, CPVC, SOLDÁVEL, DN 89MM, INSTALADO EM PRUMADA DE ÁGUA  FORNECIMENTO E INSTALAÇÃO. AF_12/2014</t>
  </si>
  <si>
    <t>130,23</t>
  </si>
  <si>
    <t>89793</t>
  </si>
  <si>
    <t>JOELHO 45 GRAUS, CPVC, SOLDÁVEL, DN 89MM, INSTALADO EM PRUMADA DE ÁGUA  FORNECIMENTO E INSTALAÇÃO. AF_12/2014</t>
  </si>
  <si>
    <t>133,72</t>
  </si>
  <si>
    <t>89794</t>
  </si>
  <si>
    <t>LUVA, CPVC, SOLDÁVEL, DN 35MM, INSTALADO EM PRUMADA DE ÁGUA  FORNECIMENTO E INSTALAÇÃO. AF_12/2014</t>
  </si>
  <si>
    <t>10,59</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</si>
  <si>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</si>
  <si>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</si>
  <si>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</si>
  <si>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</si>
  <si>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</si>
  <si>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</si>
  <si>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</si>
  <si>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</si>
  <si>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</si>
  <si>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</si>
  <si>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</si>
  <si>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</si>
  <si>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</si>
  <si>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</si>
  <si>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</si>
  <si>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</si>
  <si>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</si>
  <si>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</si>
  <si>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</si>
  <si>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</si>
  <si>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</si>
  <si>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</si>
  <si>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</si>
  <si>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</si>
  <si>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</si>
  <si>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</si>
  <si>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12,87</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</si>
  <si>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</si>
  <si>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</si>
  <si>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</si>
  <si>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</si>
  <si>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41,08</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</si>
  <si>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</si>
  <si>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</si>
  <si>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</si>
  <si>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</si>
  <si>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9,86</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</si>
  <si>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</si>
  <si>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</si>
  <si>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</si>
  <si>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</si>
  <si>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</si>
  <si>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</si>
  <si>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</si>
  <si>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</si>
  <si>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101,40</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</si>
  <si>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</si>
  <si>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</si>
  <si>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</si>
  <si>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</si>
  <si>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19,29</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</si>
  <si>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</si>
  <si>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</si>
  <si>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</si>
  <si>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</si>
  <si>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</si>
  <si>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</si>
  <si>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</si>
  <si>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</si>
  <si>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</si>
  <si>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</si>
  <si>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</si>
  <si>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</si>
  <si>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103,56</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</si>
  <si>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</si>
  <si>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</si>
  <si>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</si>
  <si>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</si>
  <si>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</si>
  <si>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</si>
  <si>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</si>
  <si>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</si>
  <si>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19,12</t>
  </si>
  <si>
    <t>89831</t>
  </si>
  <si>
    <t>CONECTOR, CPVC, SOLDÁVEL, DN 42MM X 1.1/2, INSTALADO EM PRUMADA DE ÁGUA  FORNECIMENTO E INSTALAÇÃO. AF_12/2014</t>
  </si>
  <si>
    <t>123,82</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</si>
  <si>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</si>
  <si>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</si>
  <si>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</si>
  <si>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</si>
  <si>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22,38</t>
  </si>
  <si>
    <t>89834</t>
  </si>
  <si>
    <t>JUNÇÃO SIMPLES, PVC, SERIE NORMAL, ESGOTO PREDIAL, DN 100 X 100 MM, JUNTA ELÁSTICA, FORNECIDO E INSTALADO EM PRUMADA DE ESGOTO SANITÁRIO OU VENTILAÇÃO. AF_12/2014</t>
  </si>
  <si>
    <t>26,83</t>
  </si>
  <si>
    <t>89835</t>
  </si>
  <si>
    <t>LUVA, CPVC, SOLDÁVEL, DN 54MM, INSTALADO EM PRUMADA DE ÁGUA  FORNECIMENTO E INSTALAÇÃO. AF_12/2014</t>
  </si>
  <si>
    <t>89836</t>
  </si>
  <si>
    <t>LUVA DE TRANSIÇÃO, CPVC, SOLDÁVEL, DN 54MM X 2, INSTALADO EM PRUMADA DE ÁGUA  FORNECIMENTO E INSTALAÇÃO. AF_12/2014</t>
  </si>
  <si>
    <t>167,28</t>
  </si>
  <si>
    <t>89837</t>
  </si>
  <si>
    <t>UNIÃO, CPVC, SOLDÁVEL, DN 54MM, INSTALADO EM PRUMADA DE ÁGUA  FORNECIMENTO E INSTALAÇÃO. AF_12/2014</t>
  </si>
  <si>
    <t>83,32</t>
  </si>
  <si>
    <t>89838</t>
  </si>
  <si>
    <t>LUVA, CPVC, SOLDÁVEL, DN 73MM, INSTALADO EM PRUMADA DE ÁGUA  FORNECIMENTO E INSTALAÇÃO. AF_12/2014</t>
  </si>
  <si>
    <t>91,08</t>
  </si>
  <si>
    <t>89839</t>
  </si>
  <si>
    <t>UNIÃO, CPVC, SOLDÁVEL, DN 73MM, INSTALADO EM PRUMADA DE ÁGUA  FORNECIMENTO E INSTALAÇÃO. AF_12/2014</t>
  </si>
  <si>
    <t>120,66</t>
  </si>
  <si>
    <t>89840</t>
  </si>
  <si>
    <t>LUVA, CPVC, SOLDÁVEL, DN 89MM, INSTALADO EM PRUMADA DE ÁGUA  FORNECIMENTO E INSTALAÇÃO. AF_12/2014</t>
  </si>
  <si>
    <t>104,79</t>
  </si>
  <si>
    <t>89841</t>
  </si>
  <si>
    <t>UNIÃO, CPVC, SOLDÁVEL, DN 89MM, INSTALADO EM PRUMADA DE ÁGUA  FORNECIMENTO E INSTALAÇÃO. AF_12/2014</t>
  </si>
  <si>
    <t>176,97</t>
  </si>
  <si>
    <t>89842</t>
  </si>
  <si>
    <t>TÊ, CPVC, SOLDÁVEL, DN 35MM, INSTALADO EM PRUMADA DE ÁGUA  FORNECIMENTO E INSTALAÇÃO. AF_12/2014</t>
  </si>
  <si>
    <t>89844</t>
  </si>
  <si>
    <t>TE, CPVC, SOLDÁVEL, DN  42MM, INSTALADO EM PRUMADA DE ÁGUA  FORNECIMENTO E INSTALAÇÃO. AF_12/2014</t>
  </si>
  <si>
    <t>36,47</t>
  </si>
  <si>
    <t>89845</t>
  </si>
  <si>
    <t>TÊ, CPVC, SOLDÁVEL, DN 54 MM, INSTALADO EM PRUMADA DE ÁGUA  FORNECIMENTO E INSTALAÇÃO. AF_12/2014</t>
  </si>
  <si>
    <t>56,58</t>
  </si>
  <si>
    <t>89846</t>
  </si>
  <si>
    <t>TÊ, CPVC, SOLDÁVEL, DN 73MM, INSTALADO EM PRUMADA DE ÁGUA  FORNECIMENTO E INSTALAÇÃO. AF_12/2014</t>
  </si>
  <si>
    <t>127,19</t>
  </si>
  <si>
    <t>89847</t>
  </si>
  <si>
    <t>TÊ, CPVC, SOLDÁVEL, DN 89MM, INSTALADO EM PRUMADA DE ÁGUA  FORNECIMENTO E INSTALAÇÃO. AF_12/2014</t>
  </si>
  <si>
    <t>156,09</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</si>
  <si>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</si>
  <si>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</si>
  <si>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</si>
  <si>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</si>
  <si>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16,81</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</si>
  <si>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</si>
  <si>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</si>
  <si>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</si>
  <si>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</si>
  <si>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</si>
  <si>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</si>
  <si>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49,60</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</si>
  <si>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</si>
  <si>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</si>
  <si>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</si>
  <si>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</si>
  <si>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13,14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</si>
  <si>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</si>
  <si>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</si>
  <si>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</si>
  <si>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</si>
  <si>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</si>
  <si>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</si>
  <si>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</si>
  <si>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</si>
  <si>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32,08</t>
  </si>
  <si>
    <t>89862</t>
  </si>
  <si>
    <t>TE, PVC, SERIE NORMAL, ESGOTO PREDIAL, DN 150 X 150 MM, JUNTA ELÁSTICA, FORNECIDO E INSTALADO EM SUBCOLETOR AÉREO DE ESGOTO SANITÁRIO. AF_12/2014</t>
  </si>
  <si>
    <t>80,77</t>
  </si>
  <si>
    <t>89863</t>
  </si>
  <si>
    <t>JUNÇÃO SIMPLES, PVC, SERIE NORMAL, ESGOTO PREDIAL, DN 150 X 150 MM, JUNTA ELÁSTICA, FORNECIDO E INSTALADO EM SUBCOLETOR AÉREO DE ESGOTO SANITÁRIO. AF_12/2014</t>
  </si>
  <si>
    <t>132,06</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</si>
  <si>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</si>
  <si>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</si>
  <si>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</si>
  <si>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</si>
  <si>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</si>
  <si>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</si>
  <si>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</si>
  <si>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</si>
  <si>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</si>
  <si>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</si>
  <si>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17,60</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</si>
  <si>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</si>
  <si>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</si>
  <si>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</si>
  <si>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</si>
  <si>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15,24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</si>
  <si>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</si>
  <si>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</si>
  <si>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</si>
  <si>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</si>
  <si>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15,34</t>
  </si>
  <si>
    <t>90375</t>
  </si>
  <si>
    <t>BUCHA DE REDUÇÃO, PVC, SOLDÁVEL, DN 40MM X 32MM, INSTALADO EM RAMAL OU SUB-RAMAL DE ÁGUA - FORNECIMENTO E INSTALAÇÃO. AF_03/2015</t>
  </si>
  <si>
    <t>92287</t>
  </si>
  <si>
    <t>COTOVELO DE COBRE, 90 GRAUS, SEM ANEL DE SOLDA, DN 22 MM, INSTALADO EM PRUMADA - FORNECIMENTO E INSTALAÇÃO. AF_12/2015_P</t>
  </si>
  <si>
    <t>92288</t>
  </si>
  <si>
    <t>COTOVELO DE COBRE, 90 GRAUS, SEM ANEL DE SOLDA, DN 28 MM, INSTALADO EM PRUMADA - FORNECIMENTO E INSTALAÇÃO. AF_12/2015_P</t>
  </si>
  <si>
    <t>92289</t>
  </si>
  <si>
    <t>COTOVELO DE COBRE, 90 GRAUS, SEM ANEL DE SOLDA, DN 35 MM, INSTALADO EM PRUMADA - FORNECIMENTO E INSTALAÇÃO. AF_12/2015_P</t>
  </si>
  <si>
    <t>21,73</t>
  </si>
  <si>
    <t>92290</t>
  </si>
  <si>
    <t>COTOVELO DE COBRE, 90 GRAUS, SEM ANEL DE SOLDA, DN 42 MM, INSTALADO EM PRUMADA - FORNECIMENTO E INSTALAÇÃO. AF_12/2015_P</t>
  </si>
  <si>
    <t>32,06</t>
  </si>
  <si>
    <t>92291</t>
  </si>
  <si>
    <t>COTOVELO DE COBRE, 90 GRAUS, SEM ANEL DE SOLDA, DN 54 MM, INSTALADO EM PRUMADA - FORNECIMENTO E INSTALAÇÃO. AF_12/2015_P</t>
  </si>
  <si>
    <t>48,20</t>
  </si>
  <si>
    <t>92292</t>
  </si>
  <si>
    <t>COTOVELO DE COBRE, 90 GRAUS, SEM ANEL DE SOLDA, DN 66 MM, INSTALADO EM PRUMADA - FORNECIMENTO E INSTALAÇÃO. AF_12/2015_P</t>
  </si>
  <si>
    <t>143,66</t>
  </si>
  <si>
    <t>92293</t>
  </si>
  <si>
    <t>LUVA DE COBRE, SEM ANEL DE SOLDA, DN 22 MM, INSTALADO EM PRUMADA - FORNECIMENTO E INSTALAÇÃO. AF_12/2015_P</t>
  </si>
  <si>
    <t>92294</t>
  </si>
  <si>
    <t>LUVA DE COBRE, SEM ANEL DE SOLDA, DN 28 MM, INSTALADO EM PRUMADA - FORNECIMENTO E INSTALAÇÃO. AF_12/2015_P</t>
  </si>
  <si>
    <t>92295</t>
  </si>
  <si>
    <t>LUVA DE COBRE, SEM ANEL DE SOLDA, DN 35 MM, INSTALADO EM PRUMADA - FORNECIMENTO E INSTALAÇÃO. AF_12/2015_P</t>
  </si>
  <si>
    <t>14,19</t>
  </si>
  <si>
    <t>92296</t>
  </si>
  <si>
    <t>LUVA DE COBRE, SEM ANEL DE SOLDA, DN 42 MM, INSTALADO EM PRUMADA - FORNECIMENTO E INSTALAÇÃO. AF_12/2015_P</t>
  </si>
  <si>
    <t>18,55</t>
  </si>
  <si>
    <t>92297</t>
  </si>
  <si>
    <t>LUVA DE COBRE, SEM ANEL DE SOLDA, DN 54 MM, INSTALADO EM PRUMADA - FORNECIMENTO E INSTALAÇÃO. AF_12/2015_P</t>
  </si>
  <si>
    <t>28,06</t>
  </si>
  <si>
    <t>92298</t>
  </si>
  <si>
    <t>LUVA DE COBRE, SEM ANEL DE SOLDA, DN 66 MM, INSTALADO EM PRUMADA - FORNECIMENTO E INSTALAÇÃO. AF_12/2015_P</t>
  </si>
  <si>
    <t>74,96</t>
  </si>
  <si>
    <t>92299</t>
  </si>
  <si>
    <t>TE DE COBRE, SEM ANEL DE SOLDA, DN 22 MM, INSTALADO EM PRUMADA - FORNECIMENTO E INSTALAÇÃO. AF_12/2015_P</t>
  </si>
  <si>
    <t>11,79</t>
  </si>
  <si>
    <t>92300</t>
  </si>
  <si>
    <t>TE DE COBRE, SEM ANEL DE SOLDA, DN 28 MM, INSTALADO EM PRUMADA - FORNECIMENTO E INSTALAÇÃO. AF_12/2015_P</t>
  </si>
  <si>
    <t>92301</t>
  </si>
  <si>
    <t>TE DE COBRE, SEM ANEL DE SOLDA, DN 35 MM, INSTALADO EM PRUMADA - FORNECIMENTO E INSTALAÇÃO. AF_12/2015_P</t>
  </si>
  <si>
    <t>30,69</t>
  </si>
  <si>
    <t>92302</t>
  </si>
  <si>
    <t>TE DE COBRE, SEM ANEL DE SOLDA, DN 42 MM, INSTALADO EM PRUMADA - FORNECIMENTO E INSTALAÇÃO. AF_12/2015_P</t>
  </si>
  <si>
    <t>40,02</t>
  </si>
  <si>
    <t>92303</t>
  </si>
  <si>
    <t>TE DE COBRE, SEM ANEL DE SOLDA, DN 54 MM, INSTALADO EM PRUMADA - FORNECIMENTO E INSTALAÇÃO. AF_12/2015_P</t>
  </si>
  <si>
    <t>92304</t>
  </si>
  <si>
    <t>TE DE COBRE, SEM ANEL DE SOLDA, DN 66 MM, INSTALADO EM PRUMADA - FORNECIMENTO E INSTALAÇÃO. AF_12/2015_P</t>
  </si>
  <si>
    <t>177,71</t>
  </si>
  <si>
    <t>92311</t>
  </si>
  <si>
    <t>COTOVELO DE COBRE, 90 GRAUS, SEM ANEL DE SOLDA, DN 15 MM, INSTALADO EM RAMAL DE DISTRIBUIÇÃO - FORNECIMENTO E INSTALAÇÃO. AF_12/2015_P</t>
  </si>
  <si>
    <t>92312</t>
  </si>
  <si>
    <t>COTOVELO DE COBRE, 90 GRAUS, SEM ANEL DE SOLDA, DN 22 MM, INSTALADO EM RAMAL DE DISTRIBUIÇÃO - FORNECIMENTO E INSTALAÇÃO. AF_12/2015_P</t>
  </si>
  <si>
    <t>11,29</t>
  </si>
  <si>
    <t>92313</t>
  </si>
  <si>
    <t>COTOVELO DE COBRE, 90 GRAUS, SEM ANEL DE SOLDA, DN 28 MM, INSTALADO EM RAMAL DE DISTRIBUIÇÃO - FORNECIMENTO E INSTALAÇÃO. AF_12/2015_P</t>
  </si>
  <si>
    <t>92314</t>
  </si>
  <si>
    <t>LUVA DE COBRE, SEM ANEL DE SOLDA, DN 15 MM, INSTALADO EM RAMAL DE DISTRIBUIÇÃO - FORNECIMENTO E INSTALAÇÃO. AF_12/2015_P</t>
  </si>
  <si>
    <t>92315</t>
  </si>
  <si>
    <t>LUVA DE COBRE, SEM ANEL DE SOLDA, DN 22 MM, INSTALADO EM RAMAL DE DISTRIBUIÇÃO - FORNECIMENTO E INSTALAÇÃO. AF_12/2015_P</t>
  </si>
  <si>
    <t>92316</t>
  </si>
  <si>
    <t>LUVA DE COBRE, SEM ANEL DE SOLDA, DN 28 MM, INSTALADO EM RAMAL DE DISTRIBUIÇÃO - FORNECIMENTO E INSTALAÇÃO. AF_12/2015_P</t>
  </si>
  <si>
    <t>9,74</t>
  </si>
  <si>
    <t>92317</t>
  </si>
  <si>
    <t>TE DE COBRE, SEM ANEL DE SOLDA, DN 15 MM, INSTALADO EM RAMAL DE DISTRIBUIÇÃO - FORNECIMENTO E INSTALAÇÃO. AF_12/2015_P</t>
  </si>
  <si>
    <t>10,35</t>
  </si>
  <si>
    <t>92318</t>
  </si>
  <si>
    <t>TE DE COBRE, SEM ANEL DE SOLDA, DN 22 MM, INSTALADO EM RAMAL DE DISTRIBUIÇÃO - FORNECIMENTO E INSTALAÇÃO. AF_12/2015_P</t>
  </si>
  <si>
    <t>92319</t>
  </si>
  <si>
    <t>TE DE COBRE, SEM ANEL DE SOLDA, DN 28 MM, INSTALADO EM RAMAL DE DISTRIBUIÇÃO - FORNECIMENTO E INSTALAÇÃO. AF_12/2015_P</t>
  </si>
  <si>
    <t>20,01</t>
  </si>
  <si>
    <t>92326</t>
  </si>
  <si>
    <t>COTOVELO DE COBRE, 90 GRAUS, SEM ANEL DE SOLDA, DN 15 MM, INSTALADO EM RAMAL E SUB-RAMAL - FORNECIMENTO E INSTALAÇÃO. AF_12/2015_P</t>
  </si>
  <si>
    <t>92327</t>
  </si>
  <si>
    <t>COTOVELO DE COBRE, 90 GRAUS, SEM ANEL DE SOLDA, DN 22 MM, INSTALADO EM RAMAL E SUB-RAMAL - FORNECIMENTO E INSTALAÇÃO. AF_12/2015_P</t>
  </si>
  <si>
    <t>92328</t>
  </si>
  <si>
    <t>COTOVELO DE COBRE, 90 GRAUS, SEM ANEL DE SOLDA, DN 28 MM, INSTALADO EM RAMAL E SUB-RAMAL - FORNECIMENTO E INSTALAÇÃO. AF_12/2015_P</t>
  </si>
  <si>
    <t>19,34</t>
  </si>
  <si>
    <t>92329</t>
  </si>
  <si>
    <t>LUVA DE COBRE, SEM ANEL DE SOLDA, DN 15 MM, INSTALADO EM RAMAL E SUB-RAMAL - FORNECIMENTO E INSTALAÇÃO. AF_12/2015_P</t>
  </si>
  <si>
    <t>92330</t>
  </si>
  <si>
    <t>LUVA DE COBRE, SEM ANEL DE SOLDA, DN 22 MM, INSTALADO EM RAMAL E SUB-RAMAL - FORNECIMENTO E INSTALAÇÃO. AF_12/2015_P</t>
  </si>
  <si>
    <t>92331</t>
  </si>
  <si>
    <t>LUVA DE COBRE, SEM ANEL DE SOLDA, DN 28 MM, INSTALADO EM RAMAL E SUB-RAMAL - FORNECIMENTO E INSTALAÇÃO. AF_12/2015_P</t>
  </si>
  <si>
    <t>92332</t>
  </si>
  <si>
    <t>TE DE COBRE, SEM ANEL DE SOLDA, DN 15 MM, INSTALADO EM RAMAL E SUB-RAMAL - FORNECIMENTO E INSTALAÇÃO. AF_12/2015_P</t>
  </si>
  <si>
    <t>10,58</t>
  </si>
  <si>
    <t>92333</t>
  </si>
  <si>
    <t>TE DE COBRE, SEM ANEL DE SOLDA, DN 22 MM, INSTALADO EM RAMAL E SUB-RAMAL - FORNECIMENTO E INSTALAÇÃO. AF_12/2015_P</t>
  </si>
  <si>
    <t>17,84</t>
  </si>
  <si>
    <t>92334</t>
  </si>
  <si>
    <t>TE DE COBRE, SEM ANEL DE SOLDA, DN 28 MM, INSTALADO EM RAMAL E SUB-RAMAL - FORNECIMENTO E INSTALAÇÃO. AF_12/2015_P</t>
  </si>
  <si>
    <t>92344</t>
  </si>
  <si>
    <t>NIPLE, EM FERRO GALVANIZADO, DN 50 (2"), CONEXÃO ROSQUEADA, INSTALADO EM PRUMADAS - FORNECIMENTO E INSTALAÇÃO. AF_12/2015</t>
  </si>
  <si>
    <t>92345</t>
  </si>
  <si>
    <t>LUVA, EM FERRO GALVANIZADO, DN 50 (2"), CONEXÃO ROSQUEADA, INSTALADO EM PRUMADAS - FORNECIMENTO E INSTALAÇÃO. AF_12/2015</t>
  </si>
  <si>
    <t>42,43</t>
  </si>
  <si>
    <t>92346</t>
  </si>
  <si>
    <t>NIPLE, EM FERRO GALVANIZADO, DN 65 (2 1/2"), CONEXÃO ROSQUEADA, INSTALADO EM PRUMADAS - FORNECIMENTO E INSTALAÇÃO. AF_12/2015</t>
  </si>
  <si>
    <t>55,49</t>
  </si>
  <si>
    <t>92347</t>
  </si>
  <si>
    <t>LUVA, EM FERRO GALVANIZADO, DN 65 (2 1/2"), CONEXÃO ROSQUEADA, INSTALADO EM PRUMADAS - FORNECIMENTO E INSTALAÇÃO. AF_12/2015</t>
  </si>
  <si>
    <t>92348</t>
  </si>
  <si>
    <t>NIPLE, EM FERRO GALVANIZADO, DN 80 (3"), CONEXÃO ROSQUEADA, INSTALADO EM PRUMADAS - FORNECIMENTO E INSTALAÇÃO. AF_12/2015</t>
  </si>
  <si>
    <t>77,49</t>
  </si>
  <si>
    <t>92349</t>
  </si>
  <si>
    <t>LUVA, EM FERRO GALVANIZADO, DN 80 (3"), CONEXÃO ROSQUEADA, INSTALADO EM PRUMADAS - FORNECIMENTO E INSTALAÇÃO. AF_12/2015</t>
  </si>
  <si>
    <t>82,94</t>
  </si>
  <si>
    <t>92350</t>
  </si>
  <si>
    <t>JOELHO 45 GRAUS, EM FERRO GALVANIZADO, DN 50 (2"), CONEXÃO ROSQUEADA, INSTALADO EM PRUMADAS - FORNECIMENTO E INSTALAÇÃO. AF_12/2015</t>
  </si>
  <si>
    <t>63,17</t>
  </si>
  <si>
    <t>92351</t>
  </si>
  <si>
    <t>JOELHO 90 GRAUS, EM FERRO GALVANIZADO, DN 50 (2"), CONEXÃO ROSQUEADA, INSTALADO EM PRUMADAS - FORNECIMENTO E INSTALAÇÃO. AF_12/2015</t>
  </si>
  <si>
    <t>61,81</t>
  </si>
  <si>
    <t>92352</t>
  </si>
  <si>
    <t>JOELHO 45 GRAUS, EM FERRO GALVANIZADO, DN 65 (2 1/2"), CONEXÃO ROSQUEADA, INSTALADO EM PRUMADAS - FORNECIMENTO E INSTALAÇÃO. AF_12/2015</t>
  </si>
  <si>
    <t>95,02</t>
  </si>
  <si>
    <t>92353</t>
  </si>
  <si>
    <t>JOELHO 90 GRAUS, EM FERRO GALVANIZADO, DN 65 (2 1/2"), CONEXÃO ROSQUEADA, INSTALADO EM PRUMADAS - FORNECIMENTO E INSTALAÇÃO. AF_12/2015</t>
  </si>
  <si>
    <t>89,03</t>
  </si>
  <si>
    <t>92354</t>
  </si>
  <si>
    <t>JOELHO 45 GRAUS, EM FERRO GALVANIZADO, DN 80 (3"), CONEXÃO ROSQUEADA, INSTALADO EM PRUMADAS - FORNECIMENTO E INSTALAÇÃO. AF_12/2015</t>
  </si>
  <si>
    <t>125,64</t>
  </si>
  <si>
    <t>92355</t>
  </si>
  <si>
    <t>JOELHO 90 GRAUS, EM FERRO GALVANIZADO, DN 80 (3"), CONEXÃO ROSQUEADA, INSTALADO EM PRUMADAS - FORNECIMENTO E INSTALAÇÃO. AF_12/2015</t>
  </si>
  <si>
    <t>114,10</t>
  </si>
  <si>
    <t>92356</t>
  </si>
  <si>
    <t>TÊ, EM FERRO GALVANIZADO, DN 50 (2"), CONEXÃO ROSQUEADA, INSTALADO EM PRUMADAS - FORNECIMENTO E INSTALAÇÃO. AF_12/2015</t>
  </si>
  <si>
    <t>92357</t>
  </si>
  <si>
    <t>TÊ, EM FERRO GALVANIZADO, DN 65 (2 1/2"), CONEXÃO ROSQUEADA, INSTALADO EM PRUMADAS - FORNECIMENTO E INSTALAÇÃO. AF_12/2015</t>
  </si>
  <si>
    <t>92358</t>
  </si>
  <si>
    <t>TÊ, EM FERRO GALVANIZADO, DN 80 (3"), CONEXÃO ROSQUEADA, INSTALADO EM PRUMADAS - FORNECIMENTO E INSTALAÇÃO. AF_12/2015</t>
  </si>
  <si>
    <t>151,01</t>
  </si>
  <si>
    <t>92369</t>
  </si>
  <si>
    <t>NIPLE, EM FERRO GALVANIZADO, DN 25 (1"), CONEXÃO ROSQUEADA, INSTALADO EM REDE DE ALIMENTAÇÃO PARA HIDRANTE - FORNECIMENTO E INSTALAÇÃO. AF_12/2015</t>
  </si>
  <si>
    <t>23,13</t>
  </si>
  <si>
    <t>92370</t>
  </si>
  <si>
    <t>LUVA, EM FERRO GALVANIZADO, DN 25 (1"), CONEXÃO ROSQUEADA, INSTALADO EM REDE DE ALIMENTAÇÃO PARA HIDRANTE - FORNECIMENTO E INSTALAÇÃO. AF_12/2015</t>
  </si>
  <si>
    <t>92371</t>
  </si>
  <si>
    <t>NIPLE, EM FERRO GALVANIZADO, DN 32 (1 1/4"), CONEXÃO ROSQUEADA, INSTALADO EM REDE DE ALIMENTAÇÃO PARA HIDRANTE - FORNECIMENTO E INSTALAÇÃO. AF_12/2015</t>
  </si>
  <si>
    <t>92372</t>
  </si>
  <si>
    <t>LUVA, EM FERRO GALVANIZADO, DN 32 (1 1/4"), CONEXÃO ROSQUEADA, INSTALADO EM REDE DE ALIMENTAÇÃO PARA HIDRANTE - FORNECIMENTO E INSTALAÇÃO. AF_12/2015</t>
  </si>
  <si>
    <t>92373</t>
  </si>
  <si>
    <t>NIPLE, EM FERRO GALVANIZADO, DN 40 (1 1/2"), CONEXÃO ROSQUEADA, INSTALADO EM REDE DE ALIMENTAÇÃO PARA HIDRANTE - FORNECIMENTO E INSTALAÇÃO. AF_12/2015</t>
  </si>
  <si>
    <t>32,84</t>
  </si>
  <si>
    <t>92374</t>
  </si>
  <si>
    <t>LUVA, EM FERRO GALVANIZADO, DN 40 (1 1/2"), CONEXÃO ROSQUEADA, INSTALADO EM REDE DE ALIMENTAÇÃO PARA HIDRANTE - FORNECIMENTO E INSTALAÇÃO. AF_12/2015</t>
  </si>
  <si>
    <t>92375</t>
  </si>
  <si>
    <t>NIPLE, EM FERRO GALVANIZADO, DN 50 (2"), CONEXÃO ROSQUEADA, INSTALADO EM REDE DE ALIMENTAÇÃO PARA HIDRANTE - FORNECIMENTO E INSTALAÇÃO. AF_12/2015</t>
  </si>
  <si>
    <t>42,42</t>
  </si>
  <si>
    <t>92376</t>
  </si>
  <si>
    <t>LUVA, EM FERRO GALVANIZADO, DN 50 (2"), CONEXÃO ROSQUEADA, INSTALADO EM REDE DE ALIMENTAÇÃO PARA HIDRANTE - FORNECIMENTO E INSTALAÇÃO. AF_12/2015</t>
  </si>
  <si>
    <t>92377</t>
  </si>
  <si>
    <t>NIPLE, EM FERRO GALVANIZADO, DN 65 (2 1/2"), CONEXÃO ROSQUEADA, INSTALADO EM REDE DE ALIMENTAÇÃO PARA HIDRANTE - FORNECIMENTO E INSTALAÇÃO. AF_12/2015</t>
  </si>
  <si>
    <t>56,61</t>
  </si>
  <si>
    <t>92378</t>
  </si>
  <si>
    <t>LUVA, EM FERRO GALVANIZADO, DN 65 (2 1/2"), CONEXÃO ROSQUEADA, INSTALADO EM REDE DE ALIMENTAÇÃO PARA HIDRANTE - FORNECIMENTO E INSTALAÇÃO. AF_12/2015</t>
  </si>
  <si>
    <t>62,74</t>
  </si>
  <si>
    <t>92379</t>
  </si>
  <si>
    <t>NIPLE, EM FERRO GALVANIZADO, DN 80 (3"), CONEXÃO ROSQUEADA, INSTALADO EM REDE DE ALIMENTAÇÃO PARA HIDRANTE - FORNECIMENTO E INSTALAÇÃO. AF_12/2015</t>
  </si>
  <si>
    <t>79,80</t>
  </si>
  <si>
    <t>92380</t>
  </si>
  <si>
    <t>LUVA, EM FERRO GALVANIZADO, DN 80 (3"), CONEXÃO ROSQUEADA, INSTALADO EM REDE DE ALIMENTAÇÃO PARA HIDRANTE - FORNECIMENTO E INSTALAÇÃO. AF_12/2015</t>
  </si>
  <si>
    <t>85,25</t>
  </si>
  <si>
    <t>92381</t>
  </si>
  <si>
    <t>JOELHO 45 GRAUS, EM FERRO GALVANIZADO, DN 25 (1"), CONEXÃO ROSQUEADA, INSTALADO EM REDE DE ALIMENTAÇÃO PARA HIDRANTE - FORNECIMENTO E INSTALAÇÃO. AF_12/2015</t>
  </si>
  <si>
    <t>35,03</t>
  </si>
  <si>
    <t>92382</t>
  </si>
  <si>
    <t>JOELHO 90 GRAUS, EM FERRO GALVANIZADO, DN 25 (1"), CONEXÃO ROSQUEADA, INSTALADO EM REDE DE ALIMENTAÇÃO PARA HIDRANTE - FORNECIMENTO E INSTALAÇÃO. AF_12/2015</t>
  </si>
  <si>
    <t>33,57</t>
  </si>
  <si>
    <t>92383</t>
  </si>
  <si>
    <t>JOELHO 45 GRAUS, EM FERRO GALVANIZADO, DN 32 (1 1/4"), CONEXÃO ROSQUEADA, INSTALADO EM REDE DE ALIMENTAÇÃO PARA HIDRANTE - FORNECIMENTO E INSTALAÇÃO. AF_12/2015</t>
  </si>
  <si>
    <t>43,90</t>
  </si>
  <si>
    <t>92384</t>
  </si>
  <si>
    <t>JOELHO 90 GRAUS, EM FERRO GALVANIZADO, DN 32 (1 1/4"), CONEXÃO ROSQUEADA, INSTALADO EM REDE DE ALIMENTAÇÃO PARA HIDRANTE - FORNECIMENTO E INSTALAÇÃO. AF_12/2015</t>
  </si>
  <si>
    <t>40,99</t>
  </si>
  <si>
    <t>92385</t>
  </si>
  <si>
    <t>JOELHO 45 GRAUS, EM FERRO GALVANIZADO, DN 40 (1 1/2"), CONEXÃO ROSQUEADA, INSTALADO EM REDE DE ALIMENTAÇÃO PARA HIDRANTE - FORNECIMENTO E INSTALAÇÃO. AF_12/2015</t>
  </si>
  <si>
    <t>50,25</t>
  </si>
  <si>
    <t>92386</t>
  </si>
  <si>
    <t>JOELHO 90 GRAUS, EM FERRO GALVANIZADO, DN 40 (1 1/2"), CONEXÃO ROSQUEADA, INSTALADO EM REDE DE ALIMENTAÇÃO PARA HIDRANTE - FORNECIMENTO E INSTALAÇÃO. AF_12/2015</t>
  </si>
  <si>
    <t>48,25</t>
  </si>
  <si>
    <t>92387</t>
  </si>
  <si>
    <t>JOELHO 45 GRAUS, EM FERRO GALVANIZADO, DN 50 (2"), CONEXÃO ROSQUEADA, INSTALADO EM REDE DE ALIMENTAÇÃO PARA HIDRANTE - FORNECIMENTO E INSTALAÇÃO. AF_12/2015</t>
  </si>
  <si>
    <t>63,10</t>
  </si>
  <si>
    <t>92388</t>
  </si>
  <si>
    <t>JOELHO 90 GRAUS, EM FERRO GALVANIZADO, DN 50 (2"), CONEXÃO ROSQUEADA, INSTALADO EM REDE DE ALIMENTAÇÃO PARA HIDRANTE - FORNECIMENTO E INSTALAÇÃO. AF_12/2015</t>
  </si>
  <si>
    <t>61,74</t>
  </si>
  <si>
    <t>92389</t>
  </si>
  <si>
    <t>JOELHO 45 GRAUS, EM FERRO GALVANIZADO, DN 65 (2 1/2"), CONEXÃO ROSQUEADA, INSTALADO EM REDE DE ALIMENTAÇÃO PARA HIDRANTE - FORNECIMENTO E INSTALAÇÃO. AF_12/2015</t>
  </si>
  <si>
    <t>96,73</t>
  </si>
  <si>
    <t>92390</t>
  </si>
  <si>
    <t>JOELHO 90 GRAUS, EM FERRO GALVANIZADO, DN 65 (2 1/2"), CONEXÃO ROSQUEADA, INSTALADO EM REDE DE ALIMENTAÇÃO PARA HIDRANTE - FORNECIMENTO E INSTALAÇÃO. AF_12/2015</t>
  </si>
  <si>
    <t>90,74</t>
  </si>
  <si>
    <t>92635</t>
  </si>
  <si>
    <t>JOELHO 45 GRAUS, EM FERRO GALVANIZADO, CONEXÃO ROSQUEADA, DN 80 (3"), INSTALADO EM REDE DE ALIMENTAÇÃO PARA HIDRANTE - FORNECIMENTO E INSTALAÇÃO. AF_12/2015</t>
  </si>
  <si>
    <t>129,09</t>
  </si>
  <si>
    <t>92636</t>
  </si>
  <si>
    <t>JOELHO 90 GRAUS, EM FERRO GALVANIZADO, CONEXÃO ROSQUEADA, DN 80 (3"), INSTALADO EM REDE DE ALIMENTAÇÃO PARA HIDRANTE - FORNECIMENTO E INSTALAÇÃO. AF_12/2015</t>
  </si>
  <si>
    <t>117,55</t>
  </si>
  <si>
    <t>92637</t>
  </si>
  <si>
    <t>TÊ, EM FERRO GALVANIZADO, CONEXÃO ROSQUEADA, DN 25 (1"), INSTALADO EM REDE DE ALIMENTAÇÃO PARA HIDRANTE - FORNECIMENTO E INSTALAÇÃO. AF_12/2015</t>
  </si>
  <si>
    <t>45,32</t>
  </si>
  <si>
    <t>92638</t>
  </si>
  <si>
    <t>TÊ, EM FERRO GALVANIZADO, CONEXÃO ROSQUEADA, DN 32 (1 1/4"), INSTALADO EM REDE DE ALIMENTAÇÃO PARA HIDRANTE - FORNECIMENTO E INSTALAÇÃO. AF_12/2015</t>
  </si>
  <si>
    <t>55,04</t>
  </si>
  <si>
    <t>92639</t>
  </si>
  <si>
    <t>TÊ, EM FERRO GALVANIZADO, CONEXÃO ROSQUEADA, DN 40 (1 1/2"), INSTALADO EM REDE DE ALIMENTAÇÃO PARA HIDRANTE - FORNECIMENTO E INSTALAÇÃO. AF_12/2015</t>
  </si>
  <si>
    <t>63,56</t>
  </si>
  <si>
    <t>92640</t>
  </si>
  <si>
    <t>TÊ, EM FERRO GALVANIZADO, CONEXÃO ROSQUEADA, DN 50 (2"), INSTALADO EM REDE DE ALIMENTAÇÃO PARA HIDRANTE - FORNECIMENTO E INSTALAÇÃO. AF_12/2015</t>
  </si>
  <si>
    <t>82,27</t>
  </si>
  <si>
    <t>92642</t>
  </si>
  <si>
    <t>TÊ, EM FERRO GALVANIZADO, CONEXÃO ROSQUEADA, DN 65 (2 1/2"), INSTALADO EM REDE DE ALIMENTAÇÃO PARA HIDRANTE - FORNECIMENTO E INSTALAÇÃO. AF_12/2015</t>
  </si>
  <si>
    <t>123,97</t>
  </si>
  <si>
    <t>92644</t>
  </si>
  <si>
    <t>TÊ, EM FERRO GALVANIZADO, CONEXÃO ROSQUEADA, DN 80 (3"), INSTALADO EM REDE DE ALIMENTAÇÃO PARA HIDRANTE - FORNECIMENTO E INSTALAÇÃO. AF_12/2015</t>
  </si>
  <si>
    <t>155,61</t>
  </si>
  <si>
    <t>92657</t>
  </si>
  <si>
    <t>NIPLE, EM FERRO GALVANIZADO, CONEXÃO ROSQUEADA, DN 25 (1"), INSTALADO EM REDE DE ALIMENTAÇÃO PARA SPRINKLER - FORNECIMENTO E INSTALAÇÃO. AF_12/2015</t>
  </si>
  <si>
    <t>92658</t>
  </si>
  <si>
    <t>LUVA, EM FERRO GALVANIZADO, CONEXÃO ROSQUEADA, DN 25 (1"), INSTALADO EM REDE DE ALIMENTAÇÃO PARA SPRINKLER - FORNECIMENTO E INSTALAÇÃO. AF_12/2015</t>
  </si>
  <si>
    <t>18,02</t>
  </si>
  <si>
    <t>92659</t>
  </si>
  <si>
    <t>NIPLE, EM FERRO GALVANIZADO, CONEXÃO ROSQUEADA, DN 32 (1 1/4"), INSTALADO EM REDE DE ALIMENTAÇÃO PARA SPRINKLER - FORNECIMENTO E INSTALAÇÃO. AF_12/2015</t>
  </si>
  <si>
    <t>92660</t>
  </si>
  <si>
    <t>LUVA, EM FERRO GALVANIZADO, CONEXÃO ROSQUEADA, DN 32 (1 1/4"), INSTALADO EM REDE DE ALIMENTAÇÃO PARA SPRINKLER - FORNECIMENTO E INSTALAÇÃO. AF_12/2015</t>
  </si>
  <si>
    <t>92661</t>
  </si>
  <si>
    <t>NIPLE, EM FERRO GALVANIZADO, CONEXÃO ROSQUEADA, DN 40 (1 1/2"), INSTALADO EM REDE DE ALIMENTAÇÃO PARA SPRINKLER - FORNECIMENTO E INSTALAÇÃO. AF_12/2015</t>
  </si>
  <si>
    <t>24,80</t>
  </si>
  <si>
    <t>92662</t>
  </si>
  <si>
    <t>LUVA, EM FERRO GALVANIZADO, CONEXÃO ROSQUEADA, DN 40 (1 1/2"), INSTALADO EM REDE DE ALIMENTAÇÃO PARA SPRINKLER - FORNECIMENTO E INSTALAÇÃO. AF_12/2015</t>
  </si>
  <si>
    <t>92663</t>
  </si>
  <si>
    <t>NIPLE, EM FERRO GALVANIZADO, CONEXÃO ROSQUEADA, DN 50 (2"), INSTALADO EM REDE DE ALIMENTAÇÃO PARA SPRINKLER - FORNECIMENTO E INSTALAÇÃO. AF_12/2015</t>
  </si>
  <si>
    <t>92664</t>
  </si>
  <si>
    <t>LUVA, EM FERRO GALVANIZADO, CONEXÃO ROSQUEADA, DN 50 (2"), INSTALADO EM REDE DE ALIMENTAÇÃO PARA SPRINKLER - FORNECIMENTO E INSTALAÇÃO. AF_12/2015</t>
  </si>
  <si>
    <t>92665</t>
  </si>
  <si>
    <t>NIPLE, EM FERRO GALVANIZADO, CONEXÃO ROSQUEADA, DN 65 (2 1/2"), INSTALADO EM REDE DE ALIMENTAÇÃO PARA SPRINKLER - FORNECIMENTO E INSTALAÇÃO. AF_12/2015</t>
  </si>
  <si>
    <t>45,52</t>
  </si>
  <si>
    <t>92666</t>
  </si>
  <si>
    <t>LUVA, EM FERRO GALVANIZADO, CONEXÃO ROSQUEADA, DN 65 (2 1/2"), INSTALADO EM REDE DE ALIMENTAÇÃO PARA SPRINKLER - FORNECIMENTO E INSTALAÇÃO. AF_12/2015</t>
  </si>
  <si>
    <t>51,65</t>
  </si>
  <si>
    <t>92667</t>
  </si>
  <si>
    <t>NIPLE, EM FERRO GALVANIZADO, CONEXÃO ROSQUEADA, DN 80 (3"), INSTALADO EM REDE DE ALIMENTAÇÃO PARA SPRINKLER - FORNECIMENTO E INSTALAÇÃO. AF_12/2015</t>
  </si>
  <si>
    <t>66,89</t>
  </si>
  <si>
    <t>92668</t>
  </si>
  <si>
    <t>LUVA, EM FERRO GALVANIZADO, CONEXÃO ROSQUEADA, DN 80 (3"), INSTALADO EM REDE DE ALIMENTAÇÃO PARA SPRINKLER - FORNECIMENTO E INSTALAÇÃO. AF_12/2015</t>
  </si>
  <si>
    <t>72,34</t>
  </si>
  <si>
    <t>92669</t>
  </si>
  <si>
    <t>JOELHO 45 GRAUS, EM FERRO GALVANIZADO, CONEXÃO ROSQUEADA, DN 25 (1"), INSTALADO EM REDE DE ALIMENTAÇÃO PARA SPRINKLER - FORNECIMENTO E INSTALAÇÃO. AF_12/2015</t>
  </si>
  <si>
    <t>25,71</t>
  </si>
  <si>
    <t>92670</t>
  </si>
  <si>
    <t>JOELHO 90 GRAUS, EM FERRO GALVANIZADO, CONEXÃO ROSQUEADA, DN 25 (1"), INSTALADO EM REDE DE ALIMENTAÇÃO PARA SPRINKLER - FORNECIMENTO E INSTALAÇÃO. AF_12/2015</t>
  </si>
  <si>
    <t>24,25</t>
  </si>
  <si>
    <t>92671</t>
  </si>
  <si>
    <t>JOELHO 45 GRAUS, EM FERRO GALVANIZADO, CONEXÃO ROSQUEADA, DN 32 (1 1/4"), INSTALADO EM REDE DE ALIMENTAÇÃO PARA SPRINKLER - FORNECIMENTO E INSTALAÇÃO. AF_12/2015</t>
  </si>
  <si>
    <t>92672</t>
  </si>
  <si>
    <t>JOELHO 90 GRAUS, EM FERRO GALVANIZADO, CONEXÃO ROSQUEADA, DN 32 (1 1/4"), INSTALADO EM REDE DE ALIMENTAÇÃO PARA SPRINKLER - FORNECIMENTO E INSTALAÇÃO. AF_12/2015</t>
  </si>
  <si>
    <t>92673</t>
  </si>
  <si>
    <t>JOELHO 45 GRAUS, EM FERRO GALVANIZADO, CONEXÃO ROSQUEADA, DN 40 (1 1/2"), INSTALADO EM REDE DE ALIMENTAÇÃO PARA SPRINKLER - FORNECIMENTO E INSTALAÇÃO. AF_12/2015</t>
  </si>
  <si>
    <t>38,20</t>
  </si>
  <si>
    <t>92674</t>
  </si>
  <si>
    <t>JOELHO 90 GRAUS, EM FERRO GALVANIZADO, CONEXÃO ROSQUEADA, DN 40 (1 1/2"), INSTALADO EM REDE DE ALIMENTAÇÃO PARA SPRINKLER - FORNECIMENTO E INSTALAÇÃO. AF_12/2015</t>
  </si>
  <si>
    <t>36,20</t>
  </si>
  <si>
    <t>92675</t>
  </si>
  <si>
    <t>JOELHO 45 GRAUS, EM FERRO GALVANIZADO, CONEXÃO ROSQUEADA, DN 50 (2"), INSTALADO EM REDE DE ALIMENTAÇÃO PARA SPRINKLER - FORNECIMENTO E INSTALAÇÃO. AF_12/2015</t>
  </si>
  <si>
    <t>49,24</t>
  </si>
  <si>
    <t>92676</t>
  </si>
  <si>
    <t>JOELHO 90 GRAUS, EM FERRO GALVANIZADO, CONEXÃO ROSQUEADA, DN 50 (2"), INSTALADO EM REDE DE ALIMENTAÇÃO PARA SPRINKLER - FORNECIMENTO E INSTALAÇÃO. AF_12/2015</t>
  </si>
  <si>
    <t>92677</t>
  </si>
  <si>
    <t>JOELHO 45 GRAUS, EM FERRO GALVANIZADO, CONEXÃO ROSQUEADA, DN 65 (2 1/2"), INSTALADO EM REDE DE ALIMENTAÇÃO PARA SPRINKLER - FORNECIMENTO E INSTALAÇÃO. AF_12/2015</t>
  </si>
  <si>
    <t>92678</t>
  </si>
  <si>
    <t>JOELHO 90 GRAUS, EM FERRO GALVANIZADO, CONEXÃO ROSQUEADA, DN 65 (2 1/2"), INSTALADO EM REDE DE ALIMENTAÇÃO PARA SPRINKLER - FORNECIMENTO E INSTALAÇÃO. AF_12/2015</t>
  </si>
  <si>
    <t>74,14</t>
  </si>
  <si>
    <t>92679</t>
  </si>
  <si>
    <t>JOELHO 45 GRAUS, EM FERRO GALVANIZADO, CONEXÃO ROSQUEADA, DN 80 (3"), INSTALADO EM REDE DE ALIMENTAÇÃO PARA SPRINKLER - FORNECIMENTO E INSTALAÇÃO. AF_12/2015</t>
  </si>
  <si>
    <t>109,75</t>
  </si>
  <si>
    <t>92680</t>
  </si>
  <si>
    <t>JOELHO 90 GRAUS, EM FERRO GALVANIZADO, CONEXÃO ROSQUEADA, DN 80 (3"), INSTALADO EM REDE DE ALIMENTAÇÃO PARA SPRINKLER - FORNECIMENTO E INSTALAÇÃO. AF_12/2015</t>
  </si>
  <si>
    <t>98,21</t>
  </si>
  <si>
    <t>92681</t>
  </si>
  <si>
    <t>TÊ, EM FERRO GALVANIZADO, CONEXÃO ROSQUEADA, DN 25 (1"), INSTALADO EM REDE DE ALIMENTAÇÃO PARA SPRINKLER - FORNECIMENTO E INSTALAÇÃO. AF_12/2015</t>
  </si>
  <si>
    <t>32,87</t>
  </si>
  <si>
    <t>92682</t>
  </si>
  <si>
    <t>TÊ, EM FERRO GALVANIZADO, CONEXÃO ROSQUEADA, DN 32 (1 1/4"), INSTALADO EM REDE DE ALIMENTAÇÃO PARA SPRINKLER - FORNECIMENTO E INSTALAÇÃO. AF_12/2015</t>
  </si>
  <si>
    <t>40,89</t>
  </si>
  <si>
    <t>92683</t>
  </si>
  <si>
    <t>TÊ, EM FERRO GALVANIZADO, CONEXÃO ROSQUEADA, DN 40 (1 1/2"), INSTALADO EM REDE DE ALIMENTAÇÃO PARA SPRINKLER - FORNECIMENTO E INSTALAÇÃO. AF_12/2015</t>
  </si>
  <si>
    <t>47,51</t>
  </si>
  <si>
    <t>92684</t>
  </si>
  <si>
    <t>TÊ, EM FERRO GALVANIZADO, CONEXÃO ROSQUEADA, DN 50 (2"), INSTALADO EM REDE DE ALIMENTAÇÃO PARA SPRINKLER - FORNECIMENTO E INSTALAÇÃO. AF_12/2015</t>
  </si>
  <si>
    <t>63,79</t>
  </si>
  <si>
    <t>92685</t>
  </si>
  <si>
    <t>TÊ, EM FERRO GALVANIZADO, CONEXÃO ROSQUEADA, DN 65 (2 1/2"), INSTALADO EM REDE DE ALIMENTAÇÃO PARA SPRINKLER - FORNECIMENTO E INSTALAÇÃO. AF_12/2015</t>
  </si>
  <si>
    <t>92686</t>
  </si>
  <si>
    <t>TÊ, EM FERRO GALVANIZADO, CONEXÃO ROSQUEADA, DN 80 (3"), INSTALADO EM REDE DE ALIMENTAÇÃO PARA SPRINKLER - FORNECIMENTO E INSTALAÇÃO. AF_12/2015</t>
  </si>
  <si>
    <t>129,80</t>
  </si>
  <si>
    <t>92692</t>
  </si>
  <si>
    <t>NIPLE, EM FERRO GALVANIZADO, CONEXÃO ROSQUEADA, DN 15 (1/2"), INSTALADO EM RAMAIS E SUB-RAMAIS DE GÁS - FORNECIMENTO E INSTALAÇÃO. AF_12/2015</t>
  </si>
  <si>
    <t>92693</t>
  </si>
  <si>
    <t>LUVA, EM FERRO GALVANIZADO, CONEXÃO ROSQUEADA, DN 15 (1/2"), INSTALADO EM RAMAIS E SUB-RAMAIS DE GÁS - FORNECIMENTO E INSTALAÇÃO. AF_12/2015</t>
  </si>
  <si>
    <t>92694</t>
  </si>
  <si>
    <t>NIPLE, EM FERRO GALVANIZADO, CONEXÃO ROSQUEADA, DN 20 (3/4"), INSTALADO EM RAMAIS E SUB-RAMAIS DE GÁS - FORNECIMENTO E INSTALAÇÃO. AF_12/2015</t>
  </si>
  <si>
    <t>92695</t>
  </si>
  <si>
    <t>LUVA, EM FERRO GALVANIZADO, CONEXÃO ROSQUEADA, DN 20 (3/4"), INSTALADO EM RAMAIS E SUB-RAMAIS DE GÁS - FORNECIMENTO E INSTALAÇÃO. AF_12/2015</t>
  </si>
  <si>
    <t>14,81</t>
  </si>
  <si>
    <t>92696</t>
  </si>
  <si>
    <t>NIPLE, EM FERRO GALVANIZADO, CONEXÃO ROSQUEADA, DN 25 (1"), INSTALADO EM RAMAIS E SUB-RAMAIS DE GÁS - FORNECIMENTO E INSTALAÇÃO. AF_12/2015</t>
  </si>
  <si>
    <t>92697</t>
  </si>
  <si>
    <t>LUVA, EM FERRO GALVANIZADO, CONEXÃO ROSQUEADA, DN 25 (1"), INSTALADO EM RAMAIS E SUB-RAMAIS DE GÁS - FORNECIMENTO E INSTALAÇÃO. AF_12/2015</t>
  </si>
  <si>
    <t>92698</t>
  </si>
  <si>
    <t>JOELHO 45 GRAUS, EM FERRO GALVANIZADO, CONEXÃO ROSQUEADA, DN 15 (1/2"), INSTALADO EM RAMAIS E SUB-RAMAIS DE GÁS - FORNECIMENTO E INSTALAÇÃO. AF_12/2015</t>
  </si>
  <si>
    <t>13,52</t>
  </si>
  <si>
    <t>92699</t>
  </si>
  <si>
    <t>JOELHO 90 GRAUS, EM FERRO GALVANIZADO, CONEXÃO ROSQUEADA, DN 15 (1/2"), INSTALADO EM RAMAIS E SUB-RAMAIS DE GÁS - FORNECIMENTO E INSTALAÇÃO. AF_12/2015</t>
  </si>
  <si>
    <t>92700</t>
  </si>
  <si>
    <t>JOELHO 45 GRAUS, EM FERRO GALVANIZADO, CONEXÃO ROSQUEADA, DN 20 (3/4"), INSTALADO EM RAMAIS E SUB-RAMAIS DE GÁS - FORNECIMENTO E INSTALAÇÃO. AF_12/2015</t>
  </si>
  <si>
    <t>22,12</t>
  </si>
  <si>
    <t>92701</t>
  </si>
  <si>
    <t>JOELHO 90 GRAUS, EM FERRO GALVANIZADO, CONEXÃO ROSQUEADA, DN 20 (3/4"), INSTALADO EM RAMAIS E SUB-RAMAIS DE GÁS - FORNECIMENTO E INSTALAÇÃO. AF_12/2015</t>
  </si>
  <si>
    <t>92702</t>
  </si>
  <si>
    <t>JOELHO 45 GRAUS, EM FERRO GALVANIZADO, CONEXÃO ROSQUEADA, DN 25 (1"), INSTALADO EM RAMAIS E SUB-RAMAIS DE GÁS - FORNECIMENTO E INSTALAÇÃO. AF_12/2015</t>
  </si>
  <si>
    <t>34,67</t>
  </si>
  <si>
    <t>92703</t>
  </si>
  <si>
    <t>JOELHO 90 GRAUS, EM FERRO GALVANIZADO, CONEXÃO ROSQUEADA, DN 25 (1"), INSTALADO EM RAMAIS E SUB-RAMAIS DE GÁS - FORNECIMENTO E INSTALAÇÃO. AF_12/2015</t>
  </si>
  <si>
    <t>33,21</t>
  </si>
  <si>
    <t>92704</t>
  </si>
  <si>
    <t>TÊ, EM FERRO GALVANIZADO, CONEXÃO ROSQUEADA, DN 15 (1/2"), INSTALADO EM RAMAIS E SUB-RAMAIS DE GÁS - FORNECIMENTO E INSTALAÇÃO. AF_12/2015</t>
  </si>
  <si>
    <t>92705</t>
  </si>
  <si>
    <t>TÊ, EM FERRO GALVANIZADO, CONEXÃO ROSQUEADA, DN 20 (3/4"), INSTALADO EM RAMAIS E SUB-RAMAIS DE GÁS - FORNECIMENTO E INSTALAÇÃO. AF_12/2015</t>
  </si>
  <si>
    <t>27,66</t>
  </si>
  <si>
    <t>92706</t>
  </si>
  <si>
    <t>TÊ, EM FERRO GALVANIZADO, CONEXÃO ROSQUEADA, DN 25 (1"), INSTALADO EM RAMAIS E SUB-RAMAIS DE GÁS - FORNECIMENTO E INSTALAÇÃO. AF_12/2015</t>
  </si>
  <si>
    <t>92889</t>
  </si>
  <si>
    <t>UNIÃO, EM FERRO GALVANIZADO, DN 50 (2"), CONEXÃO ROSQUEADA, INSTALADO EM PRUMADAS - FORNECIMENTO E INSTALAÇÃO. AF_12/2015</t>
  </si>
  <si>
    <t>82,18</t>
  </si>
  <si>
    <t>92890</t>
  </si>
  <si>
    <t>UNIÃO, EM FERRO GALVANIZADO, DN 65 (2 1/2"), CONEXÃO ROSQUEADA, INSTALADO EM PRUMADAS - FORNECIMENTO E INSTALAÇÃO. AF_12/2015</t>
  </si>
  <si>
    <t>92891</t>
  </si>
  <si>
    <t>UNIÃO, EM FERRO GALVANIZADO, DN 80 (3"), CONEXÃO ROSQUEADA, INSTALADO EM PRUMADAS - FORNECIMENTO E INSTALAÇÃO. AF_12/2015</t>
  </si>
  <si>
    <t>180,87</t>
  </si>
  <si>
    <t>92892</t>
  </si>
  <si>
    <t>UNIÃO, EM FERRO GALVANIZADO, DN 25 (1"), CONEXÃO ROSQUEADA, INSTALADO EM REDE DE ALIMENTAÇÃO PARA HIDRANTE - FORNECIMENTO E INSTALAÇÃO. AF_12/2015</t>
  </si>
  <si>
    <t>92893</t>
  </si>
  <si>
    <t>UNIÃO, EM FERRO GALVANIZADO, DN 32 (1 1/4"), CONEXÃO ROSQUEADA, INSTALADO EM REDE DE ALIMENTAÇÃO PARA HIDRANTE - FORNECIMENTO E INSTALAÇÃO. AF_12/2015</t>
  </si>
  <si>
    <t>50,87</t>
  </si>
  <si>
    <t>92894</t>
  </si>
  <si>
    <t>UNIÃO, EM FERRO GALVANIZADO, DN 40 (1 1/2"), CONEXÃO ROSQUEADA, INSTALADO EM REDE DE ALIMENTAÇÃO PARA HIDRANTE - FORNECIMENTO E INSTALAÇÃO. AF_12/2015</t>
  </si>
  <si>
    <t>60,64</t>
  </si>
  <si>
    <t>92895</t>
  </si>
  <si>
    <t>UNIÃO, EM FERRO GALVANIZADO, DN 50 (2"), CONEXÃO ROSQUEADA, INSTALADO EM REDE DE ALIMENTAÇÃO PARA HIDRANTE - FORNECIMENTO E INSTALAÇÃO. AF_12/2015</t>
  </si>
  <si>
    <t>82,15</t>
  </si>
  <si>
    <t>92896</t>
  </si>
  <si>
    <t>UNIÃO, EM FERRO GALVANIZADO, DN 65 (2 1/2"), CONEXÃO ROSQUEADA, INSTALADO EM REDE DE ALIMENTAÇÃO PARA HIDRANTE - FORNECIMENTO E INSTALAÇÃO. AF_12/2015</t>
  </si>
  <si>
    <t>124,94</t>
  </si>
  <si>
    <t>92897</t>
  </si>
  <si>
    <t>UNIÃO, EM FERRO GALVANIZADO, DN 80 (3"), CONEXÃO ROSQUEADA, INSTALADO EM REDE DE ALIMENTAÇÃO PARA HIDRANTE - FORNECIMENTO E INSTALAÇÃO. AF_12/2015</t>
  </si>
  <si>
    <t>183,18</t>
  </si>
  <si>
    <t>92898</t>
  </si>
  <si>
    <t>UNIÃO, EM FERRO GALVANIZADO, CONEXÃO ROSQUEADA, DN 25 (1"), INSTALADO EM REDE DE ALIMENTAÇÃO PARA SPRINKLER - FORNECIMENTO E INSTALAÇÃO. AF_12/2015</t>
  </si>
  <si>
    <t>92899</t>
  </si>
  <si>
    <t>UNIÃO, EM FERRO GALVANIZADO, CONEXÃO ROSQUEADA, DN 32 (1 1/4"), INSTALADO EM REDE DE ALIMENTAÇÃO PARA SPRINKLER - FORNECIMENTO E INSTALAÇÃO. AF_12/2015</t>
  </si>
  <si>
    <t>43,81</t>
  </si>
  <si>
    <t>92900</t>
  </si>
  <si>
    <t>UNIÃO, EM FERRO GALVANIZADO, CONEXÃO ROSQUEADA, DN 40 (1 1/2"), INSTALADO EM REDE DE ALIMENTAÇÃO PARA SPRINKLER - FORNECIMENTO E INSTALAÇÃO. AF_12/2015</t>
  </si>
  <si>
    <t>52,60</t>
  </si>
  <si>
    <t>92901</t>
  </si>
  <si>
    <t>UNIÃO, EM FERRO GALVANIZADO, CONEXÃO ROSQUEADA, DN 50 (2"), INSTALADO EM REDE DE ALIMENTAÇÃO PARA SPRINKLER - FORNECIMENTO E INSTALAÇÃO. AF_12/2015</t>
  </si>
  <si>
    <t>92902</t>
  </si>
  <si>
    <t>UNIÃO, EM FERRO GALVANIZADO, CONEXÃO ROSQUEADA, DN 65 (2 1/2"), INSTALADO EM REDE DE ALIMENTAÇÃO PARA SPRINKLER - FORNECIMENTO E INSTALAÇÃO. AF_12/2015</t>
  </si>
  <si>
    <t>113,85</t>
  </si>
  <si>
    <t>92903</t>
  </si>
  <si>
    <t>UNIÃO, EM FERRO GALVANIZADO, CONEXÃO ROSQUEADA, DN 80 (3"), INSTALADO EM REDE DE ALIMENTAÇÃO PARA SPRINKLER - FORNECIMENTO E INSTALAÇÃO. AF_12/2015</t>
  </si>
  <si>
    <t>170,27</t>
  </si>
  <si>
    <t>92904</t>
  </si>
  <si>
    <t>UNIÃO, EM FERRO GALVANIZADO, CONEXÃO ROSQUEADA, DN 15 (1/2"), INSTALADO EM RAMAIS E SUB-RAMAIS DE GÁS - FORNECIMENTO E INSTALAÇÃO. AF_12/2015</t>
  </si>
  <si>
    <t>20,24</t>
  </si>
  <si>
    <t>92905</t>
  </si>
  <si>
    <t>UNIÃO, EM FERRO GALVANIZADO, CONEXÃO ROSQUEADA, DN 20 (3/4"), INSTALADO EM RAMAIS E SUB-RAMAIS DE GÁS - FORNECIMENTO E INSTALAÇÃO. AF_12/2015</t>
  </si>
  <si>
    <t>92906</t>
  </si>
  <si>
    <t>UNIÃO, EM FERRO GALVANIZADO, CONEXÃO ROSQUEADA, DN 25 (1"), INSTALADO EM RAMAIS E SUB-RAMAIS DE GÁS - FORNECIMENTO E INSTALAÇÃO. AF_12/2015</t>
  </si>
  <si>
    <t>35,80</t>
  </si>
  <si>
    <t>92907</t>
  </si>
  <si>
    <t>LUVA DE REDUÇÃO, EM FERRO GALVANIZADO, 2" X 1.1/2", CONEXÃO ROSQUEADA, INSTALADO EM PRUMADAS - FORNECIMENTO E INSTALAÇÃO. AF_12/2015</t>
  </si>
  <si>
    <t>44,74</t>
  </si>
  <si>
    <t>92908</t>
  </si>
  <si>
    <t>LUVA DE REDUÇÃO, EM FERRO GALVANIZADO, 2" X 1.1/4",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</si>
  <si>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</si>
  <si>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</si>
  <si>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</si>
  <si>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2.1/2" X 1.1/2", CONEXÃO ROSQUEADA, INSTALADO EM PRUMADAS - FORNECIMENTO E INSTALAÇÃO. AF_12/2015</t>
  </si>
  <si>
    <t>64,20</t>
  </si>
  <si>
    <t>92911</t>
  </si>
  <si>
    <t>LUVA DE REDUÇÃO, EM FERRO GALVANIZADO, 2.1/2" X 2", CONEXÃO ROSQUEADA, INSTALADO EM PRUMADAS - FORNECIMENTO E INSTALAÇÃO. AF_12/2015</t>
  </si>
  <si>
    <t>92912</t>
  </si>
  <si>
    <t>LUVA DE REDUÇÃO, EM FERRO GALVANIZADO, 3" X 1.1/2", CONEXÃO ROSQUEADA, INSTALADO EM PRUMADAS - FORNECIMENTO E INSTALAÇÃO. AF_12/2015</t>
  </si>
  <si>
    <t>85,54</t>
  </si>
  <si>
    <t>92913</t>
  </si>
  <si>
    <t>LUVA DE REDUÇÃO, EM FERRO GALVANIZADO, 3" X 2.1/2", CONEXÃO ROSQUEADA, INSTALADO EM PRUMADAS - FORNECIMENTO E INSTALAÇÃO. AF_12/2015</t>
  </si>
  <si>
    <t>87,45</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</si>
  <si>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</si>
  <si>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</si>
  <si>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</si>
  <si>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</si>
  <si>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92920</t>
  </si>
  <si>
    <t>LUVA DE REDUÇÃO, EM FERRO GALVANIZADO, 1" X 3/4", CONEXÃO ROSQUEADA, INSTALADO EM REDE DE ALIMENTAÇÃO PARA HIDRANTE - FORNECIMENTO E INSTALAÇÃO. AF_12/2015</t>
  </si>
  <si>
    <t>24,29</t>
  </si>
  <si>
    <t>92925</t>
  </si>
  <si>
    <t>LUVA DE REDUÇÃO, EM FERRO GALVANIZADO, 1 1/4" X 1", CONEXÃO ROSQUEADA, INSTALADO EM REDE DE ALIMENTAÇÃO PARA HIDRANTE - FORNECIMENTO E INSTALAÇÃO. AF_12/2015</t>
  </si>
  <si>
    <t>29,70</t>
  </si>
  <si>
    <t>92926</t>
  </si>
  <si>
    <t>LUVA DE REDUÇÃO, EM FERRO GALVANIZADO, 1 1/4" X 1/2", CONEXÃO ROSQUEADA, INSTALADO EM REDE DE ALIMENTAÇÃO PARA HIDRANTE - FORNECIMENTO E INSTALAÇÃO. AF_12/2015</t>
  </si>
  <si>
    <t>92927</t>
  </si>
  <si>
    <t>LUVA DE REDUÇÃO, EM FERRO GALVANIZADO, 1 1/4" X 3/4", CONEXÃO ROSQUEADA, INSTALADO EM REDE DE ALIMENTAÇÃO PARA HIDRANTE - FORNECIMENTO E INSTALAÇÃO. AF_12/2015</t>
  </si>
  <si>
    <t>92928</t>
  </si>
  <si>
    <t>LUVA DE REDUÇÃO, EM FERRO GALVANIZADO, 1.1/2" X 1.1/4", CONEXÃO ROSQUEADA, INSTALADO EM REDE DE ALIMENTAÇÃO PARA HIDRANTE - FORNECIMENTO E INSTALAÇÃO. AF_12/2015</t>
  </si>
  <si>
    <t>92929</t>
  </si>
  <si>
    <t>LUVA DE REDUÇÃO, EM FERRO GALVANIZADO, 1.1/2" X 1", CONEXÃO ROSQUEADA, INSTALADO EM REDE DE ALIMENTAÇÃO PARA HIDRANTE - FORNECIMENTO E INSTALAÇÃO. AF_12/2015</t>
  </si>
  <si>
    <t>92930</t>
  </si>
  <si>
    <t>LUVA DE REDUÇÃO, EM FERRO GALVANIZADO, 1.1/2" X 3/4", CONEXÃO ROSQUEADA, INSTALADO EM REDE DE ALIMENTAÇÃO PARA HIDRANTE - FORNECIMENTO E INSTALAÇÃO. AF_12/2015</t>
  </si>
  <si>
    <t>92931</t>
  </si>
  <si>
    <t>LUVA DE REDUÇÃO, EM FERRO GALVANIZADO, 2" X 1.1/2", CONEXÃO ROSQUEADA, INSTALADO EM REDE DE ALIMENTAÇÃO PARA HIDRANTE - FORNECIMENTO E INSTALAÇÃO. AF_12/2015</t>
  </si>
  <si>
    <t>92932</t>
  </si>
  <si>
    <t>LUVA DE REDUÇÃO, EM FERRO GALVANIZADO, 2" X 1.1/4",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</si>
  <si>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</si>
  <si>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</si>
  <si>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</si>
  <si>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2.1/2" X 1.1/2", CONEXÃO ROSQUEADA, INSTALADO EM REDE DE ALIMENTAÇÃO PARA HIDRANTE - FORNECIMENTO E INSTALAÇÃO. AF_12/2015</t>
  </si>
  <si>
    <t>65,32</t>
  </si>
  <si>
    <t>92935</t>
  </si>
  <si>
    <t>LUVA DE REDUÇÃO, EM FERRO GALVANIZADO, 2.1/2" X 2", CONEXÃO ROSQUEADA, INSTALADO EM REDE DE ALIMENTAÇÃO PARA HIDRANTE - FORNECIMENTO E INSTALAÇÃO. AF_12/2015</t>
  </si>
  <si>
    <t>92936</t>
  </si>
  <si>
    <t>LUVA DE REDUÇÃO, EM FERRO GALVANIZADO, 3" X 2.1/2", CONEXÃO ROSQUEADA, INSTALADO EM REDE DE ALIMENTAÇÃO PARA HIDRANTE - FORNECIMENTO E INSTALAÇÃO. AF_12/2015</t>
  </si>
  <si>
    <t>89,76</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</si>
  <si>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</si>
  <si>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</si>
  <si>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</si>
  <si>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</si>
  <si>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92939</t>
  </si>
  <si>
    <t>LUVA DE REDUÇÃO, EM FERRO GALVANIZADO, 1" X 3/4", CONEXÃO ROSQUEADA, INSTALADO EM REDE DE ALIMENTAÇÃO PARA SPRINKLER - FORNECIMENTO E INSTALAÇÃO. AF_12/2015</t>
  </si>
  <si>
    <t>18,08</t>
  </si>
  <si>
    <t>92940</t>
  </si>
  <si>
    <t>LUVA DE REDUÇÃO, EM FERRO GALVANIZADO, 1.1/4" X 1", CONEXÃO ROSQUEADA, INSTALADO EM REDE DE ALIMENTAÇÃO PARA SPRINKLER - FORNECIMENTO E INSTALAÇÃO. AF_12/2015</t>
  </si>
  <si>
    <t>22,64</t>
  </si>
  <si>
    <t>92941</t>
  </si>
  <si>
    <t>LUVA DE REDUÇÃO, EM FERRO GALVANIZADO, 1.1/4" X 1/2", CONEXÃO ROSQUEADA, INSTALADO EM REDE DE ALIMENTAÇÃO PARA SPRINKLER - FORNECIMENTO E INSTALAÇÃO. AF_12/2015</t>
  </si>
  <si>
    <t>22,63</t>
  </si>
  <si>
    <t>92942</t>
  </si>
  <si>
    <t>LUVA DE REDUÇÃO, EM FERRO GALVANIZADO, 1.1/4" X 3/4", CONEXÃO ROSQUEADA, INSTALADO EM REDE DE ALIMENTAÇÃO PARA SPRINKLER - FORNECIMENTO E INSTALAÇÃO. AF_12/2015</t>
  </si>
  <si>
    <t>92943</t>
  </si>
  <si>
    <t>LUVA DE REDUÇÃO, EM FERRO GALVANIZADO, 1.1/2" X 1.1/4", CONEXÃO ROSQUEADA, INSTALADO EM REDE DE ALIMENTAÇÃO PARA SPRINKLER - FORNECIMENTO E INSTALAÇÃO. AF_12/2015</t>
  </si>
  <si>
    <t>92944</t>
  </si>
  <si>
    <t>LUVA DE REDUÇÃO, EM FERRO GALVANIZADO, 1.1/2" X 1", CONEXÃO ROSQUEADA, INSTALADO EM REDE DE ALIMENTAÇÃO PARA SPRINKLER - FORNECIMENTO E INSTALAÇÃO. AF_12/2015</t>
  </si>
  <si>
    <t>92945</t>
  </si>
  <si>
    <t>LUVA DE REDUÇÃO, EM FERRO GALVANIZADO, 1.1/2" X 3/4", CONEXÃO ROSQUEADA, INSTALADO EM REDE DE ALIMENTAÇÃO PARA SPRINKLER - FORNECIMENTO E INSTALAÇÃO. AF_12/2015</t>
  </si>
  <si>
    <t>92946</t>
  </si>
  <si>
    <t>LUVA DE REDUÇÃO, EM FERRO GALVANIZADO, 2" X 1.1/2", CONEXÃO ROSQUEADA, INSTALADO EM REDE DE ALIMENTAÇÃO PARA SPRINKLER - FORNECIMENTO E INSTALAÇÃO. AF_12/2015</t>
  </si>
  <si>
    <t>92947</t>
  </si>
  <si>
    <t>LUVA DE REDUÇÃO, EM FERRO GALVANIZADO, 2" X 1.1/4", CONEXÃO ROSQUEADA, INSTALADO EM REDE DE ALIMENTAÇÃO PARA SPRINKLER - FORNECIMENTO E INSTALAÇÃO. AF_12/2015</t>
  </si>
  <si>
    <t>92948</t>
  </si>
  <si>
    <t>LUVA DE REDUÇÃO, EM FERRO GALVANIZADO, 2" X 1", CONEXÃO ROSQUEADA, INSTALADO EM REDE DE ALIMENTAÇÃO PARA SPRINKLER - FORNECIMENTO E INSTALAÇÃO. AF_12/2015</t>
  </si>
  <si>
    <t>92949</t>
  </si>
  <si>
    <t>LUVA DE REDUÇÃO, EM FERRO GALVANIZADO, 2 1/2" X 1.1/2", CONEXÃO ROSQUEADA, INSTALADO EM REDE DE ALIMENTAÇÃO PARA SPRINKLER - FORNECIMENTO E INSTALAÇÃO. AF_12/2015</t>
  </si>
  <si>
    <t>54,23</t>
  </si>
  <si>
    <t>92950</t>
  </si>
  <si>
    <t>LUVA DE REDUÇÃO, EM FERRO GALVANIZADO, 2 1/2" X 2", CONEXÃO ROSQUEADA, INSTALADO EM REDE DE ALIMENTAÇÃO PARA SPRINKLER - FORNECIMENTO E INSTALAÇÃO. AF_12/2015</t>
  </si>
  <si>
    <t>92951</t>
  </si>
  <si>
    <t>LUVA DE REDUÇÃO, EM FERRO GALVANIZADO, 3" X 2.1/2", CONEXÃO ROSQUEADA, INSTALADO EM REDE DE ALIMENTAÇÃO PARA SPRINKLER - FORNECIMENTO E INSTALAÇÃO. AF_12/2015</t>
  </si>
  <si>
    <t>76,85</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</si>
  <si>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</si>
  <si>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</si>
  <si>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</si>
  <si>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</si>
  <si>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15,60</t>
  </si>
  <si>
    <t>93050</t>
  </si>
  <si>
    <t>LUVA PASSANTE EM COBRE, SEM ANEL DE SOLDA, DN 22 MM, INSTALADO EM PRUMADA   FORNECIMENTO E INSTALAÇÃO. AF_01/2016_P</t>
  </si>
  <si>
    <t>93051</t>
  </si>
  <si>
    <t>BUCHA DE REDUÇÃO EM COBRE, SEM ANEL DE SOLDA, PONTA X BOLSA, 22 X 15 MM, INSTALADO EM PRUMADA   FORNECIMENTO E INSTALAÇÃO. AF_01/2016_P</t>
  </si>
  <si>
    <t>93052</t>
  </si>
  <si>
    <t>JUNTA DE EXPANSÃO EM COBRE, PONTA X PONTA, DN 22 MM, INSTALADO EM PRUMADA   FORNECIMENTO E INSTALAÇÃO. AF_01/2016_P</t>
  </si>
  <si>
    <t>205,71</t>
  </si>
  <si>
    <t>93054</t>
  </si>
  <si>
    <t>CONECTOR EM BRONZE/LATÃO, SEM ANEL DE SOLDA, BOLSA X ROSCA F, 22 MM X 3/4, INSTALADO EM PRUMADA   FORNECIMENTO E INSTALAÇÃO. AF_01/2016_P</t>
  </si>
  <si>
    <t>9,96</t>
  </si>
  <si>
    <t>93055</t>
  </si>
  <si>
    <t>CURVA DE TRANSPOSIÇÃO EM BRONZE/LATÃO, SEM ANEL DE SOLDA, BOLSA X BOLSA, DN 22 MM, INSTALADO EM PRUMADA   FORNECIMENTO E INSTALAÇÃO. AF_01/2016_P</t>
  </si>
  <si>
    <t>19,03</t>
  </si>
  <si>
    <t>93056</t>
  </si>
  <si>
    <t>LUVA PASSANTE EM COBRE, SEM ANEL DE SOLDA, DN 28 MM, INSTALADO EM PRUMADA   FORNECIMENTO E INSTALAÇÃO. AF_01/2016_P</t>
  </si>
  <si>
    <t>93057</t>
  </si>
  <si>
    <t>BUCHA DE REDUÇÃO EM COBRE, SEM ANEL DE SOLDA, PONTA X BOLSA, 28 X 22 MM, INSTALADO EM PRUMADA   FORNECIMENTO E INSTALAÇÃO. AF_01/2016_P</t>
  </si>
  <si>
    <t>93058</t>
  </si>
  <si>
    <t>JUNTA DE EXPANSÃO EM COBRE, PONTA X PONTA, DN 28 MM, INSTALADO EM PRUMADA   FORNECIMENTO E INSTALAÇÃO. AF_01/2016_P</t>
  </si>
  <si>
    <t>226,32</t>
  </si>
  <si>
    <t>93059</t>
  </si>
  <si>
    <t>CONECTOR EM BRONZE/LATÃO, SEM ANEL DE SOLDA, BOLSA X ROSCA F, 28 MM X 1/2, INSTALADO EM PRUMADA   FORNECIMENTO E INSTALAÇÃO. AF_01/2016_P</t>
  </si>
  <si>
    <t>93060</t>
  </si>
  <si>
    <t>CURVA DE TRANSPOSIÇÃO EM BRONZE/LATÃO, SEM ANEL DE SOLDA, BOLSA X BOLSA, 28 MM, INSTALADO EM PRUMADA   FORNECIMENTO E INSTALAÇÃO. AF_01/2016_P</t>
  </si>
  <si>
    <t>93061</t>
  </si>
  <si>
    <t>LUVA PASSANTE EM COBRE, SEM ANEL DE SOLDA, DN 35 MM, INSTALADO EM PRUMADA   FORNECIMENTO E INSTALAÇÃO. AF_01/2016_P</t>
  </si>
  <si>
    <t>93062</t>
  </si>
  <si>
    <t>BUCHA DE REDUÇÃO EM COBRE, SEM ANEL DE SOLDA, PONTA X BOLSA, 35 X 28 MM, INSTALADO EM PRUMADA   FORNECIMENTO E INSTALAÇÃO. AF_01/2016_P</t>
  </si>
  <si>
    <t>93063</t>
  </si>
  <si>
    <t>JUNTA DE EXPANSÃO EM BRONZE/LATÃO, PONTA X PONTA, DN 35 MM, INSTALADO EM PRUMADA   FORNECIMENTO E INSTALAÇÃO. AF_01/2016_P</t>
  </si>
  <si>
    <t>259,29</t>
  </si>
  <si>
    <t>93064</t>
  </si>
  <si>
    <t>LUVA PASSANTE EM COBRE, SEM ANEL DE SOLDA, DN 42 MM, INSTALADO EM PRUMADA   FORNECIMENTO E INSTALAÇÃO. AF_01/2016_P</t>
  </si>
  <si>
    <t>93065</t>
  </si>
  <si>
    <t>BUCHA DE REDUÇÃO EM COBRE, SEM ANEL DE SOLDA, PONTA X BOLSA, 42 X 35 MM, INSTALADO EM PRUMADA   FORNECIMENTO E INSTALAÇÃO. AF_01/2016_P</t>
  </si>
  <si>
    <t>20,03</t>
  </si>
  <si>
    <t>93066</t>
  </si>
  <si>
    <t>JUNTA DE EXPANSÃO EM BRONZE/LATÃO, PONTA X PONTA, DN 42 MM, INSTALADO EM PRUMADA   FORNECIMENTO E INSTALAÇÃO. AF_01/2016_P</t>
  </si>
  <si>
    <t>325,27</t>
  </si>
  <si>
    <t>93067</t>
  </si>
  <si>
    <t>LUVA PASSANTE EM COBRE, SEM ANEL DE SOLDA, DN 54 MM, INSTALADO EM PRUMADA   FORNECIMENTO E INSTALAÇÃO. AF_01/2016_P</t>
  </si>
  <si>
    <t>31,00</t>
  </si>
  <si>
    <t>93068</t>
  </si>
  <si>
    <t>BUCHA DE REDUÇÃO EM COBRE, SEM ANEL DE SOLDA, PONTA X BOLSA, 54 X 42 MM, INSTALADO EM PRUMADA   FORNECIMENTO E INSTALAÇÃO. AF_01/2016_P</t>
  </si>
  <si>
    <t>93069</t>
  </si>
  <si>
    <t>JUNTA DE EXPANSÃO EM BRONZE/LATÃO, PONTA X PONTA, DN 54 MM, INSTALADO EM PRUMADA   FORNECIMENTO E INSTALAÇÃO. AF_01/2016_P</t>
  </si>
  <si>
    <t>450,47</t>
  </si>
  <si>
    <t>93070</t>
  </si>
  <si>
    <t>LUVA PASSANTE EM COBRE, SEM ANEL DE SOLDA, DN 66 MM, INSTALADO EM PRUMADA   FORNECIMENTO E INSTALAÇÃO. AF_01/2016_P</t>
  </si>
  <si>
    <t>93071</t>
  </si>
  <si>
    <t>BUCHA DE REDUÇÃO EM COBRE, SEM ANEL DE SOLDA, PONTA X BOLSA, 66 X 54 MM, INSTALADO EM PRUMADA   FORNECIMENTO E INSTALAÇÃO. AF_01/2016_P</t>
  </si>
  <si>
    <t>69,82</t>
  </si>
  <si>
    <t>93072</t>
  </si>
  <si>
    <t>JUNTA DE EXPANSÃO EM BRONZE/LATÃO, PONTA X PONTA, DN 66 MM, INSTALADO EM PRUMADA   FORNECIMENTO E INSTALAÇÃO. AF_01/2016_P</t>
  </si>
  <si>
    <t>594,03</t>
  </si>
  <si>
    <t>93073</t>
  </si>
  <si>
    <t>TE DUPLA CURVA EM BRONZE/LATÃO, SEM ANEL DE SOLDA, ROSCA F X BOLSA X ROSCA F, 3/4 X 22 X 3/4, INSTALADO EM PRUMADA   FORNECIMENTO E INSTALAÇÃO. AF_01/2016_P</t>
  </si>
  <si>
    <t>35,07</t>
  </si>
  <si>
    <t>93074</t>
  </si>
  <si>
    <t>CURVA EM COBRE, 45 GRAUS, SEM ANEL DE SOLDA, BOLSA X BOLSA, DN 15 MM, INSTALADO EM RAMAL DE DISTRIBUIÇÃO   FORNECIMENTO E INSTALAÇÃO. AF_01/2016_P</t>
  </si>
  <si>
    <t>93075</t>
  </si>
  <si>
    <t>COTOVELO EM BRONZE/LATÃO, 90 GRAUS, SEM ANEL DE SOLDA, BOLSA X ROSCA F, DN 15 MM X 1/2, INSTALADO EM RAMAL DE DISTRIBUIÇÃO   FORNECIMENTO E INSTALAÇÃO. AF_01/2016_P</t>
  </si>
  <si>
    <t>93076</t>
  </si>
  <si>
    <t>CURVA EM COBRE, 45 GRAUS, SEM ANEL DE SOLDA, BOLSA X BOLSA, DN 22 MM, INSTALADO EM RAMAL DE DISTRIBUIÇÃO   FORNECIMENTO E INSTALAÇÃO. AF_01/2016_P</t>
  </si>
  <si>
    <t>93077</t>
  </si>
  <si>
    <t>COTOVELO EM BRONZE/LATÃO, 90 GRAUS, SEM ANEL DE SOLDA, BOLSA X ROSCA F, DN 22 MM X 1/2, INSTALADO EM RAMAL DE DISTRIBUIÇÃO   FORNECIMENTO E INSTALAÇÃO. AF_01/2016_P</t>
  </si>
  <si>
    <t>14,99</t>
  </si>
  <si>
    <t>93078</t>
  </si>
  <si>
    <t>COTOVELO EM BRONZE/LATÃO, 90 GRAUS, SEM ANEL DE SOLDA, BOLSA X ROSCA F, DN 22 MM X 3/4, INSTALADO EM RAMAL DE DISTRIBUIÇÃO   FORNECIMENTO E INSTALAÇÃO. AF_01/2016_P</t>
  </si>
  <si>
    <t>93079</t>
  </si>
  <si>
    <t>CURVA EM COBRE, 45 GRAUS, SEM ANEL DE SOLDA, BOLSA X BOLSA, DN 28 MM, INSTALADO EM RAMAL DE DISTRIBUIÇÃO   FORNECIMENTO E INSTALAÇÃO. AF_01/2016_P</t>
  </si>
  <si>
    <t>93080</t>
  </si>
  <si>
    <t>LUVA PASSANTE EM COBRE, SEM ANEL DE SOLDA, DN 15 MM, INSTALADO EM RAMAL DE DISTRIBUIÇÃO   FORNECIMENTO E INSTALAÇÃO. AF_01/2016_P</t>
  </si>
  <si>
    <t>93081</t>
  </si>
  <si>
    <t>CONECTOR EM BRONZE/LATÃO, SEM ANEL DE SOLDA, BOLSA X ROSCA F, DN 15 MM X 1/2, INSTALADO EM RAMAL DE DISTRIBUIÇÃO   FORNECIMENTO E INSTALAÇÃO. AF_01/2016_P</t>
  </si>
  <si>
    <t>9,32</t>
  </si>
  <si>
    <t>93082</t>
  </si>
  <si>
    <t>CURVA DE TRANSPOSIÇÃO EM BRONZE/LATÃO, SEM ANEL DE SOLDA, DN 15 MM, INSTALADO EM RAMAL DE DISTRIBUIÇÃO   FORNECIMENTO E INSTALAÇÃO. AF_01/2016_P</t>
  </si>
  <si>
    <t>93083</t>
  </si>
  <si>
    <t>JUNTA DE EXPANSÃO EM COBRE, PONTA X PONTA, DN 15 MM, INSTALADO EM RAMAL DE DISTRIBUIÇÃO   FORNECIMENTO E INSTALAÇÃO. AF_01/2016_P</t>
  </si>
  <si>
    <t>178,54</t>
  </si>
  <si>
    <t>93084</t>
  </si>
  <si>
    <t>LUVA PASSANTE EM COBRE, SEM ANEL DE SOLDA, DN 22 MM, INSTALADO EM RAMAL DE DISTRIBUIÇÃO   FORNECIMENTO E INSTALAÇÃO. AF_01/2016_P</t>
  </si>
  <si>
    <t>93085</t>
  </si>
  <si>
    <t>BUCHA DE REDUÇÃO EM COBRE, SEM ANEL DE SOLDA, PONTA X BOLSA, 22 X 15 MM, INSTALADO EM RAMAL DE DISTRIBUIÇÃO   FORNECIMENTO E INSTALAÇÃO. AF_01/2016_P</t>
  </si>
  <si>
    <t>93086</t>
  </si>
  <si>
    <t>JUNTA DE EXPANSÃO EM COBRE, PONTA X PONTA, DN 22 MM, INSTALADO EM RAMAL DE DISTRIBUIÇÃO   FORNECIMENTO E INSTALAÇÃO. AF_01/2016_P</t>
  </si>
  <si>
    <t>207,34</t>
  </si>
  <si>
    <t>93087</t>
  </si>
  <si>
    <t>CONECTOR EM BRONZE/LATÃO, SEM ANEL DE SOLDA, BOLSA X ROSCA F, DN 22 MM X 1/2, INSTALADO EM RAMAL DE DISTRIBUIÇÃO   FORNECIMENTO E INSTALAÇÃO. AF_01/2016_P</t>
  </si>
  <si>
    <t>93088</t>
  </si>
  <si>
    <t>CONECTOR EM BRONZE/LATÃO, SEM ANEL DE SOLDA, BOLSA X ROSCA F, DN 22 MM X 3/4, INSTALADO EM RAMAL DE DISTRIBUIÇÃO   FORNECIMENTO E INSTALAÇÃO. AF_01/2016_P</t>
  </si>
  <si>
    <t>93089</t>
  </si>
  <si>
    <t>CURVA DE TRANSPOSIÇÃO EM BRONZE/LATÃO, SEM ANEL DE SOLDA, BOLSA X BOLSA, DN 22 MM, INSTALADO EM RAMAL DE DISTRIBUIÇÃO   FORNECIMENTO E INSTALAÇÃO. AF_01/2016_P</t>
  </si>
  <si>
    <t>93090</t>
  </si>
  <si>
    <t>LUVA PASSANTE EM COBRE, SEM ANEL DE SOLDA, DN 28 MM, INSTALADO EM RAMAL DE DISTRIBUIÇÃO   FORNECIMENTO E INSTALAÇÃO. AF_01/2016_P</t>
  </si>
  <si>
    <t>93091</t>
  </si>
  <si>
    <t>BUCHA DE REDUÇÃO EM COBRE, SEM ANEL DE SOLDA, PONTA X BOLSA, 28 X 22 MM, INSTALADO EM RAMAL DE DISTRIBUIÇÃO   FORNECIMENTO E INSTALAÇÃO. AF_01/2016_P</t>
  </si>
  <si>
    <t>93092</t>
  </si>
  <si>
    <t>JUNTA DE EXPANSÃO EM COBRE, PONTA X PONTA, DN 28 MM, INSTALADO EM RAMAL DE DISTRIBUIÇÃO   FORNECIMENTO E INSTALAÇÃO. AF_01/2016_P</t>
  </si>
  <si>
    <t>227,93</t>
  </si>
  <si>
    <t>93093</t>
  </si>
  <si>
    <t>CONECTOR EM BRONZE/LATÃO, SEM ANEL DE SOLDA, BOLSA X ROSCA F, DN 28 MM X 1/2, INSTALADO EM RAMAL DE DISTRIBUIÇÃO   FORNECIMENTO E INSTALAÇÃO. AF_01/2016_P</t>
  </si>
  <si>
    <t>93094</t>
  </si>
  <si>
    <t>CURVA DE TRANSPOSIÇÃO EM BRONZE/LATÃO, SEM ANEL DE SOLDA, BOLSA X BOLSA, DN 28 MM, INSTALADO EM RAMAL DE DISTRIBUIÇÃO   FORNECIMENTO E INSTALAÇÃO. AF_01/2016_P</t>
  </si>
  <si>
    <t>34,08</t>
  </si>
  <si>
    <t>93095</t>
  </si>
  <si>
    <t>TE DUPLA CURVA EM BRONZE/LATÃO, SEM ANEL DE SOLDA, ROSCA F X BOLSA X ROSCA F, 1/2 X 15 X 1/2, INSTALADO EM RAMAL DE DISTRIBUIÇÃO   FORNECIMENTO E INSTALAÇÃO. AF_01/2016_P</t>
  </si>
  <si>
    <t>93096</t>
  </si>
  <si>
    <t>TE DUPLA CURVA EM BRONZE/LATÃO, SEM ANEL DE SOLDA, ROSCA F  X BOLSA X ROSCA F, 3/4 X 22 X 3/4, INSTALADO EM RAMAL DE DISTRIBUIÇÃO   FORNECIMENTO E INSTALAÇÃO. AF_01/2016_P</t>
  </si>
  <si>
    <t>93097</t>
  </si>
  <si>
    <t>CURVA EM COBRE, 45 GRAUS, SEM ANEL DE SOLDA, BOLSA X BOLSA, DN 15 MM, INSTALADO EM RAMAL E SUB-RAMAL   FORNECIMENTO E INSTALAÇÃO. AF_01/2016_P</t>
  </si>
  <si>
    <t>93098</t>
  </si>
  <si>
    <t>COTOVELO EM BRONZE/LATÃO, 90 GRAUS, SEM ANEL DE SOLDA, BOLSA X ROSCA F, DN 15 MM X 1/2, INSTALADO EM RAMAL E SUB-RAMAL   FORNECIMENTO E INSTALAÇÃO. AF_01/2016_P</t>
  </si>
  <si>
    <t>93099</t>
  </si>
  <si>
    <t>CURVA EM COBRE, 45 GRAUS, SEM ANEL DE SOLDA, BOLSA X BOLSA, DN 22 MM, INSTALADO EM RAMAL E SUB-RAMAL   FORNECIMENTO E INSTALAÇÃO. AF_01/2016_P</t>
  </si>
  <si>
    <t>93100</t>
  </si>
  <si>
    <t>COTOVELO EM BRONZE/LATÃO, 90 GRAUS, SEM ANEL DE SOLDA, BOLSA X ROSCA F, DN 22 MM X 1/2, INSTALADO EM RAMAL E SUB-RAMAL   FORNECIMENTO E INSTALAÇÃO. AF_01/2016_P</t>
  </si>
  <si>
    <t>93101</t>
  </si>
  <si>
    <t>COTOVELO EM BRONZE/LATÃO, 90 GRAUS, SEM ANEL DE SOLDA, BOLSA X ROSCA F, DN 22 MM X 3/4, INSTALADO EM RAMAL E SUB-RAMAL   FORNECIMENTO E INSTALAÇÃO. AF_01/2016_P</t>
  </si>
  <si>
    <t>93102</t>
  </si>
  <si>
    <t>CURVA EM COBRE, 45 GRAUS, SEM ANEL DE SOLDA, BOLSA X BOLSA, DN 28 MM, INSTALADO EM RAMAL E SUB-RAMAL   FORNECIMENTO E INSTALAÇÃO. AF_01/2016_P</t>
  </si>
  <si>
    <t>17,00</t>
  </si>
  <si>
    <t>93103</t>
  </si>
  <si>
    <t>LUVA PASSANTE EM COBRE, SEM ANEL DE SOLDA, DN 15 MM, INSTALADO EM RAMAL E SUB-RAMAL   FORNECIMENTO E INSTALAÇÃO. AF_01/2016_P</t>
  </si>
  <si>
    <t>93104</t>
  </si>
  <si>
    <t>CONECTOR EM BRONZE/LATÃO, SEM ANEL DE SOLDA, BOLSA X ROSCA F, 15 MM X 1/2,  INSTALADO EM RAMAL E SUB-RAMAL   FORNECIMENTO E INSTALAÇÃO. AF_01/2016_P</t>
  </si>
  <si>
    <t>93105</t>
  </si>
  <si>
    <t>CURVA DE TRANSPOSIÇÃO EM BRONZE/LATÃO, SEM ANEL DE SOLDA, BOLSA X BOLSA, DN 15 MM, INSTALADO EM RAMAL E SUB-RAMAL   FORNECIMENTO E INSTALAÇÃO. AF_01/2016_P</t>
  </si>
  <si>
    <t>93106</t>
  </si>
  <si>
    <t>JUNTA DE EXPANSÃO EM COBRE, PONTA X PONTA, DN 15 MM, INSTALADO EM RAMAL E SUB-RAMAL   FORNECIMENTO E INSTALAÇÃO. AF_01/2016_P</t>
  </si>
  <si>
    <t>178,69</t>
  </si>
  <si>
    <t>93107</t>
  </si>
  <si>
    <t>LUVA PASSANTE EM COBRE, SEM ANEL DE SOLDA, DN 22 MM, INSTALADO EM RAMAL E SUB-RAMAL   FORNECIMENTO E INSTALAÇÃO. AF_01/2016_P</t>
  </si>
  <si>
    <t>93108</t>
  </si>
  <si>
    <t>BUCHA DE REDUÇÃO EM COBRE, SEM ANEL DE SOLDA, PONTA X BOLSA, 22 X 15 MM, INSTALADO EM RAMAL E SUB-RAMAL   FORNECIMENTO E INSTALAÇÃO. AF_01/2016_P</t>
  </si>
  <si>
    <t>93109</t>
  </si>
  <si>
    <t>JUNTA DE EXPANSÃO EM COBRE, PONTA X PONTA, 22 MM, INSTALADO EM RAMAL E SUB-RAMAL   FORNECIMENTO E INSTALAÇÃO. AF_01/2016_P</t>
  </si>
  <si>
    <t>208,76</t>
  </si>
  <si>
    <t>93110</t>
  </si>
  <si>
    <t>CONECTOR EM BRONZE/LATÃO, SEM ANEL DE SOLDA, BOLSA X ROSCA F, 22 MM X 1/2, INSTALADO EM RAMAL E SUB-RAMAL   FORNECIMENTO E INSTALAÇÃO. AF_01/2016_P</t>
  </si>
  <si>
    <t>93111</t>
  </si>
  <si>
    <t>CONECTOR EM BRONZE/LATÃO, SEM ANEL DE SOLDA, BOLSA X ROSCA F, 22 MM X 3/4, INSTALADO EM RAMAL E SUB-RAMAL   FORNECIMENTO E INSTALAÇÃO. AF_01/2016_P</t>
  </si>
  <si>
    <t>93112</t>
  </si>
  <si>
    <t>CURVA DE TRANSPOSIÇÃO EM BRONZE/LATÃO, SEM ANEL DE SOLDA, BOLSA X BOLSA, 22 MM, INSTALADO EM RAMAL E SUB-RAMAL   FORNECIMENTO E INSTALAÇÃO. AF_01/2016_P</t>
  </si>
  <si>
    <t>93113</t>
  </si>
  <si>
    <t>LUVA PASSANTE EM COBRE, SEM ANEL DE SOLDA, DN 28 MM, INSTALADO EM RAMAL E SUB-RAMAL   FORNECIMENTO E INSTALAÇÃO. AF_01/2016_P</t>
  </si>
  <si>
    <t>93114</t>
  </si>
  <si>
    <t>CONECTOR EM BRONZE/LATÃO, SEM ANEL DE SOLDA, BOLSA X ROSCA F, 28 MM X 1/2, INSTALADO EM RAMAL E SUB-RAMAL   FORNECIMENTO E INSTALAÇÃO. AF_01/2016_P</t>
  </si>
  <si>
    <t>17,65</t>
  </si>
  <si>
    <t>93115</t>
  </si>
  <si>
    <t>CURVA DE TRANSPOSIÇÃO EM BRONZE/LATÃO, SEM ANEL DE SOLDA, BOLSA X BOLSA, 28 MM, INSTALADO EM RAMAL E SUB-RAMAL   FORNECIMENTO E INSTALAÇÃO. AF_01/2016_P</t>
  </si>
  <si>
    <t>36,67</t>
  </si>
  <si>
    <t>93116</t>
  </si>
  <si>
    <t>JUNTA DE EXPANSÃO EM COBRE, PONTA X PONTA, DN 28 MM, INSTALADO EM RAMAL E SUB-RAMAL   FORNECIMENTO E INSTALAÇÃO. AF_01/2016_P</t>
  </si>
  <si>
    <t>230,52</t>
  </si>
  <si>
    <t>93117</t>
  </si>
  <si>
    <t>TE DUPLA CURVA EM BRONZE/LATÃO, SEM ANEL DE SOLDA, ROSCA F X BOLSA X ROSCA F, 1/2 X 15 X 1/2, INSTALADO EM RAMAL E SUB-RAMAL   FORNECIMENTO E INSTALAÇÃO. AF_01/2016_P</t>
  </si>
  <si>
    <t>93118</t>
  </si>
  <si>
    <t>TE DUPLA CURVA EM BRONZE/LATÃO, SEM ANEL DE SOLDA, ROSCA F X BOLSA, ROSCA F, 3/4 X 22 X 3/4, INSTALADO EM RAMAL E SUB-RAMAL   FORNECIMENTO E INSTALAÇÃO. AF_01/2016_P</t>
  </si>
  <si>
    <t>41,12</t>
  </si>
  <si>
    <t>93119</t>
  </si>
  <si>
    <t>CURVA EM COBRE, 45 GRAUS, SEM ANEL DE SOLDA, BOLSA X BOLSA, DN 22 MM, INSTALADO EM PRUMADA   FORNECIMENTO E INSTALAÇÃO. AF_01/2016_P</t>
  </si>
  <si>
    <t>93120</t>
  </si>
  <si>
    <t>COTOVELO EM BRONZE/LATÃO, 90 GRAUS, SEM ANEL DE SOLDA, BOLSA X ROSCA F, DN 22 MM X 1/2, INSTALADO EM PRUMADA   FORNECIMENTO E INSTALAÇÃO. AF_01/2016_P</t>
  </si>
  <si>
    <t>93121</t>
  </si>
  <si>
    <t>COTOVELO EM BRONZE/LATÃO, 90 GRAUS, SEM ANEL DE SOLDA, BOLSA X ROSCA F, DN 22 MM X 3/4, INSTALADO EM PRUMADA   FORNECIMENTO E INSTALAÇÃO. AF_01/2016_P</t>
  </si>
  <si>
    <t>93122</t>
  </si>
  <si>
    <t>CURVA EM COBRE, 45 GRAUS, SEM ANEL DE SOLDA, BOLSA X BOLSA, DN 28 MM, INSTALADO EM PRUMADA   FORNECIMENTO E INSTALAÇÃO. AF_01/2016_P</t>
  </si>
  <si>
    <t>12,40</t>
  </si>
  <si>
    <t>93123</t>
  </si>
  <si>
    <t>CURVA EM COBRE, 45 GRAUS, SEM ANEL DE SOLDA, BOLSA X BOLSA, DN 35 MM, INSTALADO EM PRUMADA   FORNECIMENTO E INSTALAÇÃO. AF_01/2016_P</t>
  </si>
  <si>
    <t>25,15</t>
  </si>
  <si>
    <t>93124</t>
  </si>
  <si>
    <t>CURVA EM COBRE, 45 GRAUS, SEM ANEL DE SOLDA, DN 42 MM, INSTALADO EM PRUMADA   FORNECIMENTO E INSTALAÇÃO. AF_01/2016_P</t>
  </si>
  <si>
    <t>38,47</t>
  </si>
  <si>
    <t>93125</t>
  </si>
  <si>
    <t>CURVA EM COBRE, 45 GRAUS, SEM ANEL DE SOLDA, BOLSA X BOLSA, DN 54 MM, INSTALADO EM PRUMADA   FORNECIMENTO E INSTALAÇÃO. AF_01/2016_P</t>
  </si>
  <si>
    <t>93126</t>
  </si>
  <si>
    <t>CURVA EM COBRE, 90 GRAUS, SEM ANEL DE SOLDA, BOLSA X BOLSA, DN 66 MM, INSTALADO EM PRUMADA   FORNECIMENTO E INSTALAÇÃO. AF_01/2016_P</t>
  </si>
  <si>
    <t>118,96</t>
  </si>
  <si>
    <t>93133</t>
  </si>
  <si>
    <t>BUCHA DE REDUÇÃO EM COBRE, SEM ANEL DE SOLDA, PONTA X BOLSA, 28 X 22 MM, INSTALADO EM RAMAL E SUB-RAMAL   FORNECIMENTO E INSTALAÇÃO. AF_01/2016_P</t>
  </si>
  <si>
    <t>94465</t>
  </si>
  <si>
    <t>LUVA, EM FERRO GALVANIZADO, CONEXÃO ROSQUEADA, DN 50 (2), INSTALADO EM RESERVAÇÃO DE ÁGUA DE EDIFICAÇÃO QUE POSSUA RESERVATÓRIO DE FIBRA/FIBROCIMENTO  FORNECIMENTO E INSTALAÇÃO. AF_06/2016</t>
  </si>
  <si>
    <t>32,64</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</si>
  <si>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</si>
  <si>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</si>
  <si>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</si>
  <si>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</si>
  <si>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49,89</t>
  </si>
  <si>
    <t>94468</t>
  </si>
  <si>
    <t>NIPLE, EM FERRO GALVANIZADO, CONEXÃO ROSQUEADA, DN 65 (2 1/2), INSTALADO EM RESERVAÇÃO DE ÁGUA DE EDIFICAÇÃO QUE POSSUA RESERVATÓRIO DE FIBRA/FIBROCIMENTO  FORNECIMENTO E INSTALAÇÃO. AF_06/2016</t>
  </si>
  <si>
    <t>43,76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</si>
  <si>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</si>
  <si>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</si>
  <si>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</si>
  <si>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</si>
  <si>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66,80</t>
  </si>
  <si>
    <t>94471</t>
  </si>
  <si>
    <t>COTOVELO 90 GRAUS, EM FERRO GALVANIZADO, CONEXÃO ROSQUEADA, DN 50 (2), INSTALADO EM RESERVAÇÃO DE ÁGUA DE EDIFICAÇÃO QUE POSSUA RESERVATÓRIO DE FIBRA/FIBROCIMENTO  FORNECIMENTO E INSTALAÇÃO. AF_06/2016</t>
  </si>
  <si>
    <t>47,15</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</si>
  <si>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</si>
  <si>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</si>
  <si>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</si>
  <si>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</si>
  <si>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71,52</t>
  </si>
  <si>
    <t>94474</t>
  </si>
  <si>
    <t>COTOVELO 45 GRAUS, EM FERRO GALVANIZADO, CONEXÃO ROSQUEADA, DN 65 (2 1/2), INSTALADO EM RESERVAÇÃO DE ÁGUA DE EDIFICAÇÃO QUE POSSUA RESERVATÓRIO DE FIBRA/FIBROCIMENTO  FORNECIMENTO E INSTALAÇÃO. AF_06/2016</t>
  </si>
  <si>
    <t>77,51</t>
  </si>
  <si>
    <t>94475</t>
  </si>
  <si>
    <t>COTOVELO 90 GRAUS, EM FERRO GALVANIZADO, CONEXÃO ROSQUEADA, DN 80 (3), INSTALADO EM RESERVAÇÃO DE ÁGUA DE EDIFICAÇÃO QUE POSSUA RESERVATÓRIO DE FIBRA/FIBROCIMENTO  FORNECIMENTO E INSTALAÇÃO. AF_06/2016</t>
  </si>
  <si>
    <t>98,08</t>
  </si>
  <si>
    <t>94476</t>
  </si>
  <si>
    <t>COTOVELO 45 GRAUS, EM FERRO GALVANIZADO, CONEXÃO ROSQUEADA, DN 80 (3), INSTALADO EM RESERVAÇÃO DE ÁGUA DE EDIFICAÇÃO QUE POSSUA RESERVATÓRIO DE FIBRA/FIBROCIMENTO  FORNECIMENTO E INSTALAÇÃO. AF_06/2016</t>
  </si>
  <si>
    <t>109,62</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</si>
  <si>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</si>
  <si>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</si>
  <si>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</si>
  <si>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</si>
  <si>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98,26</t>
  </si>
  <si>
    <t>94479</t>
  </si>
  <si>
    <t>TÊ, EM FERRO GALVANIZADO, CONEXÃO ROSQUEADA, DN 80 (3), INSTALADO EM RESERVAÇÃO DE ÁGUA DE EDIFICAÇÃO QUE POSSUA RESERVATÓRIO DE FIBRA/FIBROCIMENTO  FORNECIMENTO E INSTALAÇÃO. AF_06/2016</t>
  </si>
  <si>
    <t>129,57</t>
  </si>
  <si>
    <t>94606</t>
  </si>
  <si>
    <t>LUVA DE COBRE, SEM ANEL DE SOLDA, DN 54 MM, INSTALADO EM RESERVAÇÃO DE ÁGUA DE EDIFICAÇÃO QUE POSSUA RESERVATÓRIO DE FIBRA/FIBROCIMENTO  FORNECIMENTO E INSTALAÇÃO. AF_06/2016_P</t>
  </si>
  <si>
    <t>37,83</t>
  </si>
  <si>
    <t>94608</t>
  </si>
  <si>
    <t>LUVA DE COBRE, SEM ANEL DE SOLDA, DN 66 MM, INSTALADO EM RESERVAÇÃO DE ÁGUA DE EDIFICAÇÃO QUE POSSUA RESERVATÓRIO DE FIBRA/FIBROCIMENTO  FORNECIMENTO E INSTALAÇÃO. AF_06/2016_P</t>
  </si>
  <si>
    <t>83,07</t>
  </si>
  <si>
    <t>94610</t>
  </si>
  <si>
    <t>LUVA DE COBRE, SEM ANEL DE SOLDA, DN 79 MM, INSTALADO EM RESERVAÇÃO DE ÁGUA DE EDIFICAÇÃO QUE POSSUA RESERVATÓRIO DE FIBRA/FIBROCIMENTO  FORNECIMENTO E INSTALAÇÃO. AF_06/2016_P</t>
  </si>
  <si>
    <t>94612</t>
  </si>
  <si>
    <t>LUVA DE COBRE, SEM ANEL DE SOLDA, DN 104 MM, INSTALADO EM RESERVAÇÃO DE ÁGUA DE EDIFICAÇÃO QUE POSSUA RESERVATÓRIO DE FIBRA/FIBROCIMENTO  FORNECIMENTO E INSTALAÇÃO. AF_06/2016_P</t>
  </si>
  <si>
    <t>166,38</t>
  </si>
  <si>
    <t>94614</t>
  </si>
  <si>
    <t>COTOVELO EM COBRE, 90 GRAUS, SEM ANEL DE SOLDA, DN 54 MM, INSTALADO EM RESERVAÇÃO DE ÁGUA DE EDIFICAÇÃO QUE POSSUA RESERVATÓRIO DE FIBRA/FIBROCIMENTO  FORNECIMENTO E INSTALAÇÃO. AF_06/2016_P</t>
  </si>
  <si>
    <t>62,77</t>
  </si>
  <si>
    <t>94615</t>
  </si>
  <si>
    <t>CURVA EM COBRE, 45 GRAUS, SEM ANEL DE SOLDA, BOLSA X BOLSA, DN 54 MM,  INSTALADO EM RESERVAÇÃO DE ÁGUA DE EDIFICAÇÃO QUE POSSUA RESERVATÓRIO DE FIBRA/FIBROCIMENTO  FORNECIMENTO E INSTALAÇÃO. AF_06/2016_P</t>
  </si>
  <si>
    <t>94616</t>
  </si>
  <si>
    <t>COTOVELO EM COBRE, 90 GRAUS, SEM ANEL DE SOLDA, DN 66 MM, INSTALADO EM RESERVAÇÃO DE ÁGUA DE EDIFICAÇÃO QUE POSSUA RESERVATÓRIO DE FIBRA/FIBROCIMENTO - FORNECIMENTO E INSTALAÇÃO. AF_06/2016_P</t>
  </si>
  <si>
    <t>156,12</t>
  </si>
  <si>
    <t>94617</t>
  </si>
  <si>
    <t>CURVA EM COBRE, 45 GRAUS, SEM ANEL DE SOLDA, BOLSA X BOLSA, DN 66 MM,  INSTALADO EM RESERVAÇÃO DE ÁGUA DE EDIFICAÇÃO QUE POSSUA RESERVATÓRIO DE FIBRA/FIBROCIMENTO  FORNECIMENTO E INSTALAÇÃO. AF_06/2016_P</t>
  </si>
  <si>
    <t>131,42</t>
  </si>
  <si>
    <t>94618</t>
  </si>
  <si>
    <t>COTOVELO EM COBRE, 90 GRAUS, SEM ANEL DE SOLDA, DN 79 MM, INSTALADO EM RESERVAÇÃO DE ÁGUA DE EDIFICAÇÃO QUE POSSUA RESERVATÓRIO DE FIBRA/FIBROCIMENTO  FORNECIMENTO E INSTALAÇÃO. AF_06/2016_P</t>
  </si>
  <si>
    <t>154,40</t>
  </si>
  <si>
    <t>94620</t>
  </si>
  <si>
    <t>COTOVELO EM COBRE, 90 GRAUS, SEM ANEL DE SOLDA, DN 104 MM, INSTALADO EM RESERVAÇÃO DE ÁGUA DE EDIFICAÇÃO QUE POSSUA RESERVATÓRIO DE FIBRA/FIBROCIMENTO  FORNECIMENTO E INSTALAÇÃO. AF_06/2016_P</t>
  </si>
  <si>
    <t>339,11</t>
  </si>
  <si>
    <t>94622</t>
  </si>
  <si>
    <t>TE EM COBRE, SEM ANEL DE SOLDA, DN 54 MM,  INSTALADO EM RESERVAÇÃO DE ÁGUA DE EDIFICAÇÃO QUE POSSUA RESERVATÓRIO DE FIBRA/FIBROCIMENTO  FORNECIMENTO E INSTALAÇÃO. AF_06/2016_P</t>
  </si>
  <si>
    <t>90,50</t>
  </si>
  <si>
    <t>94623</t>
  </si>
  <si>
    <t>TE EM COBRE, SEM ANEL DE SOLDA, DN 66 MM,  INSTALADO EM RESERVAÇÃO DE ÁGUA DE EDIFICAÇÃO QUE POSSUA RESERVATÓRIO DE FIBRA/FIBROCIMENTO  FORNECIMENTO E INSTALAÇÃO. AF_06/2016_P</t>
  </si>
  <si>
    <t>194,33</t>
  </si>
  <si>
    <t>94624</t>
  </si>
  <si>
    <t>TE EM COBRE, SEM ANEL DE SOLDA, DN 79 MM,  INSTALADO EM RESERVAÇÃO DE ÁGUA DE EDIFICAÇÃO QUE POSSUA RESERVATÓRIO DE FIBRA/FIBROCIMENTO  FORNECIMENTO E INSTALAÇÃO. AF_06/2016_P</t>
  </si>
  <si>
    <t>289,78</t>
  </si>
  <si>
    <t>94625</t>
  </si>
  <si>
    <t>TE EM COBRE, SEM ANEL DE SOLDA, DN 104 MM,  INSTALADO EM RESERVAÇÃO DE ÁGUA DE EDIFICAÇÃO QUE POSSUA RESERVATÓRIO DE FIBRA/FIBROCIMENTO  FORNECIMENTO E INSTALAÇÃO. AF_06/2016_P</t>
  </si>
  <si>
    <t>586,87</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</si>
  <si>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</si>
  <si>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</si>
  <si>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</si>
  <si>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</si>
  <si>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</si>
  <si>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</si>
  <si>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</si>
  <si>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</si>
  <si>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</si>
  <si>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</si>
  <si>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</si>
  <si>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</si>
  <si>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</si>
  <si>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</si>
  <si>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</si>
  <si>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</si>
  <si>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</si>
  <si>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</si>
  <si>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</si>
  <si>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</si>
  <si>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19,79</t>
  </si>
  <si>
    <t>94666</t>
  </si>
  <si>
    <t>ADAPTADOR CURTO COM BOLSA E ROSCA PARA REGISTRO, PVC, SOLDÁVEL, DN 75 MM X 2 1/2 , INSTALADO EM RESERVAÇÃO DE ÁGUA DE EDIFICAÇÃO QUE POSSUA RESERVATÓRIO DE FIBRA/FIBROCIMENTO   FORNECIMENTO E INSTALAÇÃO. AF_06/2016</t>
  </si>
  <si>
    <t>23,26</t>
  </si>
  <si>
    <t>94667</t>
  </si>
  <si>
    <t>LUVA, PVC, SOLDÁVEL, DN 75 MM, INSTALADO EM RESERVAÇÃO DE ÁGUA DE EDIFICAÇÃO QUE POSSUA RESERVATÓRIO DE FIBRA/FIBROCIMENTO   FORNECIMENTO E INSTALAÇÃO. AF_06/2016</t>
  </si>
  <si>
    <t>24,57</t>
  </si>
  <si>
    <t>94668</t>
  </si>
  <si>
    <t>ADAPTADOR CURTO COM BOLSA E ROSCA PARA REGISTRO, PVC, SOLDÁVEL, DN 85 MM X 3 , INSTALADO EM RESERVAÇÃO DE ÁGUA DE EDIFICAÇÃO QUE POSSUA RESERVATÓRIO DE FIBRA/FIBROCIMENTO   FORNECIMENTO E INSTALAÇÃO. AF_06/2016</t>
  </si>
  <si>
    <t>37,99</t>
  </si>
  <si>
    <t>94669</t>
  </si>
  <si>
    <t>LUVA, PVC, SOLDÁVEL, DN 85 MM, INSTALADO EM RESERVAÇÃO DE ÁGUA DE EDIFICAÇÃO QUE POSSUA RESERVATÓRIO DE FIBRA/FIBROCIMENTO   FORNECIMENTO E INSTALAÇÃO. AF_06/2016</t>
  </si>
  <si>
    <t>51,15</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</si>
  <si>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</si>
  <si>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</si>
  <si>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</si>
  <si>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</si>
  <si>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74,21</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</si>
  <si>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</si>
  <si>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</si>
  <si>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</si>
  <si>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</si>
  <si>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</si>
  <si>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</si>
  <si>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</si>
  <si>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</si>
  <si>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</si>
  <si>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</si>
  <si>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</si>
  <si>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</si>
  <si>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</si>
  <si>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</si>
  <si>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</si>
  <si>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</si>
  <si>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16,31</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</si>
  <si>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</si>
  <si>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</si>
  <si>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</si>
  <si>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</si>
  <si>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33,60</t>
  </si>
  <si>
    <t>94682</t>
  </si>
  <si>
    <t>JOELHO 90 GRAUS, PVC, SOLDÁVEL, DN 75 MM INSTALADO EM RESERVAÇÃO DE ÁGUA DE EDIFICAÇÃO QUE POSSUA RESERVATÓRIO DE FIBRA/FIBROCIMENTO   FORNECIMENTO E INSTALAÇÃO. AF_06/2016</t>
  </si>
  <si>
    <t>73,16</t>
  </si>
  <si>
    <t>94683</t>
  </si>
  <si>
    <t>CURVA 90 GRAUS, PVC, SOLDÁVEL, DN 75 MM, INSTALADO EM RESERVAÇÃO DE ÁGUA DE EDIFICAÇÃO QUE POSSUA RESERVATÓRIO DE FIBRA/FIBROCIMENTO   FORNECIMENTO E INSTALAÇÃO. AF_06/2016</t>
  </si>
  <si>
    <t>48,44</t>
  </si>
  <si>
    <t>94684</t>
  </si>
  <si>
    <t>JOELHO 90 GRAUS, PVC, SOLDÁVEL, DN 85 MM INSTALADO EM RESERVAÇÃO DE ÁGUA DE EDIFICAÇÃO QUE POSSUA RESERVATÓRIO DE FIBRA/FIBROCIMENTO   FORNECIMENTO E INSTALAÇÃO. AF_06/2016</t>
  </si>
  <si>
    <t>91,24</t>
  </si>
  <si>
    <t>94685</t>
  </si>
  <si>
    <t>CURVA 90 GRAUS, PVC, SOLDÁVEL, DN 85 MM, INSTALADO EM RESERVAÇÃO DE ÁGUA DE EDIFICAÇÃO QUE POSSUA RESERVATÓRIO DE FIBRA/FIBROCIMENTO   FORNECIMENTO E INSTALAÇÃO. AF_06/2016</t>
  </si>
  <si>
    <t>65,94</t>
  </si>
  <si>
    <t>94686</t>
  </si>
  <si>
    <t>JOELHO 90 GRAUS, PVC, SOLDÁVEL, DN 110 MM INSTALADO EM RESERVAÇÃO DE ÁGUA DE EDIFICAÇÃO QUE POSSUA RESERVATÓRIO DE FIBRA/FIBROCIMENTO   FORNECIMENTO E INSTALAÇÃO. AF_06/2016</t>
  </si>
  <si>
    <t>180,95</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</si>
  <si>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</si>
  <si>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</si>
  <si>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</si>
  <si>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</si>
  <si>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7,73</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</si>
  <si>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</si>
  <si>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</si>
  <si>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</si>
  <si>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</si>
  <si>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</si>
  <si>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</si>
  <si>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</si>
  <si>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</si>
  <si>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16,58</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</si>
  <si>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</si>
  <si>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</si>
  <si>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</si>
  <si>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</si>
  <si>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</si>
  <si>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</si>
  <si>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</si>
  <si>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</si>
  <si>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38,83</t>
  </si>
  <si>
    <t>94697</t>
  </si>
  <si>
    <t>TÊ, PVC, SOLDÁVEL, DN 75 MM INSTALADO EM RESERVAÇÃO DE ÁGUA DE EDIFICAÇÃO QUE POSSUA RESERVATÓRIO DE FIBRA/FIBROCIMENTO   FORNECIMENTO E INSTALAÇÃO. AF_06/2016</t>
  </si>
  <si>
    <t>57,64</t>
  </si>
  <si>
    <t>94698</t>
  </si>
  <si>
    <t>TÊ DE REDUÇÃO, PVC, SOLDÁVEL, DN 75 MM X 50 MM, INSTALADO EM RESERVAÇÃO DE ÁGUA DE EDIFICAÇÃO QUE POSSUA RESERVATÓRIO DE FIBRA/FIBROCIMENTO   FORNECIMENTO E INSTALAÇÃO. AF_06/2016</t>
  </si>
  <si>
    <t>50,42</t>
  </si>
  <si>
    <t>94699</t>
  </si>
  <si>
    <t>TÊ, PVC, SOLDÁVEL, DN 85 MM INSTALADO EM RESERVAÇÃO DE ÁGUA DE EDIFICAÇÃO QUE POSSUA RESERVATÓRIO DE FIBRA/FIBROCIMENTO   FORNECIMENTO E INSTALAÇÃO. AF_06/2016</t>
  </si>
  <si>
    <t>94,50</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</si>
  <si>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</si>
  <si>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</si>
  <si>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</si>
  <si>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</si>
  <si>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148,21</t>
  </si>
  <si>
    <t>94702</t>
  </si>
  <si>
    <t>TÊ DE REDUÇÃO, PVC, SOLDÁVEL, DN 110 MM X 60 MM, INSTALADO EM RESERVAÇÃO DE ÁGUA DE EDIFICAÇÃO QUE POSSUA RESERVATÓRIO DE FIBRA/FIBROCIMENTO   FORNECIMENTO E INSTALAÇÃO. AF_06/2016</t>
  </si>
  <si>
    <t>118,02</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</si>
  <si>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</si>
  <si>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</si>
  <si>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</si>
  <si>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</si>
  <si>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</si>
  <si>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</si>
  <si>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</si>
  <si>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</si>
  <si>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</si>
  <si>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</si>
  <si>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</si>
  <si>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</si>
  <si>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</si>
  <si>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</si>
  <si>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</si>
  <si>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</si>
  <si>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26,90</t>
  </si>
  <si>
    <t>94711</t>
  </si>
  <si>
    <t>ADAPTADOR COM FLANGES LIVRES, PVC, SOLDÁVEL, DN 50 MM X 1 1/2 , INSTALADO EM RESERVAÇÃO DE ÁGUA DE EDIFICAÇÃO QUE POSSUA RESERVATÓRIO DE FIBRA/FIBROCIMENTO   FORNECIMENTO E INSTALAÇÃO. AF_06/2016</t>
  </si>
  <si>
    <t>36,14</t>
  </si>
  <si>
    <t>94712</t>
  </si>
  <si>
    <t>ADAPTADOR COM FLANGES LIVRES, PVC, SOLDÁVEL, DN 60 MM X 2 , INSTALADO EM RESERVAÇÃO DE ÁGUA DE EDIFICAÇÃO QUE POSSUA RESERVATÓRIO DE FIBRA/FIBROCIMENTO   FORNECIMENTO E INSTALAÇÃO. AF_06/2016</t>
  </si>
  <si>
    <t>46,19</t>
  </si>
  <si>
    <t>94713</t>
  </si>
  <si>
    <t>ADAPTADOR COM FLANGES LIVRES, PVC, SOLDÁVEL, DN 75 MM X 2 1/2 , INSTALADO EM RESERVAÇÃO DE ÁGUA DE EDIFICAÇÃO QUE POSSUA RESERVATÓRIO DE FIBRA/FIBROCIMENTO   FORNECIMENTO E INSTALAÇÃO. AF_06/2016</t>
  </si>
  <si>
    <t>135,45</t>
  </si>
  <si>
    <t>94714</t>
  </si>
  <si>
    <t>ADAPTADOR COM FLANGES LIVRES, PVC, SOLDÁVEL, DN 85 MM X 3 , INSTALADO EM RESERVAÇÃO DE ÁGUA DE EDIFICAÇÃO QUE POSSUA RESERVATÓRIO DE FIBRA/FIBROCIMENTO   FORNECIMENTO E INSTALAÇÃO. AF_06/2016</t>
  </si>
  <si>
    <t>177,14</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</si>
  <si>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</si>
  <si>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</si>
  <si>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</si>
  <si>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</si>
  <si>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</si>
  <si>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</si>
  <si>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</si>
  <si>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</si>
  <si>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27,14</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</si>
  <si>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</si>
  <si>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</si>
  <si>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</si>
  <si>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</si>
  <si>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101,73</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</si>
  <si>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</si>
  <si>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</si>
  <si>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</si>
  <si>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</si>
  <si>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123,48</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</si>
  <si>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</si>
  <si>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</si>
  <si>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</si>
  <si>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</si>
  <si>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</si>
  <si>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</si>
  <si>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107,51</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</si>
  <si>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</si>
  <si>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</si>
  <si>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</si>
  <si>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</si>
  <si>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</si>
  <si>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</si>
  <si>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</si>
  <si>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</si>
  <si>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11,47</t>
  </si>
  <si>
    <t>94744</t>
  </si>
  <si>
    <t>JOELHO 90 GRAUS, CPVC, SOLDÁVEL, DN 35 MM, INSTALADO EM RESERVAÇÃO DE ÁGUA DE EDIFICAÇÃO QUE POSSUA RESERVATÓRIO DE FIBRA/FIBROCIMENTO  FORNECIMENTO E INSTALAÇÃO. AF_06/2016</t>
  </si>
  <si>
    <t>16,56</t>
  </si>
  <si>
    <t>94746</t>
  </si>
  <si>
    <t>JOELHO 90 GRAUS, CPVC, SOLDÁVEL, DN 42 MM, INSTALADO EM RESERVAÇÃO DE ÁGUA DE EDIFICAÇÃO QUE POSSUA RESERVATÓRIO DE FIBRA/FIBROCIMENTO  FORNECIMENTO E INSTALAÇÃO. AF_06/2016</t>
  </si>
  <si>
    <t>23,27</t>
  </si>
  <si>
    <t>94748</t>
  </si>
  <si>
    <t>JOELHO 90 GRAUS, CPVC, SOLDÁVEL, DN 54 MM, INSTALADO EM RESERVAÇÃO DE ÁGUA DE EDIFICAÇÃO QUE POSSUA RESERVATÓRIO DE FIBRA/FIBROCIMENTO  FORNECIMENTO E INSTALAÇÃO. AF_06/2016</t>
  </si>
  <si>
    <t>47,71</t>
  </si>
  <si>
    <t>94750</t>
  </si>
  <si>
    <t>JOELHO 90 GRAUS, CPVC, SOLDÁVEL, DN 73 MM, INSTALADO EM RESERVAÇÃO DE ÁGUA DE EDIFICAÇÃO QUE POSSUA RESERVATÓRIO DE FIBRA/FIBROCIMENTO  FORNECIMENTO E INSTALAÇÃO. AF_06/2016</t>
  </si>
  <si>
    <t>111,19</t>
  </si>
  <si>
    <t>94752</t>
  </si>
  <si>
    <t>JOELHO 90 GRAUS, CPVC, SOLDÁVEL, DN 89 MM, INSTALADO EM RESERVAÇÃO DE ÁGUA DE EDIFICAÇÃO QUE POSSUA RESERVATÓRIO DE FIBRA/FIBROCIMENTO  FORNECIMENTO E INSTALAÇÃO. AF_06/2016</t>
  </si>
  <si>
    <t>136,63</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</si>
  <si>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</si>
  <si>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</si>
  <si>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</si>
  <si>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</si>
  <si>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12,03</t>
  </si>
  <si>
    <t>94758</t>
  </si>
  <si>
    <t>TE, CPVC, SOLDÁVEL, DN 35 MM, INSTALADO EM RESERVAÇÃO DE ÁGUA DE EDIFICAÇÃO QUE POSSUA RESERVATÓRIO DE FIBRA/FIBROCIMENTO  FORNECIMENTO E INSTALAÇÃO. AF_06/2016</t>
  </si>
  <si>
    <t>29,80</t>
  </si>
  <si>
    <t>94759</t>
  </si>
  <si>
    <t>TE, CPVC, SOLDÁVEL, DN 42 MM, INSTALADO EM RESERVAÇÃO DE ÁGUA DE EDIFICAÇÃO QUE POSSUA RESERVATÓRIO DE FIBRA/FIBROCIMENTO  FORNECIMENTO E INSTALAÇÃO. AF_06/2016</t>
  </si>
  <si>
    <t>36,49</t>
  </si>
  <si>
    <t>94760</t>
  </si>
  <si>
    <t>TE, CPVC, SOLDÁVEL, DN 54 MM, INSTALADO EM RESERVAÇÃO DE ÁGUA DE EDIFICAÇÃO QUE POSSUA RESERVATÓRIO DE FIBRA/FIBROCIMENTO  FORNECIMENTO E INSTALAÇÃO. AF_06/2016</t>
  </si>
  <si>
    <t>60,01</t>
  </si>
  <si>
    <t>94761</t>
  </si>
  <si>
    <t>TE, CPVC, SOLDÁVEL, DN 73 MM, INSTALADO EM RESERVAÇÃO DE ÁGUA DE EDIFICAÇÃO QUE POSSUA RESERVATÓRIO DE FIBRA/FIBROCIMENTO  FORNECIMENTO E INSTALAÇÃO. AF_06/2016</t>
  </si>
  <si>
    <t>127,11</t>
  </si>
  <si>
    <t>94762</t>
  </si>
  <si>
    <t>TE, CPVC, SOLDÁVEL, DN 89 MM, INSTALADO EM RESERVAÇÃO DE ÁGUA DE EDIFICAÇÃO QUE POSSUA RESERVATÓRIO DE FIBRA/FIBROCIMENTO  FORNECIMENTO E INSTALAÇÃO. AF_06/2016</t>
  </si>
  <si>
    <t>163,92</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</si>
  <si>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</si>
  <si>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</si>
  <si>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</si>
  <si>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</si>
  <si>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</si>
  <si>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</si>
  <si>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33,07</t>
  </si>
  <si>
    <t>94787</t>
  </si>
  <si>
    <t>ADAPTADOR COM FLANGES LIVRES, PVC, SOLDÁVEL LONGO, DN 50 MM X 1 1/2 , INSTALADO EM RESERVAÇÃO DE ÁGUA DE EDIFICAÇÃO QUE POSSUA RESERVATÓRIO DE FIBRA/FIBROCIMENTO   FORNECIMENTO E INSTALAÇÃO. AF_06/2016</t>
  </si>
  <si>
    <t>43,20</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</si>
  <si>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</si>
  <si>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</si>
  <si>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</si>
  <si>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</si>
  <si>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176,35</t>
  </si>
  <si>
    <t>94790</t>
  </si>
  <si>
    <t>ADAPTADOR COM FLANGES LIVRES, PVC, SOLDÁVEL LONGO, DN 85 MM X 3 , INSTALADO EM RESERVAÇÃO DE ÁGUA DE EDIFICAÇÃO QUE POSSUA RESERVATÓRIO DE FIBRA/FIBROCIMENTO   FORNECIMENTO E INSTALAÇÃO. AF_06/2016</t>
  </si>
  <si>
    <t>232,22</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</si>
  <si>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</si>
  <si>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</si>
  <si>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</si>
  <si>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</si>
  <si>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91,01</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</si>
  <si>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</si>
  <si>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</si>
  <si>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</si>
  <si>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</si>
  <si>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</si>
  <si>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</si>
  <si>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</si>
  <si>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</si>
  <si>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39,30</t>
  </si>
  <si>
    <t>95695</t>
  </si>
  <si>
    <t>CURVA 90 GRAUS, PVC, SERIE R, ÁGUA PLUVIAL, DN 100 MM, JUNTA ELÁSTICA, FORNECIDO E INSTALADO EM CONDUTORES VERTICAIS DE ÁGUAS PLUVIAIS. AF_12/2014</t>
  </si>
  <si>
    <t>95696</t>
  </si>
  <si>
    <t>SPRINKLER TIPO PENDENTE, 68° C, UNIÃO POR ROSCA, DN 15 (½)  FORNECIMENTO E INSTALAÇÃO. AF_12/2015</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</si>
  <si>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</si>
  <si>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</si>
  <si>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</si>
  <si>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</si>
  <si>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</si>
  <si>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</si>
  <si>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</si>
  <si>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</si>
  <si>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</si>
  <si>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</si>
  <si>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</si>
  <si>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</si>
  <si>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</si>
  <si>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</si>
  <si>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</si>
  <si>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</si>
  <si>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</si>
  <si>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</si>
  <si>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</si>
  <si>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</si>
  <si>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</si>
  <si>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</si>
  <si>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13,76</t>
  </si>
  <si>
    <t>96654</t>
  </si>
  <si>
    <t>JOELHO 90 GRAUS, PPR, DN 40 MM, CLASSE PN 25, INSTALADO EM RAMAL DE DISTRIBUIÇÃO  FORNECIMENTO E INSTALAÇÃO . AF_06/2015</t>
  </si>
  <si>
    <t>22,84</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</si>
  <si>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</si>
  <si>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</si>
  <si>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</si>
  <si>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</si>
  <si>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</si>
  <si>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</si>
  <si>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</si>
  <si>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</si>
  <si>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</si>
  <si>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</si>
  <si>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</si>
  <si>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</si>
  <si>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26,36</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</si>
  <si>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</si>
  <si>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</si>
  <si>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</si>
  <si>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</si>
  <si>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</si>
  <si>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</si>
  <si>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16,85</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</si>
  <si>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</si>
  <si>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</si>
  <si>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</si>
  <si>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</si>
  <si>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</si>
  <si>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</si>
  <si>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</si>
  <si>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</si>
  <si>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32,13</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</si>
  <si>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</si>
  <si>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</si>
  <si>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</si>
  <si>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</si>
  <si>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</si>
  <si>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</si>
  <si>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</si>
  <si>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</si>
  <si>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</si>
  <si>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</si>
  <si>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</si>
  <si>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</si>
  <si>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</si>
  <si>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</si>
  <si>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</si>
  <si>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</si>
  <si>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17,25</t>
  </si>
  <si>
    <t>96692</t>
  </si>
  <si>
    <t>JOELHO 90 GRAUS, PPR, DN 63 MM, CLASSE PN 25, INSTALADO EM PRUMADA DE ÁGUA  FORNECIMENTO E INSTALAÇÃO . AF_06/2015</t>
  </si>
  <si>
    <t>96693</t>
  </si>
  <si>
    <t>JOELHO 45 GRAUS, PPR, DN 63 MM, CLASSE PN 25, INSTALADO EM PRUMADA DE ÁGUA  FORNECIMENTO E INSTALAÇÃO . AF_06/2015</t>
  </si>
  <si>
    <t>23,92</t>
  </si>
  <si>
    <t>96694</t>
  </si>
  <si>
    <t>JOELHO 90 GRAUS, PPR, DN 75 MM, CLASSE PN 25, INSTALADO EM PRUMADA DE ÁGUA  FORNECIMENTO E INSTALAÇÃO . AF_06/2015</t>
  </si>
  <si>
    <t>55,54</t>
  </si>
  <si>
    <t>96695</t>
  </si>
  <si>
    <t>JOELHO 45 GRAUS, PPR, DN 75 MM, CLASSE PN 25, INSTALADO EM PRUMADA DE ÁGUA  FORNECIMENTO E INSTALAÇÃO . AF_06/2015</t>
  </si>
  <si>
    <t>53,97</t>
  </si>
  <si>
    <t>96696</t>
  </si>
  <si>
    <t>JOELHO 90 GRAUS, PPR, DN 90 MM, CLASSE PN 25, INSTALADO EM PRUMADA DE ÁGUA  FORNECIMENTO E INSTALAÇÃO . AF_06/2015</t>
  </si>
  <si>
    <t>96697</t>
  </si>
  <si>
    <t>JOELHO 90 GRAUS, PPR, DN 110 MM, CLASSE PN 25, INSTALADO EM PRUMADA DE ÁGUA  FORNECIMENTO E INSTALAÇÃO . AF_06/2015</t>
  </si>
  <si>
    <t>125,11</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</si>
  <si>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</si>
  <si>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</si>
  <si>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</si>
  <si>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</si>
  <si>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</si>
  <si>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</si>
  <si>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</si>
  <si>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</si>
  <si>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</si>
  <si>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</si>
  <si>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</si>
  <si>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</si>
  <si>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</si>
  <si>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</si>
  <si>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</si>
  <si>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</si>
  <si>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11,44</t>
  </si>
  <si>
    <t>96706</t>
  </si>
  <si>
    <t>LUVA, PPR, DN 63 MM, CLASSE PN 25, INSTALADO EM PRUMADA DE ÁGUA  FORNECIMENTO E INSTALAÇÃO. AF_06/2015</t>
  </si>
  <si>
    <t>96707</t>
  </si>
  <si>
    <t>LUVA, PPR, DN 75 MM, CLASSE PN 25, INSTALADO EM PRUMADA DE ÁGUA  FORNECIMENTO E INSTALAÇÃO. AF_06/2015</t>
  </si>
  <si>
    <t>35,70</t>
  </si>
  <si>
    <t>96708</t>
  </si>
  <si>
    <t>LUVA, PPR, DN 90 MM, CLASSE PN 25, INSTALADO EM PRUMADA DE ÁGUA  FORNECIMENTO E INSTALAÇÃO. AF_06/2015</t>
  </si>
  <si>
    <t>56,29</t>
  </si>
  <si>
    <t>96709</t>
  </si>
  <si>
    <t>LUVA, PPR, DN 110 MM, CLASSE PN 25, INSTALADO EM PRUMADA DE ÁGUA  FORNECIMENTO E INSTALAÇÃO. AF_06/2015</t>
  </si>
  <si>
    <t>88,92</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</si>
  <si>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</si>
  <si>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</si>
  <si>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</si>
  <si>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</si>
  <si>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</si>
  <si>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</si>
  <si>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</si>
  <si>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</si>
  <si>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18,90</t>
  </si>
  <si>
    <t>96714</t>
  </si>
  <si>
    <t>TÊ NORMAL, PPR, DN 63 MM, CLASSE PN 25, INSTALADO EM PRUMADA DE ÁGUA  FORNECIMENTO E INSTALAÇÃO . AF_06/2015</t>
  </si>
  <si>
    <t>31,87</t>
  </si>
  <si>
    <t>96715</t>
  </si>
  <si>
    <t>TÊ NORMAL, PPR, DN 75 MM, CLASSE PN 25, INSTALADO EM PRUMADA DE ÁGUA  FORNECIMENTO E INSTALAÇÃO . AF_06/2015</t>
  </si>
  <si>
    <t>59,82</t>
  </si>
  <si>
    <t>96716</t>
  </si>
  <si>
    <t>TÊ NORMAL, PPR, DN 90 MM, CLASSE PN 25, INSTALADO EM PRUMADA DE ÁGUA  FORNECIMENTO E INSTALAÇÃO . AF_06/2015</t>
  </si>
  <si>
    <t>89,81</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</si>
  <si>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</si>
  <si>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</si>
  <si>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</si>
  <si>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</si>
  <si>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</si>
  <si>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</si>
  <si>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</si>
  <si>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</si>
  <si>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14,66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</si>
  <si>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</si>
  <si>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</si>
  <si>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</si>
  <si>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</si>
  <si>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22,78</t>
  </si>
  <si>
    <t>96741</t>
  </si>
  <si>
    <t>LUVA, PPR, DN 40 MM, CLASSE PN 25, INSTALADO EM RESERVAÇÃO DE ÁGUA DE EDIFICAÇÃO QUE POSSUA RESERVATÓRIO DE FIBRA/FIBROCIMENTO  FORNECIMENTO E INSTALAÇÃO. AF_06/2016</t>
  </si>
  <si>
    <t>9,07</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</si>
  <si>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</si>
  <si>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</si>
  <si>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</si>
  <si>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</si>
  <si>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17,81</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</si>
  <si>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</si>
  <si>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</si>
  <si>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</si>
  <si>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</si>
  <si>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55,73</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</si>
  <si>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</si>
  <si>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</si>
  <si>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</si>
  <si>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</si>
  <si>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</si>
  <si>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</si>
  <si>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</si>
  <si>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</si>
  <si>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</si>
  <si>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</si>
  <si>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</si>
  <si>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</si>
  <si>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</si>
  <si>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</si>
  <si>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</si>
  <si>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</si>
  <si>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58,98</t>
  </si>
  <si>
    <t>96754</t>
  </si>
  <si>
    <t>JOELHO 90 GRAUS, PPR, DN 90 MM, CLASSE PN 25,  INSTALADO EM RESERVAÇÃO DE ÁGUA DE EDIFICAÇÃO QUE POSSUA RESERVATÓRIO DE FIBRA/FIBROCIMENTO  FORNECIMENTO E INSTALAÇÃO. AF_06/2016</t>
  </si>
  <si>
    <t>82,77</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</si>
  <si>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</si>
  <si>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</si>
  <si>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</si>
  <si>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</si>
  <si>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</si>
  <si>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</si>
  <si>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9,62</t>
  </si>
  <si>
    <t>96758</t>
  </si>
  <si>
    <t>TÊ, PPR, DN 32 MM, CLASSE PN 25,  INSTALADO EM RESERVAÇÃO DE ÁGUA DE EDIFICAÇÃO QUE POSSUA RESERVATÓRIO DE FIBRA/FIBROCIMENTO  FORNECIMENTO E INSTALAÇÃO. AF_06/2016</t>
  </si>
  <si>
    <t>11,36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</si>
  <si>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</si>
  <si>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</si>
  <si>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</si>
  <si>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</si>
  <si>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23,53</t>
  </si>
  <si>
    <t>96761</t>
  </si>
  <si>
    <t>TÊ, PPR, DN 63 MM, CLASSE PN 25,  INSTALADO EM RESERVAÇÃO DE ÁGUA DE EDIFICAÇÃO QUE POSSUA RESERVATÓRIO DE FIBRA/FIBROCIMENTO  FORNECIMENTO E INSTALAÇÃO. AF_06/2016</t>
  </si>
  <si>
    <t>33,12</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</si>
  <si>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</si>
  <si>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</si>
  <si>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</si>
  <si>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</si>
  <si>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</si>
  <si>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</si>
  <si>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141,33</t>
  </si>
  <si>
    <t>96802</t>
  </si>
  <si>
    <t>KIT CHASSI PEX, PRÉ-FABRICADO, PARA CHUVEIRO COM REGISTROS DE PRESSÃO E CONEXÕES POR CRIMPAGEM  FORNECIMENTO E INSTALAÇÃO. AF_06/2015</t>
  </si>
  <si>
    <t>181,87</t>
  </si>
  <si>
    <t>96803</t>
  </si>
  <si>
    <t>KIT CHASSI PEX, PRÉ-FABRICADO, PARA COZINHA COM CUBA SIMPLES E CONEXÕES POR CRIMPAGEM  FORNECIMENTO E INSTALAÇÃO. AF_06/2015</t>
  </si>
  <si>
    <t>93,58</t>
  </si>
  <si>
    <t>96804</t>
  </si>
  <si>
    <t>KIT CHASSI PEX, PRÉ-FABRICADO, PARA ÁREA DE SERVIÇO COM TANQUE E MÁQUINA DE LAVAR ROUPA, E CONEXÕES POR CRIMPAGEM  FORNECIMENTO E INSTALAÇÃO. AF_06/2015</t>
  </si>
  <si>
    <t>168,03</t>
  </si>
  <si>
    <t>96805</t>
  </si>
  <si>
    <t>KIT CHASSI PEX, PRÉ-FABRICADO, PARA CHUVEIRO COM REGISTROS DE PRESSÃO E CONEXÕES POR ANEL DESLIZANTE  FORNECIMENTO E INSTALAÇÃO. AF_06/2015</t>
  </si>
  <si>
    <t>188,17</t>
  </si>
  <si>
    <t>96806</t>
  </si>
  <si>
    <t>KIT CHASSI PEX, PRÉ-FABRICADO, PARA COZINHA COM CUBA SIMPLES E CONEXÕES POR ANEL DESLIZANTE  FORNECIMENTO E INSTALAÇÃO. AF_06/2015</t>
  </si>
  <si>
    <t>91,74</t>
  </si>
  <si>
    <t>96807</t>
  </si>
  <si>
    <t>KIT CHASSI PEX, PRÉ-FABRICADO, PARA ÁREA DE SERVIÇO COM TANQUE E MÁQUINA DE LAVAR ROUPA, E CONEXÕES POR ANEL DESLIZANTE  FORNECIMENTO E INSTALAÇÃO. AF_06/2015</t>
  </si>
  <si>
    <t>153,29</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</si>
  <si>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</si>
  <si>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</si>
  <si>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</si>
  <si>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</si>
  <si>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</si>
  <si>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</si>
  <si>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</si>
  <si>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</si>
  <si>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</si>
  <si>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</si>
  <si>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</si>
  <si>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</si>
  <si>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</si>
  <si>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</si>
  <si>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</si>
  <si>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</si>
  <si>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</si>
  <si>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</si>
  <si>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</si>
  <si>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</si>
  <si>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17,11</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</si>
  <si>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</si>
  <si>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</si>
  <si>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</si>
  <si>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</si>
  <si>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</si>
  <si>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</si>
  <si>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28,73</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</si>
  <si>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</si>
  <si>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</si>
  <si>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</si>
  <si>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</si>
  <si>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</si>
  <si>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</si>
  <si>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</si>
  <si>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</si>
  <si>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</si>
  <si>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</si>
  <si>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15,55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</si>
  <si>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</si>
  <si>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</si>
  <si>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</si>
  <si>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</si>
  <si>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14,71</t>
  </si>
  <si>
    <t>96828</t>
  </si>
  <si>
    <t>CONEXÃO FIXA, ROSCA FÊMEA, PARA INSTALAÇÕES EM PEX, DN 20MM X 3/4", CONEXÃO POR CRIMPAGEM  FORNECIMENTO E INSTALAÇÃO. AF_06/2015</t>
  </si>
  <si>
    <t>18,37</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</si>
  <si>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</si>
  <si>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</si>
  <si>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</si>
  <si>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</si>
  <si>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</si>
  <si>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</si>
  <si>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16,80</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</si>
  <si>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</si>
  <si>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</si>
  <si>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</si>
  <si>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</si>
  <si>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96834</t>
  </si>
  <si>
    <t>LUVA PARA INSTALAÇÕES EM PEX, DN 32 MM, CONEXÃO POR CRIMPAGEM  FORNECIMENTO E INSTALAÇÃO . AF_06/2015</t>
  </si>
  <si>
    <t>29,78</t>
  </si>
  <si>
    <t>96835</t>
  </si>
  <si>
    <t>CONEXÃO FIXA, ROSCA FÊMEA, PARA INSTALAÇÕES EM PEX, DN 32 MM X 3/4", CONEXÃO POR CRIMPAGEM  FORNECIMENTO E INSTALAÇÃO. AF_06/2015</t>
  </si>
  <si>
    <t>25,82</t>
  </si>
  <si>
    <t>96836</t>
  </si>
  <si>
    <t>LUVA DE REDUÇÃO PARA INSTALAÇÕES EM PEX, DN 32 X 25 MM, CONEXÃO POR CRIMPAGEM  FORNECIMENTO E INSTALAÇÃO. AF_06/2015</t>
  </si>
  <si>
    <t>27,47</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</si>
  <si>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</si>
  <si>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</si>
  <si>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</si>
  <si>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</si>
  <si>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</si>
  <si>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</si>
  <si>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</si>
  <si>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</si>
  <si>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</si>
  <si>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</si>
  <si>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</si>
  <si>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</si>
  <si>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19,75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</si>
  <si>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</si>
  <si>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</si>
  <si>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</si>
  <si>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</si>
  <si>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</si>
  <si>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</si>
  <si>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</si>
  <si>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</si>
  <si>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</si>
  <si>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</si>
  <si>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</si>
  <si>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</si>
  <si>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35,68</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</si>
  <si>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</si>
  <si>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</si>
  <si>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</si>
  <si>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</si>
  <si>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15,16</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</si>
  <si>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</si>
  <si>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</si>
  <si>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</si>
  <si>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</si>
  <si>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17,27</t>
  </si>
  <si>
    <t>96853</t>
  </si>
  <si>
    <t>JOELHO 90 GRAUS, ROSCA FÊMEA TERMINAL, PARA INSTALAÇÕES EM PEX, DN 20MM X 1/2", CONEXÃO POR CRIMPAGEM  FORNECIMENTO E INSTALAÇÃO. AF_06/2015</t>
  </si>
  <si>
    <t>19,35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</si>
  <si>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</si>
  <si>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</si>
  <si>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</si>
  <si>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</si>
  <si>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</si>
  <si>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</si>
  <si>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</si>
  <si>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</si>
  <si>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34,15</t>
  </si>
  <si>
    <t>96858</t>
  </si>
  <si>
    <t>JOELHO 90 GRAUS, PARA INSTALAÇÕES EM PEX, DN 32 MM, CONEXÃO POR CRIMPAGEM   FORNECIMENTO E INSTALAÇÃO. AF_06/2015</t>
  </si>
  <si>
    <t>34,71</t>
  </si>
  <si>
    <t>96859</t>
  </si>
  <si>
    <t>JOELHO 90 GRAUS, ROSCA FÊMEA TERMINAL, PARA INSTALAÇÕES EM PEX, DN 32 MM X 1", CONEXÃO POR CRIMPAGEM  FORNECIMENTO E INSTALAÇÃO. AF_06/2015</t>
  </si>
  <si>
    <t>42,79</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</si>
  <si>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</si>
  <si>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</si>
  <si>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</si>
  <si>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</si>
  <si>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</si>
  <si>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</si>
  <si>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</si>
  <si>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</si>
  <si>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21,20</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</si>
  <si>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</si>
  <si>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</si>
  <si>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</si>
  <si>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</si>
  <si>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</si>
  <si>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</si>
  <si>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43,47</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</si>
  <si>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</si>
  <si>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</si>
  <si>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</si>
  <si>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</si>
  <si>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20,10</t>
  </si>
  <si>
    <t>96869</t>
  </si>
  <si>
    <t>TÊ, PARA INSTALAÇÕES EM PEX, DN 20 MM, CONEXÃO POR CRIMPAGEM  FORNECIMENTO E INSTALAÇÃO. AF_06/2015</t>
  </si>
  <si>
    <t>23,99</t>
  </si>
  <si>
    <t>96870</t>
  </si>
  <si>
    <t>TÊ, PEX, DN 25 MM, CONEXÃO POR CRIMPAGEM  FORNECIMENTO E INSTALAÇÃO. AF_06/2015</t>
  </si>
  <si>
    <t>37,59</t>
  </si>
  <si>
    <t>96871</t>
  </si>
  <si>
    <t>TÊ, PARA INSTALAÇÕES EM PEX, DN 32 MM, CONEXÃO POR CRIMPAGEM  FORNECIMENTO E INSTALAÇÃO. AF_06/2015</t>
  </si>
  <si>
    <t>54,26</t>
  </si>
  <si>
    <t>96872</t>
  </si>
  <si>
    <t>DISTRIBUIDOR 2 SAÍDAS, METÁLICO, PARA INSTALAÇÕES EM PEX, ENTRADA DE 3/4" X 2 SAÍDAS DE 1/2", CONEXÃO POR ANEL DESLIZANTE  FORNECIMENTO E INSTALAÇÃO. AF_06/2015</t>
  </si>
  <si>
    <t>50,50</t>
  </si>
  <si>
    <t>96873</t>
  </si>
  <si>
    <t>DISTRIBUIDOR 2 SAÍDAS, METÁLICO, PARA INSTALAÇÕES EM PEX, ENTRADA DE 1" X 2 SAÍDAS DE 1/2", CONEXÃO POR ANEL DESLIZANTE  FORNECIMENTO E INSTALAÇÃO. AF_06/2015</t>
  </si>
  <si>
    <t>57,98</t>
  </si>
  <si>
    <t>96874</t>
  </si>
  <si>
    <t>DISTRIBUIDOR 3 SAÍDAS, METÁLICO, PARA INSTALAÇÕES EM PEX, ENTRADA DE 3/4" X 3 SAÍDAS DE 1/2", CONEXÃO POR ANEL DESLIZANTE  FORNECIMENTO E INSTALAÇÃO . AF_06/2015</t>
  </si>
  <si>
    <t>61,71</t>
  </si>
  <si>
    <t>96875</t>
  </si>
  <si>
    <t>DISTRIBUIDOR 3 SAÍDAS, METÁLICO, PARA INSTALAÇÕES EM PEX, ENTRADA DE 1 X 3 SAÍDAS DE 1/2, CONEXÃO POR ANEL DESLIZANTE   FORNECIMENTO E INSTALAÇÃO. AF_06/2015</t>
  </si>
  <si>
    <t>73,74</t>
  </si>
  <si>
    <t>96876</t>
  </si>
  <si>
    <t>DISTRIBUIDOR 2 SAÍDAS, PARA INSTALAÇÕES EM PEX, ENTRADA DE 32 MM X 2 SAÍDAS DE 16 MM, CONEXÃO POR CRIMPAGEM FORNECIMENTO E INSTALAÇÃO. AF_06/2015</t>
  </si>
  <si>
    <t>128,94</t>
  </si>
  <si>
    <t>96877</t>
  </si>
  <si>
    <t>DISTRIBUIDOR 2 SAÍDAS, PARA INSTALAÇÕES EM PEX, ENTRADA DE 32 MM X 2 SAÍDAS DE 20 MM, CONEXÃO POR CRIMPAGEM  FORNECIMENTO E INSTALAÇÃO. AF_06/2015</t>
  </si>
  <si>
    <t>137,67</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</si>
  <si>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</si>
  <si>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</si>
  <si>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</si>
  <si>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</si>
  <si>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140,33</t>
  </si>
  <si>
    <t>96880</t>
  </si>
  <si>
    <t>DISTRIBUIDOR 3 SAÍDAS, PARA INSTALAÇÕES EM PEX, ENTRADA DE 32 MM X 3 SAÍDAS DE 20 MM, CONEXÃO POR CRIMPAGEM  FORNECIMENTO E INSTALAÇÃO. AF_06/2015</t>
  </si>
  <si>
    <t>159,89</t>
  </si>
  <si>
    <t>96881</t>
  </si>
  <si>
    <t>DISTRIBUIDOR 3 SAÍDAS, PARA INSTALAÇÕES EM PEX, ENTRADA DE 32 MM X 3 SAÍDAS DE 25 MM, CONEXÃO POR CRIMPAGEM  FORNECIMENTO E INSTALAÇÃO. AF_06/2015</t>
  </si>
  <si>
    <t>168,76</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</si>
  <si>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</si>
  <si>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</si>
  <si>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</si>
  <si>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</si>
  <si>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</si>
  <si>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</si>
  <si>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26,73</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</si>
  <si>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</si>
  <si>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</si>
  <si>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</si>
  <si>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</si>
  <si>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40,23</t>
  </si>
  <si>
    <t>97430</t>
  </si>
  <si>
    <t>ACOPLAMENTO RÍGIDO EM AÇO, CONEXÃO RANHURADA, DN 50 (2), INSTALADO EM PRUMADAS  FORNECIMENTO E INSTALAÇÃO. AF_12/2015</t>
  </si>
  <si>
    <t>28,03</t>
  </si>
  <si>
    <t>97431</t>
  </si>
  <si>
    <t>ACOPLAMENTO RÍGIDO EM AÇO, CONEXÃO RANHURADA, DN 65 (2 1/2), INSTALADO EM PRUMADAS  FORNECIMENTO E INSTALAÇÃO. AF_12/2015</t>
  </si>
  <si>
    <t>31,26</t>
  </si>
  <si>
    <t>97432</t>
  </si>
  <si>
    <t>ACOPLAMENTO RÍGIDO EM AÇO, CONEXÃO RANHURADA, DN 80 (3), INSTALADO EM PRUMADAS  FORNECIMENTO E INSTALAÇÃO. AF_12/2015</t>
  </si>
  <si>
    <t>35,25</t>
  </si>
  <si>
    <t>97433</t>
  </si>
  <si>
    <t>CURVA 45°, EM AÇO, CONEXÃO RANHURADA, DN 50 (2), INSTALADO EM PRUMADAS  FORNECIMENTO E INSTALAÇÃO. AF_12/2015</t>
  </si>
  <si>
    <t>64,35</t>
  </si>
  <si>
    <t>97434</t>
  </si>
  <si>
    <t>CURVA 90°, EM AÇO, CONEXÃO RANHURADA, DN 50 (2), INSTALADO EM PRUMADAS  FORNECIMENTO E INSTALAÇÃO. AF_12/2015</t>
  </si>
  <si>
    <t>65,58</t>
  </si>
  <si>
    <t>97435</t>
  </si>
  <si>
    <t>CURVA 45°, EM AÇO, CONEXÃO RANHURADA, DN 65 (2 1/2), INSTALADO EM PRUMADAS  FORNECIMENTO E INSTALAÇÃO. AF_12/2015</t>
  </si>
  <si>
    <t>75,30</t>
  </si>
  <si>
    <t>97436</t>
  </si>
  <si>
    <t>CURVA 90°, EM AÇO, CONEXÃO RANHURADA, DN 65 (2 1/2), INSTALADO EM PRUMADAS  FORNECIMENTO E INSTALAÇÃO. AF_12/2015</t>
  </si>
  <si>
    <t>77,64</t>
  </si>
  <si>
    <t>97437</t>
  </si>
  <si>
    <t>CURVA 45°, EM AÇO, CONEXÃO RANHURADA, DN 80 (3), INSTALADO EM PRUMADAS  FORNECIMENTO E INSTALAÇÃO. AF_12/2015</t>
  </si>
  <si>
    <t>86,16</t>
  </si>
  <si>
    <t>97438</t>
  </si>
  <si>
    <t>CURVA 90°, EM AÇO, CONEXÃO RANHURADA, DN 80 (3), INSTALADO EM PRUMADAS  FORNECIMENTO E INSTALAÇÃO. AF_12/2015</t>
  </si>
  <si>
    <t>97439</t>
  </si>
  <si>
    <t>TÊ, EM AÇO, CONEXÃO RANHURADA, DN 50 (2), INSTALADO EM PRUMADAS  FORNECIMENTO E INSTALAÇÃO. AF_12/2015</t>
  </si>
  <si>
    <t>97,52</t>
  </si>
  <si>
    <t>97440</t>
  </si>
  <si>
    <t>TÊ, EM AÇO, CONEXÃO RANHURADA, DN 65 (2 1/2), INSTALADO EM PRUMADAS  FORNECIMENTO E INSTALAÇÃO. AF_12/2015</t>
  </si>
  <si>
    <t>116,96</t>
  </si>
  <si>
    <t>97442</t>
  </si>
  <si>
    <t>TÊ, EM AÇO, CONEXÃO RANHURADA, DN 80 (3), INSTALADO EM PRUMADAS  FORNECIMENTO E INSTALAÇÃO. AF_12/2015</t>
  </si>
  <si>
    <t>129,14</t>
  </si>
  <si>
    <t>97443</t>
  </si>
  <si>
    <t>LUVA, EM AÇO, CONEXÃO SOLDADA, DN 50 (2), INSTALADO EM PRUMADAS  FORNECIMENTO E INSTALAÇÃO. AF_12/2015</t>
  </si>
  <si>
    <t>74,66</t>
  </si>
  <si>
    <t>97444</t>
  </si>
  <si>
    <t>LUVA COM REDUÇÃO, EM AÇO, CONEXÃO SOLDADA, DN 50 X 40 MM (2" X 1 1/2"), INSTALADO EM PRUMADAS  FORNECIMENTO E INSTALAÇÃO. AF_12/2015</t>
  </si>
  <si>
    <t>88,41</t>
  </si>
  <si>
    <t>97446</t>
  </si>
  <si>
    <t>LUVA, EM AÇO, CONEXÃO SOLDADA, DN 65 (2 1/2), INSTALADO EM PRUMADAS  FORNECIMENTO E INSTALAÇÃO. AF_12/2015</t>
  </si>
  <si>
    <t>154,75</t>
  </si>
  <si>
    <t>97447</t>
  </si>
  <si>
    <t>LUVA COM REDUÇÃO, EM AÇO, CONEXÃO SOLDADA, DN 65 X 50 MM (2 1/2" X 2"), INSTALADO EM PRUMADAS  FORNECIMENTO E INSTALAÇÃO. AF_12/2015</t>
  </si>
  <si>
    <t>97449</t>
  </si>
  <si>
    <t>LUVA, EM AÇO, CONEXÃO SOLDADA, DN 80 (3), INSTALADO EM PRUMADAS  FORNECIMENTO E INSTALAÇÃO. AF_12/2015</t>
  </si>
  <si>
    <t>164,66</t>
  </si>
  <si>
    <t>97450</t>
  </si>
  <si>
    <t>LUVA COM REDUÇÃO, EM AÇO, CONEXÃO SOLDADA, DN 80 X 65 MM (3" X 2 1/2"), INSTALADO EM PRUMADAS  FORNECIMENTO E INSTALAÇÃO. AF_12/2015</t>
  </si>
  <si>
    <t>202,09</t>
  </si>
  <si>
    <t>97452</t>
  </si>
  <si>
    <t>CURVA 45°, EM AÇO, CONEXÃO SOLDADA, DN 50 (2), INSTALADO EM PRUMADAS  FORNECIMENTO E INSTALAÇÃO. AF_12/2015</t>
  </si>
  <si>
    <t>123,33</t>
  </si>
  <si>
    <t>97453</t>
  </si>
  <si>
    <t>CURVA 90°, EM AÇO, CONEXÃO SOLDADA, DN 50 (2), INSTALADO EM PRUMADAS  FORNECIMENTO E INSTALAÇÃO. AF_12/2015</t>
  </si>
  <si>
    <t>131,18</t>
  </si>
  <si>
    <t>97454</t>
  </si>
  <si>
    <t>CURVA 45°, EM AÇO, CONEXÃO SOLDADA, DN 65 (2 1/2), INSTALADO EM PRUMADAS  FORNECIMENTO E INSTALAÇÃO. AF_12/2015</t>
  </si>
  <si>
    <t>212,40</t>
  </si>
  <si>
    <t>97455</t>
  </si>
  <si>
    <t>CURVA 90°, EM AÇO, CONEXÃO SOLDADA, DN 65 (2 1/2), INSTALADO EM PRUMADAS  FORNECIMENTO E INSTALAÇÃO. AF_12/2015</t>
  </si>
  <si>
    <t>224,95</t>
  </si>
  <si>
    <t>97456</t>
  </si>
  <si>
    <t>CURVA 45°, EM AÇO, CONEXÃO SOLDADA, DN 80 (3), INSTALADO EM PRUMADAS  FORNECIMENTO E INSTALAÇÃO. AF_12/2015</t>
  </si>
  <si>
    <t>486,64</t>
  </si>
  <si>
    <t>97457</t>
  </si>
  <si>
    <t>CURVA 90°, EM AÇO, CONEXÃO SOLDADA, DN 80 (3), INSTALADO EM PRUMADAS  FORNECIMENTO E INSTALAÇÃO. AF_12/2015</t>
  </si>
  <si>
    <t>430,33</t>
  </si>
  <si>
    <t>97458</t>
  </si>
  <si>
    <t>TÊ, EM AÇO, CONEXÃO SOLDADA, DN 65 (2 1/2"), INSTALADO EM PRUMADAS  FORNECIMENTO E INSTALAÇÃO. AF_12/2015</t>
  </si>
  <si>
    <t>195,95</t>
  </si>
  <si>
    <t>97459</t>
  </si>
  <si>
    <t>TÊ, EM AÇO, CONEXÃO SOLDADA, DN 65 (2 1/2), INSTALADO EM PRUMADAS  FORNECIMENTO E INSTALAÇÃO. AF_12/2015</t>
  </si>
  <si>
    <t>339,53</t>
  </si>
  <si>
    <t>97460</t>
  </si>
  <si>
    <t>TÊ, EM AÇO, CONEXÃO SOLDADA, DN 80 (3), INSTALADO EM PRUMADAS  FORNECIMENTO E INSTALAÇÃO. AF_12/2015</t>
  </si>
  <si>
    <t>524,60</t>
  </si>
  <si>
    <t>97461</t>
  </si>
  <si>
    <t>LUVA, EM AÇO, CONEXÃO SOLDADA, DN 25 (1), INSTALADO EM REDE DE ALIMENTAÇÃO PARA HIDRANTE  FORNECIMENTO E INSTALAÇÃO. AF_12/2015</t>
  </si>
  <si>
    <t>97462</t>
  </si>
  <si>
    <t>LUVA COM REDUÇÃO, EM AÇO, CONEXÃO SOLDADA, DN 25 X 20 MM (1" X 3/4"), INSTALADO EM REDE DE ALIMENTAÇÃO PARA HIDRANTE  FORNECIMENTO E INSTALAÇÃO. AF_12/2015</t>
  </si>
  <si>
    <t>19,56</t>
  </si>
  <si>
    <t>97464</t>
  </si>
  <si>
    <t>LUVA, EM AÇO, CONEXÃO SOLDADA, DN 32 (1 1/4), INSTALADO EM REDE DE ALIMENTAÇÃO PARA HIDRANTE  FORNECIMENTO E INSTALAÇÃO. AF_12/2015</t>
  </si>
  <si>
    <t>97465</t>
  </si>
  <si>
    <t>LUVA COM REDUÇÃO, EM AÇO, CONEXÃO SOLDADA, DN 32 X 25 MM (1 1/4"  X 1"), INSTALADO EM REDE DE ALIMENTAÇÃO PARA HIDRANTE  FORNECIMENTO E INSTALAÇÃO. AF_12/2015</t>
  </si>
  <si>
    <t>40,88</t>
  </si>
  <si>
    <t>97467</t>
  </si>
  <si>
    <t>LUVA, EM AÇO, CONEXÃO SOLDADA, DN 40 (1 1/2), INSTALADO EM REDE DE ALIMENTAÇÃO PARA HIDRANTE  FORNECIMENTO E INSTALAÇÃO. AF_12/2015</t>
  </si>
  <si>
    <t>43,28</t>
  </si>
  <si>
    <t>97468</t>
  </si>
  <si>
    <t>LUVA COM REDUÇÃO, EM AÇO, CONEXÃO SOLDADA, DN 40  X 32 MM (1 1/2" X 1 1/4"), INSTALADO EM REDE DE ALIMENTAÇÃO PARA HIDRANTE  FORNECIMENTO E INSTALAÇÃO. AF_12/2015</t>
  </si>
  <si>
    <t>51,98</t>
  </si>
  <si>
    <t>97470</t>
  </si>
  <si>
    <t>LUVA, EM AÇO, CONEXÃO SOLDADA, DN 50 (2), INSTALADO EM REDE DE ALIMENTAÇÃO PARA HIDRANTE  FORNECIMENTO E INSTALAÇÃO. AF_12/2015</t>
  </si>
  <si>
    <t>64,22</t>
  </si>
  <si>
    <t>97471</t>
  </si>
  <si>
    <t>LUVA COM REDUÇÃO, EM AÇO, CONEXÃO SOLDADA, DN 50 X 40 MM (2" X 1 1/2"), INSTALADO EM REDE DE ALIMENTAÇÃO PARA HIDRANTE  FORNECIMENTO E INSTALAÇÃO. AF_12/2015</t>
  </si>
  <si>
    <t>77,97</t>
  </si>
  <si>
    <t>97474</t>
  </si>
  <si>
    <t>LUVA, EM AÇO, CONEXÃO SOLDADA, DN 65 (2 1/2), INSTALADO EM REDE DE ALIMENTAÇÃO PARA HIDRANTE  FORNECIMENTO E INSTALAÇÃO. AF_12/2015</t>
  </si>
  <si>
    <t>118,29</t>
  </si>
  <si>
    <t>97475</t>
  </si>
  <si>
    <t>LUVA COM REDUÇÃO, EM AÇO, CONEXÃO SOLDADA, DN 65 X 50 MM (2 1/2" X 2"), INSTALADO EM REDE DE ALIMENTAÇÃO PARA HIDRANTE  FORNECIMENTO E INSTALAÇÃO. AF_12/2015</t>
  </si>
  <si>
    <t>146,08</t>
  </si>
  <si>
    <t>97477</t>
  </si>
  <si>
    <t>LUVA, EM AÇO, CONEXÃO SOLDADA, DN 80 (3), INSTALADO EM REDE DE ALIMENTAÇÃO PARA HIDRANTE  FORNECIMENTO E INSTALAÇÃO. AF_12/2015</t>
  </si>
  <si>
    <t>157,78</t>
  </si>
  <si>
    <t>97478</t>
  </si>
  <si>
    <t>LUVA COM REDUÇÃO, EM AÇO, CONEXÃO SOLDADA, DN 80 X 65 MM (3" X 2 1/2"), INSTALADO EM REDE DE ALIMENTAÇÃO PARA HIDRANTE  FORNECIMENTO E INSTALAÇÃO. AF_12/2015</t>
  </si>
  <si>
    <t>195,21</t>
  </si>
  <si>
    <t>97479</t>
  </si>
  <si>
    <t>CURVA 45 GRAUS, EM AÇO, CONEXÃO SOLDADA, DN 25 (1), INSTALADO EM REDE DE ALIMENTAÇÃO PARA HIDRANTE  FORNECIMENTO E INSTALAÇÃO. AF_12/2015</t>
  </si>
  <si>
    <t>97480</t>
  </si>
  <si>
    <t>CURVA 90 GRAUS, EM AÇO, CONEXÃO SOLDADA, DN 25 (1), INSTALADO EM REDE DE ALIMENTAÇÃO PARA HIDRANTE  FORNECIMENTO E INSTALAÇÃO. AF_12/2015</t>
  </si>
  <si>
    <t>97481</t>
  </si>
  <si>
    <t>CURVA 45 GRAUS, EM AÇO, CONEXÃO SOLDADA, DN 32 (1 1/4), INSTALADO EM REDE DE ALIMENTAÇÃO PARA HIDRANTE  FORNECIMENTO E INSTALAÇÃO. AF_12/2015</t>
  </si>
  <si>
    <t>55,47</t>
  </si>
  <si>
    <t>97482</t>
  </si>
  <si>
    <t>CURVA 90 GRAUS, EM AÇO, CONEXÃO SOLDADA, DN 32 (1 1/4), INSTALADO EM REDE DE ALIMENTAÇÃO PARA HIDRANTE  FORNECIMENTO E INSTALAÇÃO. AF_12/2015</t>
  </si>
  <si>
    <t>97483</t>
  </si>
  <si>
    <t>CURVA 45 GRAUS, EM AÇO, CONEXÃO SOLDADA, DN 40 (1 1/2), INSTALADO EM REDE DE ALIMENTAÇÃO PARA HIDRANTE  FORNECIMENTO E INSTALAÇÃO. AF_12/2015</t>
  </si>
  <si>
    <t>77,92</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</si>
  <si>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</si>
  <si>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</si>
  <si>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</si>
  <si>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</si>
  <si>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97486</t>
  </si>
  <si>
    <t>CURVA 90 GRAUS, EM AÇO, CONEXÃO SOLDADA, DN 50 (2), INSTALADO EM REDE DE ALIMENTAÇÃO PARA HIDRANTE  FORNECIMENTO E INSTALAÇÃO. AF_12/2015</t>
  </si>
  <si>
    <t>115,53</t>
  </si>
  <si>
    <t>97487</t>
  </si>
  <si>
    <t>CURVA 45 GRAUS, EM AÇO, CONEXÃO SOLDADA, DN 65 (2 1/2), INSTALADO EM REDE DE ALIMENTAÇÃO PARA HIDRANTE  FORNECIMENTO E INSTALAÇÃO. AF_12/2015</t>
  </si>
  <si>
    <t>199,41</t>
  </si>
  <si>
    <t>97488</t>
  </si>
  <si>
    <t>CURVA 90 GRAUS, EM AÇO, CONEXÃO SOLDADA, DN 65 (2 1/2), INSTALADO EM REDE DE ALIMENTAÇÃO PARA HIDRANTE  FORNECIMENTO E INSTALAÇÃO. AF_12/2015</t>
  </si>
  <si>
    <t>211,96</t>
  </si>
  <si>
    <t>97489</t>
  </si>
  <si>
    <t>CURVA 45 GRAUS, EM AÇO, CONEXÃO SOLDADA, DN 80 (3), INSTALADO EM REDE DE ALIMENTAÇÃO PARA HIDRANTE  FORNECIMENTO E INSTALAÇÃO. AF_12/2015</t>
  </si>
  <si>
    <t>476,29</t>
  </si>
  <si>
    <t>97490</t>
  </si>
  <si>
    <t>CURVA 90 GRAUS, EM AÇO, CONEXÃO SOLDADA, DN 80 (3), INSTALADO EM REDE DE ALIMENTAÇÃO PARA HIDRANTE  FORNECIMENTO E INSTALAÇÃO. AF_12/2015</t>
  </si>
  <si>
    <t>419,98</t>
  </si>
  <si>
    <t>97491</t>
  </si>
  <si>
    <t>TÊ, EM AÇO, CONEXÃO SOLDADA, DN 25 (1), INSTALADO EM REDE DE ALIMENTAÇÃO PARA HIDRANTE  FORNECIMENTO E INSTALAÇÃO. AF_12/2015</t>
  </si>
  <si>
    <t>59,18</t>
  </si>
  <si>
    <t>97492</t>
  </si>
  <si>
    <t>TÊ, EM AÇO, CONEXÃO SOLDADA, DN 32 (1 1/4), INSTALADO EM REDE DE ALIMENTAÇÃO PARA HIDRANTE - FORNECIMENTO E INSTALAÇÃO. AF_12/2015</t>
  </si>
  <si>
    <t>87,07</t>
  </si>
  <si>
    <t>97493</t>
  </si>
  <si>
    <t>TÊ, EM AÇO, CONEXÃO SOLDADA, DN 40 (1 1/2), INSTALADO EM REDE DE ALIMENTAÇÃO PARA HIDRANTE - FORNECIMENTO E INSTALAÇÃO. AF_12/2015</t>
  </si>
  <si>
    <t>112,38</t>
  </si>
  <si>
    <t>97494</t>
  </si>
  <si>
    <t>TÊ, EM AÇO, CONEXÃO SOLDADA, DN 50 (2"), INSTALADO EM REDE DE ALIMENTAÇÃO PARA HIDRANTE - FORNECIMENTO E INSTALAÇÃO. AF_12/2015</t>
  </si>
  <si>
    <t>175,06</t>
  </si>
  <si>
    <t>97495</t>
  </si>
  <si>
    <t>TÊ, EM AÇO, CONEXÃO SOLDADA, DN 65 (2 1/2"), INSTALADO EM REDE DE ALIMENTAÇÃO PARA HIDRANTE - FORNECIMENTO E INSTALAÇÃO. AF_12/2015</t>
  </si>
  <si>
    <t>322,20</t>
  </si>
  <si>
    <t>97496</t>
  </si>
  <si>
    <t>TÊ, EM AÇO, CONEXÃO SOLDADA, DN 80 (3 ), INSTALADO EM REDE DE ALIMENTAÇÃO PARA HIDRANTE - FORNECIMENTO E INSTALAÇÃO. AF_12/2015</t>
  </si>
  <si>
    <t>510,83</t>
  </si>
  <si>
    <t>97499</t>
  </si>
  <si>
    <t>LUVA, EM AÇO, CONEXÃO SOLDADA, DN 25 (1), INSTALADO EM REDE DE ALIMENTAÇÃO PARA SPRINKLER - FORNECIMENTO E INSTALAÇÃO. AF_12/2015</t>
  </si>
  <si>
    <t>97500</t>
  </si>
  <si>
    <t>LUVA COM REDUÇÃO, EM AÇO, CONEXÃO SOLDADA, DN 25 X 20 MM (1" X 3/4"), INSTALADO EM REDE DE ALIMENTAÇÃO PARA SPRINKLER - FORNECIMENTO E INSTALAÇÃO. AF_12/2015</t>
  </si>
  <si>
    <t>17,87</t>
  </si>
  <si>
    <t>97502</t>
  </si>
  <si>
    <t>LUVA, EM AÇO, CONEXÃO SOLDADA, DN 32 (1 1/4), INSTALADO EM REDE DE ALIMENTAÇÃO PARA SPRINKLER - FORNECIMENTO E INSTALAÇÃO. AF_12/2015</t>
  </si>
  <si>
    <t>30,96</t>
  </si>
  <si>
    <t>97503</t>
  </si>
  <si>
    <t>LUVA COM REDUÇÃO, EM AÇO, CONEXÃO SOLDADA, DN 32 X 25 MM (1 1/4  X 1), INSTALADO EM REDE DE ALIMENTAÇÃO PARA SPRINKLER - FORNECIMENTO E INSTALAÇÃO. AF_12/2015</t>
  </si>
  <si>
    <t>37,92</t>
  </si>
  <si>
    <t>97505</t>
  </si>
  <si>
    <t>LUVA, EM AÇO, CONEXÃO SOLDADA, DN 40 (1 1/2), INSTALADO EM REDE DE ALIMENTAÇÃO PARA SPRINKLER - FORNECIMENTO E INSTALAÇÃO. AF_12/2015</t>
  </si>
  <si>
    <t>38,88</t>
  </si>
  <si>
    <t>97506</t>
  </si>
  <si>
    <t>LUVA COM REDUÇÃO, EM AÇO, CONEXÃO SOLDADA, DN 40 X 32 MM (1 1/2 X 1 1/4), INSTALADO EM REDE DE ALIMENTAÇÃO PARA SPRINKLER - FORNECIMENTO E INSTALAÇÃO. AF_12/2015</t>
  </si>
  <si>
    <t>47,58</t>
  </si>
  <si>
    <t>97508</t>
  </si>
  <si>
    <t>LUVA, EM AÇO, CONEXÃO SOLDADA, DN 50 (2), INSTALADO EM REDE DE ALIMENTAÇÃO PARA SPRINKLER - FORNECIMENTO E INSTALAÇÃO. AF_12/2015</t>
  </si>
  <si>
    <t>57,97</t>
  </si>
  <si>
    <t>97509</t>
  </si>
  <si>
    <t>LUVA COM REDUÇÃO, EM AÇO, CONEXÃO SOLDADA, DN 50 X 40 MM (2 X 1 1/2), INSTALADO EM REDE DE ALIMENTAÇÃO PARA SPRINKLER - FORNECIMENTO E INSTALAÇÃO. AF_12/2015</t>
  </si>
  <si>
    <t>71,72</t>
  </si>
  <si>
    <t>97511</t>
  </si>
  <si>
    <t>LUVA, EM AÇO, CONEXÃO SOLDADA, DN 65 (2 1/2), INSTALADO EM REDE DE ALIMENTAÇÃO PARA SPRINKLER - FORNECIMENTO E INSTALAÇÃO. AF_12/2015</t>
  </si>
  <si>
    <t>109,33</t>
  </si>
  <si>
    <t>97512</t>
  </si>
  <si>
    <t>LUVA COM REDUÇÃO, EM AÇO, CONEXÃO SOLDADA, DN 65 X 50 MM (2 1/2 X 2), INSTALADO EM REDE DE ALIMENTAÇÃO PARA SPRINKLER - FORNECIMENTO E INSTALAÇÃO. AF_12/2015</t>
  </si>
  <si>
    <t>137,12</t>
  </si>
  <si>
    <t>97514</t>
  </si>
  <si>
    <t>LUVA, EM AÇO, CONEXÃO SOLDADA, DN 80 (3), INSTALADO EM REDE DE ALIMENTAÇÃO PARA SPRINKLER - FORNECIMENTO E INSTALAÇÃO. AF_12/2015</t>
  </si>
  <si>
    <t>145,98</t>
  </si>
  <si>
    <t>97515</t>
  </si>
  <si>
    <t>LUVA COM REDUÇÃO, EM AÇO, CONEXÃO SOLDADA, DN 80 X 65 MM (3 X 2 1/2), INSTALADO EM REDE DE ALIMENTAÇÃO PARA SPRINKLER - FORNECIMENTO E INSTALAÇÃO. AF_12/2015</t>
  </si>
  <si>
    <t>183,41</t>
  </si>
  <si>
    <t>97517</t>
  </si>
  <si>
    <t>CURVA 45 GRAUS, EM AÇO, CONEXÃO SOLDADA, DN 25 (1), INSTALADO EM REDE DE ALIMENTAÇÃO PARA SPRINKLER - FORNECIMENTO E INSTALAÇÃO. AF_12/2015</t>
  </si>
  <si>
    <t>97518</t>
  </si>
  <si>
    <t>CURVA 90 GRAUS, EM AÇO, CONEXÃO SOLDADA, DN 25 (1), INSTALADO EM REDE DE ALIMENTAÇÃO PARA SPRINKLER - FORNECIMENTO E INSTALAÇÃO. AF_12/2018</t>
  </si>
  <si>
    <t>97519</t>
  </si>
  <si>
    <t>CURVA 45 GRAUS, EM AÇO, CONEXÃO SOLDADA, DN 32 (1 1/4 ), INSTALADO EM REDE DE ALIMENTAÇÃO PARA SPRINKLER - FORNECIMENTO E INSTALAÇÃO. AF_12/2015</t>
  </si>
  <si>
    <t>51,02</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</si>
  <si>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</si>
  <si>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</si>
  <si>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</si>
  <si>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</si>
  <si>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71,28</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</si>
  <si>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</si>
  <si>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</si>
  <si>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</si>
  <si>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</si>
  <si>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98,31</t>
  </si>
  <si>
    <t>97524</t>
  </si>
  <si>
    <t>CURVA 90 GRAUS, EM AÇO, CONEXÃO SOLDADA, DN 50 (2), INSTALADO EM REDE DE ALIMENTAÇÃO PARA SPRINKLER - FORNECIMENTO E INSTALAÇÃO. AF_12/2015</t>
  </si>
  <si>
    <t>106,16</t>
  </si>
  <si>
    <t>97525</t>
  </si>
  <si>
    <t>CURVA 45 GRAUS, EM AÇO, CONEXÃO SOLDADA, DN 65 (2 1/2), INSTALADO EM REDE DE ALIMENTAÇÃO PARA SPRINKLER - FORNECIMENTO E INSTALAÇÃO. AF_12/2015</t>
  </si>
  <si>
    <t>185,89</t>
  </si>
  <si>
    <t>97526</t>
  </si>
  <si>
    <t>CURVA 90 GRAUS, EM AÇO, CONEXÃO SOLDADA, DN 65 (2 1/2), INSTALADO EM REDE DE ALIMENTAÇÃO PARA SPRINKLER - FORNECIMENTO E INSTALAÇÃO. AF_12/2015</t>
  </si>
  <si>
    <t>97527</t>
  </si>
  <si>
    <t>CURVA 45 GRAUS, EM AÇO, CONEXÃO SOLDADA, DN 80 (3), INSTALADO EM REDE DE ALIMENTAÇÃO PARA SPRINKLER - FORNECIMENTO E INSTALAÇÃO. AF_12/2015</t>
  </si>
  <si>
    <t>458,65</t>
  </si>
  <si>
    <t>97528</t>
  </si>
  <si>
    <t>CURVA 90 GRAUS, EM AÇO, CONEXÃO SOLDADA, DN 80 (3), INSTALADO EM REDE DE ALIMENTAÇÃO PARA SPRINKLER - FORNECIMENTO E INSTALAÇÃO. AF_12/2015</t>
  </si>
  <si>
    <t>402,34</t>
  </si>
  <si>
    <t>97529</t>
  </si>
  <si>
    <t>TÊ, EM AÇO, CONEXÃO SOLDADA, DN 25 (1), INSTALADO EM REDE DE ALIMENTAÇÃO PARA SPRINKLER - FORNECIMENTO E INSTALAÇÃO. AF_12/2015</t>
  </si>
  <si>
    <t>55,86</t>
  </si>
  <si>
    <t>97530</t>
  </si>
  <si>
    <t>TÊ, EM AÇO, CONEXÃO SOLDADA, DN 32 (1 1/4''), INSTALADO EM REDE DE ALIMENTAÇÃO PARA SPRINKLER - FORNECIMENTO E INSTALAÇÃO. AF_12/2015</t>
  </si>
  <si>
    <t>81,13</t>
  </si>
  <si>
    <t>97531</t>
  </si>
  <si>
    <t>TÊ, EM AÇO, CONEXÃO SOLDADA, DN 40 (1 1/2''), INSTALADO EM REDE DE ALIMENTAÇÃO PARA SPRINKLER - FORNECIMENTO E INSTALAÇÃO. AF_12/2015</t>
  </si>
  <si>
    <t>103,51</t>
  </si>
  <si>
    <t>97532</t>
  </si>
  <si>
    <t>TÊ, EM AÇO, CONEXÃO SOLDADA, DN 50 (2''), INSTALADO EM REDE DE ALIMENTAÇÃO PARA SPRINKLER - FORNECIMENTO E INSTALAÇÃO. AF_12/2015</t>
  </si>
  <si>
    <t>162,58</t>
  </si>
  <si>
    <t>97533</t>
  </si>
  <si>
    <t>TÊ, EM AÇO, CONEXÃO SOLDADA, DN 65 (2 1/2''), INSTALADO EM REDE DE ALIMENTAÇÃO PARA SPRINKLER - FORNECIMENTO E INSTALAÇÃO. AF_12/2015</t>
  </si>
  <si>
    <t>306,85</t>
  </si>
  <si>
    <t>97534</t>
  </si>
  <si>
    <t>TÊ, EM AÇO, CONEXÃO SOLDADA, DN 80 (3''), INSTALADO EM REDE DE ALIMENTAÇÃO PARA SPRINKLER - FORNECIMENTO E INSTALAÇÃO. AF_12/2015</t>
  </si>
  <si>
    <t>487,31</t>
  </si>
  <si>
    <t>97537</t>
  </si>
  <si>
    <t>LUVA, EM AÇO, CONEXÃO SOLDADA, DN 15 (1/2''), INSTALADO EM RAMAIS E SUB-RAMAIS DE GÁS - FORNECIMENTO E INSTALAÇÃO. AF_12/2015</t>
  </si>
  <si>
    <t>16,32</t>
  </si>
  <si>
    <t>97540</t>
  </si>
  <si>
    <t>LUVA, EM AÇO, CONEXÃO SOLDADA, DN 20 (3/4''), INSTALADO EM RAMAIS E SUB-RAMAIS DE GÁS - FORNECIMENTO E INSTALAÇÃO. AF_12/2015</t>
  </si>
  <si>
    <t>97541</t>
  </si>
  <si>
    <t>LUVA COM REDUÇÃO, EM AÇO, CONEXÃO SOLDADA, DN 20 X 15 MM (3/4'' X 1/2''), INSTALADO EM RAMAIS E SUB-RAMAIS DE GÁS - FORNECIMENTO E INSTALAÇÃO. AF_12/2015</t>
  </si>
  <si>
    <t>97543</t>
  </si>
  <si>
    <t>LUVA, EM AÇO, CONEXÃO SOLDADA, DN 25 (1''), INSTALADO EM RAMAIS E SUB-RAMAIS DE GÁS - FORNECIMENTO E INSTALAÇÃO. AF_12/2015</t>
  </si>
  <si>
    <t>97544</t>
  </si>
  <si>
    <t>LUVA COM REDUÇÃO, EM AÇO, CONEXÃO SOLDADA, DN 25 X 20 MM (1'' X 3/4''), INSTALADO EM RAMAIS E SUB-RAMAIS DE GÁS - FORNECIMENTO E INSTALAÇÃO. AF_12/2015</t>
  </si>
  <si>
    <t>97546</t>
  </si>
  <si>
    <t>CURVA 45°, EM AÇO, CONEXÃO SOLDADA, DN 15 (1/2''), INSTALADO EM RAMAIS E SUB-RAMAIS DE GÁS - FORNECIMENTO E INSTALAÇÃO. AF_12/2015</t>
  </si>
  <si>
    <t>22,76</t>
  </si>
  <si>
    <t>97547</t>
  </si>
  <si>
    <t>CURVA 90°, EM AÇO, CONEXÃO SOLDADA, DN 15 (1/2''), INSTALADO EM RAMAIS E SUB-RAMAIS DE GÁS - FORNECIMENTO E INSTALAÇÃO. AF_12/2015</t>
  </si>
  <si>
    <t>97548</t>
  </si>
  <si>
    <t>CURVA 45°, EM AÇO, CONEXÃO SOLDADA, DN 20 (3/4''), INSTALADO EM RAMAIS E SUB-RAMAIS DE GÁS - FORNECIMENTO E INSTALAÇÃO. AF_12/2015</t>
  </si>
  <si>
    <t>97549</t>
  </si>
  <si>
    <t>CURVA 90°, EM AÇO, CONEXÃO SOLDADA, DN 20 (3/4''), INSTALADO EM RAMAIS E SUB-RAMAIS DE GÁS - FORNECIMENTO E INSTALAÇÃO. AF_12/2015</t>
  </si>
  <si>
    <t>97550</t>
  </si>
  <si>
    <t>CURVA 45°, EM AÇO, CONEXÃO SOLDADA, DN 25 (1''), INSTALADO EM RAMAIS E SUB-RAMAIS DE GÁS - FORNECIMENTO E INSTALAÇÃO. AF_12/2015</t>
  </si>
  <si>
    <t>55,34</t>
  </si>
  <si>
    <t>97551</t>
  </si>
  <si>
    <t>CURVA 90°, EM AÇO, CONEXÃO SOLDADA, DN 25 (1''), INSTALADO EM RAMAIS E SUB-RAMAIS DE GÁS - FORNECIMENTO E INSTALAÇÃO. AF_12/2015</t>
  </si>
  <si>
    <t>97552</t>
  </si>
  <si>
    <t>TÊ, EM AÇO, CONEXÃO SOLDADA, DN 15 (1/2''), INSTALADO EM RAMAIS E SUB-RAMAIS DE GÁS - FORNECIMENTO E INSTALAÇÃO. AF_12/2015</t>
  </si>
  <si>
    <t>33,27</t>
  </si>
  <si>
    <t>97553</t>
  </si>
  <si>
    <t>TÊ, EM AÇO, CONEXÃO SOLDADA, DN 20 (3/4''), INSTALADO EM RAMAIS E SUB-RAMAIS DE GÁS - FORNECIMENTO E INSTALAÇÃO. AF_12/2015</t>
  </si>
  <si>
    <t>97554</t>
  </si>
  <si>
    <t>TÊ, EM AÇO, CONEXÃO SOLDADA, DN 25 (1''), INSTALADO EM RAMAIS E SUB-RAMAIS DE GÁS - FORNECIMENTO E INSTALAÇÃO. AF_12/2015</t>
  </si>
  <si>
    <t>82,16</t>
  </si>
  <si>
    <t>6171</t>
  </si>
  <si>
    <t>TAMPA DE CONCRETO ARMADO 60X60X5CM PARA CAIXA</t>
  </si>
  <si>
    <t>25,35</t>
  </si>
  <si>
    <t>74166/1</t>
  </si>
  <si>
    <t>CAIXA DE INSPEÇÃO EM CONCRETO PRÉ-MOLDADO DN 60CM COM TAMPA H= 60CM - FORNECIMENTO E INSTALACAO</t>
  </si>
  <si>
    <t>169,36</t>
  </si>
  <si>
    <t>74166/2</t>
  </si>
  <si>
    <t>CAIXA DE INSPECAO EM ANEL DE CONCRETO PRE MOLDADO, COM 950MM DE ALTURA TOTAL. ANEIS COM ESP=50MM, DIAM.=600MM. EXCLUSIVE TAMPAO E ESCAVACAO - FORNECIMENTO E INSTALACAO</t>
  </si>
  <si>
    <t>215,84</t>
  </si>
  <si>
    <t>88503</t>
  </si>
  <si>
    <t>CAIXA D´ÁGUA EM POLIETILENO, 1000 LITROS, COM ACESSÓRIOS</t>
  </si>
  <si>
    <t>662,09</t>
  </si>
  <si>
    <t>88504</t>
  </si>
  <si>
    <t>CAIXA D´AGUA EM POLIETILENO, 500 LITROS, COM ACESSÓRIOS</t>
  </si>
  <si>
    <t>536,69</t>
  </si>
  <si>
    <t>97900</t>
  </si>
  <si>
    <t>CAIXA ENTERRADA HIDRÁULICA RETANGULAR EM ALVENARIA COM TIJOLOS CERÂMICOS MACIÇOS, DIMENSÕES INTERNAS: 0,3X0,3X0,3 M PARA REDE DE ESGOTO. AF_05/2018</t>
  </si>
  <si>
    <t>123,36</t>
  </si>
  <si>
    <t>97901</t>
  </si>
  <si>
    <t>CAIXA ENTERRADA HIDRÁULICA RETANGULAR EM ALVENARIA COM TIJOLOS CERÂMICOS MACIÇOS, DIMENSÕES INTERNAS: 0,4X0,4X0,4 M PARA REDE DE ESGOTO. AF_05/2018</t>
  </si>
  <si>
    <t>196,01</t>
  </si>
  <si>
    <t>97902</t>
  </si>
  <si>
    <t>CAIXA ENTERRADA HIDRÁULICA RETANGULAR EM ALVENARIA COM TIJOLOS CERÂMICOS MACIÇOS, DIMENSÕES INTERNAS: 0,6X0,6X0,6 M PARA REDE DE ESGOTO. AF_05/2018</t>
  </si>
  <si>
    <t>386,70</t>
  </si>
  <si>
    <t>97903</t>
  </si>
  <si>
    <t>CAIXA ENTERRADA HIDRÁULICA RETANGULAR EM ALVENARIA COM TIJOLOS CERÂMICOS MACIÇOS, DIMENSÕES INTERNAS: 0,8X0,8X0,6 M PARA REDE DE ESGOTO. AF_05/2018</t>
  </si>
  <si>
    <t>532,66</t>
  </si>
  <si>
    <t>97904</t>
  </si>
  <si>
    <t>CAIXA ENTERRADA HIDRÁULICA RETANGULAR EM ALVENARIA COM TIJOLOS CERÂMICOS MACIÇOS, DIMENSÕES INTERNAS: 1X1X0,6 M PARA REDE DE ESGOTO. AF_05/2018</t>
  </si>
  <si>
    <t>623,31</t>
  </si>
  <si>
    <t>97905</t>
  </si>
  <si>
    <t>CAIXA ENTERRADA HIDRÁULICA RETANGULAR, EM ALVENARIA COM BLOCOS DE CONCRETO, DIMENSÕES INTERNAS: 0,4X0,4X0,4 M PARA REDE DE ESGOTO. AF_05/2018</t>
  </si>
  <si>
    <t>152,21</t>
  </si>
  <si>
    <t>97906</t>
  </si>
  <si>
    <t>CAIXA ENTERRADA HIDRÁULICA RETANGULAR, EM ALVENARIA COM BLOCOS DE CONCRETO, DIMENSÕES INTERNAS: 0,6X0,6X0,6 M PARA REDE DE ESGOTO. AF_05/2018</t>
  </si>
  <si>
    <t>283,44</t>
  </si>
  <si>
    <t>97907</t>
  </si>
  <si>
    <t>CAIXA ENTERRADA HIDRÁULICA RETANGULAR, EM ALVENARIA COM BLOCOS DE CONCRETO, DIMENSÕES INTERNAS: 0,8X0,8X0,6 M PARA REDE DE ESGOTO. AF_05/2018</t>
  </si>
  <si>
    <t>400,87</t>
  </si>
  <si>
    <t>97908</t>
  </si>
  <si>
    <t>CAIXA ENTERRADA HIDRÁULICA RETANGULAR, EM ALVENARIA COM BLOCOS DE CONCRETO, DIMENSÕES INTERNAS: 1X1X0,6 M PARA REDE DE ESGOTO. AF_05/2018</t>
  </si>
  <si>
    <t>467,38</t>
  </si>
  <si>
    <t>98102</t>
  </si>
  <si>
    <t>CAIXA DE GORDURA SIMPLES, CIRCULAR, EM CONCRETO PRÉ-MOLDADO, DIÂMETRO INTERNO = 0,4 M, ALTURA INTERNA = 0,4 M. AF_05/2018</t>
  </si>
  <si>
    <t>98103</t>
  </si>
  <si>
    <t>CAIXA DE GORDURA DUPLA, CIRCULAR, EM CONCRETO PRÉ-MOLDADO, DIÂMETRO INTERNO = 0,6 M, ALTURA INTERNA = 0,6 M. AF_05/2018</t>
  </si>
  <si>
    <t>112,96</t>
  </si>
  <si>
    <t>98104</t>
  </si>
  <si>
    <t>CAIXA DE GORDURA SIMPLES (CAPACIDADE: 36L), RETANGULAR, EM ALVENARIA COM TIJOLOS CERÂMICOS MACIÇOS, DIMENSÕES INTERNAS = 0,2X0,4 M, ALTURA INTERNA = 0,8 M. AF_05/2018</t>
  </si>
  <si>
    <t>261,87</t>
  </si>
  <si>
    <t>98105</t>
  </si>
  <si>
    <t>CAIXA DE GORDURA DUPLA (CAPACIDADE: 126 L), RETANGULAR, EM ALVENARIA COM TIJOLOS CERÂMICOS MACIÇOS, DIMENSÕES INTERNAS = 0,4X0,7 M, ALTURA INTERNA = 0,8 M. AF_05/2018</t>
  </si>
  <si>
    <t>452,69</t>
  </si>
  <si>
    <t>98106</t>
  </si>
  <si>
    <t>CAIXA DE GORDURA ESPECIAL (CAPACIDADE: 312 L - PARA ATÉ 146 PESSOAS SERVIDAS NO PICO), RETANGULAR, EM ALVENARIA COM TIJOLOS CERÂMICOS MACIÇOS, DIMENSÕES INTERNAS = 0,4X1,2 M, ALTURA INTERNA = 1 M. AF_05/2018</t>
  </si>
  <si>
    <t>749,60</t>
  </si>
  <si>
    <t>98107</t>
  </si>
  <si>
    <t>CAIXA DE GORDURA SIMPLES (CAPACIDADE: 36 L), RETANGULAR, EM ALVENARIA COM BLOCOS DE CONCRETO, DIMENSÕES INTERNAS = 0,2X0,4 M, ALTURA INTERNA = 0,8 M. AF_05/2018</t>
  </si>
  <si>
    <t>181,51</t>
  </si>
  <si>
    <t>98108</t>
  </si>
  <si>
    <t>CAIXA DE GORDURA DUPLA (CAPACIDADE: 126 L), RETANGULAR, EM ALVENARIA COM BLOCOS DE CONCRETO, DIMENSÕES INTERNAS = 0,4X0,7 M, ALTURA INTERNA = 0,8 M. AF_05/2018</t>
  </si>
  <si>
    <t>323,15</t>
  </si>
  <si>
    <t>89482</t>
  </si>
  <si>
    <t>CAIXA SIFONADA, PVC, DN 100 X 100 X 50 MM, FORNECIDA E INSTALADA EM RAMAIS DE ENCAMINHAMENTO DE ÁGUA PLUVIAL. AF_12/2014</t>
  </si>
  <si>
    <t>18,48</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</si>
  <si>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</si>
  <si>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</si>
  <si>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</si>
  <si>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</si>
  <si>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</si>
  <si>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</si>
  <si>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</si>
  <si>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</si>
  <si>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50,97</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</si>
  <si>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</si>
  <si>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</si>
  <si>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</si>
  <si>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</si>
  <si>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72739</t>
  </si>
  <si>
    <t>VASO SANITARIO INFANTIL SIFONADO, PARA VALVULA DE DESCARGA, EM LOUCA BRANCA, COM ACESSORIOS, INCLUSIVE ASSENTO PLASTICO, BOLSA DE BORRACHA PARA LIGACAO, TUBO PVC LIGACAO - FORNECIMENTO E INSTALACAO</t>
  </si>
  <si>
    <t>411,53</t>
  </si>
  <si>
    <t>74234/1</t>
  </si>
  <si>
    <t>MICTORIO SIFONADO DE LOUCA BRANCA COM PERTENCES, COM REGISTRO DE PRESSAO 1/2" COM CANOPLA CROMADA ACABAMENTO SIMPLES E CONJUNTO PARA FIXACAO  - FORNECIMENTO E INSTALACAO</t>
  </si>
  <si>
    <t>441,29</t>
  </si>
  <si>
    <t>86872</t>
  </si>
  <si>
    <t>TANQUE DE LOUÇA BRANCA COM COLUNA, 30L OU EQUIVALENTE - FORNECIMENTO E INSTALAÇÃO. AF_12/2013</t>
  </si>
  <si>
    <t>567,70</t>
  </si>
  <si>
    <t>86874</t>
  </si>
  <si>
    <t>TANQUE DE LOUÇA BRANCA SUSPENSO, 18L OU EQUIVALENTE - FORNECIMENTO E INSTALAÇÃO. AF_12/2013</t>
  </si>
  <si>
    <t>347,75</t>
  </si>
  <si>
    <t>86875</t>
  </si>
  <si>
    <t>TANQUE DE MÁRMORE SINTÉTICO COM COLUNA, 22L OU EQUIVALENTE  FORNECIMENTO E INSTALAÇÃO. AF_12/2013</t>
  </si>
  <si>
    <t>266,71</t>
  </si>
  <si>
    <t>86876</t>
  </si>
  <si>
    <t>TANQUE DE MÁRMORE SINTÉTICO SUSPENSO, 22L OU EQUIVALENTE - FORNECIMENTO E INSTALAÇÃO. AF_12/2013</t>
  </si>
  <si>
    <t>153,87</t>
  </si>
  <si>
    <t>86877</t>
  </si>
  <si>
    <t>VÁLVULA EM METAL CROMADO 1.1/2" X 1.1/2" PARA TANQUE OU LAVATÓRIO, COM OU SEM LADRÃO - FORNECIMENTO E INSTALAÇÃO. AF_12/2013</t>
  </si>
  <si>
    <t>22,88</t>
  </si>
  <si>
    <t>86878</t>
  </si>
  <si>
    <t>VÁLVULA EM METAL CROMADO TIPO AMERICANA 3.1/2" X 1.1/2" PARA PIA - FORNECIMENTO E INSTALAÇÃO. AF_12/2013</t>
  </si>
  <si>
    <t>34,25</t>
  </si>
  <si>
    <t>86879</t>
  </si>
  <si>
    <t>VÁLVULA EM PLÁSTICO 1" PARA PIA, TANQUE OU LAVATÓRIO, COM OU SEM LADRÃO - FORNECIMENTO E INSTALAÇÃO. AF_12/2013</t>
  </si>
  <si>
    <t>86880</t>
  </si>
  <si>
    <t>VÁLVULA EM PLÁSTICO CROMADO TIPO AMERICANA 3.1/2" X 1.1/2" SEM ADAPTADOR PARA PIA - FORNECIMENTO E INSTALAÇÃO. AF_12/2013</t>
  </si>
  <si>
    <t>14,40</t>
  </si>
  <si>
    <t>86881</t>
  </si>
  <si>
    <t>SIFÃO DO TIPO GARRAFA EM METAL CROMADO 1 X 1.1/2" - FORNECIMENTO E INSTALAÇÃO. AF_12/2013</t>
  </si>
  <si>
    <t>86882</t>
  </si>
  <si>
    <t>SIFÃO DO TIPO GARRAFA/COPO EM PVC 1.1/4 X 1.1/2" - FORNECIMENTO E INSTALAÇÃO. AF_12/2013</t>
  </si>
  <si>
    <t>14,91</t>
  </si>
  <si>
    <t>86883</t>
  </si>
  <si>
    <t>SIFÃO DO TIPO FLEXÍVEL EM PVC 1 X 1.1/2 - FORNECIMENTO E INSTALAÇÃO. AF_12/2013</t>
  </si>
  <si>
    <t>86884</t>
  </si>
  <si>
    <t>ENGATE FLEXÍVEL EM PLÁSTICO BRANCO, 1/2" X 30CM - FORNECIMENTO E INSTALAÇÃO. AF_12/2013</t>
  </si>
  <si>
    <t>86885</t>
  </si>
  <si>
    <t>ENGATE FLEXÍVEL EM PLÁSTICO BRANCO, 1/2" X 40CM - FORNECIMENTO E INSTALAÇÃO. AF_12/2013</t>
  </si>
  <si>
    <t>86886</t>
  </si>
  <si>
    <t>ENGATE FLEXÍVEL EM INOX, 1/2 X 30CM - FORNECIMENTO E INSTALAÇÃO. AF_12/2013</t>
  </si>
  <si>
    <t>23,85</t>
  </si>
  <si>
    <t>86887</t>
  </si>
  <si>
    <t>ENGATE FLEXÍVEL EM INOX, 1/2 X 40CM - FORNECIMENTO E INSTALAÇÃO. AF_12/2013</t>
  </si>
  <si>
    <t>86888</t>
  </si>
  <si>
    <t>VASO SANITÁRIO SIFONADO COM CAIXA ACOPLADA LOUÇA BRANCA - FORNECIMENTO E INSTALAÇÃO. AF_12/2013</t>
  </si>
  <si>
    <t>337,74</t>
  </si>
  <si>
    <t>86889</t>
  </si>
  <si>
    <t>BANCADA DE GRANITO CINZA POLIDO PARA PIA DE COZINHA 1,50 X 0,60 M - FORNECIMENTO E INSTALAÇÃO. AF_12/2013</t>
  </si>
  <si>
    <t>86893</t>
  </si>
  <si>
    <t>BANCADA DE MÁRMORE BRANCO POLIDO PARA PIA DE COZINHA 1,50 X 0,60 M - FORNECIMENTO E INSTALAÇÃO. AF_12/2013</t>
  </si>
  <si>
    <t>477,28</t>
  </si>
  <si>
    <t>86894</t>
  </si>
  <si>
    <t>BANCADA DE MÁRMORE SINTÉTICO 120 X 60CM, COM CUBA INTEGRADA - FORNECIMENTO E INSTALAÇÃO. AF_12/2013</t>
  </si>
  <si>
    <t>200,90</t>
  </si>
  <si>
    <t>86895</t>
  </si>
  <si>
    <t>BANCADA DE GRANITO CINZA POLIDO PARA LAVATÓRIO 0,50 X 0,60 M - FORNECIMENTO E INSTALAÇÃO. AF_12/2013</t>
  </si>
  <si>
    <t>177,29</t>
  </si>
  <si>
    <t>86899</t>
  </si>
  <si>
    <t>BANCADA DE MÁRMORE BRANCO POLIDO PARA LAVATÓRIO 0,50 X 0,60 M - FORNECIMENTO E INSTALAÇÃO. AF_12/2013</t>
  </si>
  <si>
    <t>243,92</t>
  </si>
  <si>
    <t>86900</t>
  </si>
  <si>
    <t>CUBA DE EMBUTIR DE AÇO INOXIDÁVEL MÉDIA - FORNECIMENTO E INSTALAÇÃO. AF_12/2013</t>
  </si>
  <si>
    <t>143,24</t>
  </si>
  <si>
    <t>86901</t>
  </si>
  <si>
    <t>CUBA DE EMBUTIR OVAL EM LOUÇA BRANCA, 35 X 50CM OU EQUIVALENTE - FORNECIMENTO E INSTALAÇÃO. AF_12/2013</t>
  </si>
  <si>
    <t>102,34</t>
  </si>
  <si>
    <t>86902</t>
  </si>
  <si>
    <t>LAVATÓRIO LOUÇA BRANCA COM COLUNA, *44 X 35,5* CM, PADRÃO POPULAR - FORNECIMENTO E INSTALAÇÃO. AF_12/2013</t>
  </si>
  <si>
    <t>191,54</t>
  </si>
  <si>
    <t>86903</t>
  </si>
  <si>
    <t>LAVATÓRIO LOUÇA BRANCA COM COLUNA, 45 X 55CM OU EQUIVALENTE, PADRÃO MÉDIO - FORNECIMENTO E INSTALAÇÃO. AF_12/2013</t>
  </si>
  <si>
    <t>253,73</t>
  </si>
  <si>
    <t>86904</t>
  </si>
  <si>
    <t>LAVATÓRIO LOUÇA BRANCA SUSPENSO, 29,5 X 39CM OU EQUIVALENTE, PADRÃO POPULAR - FORNECIMENTO E INSTALAÇÃO. AF_12/2013</t>
  </si>
  <si>
    <t>99,52</t>
  </si>
  <si>
    <t>86905</t>
  </si>
  <si>
    <t>APARELHO MISTURADOR DE MESA PARA LAVATÓRIO, PADRÃO MÉDIO - FORNECIMENTO E INSTALAÇÃO. AF_12/2013</t>
  </si>
  <si>
    <t>189,54</t>
  </si>
  <si>
    <t>86906</t>
  </si>
  <si>
    <t>TORNEIRA CROMADA DE MESA, 1/2" OU 3/4", PARA LAVATÓRIO, PADRÃO POPULAR - FORNECIMENTO E INSTALAÇÃO. AF_12/2013</t>
  </si>
  <si>
    <t>44,31</t>
  </si>
  <si>
    <t>86908</t>
  </si>
  <si>
    <t>APARELHO MISTURADOR DE MESA PARA PIA DE COZINHA, PADRÃO MÉDIO - FORNECIMENTO E INSTALAÇÃO. AF_12/2013</t>
  </si>
  <si>
    <t>227,22</t>
  </si>
  <si>
    <t>86909</t>
  </si>
  <si>
    <t>TORNEIRA CROMADA TUBO MÓVEL, DE MESA, 1/2" OU 3/4", PARA PIA DE COZINHA, PADRÃO ALTO - FORNECIMENTO E INSTALAÇÃO. AF_12/2013</t>
  </si>
  <si>
    <t>88,55</t>
  </si>
  <si>
    <t>86910</t>
  </si>
  <si>
    <t>TORNEIRA CROMADA TUBO MÓVEL, DE PAREDE, 1/2" OU 3/4", PARA PIA DE COZINHA, PADRÃO MÉDIO - FORNECIMENTO E INSTALAÇÃO. AF_12/2013</t>
  </si>
  <si>
    <t>84,72</t>
  </si>
  <si>
    <t>86911</t>
  </si>
  <si>
    <t>TORNEIRA CROMADA LONGA, DE PAREDE, 1/2" OU 3/4", PARA PIA DE COZINHA, PADRÃO POPULAR - FORNECIMENTO E INSTALAÇÃO. AF_12/2013</t>
  </si>
  <si>
    <t>86912</t>
  </si>
  <si>
    <t>TORNEIRA CROMADA LONGA, DE PAREDE, 1/2" OU 3/4", PARA PIA DE COZINHA, PADRÃO MÉDIO - FORNECIMENTO E INSTALAÇÃO. AF_12/2013</t>
  </si>
  <si>
    <t>86913</t>
  </si>
  <si>
    <t>TORNEIRA CROMADA 1/2" OU 3/4" PARA TANQUE, PADRÃO POPULAR - FORNECIMENTO E INSTALAÇÃO. AF_12/2013</t>
  </si>
  <si>
    <t>86914</t>
  </si>
  <si>
    <t>TORNEIRA CROMADA 1/2" OU 3/4" PARA TANQUE, PADRÃO MÉDIO - FORNECIMENTO E INSTALAÇÃO. AF_12/2013</t>
  </si>
  <si>
    <t>86915</t>
  </si>
  <si>
    <t>TORNEIRA CROMADA DE MESA, 1/2" OU 3/4", PARA LAVATÓRIO, PADRÃO MÉDIO - FORNECIMENTO E INSTALAÇÃO. AF_12/2013</t>
  </si>
  <si>
    <t>74,56</t>
  </si>
  <si>
    <t>86916</t>
  </si>
  <si>
    <t>TORNEIRA PLÁSTICA 3/4" PARA TANQUE - FORNECIMENTO E INSTALAÇÃO. AF_12/2013</t>
  </si>
  <si>
    <t>27,77</t>
  </si>
  <si>
    <t>86919</t>
  </si>
  <si>
    <t>TANQUE DE LOUÇA BRANCA COM COLUNA, 30L OU EQUIVALENTE, INCLUSO SIFÃO FLEXÍVEL EM PVC, VÁLVULA METÁLICA E TORNEIRA DE METAL CROMADO PADRÃO MÉDIO - FORNECIMENTO E INSTALAÇÃO. AF_12/2013</t>
  </si>
  <si>
    <t>633,24</t>
  </si>
  <si>
    <t>86920</t>
  </si>
  <si>
    <t>TANQUE DE LOUÇA BRANCA COM COLUNA, 30L OU EQUIVALENTE, INCLUSO SIFÃO FLEXÍVEL EM PVC, VÁLVULA PLÁSTICA E TORNEIRA DE METAL CROMADO PADRÃO POPULAR - FORNECIMENTO E INSTALAÇÃO. AF_12/2013_P</t>
  </si>
  <si>
    <t>598,15</t>
  </si>
  <si>
    <t>86921</t>
  </si>
  <si>
    <t>TANQUE DE LOUÇA BRANCA COM COLUNA, 30L OU EQUIVALENTE, INCLUSO SIFÃO FLEXÍVEL EM PVC, VÁLVULA PLÁSTICA E TORNEIRA DE PLÁSTICO - FORNECIMENTO E INSTALAÇÃO. AF_12/2013</t>
  </si>
  <si>
    <t>609,14</t>
  </si>
  <si>
    <t>86922</t>
  </si>
  <si>
    <t>TANQUE DE LOUÇA BRANCA SUSPENSO, 18L OU EQUIVALENTE, INCLUSO SIFÃO TIPO GARRAFA EM METAL CROMADO, VÁLVULA METÁLICA E TORNEIRA DE METAL CROMADO PADRÃO MÉDIO - FORNECIMENTO E INSTALAÇÃO. AF_12/2013</t>
  </si>
  <si>
    <t>500,00</t>
  </si>
  <si>
    <t>86923</t>
  </si>
  <si>
    <t>TANQUE DE LOUÇA BRANCA SUSPENSO, 18L OU EQUIVALENTE, INCLUSO SIFÃO TIPO GARRAFA EM PVC, VÁLVULA PLÁSTICA E TORNEIRA DE METAL CROMADO PADRÃO POPULAR - FORNECIMENTO E INSTALAÇÃO. AF_12/2013</t>
  </si>
  <si>
    <t>384,63</t>
  </si>
  <si>
    <t>86924</t>
  </si>
  <si>
    <t>TANQUE DE LOUÇA BRANCA SUSPENSO, 18L OU EQUIVALENTE, INCLUSO SIFÃO TIPO GARRAFA EM PVC, VÁLVULA PLÁSTICA E TORNEIRA DE PLÁSTICO - FORNECIMENTO E INSTALAÇÃO. AF_12/2013</t>
  </si>
  <si>
    <t>395,62</t>
  </si>
  <si>
    <t>86925</t>
  </si>
  <si>
    <t>TANQUE DE MÁRMORE SINTÉTICO COM COLUNA, 22L OU EQUIVALENTE, INCLUSO SIFÃO FLEXÍVEL EM PVC, VÁLVULA PLÁSTICA E TORNEIRA DE METAL CROMADO PADRÃO POPULAR - FORNECIMENTO E INSTALAÇÃO. AF_12/2013</t>
  </si>
  <si>
    <t>297,16</t>
  </si>
  <si>
    <t>86926</t>
  </si>
  <si>
    <t>TANQUE DE MÁRMORE SINTÉTICO COM COLUNA, 22L OU EQUIVALENTE, INCLUSO SIFÃO FLEXÍVEL EM PVC, VÁLVULA PLÁSTICA E TORNEIRA DE PLÁSTICO - FORNECIMENTO E INSTALAÇÃO. AF_12/2013</t>
  </si>
  <si>
    <t>308,15</t>
  </si>
  <si>
    <t>86927</t>
  </si>
  <si>
    <t>TANQUE DE MÁRMORE SINTÉTICO SUSPENSO, 22L OU EQUIVALENTE, INCLUSO SIFÃO TIPO GARRAFA EM PVC, VÁLVULA PLÁSTICA E TORNEIRA DE METAL CROMADO PADRÃO POPULAR - FORNECIMENTO E INSTALAÇÃO. AF_12/2013</t>
  </si>
  <si>
    <t>190,75</t>
  </si>
  <si>
    <t>86928</t>
  </si>
  <si>
    <t>TANQUE DE MÁRMORE SINTÉTICO SUSPENSO, 22L OU EQUIVALENTE, INCLUSO SIFÃO TIPO GARRAFA EM PVC, VÁLVULA PLÁSTICA E TORNEIRA DE PLÁSTICO - FORNECIMENTO E INSTALAÇÃO. AF_12/2013</t>
  </si>
  <si>
    <t>201,74</t>
  </si>
  <si>
    <t>86929</t>
  </si>
  <si>
    <t>TANQUE DE MÁRMORE SINTÉTICO SUSPENSO, 22L OU EQUIVALENTE, INCLUSO SIFÃO FLEXÍVEL EM PVC, VÁLVULA PLÁSTICA E TORNEIRA DE METAL CROMADO PADRÃO POPULAR - FORNECIMENTO E INSTALAÇÃO. AF_12/2013</t>
  </si>
  <si>
    <t>184,32</t>
  </si>
  <si>
    <t>86930</t>
  </si>
  <si>
    <t>TANQUE DE MÁRMORE SINTÉTICO SUSPENSO, 22L OU EQUIVALENTE, INCLUSO SIFÃO FLEXÍVEL EM PVC, VÁLVULA PLÁSTICA E TORNEIRA DE PLÁSTICO - FORNECIMENTO E INSTALAÇÃO. AF_12/2013</t>
  </si>
  <si>
    <t>195,31</t>
  </si>
  <si>
    <t>86931</t>
  </si>
  <si>
    <t>VASO SANITÁRIO SIFONADO COM CAIXA ACOPLADA LOUÇA BRANCA, INCLUSO ENGATE FLEXÍVEL EM PLÁSTICO BRANCO, 1/2  X 40CM - FORNECIMENTO E INSTALAÇÃO. AF_12/2013</t>
  </si>
  <si>
    <t>346,69</t>
  </si>
  <si>
    <t>86932</t>
  </si>
  <si>
    <t>VASO SANITÁRIO SIFONADO COM CAIXA ACOPLADA LOUÇA BRANCA - PADRÃO MÉDIO, INCLUSO ENGATE FLEXÍVEL EM METAL CROMADO, 1/2 X 40CM - FORNECIMENTO E INSTALAÇÃO. AF_12/2013</t>
  </si>
  <si>
    <t>363,52</t>
  </si>
  <si>
    <t>86933</t>
  </si>
  <si>
    <t>BANCADA DE MÁRMORE SINTÉTICO 120 X 60CM, COM CUBA INTEGRADA, INCLUSO SIFÃO TIPO GARRAFA EM PVC, VÁLVULA EM PLÁSTICO CROMADO TIPO AMERICANA E TORNEIRA CROMADA LONGA, DE PAREDE, PADRÃO POPULAR - FORNECIMENTO E INSTALAÇÃO. AF_12/2013</t>
  </si>
  <si>
    <t>267,81</t>
  </si>
  <si>
    <t>86934</t>
  </si>
  <si>
    <t>BANCADA DE MÁRMORE SINTÉTICO 120 X 60CM, COM CUBA INTEGRADA, INCLUSO SIFÃO TIPO FLEXÍVEL EM PVC, VÁLVULA EM PLÁSTICO CROMADO TIPO AMERICANA E TORNEIRA CROMADA LONGA, DE PAREDE, PADRÃO POPULAR - FORNECIMENTO E INSTALAÇÃO. AF_12/2013</t>
  </si>
  <si>
    <t>261,38</t>
  </si>
  <si>
    <t>86935</t>
  </si>
  <si>
    <t>CUBA DE EMBUTIR DE AÇO INOXIDÁVEL MÉDIA, INCLUSO VÁLVULA TIPO AMERICANA EM METAL CROMADO E SIFÃO FLEXÍVEL EM PVC - FORNECIMENTO E INSTALAÇÃO. AF_12/2013</t>
  </si>
  <si>
    <t>185,97</t>
  </si>
  <si>
    <t>86936</t>
  </si>
  <si>
    <t>CUBA DE EMBUTIR DE AÇO INOXIDÁVEL MÉDIA, INCLUSO VÁLVULA TIPO AMERICANA E SIFÃO TIPO GARRAFA EM METAL CROMADO - FORNECIMENTO E INSTALAÇÃO. AF_12/2013</t>
  </si>
  <si>
    <t>272,68</t>
  </si>
  <si>
    <t>86937</t>
  </si>
  <si>
    <t>CUBA DE EMBUTIR OVAL EM LOUÇA BRANCA, 35 X 50CM OU EQUIVALENTE, INCLUSO VÁLVULA EM METAL CROMADO E SIFÃO FLEXÍVEL EM PVC - FORNECIMENTO E INSTALAÇÃO. AF_12/2013</t>
  </si>
  <si>
    <t>133,70</t>
  </si>
  <si>
    <t>86938</t>
  </si>
  <si>
    <t>CUBA DE EMBUTIR OVAL EM LOUÇA BRANCA, 35 X 50CM OU EQUIVALENTE, INCLUSO VÁLVULA E SIFÃO TIPO GARRAFA EM METAL CROMADO - FORNECIMENTO E INSTALAÇÃO. AF_12/2013</t>
  </si>
  <si>
    <t>220,41</t>
  </si>
  <si>
    <t>86939</t>
  </si>
  <si>
    <t>LAVATÓRIO LOUÇA BRANCA COM COLUNA, *44 X 35,5* CM, PADRÃO POPULAR, INCLUSO SIFÃO FLEXÍVEL EM PVC, VÁLVULA E ENGATE FLEXÍVEL 30CM EM PLÁSTICO E COM TORNEIRA CROMADA PADRÃO POPULAR - FORNECIMENTO E INSTALAÇÃO. AF_12/2013</t>
  </si>
  <si>
    <t>255,91</t>
  </si>
  <si>
    <t>86940</t>
  </si>
  <si>
    <t>LAVATÓRIO LOUÇA BRANCA COM COLUNA, 45 X 55CM OU EQUIVALENTE, PADRÃO MÉDIO, INCLUSO SIFÃO TIPO GARRAFA, VÁLVULA E ENGATE FLEXÍVEL DE 40CM EM METAL CROMADO, COM APARELHO MISTURADOR PADRÃO MÉDIO - FORNECIMENTO E INSTALAÇÃO. AF_12/2013</t>
  </si>
  <si>
    <t>612,90</t>
  </si>
  <si>
    <t>86941</t>
  </si>
  <si>
    <t>LAVATÓRIO LOUÇA BRANCA COM COLUNA, 45 X 55CM OU EQUIVALENTE, PADRÃO MÉDIO, INCLUSO SIFÃO TIPO GARRAFA, VÁLVULA E ENGATE FLEXÍVEL DE 40CM EM METAL CROMADO, COM TORNEIRA CROMADA DE MESA, PADRÃO MÉDIO - FORNECIMENTO E INSTALAÇÃO. AF_12/2013</t>
  </si>
  <si>
    <t>472,14</t>
  </si>
  <si>
    <t>86942</t>
  </si>
  <si>
    <t>LAVATÓRIO LOUÇA BRANCA SUSPENSO, 29,5 X 39CM OU EQUIVALENTE, PADRÃO POPULAR, INCLUSO SIFÃO TIPO GARRAFA EM PVC, VÁLVULA E ENGATE FLEXÍVEL 30CM EM PLÁSTICO E TORNEIRA CROMADA DE MESA, PADRÃO POPULAR - FORNECIMENTO E INSTALAÇÃO. AF_12/2013</t>
  </si>
  <si>
    <t>170,32</t>
  </si>
  <si>
    <t>86943</t>
  </si>
  <si>
    <t>LAVATÓRIO LOUÇA BRANCA SUSPENSO, 29,5 X 39CM OU EQUIVALENTE, PADRÃO POPULAR, INCLUSO SIFÃO FLEXÍVEL EM PVC, VÁLVULA E ENGATE FLEXÍVEL 30CM EM PLÁSTICO E TORNEIRA CROMADA DE MESA, PADRÃO POPULAR - FORNECIMENTO E INSTALAÇÃO. AF_12/2013</t>
  </si>
  <si>
    <t>163,89</t>
  </si>
  <si>
    <t>86947</t>
  </si>
  <si>
    <t>BANCADA MÁRMORE BRANCO POLIDO 0,50 X 0,60M, INCLUSO CUBA DE EMBUTIR OVAL EM LOUÇA BRANCA 35 X 50CM, VÁLVULA, SIFÃO TIPO GARRAFA E ENGATE FLEXÍVEL 40CM EM METAL CROMADO E APARELHO MISTURADOR DE MESA, PADRÃO MÉDIO - FORNECIMENTO E INSTALAÇÃO. AF_12/2013</t>
  </si>
  <si>
    <t>705,43</t>
  </si>
  <si>
    <t>88571</t>
  </si>
  <si>
    <t>SABONETEIRA DE SOBREPOR (FIXADA NA PAREDE), TIPO CONCHA, EM ACO INOXIDAVEL - FORNECIMENTO E INSTALACAO</t>
  </si>
  <si>
    <t>59,91</t>
  </si>
  <si>
    <t>93396</t>
  </si>
  <si>
    <t>BANCADA GRANITO CINZA POLIDO 0,50 X 0,60M, INCL. CUBA DE EMBUTIR OVAL LOUÇA BRANCA 35 X 50CM, VÁLVULA METAL CROMADO, SIFÃO FLEXÍVEL PVC, ENGATE 30CM FLEXÍVEL PLÁSTICO E TORNEIRA CROMADA DE MESA, PADRÃO POPULAR - FORNEC. E INSTALAÇÃO. AF_12/2013</t>
  </si>
  <si>
    <t>361,69</t>
  </si>
  <si>
    <t>93441</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</si>
  <si>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</si>
  <si>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529,61</t>
  </si>
  <si>
    <t>93442</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</si>
  <si>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</si>
  <si>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844,90</t>
  </si>
  <si>
    <t>95469</t>
  </si>
  <si>
    <t>VASO SANITARIO SIFONADO CONVENCIONAL COM  LOUÇA BRANCA - FORNECIMENTO E INSTALAÇÃO. AF_10/2016</t>
  </si>
  <si>
    <t>159,45</t>
  </si>
  <si>
    <t>95470</t>
  </si>
  <si>
    <t>VASO SANITARIO SIFONADO CONVENCIONAL COM LOUÇA BRANCA, INCLUSO CONJUNTO DE LIGAÇÃO PARA BACIA SANITÁRIA AJUSTÁVEL - FORNECIMENTO E INSTALAÇÃO. AF_10/2016</t>
  </si>
  <si>
    <t>164,36</t>
  </si>
  <si>
    <t>95471</t>
  </si>
  <si>
    <t>VASO SANITARIO SIFONADO CONVENCIONAL PARA PCD SEM FURO FRONTAL COM  LOUÇA BRANCA SEM ASSENTO -  FORNECIMENTO E INSTALAÇÃO. AF_10/2016</t>
  </si>
  <si>
    <t>585,54</t>
  </si>
  <si>
    <t>95472</t>
  </si>
  <si>
    <t>VASO SANITARIO SIFONADO CONVENCIONAL PARA PCD SEM FURO FRONTAL COM LOUÇA BRANCA SEM ASSENTO, INCLUSO CONJUNTO DE LIGAÇÃO PARA BACIA SANITÁRIA AJUSTÁVEL - FORNECIMENTO E INSTALAÇÃO. AF_10/2016</t>
  </si>
  <si>
    <t>590,45</t>
  </si>
  <si>
    <t>95542</t>
  </si>
  <si>
    <t>PORTA TOALHA ROSTO EM METAL CROMADO, TIPO ARGOLA, INCLUSO FIXAÇÃO. AF_10/2016</t>
  </si>
  <si>
    <t>37,39</t>
  </si>
  <si>
    <t>95543</t>
  </si>
  <si>
    <t>PORTA TOALHA BANHO EM METAL CROMADO, TIPO BARRA, INCLUSO FIXAÇÃO. AF_10/2016</t>
  </si>
  <si>
    <t>59,68</t>
  </si>
  <si>
    <t>95544</t>
  </si>
  <si>
    <t>PAPELEIRA DE PAREDE EM METAL CROMADO SEM TAMPA, INCLUSO FIXAÇÃO. AF_10/2016</t>
  </si>
  <si>
    <t>47,92</t>
  </si>
  <si>
    <t>95545</t>
  </si>
  <si>
    <t>SABONETEIRA DE PAREDE EM METAL CROMADO, INCLUSO FIXAÇÃO. AF_10/2016</t>
  </si>
  <si>
    <t>46,80</t>
  </si>
  <si>
    <t>95546</t>
  </si>
  <si>
    <t>KIT DE ACESSORIOS PARA BANHEIRO EM METAL CROMADO, 5 PECAS, INCLUSO FIXAÇÃO. AF_10/2016</t>
  </si>
  <si>
    <t>95547</t>
  </si>
  <si>
    <t>SABONETEIRA PLASTICA TIPO DISPENSER PARA SABONETE LIQUIDO COM RESERVATORIO 800 A 1500 ML, INCLUSO FIXAÇÃO. AF_10/2016</t>
  </si>
  <si>
    <t>6087</t>
  </si>
  <si>
    <t>TAMPA EM CONCRETO ARMADO 60X60X5CM P/CX INSPECAO/FOSSA SEPTICA</t>
  </si>
  <si>
    <t>98052</t>
  </si>
  <si>
    <t>TANQUE SÉPTICO CIRCULAR, EM CONCRETO PRÉ-MOLDADO, DIÂMETRO INTERNO = 1,10 M, ALTURA INTERNA = 2,50 M, VOLUME ÚTIL: 2138,2 L (PARA 5 CONTRIBUINTES). AF_05/2018</t>
  </si>
  <si>
    <t>958,17</t>
  </si>
  <si>
    <t>98053</t>
  </si>
  <si>
    <t>TANQUE SÉPTICO CIRCULAR, EM CONCRETO PRÉ-MOLDADO, DIÂMETRO INTERNO = 1,40 M, ALTURA INTERNA = 2,50 M, VOLUME ÚTIL: 3463,6 L (PARA 13 CONTRIBUINTES). AF_05/2018</t>
  </si>
  <si>
    <t>1.396,09</t>
  </si>
  <si>
    <t>98054</t>
  </si>
  <si>
    <t>TANQUE SÉPTICO CIRCULAR, EM CONCRETO PRÉ-MOLDADO, DIÂMETRO INTERNO = 1,88 M, ALTURA INTERNA = 2,50 M, VOLUME ÚTIL: 6245,8 L (PARA 32 CONTRIBUINTES). AF_05/2018</t>
  </si>
  <si>
    <t>2.027,57</t>
  </si>
  <si>
    <t>98055</t>
  </si>
  <si>
    <t>TANQUE SÉPTICO CIRCULAR, EM CONCRETO PRÉ-MOLDADO, DIÂMETRO INTERNO = 2,38 M, ALTURA INTERNA = 2,50 M, VOLUME ÚTIL: 10009,8 L (PARA 69 CONTRIBUINTES). AF_05/2018</t>
  </si>
  <si>
    <t>2.691,18</t>
  </si>
  <si>
    <t>98056</t>
  </si>
  <si>
    <t>TANQUE SÉPTICO CIRCULAR, EM CONCRETO PRÉ-MOLDADO, DIÂMETRO INTERNO = 2,38 M, ALTURA INTERNA = 3,0 M, VOLUME ÚTIL: 12234,2 L (PARA 86 CONTRIBUINTES). AF_05/2018</t>
  </si>
  <si>
    <t>3.104,09</t>
  </si>
  <si>
    <t>98057</t>
  </si>
  <si>
    <t>TANQUE SÉPTICO CIRCULAR, EM CONCRETO PRÉ-MOLDADO, DIÂMETRO INTERNO = 2,88 M, ALTURA INTERNA = 2,50 M, VOLUME ÚTIL: 14657,4 L (PARA 105 CONTRIBUINTES). AF_05/2018</t>
  </si>
  <si>
    <t>4.079,16</t>
  </si>
  <si>
    <t>98066</t>
  </si>
  <si>
    <t>TANQUE SÉPTICO RETANGULAR, EM ALVENARIA COM TIJOLOS CERÂMICOS MACIÇOS, DIMENSÕES INTERNAS: 1,0 X 2,0 X 1,4 M, VOLUME ÚTIL: 2000 L (PARA 5 CONTRIBUINTES). AF_05/2018</t>
  </si>
  <si>
    <t>3.297,30</t>
  </si>
  <si>
    <t>98067</t>
  </si>
  <si>
    <t>TANQUE SÉPTICO RETANGULAR, EM ALVENARIA COM TIJOLOS CERÂMICOS MACIÇOS, DIMENSÕES INTERNAS: 1,2 X 2,4 X 1,6 M, VOLUME ÚTIL: 3456 L (PARA 13 CONTRIBUINTES). AF_05/2018</t>
  </si>
  <si>
    <t>4.406,38</t>
  </si>
  <si>
    <t>98068</t>
  </si>
  <si>
    <t>TANQUE SÉPTICO RETANGULAR, EM ALVENARIA COM TIJOLOS CERÂMICOS MACIÇOS, DIMENSÕES INTERNAS: 1,4 X 3,2 X 1,8 M, VOLUME ÚTIL: 6272 L (PARA 32 CONTRIBUINTES). AF_05/2018</t>
  </si>
  <si>
    <t>6.230,30</t>
  </si>
  <si>
    <t>98069</t>
  </si>
  <si>
    <t>TANQUE SÉPTICO RETANGULAR, EM ALVENARIA COM TIJOLOS CERÂMICOS MACIÇOS, DIMENSÕES INTERNAS: 1,6 X 4,4 X 1,8 M, VOLUME ÚTIL: 9856 L (PARA 68 CONTRIBUINTES). AF_05/2018</t>
  </si>
  <si>
    <t>8.342,61</t>
  </si>
  <si>
    <t>98070</t>
  </si>
  <si>
    <t>TANQUE SÉPTICO RETANGULAR, EM ALVENARIA COM TIJOLOS CERÂMICOS MACIÇOS, DIMENSÕES INTERNAS: 1,6 X 4,8 X 2,0 M, VOLUME ÚTIL: 12288 L (PARA 86 CONTRIBUINTES). AF_05/2018</t>
  </si>
  <si>
    <t>9.568,20</t>
  </si>
  <si>
    <t>98071</t>
  </si>
  <si>
    <t>TANQUE SÉPTICO RETANGULAR, EM ALVENARIA COM TIJOLOS CERÂMICOS MACIÇOS, DIMENSÕES INTERNAS: 1,6 X 4,6 X 2,4 M, VOLUME ÚTIL: 14720 L (PARA 105 CONTRIBUINTES). AF_05/2018</t>
  </si>
  <si>
    <t>10.518,69</t>
  </si>
  <si>
    <t>98072</t>
  </si>
  <si>
    <t>FILTRO ANAERÓBIO RETANGULAR, EM ALVENARIA COM TIJOLOS CERÂMICOS MACIÇOS, DIMENSÕES INTERNAS: 0,8 X 1,2 X 1,67 M, VOLUME ÚTIL: 1152 L (PARA 5 CONTRIBUINTES). AF_05/2018</t>
  </si>
  <si>
    <t>2.761,02</t>
  </si>
  <si>
    <t>98073</t>
  </si>
  <si>
    <t>FILTRO ANAERÓBIO RETANGULAR, EM ALVENARIA COM TIJOLOS CERÂMICOS MACIÇOS, DIMENSÕES INTERNAS: 1,2 X 1,8 X 1,67 M, VOLUME ÚTIL: 2592 L (PARA 13 CONTRIBUINTES). AF_05/2018</t>
  </si>
  <si>
    <t>4.301,98</t>
  </si>
  <si>
    <t>98074</t>
  </si>
  <si>
    <t>FILTRO ANAERÓBIO RETANGULAR, EM ALVENARIA COM TIJOLOS CERÂMICOS MACIÇOS, DIMENSÕES INTERNAS: 1,4 X 3,0 X 1,67 M, VOLUME ÚTIL: 5040 L (PARA 32 CONTRIBUINTES). AF_05/2018</t>
  </si>
  <si>
    <t>6.661,54</t>
  </si>
  <si>
    <t>98075</t>
  </si>
  <si>
    <t>FILTRO ANAERÓBIO RETANGULAR, EM ALVENARIA COM TIJOLOS CERÂMICOS MACIÇOS, DIMENSÕES INTERNAS: 1,4 X 4,2 X 1,67 M, VOLUME ÚTIL: 7056 L (PARA 67 CONTRIBUINTES). AF_05/2018</t>
  </si>
  <si>
    <t>8.652,71</t>
  </si>
  <si>
    <t>98076</t>
  </si>
  <si>
    <t>FILTRO ANAERÓBIO RETANGULAR, EM ALVENARIA COM TIJOLOS CERÂMICOS MACIÇOS, DIMENSÕES INTERNAS: 1,6 X 4,6 X 1,67 M, VOLUME ÚTIL: 8832 L (PARA 84 CONTRIBUINTES). AF_05/2018</t>
  </si>
  <si>
    <t>9.958,86</t>
  </si>
  <si>
    <t>98077</t>
  </si>
  <si>
    <t>FILTRO ANAERÓBIO RETANGULAR, EM ALVENARIA COM TIJOLOS CERÂMICOS MACIÇOS, DIMENSÕES INTERNAS: 1,6 X 5,6 X 1,67 M, VOLUME ÚTIL: 10752 L (PARA 103 CONTRIBUINTES). AF_05/2018</t>
  </si>
  <si>
    <t>11.718,03</t>
  </si>
  <si>
    <t>98078</t>
  </si>
  <si>
    <t>SUMIDOURO RETANGULAR, EM ALVENARIA COM TIJOLOS CERÂMICOS MACIÇOS, DIMENSÕES INTERNAS: 0,8 X 1,4 X 3,0 M, ÁREA DE INFILTRAÇÃO: 13,2 M² (PARA 5 CONTRIBUINTES). AF_05/2018</t>
  </si>
  <si>
    <t>2.823,46</t>
  </si>
  <si>
    <t>98079</t>
  </si>
  <si>
    <t>SUMIDOURO RETANGULAR, EM ALVENARIA COM TIJOLOS CERÂMICOS MACIÇOS, DIMENSÕES INTERNAS: 1,0 X 3,0 X 3,0 M, ÁREA DE INFILTRAÇÃO: 25 M² (PARA 10 CONTRIBUINTES). AF_05/2018</t>
  </si>
  <si>
    <t>4.940,31</t>
  </si>
  <si>
    <t>98080</t>
  </si>
  <si>
    <t>SUMIDOURO RETANGULAR, EM ALVENARIA COM TIJOLOS CERÂMICOS MACIÇOS, DIMENSÕES INTERNAS: 1,6 X 3,4 X 3,0 M, ÁREA DE INFILTRAÇÃO: 32,9 M² (PARA 13 CONTRIBUINTES). AF_05/2018</t>
  </si>
  <si>
    <t>6.343,03</t>
  </si>
  <si>
    <t>98081</t>
  </si>
  <si>
    <t>SUMIDOURO RETANGULAR, EM ALVENARIA COM TIJOLOS CERÂMICOS MACIÇOS, DIMENSÕES INTERNAS: 1,6 X 5,8 X 3,0 M, ÁREA DE INFILTRAÇÃO: 50 M² (PARA 20 CONTRIBUINTES). AF_05/2018</t>
  </si>
  <si>
    <t>9.389,38</t>
  </si>
  <si>
    <t>98082</t>
  </si>
  <si>
    <t>TANQUE SÉPTICO RETANGULAR, EM ALVENARIA COM BLOCOS DE CONCRETO, DIMENSÕES INTERNAS: 1,0 X 2,0 X 1,4 M, VOLUME ÚTIL: 2000 L (PARA 5 CONTRIBUINTES). AF_05/2018</t>
  </si>
  <si>
    <t>2.427,54</t>
  </si>
  <si>
    <t>98083</t>
  </si>
  <si>
    <t>TANQUE SÉPTICO RETANGULAR, EM ALVENARIA COM BLOCOS DE CONCRETO, DIMENSÕES INTERNAS: 1,2 X 2,4 X 1,6 M, VOLUME ÚTIL: 3456 L (PARA 13 CONTRIBUINTES). AF_05/2018</t>
  </si>
  <si>
    <t>3.211,94</t>
  </si>
  <si>
    <t>98084</t>
  </si>
  <si>
    <t>TANQUE SÉPTICO RETANGULAR, EM ALVENARIA COM BLOCOS DE CONCRETO, DIMENSÕES INTERNAS: 1,4 X 3,2 X 1,8 M, VOLUME ÚTIL: 6272 L (PARA 32 CONTRIBUINTES). AF_05/2018</t>
  </si>
  <si>
    <t>4.516,25</t>
  </si>
  <si>
    <t>98085</t>
  </si>
  <si>
    <t>TANQUE SÉPTICO RETANGULAR, EM ALVENARIA COM BLOCOS DE CONCRETO, DIMENSÕES INTERNAS: 1,6 X 4,4 X 1,8 M, VOLUME ÚTIL: 9856 L (PARA 68 CONTRIBUINTES). AF_05/2018</t>
  </si>
  <si>
    <t>6.126,92</t>
  </si>
  <si>
    <t>98086</t>
  </si>
  <si>
    <t>TANQUE SÉPTICO RETANGULAR, EM ALVENARIA COM BLOCOS DE CONCRETO, DIMENSÕES INTERNAS: 1,6 X 4,8 X 2,0 M, VOLUME ÚTIL: 12288 L (PARA 86 CONTRIBUINTES). AF_05/2018</t>
  </si>
  <si>
    <t>6.928,82</t>
  </si>
  <si>
    <t>98087</t>
  </si>
  <si>
    <t>TANQUE SÉPTICO RETANGULAR, EM ALVENARIA COM BLOCOS DE CONCRETO, DIMENSÕES INTERNAS: 1,6 X 4,6 X 2,4 M, VOLUME ÚTIL: 14720 L (PARA 105 CONTRIBUINTES). AF_05/2018</t>
  </si>
  <si>
    <t>7.417,11</t>
  </si>
  <si>
    <t>98088</t>
  </si>
  <si>
    <t>FILTRO ANAERÓBIO RETANGULAR, EM ALVENARIA COM BLOCOS DE CONCRETO, DIMENSÕES INTERNAS: 0,8 X 1,2 X 1,67 M, VOLUME ÚTIL: 1152 L (PARA 5 CONTRIBUINTES). AF_05/2018</t>
  </si>
  <si>
    <t>2.075,82</t>
  </si>
  <si>
    <t>98089</t>
  </si>
  <si>
    <t>FILTRO ANAERÓBIO RETANGULAR, EM ALVENARIA COM BLOCOS DE CONCRETO, DIMENSÕES INTERNAS: 1,2 X 1,8 X 1,67 M, VOLUME ÚTIL: 2592 L (PARA 13 CONTRIBUINTES). AF_05/2018</t>
  </si>
  <si>
    <t>3.294,96</t>
  </si>
  <si>
    <t>98090</t>
  </si>
  <si>
    <t>FILTRO ANAERÓBIO RETANGULAR, EM ALVENARIA COM BLOCOS DE CONCRETO, DIMENSÕES INTERNAS: 1,4 X 3,0 X 1,67 M, VOLUME ÚTIL: 5040 L (PARA 32 CONTRIBUINTES). AF_05/2018</t>
  </si>
  <si>
    <t>5.192,12</t>
  </si>
  <si>
    <t>98091</t>
  </si>
  <si>
    <t>FILTRO ANAERÓBIO RETANGULAR, EM ALVENARIA COM BLOCOS DE CONCRETO, DIMENSÕES INTERNAS: 1,4 X 4,2 X 1,67 M, VOLUME ÚTIL: 7056 L (PARA 67 CONTRIBUINTES). AF_05/2018</t>
  </si>
  <si>
    <t>6.700,46</t>
  </si>
  <si>
    <t>98092</t>
  </si>
  <si>
    <t>FILTRO ANAERÓBIO RETANGULAR, EM ALVENARIA COM BLOCOS DE CONCRETO, DIMENSÕES INTERNAS: 1,6 X 4,6 X 1,67 M, VOLUME ÚTIL: 8832 L (PARA 84 CONTRIBUINTES). AF_05/2018</t>
  </si>
  <si>
    <t>7.894,12</t>
  </si>
  <si>
    <t>98093</t>
  </si>
  <si>
    <t>FILTRO ANAERÓBIO RETANGULAR, EM ALVENARIA COM BLOCOS DE CONCRETO, DIMENSÕES INTERNAS: 1,6 X 5,6 X 1,67 M, VOLUME ÚTIL: 10752 L (PARA 103 CONTRIBUINTES). AF_05/2018</t>
  </si>
  <si>
    <t>9.324,11</t>
  </si>
  <si>
    <t>98094</t>
  </si>
  <si>
    <t>SUMIDOURO RETANGULAR, EM ALVENARIA COM BLOCOS DE CONCRETO, DIMENSÕES INTERNAS: 0,8 X 1,4 X 3,0 M, ÁREA DE INFILTRAÇÃO: 13,2 M² (PARA 5 CONTRIBUINTES). AF_05/2018</t>
  </si>
  <si>
    <t>1.685,30</t>
  </si>
  <si>
    <t>98099</t>
  </si>
  <si>
    <t>SUMIDOURO RETANGULAR, EM ALVENARIA COM BLOCOS DE CONCRETO, DIMENSÕES INTERNAS: 1,0 X 3,0 X 3,0 M, ÁREA DE INFILTRAÇÃO: 25 M² (PARA 10 CONTRIBUINTES). AF_05/2018</t>
  </si>
  <si>
    <t>2.895,89</t>
  </si>
  <si>
    <t>98100</t>
  </si>
  <si>
    <t>SUMIDOURO RETANGULAR, EM ALVENARIA COM BLOCOS DE CONCRETO, DIMENSÕES INTERNAS: 1,6 X 3,4 X 3,0 M, ÁREA DE INFILTRAÇÃO: 32,9 M² (PARA 13 CONTRIBUINTES). AF_05/2018</t>
  </si>
  <si>
    <t>3.795,07</t>
  </si>
  <si>
    <t>98101</t>
  </si>
  <si>
    <t>SUMIDOURO RETANGULAR, EM ALVENARIA COM BLOCOS DE CONCRETO, DIMENSÕES INTERNAS: 1,6 X 5,8 X 3,0 M, ÁREA DE INFILTRAÇÃO: 50 M² (PARA 20 CONTRIBUINTES). AF_05/2018</t>
  </si>
  <si>
    <t>5.622,27</t>
  </si>
  <si>
    <t>98109</t>
  </si>
  <si>
    <t>CAIXA DE GORDURA ESPECIAL (CAPACIDADE: 312 L - PARA ATÉ 146 PESSOAS SERVIDAS NO PICO), RETANGULAR, EM ALVENARIA COM BLOCOS DE CONCRETO, DIMENSÕES INTERNAS = 0,4X1,2 M, ALTURA INTERNA = 1 M. AF_05/2018</t>
  </si>
  <si>
    <t>526,06</t>
  </si>
  <si>
    <t>98110</t>
  </si>
  <si>
    <t>CAIXA DE GORDURA PEQUENA (CAPACIDADE: 19 L), CIRCULAR, EM PVC, DIÂMETRO INTERNO= 0,3 M. AF_05/2018</t>
  </si>
  <si>
    <t>374,92</t>
  </si>
  <si>
    <t>98111</t>
  </si>
  <si>
    <t>CAIXA DE INSPEÇÃO PARA ATERRAMENTO, CIRCULAR, EM POLIETILENO, DIÂMETRO INTERNO = 0,3 M. AF_05/2018</t>
  </si>
  <si>
    <t>98114</t>
  </si>
  <si>
    <t>TAMPA CIRCULAR PARA ESGOTO E DRENAGEM, EM FERRO FUNDIDO, DIÂMETRO INTERNO = 0,6 M. AF_05/2018</t>
  </si>
  <si>
    <t>432,19</t>
  </si>
  <si>
    <t>98115</t>
  </si>
  <si>
    <t>TAMPA CIRCULAR PARA ESGOTO E DRENAGEM, EM CONCRETO PRÉ-MOLDADO, DIÂMETRO INTERNO = 0,6 M. AF_05/2018</t>
  </si>
  <si>
    <t>82,33</t>
  </si>
  <si>
    <t>89957</t>
  </si>
  <si>
    <t>PONTO DE CONSUMO TERMINAL DE ÁGUA FRIA (SUBRAMAL) COM TUBULAÇÃO DE PVC, DN 25 MM, INSTALADO EM RAMAL DE ÁGUA, INCLUSOS RASGO E CHUMBAMENTO EM ALVENARIA. AF_12/2014</t>
  </si>
  <si>
    <t>97,57</t>
  </si>
  <si>
    <t>89959</t>
  </si>
  <si>
    <t>PONTO DE CONSUMO TERMINAL DE ÁGUA QUENTE (SUBRAMAL) COM TUBULAÇÃO DE CPVC, DN 22 MM, INSTALADO EM RAMAL DE ÁGUA, INCLUSOS RASGO E CHUMBAMENTO EM ALVENARIA. AF_12/2014</t>
  </si>
  <si>
    <t>153,39</t>
  </si>
  <si>
    <t>40729</t>
  </si>
  <si>
    <t>VALVULA DESCARGA 1.1/2" COM REGISTRO, ACABAMENTO EM METAL CROMADO - FORNECIMENTO E INSTALACAO</t>
  </si>
  <si>
    <t>197,32</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</si>
  <si>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</si>
  <si>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</si>
  <si>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</si>
  <si>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</si>
  <si>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</si>
  <si>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</si>
  <si>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</si>
  <si>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</si>
  <si>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92,49</t>
  </si>
  <si>
    <t>73795/5</t>
  </si>
  <si>
    <t>VÁLVULA DE RETENÇÃO VERTICAL Ø 50MM (2") - FORNECIMENTO E INSTALAÇÃO</t>
  </si>
  <si>
    <t>124,43</t>
  </si>
  <si>
    <t>73795/6</t>
  </si>
  <si>
    <t>VÁLVULA DE RETENÇÃO VERTICAL Ø 80MM (3") - FORNECIMENTO E INSTALAÇÃO</t>
  </si>
  <si>
    <t>248,52</t>
  </si>
  <si>
    <t>73795/7</t>
  </si>
  <si>
    <t>VÁLVULA DE RETENÇÃO VERTICAL Ø 100MM (4") - FORNECIMENTO E INSTALAÇÃO</t>
  </si>
  <si>
    <t>418,44</t>
  </si>
  <si>
    <t>73795/8</t>
  </si>
  <si>
    <t>VÁLVULA DE RETENÇÃO HORIZONTAL Ø 20MM (3/4") - FORNECIMENTO E INSTALAÇÃO</t>
  </si>
  <si>
    <t>76,87</t>
  </si>
  <si>
    <t>73795/9</t>
  </si>
  <si>
    <t>VALVULA DE RETENCAO HORIZONTAL Ø 25MM (1) - FORNECIMENTO E INSTALACAO</t>
  </si>
  <si>
    <t>73795/10</t>
  </si>
  <si>
    <t>VÁLVULA DE RETENÇÃO HORIZONTAL Ø 32MM (1.1/4") - FORNECIMENTO E INSTALAÇÃO</t>
  </si>
  <si>
    <t>136,55</t>
  </si>
  <si>
    <t>73795/11</t>
  </si>
  <si>
    <t>VÁLVULA DE RETENÇÃO HORIZONTAL Ø 40MM (1.1/2") - FORNECIMENTO E INSTALAÇÃO</t>
  </si>
  <si>
    <t>153,64</t>
  </si>
  <si>
    <t>73795/12</t>
  </si>
  <si>
    <t>VÁLVULA DE RETENÇÃO HORIZONTAL Ø 50MM (2") - FORNECIMENTO E INSTALAÇÃO</t>
  </si>
  <si>
    <t>206,20</t>
  </si>
  <si>
    <t>73795/13</t>
  </si>
  <si>
    <t>VÁLVULA DE RETENÇÃO HORIZONTAL Ø 65MM (2.1/2") - FORNECIMENTO E INSTALAÇÃO</t>
  </si>
  <si>
    <t>295,44</t>
  </si>
  <si>
    <t>73795/14</t>
  </si>
  <si>
    <t>VÁLVULA DE RETENÇÃO HORIZONTAL Ø 80MM (3") - FORNECIMENTO E INSTALAÇÃO</t>
  </si>
  <si>
    <t>388,42</t>
  </si>
  <si>
    <t>73795/15</t>
  </si>
  <si>
    <t>VÁLVULA DE RETENÇÃO HORIZONTAL Ø 100MM (4") - FORNECIMENTO E INSTALAÇÃO</t>
  </si>
  <si>
    <t>594,47</t>
  </si>
  <si>
    <t>73796/1</t>
  </si>
  <si>
    <t>VÁLVULA DE PÉ COM CRIVO Ø 20MM (3/4") - FORNECIMENTO E INSTALAÇÃO</t>
  </si>
  <si>
    <t>73796/2</t>
  </si>
  <si>
    <t>VÁLVULA DE PÉ COM CRIVO Ø 25MM (1") - FORNECIMENTO E INSTALAÇÃO</t>
  </si>
  <si>
    <t>59,20</t>
  </si>
  <si>
    <t>73796/3</t>
  </si>
  <si>
    <t>VÁLVULA DE PÉ COM CRIVO Ø 40MM (1.1/2") - FORNECIMENTO E INSTALAÇÃO</t>
  </si>
  <si>
    <t>90,27</t>
  </si>
  <si>
    <t>73796/4</t>
  </si>
  <si>
    <t>VÁLVULA DE PÉ COM CRIVO Ø 50MM (2") - FORNECIMENTO E INSTALAÇÃO</t>
  </si>
  <si>
    <t>125,09</t>
  </si>
  <si>
    <t>73796/5</t>
  </si>
  <si>
    <t>VÁLVULA DE PÉ COM CRIVO Ø 65MM (2.1/2") - FORNECIMENTO E INSTALAÇÃO</t>
  </si>
  <si>
    <t>215,89</t>
  </si>
  <si>
    <t>73796/6</t>
  </si>
  <si>
    <t>VÁLVULA DE PÉ COM CRIVO Ø 80MM (3") - FORNECIMENTO E INSTALAÇÃO</t>
  </si>
  <si>
    <t>276,66</t>
  </si>
  <si>
    <t>73796/7</t>
  </si>
  <si>
    <t>VÁLVULA DE PÉ COM CRIVO Ø 100MM (4") - FORNECIMENTO E INSTALAÇÃO</t>
  </si>
  <si>
    <t>473,38</t>
  </si>
  <si>
    <t>73870/4</t>
  </si>
  <si>
    <t>REGISTRO DE ESFERA EM BRONZE D= 1.1/4" FORNEC E COLOCACAO</t>
  </si>
  <si>
    <t>100,69</t>
  </si>
  <si>
    <t>74091/1</t>
  </si>
  <si>
    <t>VALVULA RETENCAO VERTICAL BRONZE (PN-16) 2.1/2" 200PSI - EXTREMIDADES COM ROSCA - FORNECIMENTO E INSTALACAO</t>
  </si>
  <si>
    <t>74093/1</t>
  </si>
  <si>
    <t>VALVULA PE COM CRIVO BRONZE 1.1/4" - FORNECIMENTO E INSTALACAO</t>
  </si>
  <si>
    <t>82,98</t>
  </si>
  <si>
    <t>74169/1</t>
  </si>
  <si>
    <t>REGISTRO/VALVULA GLOBO ANGULAR 45 GRAUS EM LATAO PARA HIDRANTES DE INCÊNDIO PREDIAL DN 2.1/2, COM VOLANTE, CLASSE DE PRESSAO DE ATE 200 PSI - FORNECIMENTO E INSTALACAO</t>
  </si>
  <si>
    <t>152,07</t>
  </si>
  <si>
    <t>85117</t>
  </si>
  <si>
    <t>VALVULA DE RETENCAO VERTICAL BRONZE (PN-16) 1/2" 200 PSI - EXTREMIDADE COM ROSCA - FORNECIMENTO E INSTALACAO</t>
  </si>
  <si>
    <t>40,31</t>
  </si>
  <si>
    <t>89349</t>
  </si>
  <si>
    <t>REGISTRO DE PRESSÃO BRUTO, LATÃO, ROSCÁVEL, 1/2", FORNECIDO E INSTALADO EM RAMAL DE ÁGUA. AF_12/2014</t>
  </si>
  <si>
    <t>23,19</t>
  </si>
  <si>
    <t>89351</t>
  </si>
  <si>
    <t>REGISTRO DE PRESSÃO BRUTO, ROSCÁVEL, 3/4", FORNECIDO E INSTALADO EM RAMAL DE ÁGUA. AF_12/2014</t>
  </si>
  <si>
    <t>89352</t>
  </si>
  <si>
    <t>REGISTRO DE GAVETA BRUTO, LATÃO, ROSCÁVEL, 1/2", FORNECIDO E INSTALADO EM RAMAL DE ÁGUA. AF_12/2014</t>
  </si>
  <si>
    <t>29,98</t>
  </si>
  <si>
    <t>89353</t>
  </si>
  <si>
    <t>REGISTRO DE GAVETA BRUTO, LATÃO, ROSCÁVEL, 3/4", FORNECIDO E INSTALADO EM RAMAL DE ÁGUA. AF_12/2014</t>
  </si>
  <si>
    <t>89354</t>
  </si>
  <si>
    <t>MISTURADOR MONOCOMANDO PARA CHUVEIRO, BASE BRUTA E ACABAMENTO CROMADO, FORNECIDO E INSTALADO EM RAMAL DE ÁGUA. AF_12/2014</t>
  </si>
  <si>
    <t>215,13</t>
  </si>
  <si>
    <t>89969</t>
  </si>
  <si>
    <t>KIT DE REGISTRO DE PRESSÃO BRUTO DE LATÃO ½", INCLUSIVE CONEXÕES,  ROSCÁVEL, INSTALADO EM RAMAL DE ÁGUA FRIA - FORNECIMENTO E INSTALAÇÃO. AF_12/2014</t>
  </si>
  <si>
    <t>33,58</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</si>
  <si>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</si>
  <si>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</si>
  <si>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</si>
  <si>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</si>
  <si>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37,98</t>
  </si>
  <si>
    <t>89972</t>
  </si>
  <si>
    <t>KIT DE REGISTRO DE GAVETA BRUTO DE LATÃO ¾", INCLUSIVE CONEXÕES, ROSCÁVEL, INSTALADO EM RAMAL DE ÁGUA FRIA - FORNECIMENTO E INSTALAÇÃO. AF_12/2014</t>
  </si>
  <si>
    <t>40,63</t>
  </si>
  <si>
    <t>89973</t>
  </si>
  <si>
    <t>KIT DE MISTURADOR BASE BRUTA DE LATÃO ¾" MONOCOMANDO PARA CHUVEIRO, INCLUSIVE CONEXÕES, INSTALADO EM RAMAL DE ÁGUA - FORNECIMENTO E INSTALAÇÃO. AF_12/2014</t>
  </si>
  <si>
    <t>350,00</t>
  </si>
  <si>
    <t>89974</t>
  </si>
  <si>
    <t>KIT DE TÊ MISTURADOR EM CPVC ¾" COM DUPLO COMANDO PARA CHUVEIRO, INCLUSIVE CONEXÕES, INSTALADO EM RAMAL DE ÁGUA - FORNECIMENTO E INSTALAÇÃO. AF_12/2014</t>
  </si>
  <si>
    <t>198,71</t>
  </si>
  <si>
    <t>89984</t>
  </si>
  <si>
    <t>REGISTRO DE PRESSÃO BRUTO, LATÃO, ROSCÁVEL, 1/2", COM ACABAMENTO E CANOPLA CROMADOS. FORNECIDO E INSTALADO EM RAMAL DE ÁGUA. AF_12/2014</t>
  </si>
  <si>
    <t>63,66</t>
  </si>
  <si>
    <t>89985</t>
  </si>
  <si>
    <t>REGISTRO DE PRESSÃO BRUTO, LATÃO, ROSCÁVEL, 3/4", COM ACABAMENTO E CANOPLA CROMADOS. FORNECIDO E INSTALADO EM RAMAL DE ÁGUA. AF_12/2014</t>
  </si>
  <si>
    <t>65,51</t>
  </si>
  <si>
    <t>89986</t>
  </si>
  <si>
    <t>REGISTRO DE GAVETA BRUTO, LATÃO, ROSCÁVEL, 1/2", COM ACABAMENTO E CANOPLA CROMADOS. FORNECIDO E INSTALADO EM RAMAL DE ÁGUA. AF_12/2014</t>
  </si>
  <si>
    <t>62,11</t>
  </si>
  <si>
    <t>89987</t>
  </si>
  <si>
    <t>REGISTRO DE GAVETA BRUTO, LATÃO, ROSCÁVEL, 3/4", COM ACABAMENTO E CANOPLA CROMADOS. FORNECIDO E INSTALADO EM RAMAL DE ÁGUA. AF_12/2014</t>
  </si>
  <si>
    <t>68,92</t>
  </si>
  <si>
    <t>90371</t>
  </si>
  <si>
    <t>REGISTRO DE ESFERA, PVC, ROSCÁVEL, 3/4", FORNECIDO E INSTALADO EM RAMAL DE ÁGUA. AF_03/2015</t>
  </si>
  <si>
    <t>27,59</t>
  </si>
  <si>
    <t>94489</t>
  </si>
  <si>
    <t>REGISTRO DE ESFERA, PVC, SOLDÁVEL, DN  25 MM, INSTALADO EM RESERVAÇÃO DE ÁGUA DE EDIFICAÇÃO QUE POSSUA RESERVATÓRIO DE FIBRA/FIBROCIMENTO   FORNECIMENTO E INSTALAÇÃO. AF_06/2016</t>
  </si>
  <si>
    <t>24,48</t>
  </si>
  <si>
    <t>94490</t>
  </si>
  <si>
    <t>REGISTRO DE ESFERA, PVC, SOLDÁVEL, DN  32 MM, INSTALADO EM RESERVAÇÃO DE ÁGUA DE EDIFICAÇÃO QUE POSSUA RESERVATÓRIO DE FIBRA/FIBROCIMENTO   FORNECIMENTO E INSTALAÇÃO. AF_06/2016</t>
  </si>
  <si>
    <t>40,44</t>
  </si>
  <si>
    <t>94491</t>
  </si>
  <si>
    <t>REGISTRO DE ESFERA, PVC, SOLDÁVEL, DN  40 MM, INSTALADO EM RESERVAÇÃO DE ÁGUA DE EDIFICAÇÃO QUE POSSUA RESERVATÓRIO DE FIBRA/FIBROCIMENTO   FORNECIMENTO E INSTALAÇÃO. AF_06/2016</t>
  </si>
  <si>
    <t>94492</t>
  </si>
  <si>
    <t>REGISTRO DE ESFERA, PVC, SOLDÁVEL, DN  50 MM, INSTALADO EM RESERVAÇÃO DE ÁGUA DE EDIFICAÇÃO QUE POSSUA RESERVATÓRIO DE FIBRA/FIBROCIMENTO   FORNECIMENTO E INSTALAÇÃO. AF_06/2016</t>
  </si>
  <si>
    <t>94493</t>
  </si>
  <si>
    <t>REGISTRO DE ESFERA, PVC, SOLDÁVEL, DN  60 MM, INSTALADO EM RESERVAÇÃO DE ÁGUA DE EDIFICAÇÃO QUE POSSUA RESERVATÓRIO DE FIBRA/FIBROCIMENTO   FORNECIMENTO E INSTALAÇÃO. AF_06/2016</t>
  </si>
  <si>
    <t>103,54</t>
  </si>
  <si>
    <t>94494</t>
  </si>
  <si>
    <t>REGISTRO DE GAVETA BRUTO, LATÃO, ROSCÁVEL, 3/4, INSTALADO EM RESERVAÇÃO DE ÁGUA DE EDIFICAÇÃO QUE POSSUA RESERVATÓRIO DE FIBRA/FIBROCIMENTO  FORNECIMENTO E INSTALAÇÃO. AF_06/2016</t>
  </si>
  <si>
    <t>94495</t>
  </si>
  <si>
    <t>REGISTRO DE GAVETA BRUTO, LATÃO, ROSCÁVEL, 1, INSTALADO EM RESERVAÇÃO DE ÁGUA DE EDIFICAÇÃO QUE POSSUA RESERVATÓRIO DE FIBRA/FIBROCIMENTO  FORNECIMENTO E INSTALAÇÃO. AF_06/2016</t>
  </si>
  <si>
    <t>64,31</t>
  </si>
  <si>
    <t>94496</t>
  </si>
  <si>
    <t>REGISTRO DE GAVETA BRUTO, LATÃO, ROSCÁVEL, 1 1/4, INSTALADO EM RESERVAÇÃO DE ÁGUA DE EDIFICAÇÃO QUE POSSUA RESERVATÓRIO DE FIBRA/FIBROCIMENTO  FORNECIMENTO E INSTALAÇÃO. AF_06/2016</t>
  </si>
  <si>
    <t>78,96</t>
  </si>
  <si>
    <t>94497</t>
  </si>
  <si>
    <t>REGISTRO DE GAVETA BRUTO, LATÃO, ROSCÁVEL, 1 1/2, INSTALADO EM RESERVAÇÃO DE ÁGUA DE EDIFICAÇÃO QUE POSSUA RESERVATÓRIO DE FIBRA/FIBROCIMENTO  FORNECIMENTO E INSTALAÇÃO. AF_06/2016</t>
  </si>
  <si>
    <t>92,84</t>
  </si>
  <si>
    <t>94498</t>
  </si>
  <si>
    <t>REGISTRO DE GAVETA BRUTO, LATÃO, ROSCÁVEL, 2, INSTALADO EM RESERVAÇÃO DE ÁGUA DE EDIFICAÇÃO QUE POSSUA RESERVATÓRIO DE FIBRA/FIBROCIMENTO  FORNECIMENTO E INSTALAÇÃO. AF_06/2016</t>
  </si>
  <si>
    <t>120,20</t>
  </si>
  <si>
    <t>94499</t>
  </si>
  <si>
    <t>REGISTRO DE GAVETA BRUTO, LATÃO, ROSCÁVEL, 2 1/2, INSTALADO EM RESERVAÇÃO DE ÁGUA DE EDIFICAÇÃO QUE POSSUA RESERVATÓRIO DE FIBRA/FIBROCIMENTO  FORNECIMENTO E INSTALAÇÃO. AF_06/2016</t>
  </si>
  <si>
    <t>220,08</t>
  </si>
  <si>
    <t>94500</t>
  </si>
  <si>
    <t>REGISTRO DE GAVETA BRUTO, LATÃO, ROSCÁVEL, 3, INSTALADO EM RESERVAÇÃO DE ÁGUA DE EDIFICAÇÃO QUE POSSUA RESERVATÓRIO DE FIBRA/FIBROCIMENTO  FORNECIMENTO E INSTALAÇÃO. AF_06/2016</t>
  </si>
  <si>
    <t>261,84</t>
  </si>
  <si>
    <t>94501</t>
  </si>
  <si>
    <t>REGISTRO DE GAVETA BRUTO, LATÃO, ROSCÁVEL, 4, INSTALADO EM RESERVAÇÃO DE ÁGUA DE EDIFICAÇÃO QUE POSSUA RESERVATÓRIO DE FIBRA/FIBROCIMENTO  FORNECIMENTO E INSTALAÇÃO. AF_06/2016</t>
  </si>
  <si>
    <t>514,90</t>
  </si>
  <si>
    <t>94792</t>
  </si>
  <si>
    <t>REGISTRO DE GAVETA BRUTO, LATÃO, ROSCÁVEL, 1, COM ACABAMENTO E CANOPLA CROMADOS, INSTALADO EM RESERVAÇÃO DE ÁGUA DE EDIFICAÇÃO QUE POSSUA RESERVATÓRIO DE FIBRA/FIBROCIMENTO  FORNECIMENTO E INSTALAÇÃO. AF_06/2016</t>
  </si>
  <si>
    <t>98,92</t>
  </si>
  <si>
    <t>94793</t>
  </si>
  <si>
    <t>REGISTRO DE GAVETA BRUTO, LATÃO, ROSCÁVEL, 1 1/4, COM ACABAMENTO E CANOPLA CROMADOS, INSTALADO EM RESERVAÇÃO DE ÁGUA DE EDIFICAÇÃO QUE POSSUA RESERVATÓRIO DE FIBRA/FIBROCIMENTO  FORNECIMENTO E INSTALAÇÃO. AF_06/2016</t>
  </si>
  <si>
    <t>128,15</t>
  </si>
  <si>
    <t>94794</t>
  </si>
  <si>
    <t>REGISTRO DE GAVETA BRUTO, LATÃO, ROSCÁVEL, 1 1/2, COM ACABAMENTO E CANOPLA CROMADOS, INSTALADO EM RESERVAÇÃO DE ÁGUA DE EDIFICAÇÃO QUE POSSUA RESERVATÓRIO DE FIBRA/FIBROCIMENTO  FORNECIMENTO E INSTALAÇÃO. AF_06/2016</t>
  </si>
  <si>
    <t>132,84</t>
  </si>
  <si>
    <t>94795</t>
  </si>
  <si>
    <t>TORNEIRA DE BÓIA REAL, ROSCÁVEL, 1/2", FORNECIDA E INSTALADA EM RESERVAÇÃO DE ÁGUA. AF_06/2016</t>
  </si>
  <si>
    <t>25,98</t>
  </si>
  <si>
    <t>94796</t>
  </si>
  <si>
    <t>TORNEIRA DE BÓIA REAL, ROSCÁVEL, 3/4", FORNECIDA E INSTALADA EM RESERVAÇÃO DE ÁGUA. AF_06/2016</t>
  </si>
  <si>
    <t>94797</t>
  </si>
  <si>
    <t>TORNEIRA DE BÓIA REAL, ROSCÁVEL, 1", FORNECIDA E INSTALADA EM RESERVAÇÃO DE ÁGUA. AF_06/2016</t>
  </si>
  <si>
    <t>31,09</t>
  </si>
  <si>
    <t>94798</t>
  </si>
  <si>
    <t>TORNEIRA DE BÓIA REAL, ROSCÁVEL, 1 1/4", FORNECIDA E INSTALADA EM RESERVAÇÃO DE ÁGUA. AF_06/2016</t>
  </si>
  <si>
    <t>65,12</t>
  </si>
  <si>
    <t>94799</t>
  </si>
  <si>
    <t>TORNEIRA DE BÓIA REAL, ROSCÁVEL, 1 1/2", FORNECIDA E INSTALADA EM RESERVAÇÃO DE ÁGUA. AF_06/2016</t>
  </si>
  <si>
    <t>63,91</t>
  </si>
  <si>
    <t>94800</t>
  </si>
  <si>
    <t>TORNEIRA DE BÓIA REAL, ROSCÁVEL, 2", FORNECIDA E INSTALADA EM RESERVAÇÃO DE ÁGUA. AF_06/2016</t>
  </si>
  <si>
    <t>107,45</t>
  </si>
  <si>
    <t>95248</t>
  </si>
  <si>
    <t>VÁLVULA DE ESFERA BRUTA, BRONZE, ROSCÁVEL, 1/2  , INSTALADO EM RESERVAÇÃO DE ÁGUA DE EDIFICAÇÃO QUE POSSUA RESERVATÓRIO DE FIBRA/FIBROCIMENTO - FORNECIMENTO E INSTALAÇÃO. AF_06/2016</t>
  </si>
  <si>
    <t>60,44</t>
  </si>
  <si>
    <t>95249</t>
  </si>
  <si>
    <t>VÁLVULA DE ESFERA BRUTA, BRONZE, ROSCÁVEL, 3/4'', INSTALADO EM RESERVAÇÃO DE ÁGUA DE EDIFICAÇÃO QUE POSSUA RESERVATÓRIO DE FIBRA/FIBROCIMENTO - FORNECIMENTO E INSTALAÇÃO. AF_06/2016</t>
  </si>
  <si>
    <t>65,83</t>
  </si>
  <si>
    <t>95250</t>
  </si>
  <si>
    <t>VÁLVULA DE ESFERA BRUTA, BRONZE, ROSCÁVEL, 1'', INSTALADO EM RESERVAÇÃO DE ÁGUA DE EDIFICAÇÃO QUE POSSUA RESERVATÓRIO DE FIBRA/FIBROCIMENTO -   FORNECIMENTO E INSTALAÇÃO. AF_06/2016</t>
  </si>
  <si>
    <t>79,94</t>
  </si>
  <si>
    <t>95251</t>
  </si>
  <si>
    <t>VÁLVULA DE ESFERA BRUTA, BRONZE, ROSCÁVEL, 1 1/4'', INSTALADO EM RESERVAÇÃO DE ÁGUA DE EDIFICAÇÃO QUE POSSUA RESERVATÓRIO DE FIBRA/FIBROCIMENTO -   FORNECIMENTO E INSTALAÇÃO. AF_06/2016</t>
  </si>
  <si>
    <t>107,22</t>
  </si>
  <si>
    <t>95252</t>
  </si>
  <si>
    <t>VÁLVULA DE ESFERA BRUTA, BRONZE, ROSCÁVEL, 1 1/2'', INSTALADO EM RESERVAÇÃO DE ÁGUA DE EDIFICAÇÃO QUE POSSUA RESERVATÓRIO DE FIBRA/FIBROCIMENTO -   FORNECIMENTO E INSTALAÇÃO. AF_06/2016</t>
  </si>
  <si>
    <t>123,86</t>
  </si>
  <si>
    <t>95253</t>
  </si>
  <si>
    <t>VÁLVULA DE ESFERA BRUTA, BRONZE, ROSCÁVEL, 2'', INSTALADO EM RESERVAÇÃO DE ÁGUA DE EDIFICAÇÃO QUE POSSUA RESERVATÓRIO DE FIBRA/FIBROCIMENTO - FORNECIMENTO E INSTALAÇÃO. AF_06/2016</t>
  </si>
  <si>
    <t>177,98</t>
  </si>
  <si>
    <t>95634</t>
  </si>
  <si>
    <t>KIT CAVALETE PARA MEDIÇÃO DE ÁGUA - ENTRADA PRINCIPAL, EM PVC SOLDÁVEL DN 20 (½ )   FORNECIMENTO E INSTALAÇÃO (EXCLUSIVE HIDRÔMETRO). AF_11/2016</t>
  </si>
  <si>
    <t>86,29</t>
  </si>
  <si>
    <t>95635</t>
  </si>
  <si>
    <t>KIT CAVALETE PARA MEDIÇÃO DE ÁGUA - ENTRADA PRINCIPAL, EM PVC SOLDÁVEL DN 25 (¾ )   FORNECIMENTO E INSTALAÇÃO (EXCLUSIVE HIDRÔMETRO). AF_11/2016</t>
  </si>
  <si>
    <t>93,74</t>
  </si>
  <si>
    <t>95637</t>
  </si>
  <si>
    <t>KIT CAVALETE PARA MEDIÇÃO DE ÁGUA - ENTRADA PRINCIPAL, EM AÇO GALVANIZADO DN 32 (1 ¼)  FORNECIMENTO E INSTALAÇÃO (EXCLUSIVE HIDRÔMETRO). AF_11/2016</t>
  </si>
  <si>
    <t>363,88</t>
  </si>
  <si>
    <t>95638</t>
  </si>
  <si>
    <t>KIT CAVALETE PARA MEDIÇÃO DE ÁGUA - ENTRADA PRINCIPAL, EM AÇO GALVANIZADO DN 40 (1 ½)  FORNECIMENTO E INSTALAÇÃO (EXCLUSIVE HIDRÔMETRO). AF_11/2016</t>
  </si>
  <si>
    <t>441,76</t>
  </si>
  <si>
    <t>95639</t>
  </si>
  <si>
    <t>KIT CAVALETE PARA MEDIÇÃO DE ÁGUA - ENTRADA PRINCIPAL, EM AÇO GALVANIZADO DN 50 (2)  FORNECIMENTO E INSTALAÇÃO (EXCLUSIVE HIDRÔMETRO). AF_11/2016</t>
  </si>
  <si>
    <t>559,34</t>
  </si>
  <si>
    <t>95641</t>
  </si>
  <si>
    <t>KIT CAVALETE PARA MEDIÇÃO DE ÁGUA - ENTRADA INDIVIDUALIZADA, EM PVC DN 25 (¾), PARA 2 MEDIDORES  FORNECIMENTO E INSTALAÇÃO (EXCLUSIVE HIDRÔMETRO). AF_11/2016</t>
  </si>
  <si>
    <t>208,70</t>
  </si>
  <si>
    <t>95642</t>
  </si>
  <si>
    <t>KIT CAVALETE PARA MEDIÇÃO DE ÁGUA - ENTRADA INDIVIDUALIZADA, EM PVC DN 25 (¾), PARA 3 MEDIDORES  FORNECIMENTO E INSTALAÇÃO (EXCLUSIVE HIDRÔMETRO). AF_11/2016</t>
  </si>
  <si>
    <t>308,39</t>
  </si>
  <si>
    <t>95643</t>
  </si>
  <si>
    <t>KIT CAVALETE PARA MEDIÇÃO DE ÁGUA - ENTRADA INDIVIDUALIZADA, EM PVC DN 25 (¾), PARA 4 MEDIDORES  FORNECIMENTO E INSTALAÇÃO (EXCLUSIVE HIDRÔMETRO). AF_11/2016</t>
  </si>
  <si>
    <t>403,67</t>
  </si>
  <si>
    <t>95644</t>
  </si>
  <si>
    <t>KIT CAVALETE PARA MEDIÇÃO DE ÁGUA - ENTRADA INDIVIDUALIZADA, EM PVC DN 32 (1), PARA 1 MEDIDOR  FORNECIMENTO E INSTALAÇÃO (EXCLUSIVE HIDRÔMETRO). AF_11/2016</t>
  </si>
  <si>
    <t>150,90</t>
  </si>
  <si>
    <t>95645</t>
  </si>
  <si>
    <t>KIT CAVALETE PARA MEDIÇÃO DE ÁGUA - ENTRADA INDIVIDUALIZADA, EM PVC DN 32 (1), PARA 2 MEDIDORES  FORNECIMENTO E INSTALAÇÃO (EXCLUSIVE HIDRÔMETRO). AF_11/2016</t>
  </si>
  <si>
    <t>276,58</t>
  </si>
  <si>
    <t>95646</t>
  </si>
  <si>
    <t>KIT CAVALETE PARA MEDIÇÃO DE ÁGUA - ENTRADA INDIVIDUALIZADA, EM PVC DN 32 (1), PARA 3 MEDIDORES  FORNECIMENTO E INSTALAÇÃO (EXCLUSIVE HIDRÔMETRO). AF_11/2016</t>
  </si>
  <si>
    <t>411,85</t>
  </si>
  <si>
    <t>95647</t>
  </si>
  <si>
    <t>KIT CAVALETE PARA MEDIÇÃO DE ÁGUA - ENTRADA INDIVIDUALIZADA, EM PVC DN 32 (1), PARA 4 MEDIDORES  FORNECIMENTO E INSTALAÇÃO (EXCLUSIVE HIDRÔMETRO). AF_11/2016</t>
  </si>
  <si>
    <t>540,29</t>
  </si>
  <si>
    <t>95673</t>
  </si>
  <si>
    <t>HIDRÔMETRO DN 20 (½), 1,5 M³/H  FORNECIMENTO E INSTALAÇÃO. AF_11/2016</t>
  </si>
  <si>
    <t>91,62</t>
  </si>
  <si>
    <t>95674</t>
  </si>
  <si>
    <t>HIDRÔMETRO DN 20 (½), 3,0 M³/H  FORNECIMENTO E INSTALAÇÃO. AF_11/2016</t>
  </si>
  <si>
    <t>97,25</t>
  </si>
  <si>
    <t>95675</t>
  </si>
  <si>
    <t>HIDRÔMETRO DN 25 (¾ ), 5,0 M³/H FORNECIMENTO E INSTALAÇÃO. AF_11/2016</t>
  </si>
  <si>
    <t>118,78</t>
  </si>
  <si>
    <t>95676</t>
  </si>
  <si>
    <t>CAIXA EM CONCRETO PRÉ-MOLDADO PARA ABRIGO DE HIDRÔMETRO COM DN 20 (½)  FORNECIMENTO E INSTALAÇÃO. AF_11/2016</t>
  </si>
  <si>
    <t>59,77</t>
  </si>
  <si>
    <t>97741</t>
  </si>
  <si>
    <t>KIT CAVALETE PARA MEDIÇÃO DE ÁGUA - ENTRADA INDIVIDUALIZADA, EM PVC DN 25 (¾), PARA 1 MEDIDOR  FORNECIMENTO E INSTALAÇÃO (EXCLUSIVE HIDRÔMETRO). AF_11/2016</t>
  </si>
  <si>
    <t>116,63</t>
  </si>
  <si>
    <t>72285</t>
  </si>
  <si>
    <t>CAIXA DE AREIA 40X40X40CM EM ALVENARIA - EXECUÇÃO</t>
  </si>
  <si>
    <t>70,27</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</si>
  <si>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</si>
  <si>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</si>
  <si>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</si>
  <si>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</si>
  <si>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</si>
  <si>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</si>
  <si>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35,55</t>
  </si>
  <si>
    <t>90439</t>
  </si>
  <si>
    <t>FURO EM CONCRETO PARA DIÂMETROS MENORES OU IGUAIS A 40 MM. AF_05/2015</t>
  </si>
  <si>
    <t>41,02</t>
  </si>
  <si>
    <t>90440</t>
  </si>
  <si>
    <t>FURO EM CONCRETO PARA DIÂMETROS MAIORES QUE 40 MM E MENORES OU IGUAIS A 75 MM. AF_05/2015</t>
  </si>
  <si>
    <t>65,71</t>
  </si>
  <si>
    <t>90441</t>
  </si>
  <si>
    <t>FURO EM CONCRETO PARA DIÂMETROS MAIORES QUE 75 MM. AF_05/2015</t>
  </si>
  <si>
    <t>83,95</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</si>
  <si>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</si>
  <si>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</si>
  <si>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</si>
  <si>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</si>
  <si>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</si>
  <si>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</si>
  <si>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</si>
  <si>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</si>
  <si>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</si>
  <si>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</si>
  <si>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</si>
  <si>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</si>
  <si>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</si>
  <si>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</si>
  <si>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</si>
  <si>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</si>
  <si>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</si>
  <si>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</si>
  <si>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</si>
  <si>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</si>
  <si>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</si>
  <si>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</si>
  <si>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</si>
  <si>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</si>
  <si>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</si>
  <si>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</si>
  <si>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</si>
  <si>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</si>
  <si>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27,18</t>
  </si>
  <si>
    <t>90460</t>
  </si>
  <si>
    <t>PERFILADO DE SEÇÃO 38X76 MM PARA SUPORTE DE ATÉ 3 TUBOS HORIZONTAIS. AF_05/2015</t>
  </si>
  <si>
    <t>90461</t>
  </si>
  <si>
    <t>PERFILADO DE SEÇÃO 38X76 MM PARA SUPORTE DE MAIS DE 3 TUBOS HORIZONTAIS. AF_05/2015</t>
  </si>
  <si>
    <t>13,54</t>
  </si>
  <si>
    <t>90462</t>
  </si>
  <si>
    <t>PERFILADO DE SEÇÃO 38X38 MM PARA SUPORTE DE ATÉ 3 TUBOS VERTICAIS. AF_05/2015</t>
  </si>
  <si>
    <t>90466</t>
  </si>
  <si>
    <t>CHUMBAMENTO LINEAR EM ALVENARIA PARA RAMAIS/DISTRIBUIÇÃO COM DIÂMETROS MENORES OU IGUAIS A 40 MM. AF_05/2015</t>
  </si>
  <si>
    <t>8,96</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</si>
  <si>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</si>
  <si>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</si>
  <si>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</si>
  <si>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</si>
  <si>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3,76</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</si>
  <si>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</si>
  <si>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</si>
  <si>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</si>
  <si>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</si>
  <si>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</si>
  <si>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</si>
  <si>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</si>
  <si>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</si>
  <si>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</si>
  <si>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</si>
  <si>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</si>
  <si>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</si>
  <si>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</si>
  <si>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</si>
  <si>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</si>
  <si>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</si>
  <si>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</si>
  <si>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</si>
  <si>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</si>
  <si>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</si>
  <si>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0,93</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</si>
  <si>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</si>
  <si>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</si>
  <si>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</si>
  <si>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</si>
  <si>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</si>
  <si>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</si>
  <si>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33,20</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</si>
  <si>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</si>
  <si>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</si>
  <si>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</si>
  <si>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</si>
  <si>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</si>
  <si>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</si>
  <si>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8,51</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</si>
  <si>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</si>
  <si>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</si>
  <si>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</si>
  <si>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</si>
  <si>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</si>
  <si>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</si>
  <si>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</si>
  <si>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</si>
  <si>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</si>
  <si>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</si>
  <si>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</si>
  <si>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</si>
  <si>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</si>
  <si>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</si>
  <si>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</si>
  <si>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</si>
  <si>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</si>
  <si>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</si>
  <si>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</si>
  <si>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</si>
  <si>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30,65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</si>
  <si>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</si>
  <si>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</si>
  <si>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</si>
  <si>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</si>
  <si>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</si>
  <si>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</si>
  <si>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</si>
  <si>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</si>
  <si>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</si>
  <si>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</si>
  <si>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1.739,57</t>
  </si>
  <si>
    <t>94481</t>
  </si>
  <si>
    <t>CONJUNTO HIDRÁULICO PARA INSTALAÇÃO DE BOMBA EM AÇO ROSCÁVEL, DN SUCÇÃO 50 (2) E DN RECALQUE 40 (1 1/2), PARA EDIFICAÇÃO ENTRE 8 E 12 PAVIMENTOS  FORNECIMENTO E INSTALAÇÃO. AF_06/2016</t>
  </si>
  <si>
    <t>1.229,46</t>
  </si>
  <si>
    <t>94482</t>
  </si>
  <si>
    <t>CONJUNTO HIDRÁULICO PARA INSTALAÇÃO DE BOMBA EM AÇO ROSCÁVEL, DN SUCÇÃO 40 (1 1/2) E DN RECALQUE 32 (1 1/4), PARA EDIFICAÇÃO ENTRE 4 E 8 PAVIMENTOS  FORNECIMENTO E INSTALAÇÃO. AF_06/2016</t>
  </si>
  <si>
    <t>978,98</t>
  </si>
  <si>
    <t>94483</t>
  </si>
  <si>
    <t>CONJUNTO HIDRÁULICO PARA INSTALAÇÃO DE BOMBA EM AÇO ROSCÁVEL, DN SUCÇÃO 32 (1 1/4) E DN RECALQUE 25 (1), PARA EDIFICAÇÃO ATÉ 4 PAVIMENTOS  FORNECIMENTO E INSTALAÇÃO. AF_06/2016</t>
  </si>
  <si>
    <t>827,41</t>
  </si>
  <si>
    <t>95541</t>
  </si>
  <si>
    <t>FIXAÇÃO UTILIZANDO PARAFUSO E BUCHA DE NYLON, SOMENTE MÃO DE OBRA. AF_10/2016</t>
  </si>
  <si>
    <t>95573</t>
  </si>
  <si>
    <t>MÃO-FRANCESA EM AÇO, ABAS IGUAIS 40 CM, CAPACIDADE MÍNIMA 70 KG, BRANCO  FORNECIMENTO E INSTALAÇÃO. AF_11/2016</t>
  </si>
  <si>
    <t>38,09</t>
  </si>
  <si>
    <t>95574</t>
  </si>
  <si>
    <t>MÃO-FRANCESA EM AÇO, ABAS IGUAIS 30 CM, CAPACIDADE MÍNIMA 60 KG, BRANCO  FORNECIMENTO E INSTALAÇÃO. AF_11/2016</t>
  </si>
  <si>
    <t>28,69</t>
  </si>
  <si>
    <t>96559</t>
  </si>
  <si>
    <t>PERFILADO DE SEÇÃO 38X76 MM PARA SUPORTE DE DUTO EM CHAPA GALVANIZADA BITOLA 26. AF_07/2017</t>
  </si>
  <si>
    <t>71,23</t>
  </si>
  <si>
    <t>96560</t>
  </si>
  <si>
    <t>PERFILADO DE SEÇÃO 38X76 MM PARA SUPORTE DE DUTO EM CHAPA GALVANIZADA BITOLA 24. AF_07/2017</t>
  </si>
  <si>
    <t>96561</t>
  </si>
  <si>
    <t>PERFILADO DE SEÇÃO 38X76 MM PARA SUPORTE DE DUTO EM CHAPA GALVANIZADA BITOLA 22. AF_07/2017</t>
  </si>
  <si>
    <t>21,23</t>
  </si>
  <si>
    <t>96562</t>
  </si>
  <si>
    <t>PERFILADO DE SEÇÃO 38X76 MM PARA SUPORTE DE ELETROCALHA LISA OU PERFURADA EM AÇO GALVANIZADO, LARGURA 200 OU 400 MM E ALTURA 50 MM. AF_07/2017</t>
  </si>
  <si>
    <t>96563</t>
  </si>
  <si>
    <t>PERFILADO DE SEÇÃO 38X76 MM PARA SUPORTE DE ELETROCALHA LISA OU PERFURADA EM AÇO GALVANIZADO, LARGURA 500 OU 800 MM E ALTURA 50 MM. AF_07/2017</t>
  </si>
  <si>
    <t>98113</t>
  </si>
  <si>
    <t>TIL (TUBO DE INSPEÇÃO E LIMPEZA) RADIAL PARA ESGOTO, EM PVC, DN 300 X 200 MM. AF_05/2018</t>
  </si>
  <si>
    <t>1.566,00</t>
  </si>
  <si>
    <t>73826/1</t>
  </si>
  <si>
    <t>INSTALACAO DE COMPRESSOR DE AR, POTENCIA &lt;= 5 CV</t>
  </si>
  <si>
    <t>442,50</t>
  </si>
  <si>
    <t>73826/2</t>
  </si>
  <si>
    <t>INSTALACAO DE COMPRESSOR DE AR, POTENCIA &gt; 5 E &lt;= 10 CV</t>
  </si>
  <si>
    <t>575,25</t>
  </si>
  <si>
    <t>73834/1</t>
  </si>
  <si>
    <t>INSTALACAO DE CONJ.MOTO BOMBA SUBMERSIVEL ATE 10 CV</t>
  </si>
  <si>
    <t>163,22</t>
  </si>
  <si>
    <t>73834/2</t>
  </si>
  <si>
    <t>INSTALACAO DE CONJ.MOTO BOMBA SUBMERSIVEL DE 11 A 25 CV</t>
  </si>
  <si>
    <t>261,16</t>
  </si>
  <si>
    <t>73834/3</t>
  </si>
  <si>
    <t>INSTALACAO DE CONJ.MOTO BOMBA SUBMERSIVEL DE 26 A 50 CV</t>
  </si>
  <si>
    <t>522,32</t>
  </si>
  <si>
    <t>73834/4</t>
  </si>
  <si>
    <t>INSTALACAO DE CONJ.MOTO BOMBA SUBMERSIVEL DE 51 A 100 CV</t>
  </si>
  <si>
    <t>783,48</t>
  </si>
  <si>
    <t>73835/1</t>
  </si>
  <si>
    <t>INSTALACAO DE CONJ.MOTO BOMBA VERTICAL POT &lt;= 100 CV</t>
  </si>
  <si>
    <t>1.062,37</t>
  </si>
  <si>
    <t>73835/2</t>
  </si>
  <si>
    <t>INSTALACAO DE CONJ.MOTO BOMBA VERTICAL 100 &lt; POT &lt;= 200 CV</t>
  </si>
  <si>
    <t>1.444,83</t>
  </si>
  <si>
    <t>73835/3</t>
  </si>
  <si>
    <t>INSTALACAO DE CONJ.MOTO BOMBA VERTICAL 200 &lt; POT &lt;= 300 CV</t>
  </si>
  <si>
    <t>1.614,81</t>
  </si>
  <si>
    <t>73836/1</t>
  </si>
  <si>
    <t>INSTALACAO DE CONJ.MOTO BOMBA HORIZONTAL ATE 10 CV</t>
  </si>
  <si>
    <t>424,95</t>
  </si>
  <si>
    <t>73836/2</t>
  </si>
  <si>
    <t>INSTALACAO DE CONJ.MOTO BOMBA HORIZONTAL DE 12,5 A 25 CV</t>
  </si>
  <si>
    <t>552,43</t>
  </si>
  <si>
    <t>73836/3</t>
  </si>
  <si>
    <t>INSTALACAO DE CONJ.MOTO BOMBA HORIZONTAL DE 30 A 75 CV</t>
  </si>
  <si>
    <t>849,90</t>
  </si>
  <si>
    <t>73836/4</t>
  </si>
  <si>
    <t>INSTALACAO DE CONJ.MOTO BOMBA HORIZONTAL DE 100 A 150 CV</t>
  </si>
  <si>
    <t>1.359,84</t>
  </si>
  <si>
    <t>73837/1</t>
  </si>
  <si>
    <t>INSTALACAO DE CONJ.MOTO BOMBA SUBMERSO ATE 5 CV</t>
  </si>
  <si>
    <t>73837/2</t>
  </si>
  <si>
    <t>INSTALACAO DE CONJ.MOTO BOMBA SUBMERSO DE 6 A 25 CV</t>
  </si>
  <si>
    <t>326,45</t>
  </si>
  <si>
    <t>73837/3</t>
  </si>
  <si>
    <t>INSTALACAO DE CONJ.MOTO BOMBA SUBMERSO DE 26 A 50 CV</t>
  </si>
  <si>
    <t>652,90</t>
  </si>
  <si>
    <t>73612</t>
  </si>
  <si>
    <t>INSTALACAO DE CLORADOR</t>
  </si>
  <si>
    <t>352,80</t>
  </si>
  <si>
    <t>73660</t>
  </si>
  <si>
    <t>LEITO FILTRANTE - ASSENTAMENTO DE BLOCOS LEOPOLD</t>
  </si>
  <si>
    <t>57,72</t>
  </si>
  <si>
    <t>73661</t>
  </si>
  <si>
    <t>FORNECIMENTO E INSTALACAO DE TALHA E TROLEY MANUAL DE 1 TONELADA</t>
  </si>
  <si>
    <t>1.702,62</t>
  </si>
  <si>
    <t>73693</t>
  </si>
  <si>
    <t>LEITO FILTRANTE - COLOCACAO DE LONA PLASTICA</t>
  </si>
  <si>
    <t>73694</t>
  </si>
  <si>
    <t>INSTALACAO DE BOMBA DOSADORA</t>
  </si>
  <si>
    <t>141,22</t>
  </si>
  <si>
    <t>73695</t>
  </si>
  <si>
    <t>INSTALACAO DE AGITADOR</t>
  </si>
  <si>
    <t>72,62</t>
  </si>
  <si>
    <t>73824/1</t>
  </si>
  <si>
    <t>INSTALACAO DE MISTURADOR VERTICAL</t>
  </si>
  <si>
    <t>73825/2</t>
  </si>
  <si>
    <t>VERTEDOR TRIANGULAR DE ALUMINIO</t>
  </si>
  <si>
    <t>871,63</t>
  </si>
  <si>
    <t>73873/1</t>
  </si>
  <si>
    <t>LEITO FILTRANTE - COLOCACAO E APILOAMENTO DE TERRA NO FILTRO</t>
  </si>
  <si>
    <t>68,30</t>
  </si>
  <si>
    <t>73873/2</t>
  </si>
  <si>
    <t>LEITO FILTRANTE - FORN.E ENCHIMENTO C/ BRITA NO. 4</t>
  </si>
  <si>
    <t>148,69</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</si>
  <si>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</si>
  <si>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</si>
  <si>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</si>
  <si>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</si>
  <si>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</si>
  <si>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</si>
  <si>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</si>
  <si>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</si>
  <si>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47,68</t>
  </si>
  <si>
    <t>74218/1</t>
  </si>
  <si>
    <t>KIT CAVALETE PVC COM REGISTRO 3/4" - FORNECIMENTO E INSTALACAO</t>
  </si>
  <si>
    <t>74253/1</t>
  </si>
  <si>
    <t>RAMAL PREDIAL EM TUBO PEAD 20MM - FORNECIMENTO, INSTALAÇÃO, ESCAVAÇÃO E REATERRO</t>
  </si>
  <si>
    <t>83878</t>
  </si>
  <si>
    <t>LIGACAO DA REDE 50MM AO RAMAL PREDIAL 1/2"</t>
  </si>
  <si>
    <t>83879</t>
  </si>
  <si>
    <t>LIGACAO DA REDE 75MM AO RAMAL PREDIAL 1/2"</t>
  </si>
  <si>
    <t>53,79</t>
  </si>
  <si>
    <t>73658</t>
  </si>
  <si>
    <t>LIGAÇÃO DOMICILIAR DE ESGOTO DN 100MM, DA CASA ATÉ A CAIXA, COMPOSTO POR 10,0M TUBO DE PVC ESGOTO PREDIAL DN 100MM E CAIXA DE ALVENARIA COM TAMPA DE CONCRETO - FORNECIMENTO E INSTALAÇÃO</t>
  </si>
  <si>
    <t>485,09</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</si>
  <si>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</si>
  <si>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</si>
  <si>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670,09</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</si>
  <si>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</si>
  <si>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</si>
  <si>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546,37</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</si>
  <si>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</si>
  <si>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</si>
  <si>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423,52</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</si>
  <si>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</si>
  <si>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</si>
  <si>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303,74</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</si>
  <si>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</si>
  <si>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</si>
  <si>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437,20</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</si>
  <si>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</si>
  <si>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</si>
  <si>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362,79</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</si>
  <si>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</si>
  <si>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</si>
  <si>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287,90</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</si>
  <si>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</si>
  <si>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</si>
  <si>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214,71</t>
  </si>
  <si>
    <t>83335</t>
  </si>
  <si>
    <t>ESCAVACAO SUBMERSA COM DRAGA DE MANDIBULA</t>
  </si>
  <si>
    <t>37,72</t>
  </si>
  <si>
    <t>88548</t>
  </si>
  <si>
    <t>DRAGAGEM (C/ ESCAVADEIRA DRAG LINE DE ARRASTE 140HP)</t>
  </si>
  <si>
    <t>25,13</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</si>
  <si>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</si>
  <si>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</si>
  <si>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</si>
  <si>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</si>
  <si>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</si>
  <si>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</si>
  <si>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</si>
  <si>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</si>
  <si>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</si>
  <si>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</si>
  <si>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</si>
  <si>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</si>
  <si>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</si>
  <si>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</si>
  <si>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79472</t>
  </si>
  <si>
    <t>REGULARIZACAO DE SUPERFICIES EM TERRA COM MOTONIVELADORA</t>
  </si>
  <si>
    <t>79473</t>
  </si>
  <si>
    <t>CORTE E ATERRO COMPENSADO</t>
  </si>
  <si>
    <t>79480</t>
  </si>
  <si>
    <t>ESCAVACAO MECANICA CAMPO ABERTO EM SOLO EXCETO ROCHA ATE 2,00M PROFUNDIDADE</t>
  </si>
  <si>
    <t>83336</t>
  </si>
  <si>
    <t>ESCAVACAO MECANICA PARA ACERTO DE TALUDES, EM MATERIAL DE 1A CATEGORIA, COM ESCAVADEIRA HIDRAULICA</t>
  </si>
  <si>
    <t>4,06</t>
  </si>
  <si>
    <t>83338</t>
  </si>
  <si>
    <t>ESCAVACAO MECANICA, A CEU ABERTO, EM MATERIAL DE 1A CATEGORIA, COM ESCAVADEIRA HIDRAULICA, CAPACIDADE DE 0,78 M3</t>
  </si>
  <si>
    <t>89885</t>
  </si>
  <si>
    <t>ESCAVAÇÃO VERTICAL A CÉU ABERTO, INCLUINDO CARGA, DESCARGA E TRANSPORTE, EM SOLO DE 1ª CATEGORIA COM ESCAVADEIRA HIDRÁULICA (CAÇAMBA: 0,8 M³ / 111 HP), FROTA DE 3 CAMINHÕES BASCULANTES DE 14 M³, DMT DE 0,2 KM E VELOCIDADE MÉDIA 4 KM/H. AF_12/2013</t>
  </si>
  <si>
    <t>89886</t>
  </si>
  <si>
    <t>ESCAVAÇÃO VERTICAL A CÉU ABERTO, INCLUINDO CARGA, DESCARGA E TRANSPORTE, EM SOLO DE 1ª CATEGORIA COM ESCAVADEIRA HIDRÁULICA (CAÇAMBA: 0,8 M³ / 111 HP), FROTA DE 3 CAMINHÕES BASCULANTES DE 14 M³, DMT DE 0,3 KM E VELOCIDADE MÉDIA 5,9 KM/H. AF_12/2013</t>
  </si>
  <si>
    <t>89887</t>
  </si>
  <si>
    <t>ESCAVAÇÃO VERTICAL A CÉU ABERTO, INCLUINDO CARGA, DESCARGA E TRANSPORTE, EM SOLO DE 1ª CATEGORIA COM ESCAVADEIRA HIDRÁULICA (CAÇAMBA: 0,8 M³ / 111 HP), FROTA DE 3 CAMINHÕES BASCULANTES DE 14 M³, DMT DE 0,6 KM E VELOCIDADE MÉDIA 10 KM/H. AF_12/2013</t>
  </si>
  <si>
    <t>7,68</t>
  </si>
  <si>
    <t>89888</t>
  </si>
  <si>
    <t>ESCAVAÇÃO VERTICAL A CÉU ABERTO, INCLUINDO CARGA, DESCARGA E TRANSPORTE, EM SOLO DE 1ª CATEGORIA COM ESCAVADEIRA HIDRÁULICA (CAÇAMBA: 0,8 M³ / 111 HP), FROTA DE 3 CAMINHÕES BASCULANTES DE 14 M³, DMT DE 0,8 KM E VELOCIDADE MÉDIA 14 KM/H. AF_12/2013</t>
  </si>
  <si>
    <t>89889</t>
  </si>
  <si>
    <t>ESCAVAÇÃO VERTICAL A CÉU ABERTO, INCLUINDO CARGA, DESCARGA E TRANSPORTE, EM SOLO DE 1ª CATEGORIA COM ESCAVADEIRA HIDRÁULICA (CAÇAMBA: 0,8 M³ / 111 HP), FROTA DE 3 CAMINHÕES BASCULANTES DE 14 M³, DMT DE 1 KM E VELOCIDADE MÉDIA 15 KM/H. AF_12/2013</t>
  </si>
  <si>
    <t>7,87</t>
  </si>
  <si>
    <t>89890</t>
  </si>
  <si>
    <t>ESCAVAÇÃO VERTICAL A CÉU ABERTO, INCLUINDO CARGA, DESCARGA E TRANSPORTE, EM SOLO DE 1ª CATEGORIA COM ESCAVADEIRA HIDRÁULICA (CAÇAMBA: 0,8 M³ / 111 HP), FROTA DE 4 CAMINHÕES BASCULANTES DE 14 M³, DMT DE 1,5 KM E VELOCIDADE MÉDIA 18 KM/H. AF_12/2013</t>
  </si>
  <si>
    <t>89893</t>
  </si>
  <si>
    <t>ESCAVAÇÃO VERTICAL A CÉU ABERTO, INCLUINDO CARGA, DESCARGA E TRANSPORTE, EM SOLO DE 1ª CATEGORIA COM ESCAVADEIRA HIDRÁULICA (CAÇAMBA: 0,8 M³ / 111 HP), FROTA DE 5 CAMINHÕES BASCULANTES DE 14 M³, DMT DE 3 KM E VELOCIDADE MÉDIA 20 KM/H. AF_12/2013</t>
  </si>
  <si>
    <t>89894</t>
  </si>
  <si>
    <t>ESCAVAÇÃO VERTICAL A CÉU ABERTO, INCLUINDO CARGA, DESCARGA E TRANSPORTE, EM SOLO DE 1ª CATEGORIA COM ESCAVADEIRA HIDRÁULICA (CAÇAMBA: 0,8 M³ / 111 HP), FROTA DE 6 CAMINHÕES BASCULANTES DE 14 M³, DMT DE 4 KM E VELOCIDADE MÉDIA 22 KM/H. AF_12/2013</t>
  </si>
  <si>
    <t>14,97</t>
  </si>
  <si>
    <t>89895</t>
  </si>
  <si>
    <t>ESCAVAÇÃO VERTICAL A CÉU ABERTO, INCLUINDO CARGA, DESCARGA E TRANSPORTE, EM SOLO DE 1ª CATEGORIA COM ESCAVADEIRA HIDRÁULICA (CAÇAMBA: 0,8 M³ / 111 HP), FROTA DE 7 CAMINHÕES BASCULANTES DE 14 M³, DMT DE 6 KM E VELOCIDADE MÉDIA 22 KM/H. AF_12/2013</t>
  </si>
  <si>
    <t>89903</t>
  </si>
  <si>
    <t>ESCAVAÇÃO VERTICAL A CÉU ABERTO, INCLUINDO CARGA, DESCARGA E TRANSPORTE, EM SOLO DE 1ª CATEGORIA COM ESCAVADEIRA HIDRÁULICA (CAÇAMBA: 0,8 M³ / 111 HP), FROTA DE 2 CAMINHÕES BASCULANTES DE 18 M³, DMT DE 0,2 KM E VELOCIDADE MÉDIA 4 KM/H. AF_12/2013</t>
  </si>
  <si>
    <t>6,51</t>
  </si>
  <si>
    <t>89904</t>
  </si>
  <si>
    <t>ESCAVAÇÃO VERTICAL A CÉU ABERTO, INCLUINDO CARGA, DESCARGA E TRANSPORTE, EM SOLO DE 1ª CATEGORIA COM ESCAVADEIRA HIDRÁULICA (CAÇAMBA: 0,8 M³ / 111 HP), FROTA DE 2 CAMINHÕES BASCULANTES DE 18 M³, DMT DE 0,3 KM E VELOCIDADE MÉDIA 5,9KM/H. AF_12/2013</t>
  </si>
  <si>
    <t>89905</t>
  </si>
  <si>
    <t>ESCAVAÇÃO VERTICAL A CÉU ABERTO, INCLUINDO CARGA, DESCARGA E TRANSPORTE, EM SOLO DE 1ª CATEGORIA COM ESCAVADEIRA HIDRÁULICA (CAÇAMBA: 0,8 M³ / 111 HP), FROTA DE 2 CAMINHÕES BASCULANTES DE 18 M³, DMT DE 0,6 KM E VELOCIDADE MÉDIA 10 KM/H. AF_12/2013</t>
  </si>
  <si>
    <t>89906</t>
  </si>
  <si>
    <t>ESCAVAÇÃO VERTICAL A CÉU ABERTO, INCLUINDO CARGA, DESCARGA E TRANSPORTE, EM SOLO DE 1ª CATEGORIA COM ESCAVADEIRA HIDRÁULICA (CAÇAMBA: 0,8 M³ / 111 HP), FROTA DE 2 CAMINHÕES BASCULANTES DE 18 M³, DMT DE 0,8 KM E VELOCIDADE MÉDIA 14 KM/H. AF_12/2013</t>
  </si>
  <si>
    <t>6,69</t>
  </si>
  <si>
    <t>89907</t>
  </si>
  <si>
    <t>ESCAVAÇÃO VERTICAL A CÉU ABERTO, INCLUINDO CARGA, DESCARGA E TRANSPORTE, EM SOLO DE 1ª CATEGORIA COM ESCAVADEIRA HIDRÁULICA (CAÇAMBA: 0,8 M³ / 111 HP), FROTA DE 3 CAMINHÕES BASCULANTES DE 18 M³, DMT DE 1 KM E VELOCIDADE MÉDIA 15 KM/H. AF_12/2013</t>
  </si>
  <si>
    <t>89908</t>
  </si>
  <si>
    <t>ESCAVAÇÃO VERTICAL A CÉU ABERTO, INCLUINDO CARGA, DESCARGA E TRANSPORTE, EM SOLO DE 1ª CATEGORIA COM ESCAVADEIRA HIDRÁULICA (CAÇAMBA: 0,8 M³ / 111 HP), FROTA DE 4 CAMINHÕES BASCULANTES DE 18 M³, DMT DE 1,5 KM E VELOCIDADE MÉDIA 18 KM/H. AF_12/2013</t>
  </si>
  <si>
    <t>89911</t>
  </si>
  <si>
    <t>ESCAVAÇÃO VERTICAL A CÉU ABERTO, INCLUINDO CARGA, DESCARGA E TRANSPORTE, EM SOLO DE 1ª CATEGORIA COM ESCAVADEIRA HIDRÁULICA (CAÇAMBA: 0,8 M³ / 111 HP), FROTA DE 5 CAMINHÕES BASCULANTES DE 18 M³, DMT DE 3 KM E VELOCIDADE MÉDIA 20 KM/H. AF_12/2013</t>
  </si>
  <si>
    <t>89912</t>
  </si>
  <si>
    <t>ESCAVAÇÃO VERTICAL A CÉU ABERTO, INCLUINDO CARGA, DESCARGA E TRANSPORTE, EM SOLO DE 1ª CATEGORIA COM ESCAVADEIRA HIDRÁULICA (CAÇAMBA: 0,8 M³ / 111 HP), FROTA DE 5 CAMINHÕES BASCULANTES DE 18 M³, DMT DE 4 KM E VELOCIDADE MÉDIA 22 KM/H. AF_12/2013</t>
  </si>
  <si>
    <t>89913</t>
  </si>
  <si>
    <t>ESCAVAÇÃO VERTICAL A CÉU ABERTO, INCLUINDO CARGA, DESCARGA E TRANSPORTE, EM SOLO DE 1ª CATEGORIA COM ESCAVADEIRA HIDRÁULICA (CAÇAMBA: 0,8 M³ / 111 HP), FROTA DE 6 CAMINHÕES BASCULANTES DE 18 M³, DMT DE 6 KM E VELOCIDADE MÉDIA 22 KM/H. AF_12/2013</t>
  </si>
  <si>
    <t>16,23</t>
  </si>
  <si>
    <t>89921</t>
  </si>
  <si>
    <t>ESCAVAÇÃO VERTICAL A CÉU ABERTO, INCLUINDO CARGA, DESCARGA E TRANSPORTE, EM SOLO DE 1ª CATEGORIA COM ESCAVADEIRA HIDRÁULICA (CAÇAMBA: 1,2 M³ / 155 HP), FROTA DE 3 CAMINHÕES BASCULANTES DE 14 M³, DMT DE 0,2 KM E VELOCIDADE MÉDIA 4 KM/H. AF_12/2013</t>
  </si>
  <si>
    <t>89922</t>
  </si>
  <si>
    <t>ESCAVAÇÃO VERTICAL A CÉU ABERTO, INCLUINDO CARGA, DESCARGA E TRANSPORTE, EM SOLO DE 1ª CATEGORIA COM ESCAVADEIRA HIDRÁULICA (CAÇAMBA: 1,2 M³ / 155 HP), FROTA DE 3 CAMINHÕES BASCULANTES DE 14 M³, DMT DE 0,3 KM E VELOCIDADE MÉDIA 5,9 KM/H. AF_12/2013</t>
  </si>
  <si>
    <t>89923</t>
  </si>
  <si>
    <t>ESCAVAÇÃO VERTICAL A CÉU ABERTO, INCLUINDO CARGA, DESCARGA E TRANSPORTE, EM SOLO DE 1ª CATEGORIA COM ESCAVADEIRA HIDRÁULICA (CAÇAMBA: 1,2 M³ / 155 HP), FROTA DE 3 CAMINHÕES BASCULANTES DE 14 M³, DMT DE 0,6 KM E VELOCIDADE MÉDIA 10 KM/H. AF_12/2013</t>
  </si>
  <si>
    <t>89924</t>
  </si>
  <si>
    <t>ESCAVAÇÃO VERTICAL A CÉU ABERTO, INCLUINDO CARGA, DESCARGA E TRANSPORTE, EM SOLO DE 1ª CATEGORIA COM ESCAVADEIRA HIDRÁULICA (CAÇAMBA: 1,2 M³ / 155 HP), FROTA DE 3 CAMINHÕES BASCULANTES DE 14 M³, DMT DE 0,8 KM E VELOCIDADE MÉDIA 14 KM/H. AF_12/2013</t>
  </si>
  <si>
    <t>89925</t>
  </si>
  <si>
    <t>ESCAVAÇÃO VERTICAL A CÉU ABERTO, INCLUINDO CARGA, DESCARGA E TRANSPORTE, EM SOLO DE 1ª CATEGORIA COM ESCAVADEIRA HIDRÁULICA (CAÇAMBA: 1,2 M³ / 155 HP), FROTA DE 3 CAMINHÕES BASCULANTES DE 14 M³, DMT DE 1 KM E VELOCIDADE MÉDIA 15 KM/H. AF_12/2013</t>
  </si>
  <si>
    <t>89926</t>
  </si>
  <si>
    <t>ESCAVAÇÃO VERTICAL A CÉU ABERTO, INCLUINDO CARGA, DESCARGA E TRANSPORTE, EM SOLO DE 1ª CATEGORIA COM ESCAVADEIRA HIDRÁULICA (CAÇAMBA: 1,2 M³ / 155 HP), FROTA DE 5 CAMINHÕES BASCULANTES DE 14 M³, DMT DE 1,5 KM E VELOCIDADE MÉDIA 18 KM/H. AF_12/2013</t>
  </si>
  <si>
    <t>89929</t>
  </si>
  <si>
    <t>ESCAVAÇÃO VERTICAL A CÉU ABERTO, INCLUINDO CARGA, DESCARGA E TRANSPORTE, EM SOLO DE 1ª CATEGORIA COM ESCAVADEIRA HIDRÁULICA (CAÇAMBA: 1,2 M³ / 155 HP), FROTA DE 7 CAMINHÕES BASCULANTES DE 14 M³, DMT DE 3 KM E VELOCIDADE MÉDIA 20 KM/H. AF_12/2013</t>
  </si>
  <si>
    <t>89930</t>
  </si>
  <si>
    <t>ESCAVAÇÃO VERTICAL A CÉU ABERTO, INCLUINDO CARGA, DESCARGA E TRANSPORTE, EM SOLO DE 1ª CATEGORIA COM ESCAVADEIRA HIDRÁULICA (CAÇAMBA: 1,2 M³ / 155 HP), FROTA DE 7 CAMINHÕES BASCULANTES DE 14 M³, DMT DE 4 KM E VELOCIDADE MÉDIA 22 KM/H. AF_12/2013</t>
  </si>
  <si>
    <t>13,53</t>
  </si>
  <si>
    <t>89931</t>
  </si>
  <si>
    <t>ESCAVAÇÃO VERTICAL A CÉU ABERTO, INCLUINDO CARGA, DESCARGA E TRANSPORTE, EM SOLO DE 1ª CATEGORIA COM ESCAVADEIRA HIDRÁULICA (CAÇAMBA: 1,2 M³ / 155 HP), FROTA DE 9 CAMINHÕES BASCULANTES DE 14 M³, DMT DE 6 KM E VELOCIDADE MÉDIA 22 KM/H. AF_12/2013</t>
  </si>
  <si>
    <t>17,02</t>
  </si>
  <si>
    <t>89939</t>
  </si>
  <si>
    <t>ESCAVAÇÃO VERTICAL A CÉU ABERTO, INCLUINDO CARGA, DESCARGA E TRANSPORTE, EM SOLO DE 1ª CATEGORIA COM ESCAVADEIRA HIDRÁULICA (CAÇAMBA: 1,2 M³ / 155 HP), FROTA DE 3 CAMINHÕES BASCULANTES DE 18 M³, DMT DE 0,2 KM E VELOCIDADE MÉDIA 4 KM/H. AF_12/2013</t>
  </si>
  <si>
    <t>89940</t>
  </si>
  <si>
    <t>ESCAVAÇÃO VERTICAL A CÉU ABERTO, INCLUINDO CARGA, DESCARGA E TRANSPORTE, EM SOLO DE 1ª CATEGORIA COM ESCAVADEIRA HIDRÁULICA (CAÇAMBA: 1,2 M³ / 155 HP), FROTA DE 3 CAMINHÕES BASCULANTES DE 18 M³, DMT DE 0,3 KM E VELOCIDADE MÉDIA 5,9 KM/H. AF_12/2013</t>
  </si>
  <si>
    <t>89941</t>
  </si>
  <si>
    <t>ESCAVAÇÃO VERTICAL A CÉU ABERTO, INCLUINDO CARGA, DESCARGA E TRANSPORTE, EM SOLO DE 1ª CATEGORIA COM ESCAVADEIRA HIDRÁULICA (CAÇAMBA: 1,2 M³ / 155 HP), FROTA DE 3 CAMINHÕES BASCULANTES DE 18 M³, DMT DE 0,6 KM E VELOCIDADE MÉDIA 10 KM/H. AF_12/2013</t>
  </si>
  <si>
    <t>89942</t>
  </si>
  <si>
    <t>ESCAVAÇÃO VERTICAL A CÉU ABERTO, INCLUINDO CARGA, DESCARGA E TRANSPORTE, EM SOLO DE 1ª CATEGORIA COM ESCAVADEIRA HIDRÁULICA (CAÇAMBA: 1,2 M³ / 155 HP), FROTA DE 3 CAMINHÕES BASCULANTES DE 18 M³, DMT DE 0,8 KM E VELOCIDADE MÉDIA 14 KM/H. AF_12/2013</t>
  </si>
  <si>
    <t>89943</t>
  </si>
  <si>
    <t>ESCAVAÇÃO VERTICAL A CÉU ABERTO, INCLUINDO CARGA, DESCARGA E TRANSPORTE, EM SOLO DE 1ª CATEGORIA COM ESCAVADEIRA HIDRÁULICA (CAÇAMBA: 1,2 M³ / 155 HP), FROTA DE 3 CAMINHÕES BASCULANTES DE 18 M³, DMT DE 1 KM E VELOCIDADE MÉDIA 15 KM/H. AF_12/2013</t>
  </si>
  <si>
    <t>89944</t>
  </si>
  <si>
    <t>ESCAVAÇÃO VERTICAL A CÉU ABERTO, INCLUINDO CARGA, DESCARGA E TRANSPORTE, EM SOLO DE 1ª CATEGORIA COM ESCAVADEIRA HIDRÁULICA (CAÇAMBA: 1,2 M³ / 155 HP), FROTA DE 5 CAMINHÕES BASCULANTES DE 18 M³, DMT DE 1,5 KM E VELOCIDADE MÉDIA 18 KM/H. AF_12/2013</t>
  </si>
  <si>
    <t>89947</t>
  </si>
  <si>
    <t>ESCAVAÇÃO VERTICAL A CÉU ABERTO, INCLUINDO CARGA, DESCARGA E TRANSPORTE, EM SOLO DE 1ª CATEGORIA COM ESCAVADEIRA HIDRÁULICA (CAÇAMBA: 1,2 M³ / 155 HP), FROTA DE 6 CAMINHÕES BASCULANTES DE 18 M³, DMT DE 3 KM E VELOCIDADE MÉDIA 20 KM/H. AF_12/2013</t>
  </si>
  <si>
    <t>89948</t>
  </si>
  <si>
    <t>ESCAVAÇÃO VERTICAL A CÉU ABERTO, INCLUINDO CARGA, DESCARGA E TRANSPORTE, EM SOLO DE 1ª CATEGORIA COM ESCAVADEIRA HIDRÁULICA (CAÇAMBA: 1,2 M³ / 155 HP), FROTA DE 7 CAMINHÕES BASCULANTES DE 18 M³, DMT DE 4 KM E VELOCIDADE MÉDIA 22 KM/H. AF_12/2013</t>
  </si>
  <si>
    <t>89949</t>
  </si>
  <si>
    <t>ESCAVAÇÃO VERTICAL A CÉU ABERTO, INCLUINDO CARGA, DESCARGA E TRANSPORTE, EM SOLO DE 1ª CATEGORIA COM ESCAVADEIRA HIDRÁULICA (CAÇAMBA: 1,2 M³ / 155 HP), FROTA DE 8 CAMINHÕES BASCULANTES DE 18 M³, DMT DE 6 KM E VELOCIDADE MÉDIA 22 KM/H. AF_12/2013</t>
  </si>
  <si>
    <t>15,05</t>
  </si>
  <si>
    <t>96520</t>
  </si>
  <si>
    <t>ESCAVAÇÃO MECANIZADA PARA BLOCO DE COROAMENTO OU SAPATA, SEM PREVISÃO DE FÔRMA, COM RETROESCAVADEIRA. AF_06/2017</t>
  </si>
  <si>
    <t>69,06</t>
  </si>
  <si>
    <t>96521</t>
  </si>
  <si>
    <t>ESCAVAÇÃO MECANIZADA PARA BLOCO DE COROAMENTO OU SAPATA, COM PREVISÃO DE FÔRMA, COM RETROESCAVADEIRA. AF_06/2017</t>
  </si>
  <si>
    <t>96522</t>
  </si>
  <si>
    <t>ESCAVAÇÃO MANUAL PARA BLOCO DE COROAMENTO OU SAPATA, SEM PREVISÃO DE FÔRMA. AF_06/2017</t>
  </si>
  <si>
    <t>101,01</t>
  </si>
  <si>
    <t>96523</t>
  </si>
  <si>
    <t>ESCAVAÇÃO MANUAL PARA BLOCO DE COROAMENTO OU SAPATA, COM PREVISÃO DE FÔRMA. AF_06/2017</t>
  </si>
  <si>
    <t>63,94</t>
  </si>
  <si>
    <t>96524</t>
  </si>
  <si>
    <t>ESCAVAÇÃO MECANIZADA PARA VIGA BALDRAME, SEM PREVISÃO DE FÔRMA, COM MINI-ESCAVADEIRA. AF_06/2017</t>
  </si>
  <si>
    <t>123,66</t>
  </si>
  <si>
    <t>96525</t>
  </si>
  <si>
    <t>ESCAVAÇÃO MECANIZADA PARA VIGA BALDRAME, COM PREVISÃO DE FÔRMA, COM MINI-ESCAVADEIRA. AF_06/2017</t>
  </si>
  <si>
    <t>26,98</t>
  </si>
  <si>
    <t>96526</t>
  </si>
  <si>
    <t>ESCAVAÇÃO MANUAL DE VALA PARA VIGA BALDRAME, SEM PREVISÃO DE FÔRMA. AF_06/2017</t>
  </si>
  <si>
    <t>204,54</t>
  </si>
  <si>
    <t>96527</t>
  </si>
  <si>
    <t>ESCAVAÇÃO MANUAL DE VALA PARA VIGA BALDRAME, COM PREVISÃO DE FÔRMA. AF_06/2017</t>
  </si>
  <si>
    <t>96528</t>
  </si>
  <si>
    <t>FABRICAÇÃO, MONTAGEM E DESMONTAGEM DE FÔRMA PARA BLOCO DE COROAMENTO, EM MADEIRA SERRADA, E=25 MM, 1 UTILIZAÇÃO. AF_06/2017</t>
  </si>
  <si>
    <t>138,28</t>
  </si>
  <si>
    <t>98116</t>
  </si>
  <si>
    <t>ESCAVAÇÃO VERTICAL A CÉU ABERTO, INCLUINDO CARGA, DESCARGA E TRANSPORTE, EM SOLO DE 1ª CATEGORIA COM ESCAVADEIRA HIDRÁULICA (CAÇAMBA: 0,8 M³ / 111 HP), FROTA DE 4 CAMINHÕES BASCULANTES DE 14 M³, DMT DE 2 KM E VELOCIDADE MÉDIA 20 KM/H. AF_02/2018</t>
  </si>
  <si>
    <t>98117</t>
  </si>
  <si>
    <t>ESCAVAÇÃO VERTICAL A CÉU ABERTO, INCLUINDO CARGA, DESCARGA E TRANSPORTE, EM SOLO DE 1ª CATEGORIA COM ESCAVADEIRA HIDRÁULICA (CAÇAMBA: 0,8 M³ / 111 HP), FROTA DE 4 CAMINHÕES BASCULANTES DE 18 M³, DMT DE 2 KM E VELOCIDADE MÉDIA 20 KM/H. AF_02/2018</t>
  </si>
  <si>
    <t>98118</t>
  </si>
  <si>
    <t>ESCAVAÇÃO VERTICAL A CÉU ABERTO, INCLUINDO CARGA, DESCARGA E TRANSPORTE, EM SOLO DE 1ª CATEGORIA COM ESCAVADEIRA HIDRÁULICA (CAÇAMBA: 1,2 M³ / 155 HP), FROTA DE 6 CAMINHÕES BASCULANTES DE 14 M³, DMT DE 2 KM E VELOCIDADE MÉDIA 20 KM/H. AF_02/2018</t>
  </si>
  <si>
    <t>98119</t>
  </si>
  <si>
    <t>ESCAVAÇÃO VERTICAL A CÉU ABERTO, INCLUINDO CARGA, DESCARGA E TRANSPORTE, EM SOLO DE 1ª CATEGORIA COM ESCAVADEIRA HIDRÁULICA (CAÇAMBA: 1,2 M³ / 155 HP), FROTA DE 5 CAMINHÕES BASCULANTES DE 18 M³, DMT DE 2 KM E VELOCIDADE MÉDIA 20 KM/H. AF_02/2018</t>
  </si>
  <si>
    <t>72915</t>
  </si>
  <si>
    <t>ESCAVACAO MECANICA DE VALA EM MATERIAL DE 2A. CATEGORIA ATE 2 M DE PROFUNDIDADE COM UTILIZACAO DE ESCAVADEIRA HIDRAULICA</t>
  </si>
  <si>
    <t>72917</t>
  </si>
  <si>
    <t>ESCAVACAO MECANICA DE VALA EM MATERIAL 2A. CATEGORIA DE 2,01 ATE 4,00 M DE PROFUNDIDADE COM UTILIZACAO DE ESCAVADEIRA HIDRAULICA</t>
  </si>
  <si>
    <t>72918</t>
  </si>
  <si>
    <t>ESCAVACAO MECANICA DE VALA EM MATERIAL 2A. CATEGORIA DE 4,01 ATE 6,00 M DE PROFUNDIDADE COM UTILIZACAO DE ESCAVADEIRA HIDRAULICA</t>
  </si>
  <si>
    <t>73965/9</t>
  </si>
  <si>
    <t>ESCAVACAO MANUAL DE VALA EM LODO, DE 1,5 ATE 3M, EXCLUINDO ESGOTAMENTO/ESCORAMENTO.</t>
  </si>
  <si>
    <t>135,60</t>
  </si>
  <si>
    <t>79506/2</t>
  </si>
  <si>
    <t>ESCAVAÇÃO MANUAL DE VALA/CAVA EM LODO, ENTRE 3 E 4,5M DE PROFUNDIDADE</t>
  </si>
  <si>
    <t>203,40</t>
  </si>
  <si>
    <t>79518/1</t>
  </si>
  <si>
    <t>MARROAMENTO EM MATERIAL DE 3A CATEGORIA, ROCHA VIVA PARA REDUÇÃO A PEDRA-DE-MÃO</t>
  </si>
  <si>
    <t>79518/2</t>
  </si>
  <si>
    <t>MARROAMENTO DE MATERIAL DE 2A CATEGORIA, ROCHA DECOMPOSTA PARA REDUÇÃO A PEDRA-DE-MÃO</t>
  </si>
  <si>
    <t>29,28</t>
  </si>
  <si>
    <t>83343</t>
  </si>
  <si>
    <t>ESCAVACAO MECANICA DE VALAS (SOLO COM AGUA), PROFUNDIDADE MAIOR QUE 4,00 M ATE 6,00 M.</t>
  </si>
  <si>
    <t>90082</t>
  </si>
  <si>
    <t>ESCAVAÇÃO MECANIZADA DE VALA COM PROF. ATÉ 1,5 M (MÉDIA ENTRE MONTANTE E JUSANTE/UMA COMPOSIÇÃO POR TRECHO), COM ESCAVADEIRA HIDRÁULICA (0,8 M3/111 HP), LARG. DE 1,5 M A 2,5 M, EM SOLO DE 1A CATEGORIA, EM LOCAIS COM ALTO NÍVEL DE INTERFERÊNCIA. AF_01/2015</t>
  </si>
  <si>
    <t>7,75</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</si>
  <si>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</si>
  <si>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</si>
  <si>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</si>
  <si>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</si>
  <si>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</si>
  <si>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</si>
  <si>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</si>
  <si>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</si>
  <si>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</si>
  <si>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</si>
  <si>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</si>
  <si>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</si>
  <si>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90091</t>
  </si>
  <si>
    <t>ESCAVAÇÃO MECANIZADA DE VALA COM PROF. ATÉ 1,5 M(MÉDIA ENTRE MONTANTE E JUSANTE/UMA COMPOSIÇÃO POR TRECHO), COM ESCAVADEIRA HIDRÁULICA (0,8 M3/111 HP), LARG. DE 1,5M A 2,5 M, EM SOLO DE 1A CATEGORIA, LOCAIS COM BAIXO NÍVEL DE INTERFERÊNCIA. AF_01/2015</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</si>
  <si>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</si>
  <si>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</si>
  <si>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</si>
  <si>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</si>
  <si>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</si>
  <si>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</si>
  <si>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</si>
  <si>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</si>
  <si>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</si>
  <si>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</si>
  <si>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</si>
  <si>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</si>
  <si>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3,64</t>
  </si>
  <si>
    <t>90099</t>
  </si>
  <si>
    <t>ESCAVAÇÃO MECANIZADA DE VALA COM PROF. ATÉ 1,5 M (MÉDIA ENTRE MONTANTE E JUSANTE/UMA COMPOSIÇÃO POR TRECHO), COM RETROESCAVADEIRA (0,26 M3/88 HP), LARG. MENOR QUE 0,8 M, EM SOLO DE 1A CATEGORIA, EM LOCAIS COM ALTO NÍVEL DE INTERFERÊNCIA. AF_01/2015</t>
  </si>
  <si>
    <t>90100</t>
  </si>
  <si>
    <t>ESCAVAÇÃO MECANIZADA DE VALA COM PROF. ATÉ 1,5 M (MÉDIA ENTRE MONTANTE E JUSANTE/UMA COMPOSIÇÃO POR TRECHO), COM RETROESCAVADEIRA (0,26 M3/88 HP), LARG. DE 0,8 M A 1,5 M, EM SOLO DE 1A CATEGORIA, EM LOCAIS COM ALTO NÍVEL DE INTERFERÊNCIA. AF_01/2015</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</si>
  <si>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</si>
  <si>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</si>
  <si>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</si>
  <si>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</si>
  <si>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</si>
  <si>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</si>
  <si>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</si>
  <si>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</si>
  <si>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93358</t>
  </si>
  <si>
    <t>ESCAVAÇÃO MANUAL DE VALA COM PROFUNDIDADE MENOR OU IGUAL A 1,30 M. AF_03/2016</t>
  </si>
  <si>
    <t>53,64</t>
  </si>
  <si>
    <t>65,63</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</si>
  <si>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</si>
  <si>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</si>
  <si>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</si>
  <si>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</si>
  <si>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</si>
  <si>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</si>
  <si>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</si>
  <si>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</si>
  <si>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19,93</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</si>
  <si>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</si>
  <si>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</si>
  <si>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</si>
  <si>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</si>
  <si>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</si>
  <si>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</si>
  <si>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17,20</t>
  </si>
  <si>
    <t>94315</t>
  </si>
  <si>
    <t>ATERRO MECANIZADO DE VALA COM RETROESCAVADEIRA (CAPACIDADE DA CAÇAMBA DA RETRO: 0,26 M³ / POTÊNCIA: 88 HP), LARGURA ATÉ 0,8 M, PROFUNDIDADE ATÉ 1,5 M, COM SOLO ARGILO-ARENOSO. AF_05/2016</t>
  </si>
  <si>
    <t>31,94</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</si>
  <si>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</si>
  <si>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</si>
  <si>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</si>
  <si>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</si>
  <si>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22,32</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</si>
  <si>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</si>
  <si>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</si>
  <si>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</si>
  <si>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</si>
  <si>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</si>
  <si>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</si>
  <si>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69,90</t>
  </si>
  <si>
    <t>94328</t>
  </si>
  <si>
    <t>ATERRO MECANIZADO DE VALA COM ESCAVADEIRA HIDRÁULICA (CAPACIDADE DA CAÇAMBA: 0,8 M³ / POTÊNCIA: 111 HP), LARGURA ATÉ 1,5 M, PROFUNDIDADE DE 1,5 A 3,0 M, COM AREIA PARA ATERRO. AF_05/2016</t>
  </si>
  <si>
    <t>67,14</t>
  </si>
  <si>
    <t>94329</t>
  </si>
  <si>
    <t>ATERRO MECANIZADO DE VALA COM ESCAVADEIRA HIDRÁULICA (CAPACIDADE DA CAÇAMBA: 0,8 M³ / POTÊNCIA: 111 HP), LARGURA DE 1,5 A 2,5 M, PROFUNDIDADE DE 1,5 A 3,0 M, COM AREIA PARA ATERRO. AF_05/2016</t>
  </si>
  <si>
    <t>63,65</t>
  </si>
  <si>
    <t>94330</t>
  </si>
  <si>
    <t>ATERRO MECANIZADO DE VALA COM ESCAVADEIRA HIDRÁULICA (CAPACIDADE DA CAÇAMBA: 0,8 M³ / POTÊNCIA: 111 HP), LARGURA ATÉ 1,5 M, PROFUNDIDADE DE 3,0 A 4,5 M, COM AREIA PARA ATERRO. AF_05/2016</t>
  </si>
  <si>
    <t>64,44</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</si>
  <si>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</si>
  <si>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</si>
  <si>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</si>
  <si>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</si>
  <si>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63,29</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</si>
  <si>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</si>
  <si>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</si>
  <si>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</si>
  <si>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</si>
  <si>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76,45</t>
  </si>
  <si>
    <t>94339</t>
  </si>
  <si>
    <t>ATERRO MECANIZADO DE VALA COM RETROESCAVADEIRA (CAPACIDADE DA CAÇAMBA DA RETRO: 0,26 M³ / POTÊNCIA: 88 HP), LARGURA DE 0,8 A 1,5 M, PROFUNDIDADE ATÉ 1,5 M, COM AREIA PARA ATERRO. AF_05/2016</t>
  </si>
  <si>
    <t>69,78</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</si>
  <si>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</si>
  <si>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</si>
  <si>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</si>
  <si>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</si>
  <si>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63,03</t>
  </si>
  <si>
    <t>94342</t>
  </si>
  <si>
    <t>ATERRO MANUAL DE VALAS COM AREIA PARA ATERRO E COMPACTAÇÃO MECANIZADA. AF_05/2016</t>
  </si>
  <si>
    <t>78,60</t>
  </si>
  <si>
    <t>96385</t>
  </si>
  <si>
    <t>EXECUÇÃO E COMPACTAÇÃO DE ATERRO COM SOLO PREDOMINANTEMENTE ARGILOSO - EXCLUSIVE ESCAVAÇÃO, CARGA E TRANSPORTE E SOLO. AF_09/2017</t>
  </si>
  <si>
    <t>96386</t>
  </si>
  <si>
    <t>EXECUÇÃO E COMPACTAÇÃO DE ATERRO COM SOLO PREDOMINANTEMENTE ARENOSO - EXCLUSIVE ESCAVAÇÃO, CARGA E TRANSPORTE E SOLO. AF_09/2017</t>
  </si>
  <si>
    <t>83346</t>
  </si>
  <si>
    <t>UMEDECIMENTO DE MATERIAL PARA FECHAMENTO DE VALAS.</t>
  </si>
  <si>
    <t>93360</t>
  </si>
  <si>
    <t>REATERRO MECANIZADO DE VALA COM ESCAVADEIRA HIDRÁULICA (CAPACIDADE DA CAÇAMBA: 0,8 M³ / POTÊNCIA: 111 HP), LARGURA DE 1,5 A 2,5 M, PROFUNDIDADE ATÉ 1,5 M, COM SOLO (SEM SUBSTITUIÇÃO) DE 1ª CATEGORIA EM LOCAIS COM ALTO NÍVEL DE INTERFERÊNCIA. AF_04/2016</t>
  </si>
  <si>
    <t>93361</t>
  </si>
  <si>
    <t>REATERRO MECANIZADO DE VALA COM ESCAVADEIRA HIDRÁULICA (CAPACIDADE DA CAÇAMBA: 0,8 M³ / POTÊNCIA: 111 HP), LARGURA ATÉ 1,5 M, PROFUNDIDADE DE 1,5 A 3,0 M, COM SOLO (SEM SUBSTITUIÇÃO) DE 1ª CATEGORIA EM LOCAIS COM ALTO NÍVEL DE INTERFERÊNCIA. AF_04/2016</t>
  </si>
  <si>
    <t>12,08</t>
  </si>
  <si>
    <t>93362</t>
  </si>
  <si>
    <t>REATERRO MECANIZADO DE VALA COM ESCAVADEIRA HIDRÁULICA (CAPACIDADE DA CAÇAMBA: 0,8 M³ / POTÊNCIA: 111 HP), LARGURA DE 1,5 A 2,5 M, PROFUNDIDADE DE 1,5 A 3,0 M, COM SOLO (SEM SUBSTITUIÇÃO) DE 1ª CATEGORIA EM LOCAIS COM ALTO NÍVEL DE INTERFERÊNCIA. AF_04/2016</t>
  </si>
  <si>
    <t>93363</t>
  </si>
  <si>
    <t>REATERRO MECANIZADO DE VALA COM ESCAVADEIRA HIDRÁULICA (CAPACIDADE DA CAÇAMBA: 0,8 M³ / POTÊNCIA: 111 HP), LARGURA ATÉ 1,5 M, PROFUNDIDADE DE 3,0 A 4,5 M COM SOLO (SEM SUBSTITUIÇÃO)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</si>
  <si>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</si>
  <si>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</si>
  <si>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</si>
  <si>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(SEM SUBSTITUIÇÃO) DE 1ª CATEGORIA EM LOCAIS COM ALTO NÍVEL DE INTERFERÊNCIA. AF_04/2016</t>
  </si>
  <si>
    <t>8,08</t>
  </si>
  <si>
    <t>93366</t>
  </si>
  <si>
    <t>REATERRO MECANIZADO DE VALA COM ESCAVADEIRA HIDRÁULICA (CAPACIDADE DA CAÇAMBA: 0,8 M³ / POTÊNCIA: 111 HP), LARGURA DE 1,5 A 2,5 M, PROFUNDIDADE DE 4,5 A 6,0 M, COM SOLO (SEM SUBSTITUIÇÃO) DE 1ª CATEGORIA EM LOCAIS COM ALTO NÍVEL DE INTERFERÊNCIA. AF_04/2016</t>
  </si>
  <si>
    <t>93367</t>
  </si>
  <si>
    <t>REATERRO MECANIZADO DE VALA COM ESCAVADEIRA HIDRÁULICA (CAPACIDADE DA CAÇAMBA: 0,8 M³ / POTÊNCIA: 111 HP), LARGURA DE 1,5 A 2,5 M, PROFUNDIDADE ATÉ 1,5 M, COM SOLO (SEM SUBSTITUIÇÃO) DE 1ª CATEGORIA EM LOCAIS COM BAIXO NÍVEL DE INTERFERÊNCIA. AF_04/2016</t>
  </si>
  <si>
    <t>93368</t>
  </si>
  <si>
    <t>REATERRO MECANIZADO DE VALA COM ESCAVADEIRA HIDRÁULICA (CAPACIDADE DA CAÇAMBA: 0,8 M³ / POTÊNCIA: 111 HP), LARGURA ATÉ 1,5 M, PROFUNDIDADE DE 1,5 A 3,0 M, COM SOLO (SEM SUBSTITUIÇÃO) DE 1ª CATEGORIA EM LOCAIS COM BAIXO NÍVEL DE INTERFERÊNCIA. AF_04/2016</t>
  </si>
  <si>
    <t>11,08</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</si>
  <si>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</si>
  <si>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</si>
  <si>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</si>
  <si>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(SEM SUBSTITUIÇÃO)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</si>
  <si>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</si>
  <si>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</si>
  <si>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</si>
  <si>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(SEM SUBSTITUIÇÃO)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</si>
  <si>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</si>
  <si>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</si>
  <si>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</si>
  <si>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</si>
  <si>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</si>
  <si>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(SEM SUBSTITUIÇÃO) DE 1ª CATEGORIA EM LOCAIS COM ALTO NÍVEL DE INTERFERÊNCIA. AF_04/2016</t>
  </si>
  <si>
    <t>93376</t>
  </si>
  <si>
    <t>REATERRO MECANIZADO DE VALA COM RETROESCAVADEIRA (CAPACIDADE DA CAÇAMBA DA RETRO: 0,26 M³ / POTÊNCIA: 88 HP), LARGURA ATÉ 0,8 M, PROFUNDIDADE DE 1,5 A 3,0 M, COM SOLO (SEM SUBSTITUIÇÃO)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</si>
  <si>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</si>
  <si>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</si>
  <si>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</si>
  <si>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(SEM SUBSTITUIÇÃO) DE 1ª CATEGORIA EM LOCAIS COM BAIXO NÍVEL DE INTERFERÊNCIA. AF_04/2016</t>
  </si>
  <si>
    <t>93379</t>
  </si>
  <si>
    <t>REATERRO MECANIZADO DE VALA COM RETROESCAVADEIRA (CAPACIDADE DA CAÇAMBA DA RETRO: 0,26 M³ / POTÊNCIA: 88 HP), LARGURA DE 0,8 A 1,5 M, PROFUNDIDADE ATÉ 1,5 M, COM SOLO (SEM SUBSTITUIÇÃO) DE 1ª CATEGORIA EM LOCAIS COM BAIXO NÍVEL DE INTERFERÊNCIA. AF_04/2016</t>
  </si>
  <si>
    <t>13,21</t>
  </si>
  <si>
    <t>93380</t>
  </si>
  <si>
    <t>REATERRO MECANIZADO DE VALA COM RETROESCAVADEIRA (CAPACIDADE DA CAÇAMBA DA RETRO: 0,26 M³ / POTÊNCIA: 88 HP), LARGURA ATÉ 0,8 M, PROFUNDIDADE DE 1,5 A 3,0 M, COM SOLO (SEM SUBSTITUIÇÃO)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</si>
  <si>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</si>
  <si>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</si>
  <si>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</si>
  <si>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</si>
  <si>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32,52</t>
  </si>
  <si>
    <t>72838</t>
  </si>
  <si>
    <t>TRANSPORTE COMERCIAL COM CAMINHAO CARROCERIA 9 T, RODOVIA EM LEITO NATURAL</t>
  </si>
  <si>
    <t>72839</t>
  </si>
  <si>
    <t>TRANSPORTE COMERCIAL COM CAMINHAO CARROCERIA 9 T, RODOVIA COM REVESTIMENTO PRIMARIO</t>
  </si>
  <si>
    <t>72840</t>
  </si>
  <si>
    <t>TRANSPORTE COMERCIAL COM CAMINHAO CARROCERIA 9 T, RODOVIA PAVIMENTADA</t>
  </si>
  <si>
    <t>72844</t>
  </si>
  <si>
    <t>CARGA, MANOBRAS E DESCARGA DE AREIA, BRITA, PEDRA DE MAO E SOLOS COM CAMINHAO BASCULANTE 6 M3 (DESCARGA LIVRE)</t>
  </si>
  <si>
    <t>T</t>
  </si>
  <si>
    <t>72845</t>
  </si>
  <si>
    <t>CARGA, MANOBRAS E DESCARGA DE BRITA PARA TRATAMENTOS SUPERFICIAIS, COM CAMINHAO BASCULANTE 6 M3</t>
  </si>
  <si>
    <t>72846</t>
  </si>
  <si>
    <t>CARGA, MANOBRAS E DESCARGA DE MISTURA BETUMINOSA A QUENTE, COM CAMINHAO BASCULANTE 6 M3</t>
  </si>
  <si>
    <t>72847</t>
  </si>
  <si>
    <t>CARGA, MANOBRAS E DESCARGA DE MISTURA BETUMINOSA A FRIO, COM CAMINHAO BASCULANTE 6 M3</t>
  </si>
  <si>
    <t>72848</t>
  </si>
  <si>
    <t>CARGA, MANOBRAS E DESCARGA DE BRITA PARA BASE DE MACADAME, COM CAMINHAO BASCULANTE 6 M3</t>
  </si>
  <si>
    <t>72849</t>
  </si>
  <si>
    <t>CARGA, MANOBRAS E DESCARGA DE MISTURAS DE SOLOS E AGREGADOS (BASES ESTABILIZADAS EM USINA) COM CAMINHAO BASCULANTE 6 M3</t>
  </si>
  <si>
    <t>72850</t>
  </si>
  <si>
    <t>CARGA, MANOBRAS E DESCARGA DE MATERIAIS DIVERSOS, COM CAMINHAO CARROCERIA 9T (CARGA E DESCARGA MANUAIS)</t>
  </si>
  <si>
    <t>10,69</t>
  </si>
  <si>
    <t>72882</t>
  </si>
  <si>
    <t>72883</t>
  </si>
  <si>
    <t>72884</t>
  </si>
  <si>
    <t>72885</t>
  </si>
  <si>
    <t>TRANSPORTE COMERCIAL COM CAMINHAO BASCULANTE 6 M3, RODOVIA EM LEITO NATURAL</t>
  </si>
  <si>
    <t>72886</t>
  </si>
  <si>
    <t>TRANSPORTE COMERCIAL COM CAMINHAO BASCULANTE 6 M3, RODOVIA COM REVESTIMENTO PRIMARIO</t>
  </si>
  <si>
    <t>72887</t>
  </si>
  <si>
    <t>TRANSPORTE COMERCIAL COM CAMINHAO BASCULANTE 6 M3, RODOVIA PAVIMENTADA</t>
  </si>
  <si>
    <t>72888</t>
  </si>
  <si>
    <t>72890</t>
  </si>
  <si>
    <t>CARGA, MANOBRAS E DESCARGA DE BRITA PARA TRATAMENTOS SUPERFICIAIS, COM CAMINHAO BASCULANTE 6 M3, DESCARGA EM DISTRIBUIDOR</t>
  </si>
  <si>
    <t>72891</t>
  </si>
  <si>
    <t>CARGA, MANOBRAS E DESCARGA DE MISTURA BETUMINOSA A QUENTE, COM CAMINHAO BASCULANTE 6 M3, DESCARGA EM VIBRO-ACABADORA</t>
  </si>
  <si>
    <t>72892</t>
  </si>
  <si>
    <t>CARGA, MANOBRAS E DESCARGA DE DE MISTURA BETUMINOSA A FRIO, COM CAMINHAO BASCULANTE 6 M3, DESCARGA EM VIBRO-ACABADORA</t>
  </si>
  <si>
    <t>72893</t>
  </si>
  <si>
    <t>CARGA, MANOBRAS E DESCARGA DE BRITA PARA BASE DE MACADAME, COM CAMINHAO BASCULANTE 6 M3, DESCARGA EM DISTRIBUIDOR</t>
  </si>
  <si>
    <t>72894</t>
  </si>
  <si>
    <t>CARGA, MANOBRAS E DESCARGA DE MISTURAS DE SOLOS E AGREGADOS, COM CAMINHAO BASCULANTE 6 M3, DESCARGA EM DISTRIBUIDOR</t>
  </si>
  <si>
    <t>72895</t>
  </si>
  <si>
    <t>CARGA, MANOBRAS E DESCARGA DE MATERIAIS DIVERSOS, COM CAMINHAO BASCULANTE 6M3 (CARGA E DESCARGA MANUAIS)</t>
  </si>
  <si>
    <t>19,85</t>
  </si>
  <si>
    <t>72897</t>
  </si>
  <si>
    <t>CARGA MANUAL DE ENTULHO EM CAMINHAO BASCULANTE 6 M3</t>
  </si>
  <si>
    <t>17,33</t>
  </si>
  <si>
    <t>72898</t>
  </si>
  <si>
    <t>CARGA E DESCARGA MECANIZADAS DE ENTULHO EM CAMINHAO BASCULANTE 6 M3</t>
  </si>
  <si>
    <t>72899</t>
  </si>
  <si>
    <t>TRANSPORTE DE ENTULHO COM CAMINHÃO BASCULANTE 6 M3, RODOVIA PAVIMENTADA, DMT ATE 0,5 KM</t>
  </si>
  <si>
    <t>72900</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</si>
  <si>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</si>
  <si>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</si>
  <si>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</si>
  <si>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</si>
  <si>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</si>
  <si>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83358</t>
  </si>
  <si>
    <t>TRANSPORTE DE PAVIMENTACAO REMOVIDA (RODOVIAS NAO URBANAS)</t>
  </si>
  <si>
    <t>95285</t>
  </si>
  <si>
    <t>TRANSPORTE COM CAMINHÃO BASCULANTE 6 M3 EM RODOVIA COM LEITO NATURAL, DMT ATÉ 200 M</t>
  </si>
  <si>
    <t>95286</t>
  </si>
  <si>
    <t>TRANSPORTE COM CAMINHÃO BASCULANTE 6 M3 EM RODOVIA COM LEITO NATURAL, DMT 200 A 400 M</t>
  </si>
  <si>
    <t>3,67</t>
  </si>
  <si>
    <t>95287</t>
  </si>
  <si>
    <t>TRANSPORTE COM CAMINHÃO BASCULANTE 6 M3 EM RODOVIA COM LEITO NATURAL, DMT 400 A 60</t>
  </si>
  <si>
    <t>95288</t>
  </si>
  <si>
    <t>TRANSPORTE COM CAMINHÃO BASCULANTE 6 M3 EM RODOVIA COM LEITO NATURAL, DMT 600 A 800 M</t>
  </si>
  <si>
    <t>95289</t>
  </si>
  <si>
    <t>TRANSPORTE COM CAMINHÃO BASCULANTE 6 M3 EM RODOVIA COM LEITO NATURAL, DMT 800 A 1.000 M</t>
  </si>
  <si>
    <t>95291</t>
  </si>
  <si>
    <t>TRANSPORTE COM CAMINHÃO BASCULANTE 6 M3 EM RODOVIA COM REVESTIMENTO PRIMÁRIO, DMT ATÉ 200 M</t>
  </si>
  <si>
    <t>95292</t>
  </si>
  <si>
    <t>TRANSPORTE COM CAMINHÃO BASCULANTE 6 M3 EM RODOVIA COM REVESTIMENTO PRIMÁRIO, DMT 200 A 400 M</t>
  </si>
  <si>
    <t>95293</t>
  </si>
  <si>
    <t>TRANSPORTE COM CAMINHÃO BASCULANTE 6 M3 EM RODOVIA COM REVESTIMENTO PRIMÁRIO, DMT 400 A 600 M</t>
  </si>
  <si>
    <t>95294</t>
  </si>
  <si>
    <t>TRANSPORTE COM CAMINHÃO BASCULANTE 6 M3 EM RODOVIA COM REVESTIMENTO PRIMÁRIO,  DMT 800 A 1.000 M</t>
  </si>
  <si>
    <t>95295</t>
  </si>
  <si>
    <t>TRANSPORTE COM CAMINHÃO BASCULANTE 6 M3 EM RODOVIA COM REVESTIMENTO PRIMÁRIO,  DMT 600 A 800 M</t>
  </si>
  <si>
    <t>95297</t>
  </si>
  <si>
    <t>TRANSPORTE COM CAMINHÃO BASCULANTE 6 M3 EM RODOVIA PAVIMENTADA,  DMT ATÉ 200 M</t>
  </si>
  <si>
    <t>95298</t>
  </si>
  <si>
    <t>TRANSPORTE COM CAMINHÃO BASCULANTE 6 M3 EM RODOVIA PAVIMENTADA, DMT 200 A 400 M</t>
  </si>
  <si>
    <t>95299</t>
  </si>
  <si>
    <t>TRANSPORTE COM CAMINHÃO BASCULANTE 6 M3 EM RODOVIA PAVIMENTADA, DMT 400 A 600 M</t>
  </si>
  <si>
    <t>95300</t>
  </si>
  <si>
    <t>TRANSPORTE COM CAMINHÃO BASCULANTE 6 M3 EM RODOVIA PAVIMENTADA, DMT 600 A 800 M</t>
  </si>
  <si>
    <t>95301</t>
  </si>
  <si>
    <t>TRANSPORTE COM CAMINHÃO BASCULANTE 6 M3 EM RODOVIA PAVIMENTADA, DMT 800 A 1.000 M</t>
  </si>
  <si>
    <t>97912</t>
  </si>
  <si>
    <t>TRANSPORTE COM CAMINHÃO BASCULANTE DE 6 M3, EM VIA URBANA EM LEITO NATURAL (UNIDADE: M3XKM). AF_01/2018</t>
  </si>
  <si>
    <t>97913</t>
  </si>
  <si>
    <t>TRANSPORTE COM CAMINHÃO BASCULANTE DE 6 M3, EM VIA URBANA EM REVESTIMENTO PRIMÁRIO (UNIDADE: M3XKM). AF_01/2018</t>
  </si>
  <si>
    <t>97914</t>
  </si>
  <si>
    <t>TRANSPORTE COM CAMINHÃO BASCULANTE DE 6 M3, EM VIA URBANA PAVIMENTADA, DMT ATÉ 30 KM (UNIDADE: M3XKM). AF_01/2018</t>
  </si>
  <si>
    <t>97915</t>
  </si>
  <si>
    <t>TRANSPORTE COM CAMINHÃO BASCULANTE DE 6 M3, EM VIA URBANA PAVIMENTADA, DMT ACIMA DE 30 KM (UNIDADE: M3XKM). AF_01/2018</t>
  </si>
  <si>
    <t>97916</t>
  </si>
  <si>
    <t>TRANSPORTE COM CAMINHÃO BASCULANTE DE 6 M3, EM VIA URBANA EM LEITO NATURAL (UNIDADE: TXKM). AF_01/2018</t>
  </si>
  <si>
    <t>97917</t>
  </si>
  <si>
    <t>TRANSPORTE COM CAMINHÃO BASCULANTE DE 6 M3, EM VIA URBANA EM REVESTIMENTO PRIMÁRIO (UNIDADE: TXKM). AF_01/2018</t>
  </si>
  <si>
    <t>97918</t>
  </si>
  <si>
    <t>TRANSPORTE COM CAMINHÃO BASCULANTE DE 6 M3, EM VIA URBANA PAVIMENTADA, DMT ATÉ 30 KM (UNIDADE: TXKM). AF_01/2018</t>
  </si>
  <si>
    <t>97919</t>
  </si>
  <si>
    <t>TRANSPORTE COM CAMINHÃO BASCULANTE DE 6 M3, EM VIA URBANA PAVIMENTADA, DMT ACIMA DE 30 KM (UNIDADE: TXKM). AF_01/2018</t>
  </si>
  <si>
    <t>94097</t>
  </si>
  <si>
    <t>PREPARO DE FUNDO DE VALA COM LARGURA MENOR QUE 1,5 M, EM LOCAL COM NÍVEL BAIXO DE INTERFERÊNCIA. AF_06/2016</t>
  </si>
  <si>
    <t>94098</t>
  </si>
  <si>
    <t>PREPARO DE FUNDO DE VALA  COM LARGURA MENOR QUE 1,5 M, EM LOCAL COM NÍVEL ALTO DE INTERFERÊNCIA. AF_06/2016</t>
  </si>
  <si>
    <t>94099</t>
  </si>
  <si>
    <t>PREPARO DE FUNDO DE VALA COM LARGURA MAIOR OU IGUAL A 1,5 M E MENOR QUE 2,5 M, EM LOCAL COM NÍVEL BAIXO DE INTERFERÊNCIA. AF_06/2016</t>
  </si>
  <si>
    <t>94100</t>
  </si>
  <si>
    <t>PREPARO DE FUNDO DE VALA  COM LARGURA MAIOR OU IGUAL A 1,5 M E MENOR QUE 2,5 M, EM LOCAL COM NÍVEL ALTO DE INTERFERÊNCIA. AF_06/2016</t>
  </si>
  <si>
    <t>94102</t>
  </si>
  <si>
    <t>LASTRO DE VALA COM PREPARO DE FUNDO, LARGURA MENOR QUE 1,5 M, COM CAMADA DE AREIA, LANÇAMENTO MANUAL, EM LOCAL COM NÍVEL BAIXO DE INTERFERÊNCIA. AF_06/2016</t>
  </si>
  <si>
    <t>117,32</t>
  </si>
  <si>
    <t>94103</t>
  </si>
  <si>
    <t>LASTRO DE VALA COM PREPARO DE FUNDO, LARGURA MENOR QUE 1,5 M, COM CAMADA DE BRITA, LANÇAMENTO MANUAL, EM LOCAL COM NÍVEL BAIXO DE INTERFERÊNCIA. AF_06/2016</t>
  </si>
  <si>
    <t>185,84</t>
  </si>
  <si>
    <t>94104</t>
  </si>
  <si>
    <t>LASTRO DE VALA COM PREPARO DE FUNDO, LARGURA MENOR QUE 1,5 M, COM CAMADA DE AREIA, LANÇAMENTO MANUAL, EM LOCAL COM NÍVEL ALTO DE INTERFERÊNCIA. AF_06/2016</t>
  </si>
  <si>
    <t>120,63</t>
  </si>
  <si>
    <t>94105</t>
  </si>
  <si>
    <t>LASTRO DE VALA COM PREPARO DE FUNDO, LARGURA MENOR QUE 1,5 M, COM CAMADA DE BRITA, LANÇAMENTO MANUAL, EM LOCAL COM NÍVEL ALTO DE INTERFERÊNCIA. AF_06/2016</t>
  </si>
  <si>
    <t>189,20</t>
  </si>
  <si>
    <t>94106</t>
  </si>
  <si>
    <t>LASTRO COM PREPARO DE FUNDO, LARGURA MAIOR OU IGUAL A 1,5 M, COM CAMADA DE AREIA, LANÇAMENTO MANUAL, EM LOCAL COM NÍVEL BAIXO DE INTERFERÊNCIA. AF_06/2016</t>
  </si>
  <si>
    <t>100,18</t>
  </si>
  <si>
    <t>94107</t>
  </si>
  <si>
    <t>LASTRO COM PREPARO DE FUNDO, LARGURA MAIOR OU IGUAL A 1,5 M, COM CAMADA DE BRITA, LANÇAMENTO MANUAL, EM LOCAL COM NÍVEL BAIXO DE INTERFERÊNCIA. AF_06/2016</t>
  </si>
  <si>
    <t>168,73</t>
  </si>
  <si>
    <t>94108</t>
  </si>
  <si>
    <t>LASTRO COM PREPARO DE FUNDO, LARGURA MAIOR OU IGUAL A 1,5 M, COM CAMADA DE AREIA, LANÇAMENTO MANUAL, EM LOCAL COM NÍVEL ALTO DE INTERFERÊNCIA. AF_06/2016</t>
  </si>
  <si>
    <t>103,53</t>
  </si>
  <si>
    <t>94110</t>
  </si>
  <si>
    <t>LASTRO COM PREPARO DE FUNDO, LARGURA MAIOR OU IGUAL A 1,5 M, COM CAMADA DE BRITA, LANÇAMENTO MANUAL, EM LOCAL COM NÍVEL ALTO DE INTERFERÊNCIA. AF_06/2016</t>
  </si>
  <si>
    <t>172,05</t>
  </si>
  <si>
    <t>94111</t>
  </si>
  <si>
    <t>LASTRO DE VALA COM PREPARO DE FUNDO, LARGURA MENOR QUE 1,5 M, COM CAMADA DE AREIA, LANÇAMENTO MECANIZADO, EM LOCAL COM NÍVEL BAIXO DE INTERFERÊNCIA. AF_06/2016</t>
  </si>
  <si>
    <t>96,93</t>
  </si>
  <si>
    <t>94112</t>
  </si>
  <si>
    <t>LASTRO DE VALA COM PREPARO DE FUNDO, LARGURA MENOR QUE 1,5 M, COM CAMADA DE BRITA, LANÇAMENTO MECANIZADO, EM LOCAL COM NÍVEL BAIXO DE INTERFERÊNCIA. AF_06/2016</t>
  </si>
  <si>
    <t>94113</t>
  </si>
  <si>
    <t>LASTRO DE VALA COM PREPARO DE FUNDO, LARGURA MENOR QUE 1,5 M, COM CAMADA DE AREIA, LANÇAMENTO MECANIZADO, EM LOCAL COM NÍVEL ALTO DE INTERFERÊNCIA. AF_06/2016</t>
  </si>
  <si>
    <t>102,47</t>
  </si>
  <si>
    <t>94114</t>
  </si>
  <si>
    <t>LASTRO DE VALA COM PREPARO DE FUNDO, LARGURA MENOR QUE 1,5 M, COM CAMADA DE BRITA, LANÇAMENTO MECANIZADO, EM LOCAL COM NÍVEL ALTO DE INTERFERÊNCIA. AF_06/2016</t>
  </si>
  <si>
    <t>166,98</t>
  </si>
  <si>
    <t>94115</t>
  </si>
  <si>
    <t>LASTRO COM PREPARO DE FUNDO, LARGURA MAIOR OU IGUAL A 1,5 M, COM CAMADA DE AREIA, LANÇAMENTO MECANIZADO, EM LOCAL COM NÍVEL BAIXO DE INTERFERÊNCIA. AF_06/2016</t>
  </si>
  <si>
    <t>70,58</t>
  </si>
  <si>
    <t>94116</t>
  </si>
  <si>
    <t>LASTRO COM PREPARO DE FUNDO, LARGURA MAIOR OU IGUAL A 1,5 M, COM CAMADA DE BRITA, LANÇAMENTO MECANIZADO, EM LOCAL COM NÍVEL BAIXO DE INTERFERÊNCIA. AF_06/2016</t>
  </si>
  <si>
    <t>130,58</t>
  </si>
  <si>
    <t>94117</t>
  </si>
  <si>
    <t>LASTRO COM PREPARO DE FUNDO, LARGURA MAIOR OU IGUAL A 1,5 M, COM CAMADA DE AREIA, LANÇAMENTO MECANIZADO, EM LOCAL COM NÍVEL ALTO DE INTERFERÊNCIA. AF_06/2016</t>
  </si>
  <si>
    <t>75,73</t>
  </si>
  <si>
    <t>94118</t>
  </si>
  <si>
    <t>LASTRO COM PREPARO DE FUNDO, LARGURA MAIOR OU IGUAL A 1,5 M, COM CAMADA DE BRITA, LANÇAMENTO MECANIZADO, EM LOCAL COM NÍVEL ALTO DE INTERFERÊNCIA. AF_06/2016</t>
  </si>
  <si>
    <t>136,66</t>
  </si>
  <si>
    <t>94,49</t>
  </si>
  <si>
    <t>88549</t>
  </si>
  <si>
    <t>FORNECIMENTO E ASSENTAMENTO DE BRITA 2-DRENOS E FILTROS   MM</t>
  </si>
  <si>
    <t>75,32</t>
  </si>
  <si>
    <t>41721</t>
  </si>
  <si>
    <t>COMPACTACAO MECANICA A 95%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</si>
  <si>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</si>
  <si>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</si>
  <si>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</si>
  <si>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</si>
  <si>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</si>
  <si>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</si>
  <si>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83344</t>
  </si>
  <si>
    <t>ESPALHAMENTO DE MATERIAL EM BOTA FORA, COM UTILIZACAO DE TRATOR DE ESTEIRAS DE 165 HP</t>
  </si>
  <si>
    <t>95606</t>
  </si>
  <si>
    <t>UMIDIFICAÇÃO DE MATERIAL PARA VALAS COM CAMINHÃO PIPA 10000L. AF_11/2016</t>
  </si>
  <si>
    <t>72131</t>
  </si>
  <si>
    <t>ALVENARIA EM TIJOLO CERAMICO MACICO 5X10X20CM 1 VEZ (ESPESSURA 20CM), ASSENTADO COM ARGAMASSA TRACO 1:2:8 (CIMENTO, CAL E AREIA)</t>
  </si>
  <si>
    <t>113,22</t>
  </si>
  <si>
    <t>72132</t>
  </si>
  <si>
    <t>ALVENARIA EM TIJOLO CERAMICO MACICO 5X10X20CM 1/2 VEZ (ESPESSURA 10CM), ASSENTADO COM ARGAMASSA TRACO 1:2:8 (CIMENTO, CAL E AREIA)</t>
  </si>
  <si>
    <t>58,58</t>
  </si>
  <si>
    <t>72133</t>
  </si>
  <si>
    <t>ALVENARIA EM TIJOLO CERAMICO MACICO 5X10X20CM 1 1/2 VEZ (ESPESSURA 30CM), ASSENTADO COM ARGAMASSA TRACO 1:2:8 (CIMENTO, CAL E AREIA)</t>
  </si>
  <si>
    <t>199,27</t>
  </si>
  <si>
    <t>87471</t>
  </si>
  <si>
    <t>ALVENARIA DE VEDAÇÃO DE BLOCOS CERÂMICOS FURADOS NA VERTICAL DE 9X19X39CM (ESPESSURA 9CM) DE PAREDES COM ÁREA LÍQUIDA MENOR QUE 6M² SEM VÃOS E ARGAMASSA DE ASSENTAMENTO COM PREPARO EM BETONEIRA. AF_06/2014</t>
  </si>
  <si>
    <t>37,22</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</si>
  <si>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</si>
  <si>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</si>
  <si>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</si>
  <si>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</si>
  <si>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51,37</t>
  </si>
  <si>
    <t>87474</t>
  </si>
  <si>
    <t>ALVENARIA DE VEDAÇÃO DE BLOCOS CERÂMICOS FURADOS NA VERTICAL DE 14X19X39CM (ESPESSURA 14CM) DE PAREDES COM ÁREA LÍQUIDA MENOR QUE 6M² SEM VÃOS E ARGAMASSA DE ASSENTAMENTO COM PREPARO MANUAL. AF_06/2014</t>
  </si>
  <si>
    <t>52,14</t>
  </si>
  <si>
    <t>87475</t>
  </si>
  <si>
    <t>ALVENARIA DE VEDAÇÃO DE BLOCOS CERÂMICOS FURADOS NA VERTICAL DE 19X19X39CM (ESPESSURA 19CM) DE PAREDES COM ÁREA LÍQUIDA MENOR QUE 6M² SEM VÃOS E ARGAMASSA DE ASSENTAMENTO COM PREPARO EM BETONEIRA. AF_06/2014</t>
  </si>
  <si>
    <t>60,54</t>
  </si>
  <si>
    <t>87476</t>
  </si>
  <si>
    <t>ALVENARIA DE VEDAÇÃO DE BLOCOS CERÂMICOS FURADOS NA VERTICAL DE 19X19X39CM (ESPESSURA 19CM) DE PAREDES COM ÁREA LÍQUIDA MENOR QUE 6M² SEM VÃOS E ARGAMASSA DE ASSENTAMENTO COM PREPARO MANUAL. AF_06/2014</t>
  </si>
  <si>
    <t>61,44</t>
  </si>
  <si>
    <t>87477</t>
  </si>
  <si>
    <t>ALVENARIA DE VEDAÇÃO DE BLOCOS CERÂMICOS FURADOS NA VERTICAL DE 9X19X39CM (ESPESSURA 9CM) DE PAREDES COM ÁREA LÍQUIDA MAIOR OU IGUAL A 6M² SEM VÃOS E ARGAMASSA DE ASSENTAMENTO COM PREPARO EM BETONEIRA. AF_06/2014</t>
  </si>
  <si>
    <t>33,75</t>
  </si>
  <si>
    <t>87478</t>
  </si>
  <si>
    <t>ALVENARIA DE VEDAÇÃO DE BLOCOS CERÂMICOS FURADOS NA VERTICAL DE 9X19X39CM (ESPESSURA 9CM) DE PAREDES COM ÁREA LÍQUIDA MAIOR OU IGUAL A 6M² SEM VÃOS E ARGAMASSA DE ASSENTAMENTO COM PREPARO MANUAL. AF_06/2014</t>
  </si>
  <si>
    <t>34,43</t>
  </si>
  <si>
    <t>87479</t>
  </si>
  <si>
    <t>ALVENARIA DE VEDAÇÃO DE BLOCOS CERÂMICOS FURADOS NA VERTICAL DE 14X19X39CM (ESPESSURA 14CM) DE PAREDES COM ÁREA LÍQUIDA MAIOR OU IGUAL A 6M² SEM VÃOS E ARGAMASSA DE ASSENTAMENTO COM PREPARO EM BETONEIRA. AF_06/2014</t>
  </si>
  <si>
    <t>47,43</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</si>
  <si>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</si>
  <si>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</si>
  <si>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</si>
  <si>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</si>
  <si>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56,62</t>
  </si>
  <si>
    <t>87482</t>
  </si>
  <si>
    <t>ALVENARIA DE VEDAÇÃO DE BLOCOS CERÂMICOS FURADOS NA VERTICAL DE 19X19X39CM (ESPESSURA 19CM) DE PAREDES COM ÁREA LÍQUIDA MAIOR OU IGUAL A 6M² SEM VÃOS E ARGAMASSA DE ASSENTAMENTO COM PREPARO MANUAL. AF_06/2014</t>
  </si>
  <si>
    <t>57,52</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</si>
  <si>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</si>
  <si>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</si>
  <si>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</si>
  <si>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</si>
  <si>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43,37</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</si>
  <si>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</si>
  <si>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</si>
  <si>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</si>
  <si>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</si>
  <si>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65,96</t>
  </si>
  <si>
    <t>87488</t>
  </si>
  <si>
    <t>ALVENARIA DE VEDAÇÃO DE BLOCOS CERÂMICOS FURADOS NA VERTICAL DE 19X19X39CM (ESPESSURA 19CM) DE PAREDES COM ÁREA LÍQUIDA MENOR QUE 6M² COM VÃOS E ARGAMASSA DE ASSENTAMENTO COM PREPARO MANUAL. AF_06/2014</t>
  </si>
  <si>
    <t>66,86</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</si>
  <si>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</si>
  <si>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</si>
  <si>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</si>
  <si>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</si>
  <si>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</si>
  <si>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</si>
  <si>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</si>
  <si>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</si>
  <si>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</si>
  <si>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</si>
  <si>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59,99</t>
  </si>
  <si>
    <t>87494</t>
  </si>
  <si>
    <t>ALVENARIA DE VEDAÇÃO DE BLOCOS CERÂMICOS FURADOS NA VERTICAL DE 19X19X39CM (ESPESSURA 19CM) DE PAREDES COM ÁREA LÍQUIDA MAIOR OU IGUAL A 6M² COM VÃOS E ARGAMASSA DE ASSENTAMENTO COM PREPARO MANUAL. AF_06/2014</t>
  </si>
  <si>
    <t>60,89</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</si>
  <si>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</si>
  <si>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</si>
  <si>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</si>
  <si>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</si>
  <si>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63,46</t>
  </si>
  <si>
    <t>87497</t>
  </si>
  <si>
    <t>ALVENARIA DE VEDAÇÃO DE BLOCOS CERÂMICOS FURADOS NA HORIZONTAL DE 11,5X19X19CM (ESPESSURA 11,5CM) DE PAREDES COM ÁREA LÍQUIDA MENOR QUE 6M² SEM VÃOS E ARGAMASSA DE ASSENTAMENTO COM PREPARO EM BETONEIRA. AF_06/2014</t>
  </si>
  <si>
    <t>60,82</t>
  </si>
  <si>
    <t>87498</t>
  </si>
  <si>
    <t>ALVENARIA DE VEDAÇÃO DE BLOCOS CERÂMICOS FURADOS NA HORIZONTAL DE 11,5X19X19CM (ESPESSURA 11,5CM) DE PAREDES COM ÁREA LÍQUIDA MENOR QUE 6M² SEM VÃOS E ARGAMASSA DE ASSENTAMENTO COM PREPARO MANUAL. AF_06/2014</t>
  </si>
  <si>
    <t>61,64</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</si>
  <si>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</si>
  <si>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</si>
  <si>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</si>
  <si>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</si>
  <si>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68,99</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</si>
  <si>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</si>
  <si>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</si>
  <si>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</si>
  <si>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</si>
  <si>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107,05</t>
  </si>
  <si>
    <t>87503</t>
  </si>
  <si>
    <t>ALVENARIA DE VEDAÇÃO DE BLOCOS CERÂMICOS FURADOS NA HORIZONTAL DE 9X19X19CM (ESPESSURA 9CM) DE PAREDES COM ÁREA LÍQUIDA MAIOR OU IGUAL A 6M² SEM VÃOS E ARGAMASSA DE ASSENTAMENTO COM PREPARO EM BETONEIRA. AF_06/2014</t>
  </si>
  <si>
    <t>53,95</t>
  </si>
  <si>
    <t>87504</t>
  </si>
  <si>
    <t>ALVENARIA DE VEDAÇÃO DE BLOCOS CERÂMICOS FURADOS NA HORIZONTAL DE 9X19X19CM (ESPESSURA 9CM) DE PAREDES COM ÁREA LÍQUIDA MAIOR OU IGUAL A 6M² SEM VÃOS E ARGAMASSA DE ASSENTAMENTO COM PREPARO MANUAL. AF_06/2014</t>
  </si>
  <si>
    <t>54,59</t>
  </si>
  <si>
    <t>87505</t>
  </si>
  <si>
    <t>ALVENARIA DE VEDAÇÃO DE BLOCOS CERÂMICOS FURADOS NA HORIZONTAL DE 11,5X19X19CM (ESPESSURA 11,5M) DE PAREDES COM ÁREA LÍQUIDA MAIOR OU IGUAL A 6M² SEM VÃOS E ARGAMASSA DE ASSENTAMENTO COM PREPARO EM BETONEIRA. AF_06/2014</t>
  </si>
  <si>
    <t>51,99</t>
  </si>
  <si>
    <t>87506</t>
  </si>
  <si>
    <t>ALVENARIA DE VEDAÇÃO DE BLOCOS CERÂMICOS FURADOS NA HORIZONTAL DE 11,5X19X19CM (ESPESSURA 11,5M) DE PAREDES COM ÁREA LÍQUIDA MAIOR OU IGUAL A 6M² SEM VÃOS E ARGAMASSA DE ASSENTAMENTO COM PREPARO MANUAL. AF_06/2014</t>
  </si>
  <si>
    <t>52,81</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</si>
  <si>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</si>
  <si>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</si>
  <si>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</si>
  <si>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</si>
  <si>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57,26</t>
  </si>
  <si>
    <t>87509</t>
  </si>
  <si>
    <t>ALVENARIA DE VEDAÇÃO DE BLOCOS CERÂMICOS FURADOS NA HORIZONTAL DE 14X9X19CM (ESPESSURA 14CM, BLOCO DEITADO) DE PAREDES COM ÁREA LÍQUIDA MAIOR OU IGUAL A 6M² SEM VÃOS E ARGAMASSA DE ASSENTAMENTO COM PREPARO EM BETONEIRA. AF_06/2014</t>
  </si>
  <si>
    <t>87,18</t>
  </si>
  <si>
    <t>87510</t>
  </si>
  <si>
    <t>ALVENARIA DE VEDAÇÃO DE BLOCOS CERÂMICOS FURADOS NA HORIZONTAL DE 14X9X19CM (ESPESSURA 14CM, BLOCO DEITADO) DE PAREDES COM ÁREA LÍQUIDA MAIOR OU IGUAL A 6M² SEM VÃOS E ARGAMASSA DE ASSENTAMENTO COM PREPARO MANUAL. AF_06/2014</t>
  </si>
  <si>
    <t>88,06</t>
  </si>
  <si>
    <t>87511</t>
  </si>
  <si>
    <t>ALVENARIA DE VEDAÇÃO DE BLOCOS CERÂMICOS FURADOS NA HORIZONTAL DE 9X19X19CM (ESPESSURA 9CM) DE PAREDES COM ÁREA LÍQUIDA MENOR QUE 6M² COM VÃOS E ARGAMASSA DE ASSENTAMENTO COM PREPARO EM BETONEIRA. AF_06/2014</t>
  </si>
  <si>
    <t>70,50</t>
  </si>
  <si>
    <t>87512</t>
  </si>
  <si>
    <t>ALVENARIA DE VEDAÇÃO DE BLOCOS CERÂMICOS FURADOS NA HORIZONTAL DE 9X19X19CM (ESPESSURA 9CM) DE PAREDES COM ÁREA LÍQUIDA MENOR QUE 6M² COM VÃOS E ARGAMASSA DE ASSENTAMENTO COM PREPARO MANUAL. AF_06/2014</t>
  </si>
  <si>
    <t>71,14</t>
  </si>
  <si>
    <t>87513</t>
  </si>
  <si>
    <t>ALVENARIA DE VEDAÇÃO DE BLOCOS CERÂMICOS FURADOS NA HORIZONTAL DE 11,5X19X19CM (ESPESSURA 11,5CM) DE PAREDES COM ÁREA LÍQUIDA MENOR QUE 6M² COM VÃOS E ARGAMASSA DE ASSENTAMENTO COM PREPARO EM BETONEIRA. AF_06/2014</t>
  </si>
  <si>
    <t>68,80</t>
  </si>
  <si>
    <t>87514</t>
  </si>
  <si>
    <t>ALVENARIA DE VEDAÇÃO DE BLOCOS CERÂMICOS FURADOS NA HORIZONTAL DE 11,5X19X19CM (ESPESSURA 11,5CM) DE PAREDES COM ÁREA LÍQUIDA MENOR QUE 6M² COM VÃOS E ARGAMASSA DE ASSENTAMENTO COM PREPARO MANUAL. AF_06/2014</t>
  </si>
  <si>
    <t>69,62</t>
  </si>
  <si>
    <t>87515</t>
  </si>
  <si>
    <t>ALVENARIA DE VEDAÇÃO DE BLOCOS CERÂMICOS FURADOS NA HORIZONTAL DE 9X14X19CM (ESPESSURA 9CM) DE PAREDES COM ÁREA LÍQUIDA MENOR QUE 6M² COM VÃOS E ARGAMASSA DE ASSENTAMENTO COM PREPARO EM BETONEIRA. AF_06/2014</t>
  </si>
  <si>
    <t>78,95</t>
  </si>
  <si>
    <t>87516</t>
  </si>
  <si>
    <t>ALVENARIA DE VEDAÇÃO DE BLOCOS CERÂMICOS FURADOS NA HORIZONTAL DE 9X14X19CM (ESPESSURA 9CM) DE PAREDES COM ÁREA LÍQUIDA MENOR QUE 6M² COM VÃOS E ARGAMASSA DE ASSENTAMENTO COM PREPARO MANUAL. AF_06/2014</t>
  </si>
  <si>
    <t>79,64</t>
  </si>
  <si>
    <t>87517</t>
  </si>
  <si>
    <t>ALVENARIA DE VEDAÇÃO DE BLOCOS CERÂMICOS FURADOS NA HORIZONTAL DE 14X9X19CM (ESPESSURA 14CM, BLOCO DEITADO) DE PAREDES COM ÁREA LÍQUIDA MENOR QUE 6M² COM VÃOS E ARGAMASSA DE ASSENTAMENTO COM PREPARO EM BETONEIRA. AF_06/2014</t>
  </si>
  <si>
    <t>122,76</t>
  </si>
  <si>
    <t>87518</t>
  </si>
  <si>
    <t>ALVENARIA DE VEDAÇÃO DE BLOCOS CERÂMICOS FURADOS NA HORIZONTAL DE 14X9X19CM (ESPESSURA 14CM, BLOCO DEITADO) DE PAREDES COM ÁREA LÍQUIDA MENOR QUE 6M² COM VÃOS E ARGAMASSA DE ASSENTAMENTO COM PREPARO MANUAL. AF_06/2014</t>
  </si>
  <si>
    <t>123,64</t>
  </si>
  <si>
    <t>87519</t>
  </si>
  <si>
    <t>ALVENARIA DE VEDAÇÃO DE BLOCOS CERÂMICOS FURADOS NA HORIZONTAL DE 9X19X19CM (ESPESSURA 9CM) DE PAREDES COM ÁREA LÍQUIDA MAIOR OU IGUAL A 6M² COM VÃOS E ARGAMASSA DE ASSENTAMENTO COM PREPARO EM BETONEIRA. AF_06/2014</t>
  </si>
  <si>
    <t>58,79</t>
  </si>
  <si>
    <t>87520</t>
  </si>
  <si>
    <t>ALVENARIA DE VEDAÇÃO DE BLOCOS CERÂMICOS FURADOS NA HORIZONTAL DE 9X19X19CM (ESPESSURA 9CM) DE PAREDES COM ÁREA LÍQUIDA MAIOR OU IGUAL A 6M² COM VÃOS E ARGAMASSA DE ASSENTAMENTO COM PREPARO MANUAL. AF_06/2014</t>
  </si>
  <si>
    <t>59,43</t>
  </si>
  <si>
    <t>87521</t>
  </si>
  <si>
    <t>ALVENARIA DE VEDAÇÃO DE BLOCOS CERÂMICOS FURADOS NA HORIZONTAL DE 11,5X19X19CM (ESPESSURA 11,5CM) DE PAREDES COM ÁREA LÍQUIDA MAIOR OU IGUAL A 6M² COM VÃOS E ARGAMASSA DE ASSENTAMENTO COM PREPARO EM BETONEIRA. AF_06/2014</t>
  </si>
  <si>
    <t>56,88</t>
  </si>
  <si>
    <t>87522</t>
  </si>
  <si>
    <t>ALVENARIA DE VEDAÇÃO DE BLOCOS CERÂMICOS FURADOS NA HORIZONTAL DE 11,5X19X19CM (ESPESSURA 11,5CM) DE PAREDES COM ÁREA LÍQUIDA MAIOR OU IGUAL A 6M² COM VÃOS E ARGAMASSA DE ASSENTAMENTO COM PREPARO MANUAL. AF_06/2014</t>
  </si>
  <si>
    <t>57,70</t>
  </si>
  <si>
    <t>87523</t>
  </si>
  <si>
    <t>ALVENARIA DE VEDAÇÃO DE BLOCOS CERÂMICOS FURADOS NA HORIZONTAL DE 9X14X19CM (ESPESSURA 9CM) DE PAREDES COM ÁREA LÍQUIDA MAIOR OU IGUAL A 6M² COM VÃOS E ARGAMASSA DE ASSENTAMENTO COM PREPARO EM BETONEIRA. AF_06/2014</t>
  </si>
  <si>
    <t>63,06</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</si>
  <si>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</si>
  <si>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</si>
  <si>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</si>
  <si>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</si>
  <si>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97,24</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</si>
  <si>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</si>
  <si>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</si>
  <si>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</si>
  <si>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</si>
  <si>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59,88</t>
  </si>
  <si>
    <t>89168</t>
  </si>
  <si>
    <t>(COMPOSIÇÃO REPRESENTATIVA) DO SERVIÇO DE ALVENARIA DE VEDAÇÃO DE BLOCOS VAZADOS DE CERÂMICA DE 9X19X19CM (ESPESSURA 9CM), PARA EDIFICAÇÃO HABITACIONAL UNIFAMILIAR (CASA) E EDIFICAÇÃO PÚBLICA PADRÃO. AF_11/2014</t>
  </si>
  <si>
    <t>61,63</t>
  </si>
  <si>
    <t>89977</t>
  </si>
  <si>
    <t>(COMPOSIÇÃO REPRESENTATIVA) DO SERVIÇO DE ALVENARIA DE VEDAÇÃO DE BLOCOS VAZADOS DE CERÂMICA DE 14X9X19CM (ESPESSURA 14CM, BLOCO DEITADO), PARA EDIFICAÇÃO HABITACIONAL UNIFAMILIAR (CASA) E EDIFICAÇÃO PÚBLICA PADRÃO. AF_12/2014</t>
  </si>
  <si>
    <t>103,58</t>
  </si>
  <si>
    <t>90112</t>
  </si>
  <si>
    <t>ALVENARIA DE VEDAÇÃO DE BLOCOS CERÂMICOS FURADOS NA VERTICAL DE 14X19X39CM (ESPESSURA 14CM) DE PAREDES COM ÁREA LÍQUIDA MENOR QUE 6M2 COM VÃOS E ARGAMASSA DE ASSENTAMENTO COM PREPARO MANUAL. AF_06/2014</t>
  </si>
  <si>
    <t>57,71</t>
  </si>
  <si>
    <t>95474</t>
  </si>
  <si>
    <t>ALVENARIA DE EMBASAMENTO EM TIJOLOS CERAMICOS MACICOS 5X10X20CM, ASSENTADO  COM ARGAMASSA TRACO 1:2:8 (CIMENTO, CAL E AREIA)</t>
  </si>
  <si>
    <t>581,12</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</si>
  <si>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</si>
  <si>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</si>
  <si>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</si>
  <si>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</si>
  <si>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49,10</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</si>
  <si>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</si>
  <si>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</si>
  <si>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</si>
  <si>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</si>
  <si>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45,11</t>
  </si>
  <si>
    <t>89286</t>
  </si>
  <si>
    <t>ALVENARIA ESTRUTURAL DE BLOCOS CERÂMICOS 14X19X39, (ESPESSURA DE 14 CM), PARA PAREDES COM ÁREA LÍQUIDA MENOR QUE 6M², COM VÃOS, UTILIZANDO PALHETA E ARGAMASSA DE ASSENTAMENTO COM PREPARO EM BETONEIRA. AF_12/2014</t>
  </si>
  <si>
    <t>51,48</t>
  </si>
  <si>
    <t>89287</t>
  </si>
  <si>
    <t>ALVENARIA ESTRUTURAL DE BLOCOS CERÂMICOS 14X19X39, (ESPESSURA DE 14 CM), PARA PAREDES COM ÁREA LÍQUIDA MENOR QUE 6M², COM VÃOS, UTILIZANDO PALHETA E ARGAMASSA DE ASSENTAMENTO COM PREPARO MANUAL. AF_12/2014</t>
  </si>
  <si>
    <t>53,12</t>
  </si>
  <si>
    <t>89288</t>
  </si>
  <si>
    <t>ALVENARIA ESTRUTURAL DE BLOCOS CERÂMICOS 14X19X39, (ESPESSURA DE 14 CM), PARA PAREDES COM ÁREA LÍQUIDA MAIOR OU IGUAL A 6M², COM VÃOS, UTILIZANDO PALHETA E ARGAMASSA DE ASSENTAMENTO COM PREPARO EM BETONEIRA. AF_12/2014</t>
  </si>
  <si>
    <t>45,91</t>
  </si>
  <si>
    <t>89289</t>
  </si>
  <si>
    <t>ALVENARIA ESTRUTURAL DE BLOCOS CERÂMICOS 14X19X39, (ESPESSURA DE 14 CM), PARA PAREDES COM ÁREA LÍQUIDA MAIOR OU IGUAL A 6M², COM VÃOS, UTILIZANDO PALHETA E ARGAMASSA DE ASSENTAMENTO COM PREPARO MANUAL. AF_12/2014</t>
  </si>
  <si>
    <t>47,55</t>
  </si>
  <si>
    <t>89290</t>
  </si>
  <si>
    <t>ALVENARIA ESTRUTURAL DE BLOCOS CERÂMICOS 14X19X29, (ESPESSURA DE 14 CM), PARA PAREDES COM ÁREA LÍQUIDA MENOR QUE 6M², SEM VÃOS, UTILIZANDO PALHETA E ARGAMASSA DE ASSENTAMENTO COM PREPARO EM BETONEIRA. AF_12/2014</t>
  </si>
  <si>
    <t>55,17</t>
  </si>
  <si>
    <t>89291</t>
  </si>
  <si>
    <t>ALVENARIA ESTRUTURAL DE BLOCOS CERÂMICOS 14X19X29, (ESPESSURA DE 14 CM), PARA PAREDES COM ÁREA LÍQUIDA MENOR QUE 6M², SEM VÃOS, UTILIZANDO PALHETA E ARGAMASSA DE ASSENTAMENTO COM PREPARO MANUAL. AF_12/2014</t>
  </si>
  <si>
    <t>56,99</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</si>
  <si>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</si>
  <si>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</si>
  <si>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</si>
  <si>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</si>
  <si>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53,06</t>
  </si>
  <si>
    <t>89294</t>
  </si>
  <si>
    <t>ALVENARIA ESTRUTURAL DE BLOCOS CERÂMICOS 14X19X29, (ESPESSURA DE 14 CM), PARA PAREDES COM ÁREA LÍQUIDA MENOR QUE 6M², COM VÃOS, UTILIZANDO PALHETA E ARGAMASSA DE ASSENTAMENTO COM PREPARO EM BETONEIRA. AF_12/2014</t>
  </si>
  <si>
    <t>60,61</t>
  </si>
  <si>
    <t>89295</t>
  </si>
  <si>
    <t>ALVENARIA ESTRUTURAL DE BLOCOS CERÂMICOS 14X19X29, (ESPESSURA DE 14 CM), PARA PAREDES COM ÁREA LÍQUIDA MENOR QUE 6M², COM VÃOS, UTILIZANDO PALHETA E ARGAMASSA DE ASSENTAMENTO COM PREPARO MANUAL. AF_12/2014</t>
  </si>
  <si>
    <t>62,43</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</si>
  <si>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</si>
  <si>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</si>
  <si>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</si>
  <si>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</si>
  <si>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56,21</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</si>
  <si>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</si>
  <si>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</si>
  <si>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</si>
  <si>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</si>
  <si>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</si>
  <si>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</si>
  <si>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52,16</t>
  </si>
  <si>
    <t>89301</t>
  </si>
  <si>
    <t>ALVENARIA ESTRUTURAL DE BLOCOS CERÂMICOS 14X19X39, (ESPESSURA DE 14 CM), PARA PAREDES COM ÁREA LÍQUIDA MAIOR OU IGUAL A 6M², SEM VÃOS, UTILIZANDO COLHER DE PEDREIRO E ARGAMASSA DE ASSENTAMENTO COM PREPARO MANUAL. AF_12/2014</t>
  </si>
  <si>
    <t>54,48</t>
  </si>
  <si>
    <t>89302</t>
  </si>
  <si>
    <t>ALVENARIA ESTRUTURAL DE BLOCOS CERÂMICOS 14X19X39, (ESPESSURA DE 14 CM), PARA PAREDES COM ÁREA LÍQUIDA MENOR QUE 6M², COM VÃOS, UTILIZANDO COLHER DE PEDREIRO E ARGAMASSA DE ASSENTAMENTO COM PREPARO EM BETONEIRA. AF_12/2014</t>
  </si>
  <si>
    <t>62,88</t>
  </si>
  <si>
    <t>89303</t>
  </si>
  <si>
    <t>ALVENARIA ESTRUTURAL DE BLOCOS CERÂMICOS 14X19X39, (ESPESSURA DE 14 CM), PARA PAREDES COM ÁREA LÍQUIDA MENOR QUE 6M², COM VÃOS, UTILIZANDO COLHER DE PEDREIRO E ARGAMASSA DE ASSENTAMENTO COM PREPARO MANUAL. AF_12/2014</t>
  </si>
  <si>
    <t>65,20</t>
  </si>
  <si>
    <t>89304</t>
  </si>
  <si>
    <t>ALVENARIA ESTRUTURAL DE BLOCOS CERÂMICOS 14X19X39, (ESPESSURA DE 14 CM), PARA PAREDES COM ÁREA LÍQUIDA MAIOR OU IGUAL A 6M², COM VÃOS, UTILIZANDO COLHER DE PEDREIRO E ARGAMASSA DE ASSENTAMENTO COM PREPARO EM BETONEIRA. AF_12/2014</t>
  </si>
  <si>
    <t>56,28</t>
  </si>
  <si>
    <t>89305</t>
  </si>
  <si>
    <t>ALVENARIA ESTRUTURAL DE BLOCOS CERÂMICOS 14X19X39, (ESPESSURA DE 14 CM), PARA PAREDES COM ÁREA LÍQUIDA MAIOR OU IGUAL A 6M², COM VÃOS, UTILIZANDO COLHER DE PEDREIRO E ARGAMASSA DE ASSENTAMENTO COM PREPARO MANUAL. AF_12/2014</t>
  </si>
  <si>
    <t>58,60</t>
  </si>
  <si>
    <t>89306</t>
  </si>
  <si>
    <t>ALVENARIA ESTRUTURAL DE BLOCOS CERÂMICOS 14X19X29, (ESPESSURA DE 14 CM), PARA PAREDES COM ÁREA LÍQUIDA MENOR QUE 6M², SEM VÃOS, UTILIZANDO COLHER DE PEDREIRO E ARGAMASSA DE ASSENTAMENTO COM PREPARO EM BETONEIRA. AF_12/2014</t>
  </si>
  <si>
    <t>64,01</t>
  </si>
  <si>
    <t>89307</t>
  </si>
  <si>
    <t>ALVENARIA ESTRUTURAL DE BLOCOS CERÂMICOS 14X19X29, (ESPESSURA DE 14 CM), PARA PAREDES COM ÁREA LÍQUIDA MENOR QUE 6M², SEM VÃOS, UTILIZANDO COLHER DE PEDREIRO E ARGAMASSA DE ASSENTAMENTO COM PREPARO MANUAL. AF_12/2014</t>
  </si>
  <si>
    <t>66,58</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</si>
  <si>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</si>
  <si>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</si>
  <si>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</si>
  <si>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</si>
  <si>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</si>
  <si>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</si>
  <si>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72,12</t>
  </si>
  <si>
    <t>89311</t>
  </si>
  <si>
    <t>ALVENARIA ESTRUTURAL DE BLOCOS CERÂMICOS 14X19X29, (ESPESSURA DE 14 CM), PARA PAREDES COM ÁREA LÍQUIDA MENOR QUE 6M², COM VÃOS, UTILIZANDO COLHER DE PEDREIRO E ARGAMASSA DE ASSENTAMENTO COM PREPARO MANUAL. AF_12/2014</t>
  </si>
  <si>
    <t>74,69</t>
  </si>
  <si>
    <t>89312</t>
  </si>
  <si>
    <t>ALVENARIA ESTRUTURAL DE BLOCOS CERÂMICOS 14X19X29, (ESPESSURA DE 14 CM), PARA PAREDES COM ÁREA LÍQUIDA MAIOR OU IGUAL A 6M², COM VÃOS, UTILIZANDO COLHER DE PEDREIRO E ARGAMASSA DE ASSENTAMENTO COM PREPARO EM BETONEIRA. AF_12/2014</t>
  </si>
  <si>
    <t>64,91</t>
  </si>
  <si>
    <t>89313</t>
  </si>
  <si>
    <t>ALVENARIA ESTRUTURAL DE BLOCOS CERÂMICOS 14X19X29, (ESPESSURA DE 14 CM), PARA PAREDES COM ÁREA LÍQUIDA MAIOR OU IGUAL A 6M², COM VÃOS, UTILIZANDO COLHER DE PEDREIRO E ARGAMASSA DE ASSENTAMENTO COM PREPARO MANUAL. AF_12/2014</t>
  </si>
  <si>
    <t>67,48</t>
  </si>
  <si>
    <t>95465</t>
  </si>
  <si>
    <t>COBOGO CERAMICO (ELEMENTO VAZADO), 9X20X20CM, ASSENTADO COM ARGAMASSA TRACO 1:4 DE CIMENTO E AREIA</t>
  </si>
  <si>
    <t>125,38</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</si>
  <si>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</si>
  <si>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</si>
  <si>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</si>
  <si>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</si>
  <si>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39,70</t>
  </si>
  <si>
    <t>87449</t>
  </si>
  <si>
    <t>ALVENARIA DE VEDAÇÃO DE BLOCOS VAZADOS DE CONCRETO DE 14X19X39CM (ESPESSURA 14CM) DE PAREDES COM ÁREA LÍQUIDA MENOR QUE 6M² SEM VÃOS E ARGAMASSA DE ASSENTAMENTO COM PREPARO EM BETONEIRA. AF_06/2014</t>
  </si>
  <si>
    <t>50,72</t>
  </si>
  <si>
    <t>87450</t>
  </si>
  <si>
    <t>ALVENARIA DE VEDAÇÃO DE BLOCOS VAZADOS DE CONCRETO DE 14X19X39CM (ESPESSURA 14CM) DE PAREDES COM ÁREA LÍQUIDA MENOR QUE 6M² SEM VÃOS E ARGAMASSA DE ASSENTAMENTO COM PREPARO MANUAL. AF_06/2014</t>
  </si>
  <si>
    <t>51,39</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</si>
  <si>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</si>
  <si>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</si>
  <si>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</si>
  <si>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</si>
  <si>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61,51</t>
  </si>
  <si>
    <t>87453</t>
  </si>
  <si>
    <t>ALVENARIA DE VEDAÇÃO DE BLOCOS VAZADOS DE CONCRETO DE 9X19X39CM (ESPESSURA 9CM) DE PAREDES COM ÁREA LÍQUIDA MAIOR OU IGUAL A 6M² SEM VÃOS E ARGAMASSA DE ASSENTAMENTO COM PREPARO EM BETONEIRA. AF_06/2014</t>
  </si>
  <si>
    <t>36,24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</si>
  <si>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</si>
  <si>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</si>
  <si>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</si>
  <si>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</si>
  <si>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46,82</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</si>
  <si>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</si>
  <si>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</si>
  <si>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</si>
  <si>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</si>
  <si>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</si>
  <si>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</si>
  <si>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</si>
  <si>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</si>
  <si>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</si>
  <si>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</si>
  <si>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45,28</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</si>
  <si>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</si>
  <si>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</si>
  <si>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</si>
  <si>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</si>
  <si>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56,68</t>
  </si>
  <si>
    <t>87463</t>
  </si>
  <si>
    <t>ALVENARIA DE VEDAÇÃO DE BLOCOS VAZADOS DE CONCRETO DE 19X19X39CM (ESPESSURA 19CM) DE PAREDES COM ÁREA LÍQUIDA MENOR QUE 6M² COM VÃOS E ARGAMASSA DE ASSENTAMENTO COM PREPARO EM BETONEIRA. AF_06/2014</t>
  </si>
  <si>
    <t>66,00</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</si>
  <si>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</si>
  <si>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</si>
  <si>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</si>
  <si>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</si>
  <si>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39,18</t>
  </si>
  <si>
    <t>87466</t>
  </si>
  <si>
    <t>ALVENARIA DE VEDAÇÃO DE BLOCOS VAZADOS DE CONCRETO DE 9X19X39CM (ESPESSURA 9CM) DE PAREDES COM ÁREA LÍQUIDA MAIOR OU IGUAL A 6M² COM VÃOS E ARGAMASSA DE ASSENTAMENTO COM PREPARO MANUAL. AF_06/2014</t>
  </si>
  <si>
    <t>39,75</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</si>
  <si>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</si>
  <si>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</si>
  <si>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</si>
  <si>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</si>
  <si>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</si>
  <si>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</si>
  <si>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</si>
  <si>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</si>
  <si>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60,87</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</si>
  <si>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</si>
  <si>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</si>
  <si>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</si>
  <si>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</si>
  <si>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</si>
  <si>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</si>
  <si>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50,99</t>
  </si>
  <si>
    <t>73937/1</t>
  </si>
  <si>
    <t>COBOGO DE CONCRETO (ELEMENTO VAZADO), 7X50X50CM, ASSENTADO COM ARGAMASSA TRACO 1:4 (CIMENTO E AREIA)</t>
  </si>
  <si>
    <t>84,97</t>
  </si>
  <si>
    <t>73937/3</t>
  </si>
  <si>
    <t>COBOGO DE CONCRETO (ELEMENTO VAZADO), 7X50X50CM, ASSENTADO COM ARGAMASSA TRACO 1:3 (CIMENTO E AREIA)</t>
  </si>
  <si>
    <t>85,12</t>
  </si>
  <si>
    <t>73937/5</t>
  </si>
  <si>
    <t>COBOGO DE CONCRETO (ELEMENTO VAZADO), 10X29X39CM ABERTURA COM VIDRO, ASSENTADO COM ARGAMASSA TRACO 1:4 (CIMENTO E AREIA MEDIA NAO PENEIRADA)</t>
  </si>
  <si>
    <t>145,00</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</si>
  <si>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</si>
  <si>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</si>
  <si>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</si>
  <si>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</si>
  <si>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40,87</t>
  </si>
  <si>
    <t>89455</t>
  </si>
  <si>
    <t>ALVENARIA DE BLOCOS DE CONCRETO ESTRUTURAL 14X19X39 CM, (ESPESSURA 14 CM) FBK = 14,0 MPA, PARA PAREDES COM ÁREA LÍQUIDA MENOR QUE 6M², SEM VÃOS, UTILIZANDO PALHETA. AF_12/2014</t>
  </si>
  <si>
    <t>52,71</t>
  </si>
  <si>
    <t>89456</t>
  </si>
  <si>
    <t>ALVENARIA DE BLOCOS DE CONCRETO ESTRUTURAL 14X19X39 CM, (ESPESSURA 14 CM) FBK = 14,0 MPA, PARA PAREDES COM ÁREA LÍQUIDA MAIOR OU IGUAL A 6M², SEM VÃOS, UTILIZANDO PALHETA. AF_12/2014</t>
  </si>
  <si>
    <t>50,12</t>
  </si>
  <si>
    <t>89457</t>
  </si>
  <si>
    <t>ALVENARIA DE BLOCOS DE CONCRETO ESTRUTURAL 14X19X39 CM, (ESPESSURA 14 CM), FBK = 4,5 MPA, PARA PAREDES COM ÁREA LÍQUIDA MENOR QUE 6M², COM VÃOS, UTILIZANDO PALHETA. AF_12/2014</t>
  </si>
  <si>
    <t>46,13</t>
  </si>
  <si>
    <t>89458</t>
  </si>
  <si>
    <t>ALVENARIA DE BLOCOS DE CONCRETO ESTRUTURAL 14X19X39 CM, (ESPESSURA 14 CM), FBK = 4,5 MPA, PARA PAREDES COM ÁREA LÍQUIDA MAIOR OU IGUAL A 6M², COM VÃOS, UTILIZANDO PALHETA. AF_12/2014</t>
  </si>
  <si>
    <t>42,65</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</si>
  <si>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</si>
  <si>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</si>
  <si>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</si>
  <si>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</si>
  <si>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</si>
  <si>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</si>
  <si>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</si>
  <si>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</si>
  <si>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</si>
  <si>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</si>
  <si>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</si>
  <si>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</si>
  <si>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62,78</t>
  </si>
  <si>
    <t>89466</t>
  </si>
  <si>
    <t>ALVENARIA DE BLOCOS DE CONCRETO ESTRUTURAL 14X19X29 CM, (ESPESSURA 14 CM), FBK = 4,5 MPA, PARA PAREDES COM ÁREA LÍQUIDA MENOR QUE 6M², COM VÃOS, UTILIZANDO PALHETA. AF_12/2014</t>
  </si>
  <si>
    <t>53,26</t>
  </si>
  <si>
    <t>89467</t>
  </si>
  <si>
    <t>ALVENARIA DE BLOCOS DE CONCRETO ESTRUTURAL 14X19X29 CM, (ESPESSURA 14 CM), FBK = 4,5 MPA, PARA PAREDES COM ÁREA LÍQUIDA MAIOR OU IGUAL A 6M², COM VÃOS, UTILIZANDO PALHETA. AF_12/2014</t>
  </si>
  <si>
    <t>49,78</t>
  </si>
  <si>
    <t>89468</t>
  </si>
  <si>
    <t>ALVENARIA DE BLOCOS DE CONCRETO ESTRUTURAL 14X19X29 CM, (ESPESSURA 14 CM) FBK = 14,0 MPA, PARA PAREDES COM ÁREA LÍQUIDA MENOR QUE 6M², COM VÃOS, UTILIZANDO PALHETA. AF_12/2014</t>
  </si>
  <si>
    <t>69,22</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</si>
  <si>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</si>
  <si>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</si>
  <si>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</si>
  <si>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</si>
  <si>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53,50</t>
  </si>
  <si>
    <t>89471</t>
  </si>
  <si>
    <t>ALVENARIA DE BLOCOS DE CONCRETO ESTRUTURAL 14X19X39 CM, (ESPESSURA 14 CM), FBK = 4,5 MPA, PARA PAREDES COM ÁREA LÍQUIDA MAIOR OU IGUAL A 6M², SEM VÃOS, UTILIZANDO COLHER DE PEDREIRO. AF_12/2014</t>
  </si>
  <si>
    <t>51,35</t>
  </si>
  <si>
    <t>89472</t>
  </si>
  <si>
    <t>ALVENARIA DE BLOCOS DE CONCRETO ESTRUTURAL 14X19X39 CM, (ESPESSURA 14 CM) FBK = 14,0 MPA, PARA PAREDES COM ÁREA LÍQUIDA MENOR QUE 6M², SEM VÃOS, UTILIZANDO COLHER DE PEDREIRO. AF_12/2014</t>
  </si>
  <si>
    <t>62,86</t>
  </si>
  <si>
    <t>89473</t>
  </si>
  <si>
    <t>ALVENARIA DE BLOCOS DE CONCRETO ESTRUTURAL 14X19X39 CM, (ESPESSURA 14 CM) FBK = 14,0 MPA, PARA PAREDES COM ÁREA LÍQUIDA MAIOR OU IGUAL A 6M², SEM VÃOS, UTILIZANDO COLHER DE PEDREIRO. AF_12/2014</t>
  </si>
  <si>
    <t>60,46</t>
  </si>
  <si>
    <t>89474</t>
  </si>
  <si>
    <t>ALVENARIA DE BLOCOS DE CONCRETO ESTRUTURAL 14X19X39 CM, (ESPESSURA 14 CM), FBK = 4,5 MPA, PARA PAREDES COM ÁREA LÍQUIDA MENOR QUE 6M², COM VÃOS, UTILIZANDO COLHER DE PEDREIRO. AF_12/2014</t>
  </si>
  <si>
    <t>59,59</t>
  </si>
  <si>
    <t>89475</t>
  </si>
  <si>
    <t>ALVENARIA DE BLOCOS DE CONCRETO ESTRUTURAL 14X19X39 CM, (ESPESSURA 14 CM), FBK = 4,5 MPA, PARA PAREDES COM ÁREA LÍQUIDA MAIOR OU IGUAL A 6M², COM VÃOS, UTILIZANDO COLHER DE PEDREIRO. AF_12/2014</t>
  </si>
  <si>
    <t>54,76</t>
  </si>
  <si>
    <t>89476</t>
  </si>
  <si>
    <t>ALVENARIA DE BLOCOS DE CONCRETO ESTRUTURAL 14X19X39 CM, (ESPESSURA 14 CM) FBK = 14,0 MPA, PARA PAREDES COM ÁREA LÍQUIDA MENOR QUE 6M², COM VÃOS, UTILIZANDO COLHER DE PEDREIRO. AF_12/2014</t>
  </si>
  <si>
    <t>70,20</t>
  </si>
  <si>
    <t>89477</t>
  </si>
  <si>
    <t>ALVENARIA DE BLOCOS DE CONCRETO ESTRUTURAL 14X19X39 CM, (ESPESSURA 14 CM) FBK = 14,0 MPA, PARA PAREDES COM ÁREA LÍQUIDA MAIOR OU IGUAL A 6M², COM VÃOS, UTILIZANDO COLHER DE PEDREIRO. AF_12/2014</t>
  </si>
  <si>
    <t>64,82</t>
  </si>
  <si>
    <t>89478</t>
  </si>
  <si>
    <t>ALVENARIA DE BLOCOS DE CONCRETO ESTRUTURAL 14X19X29 CM, (ESPESSURA 14 CM), FBK = 4,5 MPA, PARA PAREDES COM ÁREA LÍQUIDA MENOR QUE 6M², SEM VÃOS, UTILIZANDO COLHER DE PEDREIRO. AF_12/2014</t>
  </si>
  <si>
    <t>60,53</t>
  </si>
  <si>
    <t>89479</t>
  </si>
  <si>
    <t>ALVENARIA DE BLOCOS DE CONCRETO ESTRUTURAL 14X19X29 CM, (ESPESSURA 14 CM), FBK = 4,5 MPA, PARA PAREDES COM ÁREA LÍQUIDA MAIOR OU IGUAL A 6M², SEM VÃOS, UTILIZANDO COLHER DE PEDREIRO. AF_12/2014</t>
  </si>
  <si>
    <t>58,59</t>
  </si>
  <si>
    <t>89480</t>
  </si>
  <si>
    <t>ALVENARIA DE BLOCOS DE CONCRETO ESTRUTURAL 14X19X29 CM, (ESPESSURA 14 CM) FBK = 14,0 MPA, PARA PAREDES COM ÁREA LÍQUIDA MENOR QUE 6M², SEM VÃOS, UTILIZANDO COLHER DE PEDREIRO. AF_12/2014</t>
  </si>
  <si>
    <t>75,43</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</si>
  <si>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</si>
  <si>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</si>
  <si>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</si>
  <si>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</si>
  <si>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66,92</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</si>
  <si>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</si>
  <si>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</si>
  <si>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</si>
  <si>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</si>
  <si>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82,72</t>
  </si>
  <si>
    <t>89488</t>
  </si>
  <si>
    <t>ALVENARIA DE BLOCOS DE CONCRETO ESTRUTURAL 14X19X29 CM, (ESPESSURA 14 CM) FBK = 14,0 MPA, PARA PAREDES COM ÁREA LÍQUIDA MAIOR OU IGUAL A 6M², COM VÃOS, UTILIZANDO COLHER DE PEDREIRO. AF_12/2014</t>
  </si>
  <si>
    <t>77,38</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</si>
  <si>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</si>
  <si>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</si>
  <si>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</si>
  <si>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</si>
  <si>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72139</t>
  </si>
  <si>
    <t>BLOCOS DE VIDRO TIPO CANELADO 19X19X8CM, ASSENTADO COM ARGAMASSA TRACO 1:3 (CIMENTO E AREIA GROSSA) PREPARO MECANICO, COM REJUNTAMENTO EM CIMENTO BRANCO E BARRAS DE ACO</t>
  </si>
  <si>
    <t>511,68</t>
  </si>
  <si>
    <t>72175</t>
  </si>
  <si>
    <t>BLOCOS DE VIDRO TIPO XADREZ 20X20X10CM, ASSENTADO COM ARGAMASSA TRACO 1:3 (CIMENTO E AREIA GROSSA) PREPARO MECANICO, COM REJUNTAMENTO EM CIMENTO BRANCO E BARRAS DE ACO</t>
  </si>
  <si>
    <t>515,68</t>
  </si>
  <si>
    <t>72176</t>
  </si>
  <si>
    <t>BLOCOS DE VIDRO TIPO XADREZ 20X10X8CM, ASSENTADO COM ARGAMASSA TRACO 1:3 (CIMENTO E AREIA GROSSA) PREPARO MECANICO, COM REJUNTAMENTO EM CIMENTO BRANCO E BARRAS DE ACO</t>
  </si>
  <si>
    <t>519,68</t>
  </si>
  <si>
    <t>72178</t>
  </si>
  <si>
    <t>RETIRADA DE DIVISORIAS EM CHAPAS DE MADEIRA, COM MONTANTES METALICOS</t>
  </si>
  <si>
    <t>72179</t>
  </si>
  <si>
    <t>RECOLOCACAO DE PLACAS DIVISORIAS DE GRANILITE, CONSIDERANDO REAPROVEITAMENTO DO MATERIAL</t>
  </si>
  <si>
    <t>72180</t>
  </si>
  <si>
    <t>RECOLOCACAO DE DIVISORIAS TIPO CHAPAS OU TABUAS, EXCLUSIVE ENTARUGAMENTO, CONSIDERANDO REAPROVEITAMENTO DO MATERIAL</t>
  </si>
  <si>
    <t>72181</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</si>
  <si>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</si>
  <si>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</si>
  <si>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</si>
  <si>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258,46</t>
  </si>
  <si>
    <t>73909/1</t>
  </si>
  <si>
    <t>DIVISORIA EM MADEIRA COMPENSADA RESINADA ESPESSURA 6MM, ESTRUTURADA EM MADEIRA DE LEI 3"X3"</t>
  </si>
  <si>
    <t>204,18</t>
  </si>
  <si>
    <t>74229/1</t>
  </si>
  <si>
    <t>DIVISORIA EM MARMORE BRANCO POLIDO, ESPESSURA 3 CM, ASSENTADO COM ARGAMASSA TRACO 1:4 (CIMENTO E AREIA), ARREMATE COM CIMENTO BRANCO, EXCLUSIVE FERRAGENS</t>
  </si>
  <si>
    <t>569,94</t>
  </si>
  <si>
    <t>79627</t>
  </si>
  <si>
    <t>DIVISORIA EM GRANITO BRANCO POLIDO, ESP = 3CM, ASSENTADO COM ARGAMASSA TRACO 1:4, ARREMATE EM CIMENTO BRANCO, EXCLUSIVE FERRAGENS</t>
  </si>
  <si>
    <t>318,61</t>
  </si>
  <si>
    <t>96358</t>
  </si>
  <si>
    <t>PAREDE COM PLACAS DE GESSO ACARTONADO (DRYWALL), PARA USO INTERNO, COM DUAS FACES SIMPLES E ESTRUTURA METÁLICA COM GUIAS SIMPLES, SEM VÃOS. AF_06/2017_P</t>
  </si>
  <si>
    <t>67,81</t>
  </si>
  <si>
    <t>96359</t>
  </si>
  <si>
    <t>PAREDE COM PLACAS DE GESSO ACARTONADO (DRYWALL), PARA USO INTERNO, COM DUAS FACES SIMPLES E ESTRUTURA METÁLICA COM GUIAS SIMPLES, COM VÃOS AF_06/2017_P</t>
  </si>
  <si>
    <t>74,64</t>
  </si>
  <si>
    <t>96360</t>
  </si>
  <si>
    <t>PAREDE COM PLACAS DE GESSO ACARTONADO (DRYWALL), PARA USO INTERNO, COM DUAS FACES SIMPLES E ESTRUTURA METÁLICA COM GUIAS DUPLAS, SEM VÃOS. AF_06/2017_P</t>
  </si>
  <si>
    <t>85,81</t>
  </si>
  <si>
    <t>96361</t>
  </si>
  <si>
    <t>PAREDE COM PLACAS DE GESSO ACARTONADO (DRYWALL), PARA USO INTERNO, COM DUAS FACES SIMPLES E ESTRUTURA METÁLICA COM GUIAS DUPLAS, COM VÃOS. AF_06/2017_P</t>
  </si>
  <si>
    <t>98,99</t>
  </si>
  <si>
    <t>96362</t>
  </si>
  <si>
    <t>PAREDE COM PLACAS DE GESSO ACARTONADO (DRYWALL), PARA USO INTERNO, COM UMA FACE SIMPLES E OUTRA FACE DUPLA E ESTRUTURA METÁLICA COM GUIAS SIMPLES, SEM VÃOS. AF_06/2017_P</t>
  </si>
  <si>
    <t>88,98</t>
  </si>
  <si>
    <t>96363</t>
  </si>
  <si>
    <t>PAREDE COM PLACAS DE GESSO ACARTONADO (DRYWALL), PARA USO INTERNO, COM UMA FACE SIMPLES E OUTRA FACE DUPLA E ESTRUTURA METÁLICA COM GUIAS SIMPLES, COM VÃOS. AF_06/2017_P</t>
  </si>
  <si>
    <t>96,15</t>
  </si>
  <si>
    <t>96364</t>
  </si>
  <si>
    <t>PAREDE COM PLACAS DE GESSO ACARTONADO (DRYWALL), PARA USO INTERNO COM UMA FACE SIMPLES E OUTRA FACE DUPLA E ESTRUTURA METÁLICA COM GUIAS DUPLAS, SEM VÃOS. AF_06/2017_P</t>
  </si>
  <si>
    <t>106,98</t>
  </si>
  <si>
    <t>96365</t>
  </si>
  <si>
    <t>PAREDE COM PLACAS DE GESSO ACARTONADO (DRYWALL), PARA USO INTERNO, COM UMA FACE SIMPLES E OUTRA FACE DUPLA E   ESTRUTURA METÁLICA COM GUIAS DUPLAS, COM VÃOS. AF_06/2017_P</t>
  </si>
  <si>
    <t>120,48</t>
  </si>
  <si>
    <t>96366</t>
  </si>
  <si>
    <t>PAREDE COM PLACAS DE GESSO ACARTONADO (DRYWALL), PARA USO INTERNO, COM DUAS FACES DUPLAS E ESTRUTURA METÁLICA COM GUIAS SIMPLES, SEM VÃOS. AF_06/2017_P</t>
  </si>
  <si>
    <t>110,15</t>
  </si>
  <si>
    <t>96367</t>
  </si>
  <si>
    <t>PAREDE COM PLACAS DE GESSO ACARTONADO (DRYWALL), PARA USO INTERNO, COM DUAS FACES DUPLAS E ESTRUTURA METÁLICA COM GUIAS SIMPLES, COM VÃOS. AF_06/2017_P</t>
  </si>
  <si>
    <t>117,63</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</si>
  <si>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</si>
  <si>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</si>
  <si>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</si>
  <si>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</si>
  <si>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141,97</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</si>
  <si>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</si>
  <si>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</si>
  <si>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</si>
  <si>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</si>
  <si>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96372</t>
  </si>
  <si>
    <t>INSTALAÇÃO DE ISOLAMENTO COM LÃ DE ROCHA EM PAREDES DRYWALL. AF_06/2017</t>
  </si>
  <si>
    <t>96373</t>
  </si>
  <si>
    <t>INSTALAÇÃO DE REFORÇO METÁLICO EM PAREDE DRYWALL. AF_06/2017</t>
  </si>
  <si>
    <t>96374</t>
  </si>
  <si>
    <t>INSTALAÇÃO DE REFORÇO DE MADEIRA EM PAREDE DRYWALL. AF_06/2017</t>
  </si>
  <si>
    <t>73863/1</t>
  </si>
  <si>
    <t>ALVENARIA COM BLOCOS DE CONCRETO CELULAR 10X30X60CM, ESPESSURA 10CM, ASSENTADOS COM ARGAMASSA TRACO 1:2:9 (CIMENTO, CAL E AREIA) PREPARO MANUAL</t>
  </si>
  <si>
    <t>54,20</t>
  </si>
  <si>
    <t>73863/2</t>
  </si>
  <si>
    <t>ALVENARIA COM BLOCOS DE CONCRETO CELULAR 20X30X60CM, ESPESSURA 20CM, ASSENTADOS COM ARGAMASSA TRACO 1:2:9 (CIMENTO, CAL E AREIA) PREPARO MANUAL</t>
  </si>
  <si>
    <t>110,84</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</si>
  <si>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</si>
  <si>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</si>
  <si>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</si>
  <si>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</si>
  <si>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83694</t>
  </si>
  <si>
    <t>RECOMPOSICAO DE PAVIMENTACAO TIPO BLOKRET SOBRE COLCHAO DE AREIA COM REAPROVEITAMENTO DE MATERIAL</t>
  </si>
  <si>
    <t>83695/1</t>
  </si>
  <si>
    <t>REJUNTAMENTO PAVIMENTACAO PARALELEPIPEDO BETUME CASCALH INCL MATERIAIS</t>
  </si>
  <si>
    <t>83771</t>
  </si>
  <si>
    <t>RECOMPOSICAO DE REVESTIMENTO PRIMARIO MEDIDO P/ VOLUME COMPACTADO</t>
  </si>
  <si>
    <t>92970</t>
  </si>
  <si>
    <t>DEMOLIÇÃO DE PAVIMENTAÇÃO ASFÁLTICA COM UTILIZAÇÃO DE MARTELO PERFURADOR, ESPESSURA ATÉ 15 CM, EXCLUSIVE CARGA E TRANSPORTE</t>
  </si>
  <si>
    <t>41879</t>
  </si>
  <si>
    <t>CONFORMACAO GEOMETRICA DE PLATAFORMA PARA EXECUCAO DE REVESTIMENTO PRIMARIO EM RODOVIAS VICINAIS</t>
  </si>
  <si>
    <t>72916</t>
  </si>
  <si>
    <t>BASE DE SOLO CIMENTO 2% MISTURA EM USINA, COMPACTACAO 100% PROCTOR INTERMEDIARIO, EXCLUSIVE ESCAVACAO, CARGA E TRANSPORTE DO SOLO</t>
  </si>
  <si>
    <t>26,15</t>
  </si>
  <si>
    <t>72919</t>
  </si>
  <si>
    <t>BASE DE SOLO CIMENTO 4% MISTURA EM USINA, COMPACTACAO 100% PROCTOR NORMAL, EXCLUSIVE ESCAVACAO, CARGA E TRANSPORTE DO SOLO</t>
  </si>
  <si>
    <t>72922</t>
  </si>
  <si>
    <t>BASE DE SOLO CIMENTO 6% COM MISTURA EM USINA, COMPACTACAO 100% PROCTOR NORMAL, EXCLUSIVE ESCAVACAO, CARGA E TRANSPORTE DO SOLO</t>
  </si>
  <si>
    <t>72923</t>
  </si>
  <si>
    <t>BASE DE SOLO - BRITA (40/60), MISTURA EM USINA, COMPACTACAO 100% PROCTOR MODIFICADO, EXCLUSIVE ESCAVACAO, CARGA E TRANSPORTE</t>
  </si>
  <si>
    <t>60,70</t>
  </si>
  <si>
    <t>72924</t>
  </si>
  <si>
    <t>BASE DE SOLO - BRITA (50/50), MISTURA EM USINA, COMPACTACAO 100% PROCTOR MODIFICADO, EXCLUSIVE ESCAVACAO, CARGA E TRANSPORTE</t>
  </si>
  <si>
    <t>52,03</t>
  </si>
  <si>
    <t>96387</t>
  </si>
  <si>
    <t>EXECUÇÃO E COMPACTAÇÃO DE BASE E OU SUB BASE COM SOLO ESTABILIZADO GRANULOMETRICAMENTE - EXCLUSIVE ESCAVAÇÃO, CARGA E TRANSPORTE E SOLO. AF_09/2017</t>
  </si>
  <si>
    <t>96388</t>
  </si>
  <si>
    <t>EXECUÇÃO E COMPACTAÇÃO DE BASE E OU SUB BASE COM SOLO PREDOMINANTEMENTE ARENOSO - EXCLUSIVE ESCAVAÇÃO, CARGA E TRANSPORTE E SOLO. AF_09/2017</t>
  </si>
  <si>
    <t>96389</t>
  </si>
  <si>
    <t>EXECUÇÃO E COMPACTAÇÃO DE BASE E OU SUB BASE COM SOLO MELHORADO COM CIMENTO (TEOR DE 2%) - EXCLUSIVE ESCAVAÇÃO, CARGA E TRANSPORTE E SOLO. AF_09/2017</t>
  </si>
  <si>
    <t>27,01</t>
  </si>
  <si>
    <t>96390</t>
  </si>
  <si>
    <t>EXECUÇÃO E COMPACTAÇÃO DE BASE E OU SUB BASE COM SOLO MELHORADO COM CIMENTO (TEOR DE 4%) - EXCLUSIVE ESCAVAÇÃO, CARGA E TRANSPORTE E SOLO. AF_09/2017</t>
  </si>
  <si>
    <t>45,01</t>
  </si>
  <si>
    <t>96391</t>
  </si>
  <si>
    <t>EXECUÇÃO E COMPACTAÇÃO DE BASE E OU SUB BASE COM SOLO CIMENTO (TEOR DE CIMENTO IGUAL A 6%) - EXCLUSIVE ESCAVAÇÃO, CARGA E TRANSPORTE E SOLO. AF_09/2017</t>
  </si>
  <si>
    <t>96392</t>
  </si>
  <si>
    <t>EXECUÇÃO E COMPACTAÇÃO DE BASE E OU SUB BASE COM SOLO CIMENTO (TEOR DE CIMENTO IGUAL A 8%) - EXCLUSIVE ESCAVAÇÃO, CARGA E TRANSPORTE E SOLO. AF_09/2017</t>
  </si>
  <si>
    <t>96396</t>
  </si>
  <si>
    <t>EXECUÇÃO E COMPACTAÇÃO DE BASE E OU SUB BASE COM BRITA GRADUADA SIMPLES - EXCLUSIVE CARGA E TRANSPORTE. AF_09/2017</t>
  </si>
  <si>
    <t>103,43</t>
  </si>
  <si>
    <t>96397</t>
  </si>
  <si>
    <t>EXECUÇÃO E COMPACTAÇÃO DE BASE E OU SUB BASE COM BRITA GRADUADA TRATADA COM CIMENTO - EXCLUSIVE CARGA E TRANSPORTE. AF_09/2017</t>
  </si>
  <si>
    <t>135,53</t>
  </si>
  <si>
    <t>96398</t>
  </si>
  <si>
    <t>EXECUÇÃO E COMPACTAÇÃO DE BASE E OU SUB BASE COM CONCRETO COMPACTADO COM ROLO - EXCLUSIVE CARGA E TRANSPORTE. AF_09/2017</t>
  </si>
  <si>
    <t>148,51</t>
  </si>
  <si>
    <t>96399</t>
  </si>
  <si>
    <t>EXECUÇÃO E COMPACTAÇÃO DE BASE E OU SUB BASE COM PEDRA RACHÃO - EXCLUSIVE ESCAVAÇÃO, CARGA E TRANSPORTE. AF_09/2017</t>
  </si>
  <si>
    <t>85,15</t>
  </si>
  <si>
    <t>96400</t>
  </si>
  <si>
    <t>EXECUÇÃO E COMPACTAÇÃO DE BASE E OU SUB BASE COM MACADAME SECO - EXCLUSIVE ESCAVAÇÃO, CARGA E TRANSPORTE. AF_09/2017</t>
  </si>
  <si>
    <t>93,36</t>
  </si>
  <si>
    <t>96402</t>
  </si>
  <si>
    <t>EXECUÇÃO DE IMPRIMAÇÃO LIGANTE COM EMULSÃO ASFÁLTICA RR-2C. AF_09/2017</t>
  </si>
  <si>
    <t>72799</t>
  </si>
  <si>
    <t>PAVIMENTO EM PARALELEPIPEDO SOBRE COLCHAO DE AREIA REJUNTADO COM ARGAMASSA DE CIMENTO E AREIA NO TRAÇO 1:3 (PEDRAS PEQUENAS 30 A 35 PECAS POR M2)</t>
  </si>
  <si>
    <t>72943</t>
  </si>
  <si>
    <t>PINTURA DE LIGACAO COM EMULSAO RR-2C</t>
  </si>
  <si>
    <t>72972</t>
  </si>
  <si>
    <t>CONTENCAO LATERAL COM SOLO LOCAL PARA PAVIMENTO POLIEDRICO</t>
  </si>
  <si>
    <t>72973</t>
  </si>
  <si>
    <t>CORTE E PREPARO DE CORDAO DE PEDRA PARA PAVIMENTO POLIEDRICO</t>
  </si>
  <si>
    <t>72974</t>
  </si>
  <si>
    <t>CORTE E PREPARO DE PEDRA PARA PAVIMENTO POLIEDRICO</t>
  </si>
  <si>
    <t>72975</t>
  </si>
  <si>
    <t>DESMONTE MANUAL DE PEDRA PARA PAVIMENTO POLIEDRICO</t>
  </si>
  <si>
    <t>72978</t>
  </si>
  <si>
    <t>EXTRACAO, CARGA E ASSENTAMENTO DE CORDAO DE PEDRA PARA PAVIMENTO POLIEDRICO, EXCLUSIVE TRANSPORTE DE PEDRA E INDENIZACAO PEDREIRA</t>
  </si>
  <si>
    <t>72979</t>
  </si>
  <si>
    <t>EXTRACAO, CARGA, PREPARO E ASSENTAMENTO DE PEDRAS POLIEDRICAS, EXCLUSIVE TRANSPORTE DE PEDRA E INDENIZACAO PEDREIRA</t>
  </si>
  <si>
    <t>8,62</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</si>
  <si>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</si>
  <si>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</si>
  <si>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</si>
  <si>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</si>
  <si>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599,29</t>
  </si>
  <si>
    <t>73849/2</t>
  </si>
  <si>
    <t>AREIA ASFALTO A FRIO (AAUF), COM EMULSAO RR-2C INCLUSO USINAGEM E APLICACAO, EXCLUSIVE TRANSPORTE</t>
  </si>
  <si>
    <t>474,72</t>
  </si>
  <si>
    <t>92391</t>
  </si>
  <si>
    <t>EXECUÇÃO DE PAVIMENTO EM PISO INTERTRAVADO, COM BLOCO PISOGRAMA DE 35 X 25 CM, ESPESSURA 6 CM. AF_12/2015</t>
  </si>
  <si>
    <t>92392</t>
  </si>
  <si>
    <t>EXECUÇÃO DE PAVIMENTO EM PISO INTERTRAVADO, COM BLOCO PISOGRAMA DE 35 X 25 CM, ESPESSURA 8 CM. AF_12/2015</t>
  </si>
  <si>
    <t>46,96</t>
  </si>
  <si>
    <t>92393</t>
  </si>
  <si>
    <t>EXECUÇÃO DE PAVIMENTO EM PISO INTERTRAVADO, COM BLOCO SEXTAVADO DE 25 X 25 CM, ESPESSURA 6 CM. AF_12/2015</t>
  </si>
  <si>
    <t>40,08</t>
  </si>
  <si>
    <t>92394</t>
  </si>
  <si>
    <t>EXECUÇÃO DE PAVIMENTO EM PISO INTERTRAVADO, COM BLOCO SEXTAVADO DE 25 X 25 CM, ESPESSURA 8 CM. AF_12/2015</t>
  </si>
  <si>
    <t>92395</t>
  </si>
  <si>
    <t>EXECUÇÃO DE PAVIMENTO EM PISO INTERTRAVADO, COM BLOCO SEXTAVADO DE 25 X 25 CM, ESPESSURA 10 CM. AF_12/2015</t>
  </si>
  <si>
    <t>55,41</t>
  </si>
  <si>
    <t>92396</t>
  </si>
  <si>
    <t>EXECUÇÃO DE PASSEIO EM PISO INTERTRAVADO, COM BLOCO RETANGULAR COR NATURAL DE 20 X 10 CM, ESPESSURA 6 CM. AF_12/2015</t>
  </si>
  <si>
    <t>48,97</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</si>
  <si>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</si>
  <si>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</si>
  <si>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</si>
  <si>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</si>
  <si>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46,93</t>
  </si>
  <si>
    <t>92400</t>
  </si>
  <si>
    <t>EXECUÇÃO DE PÁTIO/ESTACIONAMENTO EM PISO INTERTRAVADO, COM BLOCO RETANGULAR DE 20 X 10 CM, ESPESSURA 10 CM. AF_12/2015</t>
  </si>
  <si>
    <t>55,65</t>
  </si>
  <si>
    <t>92401</t>
  </si>
  <si>
    <t>EXECUÇÃO DE VIA EM PISO INTERTRAVADO, COM BLOCO RETANGULAR DE 20 X 10 CM, ESPESSURA 10 CM. AF_12/2015</t>
  </si>
  <si>
    <t>56,69</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</si>
  <si>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</si>
  <si>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</si>
  <si>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</si>
  <si>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</si>
  <si>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</si>
  <si>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</si>
  <si>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46,28</t>
  </si>
  <si>
    <t>92405</t>
  </si>
  <si>
    <t>EXECUÇÃO DE VIA EM PISO INTERTRAVADO, COM BLOCO 16 FACES DE 22 X 11 CM, ESPESSURA 8 CM. AF_12/2015</t>
  </si>
  <si>
    <t>47,23</t>
  </si>
  <si>
    <t>92406</t>
  </si>
  <si>
    <t>EXECUÇÃO DE PÁTIO/ESTACIONAMENTO EM PISO INTERTRAVADO, COM BLOCO 16 FACES DE 22 X 11 CM, ESPESSURA 10 CM. AF_12/2015</t>
  </si>
  <si>
    <t>92407</t>
  </si>
  <si>
    <t>EXECUÇÃO DE VIA EM PISO INTERTRAVADO, COM BLOCO 16 FACES DE 22 X 11 CM, ESPESSURA 10 CM. AF_12/2015</t>
  </si>
  <si>
    <t>57,90</t>
  </si>
  <si>
    <t>93679</t>
  </si>
  <si>
    <t>EXECUÇÃO DE PASSEIO EM PISO INTERTRAVADO, COM BLOCO RETANGULAR COLORIDO DE 20 X 10 CM, ESPESSURA 6 CM. AF_12/2015</t>
  </si>
  <si>
    <t>53,36</t>
  </si>
  <si>
    <t>93680</t>
  </si>
  <si>
    <t>EXECUÇÃO DE PÁTIO/ESTACIONAMENTO EM PISO INTERTRAVADO, COM BLOCO RETANGULAR COLORIDO DE 20 X 10 CM, ESPESSURA 6 CM. AF_12/2015</t>
  </si>
  <si>
    <t>43,89</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</si>
  <si>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</si>
  <si>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</si>
  <si>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</si>
  <si>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</si>
  <si>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54,50</t>
  </si>
  <si>
    <t>97114</t>
  </si>
  <si>
    <t>EXECUÇÃO DE JUNTAS DE CONTRAÇÃO PARA PAVIMENTOS DE CONCRETO. AF_11/2017</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</si>
  <si>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</si>
  <si>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</si>
  <si>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</si>
  <si>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</si>
  <si>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</si>
  <si>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CONSTRUÇÃO DE PAVIMENTO COM TRATAMENTO SUPERFICIAL SIMPLES, COM EMULSÃO ASFÁLTICA RR-2C. AF_01/2018</t>
  </si>
  <si>
    <t>97803</t>
  </si>
  <si>
    <t>CONSTRUÇÃO DE PAVIMENTO COM TRATAMENTO SUPERFICIAL SIMPLES, COM EMULSÃO ASFÁLTICA RR-2C, COM BANHO DILUÍDO. AF_01/2018</t>
  </si>
  <si>
    <t>97805</t>
  </si>
  <si>
    <t>CONSTRUÇÃO DE PAVIMENTO COM TRATAMENTO SUPERFICIAL DUPLO, COM EMULSÃO ASFÁLTICA RR-2C. AF_01/2018</t>
  </si>
  <si>
    <t>97806</t>
  </si>
  <si>
    <t>CONSTRUÇÃO DE PAVIMENTO COM TRATAMENTO SUPERFICIAL DUPLO, COM EMULSÃO ASFÁLTICA RR-2C, COM BANHO DILUÍDO. AF_01/2018</t>
  </si>
  <si>
    <t>97807</t>
  </si>
  <si>
    <t>CONSTRUÇÃO DE PAVIMENTO COM TRATAMENTO SUPERFICIAL DUPLO, COM EMULSÃO ASFÁLTICA RR-2C, COM CAPA SELANTE. AF_01/2018</t>
  </si>
  <si>
    <t>97809</t>
  </si>
  <si>
    <t>CONSTRUÇÃO DE PAVIMENTO COM TRATAMENTO SUPERFICIAL TRIPLO, COM EMULSÃO ASFÁLTICA RR-2C. AF_01/2018</t>
  </si>
  <si>
    <t>97810</t>
  </si>
  <si>
    <t>CONSTRUÇÃO DE PAVIMENTO COM TRATAMENTO SUPERFICIAL TRIPLO, COM EMULSÃO ASFÁLTICA RR-2C, COM BANHO DILUÍDO. AF_01/2018</t>
  </si>
  <si>
    <t>97811</t>
  </si>
  <si>
    <t>CONSTRUÇÃO DE PAVIMENTO COM TRATAMENTO SUPERFICIAL TRIPLO, COM EMULSÃO ASFÁLTICA RR-2C, COM CAPA SELANTE. AF_01/2018</t>
  </si>
  <si>
    <t>97813</t>
  </si>
  <si>
    <t>RECONSTRUÇÃO DE PAVIMENTO COM TRATAMENTO SUPERFICIAL SIMPLES, COM EMULSÃO ASFÁLTICA RR-2C. AF_01/2018</t>
  </si>
  <si>
    <t>97814</t>
  </si>
  <si>
    <t>RECONSTRUÇÃO DE PAVIMENTO COM TRATAMENTO SUPERFICIAL SIMPLES, COM EMULSÃO ASFÁLTICA RR-2C, COM BANHO DILUÍDO. AF_01/2018</t>
  </si>
  <si>
    <t>97816</t>
  </si>
  <si>
    <t>RECONSTRUÇÃO DE PAVIMENTO COM TRATAMENTO SUPERFICIAL DUPLO, COM EMULSÃO ASFÁLTICA RR-2C. AF_01/2018</t>
  </si>
  <si>
    <t>97817</t>
  </si>
  <si>
    <t>RECONSTRUÇÃO DE PAVIMENTO COM TRATAMENTO SUPERFICIAL DUPLO, COM EMULSÃO ASFÁLTICA RR-2C, COM BANHO DILUÍDO. AF_01/2018</t>
  </si>
  <si>
    <t>97818</t>
  </si>
  <si>
    <t>RECONSTRUÇÃO DE PAVIMENTO COM TRATAMENTO SUPERFICIAL DUPLO, COM EMULSÃO ASFÁLTICA RR-2C, COM CAPA SELANTE. AF_01/2018</t>
  </si>
  <si>
    <t>97820</t>
  </si>
  <si>
    <t>RECONSTRUÇÃO DE PAVIMENTO COM TRATAMENTO SUPERFICIAL TRIPLO, COM EMULSÃO ASFÁLTICA RR-2C. AF_01/2018</t>
  </si>
  <si>
    <t>97821</t>
  </si>
  <si>
    <t>RECONSTRUÇÃO DE PAVIMENTO COM TRATAMENTO SUPERFICIAL TRIPLO, COM EMULSÃO ASFÁLTICA RR-2C, COM BANHO DILUÍDO. AF_01/2018</t>
  </si>
  <si>
    <t>97822</t>
  </si>
  <si>
    <t>RECONSTRUÇÃO DE PAVIMENTO COM TRATAMENTO SUPERFICIAL TRIPLO, COM EMULSÃO ASFÁLTICA RR-2C, COM CAPA SELANTE. AF_01/2018</t>
  </si>
  <si>
    <t>83693</t>
  </si>
  <si>
    <t>CAIACAO EM MEIO FIO</t>
  </si>
  <si>
    <t>73770/1</t>
  </si>
  <si>
    <t>BARREIRA PRE-MOLDADA EXTERNA CONCRETO ARMADO 0,25X0,40X1,14M FCK=25MPA ACO CA-50 INCL VIGOTA HORIZONTAL MONTANTE A CADA 1,00M  FERROS DE LIGACAO E MATERIAIS.</t>
  </si>
  <si>
    <t>438,97</t>
  </si>
  <si>
    <t>73770/2</t>
  </si>
  <si>
    <t>BARREIRA DUPLA PRE-MOL INTER CONCRETO ARMADO 0,15X0,65X0,77M FCK=25MPA ACO CA-50 INCL FERROS DE LIGACAO E MATERIAIS.</t>
  </si>
  <si>
    <t>378,79</t>
  </si>
  <si>
    <t>83696/1</t>
  </si>
  <si>
    <t>PINTURA GUARDA-CORPO GUARDA-RODA E MURETA PROTECAO COM CAL EM PONTES EVIADUTOS MEDIDA PELO DOBRO DA AREA TOTAL (LARGURAXALTURA).</t>
  </si>
  <si>
    <t>72962</t>
  </si>
  <si>
    <t>USINAGEM DE CBUQ COM CAP 50/70, PARA CAPA DE ROLAMENTO</t>
  </si>
  <si>
    <t>196,64</t>
  </si>
  <si>
    <t>72963</t>
  </si>
  <si>
    <t>USINAGEM DE CBUQ COM CAP 50/70, PARA BINDER</t>
  </si>
  <si>
    <t>165,15</t>
  </si>
  <si>
    <t>73759/2</t>
  </si>
  <si>
    <t>PRE-MISTURADO A FRIO COM EMULSAO RM-1C, INCLUSO USINAGEM E APLICACAO, EXCLUSIVE TRANSPORTE</t>
  </si>
  <si>
    <t>329,96</t>
  </si>
  <si>
    <t>95990</t>
  </si>
  <si>
    <t>CONSTRUÇÃO DE PAVIMENTO COM APLICAÇÃO DE CONCRETO BETUMINOSO USINADO A QUENTE (CBUQ), CAMADA DE ROLAMENTO, COM ESPESSURA DE 3,0 CM - EXCLUSIVE TRANSPORTE. AF_03/2017</t>
  </si>
  <si>
    <t>789,54</t>
  </si>
  <si>
    <t>95992</t>
  </si>
  <si>
    <t>CONSTRUÇÃO DE PAVIMENTO COM APLICAÇÃO DE CONCRETO BETUMINOSO USINADO A QUENTE (CBUQ), BINDER, COM ESPESSURA DE 3,0 CM - EXCLUSIVE TRANSPORTE. AF_03/2017</t>
  </si>
  <si>
    <t>733,77</t>
  </si>
  <si>
    <t>95993</t>
  </si>
  <si>
    <t>CONSTRUÇÃO DE PAVIMENTO COM APLICAÇÃO DE CONCRETO BETUMINOSO USINADO A QUENTE (CBUQ), CAMADA DE ROLAMENTO, COM ESPESSURA DE 4,0 CM - EXCLUSIVE TRANSPORTE. AF_03/2017</t>
  </si>
  <si>
    <t>759,62</t>
  </si>
  <si>
    <t>95994</t>
  </si>
  <si>
    <t>CONSTRUÇÃO DE PAVIMENTO COM APLICAÇÃO DE CONCRETO BETUMINOSO USINADO A QUENTE (CBUQ), BINDER, COM ESPESSURA DE 4,0 CM - EXCLUSIVE TRANSPORTE. AF_03/2017</t>
  </si>
  <si>
    <t>712,19</t>
  </si>
  <si>
    <t>741,07</t>
  </si>
  <si>
    <t>95996</t>
  </si>
  <si>
    <t>CONSTRUÇÃO DE PAVIMENTO COM APLICAÇÃO DE CONCRETO BETUMINOSO USINADO A QUENTE (CBUQ), BINDER, COM ESPESSURA DE 5,0 CM - EXCLUSIVE TRANSPORTE. AF_03/2017</t>
  </si>
  <si>
    <t>698,82</t>
  </si>
  <si>
    <t>95997</t>
  </si>
  <si>
    <t>CONSTRUÇÃO DE PAVIMENTO COM APLICAÇÃO DE CONCRETO BETUMINOSO USINADO A QUENTE (CBUQ), CAMADA DE ROLAMENTO, COM ESPESSURA DE 6,0 CM - EXCLUSIVE TRANSPORTE. AF_03/2017</t>
  </si>
  <si>
    <t>729,64</t>
  </si>
  <si>
    <t>95998</t>
  </si>
  <si>
    <t>CONSTRUÇÃO DE PAVIMENTO COM APLICAÇÃO DE CONCRETO BETUMINOSO USINADO A QUENTE (CBUQ), BINDER, COM ESPESSURA DE 6,0 CM - EXCLUSIVE TRANSPORTE. AF_03/2017</t>
  </si>
  <si>
    <t>690,62</t>
  </si>
  <si>
    <t>95999</t>
  </si>
  <si>
    <t>CONSTRUÇÃO DE PAVIMENTO COM APLICAÇÃO DE CONCRETO BETUMINOSO USINADO A QUENTE (CBUQ), CAMADA DE ROLAMENTO, COM ESPESSURA DE 7,0 CM - EXCLUSIVE TRANSPORTE. AF_03/2017</t>
  </si>
  <si>
    <t>721,50</t>
  </si>
  <si>
    <t>96000</t>
  </si>
  <si>
    <t>CONSTRUÇÃO DE PAVIMENTO COM APLICAÇÃO DE CONCRETO BETUMINOSO USINADO A QUENTE (CBUQ), BINDER, COM ESPESSURA DE 7,0 CM - EXCLUSIVE TRANSPORTE. AF_03/2017</t>
  </si>
  <si>
    <t>684,74</t>
  </si>
  <si>
    <t>96001</t>
  </si>
  <si>
    <t>FRESAGEM DE PAVIMENTO ASFÁLTICO (PROFUNDIDADE 5,0 CM), EM LOCAIS COM NIVEL BAIXO DE INTERFERÊNCIA. AF_03/2017</t>
  </si>
  <si>
    <t>4,19</t>
  </si>
  <si>
    <t>96002</t>
  </si>
  <si>
    <t>FRESAGEM DE PAVIMENTO ASFÁLTICO (PROFUNDIDADE 5,0 CM), EM LOCAIS COM NIVEL ALTO DE INTERFERÊNCIA. AF_03/2017</t>
  </si>
  <si>
    <t>4,85</t>
  </si>
  <si>
    <t>96393</t>
  </si>
  <si>
    <t>USINAGEM DE BRITA GRADUADA SIMPLES, UTILIZANDO BRITA COMERCIAL COM USINA 300 T/H. AF_06/2017</t>
  </si>
  <si>
    <t>97,85</t>
  </si>
  <si>
    <t>96394</t>
  </si>
  <si>
    <t>USINAGEM DE BRITA GRADUADA TRATADA COM CIMENTO, UTILIZANDO BRITA COMERCIAL COM USINA 300 T/H. AF_06/2017</t>
  </si>
  <si>
    <t>129,28</t>
  </si>
  <si>
    <t>96395</t>
  </si>
  <si>
    <t>USINAGEM DE CONCRETO PARA COMPACTAÇÃO COM ROLO, UTILIZANDO BRITA COMERCIAL. AF_06/2017</t>
  </si>
  <si>
    <t>142,96</t>
  </si>
  <si>
    <t>73445</t>
  </si>
  <si>
    <t>CAIACAO INT OU EXT SOBRE REVESTIMENTO LISO C/ADOCAO DE FIXADOR COM    COM DUAS DEMAOS</t>
  </si>
  <si>
    <t>73446</t>
  </si>
  <si>
    <t>PINTURA DE SUPERFICIE C/TINTA GRAFITE</t>
  </si>
  <si>
    <t>17,36</t>
  </si>
  <si>
    <t>74133/1</t>
  </si>
  <si>
    <t>EMASSAMENTO COM MASSA A OLEO, UMA DEMAO</t>
  </si>
  <si>
    <t>74133/2</t>
  </si>
  <si>
    <t>EMASSAMENTO COM MASSA A OLEO, DUAS DEMAOS</t>
  </si>
  <si>
    <t>20,70</t>
  </si>
  <si>
    <t>79462</t>
  </si>
  <si>
    <t>EMASSAMENTO COM MASSA EPOXI, 2 DEMAOS</t>
  </si>
  <si>
    <t>56,56</t>
  </si>
  <si>
    <t>79494/1</t>
  </si>
  <si>
    <t>PINTURA DE QUADRO ESCOLAR COM TINTA ESMALTE ACABAMENTO FOSCO, DUAS DEMAOS SOBRE MASSA ACRILICA</t>
  </si>
  <si>
    <t>84651</t>
  </si>
  <si>
    <t>PINTURA COM TINTA IMPERMEAVEL MINERAL EM PO, DUAS DEMAOS</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</si>
  <si>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</si>
  <si>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</si>
  <si>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</si>
  <si>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</si>
  <si>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</si>
  <si>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</si>
  <si>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</si>
  <si>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</si>
  <si>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</si>
  <si>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</si>
  <si>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</si>
  <si>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</si>
  <si>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</si>
  <si>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</si>
  <si>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</si>
  <si>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</si>
  <si>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</si>
  <si>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</si>
  <si>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18,45</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</si>
  <si>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</si>
  <si>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</si>
  <si>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</si>
  <si>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</si>
  <si>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</si>
  <si>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</si>
  <si>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</si>
  <si>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</si>
  <si>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</si>
  <si>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</si>
  <si>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</si>
  <si>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</si>
  <si>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</si>
  <si>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</si>
  <si>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</si>
  <si>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</si>
  <si>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</si>
  <si>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</si>
  <si>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</si>
  <si>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</si>
  <si>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</si>
  <si>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</si>
  <si>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</si>
  <si>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</si>
  <si>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88487</t>
  </si>
  <si>
    <t>APLICAÇÃO MANUAL DE PINTURA COM TINTA LÁTEX PVA EM PAREDES, DUAS DEMÃOS. AF_06/2014</t>
  </si>
  <si>
    <t>88488</t>
  </si>
  <si>
    <t>APLICAÇÃO MANUAL DE PINTURA COM TINTA LÁTEX ACRÍLICA EM TETO, DUAS DEMÃOS. AF_06/2014</t>
  </si>
  <si>
    <t>88489</t>
  </si>
  <si>
    <t>APLICAÇÃO MANUAL DE PINTURA COM TINTA LÁTEX ACRÍLICA EM PAREDES, DUAS DEMÃOS. AF_06/2014</t>
  </si>
  <si>
    <t>10,21</t>
  </si>
  <si>
    <t>88490</t>
  </si>
  <si>
    <t>APLICAÇÃO MECÂNICA DE PINTURA COM TINTA LÁTEX PVA EM TETO, DUAS DEMÃOS. AF_06/2014</t>
  </si>
  <si>
    <t>88491</t>
  </si>
  <si>
    <t>APLICAÇÃO MECÂNICA DE PINTURA COM TINTA LÁTEX PVA EM PAREDES, DUAS DEMÃOS. AF_06/2014</t>
  </si>
  <si>
    <t>88492</t>
  </si>
  <si>
    <t>APLICAÇÃO MECÂNICA DE PINTURA COM TINTA LÁTEX ACRÍLICA EM TETO, DUAS DEMÃOS. AF_06/2014</t>
  </si>
  <si>
    <t>88493</t>
  </si>
  <si>
    <t>APLICAÇÃO MECÂNICA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</si>
  <si>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</si>
  <si>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</si>
  <si>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</si>
  <si>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</si>
  <si>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</si>
  <si>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</si>
  <si>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</si>
  <si>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</si>
  <si>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</si>
  <si>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</si>
  <si>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</si>
  <si>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</si>
  <si>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</si>
  <si>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</si>
  <si>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</si>
  <si>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</si>
  <si>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</si>
  <si>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</si>
  <si>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15,26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</si>
  <si>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</si>
  <si>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</si>
  <si>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</si>
  <si>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</si>
  <si>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</si>
  <si>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</si>
  <si>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</si>
  <si>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</si>
  <si>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</si>
  <si>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</si>
  <si>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</si>
  <si>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</si>
  <si>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22,24</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</si>
  <si>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</si>
  <si>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</si>
  <si>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</si>
  <si>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</si>
  <si>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</si>
  <si>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</si>
  <si>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15,77</t>
  </si>
  <si>
    <t>96133</t>
  </si>
  <si>
    <t>APLICAÇÃO MANUAL DE MASSA ACRÍLICA EM SUPERFÍCIES EXTERNAS DE SACADA DE EDIFÍCIOS DE MÚLTIPLOS PAVIMENTOS, DUAS DEMÃOS. AF_05/2017</t>
  </si>
  <si>
    <t>27,89</t>
  </si>
  <si>
    <t>96134</t>
  </si>
  <si>
    <t>APLICAÇÃO MANUAL DE MASSA ACRÍLICA EM SUPERFÍCIES INTERNAS DE SACADA DE EDIFÍCIOS DE MÚLTIPLOS PAVIMENTOS, DUAS DEMÃOS. AF_05/2017</t>
  </si>
  <si>
    <t>30,48</t>
  </si>
  <si>
    <t>96135</t>
  </si>
  <si>
    <t>APLICAÇÃO MANUAL DE MASSA ACRÍLICA EM PAREDES EXTERNAS DE CASAS, DUAS DEMÃOS. AF_05/2017</t>
  </si>
  <si>
    <t>79460</t>
  </si>
  <si>
    <t>PINTURA EPOXI, DUAS DEMAOS</t>
  </si>
  <si>
    <t>38,14</t>
  </si>
  <si>
    <t>79465</t>
  </si>
  <si>
    <t>PINTURA COM TINTA A BASE DE BORRACHA CLORADA, 2 DEMAOS</t>
  </si>
  <si>
    <t>79514/1</t>
  </si>
  <si>
    <t>PINTURA EPOXI, TRES DEMAOS</t>
  </si>
  <si>
    <t>53,47</t>
  </si>
  <si>
    <t>84647</t>
  </si>
  <si>
    <t>PINTURA EPOXI INCLUSO EMASSAMENTO E FUNDO PREPARADOR</t>
  </si>
  <si>
    <t>123,72</t>
  </si>
  <si>
    <t>84656</t>
  </si>
  <si>
    <t>TRATAMENTO EM  CONCRETO COM ESTUQUE E LIXAMENTO</t>
  </si>
  <si>
    <t>28,77</t>
  </si>
  <si>
    <t>84677</t>
  </si>
  <si>
    <t>VERNIZ SINTETICO BRILHANTE EM CONCRETO OU TIJOLO, DUAS DEMAOS</t>
  </si>
  <si>
    <t>10,11</t>
  </si>
  <si>
    <t>84678</t>
  </si>
  <si>
    <t>VERNIZ POLIURETANO BRILHANTE EM CONCRETO OU TIJOLO, TRES DEMAOS</t>
  </si>
  <si>
    <t>6082</t>
  </si>
  <si>
    <t>PINTURA EM VERNIZ SINTETICO BRILHANTE EM MADEIRA, TRES DEMAOS</t>
  </si>
  <si>
    <t>40905</t>
  </si>
  <si>
    <t>VERNIZ SINTETICO EM MADEIRA, DUAS DEMAOS</t>
  </si>
  <si>
    <t>73739/1</t>
  </si>
  <si>
    <t>PINTURA ESMALTE ACETINADO EM MADEIRA, DUAS DEMAOS</t>
  </si>
  <si>
    <t>14,48</t>
  </si>
  <si>
    <t>74065/1</t>
  </si>
  <si>
    <t>PINTURA ESMALTE FOSCO PARA MADEIRA, DUAS DEMAOS, SOBRE FUNDO NIVELADOR BRANCO</t>
  </si>
  <si>
    <t>21,55</t>
  </si>
  <si>
    <t>74065/2</t>
  </si>
  <si>
    <t>PINTURA ESMALTE ACETINADO PARA MADEIRA, DUAS DEMAOS, SOBRE FUNDO NIVELADOR BRANCO</t>
  </si>
  <si>
    <t>74065/3</t>
  </si>
  <si>
    <t>PINTURA ESMALTE BRILHANTE PARA MADEIRA, DUAS DEMAOS, SOBRE FUNDO NIVELADOR BRANCO</t>
  </si>
  <si>
    <t>79463</t>
  </si>
  <si>
    <t>PINTURA A OLEO, 1 DEMAO</t>
  </si>
  <si>
    <t>79464</t>
  </si>
  <si>
    <t>PINTURA A OLEO, 2 DEMAOS</t>
  </si>
  <si>
    <t>79466</t>
  </si>
  <si>
    <t>PINTURA COM VERNIZ POLIURETANO, 2 DEMAOS</t>
  </si>
  <si>
    <t>79497/1</t>
  </si>
  <si>
    <t>PINTURA A OLEO, 3 DEMAOS</t>
  </si>
  <si>
    <t>84645</t>
  </si>
  <si>
    <t>VERNIZ SINTETICO BRILHANTE, 2 DEMAOS</t>
  </si>
  <si>
    <t>84657</t>
  </si>
  <si>
    <t>FUNDO SINTETICO NIVELADOR BRANCO</t>
  </si>
  <si>
    <t>9,48</t>
  </si>
  <si>
    <t>84659</t>
  </si>
  <si>
    <t>PINTURA ESMALTE FOSCO EM MADEIRA, DUAS DEMAOS</t>
  </si>
  <si>
    <t>84679</t>
  </si>
  <si>
    <t>PINTURA IMUNIZANTE PARA MADEIRA, DUAS DEMAOS</t>
  </si>
  <si>
    <t>95464</t>
  </si>
  <si>
    <t>PINTURA VERNIZ POLIURETANO BRILHANTE EM MADEIRA, TRES DEMAOS</t>
  </si>
  <si>
    <t>73656</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</si>
  <si>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</si>
  <si>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</si>
  <si>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</si>
  <si>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</si>
  <si>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</si>
  <si>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</si>
  <si>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</si>
  <si>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22,23</t>
  </si>
  <si>
    <t>73924/2</t>
  </si>
  <si>
    <t>PINTURA ESMALTE ACETINADO, DUAS DEMAOS, SOBRE SUPERFICIE METALICA</t>
  </si>
  <si>
    <t>22,33</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</si>
  <si>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</si>
  <si>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</si>
  <si>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</si>
  <si>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</si>
  <si>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</si>
  <si>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</si>
  <si>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</si>
  <si>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</si>
  <si>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15,58</t>
  </si>
  <si>
    <t>79498/1</t>
  </si>
  <si>
    <t>PINTURA A OLEO BRILHANTE SOBRE SUPERFICIE METALICA, UMA DEMAO INCLUSO UMA DEMAO DE FUNDO ANTICORROSIVO</t>
  </si>
  <si>
    <t>14,36</t>
  </si>
  <si>
    <t>79499/1</t>
  </si>
  <si>
    <t>PINTURA POSTE RETO DE ACO 3,5 A 6M C/1 DEMAO D/TINTA GRAFITE C/PROPRIEDADES DE PRIMER E ACABAMENTO - OBS: C/ALTO TEOR DE ZARCAO</t>
  </si>
  <si>
    <t>79515/1</t>
  </si>
  <si>
    <t>PINTURA COM TINTA PROTETORA ACABAMENTO ALUMINIO, TRES DEMAOS</t>
  </si>
  <si>
    <t>84660</t>
  </si>
  <si>
    <t>FUNDO PREPARADOR PRIMER SINTETICO, PARA ESTRUTURA METALICA, UMA DEMÃO, ESPESSURA DE 25 MICRA</t>
  </si>
  <si>
    <t>84661</t>
  </si>
  <si>
    <t>PINTURA COM TINTA PROTETORA ACABAMENTO ALUMINIO, UMA DEMAO SOBRE SUPERFCIE METALICA</t>
  </si>
  <si>
    <t>84662</t>
  </si>
  <si>
    <t>PINTURA COM TINTA PROTETORA ACABAMENTO ALUMINIO, DUAS DEMAOS SOBRE SUPERFICIE METALICA</t>
  </si>
  <si>
    <t>22,57</t>
  </si>
  <si>
    <t>95468</t>
  </si>
  <si>
    <t>PINTURA ESMALTE BRILHANTE (2 DEMAOS) SOBRE SUPERFICIE METALICA, INCLUSIVE PROTECAO COM ZARCAO (1 DEMAO)</t>
  </si>
  <si>
    <t>32,91</t>
  </si>
  <si>
    <t>41595</t>
  </si>
  <si>
    <t>PINTURA ACRILICA DE FAIXAS DE DEMARCACAO EM QUADRA POLIESPORTIVA, 5 CM DE LARGURA</t>
  </si>
  <si>
    <t>73978/1</t>
  </si>
  <si>
    <t>PINTURA HIDROFUGANTE COM SILICONE SOBRE PISO CIMENTADO, UMA DEMAO</t>
  </si>
  <si>
    <t>74245/1</t>
  </si>
  <si>
    <t>PINTURA ACRILICA EM PISO CIMENTADO DUAS DEMAOS</t>
  </si>
  <si>
    <t>79467</t>
  </si>
  <si>
    <t>PINTURA COM TINTA A BASE DE BORRACHA CLORADA , DE FAIXAS DE DEMARCACAO, EM QUADRA POLIESPORTIVA, 5 CM DE LARGURA.</t>
  </si>
  <si>
    <t>79500/2</t>
  </si>
  <si>
    <t>PINTURA ACRILICA EM PISO CIMENTADO, TRES DEMAOS</t>
  </si>
  <si>
    <t>84663</t>
  </si>
  <si>
    <t>APLICACAO DE VERNIZ POLIURETANO FOSCO SOBRE PISO DE PEDRAS DECORATIVAS, 3 DEMAOS</t>
  </si>
  <si>
    <t>84665</t>
  </si>
  <si>
    <t>PINTURA ACRILICA PARA SINALIZAÇÃO HORIZONTAL EM PISO CIMENTADO</t>
  </si>
  <si>
    <t>84666</t>
  </si>
  <si>
    <t>POLIMENTO E ENCERAMENTO DE PISO EM MADEIRA</t>
  </si>
  <si>
    <t>75889</t>
  </si>
  <si>
    <t>PINTURA PARA TELHAS DE ALUMINIO COM TINTA ESMALTE AUTOMOTIVA</t>
  </si>
  <si>
    <t>16,16</t>
  </si>
  <si>
    <t>73465</t>
  </si>
  <si>
    <t>PISO CIMENTADO E=1,5CM C/ARGAMASSA 1:3 CIMENTO AREIA ALISADO COLHER   SOBRE BASE EXISTENTE E ARGAMASSA EM PREPARO MECANIZADO</t>
  </si>
  <si>
    <t>30,11</t>
  </si>
  <si>
    <t>73676</t>
  </si>
  <si>
    <t>PISO CIMENTADO TRAÇO 1:3 (CIMENTO E AREIA) ACABAMENTO LISO PIGMENTADO ESPESSURA 1,5CM COM JUNTAS PLASTICAS DE DILATACAO E ARGAMASSA EM PREPARO MANUAL</t>
  </si>
  <si>
    <t>46,85</t>
  </si>
  <si>
    <t>73922/1</t>
  </si>
  <si>
    <t>PISO CIMENTADO TRACO 1:3 (CIMENTO E AREIA) ACABAMENTO LISO ESPESSURA 3,5CM, PREPARO MANUAL DA ARGAMASSA</t>
  </si>
  <si>
    <t>43,94</t>
  </si>
  <si>
    <t>73922/2</t>
  </si>
  <si>
    <t>PISO CIMENTADO TRACO 1:4 (CIMENTO E AREIA) ACABAMENTO LISO ESPESSURA 2,5CM PREPARO MANUAL DA ARGAMASSA</t>
  </si>
  <si>
    <t>73922/3</t>
  </si>
  <si>
    <t>PISO CIMENTADO TRACO 1:3 (CIMENTO E AREIA) ACABAMENTO LISO ESPESSURA 2,0CM, PREPARO MANUAL DA ARGAMASSA</t>
  </si>
  <si>
    <t>39,05</t>
  </si>
  <si>
    <t>73922/4</t>
  </si>
  <si>
    <t>PISO CIMENTADO TRACO 1:4 (CIMENTO E AREIA) ACABAMENTO LISO ESPESSURA 2,0CM, PREPARO MANUAL DA ARGAMASSA</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</si>
  <si>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</si>
  <si>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</si>
  <si>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</si>
  <si>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</si>
  <si>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</si>
  <si>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47,75</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</si>
  <si>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</si>
  <si>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</si>
  <si>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</si>
  <si>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</si>
  <si>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</si>
  <si>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</si>
  <si>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38,55</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</si>
  <si>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</si>
  <si>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</si>
  <si>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</si>
  <si>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</si>
  <si>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43,67</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</si>
  <si>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</si>
  <si>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</si>
  <si>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</si>
  <si>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</si>
  <si>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50,98</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</si>
  <si>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</si>
  <si>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</si>
  <si>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</si>
  <si>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</si>
  <si>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</si>
  <si>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</si>
  <si>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37,97</t>
  </si>
  <si>
    <t>76448/3</t>
  </si>
  <si>
    <t>PISO CIMENTADO TRAÇO 1:4 (CIMENTO E AREIA) ACABAMENTO RUSTICO ESPESSURA 2,5 CM PREPARO MANUAL DA ARGAMASSA</t>
  </si>
  <si>
    <t>35,02</t>
  </si>
  <si>
    <t>84172</t>
  </si>
  <si>
    <t>PISO CIMENTADO TRACO 1:3 (CIMENTO E AREIA) ACABAMENTO RUSTICO ESPESSURA 2 CM COM JUNTAS PLASTICAS DE DILATACAO, PREPARO MANUAL DA ARGAMASSA</t>
  </si>
  <si>
    <t>84173</t>
  </si>
  <si>
    <t>PISO CIMENTADO TRACO 1:3 (CIMENTO/AREIA) ACABAMENTO LISO ESPESSURA 2,0 CM PREPARO MANUAL DA ARGAMASSA INCLUSO ADITIVO IMPERMEABILIZANTE</t>
  </si>
  <si>
    <t>84174</t>
  </si>
  <si>
    <t>PISO CIMENTADO TRACO 1:3 (CIMENTO E AREIA) COM ACABAMENTO LISO ESPESSURA 3CM COM JUNTAS DE MADEIRA, PREPARO MANUAL DA ARGAMASSA INCLUSO ADITIVO IMPERMEABILIZANTE</t>
  </si>
  <si>
    <t>72191</t>
  </si>
  <si>
    <t>RECOLOCACAO DE TACOS DE MADEIRA COM REAPROVEITAMENTO DE MATERIAL E ASSENTAMENTO COM ARGAMASSA 1:4 (CIMENTO E AREIA)</t>
  </si>
  <si>
    <t>66,01</t>
  </si>
  <si>
    <t>72192</t>
  </si>
  <si>
    <t>RECOLOCACAO DE PISO DE TABUAS DE MADEIRA, CONSIDERANDO REAPROVEITAMENTO DO MATERIAL, EXCLUSIVE VIGAMENTO</t>
  </si>
  <si>
    <t>72193</t>
  </si>
  <si>
    <t>RECOLOCACAO DE PISO DE TABUAS DE MADEIRA, CONSIDERANDO REAPROVEITAMENTO DO MATERIAL, INCLUSIVE VIGAMENTO</t>
  </si>
  <si>
    <t>48,00</t>
  </si>
  <si>
    <t>73655</t>
  </si>
  <si>
    <t>PISO EM TABUA CORRIDA DE MADEIRA ESPESSURA 2,5CM FIXADO EM PECAS DE MADEIRA E ASSENTADO EM ARGAMASSA TRACO 1:4 (CIMENTO/AREIA)</t>
  </si>
  <si>
    <t>136,10</t>
  </si>
  <si>
    <t>73734/1</t>
  </si>
  <si>
    <t>PISO EM TACO DE MADEIRA 7X21CM, ASSENTADO COM ARGAMASSA TRACO 1:4 (CIMENTO E AREIA MEDIA)</t>
  </si>
  <si>
    <t>99,29</t>
  </si>
  <si>
    <t>84181</t>
  </si>
  <si>
    <t>PISO EM TACO DE MADEIRA 7X21CM, FIXADO COM COLA BASE DE PVA</t>
  </si>
  <si>
    <t>79,76</t>
  </si>
  <si>
    <t>87246</t>
  </si>
  <si>
    <t>REVESTIMENTO CERÂMICO PARA PISO COM PLACAS TIPO ESMALTADA EXTRA DE DIMENSÕES 35X35 CM APLICADA EM AMBIENTES DE ÁREA MENOR QUE 5 M2. AF_06/2014</t>
  </si>
  <si>
    <t>34,79</t>
  </si>
  <si>
    <t>87247</t>
  </si>
  <si>
    <t>REVESTIMENTO CERÂMICO PARA PISO COM PLACAS TIPO ESMALTADA EXTRA DE DIMENSÕES 35X35 CM APLICADA EM AMBIENTES DE ÁREA ENTRE 5 M2 E 10 M2. AF_06/2014</t>
  </si>
  <si>
    <t>29,57</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</si>
  <si>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</si>
  <si>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</si>
  <si>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</si>
  <si>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</si>
  <si>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39,76</t>
  </si>
  <si>
    <t>87250</t>
  </si>
  <si>
    <t>REVESTIMENTO CERÂMICO PARA PISO COM PLACAS TIPO ESMALTADA EXTRA DE DIMENSÕES 45X45 CM APLICADA EM AMBIENTES DE ÁREA ENTRE 5 M2 E 10 M2. AF_06/2014</t>
  </si>
  <si>
    <t>31,50</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</si>
  <si>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</si>
  <si>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</si>
  <si>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</si>
  <si>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</si>
  <si>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</si>
  <si>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</si>
  <si>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50,83</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</si>
  <si>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</si>
  <si>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</si>
  <si>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</si>
  <si>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</si>
  <si>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80,07</t>
  </si>
  <si>
    <t>87259</t>
  </si>
  <si>
    <t>REVESTIMENTO CERÂMICO PARA PISO COM PLACAS TIPO PORCELANATO DE DIMENSÕES 45X45 CM APLICADA EM AMBIENTES DE ÁREA ENTRE 5 M² E 10 M². AF_06/2014</t>
  </si>
  <si>
    <t>71,01</t>
  </si>
  <si>
    <t>87260</t>
  </si>
  <si>
    <t>REVESTIMENTO CERÂMICO PARA PISO COM PLACAS TIPO PORCELANATO DE DIMENSÕES 45X45 CM APLICADA EM AMBIENTES DE ÁREA MAIOR QUE 10 M². AF_06/2014</t>
  </si>
  <si>
    <t>65,49</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</si>
  <si>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</si>
  <si>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</si>
  <si>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</si>
  <si>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</si>
  <si>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80,76</t>
  </si>
  <si>
    <t>87263</t>
  </si>
  <si>
    <t>REVESTIMENTO CERÂMICO PARA PISO COM PLACAS TIPO PORCELANATO DE DIMENSÕES 60X60 CM APLICADA EM AMBIENTES DE ÁREA MAIOR QUE 10 M². AF_06/2014</t>
  </si>
  <si>
    <t>89046</t>
  </si>
  <si>
    <t>(COMPOSIÇÃO REPRESENTATIVA) DO SERVIÇO DE REVESTIMENTO CERÂMICO PARA PISO COM PLACAS TIPO GRÉS DE DIMENSÕES 35X35 CM, PARA EDIFICAÇÃO HABITACIONAL MULTIFAMILIAR (PRÉDIO). AF_11/2014</t>
  </si>
  <si>
    <t>89171</t>
  </si>
  <si>
    <t>(COMPOSIÇÃO REPRESENTATIVA) DO SERVIÇO DE REVESTIMENTO CERÂMICO PARA PISO COM PLACAS TIPO GRÉS DE DIMENSÕES 35X35 CM, PARA EDIFICAÇÃO HABITACIONAL UNIFAMILIAR (CASA) E EDIFICAÇÃO PÚBLICA PADRÃO. AF_11/2014</t>
  </si>
  <si>
    <t>27,16</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</si>
  <si>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</si>
  <si>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</si>
  <si>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</si>
  <si>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</si>
  <si>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26,96</t>
  </si>
  <si>
    <t>93391</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</si>
  <si>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</si>
  <si>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</si>
  <si>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</si>
  <si>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187,32</t>
  </si>
  <si>
    <t>73921/2</t>
  </si>
  <si>
    <t>PISO EM PEDRA ARDOSIA ASSENTADO SOBRE ARGAMASSA COLANTE REJUNTADO COM CIMENTO COMUM</t>
  </si>
  <si>
    <t>39,67</t>
  </si>
  <si>
    <t>84183</t>
  </si>
  <si>
    <t>PISO EM PEDRA PORTUGUESA ASSENTADO SOBRE BASE DE AREIA, REJUNTADO COM CIMENTO COMUM</t>
  </si>
  <si>
    <t>131,01</t>
  </si>
  <si>
    <t>72185</t>
  </si>
  <si>
    <t>PISO VINILICO SEMIFLEXIVEL PADRAO LISO, ESPESSURA 2MM, FIXADO COM COLA</t>
  </si>
  <si>
    <t>72186</t>
  </si>
  <si>
    <t>PISO VINILICO SEMIFLEXIVEL PADRAO LISO, ESPESSURA 3,2MM, FIXADO COM COLA</t>
  </si>
  <si>
    <t>106,32</t>
  </si>
  <si>
    <t>72187</t>
  </si>
  <si>
    <t>PISO DE BORRACHA FRISADO, ESPESSURA 7MM, ASSENTADO COM ARGAMASSA TRACO 1:3 (CIMENTO E AREIA)</t>
  </si>
  <si>
    <t>145,68</t>
  </si>
  <si>
    <t>72188</t>
  </si>
  <si>
    <t>PISO DE BORRACHA PASTILHADO, ESPESSURA 7MM, ASSENTADO COM ARGAMASSA TRACO 1:3 (CIMENTO E AREIA)</t>
  </si>
  <si>
    <t>73876/1</t>
  </si>
  <si>
    <t>PISO DE BORRACHA PASTILHADO, ESPESSURA 7MM, FIXADO COM COLA</t>
  </si>
  <si>
    <t>133,99</t>
  </si>
  <si>
    <t>84186</t>
  </si>
  <si>
    <t>PISO DE BORRACHA CANELADA, ESPESSURA 3,5MM, FIXADO COM COLA</t>
  </si>
  <si>
    <t>59,85</t>
  </si>
  <si>
    <t>84187</t>
  </si>
  <si>
    <t>ASSENTAMENTO DE PISO DE BORRACHA PASTILHADA FIXADO COM COLA</t>
  </si>
  <si>
    <t>14,11</t>
  </si>
  <si>
    <t>84188</t>
  </si>
  <si>
    <t>TESTEIRA OU RODAPE VINILICO 6CM FIXADO COM COLA</t>
  </si>
  <si>
    <t>72136</t>
  </si>
  <si>
    <t>PISO INDUSTRIAL DE ALTA RESISTENCIA, ESPESSURA 8MM, INCLUSO JUNTAS DE DILATACAO PLASTICAS E POLIMENTO MECANIZADO</t>
  </si>
  <si>
    <t>69,99</t>
  </si>
  <si>
    <t>72137</t>
  </si>
  <si>
    <t>PISO INDUSTRIAL ALTA RESISTENCIA, ESPESSURA 12MM, INCLUSO JUNTAS DE DILATACAO PLASTICAS E POLIMENTO MECANIZADO</t>
  </si>
  <si>
    <t>72815</t>
  </si>
  <si>
    <t>APLICACAO DE TINTA A BASE DE EPOXI SOBRE PISO</t>
  </si>
  <si>
    <t>84191</t>
  </si>
  <si>
    <t>PISO EM GRANILITE, MARMORITE OU GRANITINA ESPESSURA 8 MM, INCLUSO JUNTAS DE DILATACAO PLASTICAS</t>
  </si>
  <si>
    <t>102,31</t>
  </si>
  <si>
    <t>72138</t>
  </si>
  <si>
    <t>PISO EM GRANITO BRANCO 50X50CM LEVIGADO ESPESSURA 2CM, ASSENTADO COM ARGAMASSA COLANTE DUPLA COLAGEM, COM REJUNTAMENTO EM CIMENTO BRANCO</t>
  </si>
  <si>
    <t>136,49</t>
  </si>
  <si>
    <t>84190</t>
  </si>
  <si>
    <t>PISO GRANITO ASSENTADO SOBRE ARGAMASSA CIMENTO / CAL / AREIA TRACO 1:0,25:3 INCLUSIVE REJUNTE EM CIMENTO</t>
  </si>
  <si>
    <t>122,98</t>
  </si>
  <si>
    <t>84195</t>
  </si>
  <si>
    <t>PISO MARMORE BRANCO ASSENTADO SOBRE ARGAMASSA TRACO 1:4 (CIMENTO/AREIA)</t>
  </si>
  <si>
    <t>320,78</t>
  </si>
  <si>
    <t>74111/1</t>
  </si>
  <si>
    <t>SOLEIRA / TABEIRA EM MARMORE BRANCO COMUM, POLIDO, LARGURA 5 CM, ESPESSURA 2 CM, ASSENTADA COM ARGAMASSA COLANTE</t>
  </si>
  <si>
    <t>84161</t>
  </si>
  <si>
    <t>SOLEIRA DE MARMORE BRANCO, LARGURA 15CM, ESPESSURA 3CM, ASSENTADA SOBRE ARGAMASSA TRACO 1:4 (CIMENTO E AREIA)</t>
  </si>
  <si>
    <t>63,20</t>
  </si>
  <si>
    <t>73886/1</t>
  </si>
  <si>
    <t>RODAPE EM MADEIRA, ALTURA 7CM, FIXADO EM PECAS DE MADEIRA</t>
  </si>
  <si>
    <t>84162</t>
  </si>
  <si>
    <t>RODAPE EM MADEIRA, ALTURA 7CM, FIXADO COM COLA</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</si>
  <si>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</si>
  <si>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</si>
  <si>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</si>
  <si>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</si>
  <si>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</si>
  <si>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</si>
  <si>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</si>
  <si>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</si>
  <si>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73850/1</t>
  </si>
  <si>
    <t>RODAPE EM MARMORITE, ALTURA 10CM</t>
  </si>
  <si>
    <t>84167</t>
  </si>
  <si>
    <t>RODAPE EM MARMORE BRANCO ASSENTADO COM ARGAMASSA TRACO 1:4 (CIMENTO E AREIA) ALTURA 7CM</t>
  </si>
  <si>
    <t>44,59</t>
  </si>
  <si>
    <t>84168</t>
  </si>
  <si>
    <t>RODAPE EM ARDOSIA ASSENTADO COM ARGAMASSA TRACO 1:4 (CIMENTO E AREIA) ALTURA 10CM</t>
  </si>
  <si>
    <t>68325</t>
  </si>
  <si>
    <t>PISO EM CONCRETO 20 MPA PREPARO MECANICO, ESPESSURA 7CM, INCLUSO SELANTE ELASTICO A BASE DE POLIURETANO</t>
  </si>
  <si>
    <t>37,40</t>
  </si>
  <si>
    <t>68333</t>
  </si>
  <si>
    <t>PISO EM CONCRETO 20 MPA PREPARO MECANICO, ESPESSURA 7CM, INCLUSO JUNTAS DE DILATACAO EM MADEIRA</t>
  </si>
  <si>
    <t>39,66</t>
  </si>
  <si>
    <t>72183</t>
  </si>
  <si>
    <t>PISO EM CONCRETO 20MPA PREPARO MECANICO, ESPESSURA 7 CM, COM ARMACAO EM TELA SOLDADA</t>
  </si>
  <si>
    <t>64,24</t>
  </si>
  <si>
    <t>84175</t>
  </si>
  <si>
    <t>JUNTA 5X5CM COM ARGAMASSA TRACO 1:3 (CIMENTO E AREIA) PARA PISO EM PLACAS</t>
  </si>
  <si>
    <t>84176</t>
  </si>
  <si>
    <t>JUNTA 2,5X2,5CM COM ARGAMASSA 1:1:3 IMPERMEABILIZANTE DE HIDRO-ASFALTO CIMENTO E AREIA PARA PISO EM PLACAS</t>
  </si>
  <si>
    <t>84177</t>
  </si>
  <si>
    <t>JUNTA GRAMADA 5CM DE LARGURA</t>
  </si>
  <si>
    <t>13,20</t>
  </si>
  <si>
    <t>94990</t>
  </si>
  <si>
    <t>EXECUÇÃO DE PASSEIO (CALÇADA) OU PISO DE CONCRETO COM CONCRETO MOLDADO IN LOCO, FEITO EM OBRA, ACABAMENTO CONVENCIONAL, NÃO ARMADO. AF_07/2016</t>
  </si>
  <si>
    <t>465,42</t>
  </si>
  <si>
    <t>94991</t>
  </si>
  <si>
    <t>EXECUÇÃO DE PASSEIO (CALÇADA) OU PISO DE CONCRETO COM CONCRETO MOLDADO IN LOCO, USINADO, ACABAMENTO CONVENCIONAL, NÃO ARMADO. AF_07/2016</t>
  </si>
  <si>
    <t>393,00</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</si>
  <si>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</si>
  <si>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</si>
  <si>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</si>
  <si>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</si>
  <si>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</si>
  <si>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</si>
  <si>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59,54</t>
  </si>
  <si>
    <t>94995</t>
  </si>
  <si>
    <t>EXECUÇÃO DE PASSEIO (CALÇADA) OU PISO DE CONCRETO COM CONCRETO MOLDADO IN LOCO, USINADO, ACABAMENTO CONVENCIONAL, ESPESSURA 8 CM, ARMADO. AF_07/2016</t>
  </si>
  <si>
    <t>53,75</t>
  </si>
  <si>
    <t>94996</t>
  </si>
  <si>
    <t>EXECUÇÃO DE PASSEIO (CALÇADA) OU PISO DE CONCRETO COM CONCRETO MOLDADO IN LOCO, FEITO EM OBRA, ACABAMENTO CONVENCIONAL, ESPESSURA 10 CM, ARMADO. AF_07/2016</t>
  </si>
  <si>
    <t>68,87</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</si>
  <si>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</si>
  <si>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</si>
  <si>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</si>
  <si>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</si>
  <si>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77,88</t>
  </si>
  <si>
    <t>94999</t>
  </si>
  <si>
    <t>EXECUÇÃO DE PASSEIO (CALÇADA) OU PISO DE CONCRETO COM CONCRETO MOLDADO IN LOCO, USINADO, ACABAMENTO CONVENCIONAL, ESPESSURA 12 CM, ARMADO. AF_07/2016</t>
  </si>
  <si>
    <t>69,19</t>
  </si>
  <si>
    <t>87620</t>
  </si>
  <si>
    <t>CONTRAPISO EM ARGAMASSA TRAÇO 1:4 (CIMENTO E AREIA), PREPARO MECÂNICO COM BETONEIRA 400 L, APLICADO EM ÁREAS SECAS SOBRE LAJE, ADERIDO, ESPESSURA 2CM. AF_06/2014</t>
  </si>
  <si>
    <t>87622</t>
  </si>
  <si>
    <t>CONTRAPISO EM ARGAMASSA TRAÇO 1:4 (CIMENTO E AREIA), PREPARO MANUAL, APLICADO EM ÁREAS SECAS SOBRE LAJE, ADERIDO, ESPESSURA 2CM. AF_06/2014</t>
  </si>
  <si>
    <t>87623</t>
  </si>
  <si>
    <t>CONTRAPISO EM ARGAMASSA PRONTA, PREPARO MECÂNICO COM MISTURADOR 300 KG, APLICADO EM ÁREAS SECAS SOBRE LAJE, ADERIDO, ESPESSURA 2CM. AF_06/2014</t>
  </si>
  <si>
    <t>50,64</t>
  </si>
  <si>
    <t>87624</t>
  </si>
  <si>
    <t>CONTRAPISO EM ARGAMASSA PRONTA, PREPARO MANUAL, APLICADO EM ÁREAS SECAS SOBRE LAJE, ADERIDO, ESPESSURA 2CM. AF_06/2014</t>
  </si>
  <si>
    <t>54,88</t>
  </si>
  <si>
    <t>87630</t>
  </si>
  <si>
    <t>CONTRAPISO EM ARGAMASSA TRAÇO 1:4 (CIMENTO E AREIA), PREPARO MECÂNICO COM BETONEIRA 400 L, APLICADO EM ÁREAS SECAS SOBRE LAJE, ADERIDO, ESPESSURA 3CM. AF_06/2014</t>
  </si>
  <si>
    <t>25,14</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</si>
  <si>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</si>
  <si>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</si>
  <si>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</si>
  <si>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</si>
  <si>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67,25</t>
  </si>
  <si>
    <t>87634</t>
  </si>
  <si>
    <t>CONTRAPISO EM ARGAMASSA PRONTA, PREPARO MANUAL, APLICADO EM ÁREAS SECAS SOBRE LAJE, ADERIDO, ESPESSURA 3CM. AF_06/2014</t>
  </si>
  <si>
    <t>87640</t>
  </si>
  <si>
    <t>CONTRAPISO EM ARGAMASSA TRAÇO 1:4 (CIMENTO E AREIA), PREPARO MECÂNICO COM BETONEIRA 400 L, APLICADO EM ÁREAS SECAS SOBRE LAJE, ADERIDO, ESPESSURA 4CM. AF_06/2014</t>
  </si>
  <si>
    <t>87642</t>
  </si>
  <si>
    <t>CONTRAPISO EM ARGAMASSA TRAÇO 1:4 (CIMENTO E AREIA), PREPARO MANUAL, APLICADO EM ÁREAS SECAS SOBRE LAJE, ADERIDO, ESPESSURA 4CM. AF_06/2014</t>
  </si>
  <si>
    <t>32,39</t>
  </si>
  <si>
    <t>87643</t>
  </si>
  <si>
    <t>CONTRAPISO EM ARGAMASSA PRONTA, PREPARO MECÂNICO COM MISTURADOR 300 KG, APLICADO EM ÁREAS SECAS SOBRE LAJE, ADERIDO, ESPESSURA 4CM. AF_06/2014</t>
  </si>
  <si>
    <t>87644</t>
  </si>
  <si>
    <t>CONTRAPISO EM ARGAMASSA PRONTA, PREPARO MANUAL, APLICADO EM ÁREAS SECAS SOBRE LAJE, ADERIDO, ESPESSURA 4CM. AF_06/2014</t>
  </si>
  <si>
    <t>88,04</t>
  </si>
  <si>
    <t>87680</t>
  </si>
  <si>
    <t>CONTRAPISO EM ARGAMASSA TRAÇO 1:4 (CIMENTO E AREIA), PREPARO MECÂNICO COM BETONEIRA 400 L, APLICADO EM ÁREAS SECAS SOBRE LAJE, NÃO ADERIDO, ESPESSURA 4CM. AF_06/2014</t>
  </si>
  <si>
    <t>87682</t>
  </si>
  <si>
    <t>CONTRAPISO EM ARGAMASSA TRAÇO 1:4 (CIMENTO E AREIA), PREPARO MANUAL, APLICADO EM ÁREAS SECAS SOBRE LAJE, NÃO ADERIDO, ESPESSURA 4CM. AF_06/2014</t>
  </si>
  <si>
    <t>87683</t>
  </si>
  <si>
    <t>CONTRAPISO EM ARGAMASSA PRONTA, PREPARO MECÂNICO COM MISTURADOR 300 KG, APLICADO EM ÁREAS SECAS SOBRE LAJE, NÃO ADERIDO, ESPESSURA 4CM. AF_06/2014</t>
  </si>
  <si>
    <t>75,72</t>
  </si>
  <si>
    <t>87684</t>
  </si>
  <si>
    <t>CONTRAPISO EM ARGAMASSA PRONTA, PREPARO MANUAL, APLICADO EM ÁREAS SECAS SOBRE LAJE, NÃO ADERIDO, ESPESSURA 4CM. AF_06/2014</t>
  </si>
  <si>
    <t>82,99</t>
  </si>
  <si>
    <t>87690</t>
  </si>
  <si>
    <t>CONTRAPISO EM ARGAMASSA TRAÇO 1:4 (CIMENTO E AREIA), PREPARO MECÂNICO COM BETONEIRA 400 L, APLICADO EM ÁREAS SECAS SOBRE LAJE, NÃO ADERIDO, ESPESSURA 5CM. AF_06/2014</t>
  </si>
  <si>
    <t>87692</t>
  </si>
  <si>
    <t>CONTRAPISO EM ARGAMASSA TRAÇO 1:4 (CIMENTO E AREIA), PREPARO MANUAL, APLICADO EM ÁREAS SECAS SOBRE LAJE, NÃO ADERIDO, ESPESSURA 5CM. AF_06/2014</t>
  </si>
  <si>
    <t>31,76</t>
  </si>
  <si>
    <t>87693</t>
  </si>
  <si>
    <t>CONTRAPISO EM ARGAMASSA PRONTA, PREPARO MECÂNICO COM MISTURADOR 300 KG, APLICADO EM ÁREAS SECAS SOBRE LAJE, NÃO ADERIDO, ESPESSURA 5CM. AF_06/2014</t>
  </si>
  <si>
    <t>87694</t>
  </si>
  <si>
    <t>CONTRAPISO EM ARGAMASSA PRONTA, PREPARO MANUAL, APLICADO EM ÁREAS SECAS SOBRE LAJE, NÃO ADERIDO, ESPESSURA 5CM. AF_06/2014</t>
  </si>
  <si>
    <t>95,50</t>
  </si>
  <si>
    <t>87700</t>
  </si>
  <si>
    <t>CONTRAPISO EM ARGAMASSA TRAÇO 1:4 (CIMENTO E AREIA), PREPARO MECÂNICO COM BETONEIRA 400 L, APLICADO EM ÁREAS SECAS SOBRE LAJE, NÃO ADERIDO, ESPESSURA 6CM. AF_06/2014</t>
  </si>
  <si>
    <t>30,06</t>
  </si>
  <si>
    <t>87702</t>
  </si>
  <si>
    <t>CONTRAPISO EM ARGAMASSA TRAÇO 1:4 (CIMENTO E AREIA), PREPARO MANUAL, APLICADO EM ÁREAS SECAS SOBRE LAJE, NÃO ADERIDO, ESPESSURA 6CM. AF_06/2014</t>
  </si>
  <si>
    <t>34,30</t>
  </si>
  <si>
    <t>87703</t>
  </si>
  <si>
    <t>CONTRAPISO EM ARGAMASSA PRONTA, PREPARO MECÂNICO COM MISTURADOR 300 KG, APLICADO EM ÁREAS SECAS SOBRE LAJE, NÃO ADERIDO, ESPESSURA 6CM. AF_06/2014</t>
  </si>
  <si>
    <t>94,65</t>
  </si>
  <si>
    <t>87704</t>
  </si>
  <si>
    <t>CONTRAPISO EM ARGAMASSA PRONTA, PREPARO MANUAL, APLICADO EM ÁREAS SECAS SOBRE LAJE, NÃO ADERIDO, ESPESSURA 6CM. AF_06/2014</t>
  </si>
  <si>
    <t>103,71</t>
  </si>
  <si>
    <t>87735</t>
  </si>
  <si>
    <t>CONTRAPISO EM ARGAMASSA TRAÇO 1:4 (CIMENTO E AREIA), PREPARO MECÂNICO COM BETONEIRA 400 L, APLICADO EM ÁREAS MOLHADAS SOBRE LAJE, ADERIDO, ESPESSURA 2CM. AF_06/2014</t>
  </si>
  <si>
    <t>87737</t>
  </si>
  <si>
    <t>CONTRAPISO EM ARGAMASSA TRAÇO 1:4 (CIMENTO E AREIA), PREPARO MANUAL, APLICADO EM ÁREAS MOLHADAS SOBRE LAJE, ADERIDO, ESPESSURA 2CM. AF_06/2014</t>
  </si>
  <si>
    <t>87738</t>
  </si>
  <si>
    <t>CONTRAPISO EM ARGAMASSA PRONTA, PREPARO MECÂNICO COM MISTURADOR 300 KG, APLICADO EM ÁREAS MOLHADAS SOBRE LAJE, ADERIDO, ESPESSURA 2CM. AF_06/2014</t>
  </si>
  <si>
    <t>87739</t>
  </si>
  <si>
    <t>CONTRAPISO EM ARGAMASSA PRONTA, PREPARO MANUAL, APLICADO EM ÁREAS MOLHADAS SOBRE LAJE, ADERIDO, ESPESSURA 2CM. AF_06/2014</t>
  </si>
  <si>
    <t>62,61</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</si>
  <si>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</si>
  <si>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</si>
  <si>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</si>
  <si>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</si>
  <si>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35,63</t>
  </si>
  <si>
    <t>87748</t>
  </si>
  <si>
    <t>CONTRAPISO EM ARGAMASSA PRONTA, PREPARO MECÂNICO COM MISTURADOR 300 KG, APLICADO EM ÁREAS MOLHADAS SOBRE LAJE, ADERIDO, ESPESSURA 3CM. AF_06/2014</t>
  </si>
  <si>
    <t>74,98</t>
  </si>
  <si>
    <t>87749</t>
  </si>
  <si>
    <t>CONTRAPISO EM ARGAMASSA PRONTA, PREPARO MANUAL, APLICADO EM ÁREAS MOLHADAS SOBRE LAJE, ADERIDO, ESPESSURA 3CM. AF_06/2014</t>
  </si>
  <si>
    <t>80,89</t>
  </si>
  <si>
    <t>87755</t>
  </si>
  <si>
    <t>CONTRAPISO EM ARGAMASSA TRAÇO 1:4 (CIMENTO E AREIA), PREPARO MECÂNICO COM BETONEIRA 400 L, APLICADO EM ÁREAS MOLHADAS SOBRE IMPERMEABILIZAÇÃO, ESPESSURA 3CM. AF_06/2014</t>
  </si>
  <si>
    <t>87757</t>
  </si>
  <si>
    <t>CONTRAPISO EM ARGAMASSA TRAÇO 1:4 (CIMENTO E AREIA), PREPARO MANUAL, APLICADO EM ÁREAS MOLHADAS SOBRE IMPERMEABILIZAÇÃO, ESPESSURA 3CM. AF_06/2014</t>
  </si>
  <si>
    <t>87758</t>
  </si>
  <si>
    <t>CONTRAPISO EM ARGAMASSA PRONTA, PREPARO MECÂNICO COM MISTURADOR 300 KG, APLICADO EM ÁREAS MOLHADAS SOBRE IMPERMEABILIZAÇÃO, ESPESSURA 3CM. AF_06/2014</t>
  </si>
  <si>
    <t>72,70</t>
  </si>
  <si>
    <t>87759</t>
  </si>
  <si>
    <t>CONTRAPISO EM ARGAMASSA PRONTA, PREPARO MANUAL, APLICADO EM ÁREAS MOLHADAS SOBRE IMPERMEABILIZAÇÃO, ESPESSURA 3CM. AF_06/2014</t>
  </si>
  <si>
    <t>78,61</t>
  </si>
  <si>
    <t>87765</t>
  </si>
  <si>
    <t>CONTRAPISO EM ARGAMASSA TRAÇO 1:4 (CIMENTO E AREIA), PREPARO MECÂNICO COM BETONEIRA 400 L, APLICADO EM ÁREAS MOLHADAS SOBRE IMPERMEABILIZAÇÃO, ESPESSURA 4CM. AF_06/2014</t>
  </si>
  <si>
    <t>87767</t>
  </si>
  <si>
    <t>CONTRAPISO EM ARGAMASSA TRAÇO 1:4 (CIMENTO E AREIA), PREPARO MANUAL, APLICADO EM ÁREAS MOLHADAS SOBRE IMPERMEABILIZAÇÃO, ESPESSURA 4CM. AF_06/2014</t>
  </si>
  <si>
    <t>87768</t>
  </si>
  <si>
    <t>CONTRAPISO EM ARGAMASSA PRONTA, PREPARO MECÂNICO COM MISTURADOR 300 KG, APLICADO EM ÁREAS MOLHADAS SOBRE IMPERMEABILIZAÇÃO, ESPESSURA 4CM. AF_06/2014</t>
  </si>
  <si>
    <t>86,21</t>
  </si>
  <si>
    <t>87769</t>
  </si>
  <si>
    <t>CONTRAPISO EM ARGAMASSA PRONTA, PREPARO MANUAL, APLICADO EM ÁREAS MOLHADAS SOBRE IMPERMEABILIZAÇÃO, ESPESSURA 4CM. AF_06/2014</t>
  </si>
  <si>
    <t>93,48</t>
  </si>
  <si>
    <t>88470</t>
  </si>
  <si>
    <t>CONTRAPISO AUTONIVELANTE, APLICADO SOBRE LAJE, NÃO ADERIDO, ESPESSURA 3CM. AF_06/2014</t>
  </si>
  <si>
    <t>88471</t>
  </si>
  <si>
    <t>CONTRAPISO AUTONIVELANTE, APLICADO SOBRE LAJE, NÃO ADERIDO, ESPESSURA 4CM. AF_06/2014</t>
  </si>
  <si>
    <t>21,83</t>
  </si>
  <si>
    <t>88472</t>
  </si>
  <si>
    <t>CONTRAPISO AUTONIVELANTE, APLICADO SOBRE LAJE, NÃO ADERIDO, ESPESSURA 5CM. AF_06/2014</t>
  </si>
  <si>
    <t>25,11</t>
  </si>
  <si>
    <t>88476</t>
  </si>
  <si>
    <t>CONTRAPISO AUTONIVELANTE, APLICADO SOBRE LAJE, ADERIDO, ESPESSURA 2CM. AF_06/2014</t>
  </si>
  <si>
    <t>88477</t>
  </si>
  <si>
    <t>CONTRAPISO AUTONIVELANTE, APLICADO SOBRE LAJE, ADERIDO, ESPESSURA 3CM. AF_06/2014</t>
  </si>
  <si>
    <t>19,54</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</si>
  <si>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</si>
  <si>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</si>
  <si>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</si>
  <si>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</si>
  <si>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52,46</t>
  </si>
  <si>
    <t>90902</t>
  </si>
  <si>
    <t>CONTRAPISO ACÚSTICO EM ARGAMASSA TRAÇO 1:4 (CIMENTO E AREIA), PREPARO MANUAL, APLICADO EM ÁREAS SECAS MENORES QUE 15M2, ESPESSURA 5CM. AF_10/2014</t>
  </si>
  <si>
    <t>56,35</t>
  </si>
  <si>
    <t>90903</t>
  </si>
  <si>
    <t>CONTRAPISO ACÚSTICO EM ARGAMASSA PRONTA, PREPARO MECÂNICO COM MISTURADOR 300 KG, APLICADO EM ÁREAS SECAS MENORES QUE 15M2, ESPESSURA 5CM. AF_10/2014</t>
  </si>
  <si>
    <t>111,77</t>
  </si>
  <si>
    <t>90904</t>
  </si>
  <si>
    <t>CONTRAPISO ACÚSTICO EM ARGAMASSA PRONTA, PREPARO MANUAL, APLICADO EM ÁREAS SECAS MENORES QUE 15M2, ESPESSURA 5CM. AF_10/2014</t>
  </si>
  <si>
    <t>120,09</t>
  </si>
  <si>
    <t>90910</t>
  </si>
  <si>
    <t>CONTRAPISO ACÚSTICO EM ARGAMASSA TRAÇO 1:4 (CIMENTO E AREIA), PREPARO MECÂNICO COM BETONEIRA 400L, APLICADO EM ÁREAS SECAS MENORES QUE 15M2, ESPESSURA 6CM. AF_10/2014</t>
  </si>
  <si>
    <t>90912</t>
  </si>
  <si>
    <t>CONTRAPISO ACÚSTICO EM ARGAMASSA TRAÇO 1:4 (CIMENTO E AREIA), PREPARO MANUAL, APLICADO EM ÁREAS SECAS MENORES QUE 15M2, ESPESSURA 6CM. AF_10/2014</t>
  </si>
  <si>
    <t>90913</t>
  </si>
  <si>
    <t>CONTRAPISO ACÚSTICO EM ARGAMASSA PRONTA, PREPARO MECÂNICO COM MISTURADOR 300 KG, APLICADO EM ÁREAS SECAS MENORES QUE 15M2, ESPESSURA 6CM. AF_10/2014</t>
  </si>
  <si>
    <t>119,93</t>
  </si>
  <si>
    <t>90914</t>
  </si>
  <si>
    <t>CONTRAPISO ACÚSTICO EM ARGAMASSA PRONTA, PREPARO MANUAL, APLICADO EM ÁREAS SECAS MENORES QUE 15M2, ESPESSURA 6CM. AF_10/2014</t>
  </si>
  <si>
    <t>128,99</t>
  </si>
  <si>
    <t>90920</t>
  </si>
  <si>
    <t>CONTRAPISO ACÚSTICO EM ARGAMASSA TRAÇO 1:4 (CIMENTO E AREIA), PREPARO MECÂNICO COM BETONEIRA 400L, APLICADO EM ÁREAS SECAS MENORES QUE 15M2, ESPESSURA 7CM. AF_10/2014</t>
  </si>
  <si>
    <t>90922</t>
  </si>
  <si>
    <t>CONTRAPISO ACÚSTICO EM ARGAMASSA TRAÇO 1:4 (CIMENTO E AREIA), PREPARO MANUAL, APLICADO EM ÁREAS SECAS MENORES QUE 15M2, ESPESSURA 7CM. AF_10/2014</t>
  </si>
  <si>
    <t>65,56</t>
  </si>
  <si>
    <t>90923</t>
  </si>
  <si>
    <t>CONTRAPISO ACÚSTICO EM ARGAMASSA PRONTA, PREPARO MECÂNICO COM MISTURADOR 300 KG, APLICADO EM ÁREAS SECAS MENORES QUE 15M2, ESPESSURA 7CM. AF_10/2014</t>
  </si>
  <si>
    <t>134,95</t>
  </si>
  <si>
    <t>90924</t>
  </si>
  <si>
    <t>CONTRAPISO ACÚSTICO EM ARGAMASSA PRONTA, PREPARO MANUAL, APLICADO EM ÁREAS SECAS MENORES QUE 15M2, ESPESSURA 7CM. AF_10/2014</t>
  </si>
  <si>
    <t>145,36</t>
  </si>
  <si>
    <t>90930</t>
  </si>
  <si>
    <t>CONTRAPISO ACÚSTICO EM ARGAMASSA TRAÇO 1:4 (CIMENTO E AREIA), PREPARO MECÂNICO COM BETONEIRA 400L, APLICADO EM ÁREAS SECAS MAIORES QUE 15M2, ESPESSURA 5CM. AF_10/2014</t>
  </si>
  <si>
    <t>47,49</t>
  </si>
  <si>
    <t>90932</t>
  </si>
  <si>
    <t>CONTRAPISO ACÚSTICO EM ARGAMASSA TRAÇO 1:4 (CIMENTO E AREIA), PREPARO MANUAL, APLICADO EM ÁREAS SECAS MAIORES QUE 15M2, ESPESSURA 5CM. AF_10/2014</t>
  </si>
  <si>
    <t>90933</t>
  </si>
  <si>
    <t>CONTRAPISO ACÚSTICO EM ARGAMASSA PRONTA, PREPARO MECÂNICO COM MISTURADOR 300 KG, APLICADO EM ÁREAS SECAS MAIORES QUE 15M2, ESPESSURA 5CM. AF_10/2014</t>
  </si>
  <si>
    <t>106,80</t>
  </si>
  <si>
    <t>90934</t>
  </si>
  <si>
    <t>CONTRAPISO ACÚSTICO EM ARGAMASSA PRONTA, PREPARO MANUAL, APLICADO EM ÁREAS SECAS MAIORES QUE 15M2, ESPESSURA 5CM. AF_10/2014</t>
  </si>
  <si>
    <t>115,12</t>
  </si>
  <si>
    <t>90940</t>
  </si>
  <si>
    <t>CONTRAPISO ACÚSTICO EM ARGAMASSA TRAÇO 1:4 (CIMENTO E AREIA), PREPARO MECÂNICO COM BETONEIRA 400L, APLICADO EM ÁREAS SECAS MAIORES QUE 15M2, ESPESSURA 6CM. AF_10/2014</t>
  </si>
  <si>
    <t>50,41</t>
  </si>
  <si>
    <t>90942</t>
  </si>
  <si>
    <t>CONTRAPISO ACÚSTICO EM ARGAMASSA TRAÇO 1:4 (CIMENTO E AREIA), PREPARO MANUAL, APLICADO EM ÁREAS SECAS MAIORES QUE 15M2, ESPESSURA 6CM. AF_10/2014</t>
  </si>
  <si>
    <t>54,65</t>
  </si>
  <si>
    <t>90943</t>
  </si>
  <si>
    <t>CONTRAPISO ACÚSTICO EM ARGAMASSA PRONTA, PREPARO MECÂNICO COM MISTURADOR 300 KG, APLICADO EM ÁREAS SECAS MAIORES QUE 15M2, ESPESSURA 6CM. AF_10/2014</t>
  </si>
  <si>
    <t>115,00</t>
  </si>
  <si>
    <t>90944</t>
  </si>
  <si>
    <t>CONTRAPISO ACÚSTICO EM ARGAMASSA PRONTA, PREPARO MANUAL, APLICADO EM ÁREAS SECAS MAIORES QUE 15M2, ESPESSURA 6CM. AF_10/2014</t>
  </si>
  <si>
    <t>124,06</t>
  </si>
  <si>
    <t>90950</t>
  </si>
  <si>
    <t>CONTRAPISO ACÚSTICO EM ARGAMASSA TRAÇO 1:4 (CIMENTO E AREIA), PREPARO MECÂNICO COM BETONEIRA 400L, APLICADO EM ÁREAS SECAS MAIORES QUE 15M2, ESPESSURA 7CM. AF_10/2014</t>
  </si>
  <si>
    <t>90952</t>
  </si>
  <si>
    <t>CONTRAPISO ACÚSTICO EM ARGAMASSA TRAÇO 1:4 (CIMENTO E AREIA), PREPARO MANUAL, APLICADO EM ÁREAS SECAS MAIORES QUE 15M2, ESPESSURA 7CM. AF_10/2014</t>
  </si>
  <si>
    <t>90953</t>
  </si>
  <si>
    <t>CONTRAPISO ACÚSTICO EM ARGAMASSA PRONTA, PREPARO MECÂNICO COM MISTURADOR 300 KG, APLICADO EM ÁREAS SECAS MAIORES QUE 15M2, ESPESSURA 7CM. AF_10/2014</t>
  </si>
  <si>
    <t>129,99</t>
  </si>
  <si>
    <t>90954</t>
  </si>
  <si>
    <t>CONTRAPISO ACÚSTICO EM ARGAMASSA PRONTA, PREPARO MANUAL, APLICADO EM ÁREAS SECAS MAIORES QUE 15M2, ESPESSURA 7CM. AF_10/2014</t>
  </si>
  <si>
    <t>140,40</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</si>
  <si>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</si>
  <si>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</si>
  <si>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27,56</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</si>
  <si>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</si>
  <si>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</si>
  <si>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</si>
  <si>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</si>
  <si>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</si>
  <si>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</si>
  <si>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72189</t>
  </si>
  <si>
    <t>RODAPE VINILICO ALTURA 5CM, ESPESSURA 1MM, FIXADO COM COLA</t>
  </si>
  <si>
    <t>72190</t>
  </si>
  <si>
    <t>RODAPE BORRACHA LISO, ALTURA = 7CM, ESPESSURA = 2 MM, PARA ARGAMASSA</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</si>
  <si>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</si>
  <si>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</si>
  <si>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</si>
  <si>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</si>
  <si>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</si>
  <si>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</si>
  <si>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</si>
  <si>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</si>
  <si>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</si>
  <si>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</si>
  <si>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</si>
  <si>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</si>
  <si>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</si>
  <si>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</si>
  <si>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</si>
  <si>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</si>
  <si>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</si>
  <si>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</si>
  <si>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</si>
  <si>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</si>
  <si>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</si>
  <si>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</si>
  <si>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</si>
  <si>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</si>
  <si>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</si>
  <si>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</si>
  <si>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</si>
  <si>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</si>
  <si>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18,87</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</si>
  <si>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</si>
  <si>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</si>
  <si>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</si>
  <si>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</si>
  <si>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</si>
  <si>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</si>
  <si>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8,71</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</si>
  <si>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</si>
  <si>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</si>
  <si>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</si>
  <si>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</si>
  <si>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</si>
  <si>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</si>
  <si>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</si>
  <si>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</si>
  <si>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</si>
  <si>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</si>
  <si>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</si>
  <si>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</si>
  <si>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</si>
  <si>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</si>
  <si>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</si>
  <si>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</si>
  <si>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</si>
  <si>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</si>
  <si>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</si>
  <si>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</si>
  <si>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</si>
  <si>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</si>
  <si>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</si>
  <si>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</si>
  <si>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</si>
  <si>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</si>
  <si>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</si>
  <si>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</si>
  <si>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</si>
  <si>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</si>
  <si>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18,57</t>
  </si>
  <si>
    <t>5991</t>
  </si>
  <si>
    <t>BARRA LISA COM ARGAMASSA TRACO 1:4 (CIMENTO E AREIA GROSSA), ESPESSURA 2,0CM, INCLUSO ADITIVO IMPERMEABILIZANTE, PREPARO MECANICO DA ARGAMASSA</t>
  </si>
  <si>
    <t>37,81</t>
  </si>
  <si>
    <t>84023</t>
  </si>
  <si>
    <t>BARRA LISA TRACO 1:3 (CIMENTO E AREIA MEDIA), ESPESSURA 1,5CM, PREPARO MANUAL DA ARGAMASSA</t>
  </si>
  <si>
    <t>84024</t>
  </si>
  <si>
    <t>BARRA LISA TRACO 1:3 (CIMENTO E AREIA MEDIA), ESPESSURA 1,0CM, PREPARO MANUAL DA ARGAMASSA</t>
  </si>
  <si>
    <t>84026</t>
  </si>
  <si>
    <t>BARRA LISA TRACO 1:4 (CIMENTO E AREIA MEDIA), ESPESSURA 2,0CM, PREPARO MANUAL DA ARGAMASSA</t>
  </si>
  <si>
    <t>40,43</t>
  </si>
  <si>
    <t>84027</t>
  </si>
  <si>
    <t>BARRA LISA TRACO 1:3 (CIMENTO E AREIA MEDIA), ESPESSURA 0,5CM, PREPARO MANUAL DA ARGAMASSA</t>
  </si>
  <si>
    <t>28,04</t>
  </si>
  <si>
    <t>84028</t>
  </si>
  <si>
    <t>BARRA LISA TRACO 1:4 (CIMENTO E AREIA MEDIA), COM CORANTE AMARELO, ESPESSURA 2,0CM, PREPARO MANUAL DA ARGAMASSA</t>
  </si>
  <si>
    <t>45,54</t>
  </si>
  <si>
    <t>84072</t>
  </si>
  <si>
    <t>BARRA LISA TRACO 1:3 (CIMENTO E AREIA MEDIA NAO PENEIRADA), INCLUSO ADITIVO IMPERMEABILIZANTE, ESPESSURA 0,5CM, PREPARO MANUAL DA ARGAMASSA</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</si>
  <si>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</si>
  <si>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</si>
  <si>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</si>
  <si>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</si>
  <si>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</si>
  <si>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</si>
  <si>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</si>
  <si>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</si>
  <si>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14,89</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</si>
  <si>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</si>
  <si>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</si>
  <si>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</si>
  <si>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</si>
  <si>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</si>
  <si>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</si>
  <si>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</si>
  <si>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</si>
  <si>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</si>
  <si>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</si>
  <si>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</si>
  <si>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</si>
  <si>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15,94</t>
  </si>
  <si>
    <t>87421</t>
  </si>
  <si>
    <t>APLICAÇÃO MANUAL DE GESSO DESEMPENADO (SEM TALISCAS) EM PAREDES DE AMBIENTES DE ÁREA ENTRE 5M² E 10M², ESPESSURA DE 1,0CM. AF_06/2014</t>
  </si>
  <si>
    <t>16,24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</si>
  <si>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</si>
  <si>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</si>
  <si>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</si>
  <si>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</si>
  <si>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</si>
  <si>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</si>
  <si>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</si>
  <si>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</si>
  <si>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</si>
  <si>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</si>
  <si>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24,72</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</si>
  <si>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</si>
  <si>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</si>
  <si>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</si>
  <si>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</si>
  <si>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25,92</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</si>
  <si>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</si>
  <si>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</si>
  <si>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</si>
  <si>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</si>
  <si>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</si>
  <si>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</si>
  <si>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</si>
  <si>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</si>
  <si>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</si>
  <si>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</si>
  <si>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</si>
  <si>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</si>
  <si>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</si>
  <si>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</si>
  <si>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</si>
  <si>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</si>
  <si>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20,88</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</si>
  <si>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</si>
  <si>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</si>
  <si>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</si>
  <si>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</si>
  <si>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</si>
  <si>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</si>
  <si>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</si>
  <si>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</si>
  <si>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</si>
  <si>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</si>
  <si>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</si>
  <si>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</si>
  <si>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</si>
  <si>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</si>
  <si>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23,32</t>
  </si>
  <si>
    <t>87530</t>
  </si>
  <si>
    <t>MASSA ÚNICA, PARA RECEBIMENTO DE PINTURA, EM ARGAMASSA TRAÇO 1:2:8, PREPARO MANUAL, APLICADA MANUALMENTE EM FACES INTERNAS DE PAREDES, ESPESSURA DE 20MM, COM EXECUÇÃO DE TALISCAS. AF_06/2014</t>
  </si>
  <si>
    <t>25,77</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</si>
  <si>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</si>
  <si>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</si>
  <si>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</si>
  <si>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</si>
  <si>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</si>
  <si>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</si>
  <si>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19,77</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</si>
  <si>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</si>
  <si>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</si>
  <si>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</si>
  <si>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</si>
  <si>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46,03</t>
  </si>
  <si>
    <t>87538</t>
  </si>
  <si>
    <t>MASSA ÚNICA, PARA RECEBIMENTO DE PINTURA, EM ARGAMASSA INDUSTRIALIZADA, PREPARO MECÂNICO, APLICADO COM EQUIPAMENTO DE MISTURA E PROJEÇÃO DE 1,5 M3/H DE ARGAMASSA EM FACES INTERNAS DE PAREDES, ESPESSURA DE 20MM, COM EXECUÇÃO DE TALISCAS. AF_06/2014</t>
  </si>
  <si>
    <t>43,75</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</si>
  <si>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</si>
  <si>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</si>
  <si>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42,94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</si>
  <si>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</si>
  <si>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</si>
  <si>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</si>
  <si>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</si>
  <si>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14,60</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</si>
  <si>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</si>
  <si>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</si>
  <si>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</si>
  <si>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</si>
  <si>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</si>
  <si>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</si>
  <si>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15,21</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</si>
  <si>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</si>
  <si>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</si>
  <si>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</si>
  <si>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</si>
  <si>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14,27</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</si>
  <si>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</si>
  <si>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</si>
  <si>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</si>
  <si>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</si>
  <si>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</si>
  <si>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</si>
  <si>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13,03</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</si>
  <si>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</si>
  <si>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</si>
  <si>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28,42</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</si>
  <si>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</si>
  <si>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</si>
  <si>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</si>
  <si>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</si>
  <si>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</si>
  <si>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</si>
  <si>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23,06</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</si>
  <si>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</si>
  <si>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</si>
  <si>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</si>
  <si>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</si>
  <si>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</si>
  <si>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</si>
  <si>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38,85</t>
  </si>
  <si>
    <t>87778</t>
  </si>
  <si>
    <t>EMBOÇO OU MASSA ÚNICA EM ARGAMASSA INDUSTRIALIZADA, PREPARO MECÂNICO E APLICAÇÃO COM EQUIPAMENTO DE MISTURA E PROJEÇÃO DE 1,5 M3/H DE ARGAMASSA EM PANOS DE FACHADA COM PRESENÇA DE VÃOS, ESPESSURA DE 25 MM. AF_06/2014</t>
  </si>
  <si>
    <t>51,62</t>
  </si>
  <si>
    <t>87779</t>
  </si>
  <si>
    <t>EMBOÇO OU MASSA ÚNICA EM ARGAMASSA TRAÇO 1:2:8, PREPARO MECÂNICO COM BETONEIRA 400 L, APLICADA MANUALMENTE EM PANOS DE FACHADA COM PRESENÇA DE VÃOS, ESPESSURA DE 35 MM. AF_06/2014</t>
  </si>
  <si>
    <t>42,86</t>
  </si>
  <si>
    <t>87781</t>
  </si>
  <si>
    <t>EMBOÇO OU MASSA ÚNICA EM ARGAMASSA TRAÇO 1:2:8, PREPARO MANUAL, APLICADA MANUALMENTE EM PANOS DE FACHADA COM PRESENÇA DE VÃOS, ESPESSURA DE 35 MM. AF_06/2014</t>
  </si>
  <si>
    <t>45,61</t>
  </si>
  <si>
    <t>87783</t>
  </si>
  <si>
    <t>EMBOÇO OU MASSA ÚNICA EM ARGAMASSA INDUSTRIALIZADA, PREPARO MECÂNICO E APLICAÇÃO COM EQUIPAMENTO DE MISTURA E PROJEÇÃO DE 1,5 M3/H DE ARGAMASSA EM PANOS DE FACHADA COM PRESENÇA DE VÃOS, ESPESSURA DE 35 MM. AF_06/2014</t>
  </si>
  <si>
    <t>64,14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</si>
  <si>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</si>
  <si>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</si>
  <si>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</si>
  <si>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</si>
  <si>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52,35</t>
  </si>
  <si>
    <t>87787</t>
  </si>
  <si>
    <t>EMBOÇO OU MASSA ÚNICA EM ARGAMASSA INDUSTRIALIZADA, PREPARO MECÂNICO E APLICAÇÃO COM EQUIPAMENTO DE MISTURA E PROJEÇÃO DE 1,5 M3/H DE ARGAMASSA EM PANOS DE FACHADA COM PRESENÇA DE VÃOS, ESPESSURA DE 45 MM. AF_06/2014</t>
  </si>
  <si>
    <t>76,68</t>
  </si>
  <si>
    <t>87788</t>
  </si>
  <si>
    <t>EMBOÇO OU MASSA ÚNICA EM ARGAMASSA TRAÇO 1:2:8, PREPARO MECÂNICO COM BETONEIRA 400 L, APLICADA MANUALMENTE EM PANOS DE FACHADA COM PRESENÇA DE VÃOS, ESPESSURA MAIOR OU IGUAL A 50 MM. AF_06/2014</t>
  </si>
  <si>
    <t>63,30</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</si>
  <si>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</si>
  <si>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</si>
  <si>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</si>
  <si>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</si>
  <si>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91,35</t>
  </si>
  <si>
    <t>87792</t>
  </si>
  <si>
    <t>EMBOÇO OU MASSA ÚNICA EM ARGAMASSA TRAÇO 1:2:8, PREPARO MECÂNICO COM BETONEIRA 400 L, APLICADA MANUALMENTE EM PANOS CEGOS DE FACHADA (SEM PRESENÇA DE VÃOS), ESPESSURA DE 25 MM. AF_06/2014</t>
  </si>
  <si>
    <t>23,95</t>
  </si>
  <si>
    <t>87794</t>
  </si>
  <si>
    <t>EMBOÇO OU MASSA ÚNICA EM ARGAMASSA TRAÇO 1:2:8, PREPARO MANUAL, APLICADA MANUALMENTE EM PANOS CEGOS DE FACHADA (SEM PRESENÇA DE VÃOS), ESPESSURA DE 25 MM. AF_06/2014</t>
  </si>
  <si>
    <t>25,86</t>
  </si>
  <si>
    <t>87795</t>
  </si>
  <si>
    <t>EMBOÇO OU MASSA ÚNICA EM ARGAMASSA INDUSTRIALIZADA, PREPARO MECÂNICO E APLICAÇÃO COM EQUIPAMENTO DE MISTURA E PROJEÇÃO DE 1,5 M3/H DE ARGAMASSA EM PANOS CEGOS DE FACHADA (SEM PRESENÇA DE VÃOS), ESPESSURA DE 25 MM. AF_06/2014</t>
  </si>
  <si>
    <t>37,49</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</si>
  <si>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</si>
  <si>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</si>
  <si>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</si>
  <si>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</si>
  <si>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32,33</t>
  </si>
  <si>
    <t>87800</t>
  </si>
  <si>
    <t>EMBOÇO OU MASSA ÚNICA EM ARGAMASSA INDUSTRIALIZADA, PREPARO MECÂNICO E APLICAÇÃO COM EQUIPAMENTO DE MISTURA E PROJEÇÃO DE 1,5 M3/H DE ARGAMASSA EM PANOS CEGOS DE FACHADA (SEM PRESENÇA DE VÃOS), ESPESSURA DE 35 MM. AF_06/2014</t>
  </si>
  <si>
    <t>49,36</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</si>
  <si>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</si>
  <si>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</si>
  <si>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</si>
  <si>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</si>
  <si>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</si>
  <si>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</si>
  <si>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61,25</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</si>
  <si>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</si>
  <si>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</si>
  <si>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</si>
  <si>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</si>
  <si>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</si>
  <si>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</si>
  <si>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</si>
  <si>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</si>
  <si>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59,84</t>
  </si>
  <si>
    <t>87811</t>
  </si>
  <si>
    <t>EMBOÇO OU MASSA ÚNICA EM ARGAMASSA TRAÇO 1:2:8, PREPARO MANUAL, APLICADA MANUALMENTE EM SUPERFÍCIES EXTERNAS DA SACADA, ESPESSURA DE 25 MM, SEM USO DE TELA METÁLICA DE REFORÇO CONTRA FISSURAÇÃO. AF_06/2014</t>
  </si>
  <si>
    <t>61,75</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</si>
  <si>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</si>
  <si>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</si>
  <si>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</si>
  <si>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</si>
  <si>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65,67</t>
  </si>
  <si>
    <t>87815</t>
  </si>
  <si>
    <t>EMBOÇO OU MASSA ÚNICA EM ARGAMASSA TRAÇO 1:2:8, PREPARO MANUAL, APLICADA MANUALMENTE EM SUPERFÍCIES EXTERNAS DA SACADA, ESPESSURA DE 35 MM, SEM USO DE TELA METÁLICA DE REFORÇO CONTRA FISSURAÇÃO. AF_06/2014</t>
  </si>
  <si>
    <t>68,23</t>
  </si>
  <si>
    <t>87816</t>
  </si>
  <si>
    <t>EMBOÇO OU MASSA ÚNICA EM ARGAMASSA INDUSTRIALIZADA, PREPARO MECÂNICO E APLICAÇÃO COM EQUIPAMENTO DE MISTURA E PROJEÇÃO DE 1,5 M3/H EM SUPERFÍCIES EXTERNAS DA SACADA, ESPESSURA 35 MM, SEM USO DE TELA METÁLICA. AF_06/2014</t>
  </si>
  <si>
    <t>84,93</t>
  </si>
  <si>
    <t>87817</t>
  </si>
  <si>
    <t>EMBOÇO OU MASSA ÚNICA EM ARGAMASSA TRAÇO 1:2:8, PREPARO MECÂNICO COM BETONEIRA 400 L, APLICADA MANUALMENTE EM SUPERFÍCIES EXTERNAS DA SACADA, ESPESSURA DE 45 MM, SEM USO DE TELA METÁLICA DE REFORÇO CONTRA FISSURAÇÃO. AF_06/2014</t>
  </si>
  <si>
    <t>71,16</t>
  </si>
  <si>
    <t>87819</t>
  </si>
  <si>
    <t>EMBOÇO OU MASSA ÚNICA EM ARGAMASSA TRAÇO 1:2:8, PREPARO MANUAL, APLICADA MANUALMENTE EM SUPERFÍCIES EXTERNAS DA SACADA, ESPESSURA DE 45 MM, SEM USO DE TELA METÁLICA DE REFORÇO CONTRA FISSURAÇÃO. AF_06/2014</t>
  </si>
  <si>
    <t>74,37</t>
  </si>
  <si>
    <t>87820</t>
  </si>
  <si>
    <t>EMBOÇO OU MASSA ÚNICA EM ARGAMASSA INDUSTRIALIZADA, PREPARO MECÂNICO E APLICAÇÃO COM EQUIPAMENTO DE MISTURA E PROJEÇÃO DE 1,5 M3/H EM SUPERFÍCIES EXTERNAS DA SACADA, ESPESSURA 45 MM, SEM USO DE TELA METÁLICA. AF_06/2014</t>
  </si>
  <si>
    <t>96,81</t>
  </si>
  <si>
    <t>87821</t>
  </si>
  <si>
    <t>EMBOÇO OU MASSA ÚNICA EM ARGAMASSA TRAÇO 1:2:8, PREPARO MECÂNICO COM BETONEIRA 400 L, APLICADA MANUALMENTE EM SUPERFÍCIES EXTERNAS DA SACADA, ESPESSURA MAIOR OU IGUAL A 50 MM, SEM USO DE TELA METÁLICA DE REFORÇO CONTRA FISSURAÇÃO. AF_06/2014</t>
  </si>
  <si>
    <t>103,03</t>
  </si>
  <si>
    <t>87823</t>
  </si>
  <si>
    <t>EMBOÇO OU MASSA ÚNICA EM ARGAMASSA TRAÇO 1:2:8, PREPARO MANUAL, APLICADA MANUALMENTE EM SUPERFÍCIES EXTERNAS DA SACADA, ESPESSURA MAIOR OU IGUAL A 50 MM, SEM USO DE TELA METÁLICA DE REFORÇO CONTRA FISSURAÇÃO. AF_06/2014</t>
  </si>
  <si>
    <t>106,57</t>
  </si>
  <si>
    <t>87824</t>
  </si>
  <si>
    <t>EMBOÇO OU MASSA ÚNICA EM ARGAMASSA INDUSTRIALIZADA, PREPARO MECÂNICO E APLICAÇÃO COM EQUIPAMENTO DE MISTURA E PROJEÇÃO DE 1,5 M3/H EM SUPERFÍCIES EXTERNAS DA SACADA, ESPESSURA MAIOR OU IGUAL A 50 MM, SEM USO DE TELA METÁLICA. AF_06/2014</t>
  </si>
  <si>
    <t>128,45</t>
  </si>
  <si>
    <t>87825</t>
  </si>
  <si>
    <t>EMBOÇO OU MASSA ÚNICA EM ARGAMASSA TRAÇO 1:2:8, PREPARO MECÂNICO COM BETONEIRA 400 L, APLICADA MANUALMENTE NAS PAREDES INTERNAS DA SACADA, ESPESSURA DE 25 MM, SEM USO DE TELA METÁLICA DE REFORÇO CONTRA FISSURAÇÃO. AF_06/2014</t>
  </si>
  <si>
    <t>47,00</t>
  </si>
  <si>
    <t>87827</t>
  </si>
  <si>
    <t>EMBOÇO OU MASSA ÚNICA EM ARGAMASSA TRAÇO 1:2:8, PREPARO MANUAL, APLICADA MANUALMENTE NAS PAREDES INTERNAS DA SACADA, ESPESSURA DE 25 MM, SEM USO DE TELA METÁLICA DE REFORÇO CONTRA FISSURAÇÃO. AF_06/2014</t>
  </si>
  <si>
    <t>49,35</t>
  </si>
  <si>
    <t>87828</t>
  </si>
  <si>
    <t>EMBOÇO OU MASSA ÚNICA EM ARGAMASSA INDUSTRIALIZADA, PREPARO MECÂNICO E APLICAÇÃO COM EQUIPAMENTO DE MISTURA E PROJEÇÃO DE 1,5 M3/H NAS PAREDES INTERNAS DA SACADA, ESPESSURA 25 MM, SEM USO DE TELA METÁLICA. AF_06/2014</t>
  </si>
  <si>
    <t>64,53</t>
  </si>
  <si>
    <t>87829</t>
  </si>
  <si>
    <t>EMBOÇO OU MASSA ÚNICA EM ARGAMASSA TRAÇO 1:2:8, PREPARO MECÂNICO COM BETONEIRA 400 L, APLICADA MANUALMENTE NAS PAREDES INTERNAS DA SACADA, ESPESSURA DE 35 MM, SEM USO DE TELA METÁLICA DE REFORÇO CONTRA FISSURAÇÃO. AF_06/2014</t>
  </si>
  <si>
    <t>53,53</t>
  </si>
  <si>
    <t>87831</t>
  </si>
  <si>
    <t>EMBOÇO OU MASSA ÚNICA EM ARGAMASSA TRAÇO 1:2:8, PREPARO MANUAL, APLICADA MANUALMENTE NAS PAREDES INTERNAS DA SACADA, ESPESSURA DE 35 MM, SEM USO DE TELA METÁLICA DE REFORÇO CONTRA FISSURAÇÃO. AF_06/2014</t>
  </si>
  <si>
    <t>56,67</t>
  </si>
  <si>
    <t>87832</t>
  </si>
  <si>
    <t>EMBOÇO OU MASSA ÚNICA EM ARGAMASSA INDUSTRIALIZADA, PREPARO MECÂNICO E APLICAÇÃO COM EQUIPAMENTO DE MISTURA E PROJEÇÃO DE 1,5 M3/H DE ARGAMASSA NAS PAREDES INTERNAS DA SACADA, ESPESSURA 35 MM, SEM USO DE TELA METÁLICA. AF_06/2014</t>
  </si>
  <si>
    <t>78,45</t>
  </si>
  <si>
    <t>87834</t>
  </si>
  <si>
    <t>REVESTIMENTO DECORATIVO MONOCAMADA APLICADO MANUALMENTE EM PANOS CEGOS DA FACHADA DE UM EDIFÍCIO DE ESTRUTURA CONVENCIONAL, COM ACABAMENTO RASPADO. AF_06/2014</t>
  </si>
  <si>
    <t>124,76</t>
  </si>
  <si>
    <t>87835</t>
  </si>
  <si>
    <t>REVESTIMENTO DECORATIVO MONOCAMADA APLICADO MANUALMENTE EM PANOS CEGOS DA FACHADA DE UM EDIFÍCIO DE ALVENARIA ESTRUTURAL, COM ACABAMENTO RASPADO. AF_06/2014</t>
  </si>
  <si>
    <t>86,40</t>
  </si>
  <si>
    <t>87836</t>
  </si>
  <si>
    <t>REVESTIMENTO DECORATIVO MONOCAMADA APLICADO COM EQUIPAMENTO DE PROJEÇÃO EM PANOS CEGOS DA FACHADA DE UM EDIFÍCIO DE ESTRUTURA CONVENCIONAL, COM ACABAMENTO RASPADO. AF_06/2014</t>
  </si>
  <si>
    <t>118,99</t>
  </si>
  <si>
    <t>87837</t>
  </si>
  <si>
    <t>REVESTIMENTO DECORATIVO MONOCAMADA APLICADO COM EQUIPAMENTO DE PROJEÇÃO EM PANOS CEGOS DA FACHADA DE UM EDIFÍCIO DE ALVENARIA ESTRUTURAL, COM ACABAMENTO RASPADO. AF_06/2014</t>
  </si>
  <si>
    <t>81,34</t>
  </si>
  <si>
    <t>87838</t>
  </si>
  <si>
    <t>REVESTIMENTO DECORATIVO MONOCAMADA APLICADO MANUALMENTE EM PANOS DA FACHADA COM PRESENÇA DE VÃOS, DE UM EDIFÍCIO DE ESTRUTURA CONVENCIONAL E ACABAMENTO RASPADO. AF_06/2014</t>
  </si>
  <si>
    <t>130,05</t>
  </si>
  <si>
    <t>87839</t>
  </si>
  <si>
    <t>REVESTIMENTO DECORATIVO MONOCAMADA APLICADO MANUALMENTE EM PANOS DA FACHADA COM PRESENÇA DE VÃOS, DE UM EDIFÍCIO DE ALVENARIA ESTRUTURAL E ACABAMENTO RASPADO. AF_06/2014</t>
  </si>
  <si>
    <t>90,37</t>
  </si>
  <si>
    <t>87840</t>
  </si>
  <si>
    <t>REVESTIMENTO DECORATIVO MONOCAMADA APLICADO COM EQUIPAMENTO DE PROJEÇÃO EM PANOS DA FACHADA COM PRESENÇA DE VÃOS, DE UM EDIFÍCIO DE ESTRUTURA CONVENCIONAL E ACABAMENTO RASPADO. AF_06/2014</t>
  </si>
  <si>
    <t>123,04</t>
  </si>
  <si>
    <t>87841</t>
  </si>
  <si>
    <t>REVESTIMENTO DECORATIVO MONOCAMADA APLICADO COM EQUIPAMENTO DE PROJEÇÃO EM PANOS DA FACHADA COM PRESENÇA DE VÃOS, DE UM EDIFÍCIO DE ALVENARIA ESTRUTURAL E ACABAMENTO RASPADO. AF_06/2014</t>
  </si>
  <si>
    <t>84,06</t>
  </si>
  <si>
    <t>87842</t>
  </si>
  <si>
    <t>REVESTIMENTO DECORATIVO MONOCAMADA APLICADO MANUALMENTE EM SUPERFÍCIES EXTERNAS DA SACADA DE UM EDIFÍCIO DE ESTRUTURA CONVENCIONAL E ACABAMENTO RASPADO. AF_06/2014</t>
  </si>
  <si>
    <t>131,83</t>
  </si>
  <si>
    <t>87843</t>
  </si>
  <si>
    <t>REVESTIMENTO DECORATIVO MONOCAMADA APLICADO MANUALMENTE EM SUPERFÍCIES EXTERNAS DA SACADA DE UM EDIFÍCIO DE ALVENARIA ESTRUTURAL E ACABAMENTO RASPADO. AF_06/2014</t>
  </si>
  <si>
    <t>97,72</t>
  </si>
  <si>
    <t>87844</t>
  </si>
  <si>
    <t>REVESTIMENTO DECORATIVO MONOCAMADA APLICADO COM EQUIPAMENTO DE PROJEÇÃO EM SUPERFÍCIES EXTERNAS DA SACADA DE UM EDIFÍCIO DE ESTRUTURA CONVENCIONAL E ACABAMENTO RASPADO. AF_06/2014</t>
  </si>
  <si>
    <t>121,52</t>
  </si>
  <si>
    <t>87845</t>
  </si>
  <si>
    <t>REVESTIMENTO DECORATIVO MONOCAMADA APLICADO COM EQUIPAMENTO DE PROJEÇÃO EM SUPERFÍCIES EXTERNAS DA SACADA DE UM EDIFÍCIO DE ALVENARIA ESTRUTURAL E ACABAMENTO RASPADO. AF_06/2014</t>
  </si>
  <si>
    <t>88,14</t>
  </si>
  <si>
    <t>87846</t>
  </si>
  <si>
    <t>REVESTIMENTO DECORATIVO MONOCAMADA APLICADO MANUALMENTE EM PANOS CEGOS DA FACHADA DE UM EDIFÍCIO DE ESTRUTURA CONVENCIONAL, COM ACABAMENTO TRAVERTINO. AF_06/2014</t>
  </si>
  <si>
    <t>135,44</t>
  </si>
  <si>
    <t>87847</t>
  </si>
  <si>
    <t>REVESTIMENTO DECORATIVO MONOCAMADA APLICADO MANUALMENTE EM PANOS CEGOS DA FACHADA DE UM EDIFÍCIO DE ALVENARIA ESTRUTURAL, COM ACABAMENTO TRAVERTINO. AF_06/2014</t>
  </si>
  <si>
    <t>97,08</t>
  </si>
  <si>
    <t>87848</t>
  </si>
  <si>
    <t>REVESTIMENTO DECORATIVO MONOCAMADA APLICADO COM EQUIPAMENTO DE PROJEÇÃO EM PANOS CEGOS DA FACHADA DE UM EDIFÍCIO DE ESTRUTURA CONVENCIONAL, COM ACABAMENTO TRAVERTINO. AF_06/2014</t>
  </si>
  <si>
    <t>128,73</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</si>
  <si>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</si>
  <si>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</si>
  <si>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</si>
  <si>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</si>
  <si>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140,75</t>
  </si>
  <si>
    <t>87851</t>
  </si>
  <si>
    <t>REVESTIMENTO DECORATIVO MONOCAMADA APLICADO MANUALMENTE EM PANOS DA FACHADA COM PRESENÇA DE VÃOS, DE UM EDIFÍCIO DE ALVENARIA ESTRUTURAL E ACABAMENTO TRAVERTINO. AF_06/2014</t>
  </si>
  <si>
    <t>101,08</t>
  </si>
  <si>
    <t>87852</t>
  </si>
  <si>
    <t>REVESTIMENTO DECORATIVO MONOCAMADA APLICADO COM EQUIPAMENTO DE PROJEÇÃO EM PANOS DA FACHADA COM PRESENÇA DE VÃOS, DE UM EDIFÍCIO DE ESTRUTURA CONVENCIONAL E ACABAMENTO TRAVERTINO. AF_06/2014</t>
  </si>
  <si>
    <t>132,76</t>
  </si>
  <si>
    <t>87853</t>
  </si>
  <si>
    <t>REVESTIMENTO DECORATIVO MONOCAMADA APLICADO COM EQUIPAMENTO DE PROJEÇÃO EM PANOS DA FACHADA COM PRESENÇA DE VÃOS, DE UM EDIFÍCIO DE ALVENARIA ESTRUTURAL E ACABAMENTO TRAVERTINO. AF_06/2014</t>
  </si>
  <si>
    <t>93,78</t>
  </si>
  <si>
    <t>87854</t>
  </si>
  <si>
    <t>REVESTIMENTO DECORATIVO MONOCAMADA APLICADO MANUALMENTE EM SUPERFÍCIES EXTERNAS DA SACADA DE UM EDIFÍCIO DE ESTRUTURA CONVENCIONAL E ACABAMENTO TRAVERTINO. AF_06/2014</t>
  </si>
  <si>
    <t>142,51</t>
  </si>
  <si>
    <t>87855</t>
  </si>
  <si>
    <t>REVESTIMENTO DECORATIVO MONOCAMADA APLICADO MANUALMENTE EM SUPERFÍCIES EXTERNAS DA SACADA DE UM EDIFÍCIO DE ALVENARIA ESTRUTURAL E ACABAMENTO TRAVERTINO. AF_06/2014</t>
  </si>
  <si>
    <t>108,42</t>
  </si>
  <si>
    <t>87856</t>
  </si>
  <si>
    <t>REVESTIMENTO DECORATIVO MONOCAMADA APLICADO COM EQUIPAMENTO DE PROJEÇÃO EM SUPERFÍCIES EXTERNAS DA SACADA DE UM EDIFÍCIO DE ESTRUTURA CONVENCIONAL E ACABAMENTO TRAVERTINO. AF_06/2014</t>
  </si>
  <si>
    <t>131,26</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</si>
  <si>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</si>
  <si>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</si>
  <si>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</si>
  <si>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</si>
  <si>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93,77</t>
  </si>
  <si>
    <t>87859</t>
  </si>
  <si>
    <t>REVESTIMENTO DECORATIVO MONOCAMADA APLICADO MANUALMENTE NAS PAREDES INTERNAS DA SACADA COM ACABAMENTO TRAVERTINO. AF_06/2014</t>
  </si>
  <si>
    <t>108,72</t>
  </si>
  <si>
    <t>89048</t>
  </si>
  <si>
    <t>(COMPOSIÇÃO REPRESENTATIVA) DO SERVIÇO DE EMBOÇO/MASSA ÚNICA, TRAÇO 1:2:8, PREPARO MECÂNICO, COM BETONEIRA DE 400L, EM PAREDES DE AMBIENTES INTERNOS, COM EXECUÇÃO DE TALISCAS, PARA EDIFICAÇÃO HABITACIONAL MULTIFAMILIAR (PRÉDIO). AF_11/2014</t>
  </si>
  <si>
    <t>23,88</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</si>
  <si>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</si>
  <si>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</si>
  <si>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</si>
  <si>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</si>
  <si>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23,46</t>
  </si>
  <si>
    <t>90406</t>
  </si>
  <si>
    <t>MASSA ÚNICA, PARA RECEBIMENTO DE PINTURA, EM ARGAMASSA TRAÇO 1:2:8, PREPARO MECÂNICO COM BETONEIRA 400L, APLICADA MANUALMENTE EM TETO, ESPESSURA DE 20MM, COM EXECUÇÃO DE TALISCAS. AF_03/2015</t>
  </si>
  <si>
    <t>30,99</t>
  </si>
  <si>
    <t>90407</t>
  </si>
  <si>
    <t>MASSA ÚNICA, PARA RECEBIMENTO DE PINTURA, EM ARGAMASSA TRAÇO 1:2:8, PREPARO MANUAL, APLICADA MANUALMENTE EM TETO, ESPESSURA DE 20MM, COM EXECUÇÃO DE TALISCAS. AF_03/2015</t>
  </si>
  <si>
    <t>33,44</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</si>
  <si>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</si>
  <si>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</si>
  <si>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</si>
  <si>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</si>
  <si>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5998</t>
  </si>
  <si>
    <t>PASTA DE CIMENTO PORTLAND, ESPESSURA 1MM</t>
  </si>
  <si>
    <t>84084</t>
  </si>
  <si>
    <t>APICOAMENTO MANUAL DE SUPERFICIE DE CONCRETO</t>
  </si>
  <si>
    <t>87242</t>
  </si>
  <si>
    <t>REVESTIMENTO CERÂMICO PARA PAREDES EXTERNAS EM PASTILHAS DE PORCELANA 5 X 5 CM (PLACAS DE 30 X 30 CM), ALINHADAS A PRUMO, APLICADO EM PANOS COM VÃOS. AF_06/2014</t>
  </si>
  <si>
    <t>143,00</t>
  </si>
  <si>
    <t>87243</t>
  </si>
  <si>
    <t>REVESTIMENTO CERÂMICO PARA PAREDES EXTERNAS EM PASTILHAS DE PORCELANA 5 X 5 CM (PLACAS DE 30 X 30 CM), ALINHADAS A PRUMO, APLICADO EM PANOS SEM VÃOS. AF_06/2014</t>
  </si>
  <si>
    <t>130,48</t>
  </si>
  <si>
    <t>87244</t>
  </si>
  <si>
    <t>REVESTIMENTO CERÂMICO PARA PAREDES EXTERNAS EM PASTILHAS DE PORCELANA 5 X 5 CM (PLACAS DE 30 X 30 CM), ALINHADAS A PRUMO, APLICADO EM SUPERFÍCIES EXTERNAS DA SACADA. AF_06/2014</t>
  </si>
  <si>
    <t>139,79</t>
  </si>
  <si>
    <t>87245</t>
  </si>
  <si>
    <t>REVESTIMENTO CERÂMICO PARA PAREDES EXTERNAS EM PASTILHAS DE PORCELANA 5 X 5 CM (PLACAS DE 30 X 30 CM), ALINHADAS A PRUMO, APLICADO EM SUPERFÍCIES INTERNAS DA SACADA. AF_06/2014</t>
  </si>
  <si>
    <t>167,17</t>
  </si>
  <si>
    <t>87264</t>
  </si>
  <si>
    <t>REVESTIMENTO CERÂMICO PARA PAREDES INTERNAS COM PLACAS TIPO ESMALTADA EXTRA DE DIMENSÕES 20X20 CM APLICADAS EM AMBIENTES DE ÁREA MENOR QUE 5 M² NA ALTURA INTEIRA DAS PAREDES. AF_06/2014</t>
  </si>
  <si>
    <t>61,19</t>
  </si>
  <si>
    <t>87265</t>
  </si>
  <si>
    <t>REVESTIMENTO CERÂMICO PARA PAREDES INTERNAS COM PLACAS TIPO ESMALTADA EXTRA DE DIMENSÕES 20X20 CM APLICADAS EM AMBIENTES DE ÁREA MAIOR QUE 5 M² NA ALTURA INTEIRA DAS PAREDES. AF_06/2014</t>
  </si>
  <si>
    <t>55,10</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</si>
  <si>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</si>
  <si>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</si>
  <si>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</si>
  <si>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</si>
  <si>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60,66</t>
  </si>
  <si>
    <t>87268</t>
  </si>
  <si>
    <t>REVESTIMENTO CERÂMICO PARA PAREDES INTERNAS COM PLACAS TIPO ESMALTADA EXTRA DE DIMENSÕES 25X35 CM APLICADAS EM AMBIENTES DE ÁREA MENOR QUE 5 M² NA ALTURA INTEIRA DAS PAREDES. AF_06/2014</t>
  </si>
  <si>
    <t>65,06</t>
  </si>
  <si>
    <t>87269</t>
  </si>
  <si>
    <t>REVESTIMENTO CERÂMICO PARA PAREDES INTERNAS COM PLACAS TIPO ESMALTADA EXTRA DE DIMENSÕES 25X35 CM APLICADAS EM AMBIENTES DE ÁREA MAIOR QUE 5 M² NA ALTURA INTEIRA DAS PAREDES. AF_06/2014</t>
  </si>
  <si>
    <t>58,44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</si>
  <si>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</si>
  <si>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</si>
  <si>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</si>
  <si>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</si>
  <si>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</si>
  <si>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</si>
  <si>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68,53</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</si>
  <si>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</si>
  <si>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</si>
  <si>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</si>
  <si>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</si>
  <si>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69,79</t>
  </si>
  <si>
    <t>87275</t>
  </si>
  <si>
    <t>REVESTIMENTO CERÂMICO PARA PAREDES INTERNAS COM PLACAS TIPO ESMALTADA EXTRA  DE DIMENSÕES 33X45 CM APLICADAS EM AMBIENTES DE ÁREA MAIOR QUE 5 M² A MEIA ALTURA DAS PAREDES. AF_06/2014</t>
  </si>
  <si>
    <t>67,08</t>
  </si>
  <si>
    <t>88786</t>
  </si>
  <si>
    <t>REVESTIMENTO CERÂMICO PARA PAREDES EXTERNAS EM PASTILHAS DE PORCELANA 2,5 X 2,5 CM (PLACAS DE 30 X 30 CM), ALINHADAS A PRUMO, APLICADO EM PANOS COM VÃOS. AF_10/2014</t>
  </si>
  <si>
    <t>158,76</t>
  </si>
  <si>
    <t>88787</t>
  </si>
  <si>
    <t>REVESTIMENTO CERÂMICO PARA PAREDES EXTERNAS EM PASTILHAS DE PORCELANA 2,5 X 2,5 CM (PLACAS DE 30 X 30 CM), ALINHADAS A PRUMO, APLICADO EM PANOS SEM VÃOS. AF_10/2014</t>
  </si>
  <si>
    <t>145,58</t>
  </si>
  <si>
    <t>88788</t>
  </si>
  <si>
    <t>REVESTIMENTO CERÂMICO PARA PAREDES EXTERNAS EM PASTILHAS DE PORCELANA 2,5 X 2,5 CM (PLACAS DE 30 X 30 CM), ALINHADAS A PRUMO, APLICADO EM SUPERFÍCIES EXTERNAS DA SACADA. AF_10/2014</t>
  </si>
  <si>
    <t>154,89</t>
  </si>
  <si>
    <t>88789</t>
  </si>
  <si>
    <t>REVESTIMENTO CERÂMICO PARA PAREDES EXTERNAS EM PASTILHAS DE PORCELANA 2,5 X 2,5 CM (PLACAS DE 30 X 30 CM), ALINHADAS A PRUMO, APLICADO EM SUPERFÍCIES INTERNAS DA SACADA. AF_10/2014</t>
  </si>
  <si>
    <t>184,53</t>
  </si>
  <si>
    <t>89045</t>
  </si>
  <si>
    <t>(COMPOSIÇÃO REPRESENTATIVA) DO SERVIÇO DE REVESTIMENTO CERÂMICO PARA AMBIENTES DE ÁREAS MOLHADAS, MEIA PAREDE OU PAREDE INTEIRA, COM PLACAS TIPO GRÊS OU SEMI-GRÊS, DIMENSÕES 20X20 CM, PARA EDIFICAÇÃO HABITACIONAL MULTIFAMILIAR (PRÉDIO). AF_11/2014</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</si>
  <si>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</si>
  <si>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</si>
  <si>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59,50</t>
  </si>
  <si>
    <t>93392</t>
  </si>
  <si>
    <t>REVESTIMENTO CERÂMICO PARA PAREDES INTERNAS COM PLACAS TIPO ESMALTADA PADRÃO POPULAR DE DIMENSÕES 20X20 CM APLICADAS EM AMBIENTES DE ÁREA MENOR QUE 5 M2 NA ALTURA INTEIRA DAS PAREDES. AF_06/2014</t>
  </si>
  <si>
    <t>93393</t>
  </si>
  <si>
    <t>REVESTIMENTO CERÂMICO PARA PAREDES INTERNAS COM PLACAS TIPO ESMALTADA PADRÃO POPULAR DE DIMENSÕES 20X20 CM APLICADAS EM AMBIENTES DE ÁREA MAIOR QUE 5 M2 NA ALTURA INTEIRA DAS PAREDES. AF_06/2014</t>
  </si>
  <si>
    <t>39,60</t>
  </si>
  <si>
    <t>93394</t>
  </si>
  <si>
    <t>REVESTIMENTO CERÂMICO PARA PAREDES INTERNAS COM PLACAS TIPO ESMALTADA PADRÃO POPULAR DE DIMENSÕES 20X20 CM APLICADAS EM AMBIENTES DE ÁREA MENOR QUE 5 M2 A MEIA ALTURA DAS PAREDES. AF_06/2014</t>
  </si>
  <si>
    <t>47,65</t>
  </si>
  <si>
    <t>93395</t>
  </si>
  <si>
    <t>REVESTIMENTO CERÂMICO PARA PAREDES INTERNAS COM PLACAS TIPO ESMALTADA PADRÃO POPULAR DE DIMENSÕES 20X20 CM APLICADAS EM AMBIENTES DE ÁREA MAIOR QUE 5 M2 A MEIA ALTURA DAS PAREDES. AF_06/2014</t>
  </si>
  <si>
    <t>84088</t>
  </si>
  <si>
    <t>PEITORIL EM MARMORE BRANCO, LARGURA DE 15CM, ASSENTADO COM ARGAMASSA TRACO 1:4 (CIMENTO E AREIA MEDIA), PREPARO MANUAL DA ARGAMASSA</t>
  </si>
  <si>
    <t>87,78</t>
  </si>
  <si>
    <t>84089</t>
  </si>
  <si>
    <t>PEITORIL EM MARMORE BRANCO, LARGURA DE 25CM, ASSENTADO COM ARGAMASSA TRACO 1:3 (CIMENTO E AREIA MEDIA), PREPARO MANUAL DA ARGAMASSA</t>
  </si>
  <si>
    <t>123,61</t>
  </si>
  <si>
    <t>40675</t>
  </si>
  <si>
    <t>ASSENTAMENTO DE PEITORIL COM ARGAMASSA DE CIMENTO COLANTE</t>
  </si>
  <si>
    <t>84093</t>
  </si>
  <si>
    <t>TABEIRA DE MADEIRA LEI, 1A QUALIDADE, 2,5X30,0CM PARA BEIRAL DE TELHADO</t>
  </si>
  <si>
    <t>23,00</t>
  </si>
  <si>
    <t>96112</t>
  </si>
  <si>
    <t>FORRO EM MADEIRA PINUS, PARA AMBIENTES RESIDENCIAIS, INCLUSIVE ESTRUTURA DE FIXAÇÃO. AF_05/2017</t>
  </si>
  <si>
    <t>91,29</t>
  </si>
  <si>
    <t>96117</t>
  </si>
  <si>
    <t>FORRO EM MADEIRA PINUS, PARA AMBIENTES COMERCIAIS, INCLUSIVE ESTRUTURA DE FIXAÇÃO. AF_05/2017</t>
  </si>
  <si>
    <t>98,24</t>
  </si>
  <si>
    <t>96122</t>
  </si>
  <si>
    <t>ACABAMENTOS PARA FORRO (RODA-FORRO EM MADEIRA PINUS). AF_05/2017</t>
  </si>
  <si>
    <t>96109</t>
  </si>
  <si>
    <t>FORRO EM PLACAS DE GESSO, PARA AMBIENTES RESIDENCIAIS. AF_05/2017_P</t>
  </si>
  <si>
    <t>96110</t>
  </si>
  <si>
    <t>FORRO EM DRYWALL, PARA AMBIENTES RESIDENCIAIS, INCLUSIVE ESTRUTURA DE FIXAÇÃO. AF_05/2017_P</t>
  </si>
  <si>
    <t>49,04</t>
  </si>
  <si>
    <t>96113</t>
  </si>
  <si>
    <t>FORRO EM PLACAS DE GESSO, PARA AMBIENTES COMERCIAIS. AF_05/2017_P</t>
  </si>
  <si>
    <t>96114</t>
  </si>
  <si>
    <t>FORRO EM DRYWALL, PARA AMBIENTES COMERCIAIS, INCLUSIVE ESTRUTURA DE FIXAÇÃO. AF_05/2017_P</t>
  </si>
  <si>
    <t>49,37</t>
  </si>
  <si>
    <t>96120</t>
  </si>
  <si>
    <t>ACABAMENTOS PARA FORRO (MOLDURA DE GESSO). AF_05/2017</t>
  </si>
  <si>
    <t>96123</t>
  </si>
  <si>
    <t>ACABAMENTOS PARA FORRO (MOLDURA EM DRYWALL, COM LARGURA DE 15 CM). AF_05/2017_P</t>
  </si>
  <si>
    <t>96124</t>
  </si>
  <si>
    <t>ACABAMENTOS PARA FORRO (SANCA DE GESSO, COM ALTURA DE 15 CM, MONTADA NA OBRA). AF_05/2017_P</t>
  </si>
  <si>
    <t>96115</t>
  </si>
  <si>
    <t>FORRO DE FIBRA MINERAL, PARA AMBIENTES COMERCIAIS, INCLUSIVE ESTRUTURA DE FIXAÇÃO. AF_05/2017_P</t>
  </si>
  <si>
    <t>61,31</t>
  </si>
  <si>
    <t>72200</t>
  </si>
  <si>
    <t>REVESTIMENTO EM LAMINADO MELAMINICO TEXTURIZADO, ESPESSURA 0,8 MM, FIXADO COM COLA</t>
  </si>
  <si>
    <t>72,20</t>
  </si>
  <si>
    <t>73807/1</t>
  </si>
  <si>
    <t>CORRIMAO EM MARMORITE, LARGURA 15CM</t>
  </si>
  <si>
    <t>84,26</t>
  </si>
  <si>
    <t>72201</t>
  </si>
  <si>
    <t>RECOLOCACO DE FORROS EM REGUA DE PVC E PERFIS, CONSIDERANDO REAPROVEITAMENTO DO MATERIAL</t>
  </si>
  <si>
    <t>96111</t>
  </si>
  <si>
    <t>FORRO EM RÉGUAS DE PVC, FRISADO, PARA AMBIENTES RESIDENCIAIS, INCLUSIVE ESTRUTURA DE FIXAÇÃO. AF_05/2017_P</t>
  </si>
  <si>
    <t>37,55</t>
  </si>
  <si>
    <t>96116</t>
  </si>
  <si>
    <t>FORRO EM RÉGUAS DE PVC, FRISADO, PARA AMBIENTES COMERCIAIS, INCLUSIVE ESTRUTURA DE FIXAÇÃO. AF_05/2017_P</t>
  </si>
  <si>
    <t>40,09</t>
  </si>
  <si>
    <t>96121</t>
  </si>
  <si>
    <t>ACABAMENTOS PARA FORRO (RODA-FORRO EM PERFIL METÁLICO E PLÁSTICO). AF_05/2017</t>
  </si>
  <si>
    <t>96485</t>
  </si>
  <si>
    <t>FORRO EM RÉGUAS DE PVC, LISO, PARA AMBIENTES RESIDENCIAIS, INCLUSIVE ESTRUTURA DE FIXAÇÃO. AF_05/2017_P</t>
  </si>
  <si>
    <t>43,56</t>
  </si>
  <si>
    <t>96486</t>
  </si>
  <si>
    <t>FORRO DE PVC, LISO, PARA AMBIENTES COMERCIAIS, INCLUSIVE ESTRUTURA DE FIXAÇÃO. AF_05/2017_P</t>
  </si>
  <si>
    <t>46,47</t>
  </si>
  <si>
    <t>72198</t>
  </si>
  <si>
    <t>ISOLAMENTO TERMICO COM ARGAMASSA TRACO 1:3 (CIMENTO E AREIA GROSSA NAO PENEIRADA), COM ADICAO DE PEROLAS DE ISOPOR, ESPESSURA 6CM, PREPARO MANUAL DA ARGAMASSA</t>
  </si>
  <si>
    <t>82,14</t>
  </si>
  <si>
    <t>73833/1</t>
  </si>
  <si>
    <t>ISOLAMENTO TERMICO COM MANTA DE LA DE VIDRO, ESPESSURA 2,5CM</t>
  </si>
  <si>
    <t>53,22</t>
  </si>
  <si>
    <t>83730</t>
  </si>
  <si>
    <t>REPARO ESTRUTURAL DE ESTRUTURAS DE CONCRETO COM ARGAMASSA POLIMERICA DE ALTO DESEMPENHO, E=2 CM</t>
  </si>
  <si>
    <t>204,23</t>
  </si>
  <si>
    <t>83736</t>
  </si>
  <si>
    <t>REPARO/COLAGEM DE ESTRUTURAS DE CONCRETO COM ADESIVO ESTRUTURAL A BASE DE EPOXI, E=2 MM</t>
  </si>
  <si>
    <t>188,88</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</si>
  <si>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</si>
  <si>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</si>
  <si>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</si>
  <si>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</si>
  <si>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</si>
  <si>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</si>
  <si>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</si>
  <si>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</si>
  <si>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</si>
  <si>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</si>
  <si>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</si>
  <si>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</si>
  <si>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</si>
  <si>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</si>
  <si>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2,13</t>
  </si>
  <si>
    <t>91525</t>
  </si>
  <si>
    <t>ESTUCAMENTO DE DENSIDADE ALTA, NAS FACES INTERNAS DE PAREDES DO SISTEMA DE PAREDES DE CONCRETO. AF_06/2015</t>
  </si>
  <si>
    <t>3,91</t>
  </si>
  <si>
    <t>73548</t>
  </si>
  <si>
    <t>ARGAMASSA TRACO 1:3 (CIMENTO E AREIA), PREPARO MANUAL, INCLUSO ADITIVO IMPERMEABILIZANTE</t>
  </si>
  <si>
    <t>418,24</t>
  </si>
  <si>
    <t>73549</t>
  </si>
  <si>
    <t>ARGAMASSA TRACO 1:4 (CIMENTO E AREIA), PREPARO MANUAL, INCLUSO ADITIVO IMPERMEABILIZANTE</t>
  </si>
  <si>
    <t>401,99</t>
  </si>
  <si>
    <t>87280</t>
  </si>
  <si>
    <t>ARGAMASSA TRAÇO 1:7 (CIMENTO E AREIA MÉDIA) COM ADIÇÃO DE PLASTIFICANTE PARA EMBOÇO/MASSA ÚNICA/ASSENTAMENTO DE ALVENARIA DE VEDAÇÃO, PREPARO MECÂNICO COM BETONEIRA 400 L. AF_06/2014</t>
  </si>
  <si>
    <t>229,11</t>
  </si>
  <si>
    <t>87281</t>
  </si>
  <si>
    <t>ARGAMASSA TRAÇO 1:7 (CIMENTO E AREIA MÉDIA) COM ADIÇÃO DE PLASTIFICANTE PARA EMBOÇO/MASSA ÚNICA/ASSENTAMENTO DE ALVENARIA DE VEDAÇÃO, PREPARO MECÂNICO COM BETONEIRA 600 L. AF_06/2014</t>
  </si>
  <si>
    <t>222,10</t>
  </si>
  <si>
    <t>87283</t>
  </si>
  <si>
    <t>ARGAMASSA TRAÇO 1:6 (CIMENTO E AREIA MÉDIA) COM ADIÇÃO DE PLASTIFICANTE PARA EMBOÇO/MASSA ÚNICA/ASSENTAMENTO DE ALVENARIA DE VEDAÇÃO, PREPARO MECÂNICO COM BETONEIRA 400 L. AF_06/2014</t>
  </si>
  <si>
    <t>249,98</t>
  </si>
  <si>
    <t>87284</t>
  </si>
  <si>
    <t>ARGAMASSA TRAÇO 1:6 (CIMENTO E AREIA MÉDIA) COM ADIÇÃO DE PLASTIFICANTE PARA EMBOÇO/MASSA ÚNICA/ASSENTAMENTO DE ALVENARIA DE VEDAÇÃO, PREPARO MECÂNICO COM BETONEIRA 600 L. AF_06/2014</t>
  </si>
  <si>
    <t>228,06</t>
  </si>
  <si>
    <t>87286</t>
  </si>
  <si>
    <t>ARGAMASSA TRAÇO 1:1:6 (CIMENTO, CAL E AREIA MÉDIA) PARA EMBOÇO/MASSA ÚNICA/ASSENTAMENTO DE ALVENARIA DE VEDAÇÃO, PREPARO MECÂNICO COM BETONEIRA 400 L. AF_06/2014</t>
  </si>
  <si>
    <t>243,00</t>
  </si>
  <si>
    <t>87287</t>
  </si>
  <si>
    <t>ARGAMASSA TRAÇO 1:1:6 (CIMENTO, CAL E AREIA MÉDIA) PARA EMBOÇO/MASSA ÚNICA/ASSENTAMENTO DE ALVENARIA DE VEDAÇÃO, PREPARO MECÂNICO COM BETONEIRA 600 L. AF_06/2014</t>
  </si>
  <si>
    <t>306,30</t>
  </si>
  <si>
    <t>87289</t>
  </si>
  <si>
    <t>ARGAMASSA TRAÇO 1:1,5:7,5 (CIMENTO, CAL E AREIA MÉDIA) PARA EMBOÇO/MASSA ÚNICA/ASSENTAMENTO DE ALVENARIA DE VEDAÇÃO, PREPARO MECÂNICO COM BETONEIRA 400 L. AF_06/2014</t>
  </si>
  <si>
    <t>304,06</t>
  </si>
  <si>
    <t>87290</t>
  </si>
  <si>
    <t>ARGAMASSA TRAÇO 1:1,5:7,5 (CIMENTO, CAL E AREIA MÉDIA) PARA EMBOÇO/MASSA ÚNICA/ASSENTAMENTO DE ALVENARIA DE VEDAÇÃO, PREPARO MECÂNICO COM BETONEIRA 600 L. AF_06/2014</t>
  </si>
  <si>
    <t>87292</t>
  </si>
  <si>
    <t>ARGAMASSA TRAÇO 1:2:8 (CIMENTO, CAL E AREIA MÉDIA) PARA EMBOÇO/MASSA ÚNICA/ASSENTAMENTO DE ALVENARIA DE VEDAÇÃO, PREPARO MECÂNICO COM BETONEIRA 400 L. AF_06/2014</t>
  </si>
  <si>
    <t>321,98</t>
  </si>
  <si>
    <t>87294</t>
  </si>
  <si>
    <t>ARGAMASSA TRAÇO 1:2:9 (CIMENTO, CAL E AREIA MÉDIA) PARA EMBOÇO/MASSA ÚNICA/ASSENTAMENTO DE ALVENARIA DE VEDAÇÃO, PREPARO MECÂNICO COM BETONEIRA 600 L. AF_06/2014</t>
  </si>
  <si>
    <t>301,40</t>
  </si>
  <si>
    <t>87295</t>
  </si>
  <si>
    <t>ARGAMASSA TRAÇO 1:3:12 (CIMENTO, CAL E AREIA MÉDIA) PARA EMBOÇO/MASSA ÚNICA/ASSENTAMENTO DE ALVENARIA DE VEDAÇÃO, PREPARO MECÂNICO COM BETONEIRA 400 L. AF_06/2014</t>
  </si>
  <si>
    <t>316,10</t>
  </si>
  <si>
    <t>87296</t>
  </si>
  <si>
    <t>ARGAMASSA TRAÇO 1:3:12 (CIMENTO, CAL E AREIA MÉDIA) PARA EMBOÇO/MASSA ÚNICA/ASSENTAMENTO DE ALVENARIA DE VEDAÇÃO, PREPARO MECÂNICO COM BETONEIRA 600 L. AF_06/2014</t>
  </si>
  <si>
    <t>293,73</t>
  </si>
  <si>
    <t>87298</t>
  </si>
  <si>
    <t>ARGAMASSA TRAÇO 1:3 (CIMENTO E AREIA MÉDIA) PARA CONTRAPISO, PREPARO MECÂNICO COM BETONEIRA 400 L. AF_06/2014</t>
  </si>
  <si>
    <t>352,52</t>
  </si>
  <si>
    <t>87299</t>
  </si>
  <si>
    <t>ARGAMASSA TRAÇO 1:3 (CIMENTO E AREIA MÉDIA) PARA CONTRAPISO, PREPARO MECÂNICO COM BETONEIRA 600 L. AF_06/2014</t>
  </si>
  <si>
    <t>335,89</t>
  </si>
  <si>
    <t>87301</t>
  </si>
  <si>
    <t>ARGAMASSA TRAÇO 1:4 (CIMENTO E AREIA MÉDIA) PARA CONTRAPISO, PREPARO MECÂNICO COM BETONEIRA 400 L. AF_06/2014</t>
  </si>
  <si>
    <t>310,94</t>
  </si>
  <si>
    <t>87302</t>
  </si>
  <si>
    <t>ARGAMASSA TRAÇO 1:4 (CIMENTO E AREIA MÉDIA) PARA CONTRAPISO, PREPARO MECÂNICO COM BETONEIRA 600 L. AF_06/2014</t>
  </si>
  <si>
    <t>297,05</t>
  </si>
  <si>
    <t>87304</t>
  </si>
  <si>
    <t>ARGAMASSA TRAÇO 1:5 (CIMENTO E AREIA MÉDIA) PARA CONTRAPISO, PREPARO MECÂNICO COM BETONEIRA 400 L. AF_06/2014</t>
  </si>
  <si>
    <t>287,79</t>
  </si>
  <si>
    <t>87305</t>
  </si>
  <si>
    <t>ARGAMASSA TRAÇO 1:5 (CIMENTO E AREIA MÉDIA) PARA CONTRAPISO, PREPARO MECÂNICO COM BETONEIRA 600 L. AF_06/2014</t>
  </si>
  <si>
    <t>272,81</t>
  </si>
  <si>
    <t>87307</t>
  </si>
  <si>
    <t>ARGAMASSA TRAÇO 1:6 (CIMENTO E AREIA MÉDIA) PARA CONTRAPISO, PREPARO MECÂNICO COM BETONEIRA 400 L. AF_06/2014</t>
  </si>
  <si>
    <t>264,73</t>
  </si>
  <si>
    <t>87308</t>
  </si>
  <si>
    <t>ARGAMASSA TRAÇO 1:6 (CIMENTO E AREIA MÉDIA) PARA CONTRAPISO, PREPARO MECÂNICO COM BETONEIRA 600 L. AF_06/2014</t>
  </si>
  <si>
    <t>252,52</t>
  </si>
  <si>
    <t>87310</t>
  </si>
  <si>
    <t>ARGAMASSA TRAÇO 1:5 (CIMENTO E AREIA GROSSA) PARA CHAPISCO CONVENCIONAL, PREPARO MECÂNICO COM BETONEIRA 400 L. AF_06/2014</t>
  </si>
  <si>
    <t>254,44</t>
  </si>
  <si>
    <t>87311</t>
  </si>
  <si>
    <t>ARGAMASSA TRAÇO 1:5 (CIMENTO E AREIA GROSSA) PARA CHAPISCO CONVENCIONAL, PREPARO MECÂNICO COM BETONEIRA 600 L. AF_06/2014</t>
  </si>
  <si>
    <t>245,55</t>
  </si>
  <si>
    <t>87313</t>
  </si>
  <si>
    <t>ARGAMASSA TRAÇO 1:3 (CIMENTO E AREIA GROSSA) PARA CHAPISCO CONVENCIONAL, PREPARO MECÂNICO COM BETONEIRA 400 L. AF_06/2014</t>
  </si>
  <si>
    <t>300,60</t>
  </si>
  <si>
    <t>87314</t>
  </si>
  <si>
    <t>ARGAMASSA TRAÇO 1:3 (CIMENTO E AREIA GROSSA) PARA CHAPISCO CONVENCIONAL, PREPARO MECÂNICO COM BETONEIRA 600 L. AF_06/2014</t>
  </si>
  <si>
    <t>292,31</t>
  </si>
  <si>
    <t>87316</t>
  </si>
  <si>
    <t>ARGAMASSA TRAÇO 1:4 (CIMENTO E AREIA GROSSA) PARA CHAPISCO CONVENCIONAL, PREPARO MECÂNICO COM BETONEIRA 400 L. AF_06/2014</t>
  </si>
  <si>
    <t>277,79</t>
  </si>
  <si>
    <t>87317</t>
  </si>
  <si>
    <t>ARGAMASSA TRAÇO 1:4 (CIMENTO E AREIA GROSSA) PARA CHAPISCO CONVENCIONAL, PREPARO MECÂNICO COM BETONEIRA 600 L. AF_06/2014</t>
  </si>
  <si>
    <t>87319</t>
  </si>
  <si>
    <t>ARGAMASSA TRAÇO 1:5 (CIMENTO E AREIA GROSSA) COM ADIÇÃO DE EMULSÃO POLIMÉRICA PARA CHAPISCO ROLADO, PREPARO MECÂNICO COM BETONEIRA 400 L. AF_06/2014</t>
  </si>
  <si>
    <t>1.525,41</t>
  </si>
  <si>
    <t>87320</t>
  </si>
  <si>
    <t>ARGAMASSA TRAÇO 1:5 (CIMENTO E AREIA GROSSA) COM ADIÇÃO DE EMULSÃO POLIMÉRICA PARA CHAPISCO ROLADO, PREPARO MECÂNICO COM BETONEIRA 600 L. AF_06/2014</t>
  </si>
  <si>
    <t>1.522,43</t>
  </si>
  <si>
    <t>87322</t>
  </si>
  <si>
    <t>ARGAMASSA TRAÇO 1:3 (CIMENTO E AREIA GROSSA) COM ADIÇÃO DE EMULSÃO POLIMÉRICA PARA CHAPISCO ROLADO, PREPARO MECÂNICO COM BETONEIRA 400 L. AF_06/2014</t>
  </si>
  <si>
    <t>1.574,14</t>
  </si>
  <si>
    <t>87323</t>
  </si>
  <si>
    <t>ARGAMASSA TRAÇO 1:3 (CIMENTO E AREIA GROSSA) COM ADIÇÃO DE EMULSÃO POLIMÉRICA PARA CHAPISCO ROLADO, PREPARO MECÂNICO COM BETONEIRA 600 L. AF_06/2014</t>
  </si>
  <si>
    <t>1.560,74</t>
  </si>
  <si>
    <t>87325</t>
  </si>
  <si>
    <t>ARGAMASSA TRAÇO 1:4 (CIMENTO E AREIA GROSSA) COM ADIÇÃO DE EMULSÃO POLIMÉRICA PARA CHAPISCO ROLADO, PREPARO MECÂNICO COM BETONEIRA 400 L. AF_06/2014</t>
  </si>
  <si>
    <t>1.547,20</t>
  </si>
  <si>
    <t>87326</t>
  </si>
  <si>
    <t>ARGAMASSA TRAÇO 1:4 (CIMENTO E AREIA GROSSA) COM ADIÇÃO DE EMULSÃO POLIMÉRICA PARA CHAPISCO ROLADO, PREPARO MECÂNICO COM BETONEIRA 600 L. AF_06/2014</t>
  </si>
  <si>
    <t>1.537,87</t>
  </si>
  <si>
    <t>87327</t>
  </si>
  <si>
    <t>ARGAMASSA TRAÇO 1:7 (CIMENTO E AREIA MÉDIA) COM ADIÇÃO DE PLASTIFICANTE PARA EMBOÇO/MASSA ÚNICA/ASSENTAMENTO DE ALVENARIA DE VEDAÇÃO, PREPARO MECÂNICO COM MISTURADOR DE EIXO HORIZONTAL DE 300 KG. AF_06/2014</t>
  </si>
  <si>
    <t>248,10</t>
  </si>
  <si>
    <t>87328</t>
  </si>
  <si>
    <t>ARGAMASSA TRAÇO 1:7 (CIMENTO E AREIA MÉDIA) COM ADIÇÃO DE PLASTIFICANTE PARA EMBOÇO/MASSA ÚNICA/ASSENTAMENTO DE ALVENARIA DE VEDAÇÃO, PREPARO MECÂNICO COM MISTURADOR DE EIXO HORIZONTAL DE 600 KG. AF_06/2014</t>
  </si>
  <si>
    <t>210,36</t>
  </si>
  <si>
    <t>87329</t>
  </si>
  <si>
    <t>ARGAMASSA TRAÇO 1:6 (CIMENTO E AREIA MÉDIA) COM ADIÇÃO DE PLASTIFICANTE PARA EMBOÇO/MASSA ÚNICA/ASSENTAMENTO DE ALVENARIA DE VEDAÇÃO, PREPARO MECÂNICO COM MISTURADOR DE EIXO HORIZONTAL DE 300 KG. AF_06/2014</t>
  </si>
  <si>
    <t>270,28</t>
  </si>
  <si>
    <t>87330</t>
  </si>
  <si>
    <t>ARGAMASSA TRAÇO 1:6 (CIMENTO E AREIA MÉDIA) COM ADIÇÃO DE PLASTIFICANTE PARA EMBOÇO/MASSA ÚNICA/ASSENTAMENTO DE ALVENARIA DE VEDAÇÃO, PREPARO MECÂNICO COM MISTURADOR DE EIXO HORIZONTAL DE 600 KG. AF_06/2014</t>
  </si>
  <si>
    <t>229,88</t>
  </si>
  <si>
    <t>87331</t>
  </si>
  <si>
    <t>ARGAMASSA TRAÇO 1:1:6 (CIMENTO, CAL E AREIA MÉDIA) PARA EMBOÇO/MASSA ÚNICA/ASSENTAMENTO DE ALVENARIA DE VEDAÇÃO, PREPARO MECÂNICO COM MISTURADOR DE EIXO HORIZONTAL DE 300 KG. AF_06/2014</t>
  </si>
  <si>
    <t>331,22</t>
  </si>
  <si>
    <t>87332</t>
  </si>
  <si>
    <t>ARGAMASSA TRAÇO 1:1:6 (CIMENTO, CAL E AREIA MÉDIA) PARA EMBOÇO/MASSA ÚNICA/ASSENTAMENTO DE ALVENARIA DE VEDAÇÃO, PREPARO MECÂNICO COM MISTURADOR DE EIXO HORIZONTAL DE 600 KG. AF_06/2014</t>
  </si>
  <si>
    <t>291,30</t>
  </si>
  <si>
    <t>87333</t>
  </si>
  <si>
    <t>ARGAMASSA TRAÇO 1:1,5:7,5 (CIMENTO, CAL E AREIA MÉDIA) PARA EMBOÇO/MASSA ÚNICA/ASSENTAMENTO DE ALVENARIA DE VEDAÇÃO, PREPARO MECÂNICO COM MISTURADOR DE EIXO HORIZONTAL DE 300 KG. AF_06/2014</t>
  </si>
  <si>
    <t>310,76</t>
  </si>
  <si>
    <t>87334</t>
  </si>
  <si>
    <t>ARGAMASSA TRAÇO 1:1,5:7,5 (CIMENTO, CAL E AREIA MÉDIA) PARA EMBOÇO/MASSA ÚNICA/ASSENTAMENTO DE ALVENARIA DE VEDAÇÃO, PREPARO MECÂNICO COM MISTURADOR DE EIXO HORIZONTAL DE 600 KG. AF_06/2014</t>
  </si>
  <si>
    <t>280,94</t>
  </si>
  <si>
    <t>87335</t>
  </si>
  <si>
    <t>ARGAMASSA TRAÇO 1:2:8 (CIMENTO, CAL E AREIA MÉDIA) PARA EMBOÇO/MASSA ÚNICA/ASSENTAMENTO DE ALVENARIA DE VEDAÇÃO, PREPARO MECÂNICO COM MISTURADOR DE EIXO HORIZONTAL DE 300 KG. AF_06/2014</t>
  </si>
  <si>
    <t>319,54</t>
  </si>
  <si>
    <t>87336</t>
  </si>
  <si>
    <t>ARGAMASSA TRAÇO 1:2:8 (CIMENTO, CAL E AREIA MÉDIA) PARA EMBOÇO/MASSA ÚNICA/ASSENTAMENTO DE ALVENARIA DE VEDAÇÃO, PREPARO MECÂNICO COM MISTURADOR DE EIXO HORIZONTAL DE 600 KG. AF_06/2014</t>
  </si>
  <si>
    <t>296,69</t>
  </si>
  <si>
    <t>87337</t>
  </si>
  <si>
    <t>ARGAMASSA TRAÇO 1:2:9 (CIMENTO, CAL E AREIA MÉDIA) PARA EMBOÇO/MASSA ÚNICA/ASSENTAMENTO DE ALVENARIA DE VEDAÇÃO, PREPARO MECÂNICO COM MISTURADOR DE EIXO HORIZONTAL DE 300 KG. AF_06/2014</t>
  </si>
  <si>
    <t>302,15</t>
  </si>
  <si>
    <t>87338</t>
  </si>
  <si>
    <t>ARGAMASSA TRAÇO 1:3:12 (CIMENTO, CAL E AREIA MÉDIA) PARA EMBOÇO/MASSA ÚNICA/ASSENTAMENTO DE ALVENARIA DE VEDAÇÃO, PREPARO MECÂNICO COM MISTURADOR DE EIXO HORIZONTAL DE 600 KG. AF_06/2014</t>
  </si>
  <si>
    <t>291,84</t>
  </si>
  <si>
    <t>87339</t>
  </si>
  <si>
    <t>ARGAMASSA TRAÇO 1:3 (CIMENTO E AREIA MÉDIA) PARA CONTRAPISO, PREPARO MECÂNICO COM MISTURADOR DE EIXO HORIZONTAL DE 160 KG. AF_06/2014</t>
  </si>
  <si>
    <t>431,86</t>
  </si>
  <si>
    <t>87340</t>
  </si>
  <si>
    <t>ARGAMASSA TRAÇO 1:3 (CIMENTO E AREIA MÉDIA) PARA CONTRAPISO, PREPARO MECÂNICO COM MISTURADOR DE EIXO HORIZONTAL DE 300 KG. AF_06/2014</t>
  </si>
  <si>
    <t>343,63</t>
  </si>
  <si>
    <t>87341</t>
  </si>
  <si>
    <t>ARGAMASSA TRAÇO 1:3 (CIMENTO E AREIA MÉDIA) PARA CONTRAPISO, PREPARO MECÂNICO COM MISTURADOR DE EIXO HORIZONTAL DE 600 KG. AF_06/2014</t>
  </si>
  <si>
    <t>325,52</t>
  </si>
  <si>
    <t>87342</t>
  </si>
  <si>
    <t>ARGAMASSA TRAÇO 1:4 (CIMENTO E AREIA MÉDIA) PARA CONTRAPISO, PREPARO MECÂNICO COM MISTURADOR DE EIXO HORIZONTAL DE 160 KG. AF_06/2014</t>
  </si>
  <si>
    <t>367,93</t>
  </si>
  <si>
    <t>87343</t>
  </si>
  <si>
    <t>ARGAMASSA TRAÇO 1:4 (CIMENTO E AREIA MÉDIA) PARA CONTRAPISO, PREPARO MECÂNICO COM MISTURADOR DE EIXO HORIZONTAL DE 300 KG. AF_06/2014</t>
  </si>
  <si>
    <t>311,22</t>
  </si>
  <si>
    <t>87344</t>
  </si>
  <si>
    <t>ARGAMASSA TRAÇO 1:4 (CIMENTO E AREIA MÉDIA) PARA CONTRAPISO, PREPARO MECÂNICO COM MISTURADOR DE EIXO HORIZONTAL DE 600 KG. AF_06/2014</t>
  </si>
  <si>
    <t>286,04</t>
  </si>
  <si>
    <t>87345</t>
  </si>
  <si>
    <t>ARGAMASSA TRAÇO 1:5 (CIMENTO E AREIA MÉDIA) PARA CONTRAPISO, PREPARO MECÂNICO COM MISTURADOR DE EIXO HORIZONTAL DE 160 KG. AF_06/2014</t>
  </si>
  <si>
    <t>317,09</t>
  </si>
  <si>
    <t>87346</t>
  </si>
  <si>
    <t>ARGAMASSA TRAÇO 1:5 (CIMENTO E AREIA MÉDIA) PARA CONTRAPISO, PREPARO MECÂNICO COM MISTURADOR DE EIXO HORIZONTAL DE 300 KG. AF_06/2014</t>
  </si>
  <si>
    <t>277,86</t>
  </si>
  <si>
    <t>87347</t>
  </si>
  <si>
    <t>ARGAMASSA TRAÇO 1:5 (CIMENTO E AREIA MÉDIA) PARA CONTRAPISO, PREPARO MECÂNICO COM MISTURADOR DE EIXO HORIZONTAL DE 600 KG. AF_06/2014</t>
  </si>
  <si>
    <t>263,16</t>
  </si>
  <si>
    <t>87348</t>
  </si>
  <si>
    <t>ARGAMASSA TRAÇO 1:6 (CIMENTO E AREIA MÉDIA) PARA CONTRAPISO, PREPARO MECÂNICO COM MISTURADOR DE EIXO HORIZONTAL DE 160 KG. AF_06/2014</t>
  </si>
  <si>
    <t>292,59</t>
  </si>
  <si>
    <t>87349</t>
  </si>
  <si>
    <t>ARGAMASSA TRAÇO 1:6 (CIMENTO E AREIA MÉDIA) PARA CONTRAPISO, PREPARO MECÂNICO COM MISTURADOR DE EIXO HORIZONTAL DE 600 KG. AF_06/2014</t>
  </si>
  <si>
    <t>240,53</t>
  </si>
  <si>
    <t>87350</t>
  </si>
  <si>
    <t>ARGAMASSA TRAÇO 1:5 (CIMENTO E AREIA GROSSA) PARA CHAPISCO CONVENCIONAL, PREPARO MECÂNICO COM MISTURADOR DE EIXO HORIZONTAL DE 300 KG. AF_06/2014</t>
  </si>
  <si>
    <t>284,62</t>
  </si>
  <si>
    <t>87351</t>
  </si>
  <si>
    <t>ARGAMASSA TRAÇO 1:5 (CIMENTO E AREIA GROSSA) PARA CHAPISCO CONVENCIONAL, PREPARO MECÂNICO COM MISTURADOR DE EIXO HORIZONTAL DE 600 KG. AF_06/2014</t>
  </si>
  <si>
    <t>246,93</t>
  </si>
  <si>
    <t>87352</t>
  </si>
  <si>
    <t>ARGAMASSA TRAÇO 1:3 (CIMENTO E AREIA GROSSA) PARA CHAPISCO CONVENCIONAL, PREPARO MECÂNICO COM MISTURADOR DE EIXO HORIZONTAL DE 160 KG. AF_06/2014</t>
  </si>
  <si>
    <t>357,13</t>
  </si>
  <si>
    <t>87353</t>
  </si>
  <si>
    <t>ARGAMASSA TRAÇO 1:3 (CIMENTO E AREIA GROSSA) PARA CHAPISCO CONVENCIONAL, PREPARO MECÂNICO COM MISTURADOR DE EIXO HORIZONTAL DE 300 KG. AF_06/2014</t>
  </si>
  <si>
    <t>306,11</t>
  </si>
  <si>
    <t>87354</t>
  </si>
  <si>
    <t>ARGAMASSA TRAÇO 1:3 (CIMENTO E AREIA GROSSA) PARA CHAPISCO CONVENCIONAL, PREPARO MECÂNICO COM MISTURADOR DE EIXO HORIZONTAL DE 600 KG. AF_06/2014</t>
  </si>
  <si>
    <t>281,25</t>
  </si>
  <si>
    <t>87355</t>
  </si>
  <si>
    <t>ARGAMASSA TRAÇO 1:4 (CIMENTO E AREIA GROSSA) PARA CHAPISCO CONVENCIONAL, PREPARO MECÂNICO COM MISTURADOR DE EIXO HORIZONTAL DE 160 KG. AF_06/2014</t>
  </si>
  <si>
    <t>310,55</t>
  </si>
  <si>
    <t>87356</t>
  </si>
  <si>
    <t>ARGAMASSA TRAÇO 1:4 (CIMENTO E AREIA GROSSA) PARA CHAPISCO CONVENCIONAL, PREPARO MECÂNICO COM MISTURADOR DE EIXO HORIZONTAL DE 300 KG. AF_06/2014</t>
  </si>
  <si>
    <t>87357</t>
  </si>
  <si>
    <t>ARGAMASSA TRAÇO 1:4 (CIMENTO E AREIA GROSSA) PARA CHAPISCO CONVENCIONAL, PREPARO MECÂNICO COM MISTURADOR DE EIXO HORIZONTAL DE 600 KG. AF_06/2014</t>
  </si>
  <si>
    <t>258,05</t>
  </si>
  <si>
    <t>87358</t>
  </si>
  <si>
    <t>ARGAMASSA TRAÇO 1:5 (CIMENTO E AREIA GROSSA) COM ADIÇÃO DE EMULSÃO POLIMÉRICA PARA CHAPISCO ROLADO, PREPARO MECÂNICO COM MISTURADOR DE EIXO HORIZONTAL DE 300 KG. AF_06/2014</t>
  </si>
  <si>
    <t>1.509,84</t>
  </si>
  <si>
    <t>87359</t>
  </si>
  <si>
    <t>ARGAMASSA TRAÇO 1:5 (CIMENTO E AREIA GROSSA) COM ADIÇÃO DE EMULSÃO POLIMÉRICA PARA CHAPISCO ROLADO, PREPARO MECÂNICO COM MISTURADOR DE EIXO HORIZONTAL DE 600 KG. AF_06/2014</t>
  </si>
  <si>
    <t>1.488,10</t>
  </si>
  <si>
    <t>87360</t>
  </si>
  <si>
    <t>ARGAMASSA TRAÇO 1:3 (CIMENTO E AREIA GROSSA) COM ADIÇÃO DE EMULSÃO POLIMÉRICA PARA CHAPISCO ROLADO, PREPARO MECÂNICO COM MISTURADOR DE EIXO HORIZONTAL DE 160 KG. AF_06/2014</t>
  </si>
  <si>
    <t>1.573,67</t>
  </si>
  <si>
    <t>87361</t>
  </si>
  <si>
    <t>ARGAMASSA TRAÇO 1:3 (CIMENTO E AREIA GROSSA) COM ADIÇÃO DE EMULSÃO POLIMÉRICA PARA CHAPISCO ROLADO, PREPARO MECÂNICO COM MISTURADOR DE EIXO HORIZONTAL DE 300 KG. AF_06/2014</t>
  </si>
  <si>
    <t>1.541,11</t>
  </si>
  <si>
    <t>87362</t>
  </si>
  <si>
    <t>ARGAMASSA TRAÇO 1:3 (CIMENTO E AREIA GROSSA) COM ADIÇÃO DE EMULSÃO POLIMÉRICA PARA CHAPISCO ROLADO, PREPARO MECÂNICO COM MISTURADOR DE EIXO HORIZONTAL DE 600 KG. AF_06/2014</t>
  </si>
  <si>
    <t>1.532,92</t>
  </si>
  <si>
    <t>87363</t>
  </si>
  <si>
    <t>ARGAMASSA TRAÇO 1:4 (CIMENTO E AREIA GROSSA) COM ADIÇÃO DE EMULSÃO POLIMÉRICA PARA CHAPISCO ROLADO, PREPARO MECÂNICO COM MISTURADOR DE EIXO HORIZONTAL DE 300 KG. AF_06/2014</t>
  </si>
  <si>
    <t>1.546,27</t>
  </si>
  <si>
    <t>87364</t>
  </si>
  <si>
    <t>ARGAMASSA TRAÇO 1:4 (CIMENTO E AREIA GROSSA) COM ADIÇÃO DE EMULSÃO POLIMÉRICA PARA CHAPISCO ROLADO, PREPARO MECÂNICO COM MISTURADOR DE EIXO HORIZONTAL DE 600 KG. AF_06/2014</t>
  </si>
  <si>
    <t>1.506,76</t>
  </si>
  <si>
    <t>87365</t>
  </si>
  <si>
    <t>ARGAMASSA TRAÇO 1:7 (CIMENTO E AREIA MÉDIA) COM ADIÇÃO DE PLASTIFICANTE PARA EMBOÇO/MASSA ÚNICA/ASSENTAMENTO DE ALVENARIA DE VEDAÇÃO, PREPARO MANUAL. AF_06/2014</t>
  </si>
  <si>
    <t>293,03</t>
  </si>
  <si>
    <t>87366</t>
  </si>
  <si>
    <t>ARGAMASSA TRAÇO 1:6 (CIMENTO E AREIA MÉDIA) COM ADIÇÃO DE PLASTIFICANTE PARA EMBOÇO/MASSA ÚNICA/ASSENTAMENTO DE ALVENARIA DE VEDAÇÃO, PREPARO MANUAL. AF_06/2014</t>
  </si>
  <si>
    <t>306,47</t>
  </si>
  <si>
    <t>87367</t>
  </si>
  <si>
    <t>ARGAMASSA TRAÇO 1:1:6 (CIMENTO, CAL E AREIA MÉDIA) PARA EMBOÇO/MASSA ÚNICA/ASSENTAMENTO DE ALVENARIA DE VEDAÇÃO, PREPARO MANUAL. AF_06/2014</t>
  </si>
  <si>
    <t>371,91</t>
  </si>
  <si>
    <t>87368</t>
  </si>
  <si>
    <t>ARGAMASSA TRAÇO 1:1,5:7,5 (CIMENTO, CAL E AREIA MÉDIA) PARA EMBOÇO/MASSA ÚNICA/ASSENTAMENTO DE ALVENARIA DE VEDAÇÃO, PREPARO MANUAL. AF_06/2014</t>
  </si>
  <si>
    <t>372,56</t>
  </si>
  <si>
    <t>87369</t>
  </si>
  <si>
    <t>ARGAMASSA TRAÇO 1:2:8 (CIMENTO, CAL E AREIA MÉDIA) PARA EMBOÇO/MASSA ÚNICA/ASSENTAMENTO DE ALVENARIA DE VEDAÇÃO, PREPARO MANUAL. AF_06/2014</t>
  </si>
  <si>
    <t>387,20</t>
  </si>
  <si>
    <t>87370</t>
  </si>
  <si>
    <t>ARGAMASSA TRAÇO 1:2:9 (CIMENTO, CAL E AREIA MÉDIA) PARA EMBOÇO/MASSA ÚNICA/ASSENTAMENTO DE ALVENARIA DE VEDAÇÃO, PREPARO MANUAL. AF_06/2014</t>
  </si>
  <si>
    <t>371,17</t>
  </si>
  <si>
    <t>87371</t>
  </si>
  <si>
    <t>ARGAMASSA TRAÇO 1:3:12 (CIMENTO, CAL E AREIA MÉDIA) PARA EMBOÇO/MASSA ÚNICA/ASSENTAMENTO DE ALVENARIA DE VEDAÇÃO, PREPARO MANUAL. AF_06/2014</t>
  </si>
  <si>
    <t>369,31</t>
  </si>
  <si>
    <t>87372</t>
  </si>
  <si>
    <t>ARGAMASSA TRAÇO 1:3 (CIMENTO E AREIA MÉDIA) PARA CONTRAPISO, PREPARO MANUAL. AF_06/2014</t>
  </si>
  <si>
    <t>414,90</t>
  </si>
  <si>
    <t>87373</t>
  </si>
  <si>
    <t>ARGAMASSA TRAÇO 1:4 (CIMENTO E AREIA MÉDIA) PARA CONTRAPISO, PREPARO MANUAL. AF_06/2014</t>
  </si>
  <si>
    <t>375,11</t>
  </si>
  <si>
    <t>87374</t>
  </si>
  <si>
    <t>ARGAMASSA TRAÇO 1:5 (CIMENTO E AREIA MÉDIA) PARA CONTRAPISO, PREPARO MANUAL. AF_06/2014</t>
  </si>
  <si>
    <t>348,30</t>
  </si>
  <si>
    <t>87375</t>
  </si>
  <si>
    <t>ARGAMASSA TRAÇO 1:6 (CIMENTO E AREIA MÉDIA) PARA CONTRAPISO, PREPARO MANUAL. AF_06/2014</t>
  </si>
  <si>
    <t>325,39</t>
  </si>
  <si>
    <t>87376</t>
  </si>
  <si>
    <t>ARGAMASSA TRAÇO 1:5 (CIMENTO E AREIA GROSSA) PARA CHAPISCO CONVENCIONAL, PREPARO MANUAL. AF_06/2014</t>
  </si>
  <si>
    <t>326,90</t>
  </si>
  <si>
    <t>87377</t>
  </si>
  <si>
    <t>ARGAMASSA TRAÇO 1:3 (CIMENTO E AREIA GROSSA) PARA CHAPISCO CONVENCIONAL, PREPARO MANUAL. AF_06/2014</t>
  </si>
  <si>
    <t>370,89</t>
  </si>
  <si>
    <t>87378</t>
  </si>
  <si>
    <t>ARGAMASSA TRAÇO 1:4 (CIMENTO E AREIA GROSSA) PARA CHAPISCO CONVENCIONAL, PREPARO MANUAL. AF_06/2014</t>
  </si>
  <si>
    <t>344,47</t>
  </si>
  <si>
    <t>87379</t>
  </si>
  <si>
    <t>ARGAMASSA TRAÇO 1:5 (CIMENTO E AREIA GROSSA) COM ADIÇÃO DE EMULSÃO POLIMÉRICA PARA CHAPISCO ROLADO, PREPARO MANUAL. AF_06/2014</t>
  </si>
  <si>
    <t>1.584,67</t>
  </si>
  <si>
    <t>87380</t>
  </si>
  <si>
    <t>ARGAMASSA TRAÇO 1:3 (CIMENTO E AREIA GROSSA) COM ADIÇÃO DE EMULSÃO POLIMÉRICA PARA CHAPISCO ROLADO, PREPARO MANUAL. AF_06/2014</t>
  </si>
  <si>
    <t>1.628,47</t>
  </si>
  <si>
    <t>87381</t>
  </si>
  <si>
    <t>ARGAMASSA TRAÇO 1:4 (CIMENTO E AREIA GROSSA) COM ADIÇÃO DE EMULSÃO POLIMÉRICA PARA CHAPISCO ROLADO, PREPARO MANUAL. AF_06/2014</t>
  </si>
  <si>
    <t>1.602,94</t>
  </si>
  <si>
    <t>87382</t>
  </si>
  <si>
    <t>ARGAMASSA INDUSTRIALIZADA MULTIUSO PARA REVESTIMENTOS E ASSENTAMENTO DA ALVENARIA, PREPARO COM MISTURADOR DE EIXO HORIZONTAL DE 160 KG. AF_06/2014</t>
  </si>
  <si>
    <t>918,07</t>
  </si>
  <si>
    <t>87383</t>
  </si>
  <si>
    <t>ARGAMASSA INDUSTRIALIZADA MULTIUSO PARA REVESTIMENTOS E ASSENTAMENTO DA ALVENARIA, PREPARO COM MISTURADOR DE EIXO HORIZONTAL DE 300 KG. AF_06/2014</t>
  </si>
  <si>
    <t>910,70</t>
  </si>
  <si>
    <t>87384</t>
  </si>
  <si>
    <t>ARGAMASSA INDUSTRIALIZADA MULTIUSO PARA REVESTIMENTOS E ASSENTAMENTO DA ALVENARIA, PREPARO COM MISTURADOR DE EIXO HORIZONTAL DE 600 KG. AF_06/2014</t>
  </si>
  <si>
    <t>901,69</t>
  </si>
  <si>
    <t>87385</t>
  </si>
  <si>
    <t>ARGAMASSA PRONTA PARA CONTRAPISO, PREPARO COM MISTURADOR DE EIXO HORIZONTAL DE 160 KG. AF_06/2014</t>
  </si>
  <si>
    <t>1.296,75</t>
  </si>
  <si>
    <t>87386</t>
  </si>
  <si>
    <t>ARGAMASSA PRONTA PARA CONTRAPISO, PREPARO COM MISTURADOR DE EIXO HORIZONTAL DE 300 KG. AF_06/2014</t>
  </si>
  <si>
    <t>1.288,09</t>
  </si>
  <si>
    <t>87387</t>
  </si>
  <si>
    <t>ARGAMASSA PRONTA PARA CONTRAPISO, PREPARO COM MISTURADOR DE EIXO HORIZONTAL DE 600 KG. AF_06/2014</t>
  </si>
  <si>
    <t>1.281,58</t>
  </si>
  <si>
    <t>87388</t>
  </si>
  <si>
    <t>ARGAMASSA PARA REVESTIMENTO DECORATIVO MONOCAMADA (MONOCAPA), PREPARO COM MISTURADOR DE EIXO HORIZONTAL DE 160 KG. AF_06/2014</t>
  </si>
  <si>
    <t>3.016,71</t>
  </si>
  <si>
    <t>87389</t>
  </si>
  <si>
    <t>ARGAMASSA PARA REVESTIMENTO DECORATIVO MONOCAMADA (MONOCAPA), PREPARO COM MISTURADOR DE EIXO HORIZONTAL DE 300 KG. AF_06/2014</t>
  </si>
  <si>
    <t>3.025,98</t>
  </si>
  <si>
    <t>87390</t>
  </si>
  <si>
    <t>ARGAMASSA PARA REVESTIMENTO DECORATIVO MONOCAMADA (MONOCAPA), PREPARO COM MISTURADOR DE EIXO HORIZONTAL DE 600 KG. AF_06/2014</t>
  </si>
  <si>
    <t>3.029,46</t>
  </si>
  <si>
    <t>87391</t>
  </si>
  <si>
    <t>ARGAMASSA INDUSTRIALIZADA PARA CHAPISCO ROLADO, PREPARO COM MISTURADOR DE EIXO HORIZONTAL DE 160 KG. AF_06/2014</t>
  </si>
  <si>
    <t>4.377,20</t>
  </si>
  <si>
    <t>87393</t>
  </si>
  <si>
    <t>ARGAMASSA INDUSTRIALIZADA PARA CHAPISCO ROLADO, PREPARO COM MISTURADOR DE EIXO HORIZONTAL DE 300 KG. AF_06/2014</t>
  </si>
  <si>
    <t>4.424,80</t>
  </si>
  <si>
    <t>87394</t>
  </si>
  <si>
    <t>ARGAMASSA INDUSTRIALIZADA PARA CHAPISCO ROLADO, PREPARO COM MISTURADOR DE EIXO HORIZONTAL DE 600 KG. AF_06/2014</t>
  </si>
  <si>
    <t>4.440,03</t>
  </si>
  <si>
    <t>87395</t>
  </si>
  <si>
    <t>ARGAMASSA INDUSTRIALIZADA PARA CHAPISCO COLANTE, PREPARO COM MISTURADOR DE EIXO HORIZONTAL DE 160 KG. AF_06/2014</t>
  </si>
  <si>
    <t>3.426,42</t>
  </si>
  <si>
    <t>87396</t>
  </si>
  <si>
    <t>ARGAMASSA INDUSTRIALIZADA PARA CHAPISCO COLANTE, PREPARO COM MISTURADOR DE EIXO HORIZONTAL DE 300 KG. AF_06/2014</t>
  </si>
  <si>
    <t>3.461,15</t>
  </si>
  <si>
    <t>87397</t>
  </si>
  <si>
    <t>ARGAMASSA INDUSTRIALIZADA PARA CHAPISCO COLANTE, PREPARO COM MISTURADOR DE EIXO HORIZONTAL DE 600 KG. AF_06/2014</t>
  </si>
  <si>
    <t>3.467,18</t>
  </si>
  <si>
    <t>87398</t>
  </si>
  <si>
    <t>ARGAMASSA INDUSTRIALIZADA MULTIUSO PARA REVESTIMENTOS E ASSENTAMENTO DA ALVENARIA, PREPARO MANUAL. AF_06/2014</t>
  </si>
  <si>
    <t>1.035,45</t>
  </si>
  <si>
    <t>87399</t>
  </si>
  <si>
    <t>ARGAMASSA PRONTA PARA CONTRAPISO, PREPARO MANUAL. AF_06/2014</t>
  </si>
  <si>
    <t>1.425,12</t>
  </si>
  <si>
    <t>87401</t>
  </si>
  <si>
    <t>ARGAMASSA INDUSTRIALIZADA PARA CHAPISCO ROLADO, PREPARO MANUAL. AF_06/2014</t>
  </si>
  <si>
    <t>4.573,09</t>
  </si>
  <si>
    <t>87402</t>
  </si>
  <si>
    <t>ARGAMASSA INDUSTRIALIZADA PARA CHAPISCO COLANTE, PREPARO MANUAL. AF_06/2014</t>
  </si>
  <si>
    <t>3.615,49</t>
  </si>
  <si>
    <t>87404</t>
  </si>
  <si>
    <t>ARGAMASSA PARA REVESTIMENTO DECORATIVO MONOCAMADA (MONOCAPA), MISTURA E PROJEÇÃO DE 1,5 M3/H DE ARGAMASSA. AF_06/2014</t>
  </si>
  <si>
    <t>3.125,33</t>
  </si>
  <si>
    <t>87405</t>
  </si>
  <si>
    <t>ARGAMASSA PARA REVESTIMENTO DECORATIVO MONOCAMADA (MONOCAPA), MISTURA E PROJEÇÃO DE 2 M3/H DE ARGAMASSA. AF_06/2014</t>
  </si>
  <si>
    <t>3.125,38</t>
  </si>
  <si>
    <t>87407</t>
  </si>
  <si>
    <t>ARGAMASSA INDUSTRIALIZADA PARA REVESTIMENTOS, MISTURA E PROJEÇÃO DE 1,5 M³/H DE ARGAMASSA. AF_06/2014</t>
  </si>
  <si>
    <t>928,04</t>
  </si>
  <si>
    <t>87408</t>
  </si>
  <si>
    <t>ARGAMASSA INDUSTRIALIZADA PARA REVESTIMENTOS, MISTURA E PROJEÇÃO DE 2 M³/H DE ARGAMASSA. AF_06/2014</t>
  </si>
  <si>
    <t>914,67</t>
  </si>
  <si>
    <t>87410</t>
  </si>
  <si>
    <t>ARGAMASSA À BASE DE GESSO, MISTURA E PROJEÇÃO DE 1,5 M³/H DE ARGAMASSA. AF_06/2014</t>
  </si>
  <si>
    <t>652,66</t>
  </si>
  <si>
    <t>88626</t>
  </si>
  <si>
    <t>ARGAMASSA TRAÇO 1:0,5:4,5 (CIMENTO, CAL E AREIA MÉDIA), PREPARO MECÂNICO COM BETONEIRA 400 L. AF_08/2014</t>
  </si>
  <si>
    <t>278,18</t>
  </si>
  <si>
    <t>88627</t>
  </si>
  <si>
    <t>ARGAMASSA TRAÇO 1:0,5:4,5 (CIMENTO, CAL E AREIA MÉDIA) PARA ASSENTAMENTO DE ALVENARIA, PREPARO MANUAL. AF_08/2014</t>
  </si>
  <si>
    <t>328,71</t>
  </si>
  <si>
    <t>88628</t>
  </si>
  <si>
    <t>ARGAMASSA TRAÇO 1:3 (CIMENTO E AREIA MÉDIA), PREPARO MECÂNICO COM BETONEIRA 400 L. AF_08/2014</t>
  </si>
  <si>
    <t>270,78</t>
  </si>
  <si>
    <t>88629</t>
  </si>
  <si>
    <t>ARGAMASSA TRAÇO 1:3 (CIMENTO E AREIA MÉDIA), PREPARO MANUAL. AF_08/2014</t>
  </si>
  <si>
    <t>326,08</t>
  </si>
  <si>
    <t>88630</t>
  </si>
  <si>
    <t>ARGAMASSA TRAÇO 1:4 (CIMENTO E AREIA MÉDIA), PREPARO MECÂNICO COM BETONEIRA 400 L. AF_08/2014</t>
  </si>
  <si>
    <t>237,71</t>
  </si>
  <si>
    <t>88631</t>
  </si>
  <si>
    <t>ARGAMASSA TRAÇO 1:4 (CIMENTO E AREIA MÉDIA), PREPARO MANUAL. AF_08/2014</t>
  </si>
  <si>
    <t>295,39</t>
  </si>
  <si>
    <t>88715</t>
  </si>
  <si>
    <t>ARGAMASSA TRAÇO 1:2:9 (CIMENTO, CAL E AREIA MÉDIA) PARA EMBOÇO/MASSA ÚNICA/ASSENTAMENTO DE ALVENARIA DE VEDAÇÃO, PREPARO MECÂNICO COM BETONEIRA 400 L. AF_09/2014</t>
  </si>
  <si>
    <t>95563</t>
  </si>
  <si>
    <t>ARGAMASSA TRAÇO 1:1,65 (CIMENTO E AREIA MÉDIA), FCK 20 MPA, PREPARO MECÂNICO COM MISTURADOR DUPLO HORIZONTAL DE ALTA TURBULÊNCIA. AF_11/2016</t>
  </si>
  <si>
    <t>443,12</t>
  </si>
  <si>
    <t>96920</t>
  </si>
  <si>
    <t>ARGAMASSA TRAÇO 1:3 (CIMENTO E AREIA), PREPARO MECANICO , INCLUSO ADITIVO IMPERMEABILIZANTE</t>
  </si>
  <si>
    <t>362,94</t>
  </si>
  <si>
    <t>88036</t>
  </si>
  <si>
    <t>TRANSPORTE HORIZONTAL, MASSA/GRANEL, JERICA 90L, 30M. AF_06/2014</t>
  </si>
  <si>
    <t>88037</t>
  </si>
  <si>
    <t>TRANSPORTE HORIZONTAL, MASSA/GRANEL, JERICA 90L, 50M. AF_06/2014</t>
  </si>
  <si>
    <t>88038</t>
  </si>
  <si>
    <t>TRANSPORTE HORIZONTAL, MASSA/GRANEL, JERICA 90L, 75M. AF_06/2014</t>
  </si>
  <si>
    <t>88039</t>
  </si>
  <si>
    <t>TRANSPORTE HORIZONTAL, MASSA/GRANEL, JERICA 90L, 100M. AF_06/2014</t>
  </si>
  <si>
    <t>56,53</t>
  </si>
  <si>
    <t>88040</t>
  </si>
  <si>
    <t>TRANSPORTE HORIZONTAL, MASSA/GRANEL, MINICARREGADEIRA, 30M. AF_06/2014</t>
  </si>
  <si>
    <t>88041</t>
  </si>
  <si>
    <t>TRANSPORTE HORIZONTAL, MASSA/GRANEL, MINICARREGADEIRA, 50M. AF_06/2014</t>
  </si>
  <si>
    <t>88042</t>
  </si>
  <si>
    <t>TRANSPORTE HORIZONTAL, MASSA/GRANEL, MINICARREGADEIRA, 75M. AF_06/2014</t>
  </si>
  <si>
    <t>88043</t>
  </si>
  <si>
    <t>TRANSPORTE HORIZONTAL, MASSA/GRANEL, MINICARREGADEIRA, 100M. AF_06/2014</t>
  </si>
  <si>
    <t>24,55</t>
  </si>
  <si>
    <t>88044</t>
  </si>
  <si>
    <t>TRANSPORTE HORIZONTAL, BLOCOS VAZADOS DE CONCRETO OU CERÂMICO 19X19X39 CM, MANUAL, 30M. AF_06/2014</t>
  </si>
  <si>
    <t>88045</t>
  </si>
  <si>
    <t>TRANSPORTE HORIZONTAL, BLOCOS CERÂMICOS FURADOS NA HORIZONTAL 9X19X19 CM, MANUAL, 30M. AF_06/2014</t>
  </si>
  <si>
    <t>88046</t>
  </si>
  <si>
    <t>TRANSPORTE HORIZONTAL, BLOCOS VAZADOS DE CONCRETO OU CERÂMICO 19X19X39 CM, CARRINHO PLATAFORMA, 30M. AF_06/2014</t>
  </si>
  <si>
    <t>88047</t>
  </si>
  <si>
    <t>TRANSPORTE HORIZONTAL, BLOCOS CERÂMICOS FURADOS NA HORIZONTAL 9X19X19 CM, CARRINHO PLATAFORMA, 30M. AF_06/2014</t>
  </si>
  <si>
    <t>88048</t>
  </si>
  <si>
    <t>TRANSPORTE HORIZONTAL, BLOCOS VAZADOS DE CONCRETO OU CERÂMICO 19X19X39 CM, CARRINHO PLATAFORMA, 50M. AF_06/2014</t>
  </si>
  <si>
    <t>88049</t>
  </si>
  <si>
    <t>TRANSPORTE HORIZONTAL, BLOCOS CERÂMICOS FURADOS NA HORIZONTAL 9X19X19 CM, CARRINHO PLATAFORMA, 50M. AF_06/2014</t>
  </si>
  <si>
    <t>88050</t>
  </si>
  <si>
    <t>TRANSPORTE HORIZONTAL, BLOCOS VAZADOS DE CONCRETO OU CERÂMICO 19X19X39 CM, CARRINHO PLATAFORMA, 75M. AF_06/2014</t>
  </si>
  <si>
    <t>88051</t>
  </si>
  <si>
    <t>TRANSPORTE HORIZONTAL, BLOCOS CERÂMICOS FURADOS NA HORIZONTAL 9X19X19 CM, CARRINHO PLATAFORMA, 75M. AF_06/2014</t>
  </si>
  <si>
    <t>88052</t>
  </si>
  <si>
    <t>TRANSPORTE HORIZONTAL, BLOCOS VAZADOS DE CONCRETO OU CERÂMICO 19X19X39 CM, CARRINHO PLATAFORMA, 100M. AF_06/2014</t>
  </si>
  <si>
    <t>88053</t>
  </si>
  <si>
    <t>TRANSPORTE HORIZONTAL, BLOCOS CERÂMICOS FURADOS NA HORIZONTAL 9X19X19 CM, CARRINHO PLATAFORMA, 100M. AF_06/2014</t>
  </si>
  <si>
    <t>88054</t>
  </si>
  <si>
    <t>TRANSPORTE HORIZONTAL, BLOCOS VAZADOS DE CONCRETO OU CERÂMICO 19X19X39 CM, CARRINHO PARA MINI PÁLETES, 30M. AF_06/2014</t>
  </si>
  <si>
    <t>88055</t>
  </si>
  <si>
    <t>TRANSPORTE HORIZONTAL, BLOCOS CERÂMICOS FURADOS NA HORIZONTAL 9X19X19 CM, CARRINHO PARA MINI PÁLETES, 30M. AF_06/2014</t>
  </si>
  <si>
    <t>88056</t>
  </si>
  <si>
    <t>TRANSPORTE HORIZONTAL, BLOCOS VAZADOS DE CONCRETO OU CERÂMICO 19X19X39 CM, CARRINHO PARA MINI PÁLETES, 50M. AF_06/2014</t>
  </si>
  <si>
    <t>88057</t>
  </si>
  <si>
    <t>TRANSPORTE HORIZONTAL, BLOCOS CERÂMICOS FURADOS NA HORIZONTAL 9X19X19 CM, CARRINHO PARA MINI PÁLETES, 50M. AF_06/2014</t>
  </si>
  <si>
    <t>88058</t>
  </si>
  <si>
    <t>TRANSPORTE HORIZONTAL, BLOCOS VAZADOS DE CONCRETO OU CERÂMICO 19X19X39 CM, CARRINHO PARA MINI PÁLETES, 75M. AF_06/2014</t>
  </si>
  <si>
    <t>88059</t>
  </si>
  <si>
    <t>TRANSPORTE HORIZONTAL, BLOCOS CERÂMICOS FURADOS NA HORIZONTAL 9X19X19 CM, CARRINHO PARA MINI PÁLETES, 75M. AF_06/2014</t>
  </si>
  <si>
    <t>88060</t>
  </si>
  <si>
    <t>TRANSPORTE HORIZONTAL, BLOCOS VAZADOS DE CONCRETO OU CERÂMICO 19X19X39 CM, CARRINHO PARA MINI PÁLETES, 100M. AF_06/2014</t>
  </si>
  <si>
    <t>88061</t>
  </si>
  <si>
    <t>TRANSPORTE HORIZONTAL, BLOCOS CERÂMICOS FURADOS NA HORIZONTAL 9X19X19 CM, CARRINHO PARA MINI PÁLETES, 100M. AF_06/2014</t>
  </si>
  <si>
    <t>88074</t>
  </si>
  <si>
    <t>TRANSPORTE HORIZONTAL, PLACAS CERÂMICAS, MANUAL, 30M. AF_06/2014</t>
  </si>
  <si>
    <t>88075</t>
  </si>
  <si>
    <t>TRANSPORTE HORIZONTAL, PLACAS CERÂMICAS, CARRINHO PLATAFORMA, 30M. AF_06/2014</t>
  </si>
  <si>
    <t>88076</t>
  </si>
  <si>
    <t>TRANSPORTE HORIZONTAL, PLACAS CERÂMICAS, CARRINHO PLATAFORMA, 50M. AF_06/2014</t>
  </si>
  <si>
    <t>88077</t>
  </si>
  <si>
    <t>TRANSPORTE HORIZONTAL, PLACAS CERÂMICAS, CARRINHO PLATAFORMA, 75M. AF_06/2014</t>
  </si>
  <si>
    <t>88078</t>
  </si>
  <si>
    <t>TRANSPORTE HORIZONTAL, PLACAS CERÂMICAS, CARRINHO PLATAFORMA, 100M. AF_06/2014</t>
  </si>
  <si>
    <t>88079</t>
  </si>
  <si>
    <t>TRANSPORTE HORIZONTAL, PLACAS CERÂMICAS, CARRINHO PARA MINI PÁLETES, 30M. AF_06/2014</t>
  </si>
  <si>
    <t>88080</t>
  </si>
  <si>
    <t>TRANSPORTE HORIZONTAL, PLACAS CERÂMICAS, CARRINHO PARA MINI PÁLETES, 50M. AF_06/2014</t>
  </si>
  <si>
    <t>88081</t>
  </si>
  <si>
    <t>TRANSPORTE HORIZONTAL, PLACAS CERÂMICAS, CARRINHO PARA MINI PÁLETES, 75M. AF_06/2014</t>
  </si>
  <si>
    <t>88082</t>
  </si>
  <si>
    <t>TRANSPORTE HORIZONTAL, PLACAS CERÂMICAS, CARRINHO PARA MINI PÁLETES, 100M. AF_06/2014</t>
  </si>
  <si>
    <t>88083</t>
  </si>
  <si>
    <t>TRANSPORTE HORIZONTAL, PLACAS CERÂMICAS, MANIPULADOR TELESCÓPICO, 30M. AF_06/2014</t>
  </si>
  <si>
    <t>88084</t>
  </si>
  <si>
    <t>TRANSPORTE HORIZONTAL, PLACAS CERÂMICAS, MANIPULADOR TELESCÓPICO, 50M. AF_06/2014</t>
  </si>
  <si>
    <t>88085</t>
  </si>
  <si>
    <t>TRANSPORTE HORIZONTAL, PLACAS CERÂMICAS, MANIPULADOR TELESCÓPICO, 75M. AF_06/2014</t>
  </si>
  <si>
    <t>88086</t>
  </si>
  <si>
    <t>TRANSPORTE HORIZONTAL, PLACAS CERÂMICAS, MANIPULADOR TELESCÓPICO, 100M. AF_06/2014</t>
  </si>
  <si>
    <t>88087</t>
  </si>
  <si>
    <t>TRANSPORTE HORIZONTAL, LATA DE 18 L, MANUAL, 30M. AF_06/2014</t>
  </si>
  <si>
    <t>88099</t>
  </si>
  <si>
    <t>TRANSPORTE VERTICAL, BLOCOS VAZADOS DE CONCRETO OU CERÂMICO 19X19X39 CM, MANUAL, 1 PAVIMENTO. AF_06/2014</t>
  </si>
  <si>
    <t>88100</t>
  </si>
  <si>
    <t>TRANSPORTE VERTICAL, BLOCOS CERÂMICOS FURADOS NA HORIZONTAL 9X19X19 CM, MANUAL, 1 PAVIMENTO. AF_06/2014</t>
  </si>
  <si>
    <t>88101</t>
  </si>
  <si>
    <t>TRANSPORTE VERTICAL, PLACAS CERÂMICAS, MANUAL, 1 PAVIMENTO. AF_06/2014</t>
  </si>
  <si>
    <t>88102</t>
  </si>
  <si>
    <t>TRANSPORTE VERTICAL, LATA DE 18 L, MANUAL, 1 PAVIMENTO. AF_06/2014</t>
  </si>
  <si>
    <t>88103</t>
  </si>
  <si>
    <t>TRANSPORTE VERTICAL, LATA DE 10 L, MANUAL, 1 PAVIMENTO. AF_06/2014</t>
  </si>
  <si>
    <t>89176</t>
  </si>
  <si>
    <t>TRANSPORTE HORIZONTAL, SACOS 50 KG, CARRINHO PLATAFORMA, 30M. AF_06/2014</t>
  </si>
  <si>
    <t>89177</t>
  </si>
  <si>
    <t>TRANSPORTE HORIZONTAL, SACOS 30 KG, CARRINHO PLATAFORMA, 30M. AF_06/2014</t>
  </si>
  <si>
    <t>89178</t>
  </si>
  <si>
    <t>TRANSPORTE HORIZONTAL, SACOS 20 KG, CARRINHO PLATAFORMA, 30M. AF_06/2014</t>
  </si>
  <si>
    <t>10,84</t>
  </si>
  <si>
    <t>89179</t>
  </si>
  <si>
    <t>TRANSPORTE HORIZONTAL, SACOS 50 KG, CARRINHO PLATAFORMA, 50M. AF_06/2014</t>
  </si>
  <si>
    <t>89180</t>
  </si>
  <si>
    <t>TRANSPORTE HORIZONTAL, SACOS 30 KG, CARRINHO PLATAFORMA, 50M. AF_06/2014</t>
  </si>
  <si>
    <t>89181</t>
  </si>
  <si>
    <t>TRANSPORTE HORIZONTAL, SACOS 20 KG, CARRINHO PLATAFORMA, 50M. AF_06/2014</t>
  </si>
  <si>
    <t>89182</t>
  </si>
  <si>
    <t>TRANSPORTE HORIZONTAL, SACOS 50 KG, CARRINHO PLATAFORMA, 75M. AF_06/2014</t>
  </si>
  <si>
    <t>89183</t>
  </si>
  <si>
    <t>TRANSPORTE HORIZONTAL, SACOS 30 KG, CARRINHO PLATAFORMA, 75M. AF_06/2014</t>
  </si>
  <si>
    <t>16,27</t>
  </si>
  <si>
    <t>89184</t>
  </si>
  <si>
    <t>TRANSPORTE HORIZONTAL, SACOS 20 KG, CARRINHO PLATAFORMA, 75M. AF_06/2014</t>
  </si>
  <si>
    <t>89185</t>
  </si>
  <si>
    <t>TRANSPORTE HORIZONTAL, SACOS 50 KG, CARRINHO PLATAFORMA, 100M. AF_06/2014</t>
  </si>
  <si>
    <t>89186</t>
  </si>
  <si>
    <t>TRANSPORTE HORIZONTAL, SACOS 30 KG, CARRINHO PLATAFORMA, 100M. AF_06/2014</t>
  </si>
  <si>
    <t>89187</t>
  </si>
  <si>
    <t>TRANSPORTE HORIZONTAL, SACOS 20 KG, CARRINHO PLATAFORMA, 100M. AF_06/2014</t>
  </si>
  <si>
    <t>89188</t>
  </si>
  <si>
    <t>TRANSPORTE HORIZONTAL, LATA DE 18 L, CARRINHO PLATAFORMA, 30M. AF_06/2014</t>
  </si>
  <si>
    <t>18L</t>
  </si>
  <si>
    <t>89189</t>
  </si>
  <si>
    <t>TRANSPORTE HORIZONTAL, LATA DE 18 L, CARRINHO PLATAFORMA, 50M. AF_06/2014</t>
  </si>
  <si>
    <t>89190</t>
  </si>
  <si>
    <t>TRANSPORTE HORIZONTAL, LATA DE 18 L, CARRINHO PLATAFORMA, 75M. AF_06/2014</t>
  </si>
  <si>
    <t>89191</t>
  </si>
  <si>
    <t>TRANSPORTE HORIZONTAL, LATA DE 18 L, CARRINHO PLATAFORMA, 100M. AF_06/2014</t>
  </si>
  <si>
    <t>89192</t>
  </si>
  <si>
    <t>TRANSPORTE HORIZONTAL, SACOS 50 KG, MANUAL, 30M. AF_06/2014</t>
  </si>
  <si>
    <t>89193</t>
  </si>
  <si>
    <t>TRANSPORTE HORIZONTAL, SACOS 30 KG, MANUAL, 30M. AF_06/2014</t>
  </si>
  <si>
    <t>33,90</t>
  </si>
  <si>
    <t>89194</t>
  </si>
  <si>
    <t>TRANSPORTE HORIZONTAL, SACOS 20 KG, MANUAL, 30M. AF_06/2014</t>
  </si>
  <si>
    <t>50,17</t>
  </si>
  <si>
    <t>89195</t>
  </si>
  <si>
    <t>TRANSPORTE VERTICAL, SACOS 50 KG, MANUAL, 1 PAVIMENTO. AF_06/2014</t>
  </si>
  <si>
    <t>89196</t>
  </si>
  <si>
    <t>TRANSPORTE VERTICAL, SACOS 30 KG, MANUAL, 1 PAVIMENTO. AF_06/2014</t>
  </si>
  <si>
    <t>89197</t>
  </si>
  <si>
    <t>TRANSPORTE VERTICAL, SACOS 20 KG, MANUAL, 1 PAVIMENTO. AF_06/2014</t>
  </si>
  <si>
    <t>91104</t>
  </si>
  <si>
    <t>TRANSPORTE HORIZONTAL, TUBOS DE PVC SOLDÁVEL COM DIÂMETRO MENOR OU IGUAL A 60 MM, MANUAL, 30M. AF_06/2015</t>
  </si>
  <si>
    <t>91105</t>
  </si>
  <si>
    <t>TRANSPORTE HORIZONTAL, TUBOS DE PVC SOLDÁVEL COM DIÂMETRO MAIOR QUE 60 MM E MENOR OU IGUAL A 85 MM, MANUAL, 30M. AF_06/2015</t>
  </si>
  <si>
    <t>91106</t>
  </si>
  <si>
    <t>TRANSPORTE HORIZONTAL, TUBOS DE PVC SÉRIE NORMAL - ESGOTO PREDIAL, OU REFORÇADO PARA ESGOTO OU ÁGUAS PLUVIAIS PREDIAL, COM DIÂMETRO MENOR OU IGUAL A 75 MM, MANUAL, 30M. AF_06/2015</t>
  </si>
  <si>
    <t>91107</t>
  </si>
  <si>
    <t>TRANSPORTE HORIZONTAL, TUBOS DE PVC SÉRIE NORMAL - ESGOTO PREDIAL, OU REFORÇADO PARA ESGOTO OU ÁGUAS PLUVIAIS PREDIAL, COM DIÂMETRO MAIOR QUE 75 MM E MENOR OU IGUAL A 100 MM, MANUAL, 30M. AF_06/2015</t>
  </si>
  <si>
    <t>91108</t>
  </si>
  <si>
    <t>TRANSPORTE HORIZONTAL, TUBOS DE PVC SÉRIE NORMAL - ESGOTO PREDIAL, OU REFORÇADO PARA ESGOTO OU ÁGUAS PLUVIAIS PREDIAL, COM DIÂMETRO MAIOR QUE 100 MM E MENOR OU IGUAL A 150 MM, MANUAL, 30M. AF_06/2015</t>
  </si>
  <si>
    <t>91109</t>
  </si>
  <si>
    <t>TRANSPORTE HORIZONTAL, TUBOS DE CPVC COM DIÂMETRO MENOR OU IGUAL A 54 MM, MANUAL, 30M. AF_06/2015</t>
  </si>
  <si>
    <t>91110</t>
  </si>
  <si>
    <t>TRANSPORTE HORIZONTAL, TUBOS DE CPVC COM DIÂMETRO MAIOR QUE 54 MM E MENOR OU IGUAL A 73 MM, MANUAL, 30M. AF_06/2015</t>
  </si>
  <si>
    <t>91111</t>
  </si>
  <si>
    <t>TRANSPORTE HORIZONTAL, TUBOS DE CPVC COM DIÂMETRO MAIOR QUE 73 MM E MENOR OU IGUAL A 89 MM, MANUAL, 30M. AF_06/2015</t>
  </si>
  <si>
    <t>91112</t>
  </si>
  <si>
    <t>TRANSPORTE HORIZONTAL, TUBOS DE PPR - PN 12 OU PN 25 COM DIÂMETRO MENOR OU IGUAL A 50 MM, MANUAL, 30M. AF_06/2015</t>
  </si>
  <si>
    <t>91113</t>
  </si>
  <si>
    <t>TRANSPORTE HORIZONTAL, TUBOS DE PPR - PN 12 OU PN 25 COM DIÂMETRO MAIOR QUE 50 MM E MENOR OU IGUAL A 75 MM, MANUAL, 30M. AF_06/2015</t>
  </si>
  <si>
    <t>91114</t>
  </si>
  <si>
    <t>TRANSPORTE HORIZONTAL, TUBOS DE PPR - PN 12 OU PN 25 COM DIÂMETRO MAIOR QUE 75 MM E MENOR OU IGUAL A 110 MM, MANUAL, 30M. AF_06/2015</t>
  </si>
  <si>
    <t>91115</t>
  </si>
  <si>
    <t>TRANSPORTE HORIZONTAL, TUBOS DE COBRE - CLASSE E, COM DIÂMETRO MENOR OU IGUAL A 42 MM, MANUAL, 30M. AF_06/2015</t>
  </si>
  <si>
    <t>91116</t>
  </si>
  <si>
    <t>TRANSPORTE HORIZONTAL, TUBOS DE COBRE - CLASSE E, COM DIÂMETRO MAIOR QUE 42 MM E MENOR OU IGUAL A 66 MM, MANUAL, 30M. AF_06/2015</t>
  </si>
  <si>
    <t>91117</t>
  </si>
  <si>
    <t>TRANSPORTE HORIZONTAL, TUBOS DE COBRE - CLASSE E, COM DIÂMETRO MAIOR QUE 66 MM E MENOR OU IGUAL A 104 MM, MANUAL, 30M. AF_06/2015</t>
  </si>
  <si>
    <t>91118</t>
  </si>
  <si>
    <t>TRANSPORTE HORIZONTAL, TUBOS DE AÇO CARBONO LEVE OU MÉDIO, PRETO OU GALVANIZADO, COM DIÂMETRO MENOR OU IGUAL A 25 MM, MANUAL, 30M. AF_06/2015</t>
  </si>
  <si>
    <t>91119</t>
  </si>
  <si>
    <t>TRANSPORTE HORIZONTAL, TUBOS DE AÇO CARBONO LEVE OU MÉDIO, PRETO OU GALVANIZADO, COM DIÂMETRO MAIOR QUE 25 MM E MENOR OU IGUAL A 40 MM, MANUAL, 30M. AF_06/2015</t>
  </si>
  <si>
    <t>91120</t>
  </si>
  <si>
    <t>TRANSPORTE HORIZONTAL, TUBOS DE AÇO CARBONO LEVE OU MÉDIO, PRETO OU GALVANIZADO, COM DIÂMETRO MAIOR QUE 40 MM E MENOR OU IGUAL A 65 MM, MANUAL, 30M. AF_06/2015</t>
  </si>
  <si>
    <t>91121</t>
  </si>
  <si>
    <t>TRANSPORTE HORIZONTAL, TUBOS DE AÇO CARBONO LEVE OU MÉDIO, PRETO OU GALVANIZADO, COM DIÂMETRO MAIOR QUE 65 MM E MENOR OU IGUAL A 90 MM, MANUAL, 30M. AF_06/2015</t>
  </si>
  <si>
    <t>91122</t>
  </si>
  <si>
    <t>TRANSPORTE HORIZONTAL, TUBOS DE AÇO CARBONO LEVE OU MÉDIO, PRETO OU GALVANIZADO, COM DIÂMETRO MAIOR QUE 90 MM E MENOR OU IGUAL A 125 MM, MANUAL, 30M. AF_06/2015</t>
  </si>
  <si>
    <t>91123</t>
  </si>
  <si>
    <t>TRANSPORTE HORIZONTAL, TUBOS DE AÇO CARBONO LEVE OU MÉDIO, PRETO OU GALVANIZADO, COM DIÂMETRO MAIOR QUE 125 MM E MENOR OU IGUAL A 150 MM, MANUAL, 30M. AF_06/2015</t>
  </si>
  <si>
    <t>91124</t>
  </si>
  <si>
    <t>TRANSPORTE HORIZONTAL, MADEIRA, MANUAL, 30M. AF_06/2015</t>
  </si>
  <si>
    <t>91125</t>
  </si>
  <si>
    <t>TRANSPORTE HORIZONTAL, VERGALHÕES DE AÇO, MANUAL, 30M. AF_06/2015</t>
  </si>
  <si>
    <t>91128</t>
  </si>
  <si>
    <t>TRANSPORTE HORIZONTAL, LATA DE 18 L, MANIPULADOR TELESCÓPICO, 30M. AF_06/2014</t>
  </si>
  <si>
    <t>91129</t>
  </si>
  <si>
    <t>TRANSPORTE HORIZONTAL, LATA DE 18 L, MANIPULADOR TELESCÓPICO, 50M. AF_06/2014</t>
  </si>
  <si>
    <t>91130</t>
  </si>
  <si>
    <t>TRANSPORTE HORIZONTAL, LATA DE 18 L, MANIPULADOR TELESCÓPICO, 75M. AF_06/2014</t>
  </si>
  <si>
    <t>91132</t>
  </si>
  <si>
    <t>TRANSPORTE HORIZONTAL, LATA DE 18 L, MANIPULADOR TELESCÓPICO, 100M. AF_06/2014</t>
  </si>
  <si>
    <t>91134</t>
  </si>
  <si>
    <t>TRANSPORTE HORIZONTAL, PÁLETE DE SACOS, MANIPULADOR TELESCÓPICO, 30M. AF_06/2014</t>
  </si>
  <si>
    <t>91135</t>
  </si>
  <si>
    <t>TRANSPORTE HORIZONTAL, PÁLETE DE SACOS, MANIPULADOR TELESCÓPICO, 50M. AF_06/2014</t>
  </si>
  <si>
    <t>91136</t>
  </si>
  <si>
    <t>TRANSPORTE HORIZONTAL, PÁLETE DE SACOS, MANIPULADOR TELESCÓPICO, 75M. AF_06/2014</t>
  </si>
  <si>
    <t>91137</t>
  </si>
  <si>
    <t>TRANSPORTE HORIZONTAL, PÁLETE DE SACOS, MANIPULADOR TELESCÓPICO, 100M. AF_06/2014</t>
  </si>
  <si>
    <t>91138</t>
  </si>
  <si>
    <t>TRANSPORTE HORIZONTAL, BLOCOS VAZADOS DE CONCRETO 19X19X39 CM, MANIPULADOR TELESCÓPICO, 30M. AF_06/2014</t>
  </si>
  <si>
    <t>MIL</t>
  </si>
  <si>
    <t>77,03</t>
  </si>
  <si>
    <t>91139</t>
  </si>
  <si>
    <t>TRANSPORTE HORIZONTAL, BLOCOS CERÂMICOS FURADOS NA VERTICAL 19X19X39 CM, MANIPULADOR TELESCÓPICO, 30M. AF_06/2014</t>
  </si>
  <si>
    <t>41,01</t>
  </si>
  <si>
    <t>91140</t>
  </si>
  <si>
    <t>TRANSPORTE HORIZONTAL, BLOCOS CERÂMICOS FURADOS NA HORIZONTAL 9X19X19 CM, MANIPULADOR TELESCÓPICO, 30M. AF_06/2014</t>
  </si>
  <si>
    <t>91141</t>
  </si>
  <si>
    <t>TRANSPORTE HORIZONTAL, BLOCOS VAZADOS DE CONCRETO 19X19X39 CM, MANIPULADOR TELESCÓPICO, 50M. AF_06/2014</t>
  </si>
  <si>
    <t>118,05</t>
  </si>
  <si>
    <t>91142</t>
  </si>
  <si>
    <t>TRANSPORTE HORIZONTAL, BLOCOS CERÂMICOS FURADOS NA VERTICAL 19X19X39 CM, MANIPULADOR TELESCÓPICO, 50M. AF_06/2014</t>
  </si>
  <si>
    <t>91143</t>
  </si>
  <si>
    <t>TRANSPORTE HORIZONTAL, BLOCOS CERÂMICOS FURADOS NA HORIZONTAL 9X19X19 CM, MANIPULADOR TELESCÓPICO, 50M. AF_06/2014</t>
  </si>
  <si>
    <t>91144</t>
  </si>
  <si>
    <t>TRANSPORTE HORIZONTAL, BLOCOS VAZADOS DE CONCRETO 19X19X39 CM, MANIPULADOR TELESCÓPICO, 75M. AF_06/2014</t>
  </si>
  <si>
    <t>159,08</t>
  </si>
  <si>
    <t>91145</t>
  </si>
  <si>
    <t>TRANSPORTE HORIZONTAL, BLOCOS CERÂMICOS FURADOS NA VERTICAL 19X19X39 CM, MANIPULADOR TELESCÓPICO, 75M. AF_06/2014</t>
  </si>
  <si>
    <t>91146</t>
  </si>
  <si>
    <t>TRANSPORTE HORIZONTAL, BLOCOS CERÂMICOS FURADOS NA HORIZONTAL 9X19X19 CM, MANIPULADOR TELESCÓPICO, 75M. AF_06/2014</t>
  </si>
  <si>
    <t>91147</t>
  </si>
  <si>
    <t>TRANSPORTE HORIZONTAL, BLOCOS VAZADOS DE CONCRETO 19X19X39 CM, MANIPULADOR TELESCÓPICO, 100M. AF_06/2014</t>
  </si>
  <si>
    <t>218,11</t>
  </si>
  <si>
    <t>91148</t>
  </si>
  <si>
    <t>TRANSPORTE HORIZONTAL, BLOCOS CERÂMICOS FURADOS NA VERTICAL 19X19X39 CM, MANIPULADOR TELESCÓPICO, 100M. AF_06/2014</t>
  </si>
  <si>
    <t>141,07</t>
  </si>
  <si>
    <t>91149</t>
  </si>
  <si>
    <t>TRANSPORTE HORIZONTAL, BLOCOS CERÂMICOS FURADOS NA HORIZONTAL 9X19X19 CM, MANIPULADOR TELESCÓPICO, 100M. AF_06/2014</t>
  </si>
  <si>
    <t>36,01</t>
  </si>
  <si>
    <t>92121</t>
  </si>
  <si>
    <t>PENEIRAMENTO DE AREIA COM PENEIRA ELÉTRICA. AF_11/2015</t>
  </si>
  <si>
    <t>92122</t>
  </si>
  <si>
    <t>PENEIRAMENTO DE AREIA COM PENEIRA MANUAL. AF_11/2015</t>
  </si>
  <si>
    <t>92123</t>
  </si>
  <si>
    <t>ENSACAMENTO DE AREIA. AF_11/2015</t>
  </si>
  <si>
    <t>94926</t>
  </si>
  <si>
    <t>TRANSPORTE HORIZONTAL MANUAL, DE 30 M, DE JANELAS. AF_07/2016</t>
  </si>
  <si>
    <t>94927</t>
  </si>
  <si>
    <t>TRANSPORTE VERTICAL MANUAL, DE 1 PAVIMENTO, DE JANELAS. AF_07/2016</t>
  </si>
  <si>
    <t>94928</t>
  </si>
  <si>
    <t>TRANSPORTE HORIZONTAL MANUAL, DE 30 M, DE KIT PORTA-PRONTA OU PORTA DE MADEIRA FOLHA LEVE OU MÉDIA, PORTA DE AÇO E PORTA DE ALUMÍNIO. AF_07/2016</t>
  </si>
  <si>
    <t>94929</t>
  </si>
  <si>
    <t>TRANSPORTE HORIZONTAL MANUAL, DE 30 M, DE KIT PORTA-PRONTA OU PORTA DE MADEIRA FOLHA PESADA OU SUPERPESADA E PORTA CORTA-FOGO. AF_07/2016</t>
  </si>
  <si>
    <t>94930</t>
  </si>
  <si>
    <t>TRANSPORTE VERTICAL MANUAL, DE 1 PAVIMENTO, DE KIT PORTA-PRONTA OU PORTA DE MADEIRA FOLHA LEVE OU MÉDIA, PORTA DE AÇO E PORTA DE ALUMÍNIO. AF_07/2016</t>
  </si>
  <si>
    <t>94931</t>
  </si>
  <si>
    <t>TRANSPORTE VERTICAL MANUAL, DE 1 PAVIMENTO, DE KIT PORTA-PRONTA OU PORTA DE MADEIRA FOLHA PESADA OU SUPERPESADA E PORTA CORTA-FOGO. AF_07/2016</t>
  </si>
  <si>
    <t>94932</t>
  </si>
  <si>
    <t>TRANSPORTE HORIZONTAL MANUAL, DE 30 M, DE BANCADA DE MÁRMORE OU GRANITO PARA COZINHA/LAVATÓRIO OU MÁRMORE SINTÉTICO COM CUBA INTEGRADA. AF_07/2016</t>
  </si>
  <si>
    <t>94934</t>
  </si>
  <si>
    <t>TRANSPORTE VERTICAL MANUAL, DE 1 PAVIMENTO, DE BANCADA DE MÁRMORE OU GRANITO PARA COZINHA/LAVATÓRIO OU MÁRMORE SINTÉTICO COM CUBA INTEGRADA. AF_07/2016</t>
  </si>
  <si>
    <t>94935</t>
  </si>
  <si>
    <t>TRANSPORTE HORIZONTAL DE 30 M COM CARRINHO PLATAFORMA COM BANCADA DE MÁRMORE OU GRANITO PARA COZINHA/LAVATÓRIO OU MÁRMORE SINTÉTICO COM CUBA INTEGRADA. AF_07/2016</t>
  </si>
  <si>
    <t>94936</t>
  </si>
  <si>
    <t>TRANSPORTE HORIZONTAL DE 50 M COM CARRINHO PLATAFORMA COM BANCADA DE MÁRMORE OU GRANITO PARA COZINHA/LAVATÓRIO OU MÁRMORE SINTÉTICO COM CUBA INTEGRADA. AF_07/2016</t>
  </si>
  <si>
    <t>94937</t>
  </si>
  <si>
    <t>TRANSPORTE HORIZONTAL DE 75 M COM CARRINHO PLATAFORMA COM BANCADA DE MÁRMORE OU GRANITO PARA COZINHA/LAVATÓRIO OU MÁRMORE SINTÉTICO COM CUBA INTEGRADA. AF_07/2016</t>
  </si>
  <si>
    <t>94938</t>
  </si>
  <si>
    <t>TRANSPORTE HORIZONTAL DE 100 M COM CARRINHO PLATAFORMA COM BANCADA DE MÁRMORE OU GRANITO PARA COZINHA/LAVATÓRIO OU MÁRMORE SINTÉTICO COM CUBA INTEGRADA. AF_07/2016</t>
  </si>
  <si>
    <t>94939</t>
  </si>
  <si>
    <t>TRANSPORTE HORIZONTAL MANUAL, DE 30 M, DE VIDRO. AF_07/2016</t>
  </si>
  <si>
    <t>94940</t>
  </si>
  <si>
    <t>TRANSPORTE VERTICAL MANUAL, DE 1 PAVIMENTO, DE VIDRO. AF_07/2016</t>
  </si>
  <si>
    <t>94941</t>
  </si>
  <si>
    <t>TRANSPORTE HORIZONTAL MANUAL, DE 30 M, DE TELA DE AÇO. AF_07/2016</t>
  </si>
  <si>
    <t>94942</t>
  </si>
  <si>
    <t>TRANSPORTE HORIZONTAL MANUAL, DE 30 M, DE COMPENSADO DE MADEIRA. AF_07/2016</t>
  </si>
  <si>
    <t>94943</t>
  </si>
  <si>
    <t>TRANSPORTE HORIZONTAL MANUAL, DE 30 M, DE TELHA TERMOACÚSTICA OU TELHA DE AÇO ZINCADO. AF_07/2016</t>
  </si>
  <si>
    <t>94944</t>
  </si>
  <si>
    <t>TRANSPORTE HORIZONTAL MANUAL, DE 30 M, DE TELHA DE FIBROCIMENTO ONDULADA OU TELHA ESTRUTURAL DE FIBROCIMENTO, CANALETE 90 OU KALHETÃO. AF_07/2016</t>
  </si>
  <si>
    <t>94945</t>
  </si>
  <si>
    <t>TRANSPORTE HORIZONTAL DE 100 M COM MANIPULADOR TELESCÓPICO DE TELHAS TERMOACÚSTICA, FIBROCIMENTO ONDULADA, AÇO ZINCADO, FIBROCIMENTO ESTRUTURAL, CANALETE 90 OU KALHETÃO. AF_07/2016</t>
  </si>
  <si>
    <t>94946</t>
  </si>
  <si>
    <t>TRANSPORTE HORIZONTAL MANUAL, DE 30 M, DE BACIA SANITÁRIA, CAIXA ACOPLADA, TANQUE OU PIA. AF_07/2016</t>
  </si>
  <si>
    <t>94947</t>
  </si>
  <si>
    <t>TRANSPORTE VERTICAL MANUAL DE 1 PAVIMENTO DE BACIA SANITÁRIA, CAIXA ACOPLADA, TANQUE OU PIA. AF_07/2016</t>
  </si>
  <si>
    <t>94948</t>
  </si>
  <si>
    <t>TRANSPORTE HORIZONTAL DE 30 M COM CARRINHO PLATAFORMA COM BACIA SANITÁRIA, CAIXA ACOPLADA, TANQUE OU PIA. AF_07/2016</t>
  </si>
  <si>
    <t>0,46</t>
  </si>
  <si>
    <t>94949</t>
  </si>
  <si>
    <t>TRANSPORTE HORIZONTAL DE 50 M COM CARRINHO PLATAFORMA COM BACIA SANITÁRIA, CAIXA ACOPLADA, TANQUE OU PIA. AF_07/2016</t>
  </si>
  <si>
    <t>94950</t>
  </si>
  <si>
    <t>TRANSPORTE HORIZONTAL DE 75 M COM CARRINHO PLATAFORMA COM BACIA SANITÁRIA, CAIXA ACOPLADA, TANQUE OU PIA. AF_07/2016</t>
  </si>
  <si>
    <t>94951</t>
  </si>
  <si>
    <t>TRANSPORTE HORIZONTAL DE 100 M COM CARRINHO PLATAFORMA COM BACIA SANITÁRIA, CAIXA ACOPLADA, TANQUE OU PIA. AF_07/2016</t>
  </si>
  <si>
    <t>94952</t>
  </si>
  <si>
    <t>TRANSPORTE HORIZONTAL DE 100 M COM MANIPULADOR TELESCÓPICO DE BACIAS SANITÁRIAS, CAIXA ACOPLADA, TANQUE OU PIA. AF_07/2016</t>
  </si>
  <si>
    <t>94953</t>
  </si>
  <si>
    <t>TRANSPORTE HORIZONTAL MANUAL, DE 30 M, DE TELHA DE CONCRETO OU CERÂMICA. AF_07/2016</t>
  </si>
  <si>
    <t>94954</t>
  </si>
  <si>
    <t>TRANSPORTE HORIZONTAL DE 30 M COM CARRINHO PLATAFORMA COM TELHA DE CONCRETO OU CERÂMICA. AF_07/2016</t>
  </si>
  <si>
    <t>94955</t>
  </si>
  <si>
    <t>TRANSPORTE HORIZONTAL DE 50 M COM CARRINHO PLATAFORMA COM TELHA DE CONCRETO OU CERÂMICA. AF_07/2016</t>
  </si>
  <si>
    <t>94956</t>
  </si>
  <si>
    <t>TRANSPORTE HORIZONTAL DE 75 M COM CARRINHO PLATAFORMA COM TELHA DE CONCRETO OU CERÂMICA. AF_07/2016</t>
  </si>
  <si>
    <t>94957</t>
  </si>
  <si>
    <t>TRANSPORTE HORIZONTAL DE 100 M COM CARRINHO PLATAFORMA COM TELHA DE CONCRETO OU CERÂMICA. AF_07/2016</t>
  </si>
  <si>
    <t>94958</t>
  </si>
  <si>
    <t>TRANSPORTE HORIZONTAL DE 100 M COM MANIPULADOR TELESCÓPICO DE TELHAS DE CONCRETO OU CERÂMICA. AF_07/2016</t>
  </si>
  <si>
    <t>94959</t>
  </si>
  <si>
    <t>TRANSPORTE HORIZONTAL MANUAL, DE 30 M, DE BARRAMENTO BLINDADO. AF_07/2016</t>
  </si>
  <si>
    <t>94960</t>
  </si>
  <si>
    <t>TRANSPORTE HORIZONTAL DE 100 M COM CARRINHO PLATAFORMA COM BARRAMENTO BLINDADO. AF_07/2016</t>
  </si>
  <si>
    <t>94961</t>
  </si>
  <si>
    <t>TRANSPORTE HORIZONTAL MANUAL, DE 30 M, DE CALHA. AF_07/2016</t>
  </si>
  <si>
    <t>9537</t>
  </si>
  <si>
    <t>LIMPEZA FINAL DA OBRA</t>
  </si>
  <si>
    <t>73806/1</t>
  </si>
  <si>
    <t>LIMPEZA DE SUPERFICIES COM JATO DE ALTA PRESSAO DE AR E AGUA</t>
  </si>
  <si>
    <t>73948/2</t>
  </si>
  <si>
    <t>LIMPEZA/PREPARO SUPERFICIE CONCRETO P/PINTURA</t>
  </si>
  <si>
    <t>73948/3</t>
  </si>
  <si>
    <t>LIMPEZA AZULEJO</t>
  </si>
  <si>
    <t>5,31</t>
  </si>
  <si>
    <t>73948/8</t>
  </si>
  <si>
    <t>LIMPEZA VIDRO COMUM</t>
  </si>
  <si>
    <t>73948/9</t>
  </si>
  <si>
    <t>LIMPEZA FORRO</t>
  </si>
  <si>
    <t>20,80</t>
  </si>
  <si>
    <t>73948/11</t>
  </si>
  <si>
    <t>LIMPEZA PISO CERAMICO</t>
  </si>
  <si>
    <t>73948/15</t>
  </si>
  <si>
    <t>LIMPEZA PISO MARMORITE/GRANILITE</t>
  </si>
  <si>
    <t>74086/1</t>
  </si>
  <si>
    <t>LIMPEZA LOUCAS E METAIS</t>
  </si>
  <si>
    <t>22,11</t>
  </si>
  <si>
    <t>84117</t>
  </si>
  <si>
    <t>RASPAGEM / CALAFETACAO TACOS MADEIRA 1 DEMAO CERA</t>
  </si>
  <si>
    <t>17,12</t>
  </si>
  <si>
    <t>84120</t>
  </si>
  <si>
    <t>ENCERAMENTO MANUAL EM MADEIRA - 3 DEMAOS</t>
  </si>
  <si>
    <t>13,25</t>
  </si>
  <si>
    <t>84123</t>
  </si>
  <si>
    <t>LIXAMENTO MAN C/ LIXA CALAFATE DE CONCR APARENTE ANTIGO</t>
  </si>
  <si>
    <t>84125</t>
  </si>
  <si>
    <t>LIMPEZA DE REVESTIMENTO EM PAREDE C/ SOLUCAO DE ACIDO MURIATICO/AMONIA</t>
  </si>
  <si>
    <t>74163/1</t>
  </si>
  <si>
    <t>PERFURACAO DE POCO COM PERFURATRIZ PNEUMATICA</t>
  </si>
  <si>
    <t>74163/2</t>
  </si>
  <si>
    <t>PERFURACAO DE POCO COM PERFURATRIZ A PERCUSSAO</t>
  </si>
  <si>
    <t>84127</t>
  </si>
  <si>
    <t>REVESTIMENTO DE POCOS C/ TUBOS DE CONCRETO</t>
  </si>
  <si>
    <t>265,67</t>
  </si>
  <si>
    <t>40841</t>
  </si>
  <si>
    <t>ABRACADEIRA P/POCOS PROFUNDOS</t>
  </si>
  <si>
    <t>99,96</t>
  </si>
  <si>
    <t>6391</t>
  </si>
  <si>
    <t>SOLDA TOPO DESCENDENTE CHANFRADA ESPESSURA=1/4" CHAPA/PERFIL/TUBO ACO COM CONVERSOR DIESEL.</t>
  </si>
  <si>
    <t>84132</t>
  </si>
  <si>
    <t>SOLDA DE TOPO DESCENDENTE, EM CHAPA ACO CHANFR 5/16" ESP (P/ ASSENT TUBULACAO OU PECA DE ACO) UTILIZANDO CONVERSOR DIESEL.</t>
  </si>
  <si>
    <t>195,76</t>
  </si>
  <si>
    <t>84133</t>
  </si>
  <si>
    <t>SOLDA DE TOPO DESCENDENTE, EM CHAPA ACO CHANFR 3/8" ESP (P/ ASSENT TUBULACAO OU PECA DE ACO) UTILIZANDO CONVERSOR DIESEL</t>
  </si>
  <si>
    <t>269,77</t>
  </si>
  <si>
    <t>71516</t>
  </si>
  <si>
    <t>CONJUNTO DE MANGUEIRA PARA COMBATE A INCENDIO EM FIBRA DE POLIESTER PURA, COM 1.1/2", REVESTIDA INTERNAMENTE, COM 2 LANCES DE 15M CADA</t>
  </si>
  <si>
    <t>73361</t>
  </si>
  <si>
    <t>309,18</t>
  </si>
  <si>
    <t>1.284,62</t>
  </si>
  <si>
    <t>86957</t>
  </si>
  <si>
    <t>MÃO FRANCESA EM BARRA DE FERRO CHATO RETANGULAR 2" X 1/4", REFORÇADA, 40 X 30 CM</t>
  </si>
  <si>
    <t>86958</t>
  </si>
  <si>
    <t>MÃO FRANCESA EM BARRA DE FERRO CHATO RETANGULAR 2" X 1/4", REFORÇADA, 30 X 25 CM</t>
  </si>
  <si>
    <t>97010</t>
  </si>
  <si>
    <t>GUARDA-CORPO FIXADO EM FÔRMA DE MADEIRA COM TRAVESSÕES EM MADEIRA PREGADA E FECHAMENTO EM TELA DE POLIPROPILENO PARA EDIFICAÇÕES COM ATÉ 2 PAVIMENTOS. AF_11/2017</t>
  </si>
  <si>
    <t>30,01</t>
  </si>
  <si>
    <t>97011</t>
  </si>
  <si>
    <t>GUARDA-CORPO FIXADO EM FÔRMA DE MADEIRA COM TRAVESSÕES EM MADEIRA PREGADA E FECHAMENTO EM TELA DE POLIPROPILENO PARA EDIFICAÇÕES COM  3 PAVIMENTOS. AF_11/2017</t>
  </si>
  <si>
    <t>24,54</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</si>
  <si>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</si>
  <si>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</si>
  <si>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</si>
  <si>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</si>
  <si>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</si>
  <si>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</si>
  <si>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33,92</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</si>
  <si>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</si>
  <si>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</si>
  <si>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</si>
  <si>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</si>
  <si>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24,95</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</si>
  <si>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</si>
  <si>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</si>
  <si>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</si>
  <si>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</si>
  <si>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17,07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</si>
  <si>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</si>
  <si>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</si>
  <si>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56,00</t>
  </si>
  <si>
    <t>97032</t>
  </si>
  <si>
    <t>GUARDA-CORPO EM LAJE PÓS-DESFÔRMA, PARA ESTRUTURAS EM CONCRETO, COM ESCORAS DE MADEIRA ESTRONCADAS NA ESTRUTURA, TRAVESSÕES DE MADEIRA PREGADOS E FECHAMENTO EM TELA DE POLIPROPILENO PARA EDIFICAÇÕES ACIMA DE 4 PAVIMENTOS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</si>
  <si>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</si>
  <si>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</si>
  <si>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47,08</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</si>
  <si>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</si>
  <si>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</si>
  <si>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</si>
  <si>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</si>
  <si>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26,76</t>
  </si>
  <si>
    <t>97040</t>
  </si>
  <si>
    <t>FECHAMENTO REMOVÍVEL DE ABERTURA DE CAIXILHO, EM MADEIRA  4 MONTAGENS EM OBRA. AF_11/2017</t>
  </si>
  <si>
    <t>97041</t>
  </si>
  <si>
    <t>FECHAMENTO REMOVÍVEL DE ABERTURA NO PISO, EM MADEIRA  1 MONTAGEM EM OBRA. AF_11/2017</t>
  </si>
  <si>
    <t>151,46</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</si>
  <si>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</si>
  <si>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</si>
  <si>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</si>
  <si>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</si>
  <si>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</si>
  <si>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</si>
  <si>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97051</t>
  </si>
  <si>
    <t>SINALIZAÇÃO COM FITA FIXADA NA ESTRUTURA. AF_11/2017</t>
  </si>
  <si>
    <t>97053</t>
  </si>
  <si>
    <t>SINALIZAÇÃO COM FITA FIXADA EM CONE PLÁSTICO, INCLUINDO CONE.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</si>
  <si>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</si>
  <si>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</si>
  <si>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</si>
  <si>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</si>
  <si>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</si>
  <si>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</si>
  <si>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</si>
  <si>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</si>
  <si>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</si>
  <si>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COM ESTRUTURA DE ANDAIME, INCLUSIVE MONTAGEM E DESMONTAGEM. AF_11/2017</t>
  </si>
  <si>
    <t>183,61</t>
  </si>
  <si>
    <t>97067</t>
  </si>
  <si>
    <t>PLATAFORMA DE PROTEÇÃO PRINCIPAL PARA ALVENARIA ESTRUTURAL PARA SER APOIADA EM ANDAIME, INCLUSIVE MONTAGEM E DESMONTAGEM. AF_11/2017</t>
  </si>
  <si>
    <t>382,11</t>
  </si>
  <si>
    <t>73916/2</t>
  </si>
  <si>
    <t>PLACA ESMALTADA PARA IDENTIFICAÇÃO NR DE RUA, DIMENSÕES 45X25CM</t>
  </si>
  <si>
    <t>84,35</t>
  </si>
  <si>
    <t>73672</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</si>
  <si>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</si>
  <si>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</si>
  <si>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</si>
  <si>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</si>
  <si>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</si>
  <si>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</si>
  <si>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</si>
  <si>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85331</t>
  </si>
  <si>
    <t>CORTE DE CAPOEIRA FINA A FOICE</t>
  </si>
  <si>
    <t>85422</t>
  </si>
  <si>
    <t>PREPARO MANUAL DE TERRENO S/ RASPAGEM SUPERFICIAL</t>
  </si>
  <si>
    <t>74220/1</t>
  </si>
  <si>
    <t>TAPUME DE CHAPA DE MADEIRA COMPENSADA, E= 6MM, COM PINTURA A CAL E REAPROVEITAMENTO DE 2X</t>
  </si>
  <si>
    <t>56,80</t>
  </si>
  <si>
    <t>74221/1</t>
  </si>
  <si>
    <t>SINALIZACAO DE TRANSITO - NOTURNA</t>
  </si>
  <si>
    <t>74219/1</t>
  </si>
  <si>
    <t>PASSADICOS COM TABUAS DE MADEIRA PARA PEDESTRES</t>
  </si>
  <si>
    <t>59,02</t>
  </si>
  <si>
    <t>74219/2</t>
  </si>
  <si>
    <t>PASSADICOS COM TABUAS DE MADEIRA PARA VEICULOS</t>
  </si>
  <si>
    <t>54,60</t>
  </si>
  <si>
    <t>84126</t>
  </si>
  <si>
    <t>CHAPA DE ACO CARBONO 3/8 (COLOC/ USO/ RETIR) P/ PASS VEICULO SOBRE VALA MEDIDA P/ AREA CHAPA EM CADA APLICACAO</t>
  </si>
  <si>
    <t>85421</t>
  </si>
  <si>
    <t>REMOCAO DE VIDRO COMUM</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</si>
  <si>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</si>
  <si>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</si>
  <si>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</si>
  <si>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</si>
  <si>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</si>
  <si>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</si>
  <si>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109,63</t>
  </si>
  <si>
    <t>97624</t>
  </si>
  <si>
    <t>DEMOLIÇÃO DE ALVENARIA DE TIJOLO MACIÇO, DE FORMA MANUAL, SEM REAPROVEITAMENTO. AF_12/2017</t>
  </si>
  <si>
    <t>67,28</t>
  </si>
  <si>
    <t>97625</t>
  </si>
  <si>
    <t>DEMOLIÇÃO DE ALVENARIA PARA QUALQUER TIPO DE BLOCO, DE FORMA MECANIZADA, SEM REAPROVEITAMENTO. AF_12/2017</t>
  </si>
  <si>
    <t>97626</t>
  </si>
  <si>
    <t>DEMOLIÇÃO DE PILARES E VIGAS EM CONCRETO ARMADO, DE FORMA MANUAL, SEM REAPROVEITAMENTO. AF_12/2017</t>
  </si>
  <si>
    <t>371,29</t>
  </si>
  <si>
    <t>97627</t>
  </si>
  <si>
    <t>DEMOLIÇÃO DE PILARES E VIGAS EM CONCRETO ARMADO, DE FORMA MECANIZADA COM MARTELETE, SEM REAPROVEITAMENTO. AF_12/2017</t>
  </si>
  <si>
    <t>165,95</t>
  </si>
  <si>
    <t>176,86</t>
  </si>
  <si>
    <t>97629</t>
  </si>
  <si>
    <t>DEMOLIÇÃO DE LAJES, DE FORMA MECANIZADA COM MARTELETE, SEM REAPROVEITAMENTO. AF_12/2017</t>
  </si>
  <si>
    <t>78,44</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</si>
  <si>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</si>
  <si>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</si>
  <si>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</si>
  <si>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</si>
  <si>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</si>
  <si>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</si>
  <si>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</si>
  <si>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</si>
  <si>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</si>
  <si>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</si>
  <si>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</si>
  <si>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</si>
  <si>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</si>
  <si>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</si>
  <si>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</si>
  <si>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</si>
  <si>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12,96</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</si>
  <si>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</si>
  <si>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</si>
  <si>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</si>
  <si>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</si>
  <si>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</si>
  <si>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</si>
  <si>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</si>
  <si>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</si>
  <si>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</si>
  <si>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</si>
  <si>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</si>
  <si>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</si>
  <si>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</si>
  <si>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</si>
  <si>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</si>
  <si>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</si>
  <si>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</si>
  <si>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</si>
  <si>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</si>
  <si>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</si>
  <si>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</si>
  <si>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</si>
  <si>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</si>
  <si>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</si>
  <si>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116,64</t>
  </si>
  <si>
    <t>97653</t>
  </si>
  <si>
    <t>REMOÇÃO DE TESOURAS DE MADEIRA, COM VÃO MENOR QUE 8M, DE FORMA MECANIZADA, COM REAPROVEITAMENTO. AF_12/2017</t>
  </si>
  <si>
    <t>77,68</t>
  </si>
  <si>
    <t>97654</t>
  </si>
  <si>
    <t>REMOÇÃO DE TESOURAS DE MADEIRA, COM VÃO MAIOR OU IGUAL A 8M, DE FORMA MECANIZADA, COM REAPROVEITAMENTO. AF_12/2017</t>
  </si>
  <si>
    <t>95,53</t>
  </si>
  <si>
    <t>97655</t>
  </si>
  <si>
    <t>REMOÇÃO DE TRAMA METÁLICA PARA COBERTURA, DE FORMA MANUAL, SEM REAPROVEITAMENTO. AF_12/2017</t>
  </si>
  <si>
    <t>13,29</t>
  </si>
  <si>
    <t>97656</t>
  </si>
  <si>
    <t>REMOÇÃO DE TESOURAS METÁLICAS, COM VÃO MENOR QUE 8M, DE FORMA MANUAL, SEM REAPROVEITAMENTO. AF_12/2017</t>
  </si>
  <si>
    <t>133,56</t>
  </si>
  <si>
    <t>97657</t>
  </si>
  <si>
    <t>REMOÇÃO DE TESOURAS METÁLICAS, COM VÃO MAIOR OU IGUAL A 8M, DE FORMA MANUAL, SEM REAPROVEITAMENTO. AF_12/2017</t>
  </si>
  <si>
    <t>264,72</t>
  </si>
  <si>
    <t>97658</t>
  </si>
  <si>
    <t>REMOÇÃO DE TESOURAS METÁLICAS, COM VÃO MENOR QUE 8M, DE FORMA MECANIZADA, COM REAPROVEITAMENTO. AF_12/2017</t>
  </si>
  <si>
    <t>110,08</t>
  </si>
  <si>
    <t>97659</t>
  </si>
  <si>
    <t>REMOÇÃO DE TESOURAS METÁLICAS, COM VÃO MAIOR OU IGUAL A 8M, DE FORMA MECANIZADA, COM REAPROVEITAMENTO. AF_12/2017</t>
  </si>
  <si>
    <t>147,80</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</si>
  <si>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</si>
  <si>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</si>
  <si>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</si>
  <si>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</si>
  <si>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</si>
  <si>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</si>
  <si>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</si>
  <si>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</si>
  <si>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7,90</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</si>
  <si>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</si>
  <si>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</si>
  <si>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</si>
  <si>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</si>
  <si>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</si>
  <si>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</si>
  <si>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85423</t>
  </si>
  <si>
    <t>ISOLAMENTO DE OBRA COM TELA PLASTICA COM MALHA DE 5MM</t>
  </si>
  <si>
    <t>85424</t>
  </si>
  <si>
    <t>ISOLAMENTO DE OBRA COM TELA PLASTICA COM MALHA DE 5MM E ESTRUTURA DE MADEIRA PONTALETEADA</t>
  </si>
  <si>
    <t>72742</t>
  </si>
  <si>
    <t>ENSAIO DE RECEBIMENTO E ACEITACAO DE CIMENTO PORTLAND</t>
  </si>
  <si>
    <t>578,08</t>
  </si>
  <si>
    <t>72743</t>
  </si>
  <si>
    <t>ENSAIO DE RECEBIMENTO E ACEITACAO DE AGREGADO GRAUDO</t>
  </si>
  <si>
    <t>73900/11</t>
  </si>
  <si>
    <t>ENSAIOS DE AREIA ASFALTO A QUENTE</t>
  </si>
  <si>
    <t>73900/12</t>
  </si>
  <si>
    <t>ENSAIOS DE CONCRETO ASFALTICO</t>
  </si>
  <si>
    <t>74020/1</t>
  </si>
  <si>
    <t>ENSAIO DE PAVIMENTO DE CONCRETO</t>
  </si>
  <si>
    <t>21,96</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</si>
  <si>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</si>
  <si>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</si>
  <si>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</si>
  <si>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</si>
  <si>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</si>
  <si>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</si>
  <si>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</si>
  <si>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</si>
  <si>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</si>
  <si>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</si>
  <si>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</si>
  <si>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</si>
  <si>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</si>
  <si>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</si>
  <si>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</si>
  <si>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</si>
  <si>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</si>
  <si>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</si>
  <si>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122,84</t>
  </si>
  <si>
    <t>74022/2</t>
  </si>
  <si>
    <t>ENSAIO DE VISCOSIDADE SAYBOLT - FUROL - MATERIAL BETUMINOSO</t>
  </si>
  <si>
    <t>158,97</t>
  </si>
  <si>
    <t>74022/3</t>
  </si>
  <si>
    <t>ENSAIO DE DETERMINACAO DA PENEIRACAO - EMULSAO ASFALTICA</t>
  </si>
  <si>
    <t>144,52</t>
  </si>
  <si>
    <t>74022/4</t>
  </si>
  <si>
    <t>ENSAIO DE DETERMINACAO DA SEDIMENTACAO - EMULSAO ASFALTICA</t>
  </si>
  <si>
    <t>74022/5</t>
  </si>
  <si>
    <t>ENSAIO DE DETERMINACAO DO TEOR DE BETUME - CIMENTO ASFALTICO DE PETROLEO</t>
  </si>
  <si>
    <t>126,45</t>
  </si>
  <si>
    <t>74022/6</t>
  </si>
  <si>
    <t>ENSAIO DE GRANULOMETRIA POR PENEIRAMENTO - SOLOS</t>
  </si>
  <si>
    <t>115,61</t>
  </si>
  <si>
    <t>74022/7</t>
  </si>
  <si>
    <t>ENSAIO DE GRANULOMETRIA POR PENEIRAMENTO E SEDIMENTACAO - SOLOS</t>
  </si>
  <si>
    <t>137,29</t>
  </si>
  <si>
    <t>74022/8</t>
  </si>
  <si>
    <t>ENSAIO DE LIMITE DE LIQUIDEZ - SOLOS</t>
  </si>
  <si>
    <t>72,26</t>
  </si>
  <si>
    <t>74022/9</t>
  </si>
  <si>
    <t>ENSAIO DE LIMITE DE PLASTICIDADE - SOLOS</t>
  </si>
  <si>
    <t>65,03</t>
  </si>
  <si>
    <t>74022/10</t>
  </si>
  <si>
    <t>ENSAIO DE COMPACTACAO - AMOSTRAS NAO TRABALHADAS - ENERGIA NORMAL - SOLOS</t>
  </si>
  <si>
    <t>74022/11</t>
  </si>
  <si>
    <t>ENSAIO DE COMPACTACAO - AMOSTRAS NAO TRABALHADAS - ENERGIA INTERMEDIARIA - SOLOS</t>
  </si>
  <si>
    <t>209,55</t>
  </si>
  <si>
    <t>74022/12</t>
  </si>
  <si>
    <t>ENSAIO DE COMPACTACAO - AMOSTRAS NAO TRABALHADAS - ENERGIA MODIFICADA - SOLOS</t>
  </si>
  <si>
    <t>274,58</t>
  </si>
  <si>
    <t>74022/13</t>
  </si>
  <si>
    <t>ENSAIO DE COMPACTACAO - AMOSTRAS TRABALHADAS - SOLOS</t>
  </si>
  <si>
    <t>74022/14</t>
  </si>
  <si>
    <t>ENSAIO DE MASSA ESPECIFICA - IN SITU - METODO FRASCO DE AREIA - SOLOS</t>
  </si>
  <si>
    <t>50,58</t>
  </si>
  <si>
    <t>74022/15</t>
  </si>
  <si>
    <t>ENSAIO DE MASSA ESPECIFICA - IN SITU - METODO BALAO DE BORRACHA - SOLOS</t>
  </si>
  <si>
    <t>57,80</t>
  </si>
  <si>
    <t>74022/16</t>
  </si>
  <si>
    <t>ENSAIO DE DENSIDADE REAL - SOLOS</t>
  </si>
  <si>
    <t>74022/17</t>
  </si>
  <si>
    <t>ENSAIO DE ABRASAO LOS ANGELES - AGREGADOS</t>
  </si>
  <si>
    <t>303,49</t>
  </si>
  <si>
    <t>74022/18</t>
  </si>
  <si>
    <t>ENSAIO DE MASSA ESPECIFICA - IN SITU - EMPREGO DO OLEO - SOLOS</t>
  </si>
  <si>
    <t>79,48</t>
  </si>
  <si>
    <t>74022/19</t>
  </si>
  <si>
    <t>ENSAIO DE INDICE DE SUPORTE CALIFORNIA - AMOSTRAS NAO TRABALHADAS - ENERGIA NORMAL - SOLOS</t>
  </si>
  <si>
    <t>166,19</t>
  </si>
  <si>
    <t>74022/20</t>
  </si>
  <si>
    <t>ENSAIO DE INDICE DE SUPORTE CALIFORNIA - AMOSTRAS NAO TRABALHADAS - ENERGIA INTERMEDIARIA - SOLOS</t>
  </si>
  <si>
    <t>187,87</t>
  </si>
  <si>
    <t>74022/21</t>
  </si>
  <si>
    <t>ENSAIO DE INDICE DE SUPORTE CALIFORNIA- AMOSTRAS NAO TRABALHADAS - ENERGIA MODIFICADA- SOLOS</t>
  </si>
  <si>
    <t>202,32</t>
  </si>
  <si>
    <t>74022/22</t>
  </si>
  <si>
    <t>ENSAIO DE TEOR DE UMIDADE - METODO EXPEDITO DO ALCOOL - SOLOS</t>
  </si>
  <si>
    <t>43,35</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</si>
  <si>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</si>
  <si>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</si>
  <si>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</si>
  <si>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</si>
  <si>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</si>
  <si>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</si>
  <si>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</si>
  <si>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</si>
  <si>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</si>
  <si>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</si>
  <si>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</si>
  <si>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</si>
  <si>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180,65</t>
  </si>
  <si>
    <t>74022/29</t>
  </si>
  <si>
    <t>ENSAIO DE ESPUMA - MATERIAL ASFALTICO</t>
  </si>
  <si>
    <t>130,06</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</si>
  <si>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</si>
  <si>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</si>
  <si>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</si>
  <si>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</si>
  <si>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</si>
  <si>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</si>
  <si>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</si>
  <si>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</si>
  <si>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932,15</t>
  </si>
  <si>
    <t>74022/34</t>
  </si>
  <si>
    <t>ENSAIO DE RESILIENCIA - MISTURAS BETUMINOSAS</t>
  </si>
  <si>
    <t>195,10</t>
  </si>
  <si>
    <t>74022/35</t>
  </si>
  <si>
    <t>ENSAIO DE PERCENTAGEM DE BETUME - MISTURAS BETUMINOSAS</t>
  </si>
  <si>
    <t>74022/36</t>
  </si>
  <si>
    <t>ENSAIO DE ADESIVIDADE - RESISTENCIA A AGUA - EMULSAO ASFALTICA</t>
  </si>
  <si>
    <t>86,71</t>
  </si>
  <si>
    <t>74022/37</t>
  </si>
  <si>
    <t>ENSAIO DE ADESIVIDADE A LIGANTE BETUMINOSO - AGREGADO GRAUDO</t>
  </si>
  <si>
    <t>74022/38</t>
  </si>
  <si>
    <t>ENSAIO DE EXPANSIBILIDADE - SOLOS</t>
  </si>
  <si>
    <t>104,77</t>
  </si>
  <si>
    <t>74022/39</t>
  </si>
  <si>
    <t>PREPARACAO DE AMOSTRAS PARA ENSAIO DE CARACTERIZACAO - SOLOS</t>
  </si>
  <si>
    <t>74022/40</t>
  </si>
  <si>
    <t>ENSAIO MARSHALL - MISTURA BETUMINOSA A QUENTE</t>
  </si>
  <si>
    <t>252,91</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</si>
  <si>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</si>
  <si>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</si>
  <si>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</si>
  <si>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</si>
  <si>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</si>
  <si>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</si>
  <si>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</si>
  <si>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</si>
  <si>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</si>
  <si>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</si>
  <si>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</si>
  <si>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</si>
  <si>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</si>
  <si>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</si>
  <si>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54,19</t>
  </si>
  <si>
    <t>74022/49</t>
  </si>
  <si>
    <t>ENSAIO DE DESEMULSIBILIDADE - EMULSAO ASFALTICA</t>
  </si>
  <si>
    <t>74022/50</t>
  </si>
  <si>
    <t>ENSAIO DE DETERMINACAO DA TAXA DE ESPALHAMENTO DO AGREGADO</t>
  </si>
  <si>
    <t>36,13</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</si>
  <si>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</si>
  <si>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</si>
  <si>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</si>
  <si>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</si>
  <si>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</si>
  <si>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</si>
  <si>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</si>
  <si>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</si>
  <si>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</si>
  <si>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</si>
  <si>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</si>
  <si>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</si>
  <si>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52,08</t>
  </si>
  <si>
    <t>74022/57</t>
  </si>
  <si>
    <t>ENSAIO DE CONSISTENCIA DO CONCRETO CCR - INDICE VEBE</t>
  </si>
  <si>
    <t>74022/58</t>
  </si>
  <si>
    <t>ENSAIO DE ABATIMENTO DO TRONCO DE CONE</t>
  </si>
  <si>
    <t>95967</t>
  </si>
  <si>
    <t>SERVIÇOS TÉCNICOS ESPECIALIZADOS PARA ACOMPANHAMENTO DE EXECUÇÃO DE FUNDAÇÕES PROFUNDAS E ESTRUTURAS DE CONTENÇÃO</t>
  </si>
  <si>
    <t>113,13</t>
  </si>
  <si>
    <t>72733</t>
  </si>
  <si>
    <t>MOBILIZACAO E INSTALACAO DE 01  EQUIPAMENTO DE SONDAGEM, DISTANCIA ACIMA DE 20KM</t>
  </si>
  <si>
    <t>637,61</t>
  </si>
  <si>
    <t>72871</t>
  </si>
  <si>
    <t>MOBILIZACAO E INSTALACAO DE 01 EQUIPAMENTO DE SONDAGEM, DISTANCIA ATE 10KM</t>
  </si>
  <si>
    <t>281,07</t>
  </si>
  <si>
    <t>72872</t>
  </si>
  <si>
    <t>MOBILIZACAO E INSTALACAO DE 01 EQUIPAMENTO DE SONDAGEM, DISTANCIA DE 10KM ATE 20KM</t>
  </si>
  <si>
    <t>459,34</t>
  </si>
  <si>
    <t>73610</t>
  </si>
  <si>
    <t>LOCAÇÃO DE REDES DE ÁGUA OU DE ESGOTO</t>
  </si>
  <si>
    <t>73679</t>
  </si>
  <si>
    <t>LOCAÇÃO DE ADUTORAS, COLETORES TRONCO E INTERCEPTORES - ATÉ DN 500 MM</t>
  </si>
  <si>
    <t>73686</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</si>
  <si>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</si>
  <si>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</si>
  <si>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</si>
  <si>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</si>
  <si>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</si>
  <si>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</si>
  <si>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</si>
  <si>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85323</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</si>
  <si>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</si>
  <si>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</si>
  <si>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</si>
  <si>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78472</t>
  </si>
  <si>
    <t>SERVICOS TOPOGRAFICOS PARA PAVIMENTACAO, INCLUSIVE NOTA DE SERVICOS, ACOMPANHAMENTO E GREIDE</t>
  </si>
  <si>
    <t>93588</t>
  </si>
  <si>
    <t>TRANSPORTE COM CAMINHÃO BASCULANTE DE 10 M3, EM VIA URBANA EM LEITO NATURAL (UNIDADE: M3XKM). AF_04/2016</t>
  </si>
  <si>
    <t>93589</t>
  </si>
  <si>
    <t>TRANSPORTE COM CAMINHÃO BASCULANTE DE 10 M3, EM VIA URBANA EM REVESTIMENTO PRIMÁRIO (UNIDADE: M3XKM). AF_04/2016</t>
  </si>
  <si>
    <t>93590</t>
  </si>
  <si>
    <t>TRANSPORTE COM CAMINHÃO BASCULANTE DE 10 M3, EM VIA URBANA PAVIMENTADA, DMT ACIMA DE 30KM (UNIDADE: M3XKM). AF_04/2016</t>
  </si>
  <si>
    <t>93591</t>
  </si>
  <si>
    <t>TRANSPORTE COM CAMINHÃO BASCULANTE DE 14 M3, EM VIA URBANA EM LEITO NATURAL (UNIDADE: M3XKM). AF_04/2016</t>
  </si>
  <si>
    <t>93592</t>
  </si>
  <si>
    <t>TRANSPORTE COM CAMINHÃO BASCULANTE DE 14 M3, EM VIA URBANA EM REVESTIMENTO PRIMÁRIO (UNIDADE: M3XKM). AF_04/2016</t>
  </si>
  <si>
    <t>93593</t>
  </si>
  <si>
    <t>TRANSPORTE COM CAMINHÃO BASCULANTE DE 14 M3, EM VIA URBANA PAVIMENTADA, DMT ACIMA DE 30 KM (UNIDADE: M3XKM). AF_04/2016</t>
  </si>
  <si>
    <t>93594</t>
  </si>
  <si>
    <t>TRANSPORTE COM CAMINHÃO BASCULANTE DE 10 M3, EM VIA URBANA EM LEITO NATURAL (UNIDADE: TXKM). AF_04/2016</t>
  </si>
  <si>
    <t>93595</t>
  </si>
  <si>
    <t>TRANSPORTE COM CAMINHÃO BASCULANTE DE 10 M3, EM VIA URBANA EM REVESTIMENTO PRIMÁRIO (UNIDADE: TXKM). AF_04/2016</t>
  </si>
  <si>
    <t>93596</t>
  </si>
  <si>
    <t>TRANSPORTE COM CAMINHÃO BASCULANTE DE 10 M3, EM VIA URBANA PAVIMENTADA, DMT ACIMA DE 30 KM (UNIDADE: TXKM). AF_04/2016</t>
  </si>
  <si>
    <t>93597</t>
  </si>
  <si>
    <t>TRANSPORTE COM CAMINHÃO BASCULANTE DE 14 M3, EM VIA URBANA EM LEITO NATURAL (UNIDADE: TXKM). AF_04/2016</t>
  </si>
  <si>
    <t>93598</t>
  </si>
  <si>
    <t>TRANSPORTE COM CAMINHÃO BASCULANTE DE 14 M3, EM VIA URBANA EM REVESTIMENTO PRIMÁRIO (UNIDADE: TXKM). AF_04/2016</t>
  </si>
  <si>
    <t>93599</t>
  </si>
  <si>
    <t>TRANSPORTE COM CAMINHÃO BASCULANTE DE 14 M3, EM VIA URBANA PAVIMENTADA, DMT ACIMA DE 30 KM (UNIDADE: TXKM). AF_04/2016</t>
  </si>
  <si>
    <t>95425</t>
  </si>
  <si>
    <t>TRANSPORTE COM CAMINHÃO BASCULANTE DE 18 M3, EM VIA URBANA EM LEITO NATURAL (UNIDADE: M3XKM). AF_09/2016</t>
  </si>
  <si>
    <t>95426</t>
  </si>
  <si>
    <t>TRANSPORTE COM CAMINHÃO BASCULANTE DE 18 M3, EM VIA URBANA EM REVESTIMENTO PRIMÁRIO (UNIDADE: M3XKM). AF_09/2016</t>
  </si>
  <si>
    <t>95427</t>
  </si>
  <si>
    <t>TRANSPORTE COM CAMINHÃO BASCULANTE DE 18 M3, EM VIA URBANA PAVIMENTADA, DMT ACIMA DE 30 KM(UNIDADE: M3XKM). AF_09/2016</t>
  </si>
  <si>
    <t>95428</t>
  </si>
  <si>
    <t>TRANSPORTE COM CAMINHÃO BASCULANTE DE 18 M3, EM VIA URBANA EM LEITO NATURAL (UNIDADE: TXKM). AF_09/2016</t>
  </si>
  <si>
    <t>95429</t>
  </si>
  <si>
    <t>TRANSPORTE COM CAMINHÃO BASCULANTE DE 18 M3, EM VIA URBANA EM REVESTIMENTO PRIMÁRIO (UNIDADE: TXKM). AF_09/2016</t>
  </si>
  <si>
    <t>95430</t>
  </si>
  <si>
    <t>TRANSPORTE COM CAMINHÃO BASCULANTE DE 18 M3, EM VIA URBANA PAVIMENTADA, DMT ACIMA DE 30 KM (UNIDADE: TXKM). AF_09/2016</t>
  </si>
  <si>
    <t>95875</t>
  </si>
  <si>
    <t>TRANSPORTE COM CAMINHÃO BASCULANTE DE 10 M3, EM VIA URBANA PAVIMENTADA, DMT ATÉ 30 KM (UNIDADE: M3XKM). AF_12/2016</t>
  </si>
  <si>
    <t>95876</t>
  </si>
  <si>
    <t>TRANSPORTE COM CAMINHÃO BASCULANTE DE 14 M3, EM VIA URBANA PAVIMENTADA, DMT ATÉ 30 KM (UNIDADE: M3XKM). AF_12/2016</t>
  </si>
  <si>
    <t>95877</t>
  </si>
  <si>
    <t>TRANSPORTE COM CAMINHÃO BASCULANTE DE 18 M3, EM VIA URBANA PAVIMENTADA, DMT ATÉ 30 KM (UNIDADE: M3XKM). AF_12/2016</t>
  </si>
  <si>
    <t>95878</t>
  </si>
  <si>
    <t>TRANSPORTE COM CAMINHÃO BASCULANTE DE 10 M3, EM VIA URBANA PAVIMENTADA, DMT ATÉ 30 KM (UNIDADE: TXKM). AF_12/2016</t>
  </si>
  <si>
    <t>95879</t>
  </si>
  <si>
    <t>TRANSPORTE COM CAMINHÃO BASCULANTE DE 14 M3, EM VIA URBANA PAVIMENTADA, DMT ATÉ 30 KM (UNIDADE: TXKM). AF_12/2016</t>
  </si>
  <si>
    <t>95880</t>
  </si>
  <si>
    <t>TRANSPORTE COM CAMINHÃO BASCULANTE DE 18 M3, EM VIA URBANA PAVIMENTADA, DMT ATÉ 30 KM (UNIDADE: TXKM). AF_12/2016</t>
  </si>
  <si>
    <t>93177</t>
  </si>
  <si>
    <t>TRANSPORTE DE MATERIAL ASFALTICO, COM CAMINHÃO COM CAPACIDADE DE 20000 L EM RODOVIA PAVIMENTADA PARA DISTÂNCIAS MÉDIAS DE TRANSPORTE IGUAL OU INFERIOR A 100 KM. AF_02/2016</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</si>
  <si>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</si>
  <si>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</si>
  <si>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</si>
  <si>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</si>
  <si>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</si>
  <si>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</si>
  <si>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25,30</t>
  </si>
  <si>
    <t>74039/1</t>
  </si>
  <si>
    <t>CERCA COM MOUROES DE MADEIRA ROLICA, DIAMETRO 11CM, ESPACAMENTO DE 2M, ALTURA LIVRE DE 1M, CRAVADOS 0,5M, COM 5 FIOS DE ARAME FARPADO Nº 14 CLASSE 250</t>
  </si>
  <si>
    <t>74118/1</t>
  </si>
  <si>
    <t>PLANTIO DE CERCA VIVA COM ARBUSTOS DE ALTURA 50 A 100CM, COM 4UN/M</t>
  </si>
  <si>
    <t>181,70</t>
  </si>
  <si>
    <t>74142/1</t>
  </si>
  <si>
    <t>CERCA COM MOUROES DE CONCRETO, RETO, ESPACAMENTO DE 3M, CRAVADOS 0,5M, COM 4 FIOS DE ARAME FARPADO Nº 14 CLASSE 250</t>
  </si>
  <si>
    <t>38,99</t>
  </si>
  <si>
    <t>74142/2</t>
  </si>
  <si>
    <t>CERCA COM MOUROES DE MADEIRA, 7,5X7,5CM, ESPACAMENTO DE 2M, ALTURA LIVRE DE 2M, CRAVADOS 0,5M, COM 4 FIOS DE ARAME FARPADO Nº 14 CLASSE 250</t>
  </si>
  <si>
    <t>22,49</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</si>
  <si>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</si>
  <si>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</si>
  <si>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</si>
  <si>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</si>
  <si>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</si>
  <si>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</si>
  <si>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46,95</t>
  </si>
  <si>
    <t>74143/2</t>
  </si>
  <si>
    <t>CERCA COM MOUROES DE CONCRETO, RETO, 15X15CM, ESPACAMENTO DE 3M, CRAVADOS 0,5M, ESCORAS DE 10X10CM NOS CANTOS, COM 9 FIOS DE ARAME DE ACO OVALADO 15X17</t>
  </si>
  <si>
    <t>85171</t>
  </si>
  <si>
    <t>RECOMPOSICAO PARCIAL DO ARAME FARPADO Nº 14 CLASSE 250, FIXADO EM CERCA COM MOURÕES DE CONCRETO, RETO, 15X15CM</t>
  </si>
  <si>
    <t>3,27</t>
  </si>
  <si>
    <t>73787/1</t>
  </si>
  <si>
    <t>ALAMBRADO EM TUBOS DE ACO GALVANIZADO, COM COSTURA, DIN 2440, DIAMETRO 2", ALTURA 3M, FIXADOS A CADA 2M EM BLOCOS DE CONCRETO, COM TELA DE ARAME GALVANIZADO REVESTIDO COM PVC, FIO 12 BWG E MALHA 7,5X7,5CM</t>
  </si>
  <si>
    <t>173,95</t>
  </si>
  <si>
    <t>74244/1</t>
  </si>
  <si>
    <t>ALAMBRADO PARA QUADRA POLIESPORTIVA, ESTRUTURADO POR TUBOS DE ACO GALVANIZADO, COM COSTURA, DIN 2440, DIAMETRO 2", COM TELA DE ARAME GALVANIZADO, FIO 14 BWG E MALHA QUADRADA 5X5CM</t>
  </si>
  <si>
    <t>104,64</t>
  </si>
  <si>
    <t>85172</t>
  </si>
  <si>
    <t>ALAMBRADO EM MOUROES DE CONCRETO "T", ALTURA LIVRE 2M, ESPACADOS A CADA 2M, COM TELA DE ARAME GALVANIZADO, FIO 14 BWG E MALHA QUADRADA 5X5CM</t>
  </si>
  <si>
    <t>91,37</t>
  </si>
  <si>
    <t>73788/2</t>
  </si>
  <si>
    <t>GRADE EM MADEIRA PARA PROTECAO DE MUDAS DE ARVORES</t>
  </si>
  <si>
    <t>132,86</t>
  </si>
  <si>
    <t>73967/1</t>
  </si>
  <si>
    <t>PLANTIO DE ARVORE, ALTURA DE 1,00M, EM CAVAS DE 80X80X80CM</t>
  </si>
  <si>
    <t>102,67</t>
  </si>
  <si>
    <t>73967/2</t>
  </si>
  <si>
    <t>PLANTIO DE ARVORE REGIONAL, ALTURA MAIOR QUE 2,00M, EM CAVAS DE 80X80X80CM</t>
  </si>
  <si>
    <t>132,93</t>
  </si>
  <si>
    <t>73967/4</t>
  </si>
  <si>
    <t>IRRIGAÇÃO DE ÁRVORE COM CARRO PIPA</t>
  </si>
  <si>
    <t>0,35</t>
  </si>
  <si>
    <t>85178</t>
  </si>
  <si>
    <t>PLANTIO DE ARBUSTO COM ALTURA 50 A 100CM, EM CAVA DE 60X60X60CM</t>
  </si>
  <si>
    <t>54,25</t>
  </si>
  <si>
    <t>98509</t>
  </si>
  <si>
    <t>PLANTIO DE ARBUSTO OU  CERCA VIVA. AF_05/2018</t>
  </si>
  <si>
    <t>98510</t>
  </si>
  <si>
    <t>PLANTIO DE ÁRVORE ORNAMENTAL COM ALTURA DE MUDA MENOR OU IGUAL A 2,00 M. AF_05/2018</t>
  </si>
  <si>
    <t>41,89</t>
  </si>
  <si>
    <t>98511</t>
  </si>
  <si>
    <t>PLANTIO DE ÁRVORE ORNAMENTAL COM ALTURA DE MUDA MAIOR QUE 2,00 M E MENOR OU IGUAL A 4,00 M. AF_05/2018</t>
  </si>
  <si>
    <t>77,82</t>
  </si>
  <si>
    <t>98516</t>
  </si>
  <si>
    <t>PLANTIO DE PALMEIRA COM ALTURA DE MUDA MENOR OU IGUAL A 2,00 M. AF_05/2018</t>
  </si>
  <si>
    <t>212,15</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</si>
  <si>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</si>
  <si>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</si>
  <si>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</si>
  <si>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</si>
  <si>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</si>
  <si>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</si>
  <si>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</si>
  <si>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</si>
  <si>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116,78</t>
  </si>
  <si>
    <t>98524</t>
  </si>
  <si>
    <t>LIMPEZA MANUAL DE VEGETAÇÃO EM TERRENO COM ENXADA.AF_05/2018</t>
  </si>
  <si>
    <t>74236/1</t>
  </si>
  <si>
    <t>PLANTIO DE GRAMA BATATAIS EM PLACAS</t>
  </si>
  <si>
    <t>85179</t>
  </si>
  <si>
    <t>PLANTIO DE GRAMA SAO CARLOS EM LEIVAS</t>
  </si>
  <si>
    <t>85180</t>
  </si>
  <si>
    <t>PLANTIO DE GRAMA ESMERALDA EM ROLO</t>
  </si>
  <si>
    <t>98503</t>
  </si>
  <si>
    <t>PLANTIO DE GRAMA EM PAVIMENTO CONCREGRAMA. AF_05/2018</t>
  </si>
  <si>
    <t>98504</t>
  </si>
  <si>
    <t>PLANTIO DE GRAMA EM PLACAS. AF_05/2018</t>
  </si>
  <si>
    <t>98505</t>
  </si>
  <si>
    <t>PLANTIO DE FORRAÇÃO. AF_05/2018</t>
  </si>
  <si>
    <t>37,57</t>
  </si>
  <si>
    <t>85182</t>
  </si>
  <si>
    <t>REVOLVIMENTO E DESTORROAMENTO MANUAL DE SUPERFÍCIE GRAMADA COM PROFUNDIDADE ATÉ 20CM</t>
  </si>
  <si>
    <t>85183</t>
  </si>
  <si>
    <t>REVOLVIMENTO MANUAL DE SOLO, PROFUNDIDADE ATÉ 20CM</t>
  </si>
  <si>
    <t>85184</t>
  </si>
  <si>
    <t>RETIRADA DE GRAMA EM PLACAS</t>
  </si>
  <si>
    <t>85185</t>
  </si>
  <si>
    <t>PODA E LIMPEZA DE ARBUSTO TIPO CERCA VIVA</t>
  </si>
  <si>
    <t>85186</t>
  </si>
  <si>
    <t>PODA DE ARVORES, COM LIMPEZA DE GALHOS SECOS E RETIRADA DE PARASITAS, INCLUINDO REMOCAO DE ENTULHO</t>
  </si>
  <si>
    <t>95,58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</si>
  <si>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</si>
  <si>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</si>
  <si>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</si>
  <si>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</si>
  <si>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</si>
  <si>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</si>
  <si>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117,80</t>
  </si>
  <si>
    <t>98528</t>
  </si>
  <si>
    <t>REMOÇÃO DE RAÍZES REMANESCENTES DE TRONCO DE ÁRVORE COM DIÂMETRO MAIOR OU IGUAL A 0,60 M.AF_05/2018</t>
  </si>
  <si>
    <t>172,28</t>
  </si>
  <si>
    <t>98529</t>
  </si>
  <si>
    <t>CORTE RASO E RECORTE DE ÁRVORE COM DIÂMETRO DE TRONCO MAIOR OU IGUAL A 0,20 M E MENOR QUE 0,40 M.AF_05/2018</t>
  </si>
  <si>
    <t>98530</t>
  </si>
  <si>
    <t>CORTE RASO E RECORTE DE ÁRVORE COM DIÂMETRO DE TRONCO MAIOR OU IGUAL A 0,40 M E MENOR QUE 0,60 M.AF_05/2018</t>
  </si>
  <si>
    <t>87,72</t>
  </si>
  <si>
    <t>98531</t>
  </si>
  <si>
    <t>CORTE RASO E RECORTE DE ÁRVORE COM DIÂMETRO DE TRONCO MAIOR OU IGUAL A 0,60 M.AF_05/2018</t>
  </si>
  <si>
    <t>189,80</t>
  </si>
  <si>
    <t>98532</t>
  </si>
  <si>
    <t>PODA EM ALTURA DE ÁRVORE COM DIÂMETRO DE TRONCO MENOR QUE 0,20 M.AF_05/2018</t>
  </si>
  <si>
    <t>65,79</t>
  </si>
  <si>
    <t>98533</t>
  </si>
  <si>
    <t>PODA EM ALTURA DE ÁRVORE COM DIÂMETRO DE TRONCO MAIOR OU IGUAL A 0,20 M E MENOR QUE 0,40 M.AF_05/2018</t>
  </si>
  <si>
    <t>181,66</t>
  </si>
  <si>
    <t>98534</t>
  </si>
  <si>
    <t>PODA EM ALTURA DE ÁRVORE COM DIÂMETRO DE TRONCO MAIOR OU IGUAL A 0,40 M E MENOR QUE 0,60 M.AF_05/2018</t>
  </si>
  <si>
    <t>463,65</t>
  </si>
  <si>
    <t>98535</t>
  </si>
  <si>
    <t>PODA EM ALTURA DE ÁRVORE COM DIÂMETRO DE TRONCO MAIOR OU IGUAL A 0,60 M.AF_05/2018</t>
  </si>
  <si>
    <t>736,85</t>
  </si>
  <si>
    <t>88236</t>
  </si>
  <si>
    <t>FERRAMENTAS (ENCARGOS COMPLEMENTARES) - HORISTA</t>
  </si>
  <si>
    <t>88237</t>
  </si>
  <si>
    <t>EPI (ENCARGOS COMPLEMENTARES) - HORISTA</t>
  </si>
  <si>
    <t>88238</t>
  </si>
  <si>
    <t>AJUDANTE DE ARMADOR COM ENCARGOS COMPLEMENTARES</t>
  </si>
  <si>
    <t>88239</t>
  </si>
  <si>
    <t>AJUDANTE DE CARPINTEIRO COM ENCARGOS COMPLEMENTARES</t>
  </si>
  <si>
    <t>88240</t>
  </si>
  <si>
    <t>AJUDANTE DE ESTRUTURA METÁLICA COM ENCARGOS COMPLEMENTARES</t>
  </si>
  <si>
    <t>16,01</t>
  </si>
  <si>
    <t>88241</t>
  </si>
  <si>
    <t>AJUDANTE DE OPERAÇÃO EM GERAL COM ENCARGOS COMPLEMENTARES</t>
  </si>
  <si>
    <t>14,88</t>
  </si>
  <si>
    <t>88242</t>
  </si>
  <si>
    <t>AJUDANTE DE PEDREIRO COM ENCARGOS COMPLEMENTARES</t>
  </si>
  <si>
    <t>13,51</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</si>
  <si>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</si>
  <si>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</si>
  <si>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</si>
  <si>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</si>
  <si>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</si>
  <si>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</si>
  <si>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</si>
  <si>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</si>
  <si>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</si>
  <si>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</si>
  <si>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</si>
  <si>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</si>
  <si>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</si>
  <si>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</si>
  <si>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</si>
  <si>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</si>
  <si>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</si>
  <si>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</si>
  <si>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19,96</t>
  </si>
  <si>
    <t>88253</t>
  </si>
  <si>
    <t>AUXILIAR DE TOPÓGRAFO COM ENCARGOS COMPLEMENTARES</t>
  </si>
  <si>
    <t>88255</t>
  </si>
  <si>
    <t>AUXILIAR TÉCNICO DE ENGENHARIA COM ENCARGOS COMPLEMENTARES</t>
  </si>
  <si>
    <t>31,30</t>
  </si>
  <si>
    <t>88256</t>
  </si>
  <si>
    <t>AZULEJISTA OU LADRILHISTA COM ENCARGOS COMPLEMENTARES</t>
  </si>
  <si>
    <t>88257</t>
  </si>
  <si>
    <t>BLASTER, DINAMITADOR OU CABO DE FOGO COM ENCARGOS COMPLEMENTARES</t>
  </si>
  <si>
    <t>88258</t>
  </si>
  <si>
    <t>CADASTRISTA DE REDES DE AGUA E ESGOTO COM ENCARGOS COMPLEMENTARES</t>
  </si>
  <si>
    <t>88259</t>
  </si>
  <si>
    <t>CALAFETADOR/CALAFATE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</si>
  <si>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</si>
  <si>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</si>
  <si>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</si>
  <si>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</si>
  <si>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</si>
  <si>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</si>
  <si>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</si>
  <si>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</si>
  <si>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15,61</t>
  </si>
  <si>
    <t>88264</t>
  </si>
  <si>
    <t>ELETRICISTA COM ENCARGOS COMPLEMENTARES</t>
  </si>
  <si>
    <t>19,88</t>
  </si>
  <si>
    <t>88265</t>
  </si>
  <si>
    <t>ELETRICISTA INDUSTRIAL COM ENCARGOS COMPLEMENTARES</t>
  </si>
  <si>
    <t>88266</t>
  </si>
  <si>
    <t>ELETROTÉCNICO COM ENCARGOS COMPLEMENTARES</t>
  </si>
  <si>
    <t>22,83</t>
  </si>
  <si>
    <t>88267</t>
  </si>
  <si>
    <t>ENCANADOR OU BOMBEIRO HIDRÁULICO COM ENCARGOS COMPLEMENTARES</t>
  </si>
  <si>
    <t>88268</t>
  </si>
  <si>
    <t>ESTUCADOR COM ENCARGOS COMPLEMENTARES</t>
  </si>
  <si>
    <t>19,55</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</si>
  <si>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</si>
  <si>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</si>
  <si>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</si>
  <si>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</si>
  <si>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</si>
  <si>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</si>
  <si>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</si>
  <si>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</si>
  <si>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</si>
  <si>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</si>
  <si>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19,61</t>
  </si>
  <si>
    <t>88275</t>
  </si>
  <si>
    <t>MECÃNICO DE EQUIPAMENTOS PESADOS COM ENCARGOS COMPLEMENTARES</t>
  </si>
  <si>
    <t>25,04</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</si>
  <si>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</si>
  <si>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</si>
  <si>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</si>
  <si>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</si>
  <si>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</si>
  <si>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</si>
  <si>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</si>
  <si>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</si>
  <si>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</si>
  <si>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</si>
  <si>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18,09</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</si>
  <si>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</si>
  <si>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</si>
  <si>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</si>
  <si>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</si>
  <si>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</si>
  <si>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</si>
  <si>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</si>
  <si>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</si>
  <si>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20,60</t>
  </si>
  <si>
    <t>88288</t>
  </si>
  <si>
    <t>NIVELADOR COM ENCARGOS COMPLEMENTARES</t>
  </si>
  <si>
    <t>13,42</t>
  </si>
  <si>
    <t>88291</t>
  </si>
  <si>
    <t>OPERADOR DE BETONEIRA (CAMINHÃO) COM ENCARGOS COMPLEMENTARES</t>
  </si>
  <si>
    <t>88292</t>
  </si>
  <si>
    <t>OPERADOR DE COMPRESSOR OU COMPRESSORISTA COM ENCARGOS COMPLEMENTARES</t>
  </si>
  <si>
    <t>88293</t>
  </si>
  <si>
    <t>OPERADOR DE DEMARCADORA DE FAIXAS COM ENCARGOS COMPLEMENTARES</t>
  </si>
  <si>
    <t>20,64</t>
  </si>
  <si>
    <t>88294</t>
  </si>
  <si>
    <t>OPERADOR DE ESCAVADEIRA COM ENCARGOS COMPLEMENTARES</t>
  </si>
  <si>
    <t>22,28</t>
  </si>
  <si>
    <t>88295</t>
  </si>
  <si>
    <t>OPERADOR DE GUINCHO COM ENCARGOS COMPLEMENTARES</t>
  </si>
  <si>
    <t>88296</t>
  </si>
  <si>
    <t>OPERADOR DE GUINDASTE COM ENCARGOS COMPLEMENTARES</t>
  </si>
  <si>
    <t>88297</t>
  </si>
  <si>
    <t>OPERADOR DE MÁQUINAS E EQUIPAMENTOS COM ENCARGOS COMPLEMENTARES</t>
  </si>
  <si>
    <t>21,30</t>
  </si>
  <si>
    <t>88298</t>
  </si>
  <si>
    <t>OPERADOR DE MARTELETE OU MARTELETEIRO COM ENCARGOS COMPLEMENTARES</t>
  </si>
  <si>
    <t>88299</t>
  </si>
  <si>
    <t>OPERADOR DE MOTO-ESCREIPER COM ENCARGOS COMPLEMENTARES</t>
  </si>
  <si>
    <t>88300</t>
  </si>
  <si>
    <t>OPERADOR DE MOTONIVELADORA COM ENCARGOS COMPLEMENTARES</t>
  </si>
  <si>
    <t>24,73</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</si>
  <si>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</si>
  <si>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</si>
  <si>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</si>
  <si>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</si>
  <si>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</si>
  <si>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</si>
  <si>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</si>
  <si>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</si>
  <si>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</si>
  <si>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</si>
  <si>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</si>
  <si>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</si>
  <si>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22,35</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</si>
  <si>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</si>
  <si>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</si>
  <si>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</si>
  <si>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</si>
  <si>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</si>
  <si>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</si>
  <si>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</si>
  <si>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</si>
  <si>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</si>
  <si>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</si>
  <si>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19,98</t>
  </si>
  <si>
    <t>88313</t>
  </si>
  <si>
    <t>POCEIRO COM ENCARGOS COMPLEMENTARES</t>
  </si>
  <si>
    <t>88314</t>
  </si>
  <si>
    <t>RASTELEIRO COM ENCARGOS COMPLEMENTARES</t>
  </si>
  <si>
    <t>16,25</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</si>
  <si>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</si>
  <si>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</si>
  <si>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</si>
  <si>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</si>
  <si>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</si>
  <si>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</si>
  <si>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</si>
  <si>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</si>
  <si>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</si>
  <si>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</si>
  <si>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</si>
  <si>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</si>
  <si>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</si>
  <si>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</si>
  <si>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</si>
  <si>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</si>
  <si>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</si>
  <si>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</si>
  <si>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23,49</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</si>
  <si>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</si>
  <si>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</si>
  <si>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</si>
  <si>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</si>
  <si>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</si>
  <si>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</si>
  <si>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</si>
  <si>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</si>
  <si>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18,33</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</si>
  <si>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</si>
  <si>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</si>
  <si>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</si>
  <si>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</si>
  <si>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</si>
  <si>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</si>
  <si>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</si>
  <si>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</si>
  <si>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52,24</t>
  </si>
  <si>
    <t>90769</t>
  </si>
  <si>
    <t>ARQUITETO DE OBRA PLENO COM ENCARGOS COMPLEMENTARES</t>
  </si>
  <si>
    <t>74,06</t>
  </si>
  <si>
    <t>90770</t>
  </si>
  <si>
    <t>ARQUITETO DE OBRA SENIOR COM ENCARGOS COMPLEMENTARES</t>
  </si>
  <si>
    <t>97,77</t>
  </si>
  <si>
    <t>90771</t>
  </si>
  <si>
    <t>AUXILIAR DE DESENHISTA COM ENCARGOS COMPLEMENTARES</t>
  </si>
  <si>
    <t>90772</t>
  </si>
  <si>
    <t>AUXILIAR DE ESCRITORIO COM ENCARGOS COMPLEMENTARES</t>
  </si>
  <si>
    <t>14,43</t>
  </si>
  <si>
    <t>90773</t>
  </si>
  <si>
    <t>DESENHISTA COPISTA COM ENCARGOS COMPLEMENTARES</t>
  </si>
  <si>
    <t>90775</t>
  </si>
  <si>
    <t>DESENHISTA PROJETISTA COM ENCARGOS COMPLEMENTARES</t>
  </si>
  <si>
    <t>22,46</t>
  </si>
  <si>
    <t>90776</t>
  </si>
  <si>
    <t>ENCARREGADO GERAL COM ENCARGOS COMPLEMENTARES</t>
  </si>
  <si>
    <t>32,25</t>
  </si>
  <si>
    <t>90777</t>
  </si>
  <si>
    <t>ENGENHEIRO CIVIL DE OBRA JUNIOR COM ENCARGOS COMPLEMENTARES</t>
  </si>
  <si>
    <t>71,12</t>
  </si>
  <si>
    <t>90778</t>
  </si>
  <si>
    <t>ENGENHEIRO CIVIL DE OBRA PLENO COM ENCARGOS COMPLEMENTARES</t>
  </si>
  <si>
    <t>80,88</t>
  </si>
  <si>
    <t>90779</t>
  </si>
  <si>
    <t>ENGENHEIRO CIVIL DE OBRA SENIOR COM ENCARGOS COMPLEMENTARES</t>
  </si>
  <si>
    <t>110,42</t>
  </si>
  <si>
    <t>90780</t>
  </si>
  <si>
    <t>MESTRE DE OBRAS COM ENCARGOS COMPLEMENTARES</t>
  </si>
  <si>
    <t>44,33</t>
  </si>
  <si>
    <t>90781</t>
  </si>
  <si>
    <t>TOPOGRAFO COM ENCARGOS COMPLEMENTARES</t>
  </si>
  <si>
    <t>20,49</t>
  </si>
  <si>
    <t>91677</t>
  </si>
  <si>
    <t>ENGENHEIRO ELETRICISTA COM ENCARGOS COMPLEMENTARES</t>
  </si>
  <si>
    <t>91678</t>
  </si>
  <si>
    <t>ENGENHEIRO SANITARISTA COM ENCARGOS COMPLEMENTARES</t>
  </si>
  <si>
    <t>93556</t>
  </si>
  <si>
    <t>FERRAMENTAS (ENCARGOS COMPLEMENTARES) - MENSALISTA</t>
  </si>
  <si>
    <t>87,26</t>
  </si>
  <si>
    <t>93557</t>
  </si>
  <si>
    <t>EPI (ENCARGOS COMPLEMENTARES) - MENSALISTA</t>
  </si>
  <si>
    <t>177,52</t>
  </si>
  <si>
    <t>93558</t>
  </si>
  <si>
    <t>MOTORISTA DE CAMINHAO COM ENCARGOS COMPLEMENTARES</t>
  </si>
  <si>
    <t>3.214,34</t>
  </si>
  <si>
    <t>93559</t>
  </si>
  <si>
    <t>5.686,18</t>
  </si>
  <si>
    <t>93560</t>
  </si>
  <si>
    <t>3.523,04</t>
  </si>
  <si>
    <t>93561</t>
  </si>
  <si>
    <t>4.397,31</t>
  </si>
  <si>
    <t>93562</t>
  </si>
  <si>
    <t>4.102,40</t>
  </si>
  <si>
    <t>93563</t>
  </si>
  <si>
    <t>3.289,24</t>
  </si>
  <si>
    <t>93564</t>
  </si>
  <si>
    <t>3.431,62</t>
  </si>
  <si>
    <t>93565</t>
  </si>
  <si>
    <t>12.441,63</t>
  </si>
  <si>
    <t>93566</t>
  </si>
  <si>
    <t>2.575,07</t>
  </si>
  <si>
    <t>93567</t>
  </si>
  <si>
    <t>14.149,81</t>
  </si>
  <si>
    <t>93568</t>
  </si>
  <si>
    <t>19.312,28</t>
  </si>
  <si>
    <t>93569</t>
  </si>
  <si>
    <t>ARQUITETO JUNIOR COM ENCARGOS COMPLEMENTARES</t>
  </si>
  <si>
    <t>9.156,18</t>
  </si>
  <si>
    <t>93570</t>
  </si>
  <si>
    <t>ARQUITETO PLENO COM ENCARGOS COMPLEMENTARES</t>
  </si>
  <si>
    <t>12.971,12</t>
  </si>
  <si>
    <t>93571</t>
  </si>
  <si>
    <t>ARQUITETO SENIOR COM ENCARGOS COMPLEMENTARES</t>
  </si>
  <si>
    <t>17.122,53</t>
  </si>
  <si>
    <t>93572</t>
  </si>
  <si>
    <t>ENCARREGADO GERAL DE OBRAS COM ENCARGOS COMPLEMENTARES</t>
  </si>
  <si>
    <t>5.681,84</t>
  </si>
  <si>
    <t>94295</t>
  </si>
  <si>
    <t>7.750,42</t>
  </si>
  <si>
    <t>94296</t>
  </si>
  <si>
    <t>3.635,21</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</si>
  <si>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</si>
  <si>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</si>
  <si>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</si>
  <si>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</si>
  <si>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</si>
  <si>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</si>
  <si>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</si>
  <si>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</si>
  <si>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</si>
  <si>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</si>
  <si>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</si>
  <si>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</si>
  <si>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</si>
  <si>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</si>
  <si>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</si>
  <si>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</si>
  <si>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</si>
  <si>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</si>
  <si>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</si>
  <si>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</si>
  <si>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</si>
  <si>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</si>
  <si>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</si>
  <si>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</si>
  <si>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</si>
  <si>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</si>
  <si>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</si>
  <si>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</si>
  <si>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</si>
  <si>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</si>
  <si>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</si>
  <si>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</si>
  <si>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</si>
  <si>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</si>
  <si>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</si>
  <si>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</si>
  <si>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</si>
  <si>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</si>
  <si>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95327</t>
  </si>
  <si>
    <t>CURSO DE CAPACITAÇÃO PARA CALAFETADOR/CALAFATE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</si>
  <si>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</si>
  <si>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</si>
  <si>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</si>
  <si>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</si>
  <si>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</si>
  <si>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</si>
  <si>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</si>
  <si>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</si>
  <si>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</si>
  <si>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</si>
  <si>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</si>
  <si>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</si>
  <si>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</si>
  <si>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</si>
  <si>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</si>
  <si>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</si>
  <si>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95336</t>
  </si>
  <si>
    <t>CURSO DE CAPACITAÇÃO PARA ESTUCADOR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</si>
  <si>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</si>
  <si>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</si>
  <si>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</si>
  <si>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</si>
  <si>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</si>
  <si>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</si>
  <si>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</si>
  <si>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</si>
  <si>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</si>
  <si>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</si>
  <si>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</si>
  <si>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</si>
  <si>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</si>
  <si>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</si>
  <si>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</si>
  <si>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</si>
  <si>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</si>
  <si>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</si>
  <si>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</si>
  <si>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</si>
  <si>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</si>
  <si>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</si>
  <si>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</si>
  <si>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</si>
  <si>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</si>
  <si>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</si>
  <si>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</si>
  <si>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</si>
  <si>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</si>
  <si>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</si>
  <si>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</si>
  <si>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</si>
  <si>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</si>
  <si>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</si>
  <si>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</si>
  <si>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</si>
  <si>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</si>
  <si>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</si>
  <si>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</si>
  <si>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</si>
  <si>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</si>
  <si>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</si>
  <si>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</si>
  <si>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</si>
  <si>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</si>
  <si>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</si>
  <si>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</si>
  <si>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</si>
  <si>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</si>
  <si>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</si>
  <si>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</si>
  <si>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</si>
  <si>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</si>
  <si>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</si>
  <si>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</si>
  <si>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</si>
  <si>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</si>
  <si>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</si>
  <si>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</si>
  <si>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</si>
  <si>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</si>
  <si>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</si>
  <si>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</si>
  <si>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</si>
  <si>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</si>
  <si>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</si>
  <si>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</si>
  <si>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</si>
  <si>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</si>
  <si>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</si>
  <si>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</si>
  <si>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</si>
  <si>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</si>
  <si>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</si>
  <si>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</si>
  <si>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</si>
  <si>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</si>
  <si>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</si>
  <si>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</si>
  <si>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</si>
  <si>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</si>
  <si>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</si>
  <si>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</si>
  <si>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</si>
  <si>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</si>
  <si>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</si>
  <si>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95381</t>
  </si>
  <si>
    <t>CURSO DE CAPACITAÇÃO PARA SONDADOR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</si>
  <si>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</si>
  <si>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</si>
  <si>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</si>
  <si>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</si>
  <si>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</si>
  <si>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</si>
  <si>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</si>
  <si>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</si>
  <si>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</si>
  <si>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</si>
  <si>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</si>
  <si>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</si>
  <si>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</si>
  <si>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</si>
  <si>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</si>
  <si>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</si>
  <si>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</si>
  <si>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</si>
  <si>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</si>
  <si>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</si>
  <si>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</si>
  <si>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</si>
  <si>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</si>
  <si>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</si>
  <si>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</si>
  <si>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</si>
  <si>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</si>
  <si>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</si>
  <si>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</si>
  <si>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</si>
  <si>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</si>
  <si>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</si>
  <si>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</si>
  <si>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</si>
  <si>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</si>
  <si>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</si>
  <si>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</si>
  <si>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</si>
  <si>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</si>
  <si>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</si>
  <si>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</si>
  <si>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</si>
  <si>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</si>
  <si>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</si>
  <si>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</si>
  <si>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</si>
  <si>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</si>
  <si>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</si>
  <si>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</si>
  <si>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</si>
  <si>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</si>
  <si>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</si>
  <si>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</si>
  <si>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</si>
  <si>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</si>
  <si>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</si>
  <si>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</si>
  <si>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</si>
  <si>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</si>
  <si>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</si>
  <si>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</si>
  <si>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</si>
  <si>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</si>
  <si>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</si>
  <si>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</si>
  <si>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</si>
  <si>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</si>
  <si>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</si>
  <si>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111,45</t>
  </si>
  <si>
    <t>95416</t>
  </si>
  <si>
    <t>CURSO DE CAPACITAÇÃO PARA AUXILIAR DE ESCRITÓRIO (ENCARGOS COMPLEMENTARES) - MENSALISTA</t>
  </si>
  <si>
    <t>95417</t>
  </si>
  <si>
    <t>CURSO DE CAPACITAÇÃO PARA ENGENHEIRO CIVIL DE OBRA PLENO (ENCARGOS COMPLEMENTARES) - MENSALISTA</t>
  </si>
  <si>
    <t>126,86</t>
  </si>
  <si>
    <t>95418</t>
  </si>
  <si>
    <t>CURSO DE CAPACITAÇÃO PARA ENGENHEIRO CIVIL DE OBRA SÊNIOR (ENCARGOS COMPLEMENTARES) - MENSALISTA</t>
  </si>
  <si>
    <t>173,41</t>
  </si>
  <si>
    <t>95419</t>
  </si>
  <si>
    <t>CURSO DE CAPACITAÇÃO PARA ARQUITETO JÚNIOR (ENCARGOS COMPLEMENTARES) - MENSALISTA</t>
  </si>
  <si>
    <t>46,04</t>
  </si>
  <si>
    <t>95420</t>
  </si>
  <si>
    <t>CURSO DE CAPACITAÇÃO PARA ARQUITETO PLENO (ENCARGOS COMPLEMENTARES) - MENSALISTA</t>
  </si>
  <si>
    <t>65,40</t>
  </si>
  <si>
    <t>95421</t>
  </si>
  <si>
    <t>CURSO DE CAPACITAÇÃO PARA ARQUITETO SÊNIOR (ENCARGOS COMPLEMENTARES) - MENSALISTA</t>
  </si>
  <si>
    <t>86,46</t>
  </si>
  <si>
    <t>95422</t>
  </si>
  <si>
    <t>CURSO DE CAPACITAÇÃO PARA ENCARREGADO GERAL DE OBRAS (ENCARGOS COMPLEMENTARES) - MENSALISTA</t>
  </si>
  <si>
    <t>64,83</t>
  </si>
  <si>
    <t>95423</t>
  </si>
  <si>
    <t>CURSO DE CAPACITAÇÃO PARA MESTRE DE OBRAS (ENCARGOS COMPLEMENTARES) - MENSALISTA</t>
  </si>
  <si>
    <t>98,40</t>
  </si>
  <si>
    <t>95424</t>
  </si>
  <si>
    <t>CURSO DE CAPACITAÇÃO PARA TOPÓGRAFO (ENCARGOS COMPLEMENTARES) - MENSALISTA</t>
  </si>
  <si>
    <t>15,25</t>
  </si>
  <si>
    <t>LEVANTAMENTO DE CARGAS E REDES ELÉTRICAS</t>
  </si>
  <si>
    <t>LEVANTAMENTO DE REDES HIDROSSANITÁRIAS</t>
  </si>
  <si>
    <t>LIXAMENTO DE PAREDE COM PINTURA ANTIGA PVA PARA RECEBIMENTO DE NOVA CAMADA DE TINTA</t>
  </si>
  <si>
    <t>CERÂMICA 10 X 10 CM, REF CAMBURI BRANCO ELIANE, CECRISA OU PORTOBELLO, EMPREGANDO ARGAMASSA COLANTE, INCLUSIVE REJUNTAMENTO JUNTA PLUS CINZA CLARO ESP. 3 MM</t>
  </si>
  <si>
    <t>RETIRADA DE BANCADA DE PIA</t>
  </si>
  <si>
    <t>17.01.03</t>
  </si>
  <si>
    <t>17.01.04</t>
  </si>
</sst>
</file>

<file path=xl/styles.xml><?xml version="1.0" encoding="utf-8"?>
<styleSheet xmlns="http://schemas.openxmlformats.org/spreadsheetml/2006/main">
  <numFmts count="26">
    <numFmt numFmtId="176" formatCode="_-&quot;R$&quot;\ * #,##0.00_-;\-&quot;R$&quot;\ * #,##0.00_-;_-&quot;R$&quot;\ * &quot;-&quot;??_-;_-@_-"/>
    <numFmt numFmtId="177" formatCode="_-* #,##0.00_-;\-* #,##0.00_-;_-* &quot;-&quot;??_-;_-@_-"/>
    <numFmt numFmtId="42" formatCode="_(&quot;$&quot;* #,##0_);_(&quot;$&quot;* \(#,##0\);_(&quot;$&quot;* &quot;-&quot;_);_(@_)"/>
    <numFmt numFmtId="43" formatCode="_(* #,##0.00_);_(* \(#,##0.00\);_(* &quot;-&quot;??_);_(@_)"/>
    <numFmt numFmtId="178" formatCode="_ * #,##0_ ;_ * \-#,##0_ ;_ * &quot;-&quot;_ ;_ @_ "/>
    <numFmt numFmtId="179" formatCode="_(* #,##0.0000_);_(* \(#,##0.0000\);_(* &quot;-&quot;??_);_(@_)"/>
    <numFmt numFmtId="180" formatCode="&quot;R$ &quot;#,##0.00_);[Red]\(&quot;R$ &quot;#,##0.00\)"/>
    <numFmt numFmtId="181" formatCode="_([$€-2]* #,##0.00_);_([$€-2]* \(#,##0.00\);_([$€-2]* \-??_)"/>
    <numFmt numFmtId="182" formatCode="_(&quot;R$&quot;* #,##0.00_);_(&quot;R$&quot;* \(#,##0.00\);_(&quot;R$&quot;* &quot;-&quot;??_);_(@_)"/>
    <numFmt numFmtId="183" formatCode="#,##0.00\ ;&quot; (&quot;#,##0.00\);&quot; -&quot;#\ ;@\ "/>
    <numFmt numFmtId="184" formatCode="0.000"/>
    <numFmt numFmtId="185" formatCode="000"/>
    <numFmt numFmtId="186" formatCode="[$R$-416]&quot; &quot;#,##0.00;[Red]&quot;-&quot;[$R$-416]&quot; &quot;#,##0.00"/>
    <numFmt numFmtId="187" formatCode="General_)"/>
    <numFmt numFmtId="188" formatCode="_-* #,##0.000_-;\-* #,##0.000_-;_-* &quot;-&quot;??_-;_-@_-"/>
    <numFmt numFmtId="189" formatCode="_(&quot;R$ &quot;* #,##0.00_);_(&quot;R$ &quot;* \(#,##0.00\);_(&quot;R$ &quot;* &quot;-&quot;??_);_(@_)"/>
    <numFmt numFmtId="190" formatCode="0.00000"/>
    <numFmt numFmtId="191" formatCode="#,##0.00&quot; &quot;;&quot; (&quot;#,##0.00&quot;)&quot;;&quot; -&quot;#&quot; &quot;;@&quot; &quot;"/>
    <numFmt numFmtId="192" formatCode="_([$€-2]* #,##0.00_);_([$€-2]* \(#,##0.00\);_([$€-2]* &quot;-&quot;??_)"/>
    <numFmt numFmtId="193" formatCode="_(* #,##0.00_);_(* \(#,##0.00\);_(* \-??_);_(@_)"/>
    <numFmt numFmtId="194" formatCode="_(&quot;R$ &quot;* #,##0.00_);_(&quot;R$ &quot;* \(#,##0.00\);_(&quot;R$ &quot;* \-??_);_(@_)"/>
    <numFmt numFmtId="195" formatCode="###,###,##0.00"/>
    <numFmt numFmtId="196" formatCode="0.000000"/>
    <numFmt numFmtId="197" formatCode="0.000%"/>
    <numFmt numFmtId="198" formatCode="_-* #,##0.0000_-;\-* #,##0.0000_-;_-* &quot;-&quot;??_-;_-@_-"/>
    <numFmt numFmtId="199" formatCode="&quot;R$ &quot;#,##0.00"/>
  </numFmts>
  <fonts count="103">
    <font>
      <sz val="11"/>
      <color indexed="8"/>
      <name val="Calibri"/>
      <charset val="134"/>
    </font>
    <font>
      <b/>
      <sz val="11"/>
      <color indexed="8"/>
      <name val="Calibri"/>
      <charset val="134"/>
    </font>
    <font>
      <b/>
      <sz val="11"/>
      <color indexed="8"/>
      <name val="Arial"/>
      <charset val="134"/>
    </font>
    <font>
      <sz val="10"/>
      <name val="Courier New"/>
      <charset val="134"/>
    </font>
    <font>
      <b/>
      <sz val="14"/>
      <color indexed="8"/>
      <name val="Arial"/>
      <charset val="134"/>
    </font>
    <font>
      <sz val="10"/>
      <color indexed="8"/>
      <name val="Arial"/>
      <charset val="134"/>
    </font>
    <font>
      <b/>
      <sz val="8"/>
      <color theme="1"/>
      <name val="Courier New"/>
      <charset val="134"/>
    </font>
    <font>
      <sz val="8"/>
      <color theme="1"/>
      <name val="Courier New"/>
      <charset val="134"/>
    </font>
    <font>
      <b/>
      <sz val="11"/>
      <color theme="1"/>
      <name val="Calibri"/>
      <charset val="134"/>
      <scheme val="minor"/>
    </font>
    <font>
      <sz val="10"/>
      <name val="Arial"/>
      <charset val="134"/>
    </font>
    <font>
      <sz val="9"/>
      <name val="Arial"/>
      <charset val="134"/>
    </font>
    <font>
      <b/>
      <sz val="11.5"/>
      <name val="Arial"/>
      <charset val="134"/>
    </font>
    <font>
      <sz val="12"/>
      <name val="Arial"/>
      <charset val="134"/>
    </font>
    <font>
      <sz val="14"/>
      <color indexed="8"/>
      <name val="Times New Roman"/>
      <charset val="134"/>
    </font>
    <font>
      <b/>
      <sz val="14"/>
      <color indexed="8"/>
      <name val="Times New Roman"/>
      <charset val="134"/>
    </font>
    <font>
      <b/>
      <sz val="12"/>
      <name val="Arial"/>
      <charset val="134"/>
    </font>
    <font>
      <sz val="10"/>
      <color indexed="8"/>
      <name val="Calibri"/>
      <charset val="134"/>
    </font>
    <font>
      <b/>
      <sz val="10"/>
      <color indexed="8"/>
      <name val="Arial"/>
      <charset val="134"/>
    </font>
    <font>
      <b/>
      <i/>
      <sz val="10"/>
      <color indexed="8"/>
      <name val="Arial"/>
      <charset val="134"/>
    </font>
    <font>
      <sz val="10"/>
      <color rgb="FF00FF00"/>
      <name val="Arial"/>
      <charset val="134"/>
    </font>
    <font>
      <b/>
      <sz val="10"/>
      <color rgb="FF00FF00"/>
      <name val="Arial"/>
      <charset val="134"/>
    </font>
    <font>
      <sz val="10"/>
      <color indexed="10"/>
      <name val="Arial"/>
      <charset val="134"/>
    </font>
    <font>
      <sz val="8"/>
      <color indexed="8"/>
      <name val="Calibri"/>
      <charset val="134"/>
    </font>
    <font>
      <sz val="8"/>
      <color indexed="10"/>
      <name val="Calibri"/>
      <charset val="134"/>
    </font>
    <font>
      <sz val="8"/>
      <name val="Calibri"/>
      <charset val="134"/>
    </font>
    <font>
      <b/>
      <sz val="14"/>
      <name val="Arial"/>
      <charset val="134"/>
    </font>
    <font>
      <b/>
      <sz val="10"/>
      <color indexed="8"/>
      <name val="Calibri"/>
      <charset val="134"/>
      <scheme val="minor"/>
    </font>
    <font>
      <sz val="11"/>
      <name val="Calibri"/>
      <charset val="134"/>
      <scheme val="minor"/>
    </font>
    <font>
      <sz val="10"/>
      <name val="Calibri"/>
      <charset val="134"/>
      <scheme val="minor"/>
    </font>
    <font>
      <b/>
      <sz val="9"/>
      <name val="Calibri"/>
      <charset val="134"/>
      <scheme val="minor"/>
    </font>
    <font>
      <b/>
      <sz val="10"/>
      <name val="Calibri"/>
      <charset val="134"/>
      <scheme val="minor"/>
    </font>
    <font>
      <sz val="11"/>
      <color theme="1"/>
      <name val="Calibri"/>
      <charset val="134"/>
      <scheme val="minor"/>
    </font>
    <font>
      <sz val="10"/>
      <color theme="1"/>
      <name val="Calibri"/>
      <charset val="134"/>
      <scheme val="minor"/>
    </font>
    <font>
      <sz val="11"/>
      <color theme="2"/>
      <name val="Calibri"/>
      <charset val="134"/>
      <scheme val="minor"/>
    </font>
    <font>
      <b/>
      <sz val="10"/>
      <color indexed="8"/>
      <name val="Calibri"/>
      <charset val="134"/>
    </font>
    <font>
      <sz val="11"/>
      <name val="Calibri"/>
      <charset val="134"/>
    </font>
    <font>
      <sz val="10"/>
      <name val="Calibri"/>
      <charset val="134"/>
    </font>
    <font>
      <b/>
      <sz val="9"/>
      <name val="Calibri"/>
      <charset val="134"/>
    </font>
    <font>
      <b/>
      <sz val="10"/>
      <name val="Calibri"/>
      <charset val="134"/>
    </font>
    <font>
      <sz val="11"/>
      <color indexed="26"/>
      <name val="Calibri"/>
      <charset val="134"/>
    </font>
    <font>
      <b/>
      <sz val="11"/>
      <name val="Calibri"/>
      <charset val="134"/>
      <scheme val="minor"/>
    </font>
    <font>
      <b/>
      <sz val="11"/>
      <name val="Calibri"/>
      <charset val="134"/>
    </font>
    <font>
      <b/>
      <sz val="10"/>
      <name val="Arial"/>
      <charset val="134"/>
    </font>
    <font>
      <b/>
      <sz val="16"/>
      <color theme="1"/>
      <name val="Arial"/>
      <charset val="134"/>
    </font>
    <font>
      <b/>
      <sz val="22"/>
      <name val="Arial"/>
      <charset val="134"/>
    </font>
    <font>
      <b/>
      <sz val="11"/>
      <name val="Arial"/>
      <charset val="134"/>
    </font>
    <font>
      <sz val="10"/>
      <color theme="0"/>
      <name val="Arial"/>
      <charset val="134"/>
    </font>
    <font>
      <b/>
      <sz val="10"/>
      <color theme="0"/>
      <name val="Arial"/>
      <charset val="134"/>
    </font>
    <font>
      <sz val="12"/>
      <color rgb="FF000000"/>
      <name val="Calibri"/>
      <charset val="134"/>
    </font>
    <font>
      <b/>
      <sz val="13"/>
      <name val="Arial"/>
      <charset val="134"/>
    </font>
    <font>
      <b/>
      <sz val="11"/>
      <color theme="0"/>
      <name val="Calibri"/>
      <charset val="134"/>
      <scheme val="minor"/>
    </font>
    <font>
      <sz val="11"/>
      <color indexed="62"/>
      <name val="Calibri"/>
      <charset val="134"/>
    </font>
    <font>
      <b/>
      <sz val="11"/>
      <color indexed="52"/>
      <name val="Calibri"/>
      <charset val="134"/>
    </font>
    <font>
      <sz val="11"/>
      <color rgb="FFFF0000"/>
      <name val="Calibri"/>
      <charset val="134"/>
      <scheme val="minor"/>
    </font>
    <font>
      <sz val="10"/>
      <color theme="1"/>
      <name val="Calibri"/>
      <charset val="134"/>
      <scheme val="minor"/>
    </font>
    <font>
      <b/>
      <sz val="11"/>
      <color indexed="63"/>
      <name val="Calibri"/>
      <charset val="134"/>
    </font>
    <font>
      <sz val="11"/>
      <color theme="0"/>
      <name val="Calibri"/>
      <charset val="134"/>
      <scheme val="minor"/>
    </font>
    <font>
      <sz val="11"/>
      <color indexed="9"/>
      <name val="Calibri"/>
      <charset val="134"/>
    </font>
    <font>
      <b/>
      <sz val="11"/>
      <color theme="3"/>
      <name val="Calibri"/>
      <charset val="134"/>
      <scheme val="minor"/>
    </font>
    <font>
      <sz val="11"/>
      <color indexed="20"/>
      <name val="Calibri"/>
      <charset val="134"/>
    </font>
    <font>
      <sz val="11"/>
      <color indexed="17"/>
      <name val="Calibri"/>
      <charset val="134"/>
    </font>
    <font>
      <sz val="11"/>
      <color rgb="FF9C0006"/>
      <name val="Calibri"/>
      <charset val="134"/>
      <scheme val="minor"/>
    </font>
    <font>
      <u/>
      <sz val="11"/>
      <color rgb="FF800080"/>
      <name val="Calibri"/>
      <charset val="0"/>
      <scheme val="minor"/>
    </font>
    <font>
      <sz val="11"/>
      <color rgb="FFFA7D00"/>
      <name val="Calibri"/>
      <charset val="134"/>
      <scheme val="minor"/>
    </font>
    <font>
      <sz val="11"/>
      <color rgb="FF006100"/>
      <name val="Calibri"/>
      <charset val="134"/>
      <scheme val="minor"/>
    </font>
    <font>
      <u/>
      <sz val="11"/>
      <color rgb="FF0000FF"/>
      <name val="Calibri"/>
      <charset val="0"/>
      <scheme val="minor"/>
    </font>
    <font>
      <b/>
      <sz val="18"/>
      <color theme="3"/>
      <name val="Cambria"/>
      <charset val="134"/>
      <scheme val="major"/>
    </font>
    <font>
      <i/>
      <sz val="11"/>
      <color rgb="FF7F7F7F"/>
      <name val="Calibri"/>
      <charset val="134"/>
      <scheme val="minor"/>
    </font>
    <font>
      <b/>
      <sz val="15"/>
      <color theme="3"/>
      <name val="Calibri"/>
      <charset val="134"/>
      <scheme val="minor"/>
    </font>
    <font>
      <b/>
      <sz val="13"/>
      <color theme="3"/>
      <name val="Calibri"/>
      <charset val="134"/>
      <scheme val="minor"/>
    </font>
    <font>
      <sz val="11"/>
      <color rgb="FF000000"/>
      <name val="Arial"/>
      <charset val="134"/>
    </font>
    <font>
      <b/>
      <sz val="11"/>
      <color rgb="FF3F3F3F"/>
      <name val="Calibri"/>
      <charset val="134"/>
      <scheme val="minor"/>
    </font>
    <font>
      <sz val="11"/>
      <color rgb="FF3F3F76"/>
      <name val="Calibri"/>
      <charset val="134"/>
      <scheme val="minor"/>
    </font>
    <font>
      <b/>
      <sz val="11"/>
      <color rgb="FFFA7D00"/>
      <name val="Calibri"/>
      <charset val="134"/>
      <scheme val="minor"/>
    </font>
    <font>
      <sz val="10"/>
      <name val="Courier New"/>
      <charset val="134"/>
    </font>
    <font>
      <b/>
      <sz val="11"/>
      <color indexed="9"/>
      <name val="Calibri"/>
      <charset val="134"/>
    </font>
    <font>
      <sz val="11"/>
      <color rgb="FF9C6500"/>
      <name val="Calibri"/>
      <charset val="134"/>
      <scheme val="minor"/>
    </font>
    <font>
      <b/>
      <sz val="11"/>
      <color indexed="56"/>
      <name val="Calibri"/>
      <charset val="134"/>
    </font>
    <font>
      <sz val="10"/>
      <color rgb="FF000000"/>
      <name val="Arial1"/>
      <charset val="134"/>
    </font>
    <font>
      <sz val="10"/>
      <name val="SimSun"/>
      <charset val="134"/>
    </font>
    <font>
      <b/>
      <sz val="13"/>
      <color indexed="56"/>
      <name val="Calibri"/>
      <charset val="134"/>
    </font>
    <font>
      <sz val="10"/>
      <color theme="1"/>
      <name val="Arial"/>
      <charset val="134"/>
    </font>
    <font>
      <b/>
      <sz val="8"/>
      <name val="Arial"/>
      <charset val="134"/>
    </font>
    <font>
      <b/>
      <i/>
      <sz val="16"/>
      <color theme="1"/>
      <name val="Arial1"/>
      <charset val="134"/>
    </font>
    <font>
      <sz val="11"/>
      <color indexed="10"/>
      <name val="Calibri"/>
      <charset val="134"/>
    </font>
    <font>
      <sz val="11"/>
      <color indexed="52"/>
      <name val="Calibri"/>
      <charset val="134"/>
    </font>
    <font>
      <b/>
      <i/>
      <sz val="16"/>
      <color rgb="FF000000"/>
      <name val="Arial"/>
      <charset val="134"/>
    </font>
    <font>
      <b/>
      <sz val="18"/>
      <name val="Times New Roman"/>
      <charset val="134"/>
    </font>
    <font>
      <b/>
      <sz val="15"/>
      <color indexed="56"/>
      <name val="Calibri"/>
      <charset val="134"/>
    </font>
    <font>
      <b/>
      <sz val="18"/>
      <color indexed="56"/>
      <name val="Cambria"/>
      <charset val="134"/>
    </font>
    <font>
      <i/>
      <sz val="8"/>
      <color indexed="12"/>
      <name val="Arial"/>
      <charset val="134"/>
    </font>
    <font>
      <sz val="11"/>
      <color theme="1"/>
      <name val="Arial1"/>
      <charset val="134"/>
    </font>
    <font>
      <sz val="11"/>
      <color rgb="FF000000"/>
      <name val="Calibri"/>
      <charset val="1"/>
    </font>
    <font>
      <sz val="11"/>
      <color rgb="FF000000"/>
      <name val="Calibri"/>
      <charset val="134"/>
    </font>
    <font>
      <sz val="10"/>
      <color theme="1"/>
      <name val="Arial1"/>
      <charset val="134"/>
    </font>
    <font>
      <i/>
      <sz val="11"/>
      <color indexed="23"/>
      <name val="Calibri"/>
      <charset val="134"/>
    </font>
    <font>
      <u/>
      <sz val="10"/>
      <color indexed="12"/>
      <name val="Arial"/>
      <charset val="134"/>
    </font>
    <font>
      <b/>
      <sz val="15"/>
      <color indexed="62"/>
      <name val="Calibri"/>
      <charset val="134"/>
    </font>
    <font>
      <sz val="11"/>
      <color indexed="60"/>
      <name val="Calibri"/>
      <charset val="134"/>
    </font>
    <font>
      <sz val="11"/>
      <color rgb="FF000000"/>
      <name val="Calibri"/>
      <charset val="204"/>
    </font>
    <font>
      <b/>
      <i/>
      <u/>
      <sz val="11"/>
      <color rgb="FF000000"/>
      <name val="Arial"/>
      <charset val="134"/>
    </font>
    <font>
      <b/>
      <i/>
      <u/>
      <sz val="11"/>
      <color theme="1"/>
      <name val="Arial1"/>
      <charset val="134"/>
    </font>
    <font>
      <sz val="11"/>
      <color indexed="8"/>
      <name val="Arial"/>
      <charset val="134"/>
    </font>
  </fonts>
  <fills count="7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2F2F2"/>
        <bgColor indexed="64"/>
      </patternFill>
    </fill>
    <fill>
      <patternFill patternType="solid">
        <fgColor rgb="FFFFFF00"/>
        <bgColor indexed="64"/>
      </patternFill>
    </fill>
    <fill>
      <patternFill patternType="solid">
        <fgColor rgb="FFD9D9D9"/>
        <bgColor indexed="64"/>
      </patternFill>
    </fill>
    <fill>
      <patternFill patternType="solid">
        <fgColor rgb="FFF0F0F0"/>
        <bgColor indexed="64"/>
      </patternFill>
    </fill>
    <fill>
      <patternFill patternType="solid">
        <fgColor rgb="FFCFCFCF"/>
        <bgColor indexed="64"/>
      </patternFill>
    </fill>
    <fill>
      <patternFill patternType="solid">
        <fgColor rgb="FFFFFF99"/>
        <bgColor indexed="64"/>
      </patternFill>
    </fill>
    <fill>
      <patternFill patternType="solid">
        <fgColor theme="0" tint="-0.149998474074526"/>
        <bgColor indexed="64"/>
      </patternFill>
    </fill>
    <fill>
      <patternFill patternType="solid">
        <fgColor indexed="42"/>
        <bgColor indexed="64"/>
      </patternFill>
    </fill>
    <fill>
      <patternFill patternType="solid">
        <fgColor theme="0" tint="-0.0499893185216834"/>
        <bgColor indexed="64"/>
      </patternFill>
    </fill>
    <fill>
      <patternFill patternType="solid">
        <fgColor theme="6" tint="-0.249977111117893"/>
        <bgColor indexed="64"/>
      </patternFill>
    </fill>
    <fill>
      <patternFill patternType="solid">
        <fgColor theme="6" tint="0.399975585192419"/>
        <bgColor indexed="64"/>
      </patternFill>
    </fill>
    <fill>
      <patternFill patternType="solid">
        <fgColor rgb="FF92D050"/>
        <bgColor indexed="64"/>
      </patternFill>
    </fill>
    <fill>
      <patternFill patternType="solid">
        <fgColor theme="8" tint="0.599993896298105"/>
        <bgColor indexed="64"/>
      </patternFill>
    </fill>
    <fill>
      <patternFill patternType="solid">
        <fgColor indexed="26"/>
        <bgColor indexed="64"/>
      </patternFill>
    </fill>
    <fill>
      <patternFill patternType="solid">
        <fgColor theme="5" tint="0.599993896298105"/>
        <bgColor indexed="64"/>
      </patternFill>
    </fill>
    <fill>
      <patternFill patternType="solid">
        <fgColor rgb="FFA5A5A5"/>
        <bgColor indexed="64"/>
      </patternFill>
    </fill>
    <fill>
      <patternFill patternType="solid">
        <fgColor indexed="26"/>
        <bgColor indexed="9"/>
      </patternFill>
    </fill>
    <fill>
      <patternFill patternType="solid">
        <fgColor indexed="47"/>
        <bgColor indexed="41"/>
      </patternFill>
    </fill>
    <fill>
      <patternFill patternType="solid">
        <fgColor indexed="22"/>
        <bgColor indexed="31"/>
      </patternFill>
    </fill>
    <fill>
      <patternFill patternType="solid">
        <fgColor indexed="47"/>
        <bgColor indexed="64"/>
      </patternFill>
    </fill>
    <fill>
      <patternFill patternType="solid">
        <fgColor indexed="22"/>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indexed="31"/>
        <bgColor indexed="22"/>
      </patternFill>
    </fill>
    <fill>
      <patternFill patternType="solid">
        <fgColor theme="7"/>
        <bgColor indexed="64"/>
      </patternFill>
    </fill>
    <fill>
      <patternFill patternType="solid">
        <fgColor theme="4"/>
        <bgColor indexed="64"/>
      </patternFill>
    </fill>
    <fill>
      <patternFill patternType="solid">
        <fgColor rgb="FFFFFFCC"/>
        <bgColor indexed="64"/>
      </patternFill>
    </fill>
    <fill>
      <patternFill patternType="solid">
        <fgColor indexed="47"/>
        <bgColor indexed="22"/>
      </patternFill>
    </fill>
    <fill>
      <patternFill patternType="solid">
        <fgColor indexed="49"/>
        <bgColor indexed="40"/>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theme="9" tint="0.799981688894314"/>
        <bgColor indexed="64"/>
      </patternFill>
    </fill>
    <fill>
      <patternFill patternType="solid">
        <fgColor indexed="44"/>
        <bgColor indexed="31"/>
      </patternFill>
    </fill>
    <fill>
      <patternFill patternType="solid">
        <fgColor indexed="29"/>
        <bgColor indexed="45"/>
      </patternFill>
    </fill>
    <fill>
      <patternFill patternType="solid">
        <fgColor indexed="27"/>
        <bgColor indexed="41"/>
      </patternFill>
    </fill>
    <fill>
      <patternFill patternType="solid">
        <fgColor indexed="51"/>
        <bgColor indexed="13"/>
      </patternFill>
    </fill>
    <fill>
      <patternFill patternType="solid">
        <fgColor indexed="11"/>
        <bgColor indexed="49"/>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rgb="FFFFC7CE"/>
        <bgColor indexed="64"/>
      </patternFill>
    </fill>
    <fill>
      <patternFill patternType="solid">
        <fgColor theme="6" tint="0.599993896298105"/>
        <bgColor indexed="64"/>
      </patternFill>
    </fill>
    <fill>
      <patternFill patternType="solid">
        <fgColor indexed="62"/>
        <bgColor indexed="56"/>
      </patternFill>
    </fill>
    <fill>
      <patternFill patternType="solid">
        <fgColor theme="5"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indexed="27"/>
        <bgColor indexed="42"/>
      </patternFill>
    </fill>
    <fill>
      <patternFill patternType="solid">
        <fgColor indexed="53"/>
        <bgColor indexed="52"/>
      </patternFill>
    </fill>
    <fill>
      <patternFill patternType="solid">
        <fgColor theme="9"/>
        <bgColor indexed="64"/>
      </patternFill>
    </fill>
    <fill>
      <patternFill patternType="solid">
        <fgColor theme="6"/>
        <bgColor indexed="64"/>
      </patternFill>
    </fill>
    <fill>
      <patternFill patternType="solid">
        <fgColor theme="8"/>
        <bgColor indexed="64"/>
      </patternFill>
    </fill>
    <fill>
      <patternFill patternType="solid">
        <fgColor theme="5"/>
        <bgColor indexed="64"/>
      </patternFill>
    </fill>
    <fill>
      <patternFill patternType="solid">
        <fgColor indexed="10"/>
        <bgColor indexed="60"/>
      </patternFill>
    </fill>
    <fill>
      <patternFill patternType="solid">
        <fgColor theme="7"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indexed="57"/>
        <bgColor indexed="21"/>
      </patternFill>
    </fill>
    <fill>
      <patternFill patternType="solid">
        <fgColor indexed="52"/>
        <bgColor indexed="51"/>
      </patternFill>
    </fill>
    <fill>
      <patternFill patternType="solid">
        <fgColor indexed="55"/>
        <bgColor indexed="64"/>
      </patternFill>
    </fill>
    <fill>
      <patternFill patternType="solid">
        <fgColor indexed="30"/>
        <bgColor indexed="21"/>
      </patternFill>
    </fill>
    <fill>
      <patternFill patternType="solid">
        <fgColor theme="9" tint="0.399975585192419"/>
        <bgColor indexed="64"/>
      </patternFill>
    </fill>
    <fill>
      <patternFill patternType="solid">
        <fgColor rgb="FFFFEB9C"/>
        <bgColor indexed="64"/>
      </patternFill>
    </fill>
    <fill>
      <patternFill patternType="solid">
        <fgColor indexed="20"/>
        <bgColor indexed="36"/>
      </patternFill>
    </fill>
    <fill>
      <patternFill patternType="gray0625"/>
    </fill>
    <fill>
      <patternFill patternType="solid">
        <fgColor indexed="55"/>
        <bgColor indexed="23"/>
      </patternFill>
    </fill>
    <fill>
      <patternFill patternType="solid">
        <fgColor indexed="43"/>
        <bgColor indexed="64"/>
      </patternFill>
    </fill>
    <fill>
      <patternFill patternType="solid">
        <fgColor indexed="43"/>
        <bgColor indexed="26"/>
      </patternFill>
    </fill>
  </fills>
  <borders count="1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medium">
        <color rgb="FF000000"/>
      </left>
      <right style="thin">
        <color auto="1"/>
      </right>
      <top style="medium">
        <color rgb="FF000000"/>
      </top>
      <bottom/>
      <diagonal/>
    </border>
    <border>
      <left style="thin">
        <color auto="1"/>
      </left>
      <right style="thin">
        <color auto="1"/>
      </right>
      <top style="medium">
        <color rgb="FF000000"/>
      </top>
      <bottom/>
      <diagonal/>
    </border>
    <border>
      <left style="thin">
        <color auto="1"/>
      </left>
      <right style="medium">
        <color rgb="FF000000"/>
      </right>
      <top style="medium">
        <color rgb="FF000000"/>
      </top>
      <bottom/>
      <diagonal/>
    </border>
    <border>
      <left style="thin">
        <color auto="1"/>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medium">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bottom style="hair">
        <color auto="1"/>
      </bottom>
      <diagonal/>
    </border>
    <border>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medium">
        <color auto="1"/>
      </left>
      <right/>
      <top style="medium">
        <color auto="1"/>
      </top>
      <bottom/>
      <diagonal/>
    </border>
    <border>
      <left style="medium">
        <color auto="1"/>
      </left>
      <right/>
      <top/>
      <bottom/>
      <diagonal/>
    </border>
    <border>
      <left style="medium">
        <color auto="1"/>
      </left>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medium">
        <color auto="1"/>
      </bottom>
      <diagonal/>
    </border>
    <border>
      <left style="medium">
        <color auto="1"/>
      </left>
      <right style="thin">
        <color auto="1"/>
      </right>
      <top style="hair">
        <color auto="1"/>
      </top>
      <bottom style="hair">
        <color auto="1"/>
      </bottom>
      <diagonal/>
    </border>
    <border>
      <left style="thin">
        <color auto="1"/>
      </left>
      <right style="thin">
        <color auto="1"/>
      </right>
      <top style="medium">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thin">
        <color auto="1"/>
      </right>
      <top style="hair">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right/>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style="thin">
        <color auto="1"/>
      </right>
      <top style="hair">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hair">
        <color auto="1"/>
      </bottom>
      <diagonal/>
    </border>
    <border>
      <left style="thin">
        <color auto="1"/>
      </left>
      <right style="medium">
        <color auto="1"/>
      </right>
      <top style="hair">
        <color auto="1"/>
      </top>
      <bottom style="hair">
        <color auto="1"/>
      </bottom>
      <diagonal/>
    </border>
    <border>
      <left style="thin">
        <color auto="1"/>
      </left>
      <right style="medium">
        <color auto="1"/>
      </right>
      <top style="medium">
        <color auto="1"/>
      </top>
      <bottom style="hair">
        <color auto="1"/>
      </bottom>
      <diagonal/>
    </border>
    <border>
      <left style="thin">
        <color auto="1"/>
      </left>
      <right style="medium">
        <color auto="1"/>
      </right>
      <top/>
      <bottom style="hair">
        <color auto="1"/>
      </bottom>
      <diagonal/>
    </border>
    <border>
      <left style="thin">
        <color auto="1"/>
      </left>
      <right style="medium">
        <color auto="1"/>
      </right>
      <top style="hair">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style="thin">
        <color auto="1"/>
      </right>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right style="thin">
        <color auto="1"/>
      </right>
      <top style="hair">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medium">
        <color auto="1"/>
      </left>
      <right style="thin">
        <color auto="1"/>
      </right>
      <top style="thin">
        <color auto="1"/>
      </top>
      <bottom style="thin">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hair">
        <color auto="1"/>
      </bottom>
      <diagonal/>
    </border>
    <border>
      <left style="thin">
        <color auto="1"/>
      </left>
      <right style="medium">
        <color auto="1"/>
      </right>
      <top style="thin">
        <color auto="1"/>
      </top>
      <bottom style="medium">
        <color auto="1"/>
      </bottom>
      <diagonal/>
    </border>
    <border>
      <left style="thin">
        <color indexed="22"/>
      </left>
      <right style="thin">
        <color indexed="22"/>
      </right>
      <top style="thin">
        <color indexed="22"/>
      </top>
      <bottom style="thin">
        <color indexed="22"/>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rgb="FFB2B2B2"/>
      </left>
      <right style="thin">
        <color rgb="FFB2B2B2"/>
      </right>
      <top style="thin">
        <color rgb="FFB2B2B2"/>
      </top>
      <bottom style="thin">
        <color rgb="FFB2B2B2"/>
      </bottom>
      <diagonal/>
    </border>
    <border>
      <left/>
      <right/>
      <top style="thin">
        <color indexed="62"/>
      </top>
      <bottom style="double">
        <color indexed="62"/>
      </bottom>
      <diagonal/>
    </border>
    <border>
      <left/>
      <right/>
      <top/>
      <bottom style="double">
        <color rgb="FFFF8001"/>
      </bottom>
      <diagonal/>
    </border>
    <border>
      <left/>
      <right/>
      <top/>
      <bottom style="thick">
        <color theme="4"/>
      </bottom>
      <diagonal/>
    </border>
    <border>
      <left/>
      <right/>
      <top style="thin">
        <color theme="4"/>
      </top>
      <bottom style="double">
        <color theme="4"/>
      </bottom>
      <diagonal/>
    </border>
    <border>
      <left/>
      <right/>
      <top/>
      <bottom style="thick">
        <color theme="4" tint="0.499984740745262"/>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thick">
        <color indexed="22"/>
      </bottom>
      <diagonal/>
    </border>
    <border>
      <left style="double">
        <color indexed="8"/>
      </left>
      <right style="thin">
        <color indexed="8"/>
      </right>
      <top style="double">
        <color indexed="8"/>
      </top>
      <bottom/>
      <diagonal/>
    </border>
    <border>
      <left/>
      <right/>
      <top/>
      <bottom style="double">
        <color indexed="52"/>
      </bottom>
      <diagonal/>
    </border>
    <border>
      <left/>
      <right/>
      <top/>
      <bottom style="thick">
        <color indexed="62"/>
      </bottom>
      <diagonal/>
    </border>
    <border>
      <left/>
      <right/>
      <top/>
      <bottom style="thick">
        <color indexed="49"/>
      </bottom>
      <diagonal/>
    </border>
    <border>
      <left/>
      <right/>
      <top/>
      <bottom style="thick">
        <color indexed="56"/>
      </bottom>
      <diagonal/>
    </border>
  </borders>
  <cellStyleXfs count="26678">
    <xf numFmtId="0" fontId="0" fillId="0" borderId="0"/>
    <xf numFmtId="0" fontId="52" fillId="24" borderId="102" applyNumberFormat="0" applyAlignment="0" applyProtection="0"/>
    <xf numFmtId="0" fontId="52" fillId="22" borderId="102" applyNumberFormat="0" applyProtection="0">
      <alignment vertical="top"/>
    </xf>
    <xf numFmtId="0" fontId="55" fillId="24" borderId="103" applyNumberFormat="0" applyAlignment="0" applyProtection="0"/>
    <xf numFmtId="0" fontId="55" fillId="22" borderId="103" applyNumberFormat="0" applyAlignment="0" applyProtection="0"/>
    <xf numFmtId="177" fontId="0"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178" fontId="54" fillId="0" borderId="0" applyFont="0" applyFill="0" applyBorder="0" applyAlignment="0" applyProtection="0">
      <alignment vertical="center"/>
    </xf>
    <xf numFmtId="0" fontId="52" fillId="22" borderId="102" applyNumberFormat="0" applyProtection="0">
      <alignment vertical="top"/>
    </xf>
    <xf numFmtId="0" fontId="52" fillId="24" borderId="102" applyNumberFormat="0" applyAlignment="0" applyProtection="0"/>
    <xf numFmtId="0" fontId="1" fillId="0" borderId="105" applyNumberFormat="0" applyFill="0" applyAlignment="0" applyProtection="0"/>
    <xf numFmtId="0" fontId="52" fillId="22" borderId="102" applyNumberFormat="0" applyAlignment="0" applyProtection="0"/>
    <xf numFmtId="0" fontId="0" fillId="38" borderId="0" applyNumberFormat="0" applyBorder="0" applyAlignment="0" applyProtection="0"/>
    <xf numFmtId="0" fontId="55" fillId="22" borderId="103" applyNumberFormat="0" applyProtection="0">
      <alignment vertical="top"/>
    </xf>
    <xf numFmtId="0" fontId="0" fillId="35" borderId="0" applyNumberFormat="0" applyBorder="0" applyProtection="0">
      <alignment vertical="top"/>
    </xf>
    <xf numFmtId="0" fontId="31" fillId="25" borderId="0" applyNumberFormat="0" applyBorder="0" applyAlignment="0" applyProtection="0"/>
    <xf numFmtId="0" fontId="9" fillId="20" borderId="100" applyNumberFormat="0" applyAlignment="0" applyProtection="0"/>
    <xf numFmtId="9" fontId="0" fillId="0" borderId="0" applyFont="0" applyFill="0" applyBorder="0" applyAlignment="0" applyProtection="0"/>
    <xf numFmtId="0" fontId="0" fillId="40" borderId="0" applyNumberFormat="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63" fillId="0" borderId="106" applyNumberFormat="0" applyFill="0" applyAlignment="0" applyProtection="0"/>
    <xf numFmtId="0" fontId="52" fillId="24" borderId="102" applyNumberFormat="0" applyAlignment="0" applyProtection="0"/>
    <xf numFmtId="0" fontId="52" fillId="22" borderId="102" applyNumberFormat="0" applyProtection="0">
      <alignment vertical="top"/>
    </xf>
    <xf numFmtId="0" fontId="50" fillId="19" borderId="101" applyNumberFormat="0" applyAlignment="0" applyProtection="0"/>
    <xf numFmtId="0" fontId="52" fillId="22" borderId="102" applyNumberFormat="0" applyAlignment="0" applyProtection="0"/>
    <xf numFmtId="42" fontId="54" fillId="0" borderId="0" applyFont="0" applyFill="0" applyBorder="0" applyAlignment="0" applyProtection="0">
      <alignment vertical="center"/>
    </xf>
    <xf numFmtId="0" fontId="31" fillId="52" borderId="0" applyNumberFormat="0" applyBorder="0" applyAlignment="0" applyProtection="0"/>
    <xf numFmtId="176" fontId="0" fillId="0" borderId="0" applyFont="0" applyFill="0" applyBorder="0" applyAlignment="0" applyProtection="0"/>
    <xf numFmtId="0" fontId="0" fillId="21" borderId="0" applyNumberFormat="0" applyBorder="0" applyProtection="0">
      <alignment vertical="top"/>
    </xf>
    <xf numFmtId="0" fontId="52" fillId="22" borderId="102" applyNumberFormat="0" applyProtection="0">
      <alignment vertical="top"/>
    </xf>
    <xf numFmtId="0" fontId="55" fillId="22" borderId="103"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62" fillId="0" borderId="0" applyNumberFormat="0" applyFill="0" applyBorder="0" applyAlignment="0" applyProtection="0">
      <alignment vertical="center"/>
    </xf>
    <xf numFmtId="0" fontId="52" fillId="22" borderId="102" applyNumberFormat="0" applyProtection="0">
      <alignment vertical="top"/>
    </xf>
    <xf numFmtId="0" fontId="52" fillId="24" borderId="102" applyNumberFormat="0" applyAlignment="0" applyProtection="0"/>
    <xf numFmtId="0" fontId="9" fillId="0" borderId="0"/>
    <xf numFmtId="0" fontId="65" fillId="0" borderId="0" applyNumberFormat="0" applyFill="0" applyBorder="0" applyAlignment="0" applyProtection="0">
      <alignment vertical="center"/>
    </xf>
    <xf numFmtId="177" fontId="9" fillId="0" borderId="0" applyFont="0" applyFill="0" applyBorder="0" applyAlignment="0" applyProtection="0"/>
    <xf numFmtId="177" fontId="9" fillId="0" borderId="0" applyFont="0" applyFill="0" applyBorder="0" applyAlignment="0" applyProtection="0"/>
    <xf numFmtId="0" fontId="31" fillId="31" borderId="104" applyNumberFormat="0" applyFont="0" applyAlignment="0" applyProtection="0"/>
    <xf numFmtId="0" fontId="0" fillId="28" borderId="0" applyNumberFormat="0" applyBorder="0" applyProtection="0">
      <alignment vertical="top"/>
    </xf>
    <xf numFmtId="177" fontId="31" fillId="0" borderId="0" applyFont="0" applyFill="0" applyBorder="0" applyAlignment="0" applyProtection="0"/>
    <xf numFmtId="0" fontId="31" fillId="18" borderId="0" applyNumberFormat="0" applyBorder="0" applyAlignment="0" applyProtection="0"/>
    <xf numFmtId="0" fontId="9" fillId="20" borderId="100" applyNumberFormat="0" applyAlignment="0" applyProtection="0"/>
    <xf numFmtId="0" fontId="0" fillId="54" borderId="0" applyNumberFormat="0" applyBorder="0" applyProtection="0">
      <alignment vertical="top"/>
    </xf>
    <xf numFmtId="0" fontId="31" fillId="46" borderId="0" applyNumberFormat="0" applyBorder="0" applyAlignment="0" applyProtection="0"/>
    <xf numFmtId="0" fontId="52" fillId="24" borderId="102" applyNumberFormat="0" applyAlignment="0" applyProtection="0"/>
    <xf numFmtId="0" fontId="52" fillId="22" borderId="102"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9" fillId="20" borderId="100" applyNumberFormat="0" applyAlignment="0" applyProtection="0"/>
    <xf numFmtId="0" fontId="53" fillId="0" borderId="0" applyNumberFormat="0" applyFill="0" applyBorder="0" applyAlignment="0" applyProtection="0"/>
    <xf numFmtId="0" fontId="52" fillId="24" borderId="102" applyNumberFormat="0" applyAlignment="0" applyProtection="0"/>
    <xf numFmtId="176" fontId="9" fillId="0" borderId="0" applyFill="0" applyBorder="0" applyAlignment="0" applyProtection="0"/>
    <xf numFmtId="0" fontId="52" fillId="24"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9" fillId="17" borderId="100" applyNumberFormat="0" applyFont="0" applyAlignment="0" applyProtection="0"/>
    <xf numFmtId="0" fontId="57" fillId="33" borderId="0" applyNumberFormat="0" applyBorder="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55" fillId="24" borderId="103" applyNumberFormat="0" applyAlignment="0" applyProtection="0"/>
    <xf numFmtId="0" fontId="66" fillId="0" borderId="0" applyNumberFormat="0" applyFill="0" applyBorder="0" applyAlignment="0" applyProtection="0"/>
    <xf numFmtId="0" fontId="1" fillId="0" borderId="105" applyNumberFormat="0" applyFill="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Alignment="0" applyProtection="0"/>
    <xf numFmtId="43"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9" fillId="17" borderId="100" applyNumberFormat="0" applyFont="0" applyAlignment="0" applyProtection="0"/>
    <xf numFmtId="0" fontId="67" fillId="0" borderId="0" applyNumberFormat="0" applyFill="0" applyBorder="0" applyAlignment="0" applyProtection="0"/>
    <xf numFmtId="0" fontId="9" fillId="20" borderId="100" applyNumberFormat="0" applyAlignment="0" applyProtection="0"/>
    <xf numFmtId="0" fontId="52" fillId="24" borderId="102" applyNumberFormat="0" applyAlignment="0" applyProtection="0"/>
    <xf numFmtId="0" fontId="31" fillId="26" borderId="0" applyNumberFormat="0" applyBorder="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68" fillId="0" borderId="107" applyNumberFormat="0" applyFill="0" applyAlignment="0" applyProtection="0"/>
    <xf numFmtId="0" fontId="56" fillId="57" borderId="0" applyNumberFormat="0" applyBorder="0" applyAlignment="0" applyProtection="0"/>
    <xf numFmtId="0" fontId="52" fillId="24" borderId="102"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55" fillId="24" borderId="103" applyNumberFormat="0" applyAlignment="0" applyProtection="0"/>
    <xf numFmtId="0" fontId="69" fillId="0" borderId="109" applyNumberFormat="0" applyFill="0" applyAlignment="0" applyProtection="0"/>
    <xf numFmtId="0" fontId="56" fillId="29" borderId="0" applyNumberFormat="0" applyBorder="0" applyAlignment="0" applyProtection="0"/>
    <xf numFmtId="0" fontId="5" fillId="20" borderId="100" applyNumberFormat="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55" fillId="24" borderId="103" applyNumberFormat="0" applyAlignment="0" applyProtection="0"/>
    <xf numFmtId="0" fontId="58" fillId="0" borderId="110" applyNumberFormat="0" applyFill="0" applyAlignment="0" applyProtection="0"/>
    <xf numFmtId="0" fontId="56" fillId="58" borderId="0" applyNumberFormat="0" applyBorder="0" applyAlignment="0" applyProtection="0"/>
    <xf numFmtId="0" fontId="5" fillId="20" borderId="100" applyNumberFormat="0" applyProtection="0">
      <alignment vertical="top"/>
    </xf>
    <xf numFmtId="0" fontId="52" fillId="22" borderId="102" applyNumberFormat="0" applyProtection="0">
      <alignment vertical="top"/>
    </xf>
    <xf numFmtId="0" fontId="55" fillId="24" borderId="103" applyNumberFormat="0" applyAlignment="0" applyProtection="0"/>
    <xf numFmtId="0" fontId="58" fillId="0" borderId="0" applyNumberFormat="0" applyFill="0" applyBorder="0" applyAlignment="0" applyProtection="0"/>
    <xf numFmtId="0" fontId="52" fillId="24" borderId="102" applyNumberFormat="0" applyAlignment="0" applyProtection="0"/>
    <xf numFmtId="0" fontId="56" fillId="56" borderId="0" applyNumberFormat="0" applyBorder="0" applyAlignment="0" applyProtection="0"/>
    <xf numFmtId="0" fontId="1" fillId="0" borderId="105" applyNumberFormat="0" applyFill="0" applyProtection="0">
      <alignment vertical="top"/>
    </xf>
    <xf numFmtId="0" fontId="52" fillId="24" borderId="102" applyNumberFormat="0" applyAlignment="0" applyProtection="0"/>
    <xf numFmtId="0" fontId="52" fillId="22" borderId="102" applyNumberFormat="0" applyAlignment="0" applyProtection="0"/>
    <xf numFmtId="0" fontId="9" fillId="0" borderId="0"/>
    <xf numFmtId="0" fontId="51" fillId="23" borderId="102" applyNumberFormat="0" applyAlignment="0" applyProtection="0"/>
    <xf numFmtId="0" fontId="52" fillId="22" borderId="102" applyNumberFormat="0" applyAlignment="0" applyProtection="0"/>
    <xf numFmtId="0" fontId="0" fillId="39" borderId="0" applyNumberFormat="0" applyBorder="0" applyAlignment="0" applyProtection="0"/>
    <xf numFmtId="0" fontId="72" fillId="62" borderId="112" applyNumberFormat="0" applyAlignment="0" applyProtection="0"/>
    <xf numFmtId="0" fontId="52" fillId="22" borderId="102" applyNumberFormat="0" applyAlignment="0" applyProtection="0"/>
    <xf numFmtId="0" fontId="71" fillId="4" borderId="111"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5" fillId="22" borderId="103" applyNumberFormat="0" applyAlignment="0" applyProtection="0"/>
    <xf numFmtId="0" fontId="52" fillId="22" borderId="102" applyNumberFormat="0" applyAlignment="0" applyProtection="0"/>
    <xf numFmtId="0" fontId="1" fillId="0" borderId="105" applyNumberFormat="0" applyFill="0" applyAlignment="0" applyProtection="0"/>
    <xf numFmtId="0" fontId="57" fillId="64" borderId="0" applyNumberFormat="0" applyBorder="0" applyProtection="0">
      <alignment vertical="top"/>
    </xf>
    <xf numFmtId="0" fontId="9" fillId="17" borderId="100" applyNumberFormat="0" applyFont="0" applyAlignment="0" applyProtection="0"/>
    <xf numFmtId="0" fontId="73" fillId="4" borderId="112" applyNumberFormat="0" applyAlignment="0" applyProtection="0"/>
    <xf numFmtId="0" fontId="52" fillId="24"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8" fillId="0" borderId="108" applyNumberFormat="0" applyFill="0" applyAlignment="0" applyProtection="0"/>
    <xf numFmtId="0" fontId="9" fillId="17" borderId="100" applyNumberFormat="0" applyFont="0" applyAlignment="0" applyProtection="0"/>
    <xf numFmtId="0" fontId="52" fillId="22" borderId="102" applyNumberFormat="0" applyProtection="0">
      <alignment vertical="top"/>
    </xf>
    <xf numFmtId="0" fontId="55" fillId="22" borderId="103" applyNumberFormat="0" applyAlignment="0" applyProtection="0"/>
    <xf numFmtId="0" fontId="52" fillId="22" borderId="102" applyNumberFormat="0" applyAlignment="0" applyProtection="0"/>
    <xf numFmtId="0" fontId="1" fillId="0" borderId="105" applyNumberFormat="0" applyFill="0" applyAlignment="0" applyProtection="0"/>
    <xf numFmtId="0" fontId="56" fillId="57" borderId="0" applyNumberFormat="0" applyBorder="0" applyAlignment="0" applyProtection="0"/>
    <xf numFmtId="0" fontId="31" fillId="44" borderId="0" applyNumberFormat="0" applyBorder="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Alignment="0" applyProtection="0"/>
    <xf numFmtId="0" fontId="75" fillId="66" borderId="113"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5" fillId="24" borderId="103" applyNumberFormat="0" applyAlignment="0" applyProtection="0"/>
    <xf numFmtId="0" fontId="52" fillId="22" borderId="102" applyNumberFormat="0" applyProtection="0">
      <alignment vertical="top"/>
    </xf>
    <xf numFmtId="0" fontId="0" fillId="38" borderId="0" applyNumberFormat="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9" fillId="17" borderId="100" applyNumberFormat="0" applyFont="0" applyAlignment="0" applyProtection="0"/>
    <xf numFmtId="0" fontId="9" fillId="20" borderId="100" applyNumberFormat="0" applyAlignment="0" applyProtection="0"/>
    <xf numFmtId="0" fontId="57" fillId="67" borderId="0" applyNumberFormat="0" applyBorder="0" applyAlignment="0" applyProtection="0"/>
    <xf numFmtId="0" fontId="51" fillId="32" borderId="102" applyNumberFormat="0" applyAlignment="0" applyProtection="0"/>
    <xf numFmtId="0" fontId="1" fillId="0" borderId="105" applyNumberFormat="0" applyFill="0" applyProtection="0">
      <alignment vertical="top"/>
    </xf>
    <xf numFmtId="0" fontId="52" fillId="22" borderId="102" applyNumberFormat="0" applyAlignment="0" applyProtection="0"/>
    <xf numFmtId="0" fontId="31" fillId="27" borderId="0" applyNumberFormat="0" applyBorder="0" applyAlignment="0" applyProtection="0"/>
    <xf numFmtId="0" fontId="64" fillId="53" borderId="0" applyNumberFormat="0" applyBorder="0" applyAlignment="0" applyProtection="0"/>
    <xf numFmtId="0" fontId="9" fillId="20" borderId="100" applyNumberFormat="0" applyAlignment="0" applyProtection="0"/>
    <xf numFmtId="0" fontId="31" fillId="43" borderId="0" applyNumberFormat="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61" fillId="47" borderId="0" applyNumberFormat="0" applyBorder="0" applyAlignment="0" applyProtection="0"/>
    <xf numFmtId="0" fontId="76" fillId="69" borderId="0" applyNumberFormat="0" applyBorder="0" applyAlignment="0" applyProtection="0"/>
    <xf numFmtId="0" fontId="55" fillId="24" borderId="103" applyNumberFormat="0" applyAlignment="0" applyProtection="0"/>
    <xf numFmtId="0" fontId="52" fillId="24" borderId="102" applyNumberFormat="0" applyAlignment="0" applyProtection="0"/>
    <xf numFmtId="0" fontId="31" fillId="44" borderId="0" applyNumberFormat="0" applyBorder="0" applyAlignment="0" applyProtection="0"/>
    <xf numFmtId="0" fontId="70" fillId="0" borderId="0"/>
    <xf numFmtId="0" fontId="52" fillId="24" borderId="102" applyNumberFormat="0" applyAlignment="0" applyProtection="0"/>
    <xf numFmtId="0" fontId="52" fillId="24"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6" fillId="30" borderId="0" applyNumberFormat="0" applyBorder="0" applyAlignment="0" applyProtection="0"/>
    <xf numFmtId="0" fontId="55" fillId="22" borderId="103" applyNumberFormat="0" applyProtection="0">
      <alignment vertical="top"/>
    </xf>
    <xf numFmtId="0" fontId="9" fillId="20" borderId="100" applyNumberFormat="0" applyAlignment="0" applyProtection="0"/>
    <xf numFmtId="0" fontId="31" fillId="26" borderId="0" applyNumberFormat="0" applyBorder="0" applyAlignment="0" applyProtection="0"/>
    <xf numFmtId="0" fontId="1" fillId="0" borderId="105" applyNumberFormat="0" applyFill="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176" fontId="9" fillId="0" borderId="0" applyFont="0" applyFill="0" applyBorder="0" applyAlignment="0" applyProtection="0"/>
    <xf numFmtId="0" fontId="0" fillId="41" borderId="0" applyNumberFormat="0" applyBorder="0" applyProtection="0">
      <alignment vertical="top"/>
    </xf>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6" fillId="63" borderId="0" applyNumberFormat="0" applyBorder="0" applyAlignment="0" applyProtection="0"/>
    <xf numFmtId="0" fontId="9" fillId="17" borderId="100" applyNumberFormat="0" applyFont="0" applyAlignment="0" applyProtection="0"/>
    <xf numFmtId="0" fontId="31" fillId="37" borderId="0" applyNumberFormat="0" applyBorder="0" applyAlignment="0" applyProtection="0"/>
    <xf numFmtId="0" fontId="56" fillId="14" borderId="0" applyNumberFormat="0" applyBorder="0" applyAlignment="0" applyProtection="0"/>
    <xf numFmtId="0" fontId="0" fillId="28" borderId="0" applyNumberFormat="0" applyBorder="0" applyProtection="0">
      <alignment vertical="top"/>
    </xf>
    <xf numFmtId="0" fontId="52" fillId="24" borderId="102" applyNumberFormat="0" applyAlignment="0" applyProtection="0"/>
    <xf numFmtId="0" fontId="56" fillId="59" borderId="0" applyNumberFormat="0" applyBorder="0" applyAlignment="0" applyProtection="0"/>
    <xf numFmtId="0" fontId="9" fillId="20" borderId="100" applyNumberFormat="0" applyAlignment="0" applyProtection="0"/>
    <xf numFmtId="0" fontId="31" fillId="45" borderId="0" applyNumberFormat="0" applyBorder="0" applyAlignment="0" applyProtection="0"/>
    <xf numFmtId="0" fontId="55" fillId="22"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176" fontId="9" fillId="0" borderId="0" applyFont="0" applyFill="0" applyBorder="0" applyAlignment="0" applyProtection="0"/>
    <xf numFmtId="0" fontId="31" fillId="46" borderId="0" applyNumberFormat="0" applyBorder="0" applyAlignment="0" applyProtection="0"/>
    <xf numFmtId="0" fontId="52" fillId="22" borderId="102" applyNumberFormat="0" applyAlignment="0" applyProtection="0"/>
    <xf numFmtId="0" fontId="56" fillId="50" borderId="0" applyNumberFormat="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0" fillId="38" borderId="0" applyNumberFormat="0" applyBorder="0" applyAlignment="0" applyProtection="0"/>
    <xf numFmtId="0" fontId="55" fillId="22" borderId="103" applyNumberFormat="0" applyProtection="0">
      <alignment vertical="top"/>
    </xf>
    <xf numFmtId="0" fontId="0" fillId="34" borderId="0" applyNumberFormat="0" applyBorder="0" applyProtection="0">
      <alignment vertical="top"/>
    </xf>
    <xf numFmtId="0" fontId="31" fillId="48" borderId="0" applyNumberFormat="0" applyBorder="0" applyAlignment="0" applyProtection="0"/>
    <xf numFmtId="0" fontId="55" fillId="24" borderId="103" applyNumberFormat="0" applyAlignment="0" applyProtection="0"/>
    <xf numFmtId="0" fontId="56" fillId="14" borderId="0" applyNumberFormat="0" applyBorder="0" applyAlignment="0" applyProtection="0"/>
    <xf numFmtId="0" fontId="0" fillId="32" borderId="0" applyNumberFormat="0" applyBorder="0" applyAlignment="0" applyProtection="0"/>
    <xf numFmtId="0" fontId="52" fillId="24" borderId="102" applyNumberFormat="0" applyAlignment="0" applyProtection="0"/>
    <xf numFmtId="0" fontId="31" fillId="43" borderId="0" applyNumberFormat="0" applyBorder="0" applyAlignment="0" applyProtection="0"/>
    <xf numFmtId="0" fontId="52" fillId="22" borderId="102" applyNumberFormat="0" applyProtection="0">
      <alignment vertical="top"/>
    </xf>
    <xf numFmtId="0" fontId="52" fillId="22" borderId="102" applyNumberFormat="0" applyAlignment="0" applyProtection="0"/>
    <xf numFmtId="0" fontId="55" fillId="24" borderId="103" applyNumberFormat="0" applyAlignment="0" applyProtection="0"/>
    <xf numFmtId="0" fontId="56" fillId="61" borderId="0" applyNumberFormat="0" applyBorder="0" applyAlignment="0" applyProtection="0"/>
    <xf numFmtId="0" fontId="9" fillId="20" borderId="100" applyNumberFormat="0" applyAlignment="0" applyProtection="0"/>
    <xf numFmtId="0" fontId="0" fillId="36" borderId="0" applyNumberFormat="0" applyBorder="0" applyProtection="0">
      <alignment vertical="top"/>
    </xf>
    <xf numFmtId="0" fontId="31" fillId="16" borderId="0" applyNumberFormat="0" applyBorder="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0" fontId="56" fillId="51" borderId="0" applyNumberFormat="0" applyBorder="0" applyAlignment="0" applyProtection="0"/>
    <xf numFmtId="177" fontId="9" fillId="0" borderId="0" applyFont="0" applyFill="0" applyBorder="0" applyAlignment="0" applyProtection="0"/>
    <xf numFmtId="0" fontId="52" fillId="22"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5" fillId="24" borderId="103" applyNumberFormat="0" applyAlignment="0" applyProtection="0"/>
    <xf numFmtId="0" fontId="0" fillId="41" borderId="0" applyNumberFormat="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56" fillId="68" borderId="0" applyNumberFormat="0" applyBorder="0" applyAlignment="0" applyProtection="0"/>
    <xf numFmtId="0" fontId="9" fillId="17" borderId="100" applyNumberFormat="0" applyFont="0" applyAlignment="0" applyProtection="0"/>
    <xf numFmtId="0" fontId="56" fillId="61" borderId="0" applyNumberFormat="0" applyBorder="0" applyAlignment="0" applyProtection="0"/>
    <xf numFmtId="0" fontId="52" fillId="24" borderId="102" applyNumberFormat="0" applyAlignment="0" applyProtection="0"/>
    <xf numFmtId="0" fontId="55" fillId="22" borderId="103" applyNumberFormat="0" applyAlignment="0" applyProtection="0"/>
    <xf numFmtId="0" fontId="52" fillId="22" borderId="102" applyNumberFormat="0" applyAlignment="0" applyProtection="0"/>
    <xf numFmtId="0" fontId="52" fillId="22" borderId="102" applyNumberFormat="0" applyProtection="0">
      <alignment vertical="top"/>
    </xf>
    <xf numFmtId="0" fontId="0" fillId="38" borderId="0" applyNumberFormat="0" applyBorder="0" applyAlignment="0" applyProtection="0"/>
    <xf numFmtId="0" fontId="0" fillId="34" borderId="0" applyNumberFormat="0" applyBorder="0" applyProtection="0">
      <alignment vertical="top"/>
    </xf>
    <xf numFmtId="0" fontId="52" fillId="24" borderId="102" applyNumberFormat="0" applyAlignment="0" applyProtection="0"/>
    <xf numFmtId="0" fontId="31" fillId="45" borderId="0" applyNumberFormat="0" applyBorder="0" applyAlignment="0" applyProtection="0"/>
    <xf numFmtId="0" fontId="52" fillId="22" borderId="102" applyNumberFormat="0" applyAlignment="0" applyProtection="0"/>
    <xf numFmtId="0" fontId="52" fillId="24" borderId="102" applyNumberFormat="0" applyAlignment="0" applyProtection="0"/>
    <xf numFmtId="0" fontId="77" fillId="0" borderId="114" applyNumberFormat="0" applyFill="0" applyProtection="0">
      <alignment vertical="top"/>
    </xf>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56" fillId="51" borderId="0" applyNumberFormat="0" applyBorder="0" applyAlignment="0" applyProtection="0"/>
    <xf numFmtId="0" fontId="0" fillId="35" borderId="0" applyNumberFormat="0" applyBorder="0" applyProtection="0">
      <alignment vertical="top"/>
    </xf>
    <xf numFmtId="0" fontId="52" fillId="24" borderId="102" applyNumberFormat="0" applyAlignment="0" applyProtection="0"/>
    <xf numFmtId="0" fontId="77" fillId="0" borderId="0" applyNumberFormat="0" applyFill="0" applyBorder="0" applyProtection="0">
      <alignment vertical="top"/>
    </xf>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31" fillId="52" borderId="0" applyNumberFormat="0" applyBorder="0" applyAlignment="0" applyProtection="0"/>
    <xf numFmtId="0" fontId="9" fillId="20" borderId="100" applyNumberFormat="0" applyAlignment="0" applyProtection="0"/>
    <xf numFmtId="0" fontId="0" fillId="36" borderId="0" applyNumberFormat="0" applyBorder="0" applyProtection="0">
      <alignment vertical="top"/>
    </xf>
    <xf numFmtId="0" fontId="52" fillId="22" borderId="102" applyNumberFormat="0" applyProtection="0">
      <alignment vertical="top"/>
    </xf>
    <xf numFmtId="0" fontId="9" fillId="17" borderId="100" applyNumberFormat="0" applyFont="0" applyAlignment="0" applyProtection="0"/>
    <xf numFmtId="0" fontId="56" fillId="68" borderId="0" applyNumberFormat="0" applyBorder="0" applyAlignment="0" applyProtection="0"/>
    <xf numFmtId="0" fontId="0" fillId="54" borderId="0" applyNumberFormat="0" applyBorder="0" applyProtection="0">
      <alignment vertical="top"/>
    </xf>
    <xf numFmtId="0" fontId="52" fillId="22" borderId="102" applyNumberFormat="0" applyProtection="0">
      <alignment vertical="top"/>
    </xf>
    <xf numFmtId="0" fontId="1" fillId="0" borderId="105" applyNumberFormat="0" applyFill="0" applyAlignment="0" applyProtection="0"/>
    <xf numFmtId="0" fontId="0" fillId="21" borderId="0" applyNumberFormat="0" applyBorder="0" applyProtection="0">
      <alignment vertical="top"/>
    </xf>
    <xf numFmtId="0" fontId="31" fillId="37" borderId="0" applyNumberFormat="0" applyBorder="0" applyAlignment="0" applyProtection="0"/>
    <xf numFmtId="0" fontId="52" fillId="22" borderId="102" applyNumberFormat="0" applyProtection="0">
      <alignment vertical="top"/>
    </xf>
    <xf numFmtId="0" fontId="55" fillId="24" borderId="103" applyNumberFormat="0" applyAlignment="0" applyProtection="0"/>
    <xf numFmtId="0" fontId="51" fillId="3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1" fillId="32" borderId="102" applyNumberFormat="0" applyAlignment="0" applyProtection="0"/>
    <xf numFmtId="0" fontId="0" fillId="34" borderId="0" applyNumberFormat="0" applyBorder="0" applyAlignment="0" applyProtection="0"/>
    <xf numFmtId="0" fontId="52" fillId="22" borderId="102" applyNumberFormat="0" applyProtection="0">
      <alignment vertical="top"/>
    </xf>
    <xf numFmtId="0" fontId="5" fillId="20" borderId="100" applyNumberFormat="0" applyProtection="0">
      <alignment vertical="top"/>
    </xf>
    <xf numFmtId="0" fontId="31" fillId="26" borderId="0" applyNumberFormat="0" applyBorder="0" applyAlignment="0" applyProtection="0"/>
    <xf numFmtId="0" fontId="52" fillId="24" borderId="102" applyNumberFormat="0" applyAlignment="0" applyProtection="0"/>
    <xf numFmtId="0" fontId="5" fillId="20" borderId="100" applyNumberFormat="0" applyProtection="0">
      <alignment vertical="top"/>
    </xf>
    <xf numFmtId="0" fontId="31" fillId="26" borderId="0" applyNumberFormat="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31" fillId="27" borderId="0" applyNumberFormat="0" applyBorder="0" applyAlignment="0" applyProtection="0"/>
    <xf numFmtId="0" fontId="9" fillId="17" borderId="100" applyNumberFormat="0" applyFont="0" applyAlignment="0" applyProtection="0"/>
    <xf numFmtId="0" fontId="9" fillId="20" borderId="100" applyNumberFormat="0" applyAlignment="0" applyProtection="0"/>
    <xf numFmtId="0" fontId="57" fillId="39" borderId="0" applyNumberFormat="0" applyBorder="0" applyAlignment="0" applyProtection="0"/>
    <xf numFmtId="0" fontId="51" fillId="3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31" fillId="27" borderId="0" applyNumberFormat="0" applyBorder="0" applyAlignment="0" applyProtection="0"/>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0" fontId="31" fillId="26" borderId="0" applyNumberFormat="0" applyBorder="0" applyAlignment="0" applyProtection="0"/>
    <xf numFmtId="0" fontId="52" fillId="24"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31" fillId="26" borderId="0" applyNumberFormat="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31" fillId="45" borderId="0" applyNumberFormat="0" applyBorder="0" applyAlignment="0" applyProtection="0"/>
    <xf numFmtId="0" fontId="52" fillId="22" borderId="102" applyNumberFormat="0" applyProtection="0">
      <alignment vertical="top"/>
    </xf>
    <xf numFmtId="0" fontId="52" fillId="24" borderId="102" applyNumberFormat="0" applyAlignment="0" applyProtection="0"/>
    <xf numFmtId="0" fontId="5" fillId="20" borderId="100" applyNumberFormat="0" applyProtection="0">
      <alignment vertical="top"/>
    </xf>
    <xf numFmtId="0" fontId="31" fillId="45" borderId="0" applyNumberFormat="0" applyBorder="0" applyAlignment="0" applyProtection="0"/>
    <xf numFmtId="177" fontId="9" fillId="0" borderId="0" applyFont="0" applyFill="0" applyBorder="0" applyAlignment="0" applyProtection="0"/>
    <xf numFmtId="0" fontId="55" fillId="22" borderId="103" applyNumberFormat="0" applyAlignment="0" applyProtection="0"/>
    <xf numFmtId="0" fontId="51" fillId="3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1" fillId="3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31" fillId="45" borderId="0" applyNumberFormat="0" applyBorder="0" applyAlignment="0" applyProtection="0"/>
    <xf numFmtId="0" fontId="52" fillId="22" borderId="102" applyNumberFormat="0" applyProtection="0">
      <alignment vertical="top"/>
    </xf>
    <xf numFmtId="0" fontId="52" fillId="24" borderId="102" applyNumberFormat="0" applyAlignment="0" applyProtection="0"/>
    <xf numFmtId="0" fontId="9" fillId="17" borderId="100" applyNumberFormat="0" applyFont="0" applyAlignment="0" applyProtection="0"/>
    <xf numFmtId="0" fontId="31" fillId="45" borderId="0" applyNumberFormat="0" applyBorder="0" applyAlignment="0" applyProtection="0"/>
    <xf numFmtId="0" fontId="55" fillId="22" borderId="103" applyNumberFormat="0" applyAlignment="0" applyProtection="0"/>
    <xf numFmtId="0" fontId="31" fillId="52" borderId="0" applyNumberFormat="0" applyBorder="0" applyAlignment="0" applyProtection="0"/>
    <xf numFmtId="0" fontId="51" fillId="3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31" fillId="52" borderId="0" applyNumberFormat="0" applyBorder="0" applyAlignment="0" applyProtection="0"/>
    <xf numFmtId="0" fontId="55" fillId="24" borderId="103" applyNumberFormat="0" applyAlignment="0" applyProtection="0"/>
    <xf numFmtId="0" fontId="51" fillId="21" borderId="102" applyNumberFormat="0" applyProtection="0">
      <alignment vertical="top"/>
    </xf>
    <xf numFmtId="0" fontId="52" fillId="24" borderId="102" applyNumberFormat="0" applyAlignment="0" applyProtection="0"/>
    <xf numFmtId="0" fontId="31" fillId="52" borderId="0" applyNumberFormat="0" applyBorder="0" applyAlignment="0" applyProtection="0"/>
    <xf numFmtId="0" fontId="51" fillId="3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31" fillId="52" borderId="0" applyNumberFormat="0" applyBorder="0" applyAlignment="0" applyProtection="0"/>
    <xf numFmtId="0" fontId="52" fillId="22" borderId="102" applyNumberFormat="0" applyProtection="0">
      <alignment vertical="top"/>
    </xf>
    <xf numFmtId="0" fontId="31" fillId="43" borderId="0" applyNumberFormat="0" applyBorder="0" applyAlignment="0" applyProtection="0"/>
    <xf numFmtId="0" fontId="52" fillId="24" borderId="102" applyNumberFormat="0" applyAlignment="0" applyProtection="0"/>
    <xf numFmtId="0" fontId="31" fillId="43" borderId="0" applyNumberFormat="0" applyBorder="0" applyAlignment="0" applyProtection="0"/>
    <xf numFmtId="0" fontId="9" fillId="20" borderId="100" applyNumberFormat="0" applyAlignment="0" applyProtection="0"/>
    <xf numFmtId="0" fontId="31" fillId="43" borderId="0" applyNumberFormat="0" applyBorder="0" applyAlignment="0" applyProtection="0"/>
    <xf numFmtId="0" fontId="31" fillId="43" borderId="0" applyNumberFormat="0" applyBorder="0" applyAlignment="0" applyProtection="0"/>
    <xf numFmtId="0" fontId="52" fillId="22" borderId="102" applyNumberFormat="0" applyProtection="0">
      <alignment vertical="top"/>
    </xf>
    <xf numFmtId="0" fontId="5" fillId="20" borderId="100" applyNumberFormat="0" applyProtection="0">
      <alignment vertical="top"/>
    </xf>
    <xf numFmtId="0" fontId="31" fillId="44" borderId="0" applyNumberFormat="0" applyBorder="0" applyAlignment="0" applyProtection="0"/>
    <xf numFmtId="0" fontId="52" fillId="24" borderId="102" applyNumberFormat="0" applyAlignment="0" applyProtection="0"/>
    <xf numFmtId="0" fontId="5" fillId="20" borderId="100" applyNumberFormat="0" applyProtection="0">
      <alignment vertical="top"/>
    </xf>
    <xf numFmtId="0" fontId="31" fillId="44" borderId="0" applyNumberFormat="0" applyBorder="0" applyAlignment="0" applyProtection="0"/>
    <xf numFmtId="0" fontId="52" fillId="24" borderId="102" applyNumberFormat="0" applyAlignment="0" applyProtection="0"/>
    <xf numFmtId="0" fontId="31" fillId="44" borderId="0" applyNumberFormat="0" applyBorder="0" applyAlignment="0" applyProtection="0"/>
    <xf numFmtId="0" fontId="60" fillId="35" borderId="0" applyNumberFormat="0" applyBorder="0" applyAlignment="0" applyProtection="0"/>
    <xf numFmtId="0" fontId="52" fillId="24" borderId="102" applyNumberFormat="0" applyAlignment="0" applyProtection="0"/>
    <xf numFmtId="0" fontId="5" fillId="20" borderId="100" applyNumberFormat="0" applyProtection="0">
      <alignment vertical="top"/>
    </xf>
    <xf numFmtId="0" fontId="31" fillId="44" borderId="0" applyNumberFormat="0" applyBorder="0" applyAlignment="0" applyProtection="0"/>
    <xf numFmtId="0" fontId="9" fillId="17" borderId="100" applyNumberFormat="0" applyFont="0" applyAlignment="0" applyProtection="0"/>
    <xf numFmtId="0" fontId="0" fillId="39" borderId="0" applyNumberFormat="0" applyBorder="0" applyAlignment="0" applyProtection="0"/>
    <xf numFmtId="0" fontId="9" fillId="0" borderId="0"/>
    <xf numFmtId="0" fontId="52" fillId="22" borderId="102" applyNumberFormat="0" applyProtection="0">
      <alignment vertical="top"/>
    </xf>
    <xf numFmtId="0" fontId="5" fillId="20" borderId="100" applyNumberFormat="0" applyProtection="0">
      <alignment vertical="top"/>
    </xf>
    <xf numFmtId="0" fontId="31" fillId="37" borderId="0" applyNumberFormat="0" applyBorder="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0" fillId="39" borderId="0" applyNumberFormat="0" applyBorder="0" applyAlignment="0" applyProtection="0"/>
    <xf numFmtId="0" fontId="52" fillId="24" borderId="102" applyNumberFormat="0" applyAlignment="0" applyProtection="0"/>
    <xf numFmtId="0" fontId="52" fillId="22" borderId="102" applyNumberFormat="0" applyProtection="0">
      <alignment vertical="top"/>
    </xf>
    <xf numFmtId="0" fontId="5" fillId="20" borderId="100" applyNumberFormat="0" applyProtection="0">
      <alignment vertical="top"/>
    </xf>
    <xf numFmtId="0" fontId="31" fillId="37" borderId="0" applyNumberFormat="0" applyBorder="0" applyAlignment="0" applyProtection="0"/>
    <xf numFmtId="0" fontId="52" fillId="22" borderId="102" applyNumberFormat="0" applyProtection="0">
      <alignment vertical="top"/>
    </xf>
    <xf numFmtId="0" fontId="52" fillId="22" borderId="102" applyNumberFormat="0" applyAlignment="0" applyProtection="0"/>
    <xf numFmtId="0" fontId="52" fillId="24" borderId="102" applyNumberFormat="0" applyAlignment="0" applyProtection="0"/>
    <xf numFmtId="0" fontId="57" fillId="39" borderId="0" applyNumberFormat="0" applyBorder="0" applyProtection="0">
      <alignment vertical="top"/>
    </xf>
    <xf numFmtId="0" fontId="55" fillId="22" borderId="103" applyNumberFormat="0" applyProtection="0">
      <alignment vertical="top"/>
    </xf>
    <xf numFmtId="0" fontId="9" fillId="20" borderId="100" applyNumberFormat="0" applyAlignment="0" applyProtection="0"/>
    <xf numFmtId="0" fontId="31" fillId="37" borderId="0" applyNumberFormat="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 fillId="20" borderId="100" applyNumberFormat="0" applyProtection="0">
      <alignment vertical="top"/>
    </xf>
    <xf numFmtId="0" fontId="31" fillId="37" borderId="0" applyNumberFormat="0" applyBorder="0" applyAlignment="0" applyProtection="0"/>
    <xf numFmtId="0" fontId="9" fillId="17" borderId="100" applyNumberFormat="0" applyFont="0" applyAlignment="0" applyProtection="0"/>
    <xf numFmtId="0" fontId="0" fillId="32" borderId="0" applyNumberFormat="0" applyBorder="0" applyAlignment="0" applyProtection="0"/>
    <xf numFmtId="176" fontId="9" fillId="0" borderId="0" applyFont="0" applyFill="0" applyBorder="0" applyAlignment="0" applyProtection="0"/>
    <xf numFmtId="0" fontId="78" fillId="0" borderId="0" applyNumberFormat="0" applyBorder="0" applyProtection="0"/>
    <xf numFmtId="0" fontId="9" fillId="0" borderId="0"/>
    <xf numFmtId="179" fontId="9" fillId="0" borderId="0" applyFont="0" applyFill="0" applyBorder="0" applyAlignment="0" applyProtection="0"/>
    <xf numFmtId="0" fontId="0" fillId="28" borderId="0" applyNumberFormat="0" applyBorder="0" applyAlignment="0" applyProtection="0"/>
    <xf numFmtId="0" fontId="1" fillId="0" borderId="105" applyNumberFormat="0" applyFill="0" applyProtection="0">
      <alignment vertical="top"/>
    </xf>
    <xf numFmtId="0" fontId="55" fillId="24" borderId="103" applyNumberFormat="0" applyAlignment="0" applyProtection="0"/>
    <xf numFmtId="0" fontId="55" fillId="22" borderId="103" applyNumberFormat="0" applyProtection="0">
      <alignment vertical="top"/>
    </xf>
    <xf numFmtId="0" fontId="52" fillId="24" borderId="102" applyNumberFormat="0" applyAlignment="0" applyProtection="0"/>
    <xf numFmtId="179" fontId="9" fillId="0" borderId="0" applyFont="0" applyFill="0" applyBorder="0" applyAlignment="0" applyProtection="0"/>
    <xf numFmtId="0" fontId="0" fillId="28" borderId="0" applyNumberFormat="0" applyBorder="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0" fillId="28" borderId="0" applyNumberFormat="0" applyBorder="0" applyAlignment="0" applyProtection="0"/>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43" fontId="9" fillId="0" borderId="0" applyFont="0" applyFill="0" applyBorder="0" applyAlignment="0" applyProtection="0"/>
    <xf numFmtId="0" fontId="0" fillId="38" borderId="0" applyNumberFormat="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9" fontId="9" fillId="0" borderId="0" applyFont="0" applyFill="0" applyBorder="0" applyAlignment="0" applyProtection="0"/>
    <xf numFmtId="0" fontId="9" fillId="17" borderId="100" applyNumberFormat="0" applyFont="0" applyAlignment="0" applyProtection="0"/>
    <xf numFmtId="182" fontId="9" fillId="0" borderId="0" applyFont="0" applyFill="0" applyBorder="0" applyAlignment="0" applyProtection="0"/>
    <xf numFmtId="0" fontId="52" fillId="22" borderId="102" applyNumberFormat="0" applyProtection="0">
      <alignment vertical="top"/>
    </xf>
    <xf numFmtId="0" fontId="0" fillId="28" borderId="0" applyNumberFormat="0" applyBorder="0" applyAlignment="0" applyProtection="0"/>
    <xf numFmtId="0" fontId="55" fillId="24" borderId="103" applyNumberFormat="0" applyAlignment="0" applyProtection="0"/>
    <xf numFmtId="0" fontId="52" fillId="24" borderId="102" applyNumberFormat="0" applyAlignment="0" applyProtection="0"/>
    <xf numFmtId="0" fontId="0" fillId="28" borderId="0" applyNumberFormat="0" applyBorder="0" applyAlignment="0" applyProtection="0"/>
    <xf numFmtId="0" fontId="64" fillId="53" borderId="0" applyNumberFormat="0" applyBorder="0" applyAlignment="0" applyProtection="0"/>
    <xf numFmtId="0" fontId="0" fillId="28" borderId="0" applyNumberFormat="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0" fillId="28" borderId="0" applyNumberFormat="0" applyBorder="0" applyAlignment="0" applyProtection="0"/>
    <xf numFmtId="0" fontId="0" fillId="28" borderId="0" applyNumberFormat="0" applyBorder="0" applyAlignment="0" applyProtection="0"/>
    <xf numFmtId="0" fontId="0" fillId="34" borderId="0" applyNumberFormat="0" applyBorder="0" applyAlignment="0" applyProtection="0"/>
    <xf numFmtId="0" fontId="0" fillId="40" borderId="0" applyNumberFormat="0" applyBorder="0" applyAlignment="0" applyProtection="0"/>
    <xf numFmtId="177" fontId="0" fillId="0" borderId="0" applyFont="0" applyFill="0" applyBorder="0" applyAlignment="0" applyProtection="0"/>
    <xf numFmtId="0" fontId="9" fillId="0" borderId="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0" fillId="34" borderId="0" applyNumberFormat="0" applyBorder="0" applyAlignment="0" applyProtection="0"/>
    <xf numFmtId="0" fontId="52" fillId="22" borderId="102" applyNumberFormat="0" applyProtection="0">
      <alignment vertical="top"/>
    </xf>
    <xf numFmtId="0" fontId="0" fillId="34" borderId="0" applyNumberFormat="0" applyBorder="0" applyAlignment="0" applyProtection="0"/>
    <xf numFmtId="0" fontId="52" fillId="22" borderId="102" applyNumberFormat="0" applyProtection="0">
      <alignment vertical="top"/>
    </xf>
    <xf numFmtId="0" fontId="51" fillId="32" borderId="102" applyNumberFormat="0" applyAlignment="0" applyProtection="0"/>
    <xf numFmtId="0" fontId="0" fillId="34" borderId="0" applyNumberFormat="0" applyBorder="0" applyAlignment="0" applyProtection="0"/>
    <xf numFmtId="177" fontId="0" fillId="0" borderId="0" applyFont="0" applyFill="0" applyBorder="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0" fillId="34" borderId="0" applyNumberFormat="0" applyBorder="0" applyAlignment="0" applyProtection="0"/>
    <xf numFmtId="0" fontId="51" fillId="32" borderId="102" applyNumberFormat="0" applyAlignment="0" applyProtection="0"/>
    <xf numFmtId="176" fontId="9" fillId="0" borderId="0" applyFill="0" applyBorder="0" applyAlignment="0" applyProtection="0"/>
    <xf numFmtId="0" fontId="0" fillId="34" borderId="0" applyNumberFormat="0" applyBorder="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4" borderId="102" applyNumberFormat="0" applyAlignment="0" applyProtection="0"/>
    <xf numFmtId="0" fontId="0" fillId="34" borderId="0" applyNumberFormat="0" applyBorder="0" applyAlignment="0" applyProtection="0"/>
    <xf numFmtId="0" fontId="0" fillId="35" borderId="0" applyNumberFormat="0" applyBorder="0" applyAlignment="0" applyProtection="0"/>
    <xf numFmtId="0" fontId="9" fillId="20" borderId="100"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0" fillId="35" borderId="0" applyNumberFormat="0" applyBorder="0" applyAlignment="0" applyProtection="0"/>
    <xf numFmtId="0" fontId="0" fillId="35" borderId="0" applyNumberFormat="0" applyBorder="0" applyAlignment="0" applyProtection="0"/>
    <xf numFmtId="0" fontId="52" fillId="22" borderId="102" applyNumberFormat="0" applyAlignment="0" applyProtection="0"/>
    <xf numFmtId="0" fontId="0" fillId="35" borderId="0" applyNumberFormat="0" applyBorder="0" applyAlignment="0" applyProtection="0"/>
    <xf numFmtId="0" fontId="0" fillId="35" borderId="0" applyNumberFormat="0" applyBorder="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0" fillId="35" borderId="0" applyNumberFormat="0" applyBorder="0" applyAlignment="0" applyProtection="0"/>
    <xf numFmtId="177" fontId="9" fillId="0" borderId="0" applyFont="0" applyFill="0" applyBorder="0" applyAlignment="0" applyProtection="0"/>
    <xf numFmtId="0" fontId="0" fillId="35" borderId="0" applyNumberFormat="0" applyBorder="0" applyAlignment="0" applyProtection="0"/>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9" fontId="9"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0" fillId="35" borderId="0" applyNumberFormat="0" applyBorder="0" applyAlignment="0" applyProtection="0"/>
    <xf numFmtId="0" fontId="0" fillId="38" borderId="0" applyNumberFormat="0" applyBorder="0" applyProtection="0">
      <alignment vertical="top"/>
    </xf>
    <xf numFmtId="0" fontId="52" fillId="22" borderId="102" applyNumberFormat="0" applyProtection="0">
      <alignment vertical="top"/>
    </xf>
    <xf numFmtId="0" fontId="52" fillId="24" borderId="102" applyNumberFormat="0" applyAlignment="0" applyProtection="0"/>
    <xf numFmtId="0" fontId="9" fillId="0" borderId="0"/>
    <xf numFmtId="0" fontId="0" fillId="36" borderId="0" applyNumberFormat="0" applyBorder="0" applyAlignment="0" applyProtection="0"/>
    <xf numFmtId="0" fontId="52" fillId="24" borderId="102" applyNumberFormat="0" applyAlignment="0" applyProtection="0"/>
    <xf numFmtId="0" fontId="0" fillId="38" borderId="0" applyNumberFormat="0" applyBorder="0" applyProtection="0">
      <alignment vertical="top"/>
    </xf>
    <xf numFmtId="0" fontId="52" fillId="22" borderId="102" applyNumberFormat="0" applyAlignment="0" applyProtection="0"/>
    <xf numFmtId="0" fontId="9" fillId="17" borderId="100" applyNumberFormat="0" applyFont="0" applyAlignment="0" applyProtection="0"/>
    <xf numFmtId="0" fontId="9" fillId="0" borderId="0"/>
    <xf numFmtId="0" fontId="0" fillId="36" borderId="0" applyNumberFormat="0" applyBorder="0" applyAlignment="0" applyProtection="0"/>
    <xf numFmtId="0" fontId="0" fillId="36" borderId="0" applyNumberFormat="0" applyBorder="0" applyAlignment="0" applyProtection="0"/>
    <xf numFmtId="0" fontId="55" fillId="22" borderId="103" applyNumberFormat="0" applyProtection="0">
      <alignment vertical="top"/>
    </xf>
    <xf numFmtId="0" fontId="52" fillId="22" borderId="102" applyNumberFormat="0" applyAlignment="0" applyProtection="0"/>
    <xf numFmtId="0" fontId="0" fillId="36" borderId="0" applyNumberFormat="0" applyBorder="0" applyAlignment="0" applyProtection="0"/>
    <xf numFmtId="0" fontId="31" fillId="46" borderId="0" applyNumberFormat="0" applyBorder="0" applyAlignment="0" applyProtection="0"/>
    <xf numFmtId="0" fontId="1" fillId="0" borderId="105" applyNumberFormat="0" applyFill="0" applyAlignment="0" applyProtection="0"/>
    <xf numFmtId="0" fontId="31" fillId="25" borderId="0" applyNumberFormat="0" applyBorder="0" applyAlignment="0" applyProtection="0"/>
    <xf numFmtId="0" fontId="0" fillId="36" borderId="0" applyNumberFormat="0" applyBorder="0" applyAlignment="0" applyProtection="0"/>
    <xf numFmtId="0" fontId="55" fillId="22" borderId="103" applyNumberFormat="0" applyAlignment="0" applyProtection="0"/>
    <xf numFmtId="0" fontId="52" fillId="24" borderId="102" applyNumberFormat="0" applyAlignment="0" applyProtection="0"/>
    <xf numFmtId="0" fontId="31" fillId="16" borderId="0" applyNumberFormat="0" applyBorder="0" applyAlignment="0" applyProtection="0"/>
    <xf numFmtId="0" fontId="52" fillId="22" borderId="102" applyNumberFormat="0" applyAlignment="0" applyProtection="0"/>
    <xf numFmtId="0" fontId="9" fillId="0" borderId="0"/>
    <xf numFmtId="0" fontId="0" fillId="36" borderId="0" applyNumberFormat="0" applyBorder="0" applyAlignment="0" applyProtection="0"/>
    <xf numFmtId="0" fontId="55" fillId="24" borderId="103" applyNumberFormat="0" applyAlignment="0" applyProtection="0"/>
    <xf numFmtId="0" fontId="0" fillId="40" borderId="0" applyNumberFormat="0" applyBorder="0" applyAlignment="0" applyProtection="0"/>
    <xf numFmtId="0" fontId="9" fillId="0" borderId="0"/>
    <xf numFmtId="0" fontId="0" fillId="36" borderId="0" applyNumberFormat="0" applyBorder="0" applyAlignment="0" applyProtection="0"/>
    <xf numFmtId="0" fontId="55" fillId="24" borderId="103" applyNumberFormat="0" applyAlignment="0" applyProtection="0"/>
    <xf numFmtId="0" fontId="0" fillId="36" borderId="0" applyNumberFormat="0" applyBorder="0" applyAlignment="0" applyProtection="0"/>
    <xf numFmtId="0" fontId="52" fillId="22" borderId="102" applyNumberFormat="0" applyProtection="0">
      <alignment vertical="top"/>
    </xf>
    <xf numFmtId="0" fontId="0" fillId="40" borderId="0" applyNumberFormat="0" applyBorder="0" applyAlignment="0" applyProtection="0"/>
    <xf numFmtId="0" fontId="9" fillId="17" borderId="100" applyNumberFormat="0" applyFont="0" applyAlignment="0" applyProtection="0"/>
    <xf numFmtId="0" fontId="0" fillId="40" borderId="0" applyNumberFormat="0" applyBorder="0" applyAlignment="0" applyProtection="0"/>
    <xf numFmtId="0" fontId="55" fillId="22" borderId="103" applyNumberFormat="0" applyAlignment="0" applyProtection="0"/>
    <xf numFmtId="0" fontId="0" fillId="40" borderId="0" applyNumberFormat="0" applyBorder="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1" fillId="0" borderId="105" applyNumberFormat="0" applyFill="0" applyProtection="0">
      <alignment vertical="top"/>
    </xf>
    <xf numFmtId="0" fontId="0" fillId="40" borderId="0" applyNumberFormat="0" applyBorder="0" applyAlignment="0" applyProtection="0"/>
    <xf numFmtId="0" fontId="52" fillId="24" borderId="102" applyNumberFormat="0" applyAlignment="0" applyProtection="0"/>
    <xf numFmtId="0" fontId="0" fillId="40" borderId="0" applyNumberFormat="0" applyBorder="0" applyAlignment="0" applyProtection="0"/>
    <xf numFmtId="0" fontId="55" fillId="22" borderId="103" applyNumberFormat="0" applyAlignment="0" applyProtection="0"/>
    <xf numFmtId="0" fontId="51" fillId="32" borderId="102" applyNumberFormat="0" applyAlignment="0" applyProtection="0"/>
    <xf numFmtId="0" fontId="0" fillId="32" borderId="0" applyNumberFormat="0" applyBorder="0" applyAlignment="0" applyProtection="0"/>
    <xf numFmtId="176" fontId="9" fillId="0" borderId="0" applyFont="0" applyFill="0" applyBorder="0" applyAlignment="0" applyProtection="0"/>
    <xf numFmtId="0" fontId="52" fillId="22" borderId="102" applyNumberFormat="0" applyAlignment="0" applyProtection="0"/>
    <xf numFmtId="0" fontId="57" fillId="64" borderId="0" applyNumberFormat="0" applyBorder="0" applyProtection="0">
      <alignment vertical="top"/>
    </xf>
    <xf numFmtId="0" fontId="1" fillId="0" borderId="105" applyNumberFormat="0" applyFill="0" applyProtection="0">
      <alignment vertical="top"/>
    </xf>
    <xf numFmtId="0" fontId="51" fillId="32" borderId="102" applyNumberFormat="0" applyAlignment="0" applyProtection="0"/>
    <xf numFmtId="0" fontId="0" fillId="32" borderId="0" applyNumberFormat="0" applyBorder="0" applyAlignment="0" applyProtection="0"/>
    <xf numFmtId="0" fontId="51" fillId="32" borderId="102" applyNumberFormat="0" applyAlignment="0" applyProtection="0"/>
    <xf numFmtId="0" fontId="0" fillId="32" borderId="0" applyNumberFormat="0" applyBorder="0" applyAlignment="0" applyProtection="0"/>
    <xf numFmtId="0" fontId="0" fillId="32" borderId="0" applyNumberFormat="0" applyBorder="0" applyAlignment="0" applyProtection="0"/>
    <xf numFmtId="9"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51" fillId="32" borderId="102" applyNumberFormat="0" applyAlignment="0" applyProtection="0"/>
    <xf numFmtId="0" fontId="0" fillId="32" borderId="0" applyNumberFormat="0" applyBorder="0" applyAlignment="0" applyProtection="0"/>
    <xf numFmtId="0" fontId="55" fillId="22"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7" fillId="49" borderId="0" applyNumberFormat="0" applyBorder="0" applyProtection="0">
      <alignment vertical="top"/>
    </xf>
    <xf numFmtId="0" fontId="0" fillId="32" borderId="0" applyNumberFormat="0" applyBorder="0" applyAlignment="0" applyProtection="0"/>
    <xf numFmtId="0" fontId="51" fillId="32" borderId="102" applyNumberFormat="0" applyAlignment="0" applyProtection="0"/>
    <xf numFmtId="9" fontId="9"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0" fillId="38" borderId="0" applyNumberFormat="0" applyBorder="0" applyProtection="0">
      <alignment vertical="top"/>
    </xf>
    <xf numFmtId="0" fontId="0" fillId="38" borderId="0" applyNumberFormat="0" applyBorder="0" applyProtection="0">
      <alignment vertical="top"/>
    </xf>
    <xf numFmtId="0" fontId="31" fillId="27" borderId="0" applyNumberFormat="0" applyBorder="0" applyAlignment="0" applyProtection="0"/>
    <xf numFmtId="0" fontId="51" fillId="32" borderId="102" applyNumberFormat="0" applyAlignment="0" applyProtection="0"/>
    <xf numFmtId="177" fontId="9" fillId="0" borderId="0" applyFont="0" applyFill="0" applyBorder="0" applyAlignment="0" applyProtection="0"/>
    <xf numFmtId="0" fontId="0" fillId="39" borderId="0" applyNumberFormat="0" applyBorder="0" applyProtection="0">
      <alignment vertical="top"/>
    </xf>
    <xf numFmtId="0" fontId="0" fillId="39" borderId="0" applyNumberFormat="0" applyBorder="0" applyProtection="0">
      <alignment vertical="top"/>
    </xf>
    <xf numFmtId="0" fontId="31" fillId="18" borderId="0" applyNumberFormat="0" applyBorder="0" applyAlignment="0" applyProtection="0"/>
    <xf numFmtId="177" fontId="9" fillId="0" borderId="0" applyFont="0" applyFill="0" applyBorder="0" applyAlignment="0" applyProtection="0"/>
    <xf numFmtId="0" fontId="0" fillId="42" borderId="0" applyNumberFormat="0" applyBorder="0" applyProtection="0">
      <alignment vertical="top"/>
    </xf>
    <xf numFmtId="0" fontId="0" fillId="42" borderId="0" applyNumberFormat="0" applyBorder="0" applyProtection="0">
      <alignment vertical="top"/>
    </xf>
    <xf numFmtId="0" fontId="52" fillId="22" borderId="102" applyNumberFormat="0" applyAlignment="0" applyProtection="0"/>
    <xf numFmtId="0" fontId="31" fillId="48" borderId="0" applyNumberFormat="0" applyBorder="0" applyAlignment="0" applyProtection="0"/>
    <xf numFmtId="0" fontId="52" fillId="22" borderId="102" applyNumberFormat="0" applyAlignment="0" applyProtection="0"/>
    <xf numFmtId="0" fontId="0" fillId="36" borderId="0" applyNumberFormat="0" applyBorder="0" applyProtection="0">
      <alignment vertical="top"/>
    </xf>
    <xf numFmtId="0" fontId="9" fillId="20" borderId="100" applyNumberFormat="0" applyAlignment="0" applyProtection="0"/>
    <xf numFmtId="0" fontId="52" fillId="24" borderId="102" applyNumberFormat="0" applyAlignment="0" applyProtection="0"/>
    <xf numFmtId="0" fontId="0" fillId="36" borderId="0" applyNumberFormat="0" applyBorder="0" applyProtection="0">
      <alignment vertical="top"/>
    </xf>
    <xf numFmtId="0" fontId="52" fillId="22" borderId="102" applyNumberFormat="0" applyAlignment="0" applyProtection="0"/>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0" fontId="31" fillId="25" borderId="0" applyNumberFormat="0" applyBorder="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Protection="0">
      <alignment vertical="top"/>
    </xf>
    <xf numFmtId="0" fontId="0" fillId="41" borderId="0" applyNumberFormat="0" applyBorder="0" applyProtection="0">
      <alignment vertical="top"/>
    </xf>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177" fontId="9" fillId="0" borderId="0" applyFont="0" applyFill="0" applyBorder="0" applyAlignment="0" applyProtection="0"/>
    <xf numFmtId="0" fontId="31" fillId="27" borderId="0" applyNumberFormat="0" applyBorder="0" applyAlignment="0" applyProtection="0"/>
    <xf numFmtId="0" fontId="52" fillId="22" borderId="102" applyNumberFormat="0" applyProtection="0">
      <alignment vertical="top"/>
    </xf>
    <xf numFmtId="0" fontId="31" fillId="27" borderId="0" applyNumberFormat="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2" borderId="102" applyNumberFormat="0" applyAlignment="0" applyProtection="0"/>
    <xf numFmtId="43"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31" fillId="18" borderId="0" applyNumberFormat="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31" fillId="18" borderId="0" applyNumberFormat="0" applyBorder="0" applyAlignment="0" applyProtection="0"/>
    <xf numFmtId="0" fontId="31" fillId="18" borderId="0" applyNumberFormat="0" applyBorder="0" applyAlignment="0" applyProtection="0"/>
    <xf numFmtId="177" fontId="9" fillId="0" borderId="0" applyFont="0" applyFill="0" applyBorder="0" applyAlignment="0" applyProtection="0"/>
    <xf numFmtId="176" fontId="9" fillId="0" borderId="0" applyFont="0" applyFill="0" applyBorder="0" applyAlignment="0" applyProtection="0"/>
    <xf numFmtId="0" fontId="52" fillId="22" borderId="102" applyNumberFormat="0" applyProtection="0">
      <alignment vertical="top"/>
    </xf>
    <xf numFmtId="0" fontId="31" fillId="18" borderId="0" applyNumberFormat="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31" fillId="48" borderId="0" applyNumberFormat="0" applyBorder="0" applyAlignment="0" applyProtection="0"/>
    <xf numFmtId="0" fontId="31" fillId="48" borderId="0" applyNumberFormat="0" applyBorder="0" applyAlignment="0" applyProtection="0"/>
    <xf numFmtId="0" fontId="57" fillId="67" borderId="0" applyNumberFormat="0" applyBorder="0" applyProtection="0">
      <alignment vertical="top"/>
    </xf>
    <xf numFmtId="0" fontId="52" fillId="24" borderId="102" applyNumberFormat="0" applyAlignment="0" applyProtection="0"/>
    <xf numFmtId="0" fontId="52" fillId="22" borderId="102" applyNumberFormat="0" applyProtection="0">
      <alignment vertical="top"/>
    </xf>
    <xf numFmtId="0" fontId="31" fillId="48" borderId="0" applyNumberFormat="0" applyBorder="0" applyAlignment="0" applyProtection="0"/>
    <xf numFmtId="0" fontId="5" fillId="20" borderId="100" applyNumberFormat="0" applyProtection="0">
      <alignment vertical="top"/>
    </xf>
    <xf numFmtId="0" fontId="52" fillId="24" borderId="102" applyNumberFormat="0" applyAlignment="0" applyProtection="0"/>
    <xf numFmtId="0" fontId="57" fillId="65" borderId="0" applyNumberFormat="0" applyBorder="0" applyProtection="0">
      <alignment vertical="top"/>
    </xf>
    <xf numFmtId="0" fontId="52" fillId="22" borderId="102" applyNumberFormat="0" applyAlignment="0" applyProtection="0"/>
    <xf numFmtId="0" fontId="31" fillId="48" borderId="0" applyNumberFormat="0" applyBorder="0" applyAlignment="0" applyProtection="0"/>
    <xf numFmtId="0" fontId="31" fillId="25" borderId="0" applyNumberFormat="0" applyBorder="0" applyAlignment="0" applyProtection="0"/>
    <xf numFmtId="0" fontId="1" fillId="0" borderId="105" applyNumberFormat="0" applyFill="0" applyAlignment="0" applyProtection="0"/>
    <xf numFmtId="0" fontId="9" fillId="17" borderId="100" applyNumberFormat="0" applyFont="0" applyAlignment="0" applyProtection="0"/>
    <xf numFmtId="0" fontId="31" fillId="46" borderId="0" applyNumberFormat="0" applyBorder="0" applyAlignment="0" applyProtection="0"/>
    <xf numFmtId="0" fontId="52" fillId="24" borderId="102" applyNumberFormat="0" applyAlignment="0" applyProtection="0"/>
    <xf numFmtId="0" fontId="31" fillId="25" borderId="0" applyNumberFormat="0" applyBorder="0" applyAlignment="0" applyProtection="0"/>
    <xf numFmtId="0" fontId="1" fillId="0" borderId="105" applyNumberFormat="0" applyFill="0" applyAlignment="0" applyProtection="0"/>
    <xf numFmtId="0" fontId="31" fillId="25" borderId="0" applyNumberFormat="0" applyBorder="0" applyAlignment="0" applyProtection="0"/>
    <xf numFmtId="0" fontId="31" fillId="16" borderId="0" applyNumberFormat="0" applyBorder="0" applyAlignment="0" applyProtection="0"/>
    <xf numFmtId="0" fontId="55" fillId="24" borderId="103" applyNumberFormat="0" applyAlignment="0" applyProtection="0"/>
    <xf numFmtId="0" fontId="52" fillId="24" borderId="102" applyNumberFormat="0" applyAlignment="0" applyProtection="0"/>
    <xf numFmtId="0" fontId="52" fillId="22" borderId="102" applyNumberFormat="0" applyProtection="0">
      <alignment vertical="top"/>
    </xf>
    <xf numFmtId="0" fontId="31" fillId="16" borderId="0" applyNumberFormat="0" applyBorder="0" applyAlignment="0" applyProtection="0"/>
    <xf numFmtId="0" fontId="52" fillId="24"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31" fillId="16" borderId="0" applyNumberFormat="0" applyBorder="0" applyAlignment="0" applyProtection="0"/>
    <xf numFmtId="0" fontId="31" fillId="16" borderId="0" applyNumberFormat="0" applyBorder="0" applyAlignment="0" applyProtection="0"/>
    <xf numFmtId="0" fontId="51" fillId="23" borderId="102"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31" fillId="46" borderId="0" applyNumberFormat="0" applyBorder="0" applyAlignment="0" applyProtection="0"/>
    <xf numFmtId="0" fontId="51" fillId="23" borderId="102" applyNumberFormat="0" applyAlignment="0" applyProtection="0"/>
    <xf numFmtId="0" fontId="0" fillId="42" borderId="0" applyNumberFormat="0" applyBorder="0" applyAlignment="0" applyProtection="0"/>
    <xf numFmtId="0" fontId="52" fillId="24" borderId="102"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31" fillId="46" borderId="0" applyNumberFormat="0" applyBorder="0" applyAlignment="0" applyProtection="0"/>
    <xf numFmtId="0" fontId="52" fillId="24" borderId="102" applyNumberFormat="0" applyAlignment="0" applyProtection="0"/>
    <xf numFmtId="0" fontId="52" fillId="24" borderId="102" applyNumberFormat="0" applyAlignment="0" applyProtection="0"/>
    <xf numFmtId="177" fontId="0" fillId="0" borderId="0" applyFont="0" applyFill="0" applyBorder="0" applyAlignment="0" applyProtection="0"/>
    <xf numFmtId="0" fontId="52" fillId="22" borderId="102" applyNumberFormat="0" applyProtection="0">
      <alignment vertical="top"/>
    </xf>
    <xf numFmtId="0" fontId="1" fillId="0" borderId="105" applyNumberFormat="0" applyFill="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0" fillId="38" borderId="0" applyNumberFormat="0" applyBorder="0" applyAlignment="0" applyProtection="0"/>
    <xf numFmtId="0" fontId="52" fillId="22" borderId="102" applyNumberFormat="0" applyProtection="0">
      <alignment vertical="top"/>
    </xf>
    <xf numFmtId="0" fontId="52" fillId="22" borderId="102" applyNumberFormat="0" applyAlignment="0" applyProtection="0"/>
    <xf numFmtId="0" fontId="75" fillId="66" borderId="113" applyNumberFormat="0" applyAlignment="0" applyProtection="0"/>
    <xf numFmtId="0" fontId="9" fillId="20" borderId="100" applyNumberFormat="0" applyAlignment="0" applyProtection="0"/>
    <xf numFmtId="0" fontId="52" fillId="22" borderId="102" applyNumberFormat="0" applyProtection="0">
      <alignment vertical="top"/>
    </xf>
    <xf numFmtId="0" fontId="55" fillId="24" borderId="103"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0" fillId="38" borderId="0" applyNumberFormat="0" applyBorder="0" applyAlignment="0" applyProtection="0"/>
    <xf numFmtId="0" fontId="52" fillId="24" borderId="102" applyNumberFormat="0" applyAlignment="0" applyProtection="0"/>
    <xf numFmtId="0" fontId="52" fillId="22" borderId="102" applyNumberFormat="0" applyAlignment="0" applyProtection="0"/>
    <xf numFmtId="0" fontId="0" fillId="38" borderId="0" applyNumberFormat="0" applyBorder="0" applyAlignment="0" applyProtection="0"/>
    <xf numFmtId="0" fontId="52" fillId="24" borderId="102" applyNumberFormat="0" applyAlignment="0" applyProtection="0"/>
    <xf numFmtId="0" fontId="52" fillId="22" borderId="102" applyNumberFormat="0" applyProtection="0">
      <alignment vertical="top"/>
    </xf>
    <xf numFmtId="0" fontId="0" fillId="38" borderId="0" applyNumberFormat="0" applyBorder="0" applyAlignment="0" applyProtection="0"/>
    <xf numFmtId="0" fontId="55" fillId="22" borderId="103" applyNumberFormat="0" applyProtection="0">
      <alignment vertical="top"/>
    </xf>
    <xf numFmtId="0" fontId="52" fillId="22" borderId="102" applyNumberFormat="0" applyProtection="0">
      <alignment vertical="top"/>
    </xf>
    <xf numFmtId="0" fontId="9" fillId="20" borderId="100" applyNumberFormat="0" applyAlignment="0" applyProtection="0"/>
    <xf numFmtId="0" fontId="9" fillId="0" borderId="0"/>
    <xf numFmtId="0" fontId="9" fillId="0" borderId="0"/>
    <xf numFmtId="0" fontId="52" fillId="22" borderId="102" applyNumberFormat="0" applyProtection="0">
      <alignment vertical="top"/>
    </xf>
    <xf numFmtId="0" fontId="51" fillId="23" borderId="102" applyNumberFormat="0" applyAlignment="0" applyProtection="0"/>
    <xf numFmtId="0" fontId="52" fillId="22" borderId="102" applyNumberFormat="0" applyProtection="0">
      <alignment vertical="top"/>
    </xf>
    <xf numFmtId="0" fontId="0" fillId="39" borderId="0" applyNumberFormat="0" applyBorder="0" applyAlignment="0" applyProtection="0"/>
    <xf numFmtId="0" fontId="52" fillId="22" borderId="102" applyNumberFormat="0" applyProtection="0">
      <alignment vertical="top"/>
    </xf>
    <xf numFmtId="0" fontId="52" fillId="22" borderId="102" applyNumberFormat="0" applyProtection="0">
      <alignment vertical="top"/>
    </xf>
    <xf numFmtId="0" fontId="0" fillId="39" borderId="0" applyNumberFormat="0" applyBorder="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0" fontId="0" fillId="39" borderId="0" applyNumberFormat="0" applyBorder="0" applyAlignment="0" applyProtection="0"/>
    <xf numFmtId="0" fontId="52" fillId="24" borderId="102" applyNumberFormat="0" applyAlignment="0" applyProtection="0"/>
    <xf numFmtId="0" fontId="80" fillId="0" borderId="115" applyNumberFormat="0" applyFill="0" applyProtection="0">
      <alignment vertical="top"/>
    </xf>
    <xf numFmtId="0" fontId="52" fillId="24" borderId="102" applyNumberFormat="0" applyAlignment="0" applyProtection="0"/>
    <xf numFmtId="0" fontId="52" fillId="22" borderId="102" applyNumberFormat="0" applyProtection="0">
      <alignment vertical="top"/>
    </xf>
    <xf numFmtId="177" fontId="31"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0" fillId="39" borderId="0" applyNumberFormat="0" applyBorder="0" applyAlignment="0" applyProtection="0"/>
    <xf numFmtId="0" fontId="1" fillId="0" borderId="105" applyNumberFormat="0" applyFill="0" applyAlignment="0" applyProtection="0"/>
    <xf numFmtId="0" fontId="68" fillId="0" borderId="107" applyNumberFormat="0" applyFill="0" applyAlignment="0" applyProtection="0"/>
    <xf numFmtId="0" fontId="9" fillId="17" borderId="100" applyNumberFormat="0" applyFont="0" applyAlignment="0" applyProtection="0"/>
    <xf numFmtId="0" fontId="0" fillId="39" borderId="0" applyNumberFormat="0" applyBorder="0" applyAlignment="0" applyProtection="0"/>
    <xf numFmtId="0" fontId="0" fillId="42" borderId="0" applyNumberFormat="0" applyBorder="0" applyAlignment="0" applyProtection="0"/>
    <xf numFmtId="0" fontId="1" fillId="0" borderId="105" applyNumberFormat="0" applyFill="0" applyAlignment="0" applyProtection="0"/>
    <xf numFmtId="0" fontId="9" fillId="17" borderId="100" applyNumberFormat="0" applyFont="0" applyAlignment="0" applyProtection="0"/>
    <xf numFmtId="0" fontId="56" fillId="58" borderId="0" applyNumberFormat="0" applyBorder="0" applyAlignment="0" applyProtection="0"/>
    <xf numFmtId="0" fontId="51" fillId="23"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0" fillId="42" borderId="0" applyNumberFormat="0" applyBorder="0" applyAlignment="0" applyProtection="0"/>
    <xf numFmtId="0" fontId="5" fillId="20" borderId="100" applyNumberFormat="0" applyProtection="0">
      <alignment vertical="top"/>
    </xf>
    <xf numFmtId="0" fontId="60" fillId="11" borderId="0" applyNumberFormat="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0" fillId="42" borderId="0" applyNumberFormat="0" applyBorder="0" applyAlignment="0" applyProtection="0"/>
    <xf numFmtId="0" fontId="51" fillId="23" borderId="102" applyNumberFormat="0" applyAlignment="0" applyProtection="0"/>
    <xf numFmtId="0" fontId="52" fillId="24" borderId="102" applyNumberFormat="0" applyAlignment="0" applyProtection="0"/>
    <xf numFmtId="0" fontId="0" fillId="42" borderId="0" applyNumberFormat="0" applyBorder="0" applyAlignment="0" applyProtection="0"/>
    <xf numFmtId="0" fontId="52" fillId="24" borderId="102" applyNumberFormat="0" applyAlignment="0" applyProtection="0"/>
    <xf numFmtId="0" fontId="9" fillId="17" borderId="100" applyNumberFormat="0" applyFont="0" applyAlignment="0" applyProtection="0"/>
    <xf numFmtId="0" fontId="0" fillId="42" borderId="0" applyNumberFormat="0" applyBorder="0" applyAlignment="0" applyProtection="0"/>
    <xf numFmtId="0" fontId="1" fillId="0" borderId="105" applyNumberFormat="0" applyFill="0" applyAlignment="0" applyProtection="0"/>
    <xf numFmtId="0" fontId="56" fillId="56" borderId="0" applyNumberFormat="0" applyBorder="0" applyAlignment="0" applyProtection="0"/>
    <xf numFmtId="0" fontId="52" fillId="24"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0" fillId="42" borderId="0" applyNumberFormat="0" applyBorder="0" applyAlignment="0" applyProtection="0"/>
    <xf numFmtId="0" fontId="9" fillId="17" borderId="100" applyNumberFormat="0" applyFont="0" applyAlignment="0" applyProtection="0"/>
    <xf numFmtId="0" fontId="52" fillId="24" borderId="102" applyNumberFormat="0" applyAlignment="0" applyProtection="0"/>
    <xf numFmtId="0" fontId="9" fillId="17" borderId="100" applyNumberFormat="0" applyFont="0" applyAlignment="0" applyProtection="0"/>
    <xf numFmtId="0" fontId="0" fillId="42" borderId="0" applyNumberFormat="0" applyBorder="0" applyAlignment="0" applyProtection="0"/>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43" fontId="9" fillId="0" borderId="0" applyFont="0" applyFill="0" applyBorder="0" applyAlignment="0" applyProtection="0"/>
    <xf numFmtId="0" fontId="0" fillId="36" borderId="0" applyNumberFormat="0" applyBorder="0" applyAlignment="0" applyProtection="0"/>
    <xf numFmtId="0" fontId="9" fillId="20" borderId="100" applyNumberFormat="0" applyAlignment="0" applyProtection="0"/>
    <xf numFmtId="0" fontId="51" fillId="23" borderId="102" applyNumberFormat="0" applyAlignment="0" applyProtection="0"/>
    <xf numFmtId="0" fontId="52" fillId="22" borderId="102" applyNumberFormat="0" applyAlignment="0" applyProtection="0"/>
    <xf numFmtId="43" fontId="9" fillId="0" borderId="0" applyFont="0" applyFill="0" applyBorder="0" applyAlignment="0" applyProtection="0"/>
    <xf numFmtId="0" fontId="9" fillId="0" borderId="116" applyNumberFormat="0" applyFont="0" applyAlignment="0"/>
    <xf numFmtId="0" fontId="9" fillId="0" borderId="116" applyNumberFormat="0" applyFont="0" applyAlignment="0"/>
    <xf numFmtId="0" fontId="0" fillId="36" borderId="0" applyNumberFormat="0" applyBorder="0" applyAlignment="0" applyProtection="0"/>
    <xf numFmtId="0" fontId="9" fillId="20" borderId="100" applyNumberFormat="0" applyAlignment="0" applyProtection="0"/>
    <xf numFmtId="0" fontId="52" fillId="22" borderId="102" applyNumberFormat="0" applyAlignment="0" applyProtection="0"/>
    <xf numFmtId="177" fontId="9" fillId="0" borderId="0" applyFont="0" applyFill="0" applyBorder="0" applyAlignment="0" applyProtection="0"/>
    <xf numFmtId="0" fontId="9" fillId="0" borderId="116" applyNumberFormat="0" applyFont="0" applyAlignment="0"/>
    <xf numFmtId="0" fontId="0" fillId="36" borderId="0" applyNumberFormat="0" applyBorder="0" applyAlignment="0" applyProtection="0"/>
    <xf numFmtId="0" fontId="74" fillId="0" borderId="0"/>
    <xf numFmtId="0" fontId="74" fillId="0" borderId="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0" fillId="36" borderId="0" applyNumberFormat="0" applyBorder="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Alignment="0" applyProtection="0"/>
    <xf numFmtId="0" fontId="0" fillId="36" borderId="0" applyNumberFormat="0" applyBorder="0" applyAlignment="0" applyProtection="0"/>
    <xf numFmtId="0" fontId="9" fillId="0" borderId="0"/>
    <xf numFmtId="0" fontId="9" fillId="0" borderId="0"/>
    <xf numFmtId="0" fontId="52" fillId="24" borderId="102" applyNumberFormat="0" applyAlignment="0" applyProtection="0"/>
    <xf numFmtId="0" fontId="9" fillId="20" borderId="100" applyNumberFormat="0" applyAlignment="0" applyProtection="0"/>
    <xf numFmtId="0" fontId="51" fillId="23"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9" fillId="0" borderId="116" applyNumberFormat="0" applyFont="0" applyAlignment="0"/>
    <xf numFmtId="0" fontId="9" fillId="17" borderId="100" applyNumberFormat="0" applyFont="0" applyAlignment="0" applyProtection="0"/>
    <xf numFmtId="0" fontId="0" fillId="36" borderId="0" applyNumberFormat="0" applyBorder="0" applyAlignment="0" applyProtection="0"/>
    <xf numFmtId="0" fontId="9" fillId="20" borderId="100" applyNumberFormat="0" applyAlignment="0" applyProtection="0"/>
    <xf numFmtId="0" fontId="52" fillId="22" borderId="102" applyNumberFormat="0" applyAlignment="0" applyProtection="0"/>
    <xf numFmtId="43" fontId="0" fillId="0" borderId="0" applyFont="0" applyFill="0" applyBorder="0" applyAlignment="0" applyProtection="0"/>
    <xf numFmtId="177" fontId="9" fillId="0" borderId="0" applyFont="0" applyFill="0" applyBorder="0" applyAlignment="0" applyProtection="0"/>
    <xf numFmtId="0" fontId="9" fillId="0" borderId="116" applyNumberFormat="0" applyFont="0" applyAlignment="0"/>
    <xf numFmtId="0" fontId="9" fillId="17" borderId="100" applyNumberFormat="0" applyFont="0" applyAlignment="0" applyProtection="0"/>
    <xf numFmtId="0" fontId="0" fillId="36" borderId="0" applyNumberFormat="0" applyBorder="0" applyAlignment="0" applyProtection="0"/>
    <xf numFmtId="0" fontId="9" fillId="17" borderId="100" applyNumberFormat="0" applyFont="0" applyAlignment="0" applyProtection="0"/>
    <xf numFmtId="0" fontId="9" fillId="0" borderId="0"/>
    <xf numFmtId="0" fontId="9" fillId="0" borderId="0"/>
    <xf numFmtId="0" fontId="52" fillId="24" borderId="102" applyNumberFormat="0" applyAlignment="0" applyProtection="0"/>
    <xf numFmtId="0" fontId="9" fillId="20" borderId="100" applyNumberFormat="0" applyAlignment="0" applyProtection="0"/>
    <xf numFmtId="0" fontId="52" fillId="22" borderId="102" applyNumberFormat="0" applyAlignment="0" applyProtection="0"/>
    <xf numFmtId="180" fontId="9" fillId="0" borderId="0" applyFont="0" applyFill="0" applyBorder="0" applyAlignment="0" applyProtection="0"/>
    <xf numFmtId="0" fontId="9" fillId="17" borderId="100" applyNumberFormat="0" applyFont="0" applyAlignment="0" applyProtection="0"/>
    <xf numFmtId="0" fontId="0" fillId="36" borderId="0" applyNumberFormat="0" applyBorder="0" applyAlignment="0" applyProtection="0"/>
    <xf numFmtId="0" fontId="5" fillId="20" borderId="100" applyNumberFormat="0" applyProtection="0">
      <alignment vertical="top"/>
    </xf>
    <xf numFmtId="0" fontId="9" fillId="20" borderId="100" applyNumberFormat="0" applyAlignment="0" applyProtection="0"/>
    <xf numFmtId="0" fontId="51" fillId="23" borderId="102" applyNumberFormat="0" applyAlignment="0" applyProtection="0"/>
    <xf numFmtId="0" fontId="52" fillId="22" borderId="102" applyNumberFormat="0" applyAlignment="0" applyProtection="0"/>
    <xf numFmtId="43" fontId="9" fillId="0" borderId="0" applyFont="0" applyFill="0" applyBorder="0" applyAlignment="0" applyProtection="0"/>
    <xf numFmtId="0" fontId="0" fillId="38" borderId="0" applyNumberFormat="0" applyBorder="0" applyAlignment="0" applyProtection="0"/>
    <xf numFmtId="0" fontId="52" fillId="24" borderId="102" applyNumberFormat="0" applyAlignment="0" applyProtection="0"/>
    <xf numFmtId="177" fontId="9" fillId="0" borderId="0" applyFont="0" applyFill="0" applyBorder="0" applyAlignment="0" applyProtection="0"/>
    <xf numFmtId="0" fontId="0" fillId="38" borderId="0" applyNumberFormat="0" applyBorder="0" applyAlignment="0" applyProtection="0"/>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0" fillId="38" borderId="0" applyNumberFormat="0" applyBorder="0" applyAlignment="0" applyProtection="0"/>
    <xf numFmtId="0" fontId="0" fillId="38" borderId="0" applyNumberFormat="0" applyBorder="0" applyAlignment="0" applyProtection="0"/>
    <xf numFmtId="0" fontId="55" fillId="22" borderId="103" applyNumberFormat="0" applyAlignment="0" applyProtection="0"/>
    <xf numFmtId="0" fontId="9" fillId="20" borderId="100" applyNumberFormat="0" applyAlignment="0" applyProtection="0"/>
    <xf numFmtId="0" fontId="52" fillId="22" borderId="102" applyNumberFormat="0" applyProtection="0">
      <alignment vertical="top"/>
    </xf>
    <xf numFmtId="0" fontId="5" fillId="20" borderId="100" applyNumberFormat="0" applyProtection="0">
      <alignment vertical="top"/>
    </xf>
    <xf numFmtId="0" fontId="9" fillId="20" borderId="100" applyNumberFormat="0" applyAlignment="0" applyProtection="0"/>
    <xf numFmtId="0" fontId="51" fillId="23"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0" fillId="38" borderId="0" applyNumberFormat="0" applyBorder="0" applyAlignment="0" applyProtection="0"/>
    <xf numFmtId="0" fontId="52" fillId="24" borderId="102" applyNumberFormat="0" applyAlignment="0" applyProtection="0"/>
    <xf numFmtId="177" fontId="9" fillId="0" borderId="0" applyFont="0" applyFill="0" applyBorder="0" applyAlignment="0" applyProtection="0"/>
    <xf numFmtId="0" fontId="0" fillId="38" borderId="0" applyNumberFormat="0" applyBorder="0" applyAlignment="0" applyProtection="0"/>
    <xf numFmtId="0" fontId="0" fillId="38" borderId="0" applyNumberFormat="0" applyBorder="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0" fillId="41" borderId="0" applyNumberFormat="0" applyBorder="0" applyAlignment="0" applyProtection="0"/>
    <xf numFmtId="0" fontId="52" fillId="24"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Protection="0">
      <alignment vertical="top"/>
    </xf>
    <xf numFmtId="0" fontId="55" fillId="24" borderId="103" applyNumberFormat="0" applyAlignment="0" applyProtection="0"/>
    <xf numFmtId="0" fontId="0" fillId="41" borderId="0" applyNumberFormat="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0" fillId="41" borderId="0" applyNumberFormat="0" applyBorder="0" applyAlignment="0" applyProtection="0"/>
    <xf numFmtId="0" fontId="55" fillId="24" borderId="103" applyNumberFormat="0" applyAlignment="0" applyProtection="0"/>
    <xf numFmtId="0" fontId="0" fillId="41" borderId="0" applyNumberFormat="0" applyBorder="0" applyAlignment="0" applyProtection="0"/>
    <xf numFmtId="0" fontId="9" fillId="17" borderId="100" applyNumberFormat="0" applyFont="0" applyAlignment="0" applyProtection="0"/>
    <xf numFmtId="0" fontId="52" fillId="22" borderId="102" applyNumberFormat="0" applyProtection="0">
      <alignment vertical="top"/>
    </xf>
    <xf numFmtId="0" fontId="51" fillId="3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1" fillId="0" borderId="105" applyNumberFormat="0" applyFill="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5" fillId="24" borderId="103" applyNumberFormat="0" applyAlignment="0" applyProtection="0"/>
    <xf numFmtId="0" fontId="9" fillId="17" borderId="100" applyNumberFormat="0" applyFont="0" applyAlignment="0" applyProtection="0"/>
    <xf numFmtId="0" fontId="0" fillId="41" borderId="0" applyNumberFormat="0" applyBorder="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7" fillId="70" borderId="0" applyNumberFormat="0" applyBorder="0" applyProtection="0">
      <alignment vertical="top"/>
    </xf>
    <xf numFmtId="0" fontId="55" fillId="24" borderId="103" applyNumberFormat="0" applyAlignment="0" applyProtection="0"/>
    <xf numFmtId="0" fontId="0" fillId="41" borderId="0" applyNumberFormat="0" applyBorder="0" applyAlignment="0" applyProtection="0"/>
    <xf numFmtId="0" fontId="55" fillId="24" borderId="103" applyNumberFormat="0" applyAlignment="0" applyProtection="0"/>
    <xf numFmtId="0" fontId="0" fillId="41" borderId="0" applyNumberFormat="0" applyBorder="0" applyAlignment="0" applyProtection="0"/>
    <xf numFmtId="0" fontId="52" fillId="24" borderId="102" applyNumberFormat="0" applyAlignment="0" applyProtection="0"/>
    <xf numFmtId="0" fontId="51" fillId="21" borderId="102" applyNumberFormat="0" applyProtection="0">
      <alignment vertical="top"/>
    </xf>
    <xf numFmtId="0" fontId="57" fillId="67" borderId="0" applyNumberFormat="0" applyBorder="0" applyProtection="0">
      <alignment vertical="top"/>
    </xf>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2" fillId="24" borderId="102" applyNumberFormat="0" applyAlignment="0" applyProtection="0"/>
    <xf numFmtId="0" fontId="56" fillId="63" borderId="0" applyNumberFormat="0" applyBorder="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4" borderId="102" applyNumberFormat="0" applyAlignment="0" applyProtection="0"/>
    <xf numFmtId="0" fontId="51" fillId="21" borderId="102" applyNumberFormat="0" applyProtection="0">
      <alignment vertical="top"/>
    </xf>
    <xf numFmtId="0" fontId="57" fillId="39" borderId="0" applyNumberFormat="0" applyBorder="0" applyProtection="0">
      <alignment vertical="top"/>
    </xf>
    <xf numFmtId="0" fontId="52" fillId="22" borderId="102" applyNumberFormat="0" applyAlignment="0" applyProtection="0"/>
    <xf numFmtId="0" fontId="31" fillId="0" borderId="0"/>
    <xf numFmtId="0" fontId="52" fillId="24" borderId="102" applyNumberFormat="0" applyAlignment="0" applyProtection="0"/>
    <xf numFmtId="0" fontId="52" fillId="24"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4" borderId="102" applyNumberFormat="0" applyAlignment="0" applyProtection="0"/>
    <xf numFmtId="0" fontId="56" fillId="50" borderId="0" applyNumberFormat="0" applyBorder="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Alignment="0" applyProtection="0"/>
    <xf numFmtId="177" fontId="31" fillId="0" borderId="0" applyFont="0" applyFill="0" applyBorder="0" applyAlignment="0" applyProtection="0"/>
    <xf numFmtId="0" fontId="52" fillId="24" borderId="102" applyNumberFormat="0" applyAlignment="0" applyProtection="0"/>
    <xf numFmtId="0" fontId="57" fillId="42" borderId="0" applyNumberFormat="0" applyBorder="0" applyProtection="0">
      <alignment vertical="top"/>
    </xf>
    <xf numFmtId="177" fontId="9" fillId="0" borderId="0" applyFont="0" applyFill="0" applyBorder="0" applyAlignment="0" applyProtection="0"/>
    <xf numFmtId="0" fontId="55" fillId="22" borderId="103" applyNumberFormat="0" applyAlignment="0" applyProtection="0"/>
    <xf numFmtId="0" fontId="52" fillId="22" borderId="102" applyNumberFormat="0" applyProtection="0">
      <alignment vertical="top"/>
    </xf>
    <xf numFmtId="0" fontId="59" fillId="34" borderId="0" applyNumberFormat="0" applyBorder="0" applyProtection="0">
      <alignment vertical="top"/>
    </xf>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7" fillId="42" borderId="0" applyNumberFormat="0" applyBorder="0" applyProtection="0">
      <alignment vertical="top"/>
    </xf>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6" fillId="14" borderId="0" applyNumberFormat="0" applyBorder="0" applyAlignment="0" applyProtection="0"/>
    <xf numFmtId="0" fontId="52" fillId="22" borderId="102" applyNumberFormat="0" applyAlignment="0" applyProtection="0"/>
    <xf numFmtId="9" fontId="9" fillId="0" borderId="0" applyFont="0" applyFill="0" applyBorder="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7" fillId="70" borderId="0" applyNumberFormat="0" applyBorder="0" applyProtection="0">
      <alignment vertical="top"/>
    </xf>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6" fillId="61" borderId="0" applyNumberFormat="0" applyBorder="0" applyAlignment="0" applyProtection="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7" fillId="33" borderId="0" applyNumberFormat="0" applyBorder="0" applyProtection="0">
      <alignment vertical="top"/>
    </xf>
    <xf numFmtId="0" fontId="52" fillId="24" borderId="102" applyNumberFormat="0" applyAlignment="0" applyProtection="0"/>
    <xf numFmtId="0" fontId="51" fillId="21" borderId="102" applyNumberFormat="0" applyProtection="0">
      <alignment vertical="top"/>
    </xf>
    <xf numFmtId="0" fontId="57" fillId="33" borderId="0" applyNumberFormat="0" applyBorder="0" applyProtection="0">
      <alignment vertical="top"/>
    </xf>
    <xf numFmtId="0" fontId="52" fillId="22" borderId="102" applyNumberFormat="0" applyAlignment="0" applyProtection="0"/>
    <xf numFmtId="0" fontId="52" fillId="24" borderId="102" applyNumberFormat="0" applyAlignment="0" applyProtection="0"/>
    <xf numFmtId="0" fontId="56" fillId="51" borderId="0" applyNumberFormat="0" applyBorder="0" applyAlignment="0" applyProtection="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7" fillId="65" borderId="0" applyNumberFormat="0" applyBorder="0" applyProtection="0">
      <alignment vertical="top"/>
    </xf>
    <xf numFmtId="0" fontId="9" fillId="20" borderId="100" applyNumberFormat="0" applyAlignment="0" applyProtection="0"/>
    <xf numFmtId="0" fontId="52" fillId="22" borderId="102" applyNumberFormat="0" applyProtection="0">
      <alignment vertical="top"/>
    </xf>
    <xf numFmtId="0" fontId="5" fillId="20" borderId="100" applyNumberFormat="0" applyProtection="0">
      <alignment vertical="top"/>
    </xf>
    <xf numFmtId="0" fontId="52" fillId="24" borderId="102" applyNumberFormat="0" applyAlignment="0" applyProtection="0"/>
    <xf numFmtId="0" fontId="56" fillId="68" borderId="0" applyNumberFormat="0" applyBorder="0" applyAlignment="0" applyProtection="0"/>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6" fillId="63" borderId="0" applyNumberFormat="0" applyBorder="0" applyAlignment="0" applyProtection="0"/>
    <xf numFmtId="0" fontId="55" fillId="24" borderId="103" applyNumberFormat="0" applyAlignment="0" applyProtection="0"/>
    <xf numFmtId="0" fontId="52" fillId="24" borderId="102" applyNumberFormat="0" applyAlignment="0" applyProtection="0"/>
    <xf numFmtId="0" fontId="56" fillId="50" borderId="0" applyNumberFormat="0" applyBorder="0" applyAlignment="0" applyProtection="0"/>
    <xf numFmtId="0" fontId="52" fillId="22" borderId="102"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57" fillId="42" borderId="0" applyNumberFormat="0" applyBorder="0" applyAlignment="0" applyProtection="0"/>
    <xf numFmtId="0" fontId="51" fillId="3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9" fillId="20" borderId="100" applyNumberFormat="0" applyAlignment="0" applyProtection="0"/>
    <xf numFmtId="0" fontId="57" fillId="70" borderId="0" applyNumberFormat="0" applyBorder="0" applyAlignment="0" applyProtection="0"/>
    <xf numFmtId="0" fontId="51" fillId="32" borderId="102" applyNumberFormat="0" applyAlignment="0" applyProtection="0"/>
    <xf numFmtId="0" fontId="55" fillId="24" borderId="103" applyNumberFormat="0" applyAlignment="0" applyProtection="0"/>
    <xf numFmtId="0" fontId="9" fillId="20" borderId="100" applyNumberFormat="0" applyAlignment="0" applyProtection="0"/>
    <xf numFmtId="0" fontId="52" fillId="22" borderId="102" applyNumberFormat="0" applyProtection="0">
      <alignment vertical="top"/>
    </xf>
    <xf numFmtId="0" fontId="57" fillId="33" borderId="0" applyNumberFormat="0" applyBorder="0" applyAlignment="0" applyProtection="0"/>
    <xf numFmtId="0" fontId="55" fillId="22" borderId="103" applyNumberFormat="0" applyAlignment="0" applyProtection="0"/>
    <xf numFmtId="0" fontId="57" fillId="65" borderId="0" applyNumberFormat="0" applyBorder="0" applyAlignment="0" applyProtection="0"/>
    <xf numFmtId="0" fontId="52" fillId="22" borderId="102" applyNumberFormat="0" applyProtection="0">
      <alignment vertical="top"/>
    </xf>
    <xf numFmtId="0" fontId="78" fillId="0" borderId="0" applyNumberFormat="0" applyBorder="0" applyProtection="0"/>
    <xf numFmtId="0" fontId="9" fillId="20" borderId="100" applyNumberFormat="0" applyAlignment="0" applyProtection="0"/>
    <xf numFmtId="0" fontId="52" fillId="22" borderId="102" applyNumberFormat="0" applyProtection="0">
      <alignment vertical="top"/>
    </xf>
    <xf numFmtId="9" fontId="9" fillId="0" borderId="0" applyFont="0" applyFill="0" applyBorder="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7" fillId="49" borderId="0" applyNumberFormat="0" applyBorder="0" applyProtection="0">
      <alignment vertical="top"/>
    </xf>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Alignment="0" applyProtection="0"/>
    <xf numFmtId="0" fontId="56" fillId="30" borderId="0" applyNumberFormat="0" applyBorder="0" applyAlignment="0" applyProtection="0"/>
    <xf numFmtId="0" fontId="55" fillId="22"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7" fillId="60" borderId="0" applyNumberFormat="0" applyBorder="0" applyProtection="0">
      <alignment vertical="top"/>
    </xf>
    <xf numFmtId="0" fontId="52" fillId="22" borderId="102" applyNumberFormat="0" applyProtection="0">
      <alignment vertical="top"/>
    </xf>
    <xf numFmtId="0" fontId="1" fillId="0" borderId="105" applyNumberFormat="0" applyFill="0" applyAlignment="0" applyProtection="0"/>
    <xf numFmtId="0" fontId="57" fillId="60" borderId="0" applyNumberFormat="0" applyBorder="0" applyProtection="0">
      <alignment vertical="top"/>
    </xf>
    <xf numFmtId="0" fontId="52" fillId="22" borderId="102" applyNumberFormat="0" applyProtection="0">
      <alignment vertical="top"/>
    </xf>
    <xf numFmtId="0" fontId="1" fillId="0" borderId="105" applyNumberFormat="0" applyFill="0" applyAlignment="0" applyProtection="0"/>
    <xf numFmtId="0" fontId="56" fillId="59" borderId="0" applyNumberFormat="0" applyBorder="0" applyAlignment="0" applyProtection="0"/>
    <xf numFmtId="0" fontId="52" fillId="22" borderId="102" applyNumberFormat="0" applyAlignment="0" applyProtection="0"/>
    <xf numFmtId="0" fontId="52" fillId="22" borderId="102" applyNumberFormat="0" applyProtection="0">
      <alignment vertical="top"/>
    </xf>
    <xf numFmtId="0" fontId="57" fillId="70" borderId="0" applyNumberFormat="0" applyBorder="0" applyProtection="0">
      <alignment vertical="top"/>
    </xf>
    <xf numFmtId="0" fontId="55" fillId="24" borderId="103"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7" fillId="55" borderId="0" applyNumberFormat="0" applyBorder="0" applyProtection="0">
      <alignment vertical="top"/>
    </xf>
    <xf numFmtId="0" fontId="1" fillId="0" borderId="105" applyNumberFormat="0" applyFill="0" applyAlignment="0" applyProtection="0"/>
    <xf numFmtId="0" fontId="57" fillId="70" borderId="0" applyNumberFormat="0" applyBorder="0" applyProtection="0">
      <alignment vertical="top"/>
    </xf>
    <xf numFmtId="0" fontId="55" fillId="24" borderId="103" applyNumberFormat="0" applyAlignment="0" applyProtection="0"/>
    <xf numFmtId="0" fontId="52" fillId="24" borderId="102"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56" fillId="29" borderId="0" applyNumberFormat="0" applyBorder="0" applyAlignment="0" applyProtection="0"/>
    <xf numFmtId="0" fontId="52" fillId="22"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7" fillId="33" borderId="0" applyNumberFormat="0" applyBorder="0" applyProtection="0">
      <alignment vertical="top"/>
    </xf>
    <xf numFmtId="0" fontId="1" fillId="0" borderId="105" applyNumberFormat="0" applyFill="0" applyAlignment="0" applyProtection="0"/>
    <xf numFmtId="0" fontId="9" fillId="17" borderId="100" applyNumberFormat="0" applyFont="0" applyAlignment="0" applyProtection="0"/>
    <xf numFmtId="0" fontId="57" fillId="55" borderId="0" applyNumberFormat="0" applyBorder="0" applyProtection="0">
      <alignment vertical="top"/>
    </xf>
    <xf numFmtId="0" fontId="55" fillId="24" borderId="103" applyNumberFormat="0" applyAlignment="0" applyProtection="0"/>
    <xf numFmtId="0" fontId="59" fillId="34" borderId="0" applyNumberFormat="0" applyBorder="0" applyProtection="0">
      <alignment vertical="top"/>
    </xf>
    <xf numFmtId="0" fontId="55" fillId="24" borderId="103" applyNumberFormat="0" applyAlignment="0" applyProtection="0"/>
    <xf numFmtId="0" fontId="61" fillId="47" borderId="0" applyNumberFormat="0" applyBorder="0" applyAlignment="0" applyProtection="0"/>
    <xf numFmtId="0" fontId="55" fillId="22" borderId="103" applyNumberFormat="0" applyProtection="0">
      <alignment vertical="top"/>
    </xf>
    <xf numFmtId="0" fontId="60" fillId="11" borderId="0" applyNumberFormat="0" applyBorder="0" applyAlignment="0" applyProtection="0"/>
    <xf numFmtId="0" fontId="60" fillId="11" borderId="0" applyNumberFormat="0" applyBorder="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Protection="0">
      <alignment vertical="top"/>
    </xf>
    <xf numFmtId="0" fontId="60" fillId="35" borderId="0" applyNumberFormat="0" applyBorder="0" applyProtection="0">
      <alignment vertical="top"/>
    </xf>
    <xf numFmtId="0" fontId="1" fillId="0" borderId="105" applyNumberFormat="0" applyFill="0" applyAlignment="0" applyProtection="0"/>
    <xf numFmtId="0" fontId="69" fillId="0" borderId="109" applyNumberFormat="0" applyFill="0" applyAlignment="0" applyProtection="0"/>
    <xf numFmtId="0" fontId="1" fillId="0" borderId="105" applyNumberFormat="0" applyFill="0" applyAlignment="0" applyProtection="0"/>
    <xf numFmtId="0" fontId="58" fillId="0" borderId="110" applyNumberFormat="0" applyFill="0" applyAlignment="0" applyProtection="0"/>
    <xf numFmtId="0" fontId="58" fillId="0" borderId="0" applyNumberForma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 fillId="20" borderId="100"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5" fillId="22" borderId="103" applyNumberFormat="0" applyProtection="0">
      <alignment vertical="top"/>
    </xf>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43" fontId="9" fillId="0" borderId="0" applyFont="0" applyFill="0" applyBorder="0" applyAlignment="0" applyProtection="0"/>
    <xf numFmtId="0" fontId="52" fillId="24" borderId="102"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31" fillId="0" borderId="0"/>
    <xf numFmtId="0" fontId="51" fillId="23"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0" fontId="9" fillId="0" borderId="0"/>
    <xf numFmtId="0" fontId="9" fillId="0" borderId="0"/>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4" borderId="102" applyNumberFormat="0" applyAlignment="0" applyProtection="0"/>
    <xf numFmtId="0" fontId="9" fillId="0" borderId="0"/>
    <xf numFmtId="0" fontId="9" fillId="0" borderId="0"/>
    <xf numFmtId="0" fontId="52" fillId="22" borderId="102" applyNumberFormat="0" applyAlignment="0" applyProtection="0"/>
    <xf numFmtId="0" fontId="52" fillId="22" borderId="102" applyNumberFormat="0" applyProtection="0">
      <alignment vertical="top"/>
    </xf>
    <xf numFmtId="0" fontId="52" fillId="24"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5" fillId="22" borderId="103" applyNumberFormat="0" applyAlignment="0" applyProtection="0"/>
    <xf numFmtId="0" fontId="9" fillId="20" borderId="100" applyNumberFormat="0" applyAlignment="0" applyProtection="0"/>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5" fillId="24" borderId="103"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5" fillId="22" borderId="103"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Alignment="0" applyProtection="0"/>
    <xf numFmtId="0" fontId="52" fillId="22" borderId="102" applyNumberFormat="0" applyProtection="0">
      <alignment vertical="top"/>
    </xf>
    <xf numFmtId="0" fontId="55" fillId="24" borderId="103" applyNumberFormat="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1" fillId="23"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1" fillId="32" borderId="102" applyNumberFormat="0" applyAlignment="0" applyProtection="0"/>
    <xf numFmtId="0" fontId="51" fillId="23"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31" fillId="0" borderId="0"/>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5" fillId="24" borderId="103" applyNumberFormat="0" applyAlignment="0" applyProtection="0"/>
    <xf numFmtId="0" fontId="55" fillId="24" borderId="103"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5" fillId="24"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31" fillId="0" borderId="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 fillId="20" borderId="100"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187" fontId="82" fillId="71" borderId="0" applyNumberFormat="0" applyBorder="0">
      <alignment horizontal="center" vertical="center"/>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31" fillId="0" borderId="0"/>
    <xf numFmtId="0" fontId="52" fillId="22" borderId="102" applyNumberFormat="0" applyProtection="0">
      <alignment vertical="top"/>
    </xf>
    <xf numFmtId="0" fontId="51" fillId="32" borderId="102" applyNumberFormat="0" applyAlignment="0" applyProtection="0"/>
    <xf numFmtId="0" fontId="31" fillId="0" borderId="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5" fillId="22" borderId="103" applyNumberFormat="0" applyAlignment="0" applyProtection="0"/>
    <xf numFmtId="0" fontId="52" fillId="24" borderId="102" applyNumberFormat="0" applyAlignment="0" applyProtection="0"/>
    <xf numFmtId="0" fontId="52" fillId="22" borderId="102" applyNumberFormat="0" applyProtection="0">
      <alignment vertical="top"/>
    </xf>
    <xf numFmtId="0" fontId="31" fillId="0" borderId="0"/>
    <xf numFmtId="0" fontId="52" fillId="22" borderId="102" applyNumberFormat="0" applyProtection="0">
      <alignment vertical="top"/>
    </xf>
    <xf numFmtId="0" fontId="52" fillId="24" borderId="102" applyNumberFormat="0" applyAlignment="0" applyProtection="0"/>
    <xf numFmtId="0" fontId="1" fillId="0" borderId="105" applyNumberFormat="0" applyFill="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 fillId="20" borderId="100"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31" fillId="0" borderId="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31" fillId="0" borderId="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1" fillId="32" borderId="102" applyNumberFormat="0" applyAlignment="0" applyProtection="0"/>
    <xf numFmtId="0" fontId="52" fillId="22" borderId="102" applyNumberFormat="0" applyProtection="0">
      <alignment vertical="top"/>
    </xf>
    <xf numFmtId="0" fontId="9" fillId="20" borderId="100" applyNumberFormat="0" applyAlignment="0" applyProtection="0"/>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5" fillId="22" borderId="103" applyNumberFormat="0" applyAlignment="0" applyProtection="0"/>
    <xf numFmtId="0" fontId="52" fillId="22" borderId="102" applyNumberFormat="0" applyAlignment="0" applyProtection="0"/>
    <xf numFmtId="0" fontId="51" fillId="32" borderId="102" applyNumberFormat="0" applyAlignment="0" applyProtection="0"/>
    <xf numFmtId="0" fontId="52" fillId="22" borderId="102" applyNumberFormat="0" applyProtection="0">
      <alignment vertical="top"/>
    </xf>
    <xf numFmtId="0" fontId="55" fillId="22" borderId="103" applyNumberFormat="0" applyAlignment="0" applyProtection="0"/>
    <xf numFmtId="0" fontId="52" fillId="22" borderId="102" applyNumberFormat="0" applyAlignment="0" applyProtection="0"/>
    <xf numFmtId="0" fontId="1" fillId="0" borderId="105" applyNumberFormat="0" applyFill="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73" fillId="4" borderId="112" applyNumberFormat="0" applyAlignment="0" applyProtection="0"/>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31" fillId="0" borderId="0"/>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31" fillId="0" borderId="0"/>
    <xf numFmtId="0" fontId="31" fillId="0" borderId="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73" fillId="4" borderId="112" applyNumberFormat="0" applyAlignment="0" applyProtection="0"/>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4" borderId="102" applyNumberFormat="0" applyAlignment="0" applyProtection="0"/>
    <xf numFmtId="177" fontId="0" fillId="0" borderId="0" applyFont="0" applyFill="0" applyBorder="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176" fontId="9" fillId="0" borderId="0" applyFont="0" applyFill="0" applyBorder="0" applyAlignment="0" applyProtection="0"/>
    <xf numFmtId="0" fontId="52" fillId="22" borderId="102" applyNumberFormat="0" applyProtection="0">
      <alignment vertical="top"/>
    </xf>
    <xf numFmtId="0" fontId="55" fillId="24" borderId="103" applyNumberFormat="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Protection="0">
      <alignment vertical="top"/>
    </xf>
    <xf numFmtId="0" fontId="52" fillId="22" borderId="102" applyNumberFormat="0" applyAlignment="0" applyProtection="0"/>
    <xf numFmtId="176" fontId="9" fillId="0" borderId="0" applyFont="0" applyFill="0" applyBorder="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Alignment="0" applyProtection="0"/>
    <xf numFmtId="177" fontId="9" fillId="0" borderId="0" applyFont="0" applyFill="0" applyBorder="0" applyAlignment="0" applyProtection="0"/>
    <xf numFmtId="0" fontId="9" fillId="0" borderId="0"/>
    <xf numFmtId="0" fontId="9" fillId="0" borderId="0"/>
    <xf numFmtId="0" fontId="52" fillId="22" borderId="102" applyNumberFormat="0" applyProtection="0">
      <alignment vertical="top"/>
    </xf>
    <xf numFmtId="0" fontId="55" fillId="24" borderId="103" applyNumberForma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Protection="0">
      <alignment vertical="top"/>
    </xf>
    <xf numFmtId="0" fontId="72" fillId="62" borderId="112" applyNumberForma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52" fillId="24"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5" fillId="24" borderId="103" applyNumberForma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52" fillId="22" borderId="102"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43" fontId="9" fillId="0" borderId="0" applyFont="0" applyFill="0" applyBorder="0" applyAlignment="0" applyProtection="0"/>
    <xf numFmtId="0" fontId="52" fillId="22" borderId="102" applyNumberFormat="0" applyProtection="0">
      <alignment vertical="top"/>
    </xf>
    <xf numFmtId="43" fontId="9" fillId="0" borderId="0" applyFont="0" applyFill="0" applyBorder="0" applyAlignment="0" applyProtection="0"/>
    <xf numFmtId="0" fontId="52" fillId="22" borderId="102" applyNumberFormat="0" applyProtection="0">
      <alignment vertical="top"/>
    </xf>
    <xf numFmtId="43"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1" fillId="3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74" fillId="0" borderId="0"/>
    <xf numFmtId="0" fontId="74" fillId="0" borderId="0"/>
    <xf numFmtId="0" fontId="75" fillId="72" borderId="113"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0" fontId="51" fillId="21" borderId="102" applyNumberFormat="0" applyProtection="0">
      <alignment vertical="top"/>
    </xf>
    <xf numFmtId="0" fontId="52" fillId="22" borderId="102" applyNumberFormat="0" applyProtection="0">
      <alignment vertical="top"/>
    </xf>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51" fillId="21"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9" fillId="0" borderId="0"/>
    <xf numFmtId="0" fontId="9" fillId="0" borderId="0"/>
    <xf numFmtId="0" fontId="51" fillId="32" borderId="102" applyNumberFormat="0" applyAlignment="0" applyProtection="0"/>
    <xf numFmtId="0" fontId="52" fillId="22" borderId="102" applyNumberFormat="0" applyProtection="0">
      <alignment vertical="top"/>
    </xf>
    <xf numFmtId="0" fontId="9" fillId="0" borderId="0"/>
    <xf numFmtId="0" fontId="52" fillId="22" borderId="102" applyNumberFormat="0" applyProtection="0">
      <alignment vertical="top"/>
    </xf>
    <xf numFmtId="0" fontId="9" fillId="0" borderId="0"/>
    <xf numFmtId="0" fontId="51" fillId="32" borderId="102" applyNumberFormat="0" applyAlignment="0" applyProtection="0"/>
    <xf numFmtId="0" fontId="52" fillId="22" borderId="102" applyNumberFormat="0" applyProtection="0">
      <alignment vertical="top"/>
    </xf>
    <xf numFmtId="0" fontId="9" fillId="0" borderId="0"/>
    <xf numFmtId="0" fontId="52" fillId="22" borderId="102" applyNumberFormat="0" applyProtection="0">
      <alignment vertical="top"/>
    </xf>
    <xf numFmtId="0" fontId="9" fillId="0" borderId="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 fillId="20" borderId="100"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 fillId="20" borderId="100"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 fillId="20" borderId="100"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55" fillId="24" borderId="103" applyNumberFormat="0" applyAlignment="0" applyProtection="0"/>
    <xf numFmtId="0" fontId="52" fillId="22" borderId="102" applyNumberFormat="0" applyProtection="0">
      <alignment vertical="top"/>
    </xf>
    <xf numFmtId="176" fontId="9"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2" fillId="24"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9" fontId="9" fillId="0" borderId="0" applyFont="0" applyFill="0" applyBorder="0" applyAlignment="0" applyProtection="0"/>
    <xf numFmtId="189" fontId="9" fillId="0" borderId="0" applyFont="0" applyFill="0" applyBorder="0" applyAlignment="0" applyProtection="0"/>
    <xf numFmtId="0" fontId="52" fillId="22" borderId="102" applyNumberFormat="0" applyProtection="0">
      <alignment vertical="top"/>
    </xf>
    <xf numFmtId="9" fontId="9" fillId="0" borderId="0" applyFont="0" applyFill="0" applyBorder="0" applyAlignment="0" applyProtection="0"/>
    <xf numFmtId="189" fontId="9" fillId="0" borderId="0" applyFont="0" applyFill="0" applyBorder="0" applyAlignment="0" applyProtection="0"/>
    <xf numFmtId="0" fontId="52" fillId="22" borderId="102" applyNumberFormat="0" applyProtection="0">
      <alignment vertical="top"/>
    </xf>
    <xf numFmtId="9" fontId="9" fillId="0" borderId="0" applyFont="0" applyFill="0" applyBorder="0" applyAlignment="0" applyProtection="0"/>
    <xf numFmtId="0" fontId="52" fillId="22" borderId="102" applyNumberFormat="0" applyProtection="0">
      <alignment vertical="top"/>
    </xf>
    <xf numFmtId="177" fontId="31" fillId="0" borderId="0" applyFont="0" applyFill="0" applyBorder="0" applyAlignment="0" applyProtection="0"/>
    <xf numFmtId="9" fontId="9" fillId="0" borderId="0" applyFont="0" applyFill="0" applyBorder="0" applyAlignment="0" applyProtection="0"/>
    <xf numFmtId="0" fontId="52" fillId="22" borderId="102" applyNumberFormat="0" applyProtection="0">
      <alignment vertical="top"/>
    </xf>
    <xf numFmtId="9" fontId="9" fillId="0" borderId="0" applyFont="0" applyFill="0" applyBorder="0" applyAlignment="0" applyProtection="0"/>
    <xf numFmtId="189"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9" fontId="9" fillId="0" borderId="0" applyFont="0" applyFill="0" applyBorder="0" applyAlignment="0" applyProtection="0"/>
    <xf numFmtId="189"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1" fillId="0" borderId="105" applyNumberFormat="0" applyFill="0" applyAlignment="0" applyProtection="0"/>
    <xf numFmtId="177" fontId="9" fillId="0" borderId="0" applyFont="0" applyFill="0" applyBorder="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1" fillId="32" borderId="102" applyNumberFormat="0" applyAlignment="0" applyProtection="0"/>
    <xf numFmtId="0" fontId="52" fillId="22" borderId="102" applyNumberFormat="0" applyProtection="0">
      <alignment vertical="top"/>
    </xf>
    <xf numFmtId="0" fontId="31" fillId="0" borderId="0"/>
    <xf numFmtId="0" fontId="52" fillId="22" borderId="102" applyNumberFormat="0" applyProtection="0">
      <alignment vertical="top"/>
    </xf>
    <xf numFmtId="0" fontId="31" fillId="0" borderId="0"/>
    <xf numFmtId="0" fontId="52" fillId="22" borderId="102" applyNumberFormat="0" applyProtection="0">
      <alignment vertical="top"/>
    </xf>
    <xf numFmtId="0" fontId="9" fillId="20" borderId="100" applyNumberFormat="0" applyAlignment="0" applyProtection="0"/>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9" fillId="0" borderId="0"/>
    <xf numFmtId="0" fontId="51" fillId="3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9" fillId="0" borderId="0"/>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9" fillId="20" borderId="100" applyNumberFormat="0" applyAlignment="0" applyProtection="0"/>
    <xf numFmtId="0" fontId="9" fillId="0" borderId="0"/>
    <xf numFmtId="0" fontId="51" fillId="3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9" fillId="0" borderId="0"/>
    <xf numFmtId="0" fontId="9" fillId="0" borderId="0"/>
    <xf numFmtId="0" fontId="52" fillId="22" borderId="102" applyNumberFormat="0" applyProtection="0">
      <alignment vertical="top"/>
    </xf>
    <xf numFmtId="0" fontId="52" fillId="24" borderId="102" applyNumberFormat="0" applyAlignment="0" applyProtection="0"/>
    <xf numFmtId="0" fontId="9" fillId="0" borderId="0"/>
    <xf numFmtId="0" fontId="9" fillId="0" borderId="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Alignment="0" applyProtection="0"/>
    <xf numFmtId="0" fontId="1" fillId="0" borderId="105" applyNumberFormat="0" applyFill="0" applyAlignment="0" applyProtection="0"/>
    <xf numFmtId="0" fontId="52" fillId="24" borderId="102" applyNumberFormat="0" applyAlignment="0" applyProtection="0"/>
    <xf numFmtId="0" fontId="51" fillId="32"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52" fillId="24" borderId="102" applyNumberFormat="0" applyAlignment="0" applyProtection="0"/>
    <xf numFmtId="0" fontId="51" fillId="32" borderId="102" applyNumberForma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9" fillId="17" borderId="100" applyNumberFormat="0" applyFon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176" fontId="9" fillId="0" borderId="0" applyFont="0" applyFill="0" applyBorder="0" applyAlignment="0" applyProtection="0"/>
    <xf numFmtId="0" fontId="52" fillId="22" borderId="102" applyNumberFormat="0" applyProtection="0">
      <alignment vertical="top"/>
    </xf>
    <xf numFmtId="0" fontId="52" fillId="22" borderId="102" applyNumberFormat="0" applyAlignment="0" applyProtection="0"/>
    <xf numFmtId="176" fontId="9" fillId="0" borderId="0" applyFont="0" applyFill="0" applyBorder="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1" fillId="21"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1" fillId="21"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2" fillId="24"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176" fontId="9" fillId="0" borderId="0" applyFont="0" applyFill="0" applyBorder="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9" fillId="20" borderId="100" applyNumberFormat="0" applyAlignment="0" applyProtection="0"/>
    <xf numFmtId="0" fontId="9" fillId="0" borderId="0"/>
    <xf numFmtId="0" fontId="52" fillId="22" borderId="102"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0" fontId="9" fillId="0" borderId="0"/>
    <xf numFmtId="0" fontId="51" fillId="23"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9" fillId="0" borderId="0"/>
    <xf numFmtId="0" fontId="51" fillId="23"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9" fontId="0" fillId="0" borderId="0" applyFont="0" applyFill="0" applyBorder="0" applyAlignment="0" applyProtection="0"/>
    <xf numFmtId="0" fontId="52" fillId="22" borderId="102" applyNumberFormat="0" applyAlignment="0" applyProtection="0"/>
    <xf numFmtId="0" fontId="51" fillId="23" borderId="102" applyNumberFormat="0" applyAlignment="0" applyProtection="0"/>
    <xf numFmtId="0" fontId="52" fillId="22" borderId="102" applyNumberFormat="0" applyProtection="0">
      <alignment vertical="top"/>
    </xf>
    <xf numFmtId="9" fontId="9" fillId="0" borderId="0" applyFont="0" applyFill="0" applyBorder="0" applyAlignment="0" applyProtection="0"/>
    <xf numFmtId="9" fontId="9" fillId="0" borderId="0" applyFont="0" applyFill="0" applyBorder="0" applyAlignment="0" applyProtection="0"/>
    <xf numFmtId="0" fontId="9" fillId="17" borderId="100" applyNumberFormat="0" applyFont="0" applyAlignment="0" applyProtection="0"/>
    <xf numFmtId="0" fontId="52" fillId="22" borderId="102" applyNumberFormat="0" applyAlignment="0" applyProtection="0"/>
    <xf numFmtId="0" fontId="51" fillId="23" borderId="102" applyNumberFormat="0" applyAlignment="0" applyProtection="0"/>
    <xf numFmtId="0" fontId="52" fillId="22" borderId="102" applyNumberFormat="0" applyProtection="0">
      <alignment vertical="top"/>
    </xf>
    <xf numFmtId="0" fontId="51" fillId="23" borderId="102"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51" fillId="23"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1" fillId="23" borderId="102" applyNumberFormat="0" applyAlignment="0" applyProtection="0"/>
    <xf numFmtId="0" fontId="52" fillId="22" borderId="102" applyNumberFormat="0" applyProtection="0">
      <alignment vertical="top"/>
    </xf>
    <xf numFmtId="0" fontId="55" fillId="24" borderId="103" applyNumberFormat="0" applyAlignment="0" applyProtection="0"/>
    <xf numFmtId="0" fontId="52" fillId="24" borderId="102" applyNumberFormat="0" applyAlignment="0" applyProtection="0"/>
    <xf numFmtId="0" fontId="51" fillId="23"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0" fontId="51" fillId="23"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0" fontId="55" fillId="24" borderId="103" applyNumberFormat="0" applyAlignment="0" applyProtection="0"/>
    <xf numFmtId="0" fontId="52" fillId="24"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9" fillId="0" borderId="0"/>
    <xf numFmtId="0" fontId="51" fillId="23" borderId="102" applyNumberFormat="0" applyAlignment="0" applyProtection="0"/>
    <xf numFmtId="0" fontId="52" fillId="22" borderId="102" applyNumberFormat="0" applyProtection="0">
      <alignment vertical="top"/>
    </xf>
    <xf numFmtId="0" fontId="55" fillId="24" borderId="103" applyNumberFormat="0" applyAlignment="0" applyProtection="0"/>
    <xf numFmtId="0" fontId="52" fillId="24"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177" fontId="0" fillId="0" borderId="0" applyFont="0" applyFill="0" applyBorder="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9" fillId="0" borderId="0"/>
    <xf numFmtId="0" fontId="9" fillId="0" borderId="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71" fillId="4" borderId="111" applyNumberFormat="0" applyAlignment="0" applyProtection="0"/>
    <xf numFmtId="0" fontId="5" fillId="20" borderId="100"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5" fillId="20" borderId="100"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55" fillId="24" borderId="103"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9" fillId="0" borderId="0"/>
    <xf numFmtId="0" fontId="9" fillId="0" borderId="0"/>
    <xf numFmtId="0" fontId="52" fillId="24"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5" fillId="24" borderId="103" applyNumberFormat="0" applyAlignment="0" applyProtection="0"/>
    <xf numFmtId="0" fontId="9" fillId="20" borderId="100"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5" fillId="24" borderId="103"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55" fillId="24" borderId="103"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5" fillId="24" borderId="103"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5" fillId="24" borderId="103"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55" fillId="22" borderId="103"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0" fillId="0" borderId="0"/>
    <xf numFmtId="0" fontId="52" fillId="22" borderId="102" applyNumberFormat="0" applyAlignment="0" applyProtection="0"/>
    <xf numFmtId="9" fontId="5" fillId="0" borderId="0" applyFill="0" applyBorder="0" applyProtection="0">
      <alignment vertical="top"/>
    </xf>
    <xf numFmtId="0" fontId="52" fillId="22" borderId="102" applyNumberFormat="0" applyProtection="0">
      <alignment vertical="top"/>
    </xf>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5" fillId="22" borderId="103"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5" fillId="24" borderId="103"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4"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4"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4"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9" fillId="0" borderId="0"/>
    <xf numFmtId="0" fontId="51" fillId="32"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1" fillId="23" borderId="102" applyNumberFormat="0" applyAlignment="0" applyProtection="0"/>
    <xf numFmtId="0" fontId="51" fillId="32" borderId="102" applyNumberFormat="0" applyAlignment="0" applyProtection="0"/>
    <xf numFmtId="0" fontId="31" fillId="31" borderId="104" applyNumberFormat="0" applyFont="0" applyAlignment="0" applyProtection="0"/>
    <xf numFmtId="0" fontId="52" fillId="22" borderId="102" applyNumberFormat="0" applyProtection="0">
      <alignment vertical="top"/>
    </xf>
    <xf numFmtId="0" fontId="52" fillId="22"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32" borderId="102" applyNumberFormat="0" applyAlignment="0" applyProtection="0"/>
    <xf numFmtId="0" fontId="31" fillId="31" borderId="104"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 fillId="20" borderId="100"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 fillId="20" borderId="100" applyNumberFormat="0" applyProtection="0">
      <alignment vertical="top"/>
    </xf>
    <xf numFmtId="0" fontId="52" fillId="22" borderId="102" applyNumberFormat="0" applyProtection="0">
      <alignment vertical="top"/>
    </xf>
    <xf numFmtId="0" fontId="56" fillId="30" borderId="0" applyNumberFormat="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6" fillId="59" borderId="0" applyNumberFormat="0" applyBorder="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5" fillId="22" borderId="103"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52" fillId="22" borderId="102" applyNumberFormat="0" applyProtection="0">
      <alignment vertical="top"/>
    </xf>
    <xf numFmtId="0" fontId="9" fillId="0" borderId="0"/>
    <xf numFmtId="0" fontId="9" fillId="0" borderId="0"/>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1" fillId="0" borderId="105" applyNumberFormat="0" applyFill="0" applyAlignment="0" applyProtection="0"/>
    <xf numFmtId="0" fontId="52" fillId="22" borderId="102" applyNumberFormat="0" applyProtection="0">
      <alignment vertical="top"/>
    </xf>
    <xf numFmtId="0" fontId="52" fillId="24" borderId="102" applyNumberFormat="0" applyAlignment="0" applyProtection="0"/>
    <xf numFmtId="0" fontId="1" fillId="0" borderId="105" applyNumberFormat="0" applyFill="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52" fillId="22" borderId="102" applyNumberFormat="0" applyAlignment="0" applyProtection="0"/>
    <xf numFmtId="0" fontId="1" fillId="0" borderId="105" applyNumberFormat="0" applyFill="0" applyProtection="0">
      <alignment vertical="top"/>
    </xf>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52" fillId="24"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4" borderId="102" applyNumberFormat="0" applyAlignment="0" applyProtection="0"/>
    <xf numFmtId="189" fontId="9" fillId="0" borderId="0" applyFont="0" applyFill="0" applyBorder="0" applyAlignment="0" applyProtection="0"/>
    <xf numFmtId="0" fontId="52" fillId="2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189"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1" fillId="32" borderId="102" applyNumberFormat="0" applyAlignment="0" applyProtection="0"/>
    <xf numFmtId="0" fontId="5" fillId="20" borderId="100" applyNumberFormat="0" applyProtection="0">
      <alignment vertical="top"/>
    </xf>
    <xf numFmtId="0" fontId="31" fillId="31" borderId="104" applyNumberFormat="0" applyFont="0" applyAlignment="0" applyProtection="0"/>
    <xf numFmtId="0" fontId="52" fillId="22" borderId="102" applyNumberFormat="0" applyAlignment="0" applyProtection="0"/>
    <xf numFmtId="0" fontId="52" fillId="22" borderId="102" applyNumberFormat="0" applyProtection="0">
      <alignment vertical="top"/>
    </xf>
    <xf numFmtId="182" fontId="9" fillId="0" borderId="0" applyFill="0" applyBorder="0" applyAlignment="0" applyProtection="0"/>
    <xf numFmtId="0" fontId="52" fillId="24" borderId="102" applyNumberFormat="0" applyAlignment="0" applyProtection="0"/>
    <xf numFmtId="0" fontId="52" fillId="24" borderId="102" applyNumberFormat="0" applyAlignment="0" applyProtection="0"/>
    <xf numFmtId="189" fontId="9" fillId="0" borderId="0" applyFont="0" applyFill="0" applyBorder="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0" fillId="31" borderId="104" applyNumberFormat="0" applyFont="0" applyAlignment="0" applyProtection="0"/>
    <xf numFmtId="0" fontId="52" fillId="22" borderId="102" applyNumberFormat="0" applyAlignment="0" applyProtection="0"/>
    <xf numFmtId="0" fontId="52" fillId="22" borderId="102" applyNumberFormat="0" applyProtection="0">
      <alignment vertical="top"/>
    </xf>
    <xf numFmtId="0" fontId="5" fillId="20" borderId="100" applyNumberFormat="0" applyProtection="0">
      <alignment vertical="top"/>
    </xf>
    <xf numFmtId="0" fontId="0" fillId="31" borderId="104" applyNumberFormat="0" applyFont="0" applyAlignment="0" applyProtection="0"/>
    <xf numFmtId="0" fontId="52" fillId="22" borderId="102" applyNumberFormat="0" applyAlignment="0" applyProtection="0"/>
    <xf numFmtId="0" fontId="52" fillId="22" borderId="102" applyNumberFormat="0" applyProtection="0">
      <alignment vertical="top"/>
    </xf>
    <xf numFmtId="176" fontId="9" fillId="0" borderId="0" applyFill="0" applyBorder="0" applyAlignment="0" applyProtection="0"/>
    <xf numFmtId="0" fontId="52" fillId="24" borderId="102" applyNumberFormat="0" applyAlignment="0" applyProtection="0"/>
    <xf numFmtId="189"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177" fontId="0" fillId="0" borderId="0" applyFont="0" applyFill="0" applyBorder="0" applyAlignment="0" applyProtection="0"/>
    <xf numFmtId="0" fontId="52" fillId="24" borderId="102" applyNumberFormat="0" applyAlignment="0" applyProtection="0"/>
    <xf numFmtId="0" fontId="52" fillId="24" borderId="102" applyNumberFormat="0" applyAlignment="0" applyProtection="0"/>
    <xf numFmtId="189"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191" fontId="78" fillId="0" borderId="0" applyBorder="0" applyProtection="0"/>
    <xf numFmtId="0" fontId="51" fillId="32"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2" borderId="102" applyNumberFormat="0" applyProtection="0">
      <alignment vertical="top"/>
    </xf>
    <xf numFmtId="0" fontId="52" fillId="24" borderId="102" applyNumberFormat="0" applyAlignment="0" applyProtection="0"/>
    <xf numFmtId="176"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Protection="0">
      <alignment vertical="top"/>
    </xf>
    <xf numFmtId="176" fontId="9"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177" fontId="0" fillId="0" borderId="0" applyFont="0" applyFill="0" applyBorder="0" applyAlignment="0" applyProtection="0"/>
    <xf numFmtId="0" fontId="52" fillId="22" borderId="102" applyNumberFormat="0" applyProtection="0">
      <alignment vertical="top"/>
    </xf>
    <xf numFmtId="0" fontId="1" fillId="0" borderId="105" applyNumberFormat="0" applyFill="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1" fillId="0" borderId="105" applyNumberFormat="0" applyFill="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1" fillId="0" borderId="105" applyNumberFormat="0" applyFill="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1" fillId="0" borderId="105" applyNumberFormat="0" applyFill="0" applyProtection="0">
      <alignment vertical="top"/>
    </xf>
    <xf numFmtId="0" fontId="52" fillId="22" borderId="102" applyNumberFormat="0" applyProtection="0">
      <alignment vertical="top"/>
    </xf>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1" fillId="0" borderId="105" applyNumberFormat="0" applyFill="0" applyProtection="0">
      <alignment vertical="top"/>
    </xf>
    <xf numFmtId="0" fontId="9" fillId="17" borderId="100" applyNumberFormat="0" applyFont="0" applyAlignment="0" applyProtection="0"/>
    <xf numFmtId="0" fontId="52" fillId="22" borderId="102" applyNumberFormat="0" applyProtection="0">
      <alignment vertical="top"/>
    </xf>
    <xf numFmtId="0" fontId="1" fillId="0" borderId="105" applyNumberFormat="0" applyFill="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31" fillId="0" borderId="0"/>
    <xf numFmtId="0" fontId="0" fillId="0" borderId="0"/>
    <xf numFmtId="0" fontId="52" fillId="24" borderId="102"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0" fillId="0" borderId="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5" fillId="22" borderId="103" applyNumberFormat="0" applyAlignment="0" applyProtection="0"/>
    <xf numFmtId="0" fontId="52" fillId="24" borderId="102" applyNumberFormat="0" applyAlignment="0" applyProtection="0"/>
    <xf numFmtId="0" fontId="52" fillId="22" borderId="102" applyNumberFormat="0" applyProtection="0">
      <alignment vertical="top"/>
    </xf>
    <xf numFmtId="0" fontId="55" fillId="22"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0" fillId="0" borderId="0"/>
    <xf numFmtId="0" fontId="51" fillId="21"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0" fontId="55" fillId="22"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0" fontId="74" fillId="0" borderId="0"/>
    <xf numFmtId="0" fontId="74" fillId="0" borderId="0"/>
    <xf numFmtId="0" fontId="52" fillId="22"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42"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177"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0" fontId="55" fillId="22" borderId="103"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74" fillId="0" borderId="0"/>
    <xf numFmtId="0" fontId="74" fillId="0" borderId="0"/>
    <xf numFmtId="0" fontId="52" fillId="22"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51" fillId="23" borderId="102"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1" fillId="0" borderId="105" applyNumberFormat="0" applyFill="0" applyAlignment="0" applyProtection="0"/>
    <xf numFmtId="0" fontId="9" fillId="20" borderId="100" applyNumberFormat="0" applyAlignment="0" applyProtection="0"/>
    <xf numFmtId="0" fontId="52" fillId="22" borderId="102" applyNumberFormat="0" applyProtection="0">
      <alignment vertical="top"/>
    </xf>
    <xf numFmtId="0" fontId="1" fillId="0" borderId="105" applyNumberFormat="0" applyFill="0" applyAlignment="0" applyProtection="0"/>
    <xf numFmtId="0" fontId="9" fillId="20" borderId="100"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1" fillId="0" borderId="105" applyNumberFormat="0" applyFill="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52" fillId="22" borderId="102"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9" fillId="0" borderId="0"/>
    <xf numFmtId="0" fontId="52" fillId="22" borderId="102" applyNumberFormat="0" applyProtection="0">
      <alignment vertical="top"/>
    </xf>
    <xf numFmtId="0" fontId="9" fillId="0" borderId="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52" fillId="22" borderId="102" applyNumberFormat="0" applyProtection="0">
      <alignment vertical="top"/>
    </xf>
    <xf numFmtId="0" fontId="51" fillId="21"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1" fillId="0" borderId="105" applyNumberFormat="0" applyFill="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9" fillId="17" borderId="100" applyNumberFormat="0" applyFont="0" applyAlignment="0" applyProtection="0"/>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31" fillId="0" borderId="0"/>
    <xf numFmtId="0" fontId="52" fillId="22" borderId="102"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9" fillId="0" borderId="0"/>
    <xf numFmtId="0" fontId="52" fillId="24" borderId="102" applyNumberFormat="0" applyAlignment="0" applyProtection="0"/>
    <xf numFmtId="0" fontId="31" fillId="0" borderId="0"/>
    <xf numFmtId="0" fontId="52" fillId="22"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31" fillId="0" borderId="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51" fillId="32" borderId="102" applyNumberFormat="0" applyAlignment="0" applyProtection="0"/>
    <xf numFmtId="0" fontId="51" fillId="23" borderId="102" applyNumberFormat="0" applyAlignment="0" applyProtection="0"/>
    <xf numFmtId="0" fontId="52" fillId="22" borderId="102" applyNumberFormat="0" applyProtection="0">
      <alignment vertical="top"/>
    </xf>
    <xf numFmtId="0" fontId="9" fillId="0" borderId="0"/>
    <xf numFmtId="0" fontId="51" fillId="32" borderId="102" applyNumberFormat="0" applyAlignment="0" applyProtection="0"/>
    <xf numFmtId="177" fontId="3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177" fontId="31" fillId="0" borderId="0" applyFont="0" applyFill="0" applyBorder="0" applyAlignment="0" applyProtection="0"/>
    <xf numFmtId="0" fontId="51" fillId="23" borderId="102" applyNumberFormat="0" applyAlignment="0" applyProtection="0"/>
    <xf numFmtId="0" fontId="52" fillId="22" borderId="102" applyNumberFormat="0" applyProtection="0">
      <alignment vertical="top"/>
    </xf>
    <xf numFmtId="177" fontId="0" fillId="0" borderId="0" applyFont="0" applyFill="0" applyBorder="0" applyAlignment="0" applyProtection="0"/>
    <xf numFmtId="0" fontId="52" fillId="24" borderId="102" applyNumberFormat="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177" fontId="0"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184" fontId="9" fillId="0" borderId="0" applyFont="0" applyFill="0" applyBorder="0" applyAlignment="0" applyProtection="0"/>
    <xf numFmtId="0" fontId="52" fillId="22" borderId="102" applyNumberFormat="0" applyProtection="0">
      <alignment vertical="top"/>
    </xf>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184" fontId="9" fillId="0" borderId="0" applyFont="0" applyFill="0" applyBorder="0" applyAlignment="0" applyProtection="0"/>
    <xf numFmtId="0" fontId="52" fillId="22" borderId="102" applyNumberFormat="0" applyProtection="0">
      <alignment vertical="top"/>
    </xf>
    <xf numFmtId="0" fontId="52" fillId="22" borderId="102" applyNumberFormat="0" applyAlignment="0" applyProtection="0"/>
    <xf numFmtId="0" fontId="52" fillId="24" borderId="102" applyNumberFormat="0" applyAlignment="0" applyProtection="0"/>
    <xf numFmtId="184" fontId="9" fillId="0" borderId="0" applyFont="0" applyFill="0" applyBorder="0" applyAlignment="0" applyProtection="0"/>
    <xf numFmtId="0" fontId="52" fillId="22" borderId="102" applyNumberFormat="0" applyProtection="0">
      <alignment vertical="top"/>
    </xf>
    <xf numFmtId="177" fontId="0" fillId="0" borderId="0" applyFont="0" applyFill="0" applyBorder="0" applyAlignment="0" applyProtection="0"/>
    <xf numFmtId="0" fontId="52" fillId="24" borderId="102" applyNumberFormat="0" applyAlignment="0" applyProtection="0"/>
    <xf numFmtId="0" fontId="52" fillId="22" borderId="102" applyNumberFormat="0" applyProtection="0">
      <alignment vertical="top"/>
    </xf>
    <xf numFmtId="177" fontId="0" fillId="0" borderId="0" applyFont="0" applyFill="0" applyBorder="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Protection="0">
      <alignment vertical="top"/>
    </xf>
    <xf numFmtId="0" fontId="1" fillId="0" borderId="105" applyNumberFormat="0" applyFill="0" applyProtection="0">
      <alignment vertical="top"/>
    </xf>
    <xf numFmtId="0" fontId="51" fillId="32" borderId="102" applyNumberFormat="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9" fillId="0" borderId="116" applyNumberFormat="0" applyFont="0" applyAlignment="0"/>
    <xf numFmtId="0" fontId="51" fillId="32" borderId="102" applyNumberFormat="0" applyAlignment="0" applyProtection="0"/>
    <xf numFmtId="0" fontId="52" fillId="22" borderId="102" applyNumberFormat="0" applyProtection="0">
      <alignment vertical="top"/>
    </xf>
    <xf numFmtId="177" fontId="0" fillId="0" borderId="0" applyFont="0" applyFill="0" applyBorder="0" applyAlignment="0" applyProtection="0"/>
    <xf numFmtId="0" fontId="55" fillId="22"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177" fontId="0" fillId="0" borderId="0" applyFont="0" applyFill="0" applyBorder="0" applyAlignment="0" applyProtection="0"/>
    <xf numFmtId="0" fontId="55" fillId="22"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177" fontId="0" fillId="0" borderId="0" applyFont="0" applyFill="0" applyBorder="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177" fontId="0" fillId="0" borderId="0" applyFont="0" applyFill="0" applyBorder="0" applyAlignment="0" applyProtection="0"/>
    <xf numFmtId="0" fontId="52" fillId="24"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177" fontId="0" fillId="0" borderId="0" applyFont="0" applyFill="0" applyBorder="0" applyAlignment="0" applyProtection="0"/>
    <xf numFmtId="0" fontId="52" fillId="24"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9" fillId="0" borderId="0"/>
    <xf numFmtId="0" fontId="9" fillId="0" borderId="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1" fillId="0" borderId="105" applyNumberFormat="0" applyFill="0" applyProtection="0">
      <alignment vertical="top"/>
    </xf>
    <xf numFmtId="0" fontId="52" fillId="22" borderId="102" applyNumberFormat="0" applyAlignment="0" applyProtection="0"/>
    <xf numFmtId="43"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Alignment="0" applyProtection="0"/>
    <xf numFmtId="43" fontId="9" fillId="0" borderId="0" applyFont="0" applyFill="0" applyBorder="0" applyAlignment="0" applyProtection="0"/>
    <xf numFmtId="0" fontId="52" fillId="22" borderId="102" applyNumberFormat="0" applyProtection="0">
      <alignment vertical="top"/>
    </xf>
    <xf numFmtId="0" fontId="9" fillId="0" borderId="0"/>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177" fontId="31" fillId="0" borderId="0" applyFont="0" applyFill="0" applyBorder="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177" fontId="31" fillId="0" borderId="0" applyFont="0" applyFill="0" applyBorder="0" applyAlignment="0" applyProtection="0"/>
    <xf numFmtId="0" fontId="52" fillId="24" borderId="102" applyNumberFormat="0" applyAlignment="0" applyProtection="0"/>
    <xf numFmtId="0" fontId="55" fillId="22" borderId="103"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177" fontId="31" fillId="0" borderId="0" applyFont="0" applyFill="0" applyBorder="0" applyAlignment="0" applyProtection="0"/>
    <xf numFmtId="0" fontId="52" fillId="24" borderId="102"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5" fillId="22" borderId="103" applyNumberFormat="0" applyAlignment="0" applyProtection="0"/>
    <xf numFmtId="0" fontId="9" fillId="20" borderId="100" applyNumberFormat="0" applyAlignment="0" applyProtection="0"/>
    <xf numFmtId="0" fontId="52" fillId="22" borderId="102" applyNumberFormat="0" applyProtection="0">
      <alignment vertical="top"/>
    </xf>
    <xf numFmtId="177" fontId="31" fillId="0" borderId="0" applyFont="0" applyFill="0" applyBorder="0" applyAlignment="0" applyProtection="0"/>
    <xf numFmtId="0" fontId="52" fillId="24" borderId="102" applyNumberFormat="0" applyAlignment="0" applyProtection="0"/>
    <xf numFmtId="0" fontId="9" fillId="0" borderId="0"/>
    <xf numFmtId="0" fontId="9" fillId="0" borderId="0"/>
    <xf numFmtId="0" fontId="52" fillId="22" borderId="102"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5" fillId="22" borderId="103" applyNumberFormat="0" applyAlignment="0" applyProtection="0"/>
    <xf numFmtId="0" fontId="52" fillId="22" borderId="102" applyNumberFormat="0" applyProtection="0">
      <alignment vertical="top"/>
    </xf>
    <xf numFmtId="0" fontId="9" fillId="0" borderId="0"/>
    <xf numFmtId="0" fontId="9" fillId="0" borderId="0"/>
    <xf numFmtId="0" fontId="52" fillId="22" borderId="102" applyNumberFormat="0" applyAlignment="0" applyProtection="0"/>
    <xf numFmtId="0" fontId="52" fillId="22" borderId="102" applyNumberFormat="0" applyProtection="0">
      <alignment vertical="top"/>
    </xf>
    <xf numFmtId="177" fontId="31" fillId="0" borderId="0" applyFont="0" applyFill="0" applyBorder="0" applyAlignment="0" applyProtection="0"/>
    <xf numFmtId="0" fontId="52" fillId="24" borderId="102" applyNumberFormat="0" applyAlignment="0" applyProtection="0"/>
    <xf numFmtId="0" fontId="52" fillId="22" borderId="102" applyNumberFormat="0" applyProtection="0">
      <alignment vertical="top"/>
    </xf>
    <xf numFmtId="0" fontId="55" fillId="22" borderId="103"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5" fillId="22" borderId="103" applyNumberFormat="0" applyAlignment="0" applyProtection="0"/>
    <xf numFmtId="0" fontId="52" fillId="22" borderId="102" applyNumberFormat="0" applyProtection="0">
      <alignment vertical="top"/>
    </xf>
    <xf numFmtId="43"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Alignment="0" applyProtection="0"/>
    <xf numFmtId="43" fontId="9" fillId="0" borderId="0" applyFont="0" applyFill="0" applyBorder="0" applyAlignment="0" applyProtection="0"/>
    <xf numFmtId="0" fontId="52" fillId="22" borderId="102" applyNumberFormat="0" applyProtection="0">
      <alignment vertical="top"/>
    </xf>
    <xf numFmtId="177" fontId="0" fillId="0" borderId="0" applyFont="0" applyFill="0" applyBorder="0" applyAlignment="0" applyProtection="0"/>
    <xf numFmtId="0" fontId="52" fillId="24"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0" fillId="0" borderId="0" applyFont="0" applyFill="0" applyBorder="0" applyAlignment="0" applyProtection="0"/>
    <xf numFmtId="0" fontId="51" fillId="21"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9" fontId="9" fillId="0" borderId="0" applyFont="0" applyFill="0" applyBorder="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177" fontId="0" fillId="0" borderId="0" applyFont="0" applyFill="0" applyBorder="0" applyAlignment="0" applyProtection="0"/>
    <xf numFmtId="0" fontId="51" fillId="21"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177" fontId="0" fillId="0" borderId="0" applyFont="0" applyFill="0" applyBorder="0" applyAlignment="0" applyProtection="0"/>
    <xf numFmtId="0" fontId="51" fillId="21"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5" fillId="22" borderId="103"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5" fillId="22" borderId="103" applyNumberFormat="0" applyProtection="0">
      <alignment vertical="top"/>
    </xf>
    <xf numFmtId="182" fontId="9" fillId="0" borderId="0" applyFont="0" applyFill="0" applyBorder="0" applyAlignment="0" applyProtection="0"/>
    <xf numFmtId="0" fontId="52" fillId="22" borderId="102" applyNumberFormat="0" applyProtection="0">
      <alignment vertical="top"/>
    </xf>
    <xf numFmtId="0" fontId="55" fillId="22" borderId="103"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5" fillId="22" borderId="103" applyNumberFormat="0" applyProtection="0">
      <alignment vertical="top"/>
    </xf>
    <xf numFmtId="0" fontId="52" fillId="22" borderId="102" applyNumberFormat="0" applyProtection="0">
      <alignment vertical="top"/>
    </xf>
    <xf numFmtId="0" fontId="51" fillId="21"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5" fillId="22" borderId="103"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55" fillId="22" borderId="103"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5" fillId="22" borderId="103"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2" fillId="22" borderId="102" applyNumberFormat="0" applyProtection="0">
      <alignment vertical="top"/>
    </xf>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4" borderId="102" applyNumberFormat="0" applyAlignment="0" applyProtection="0"/>
    <xf numFmtId="0" fontId="51" fillId="23"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5" fillId="22" borderId="103" applyNumberFormat="0" applyProtection="0">
      <alignment vertical="top"/>
    </xf>
    <xf numFmtId="0" fontId="9" fillId="20" borderId="100" applyNumberFormat="0" applyAlignment="0" applyProtection="0"/>
    <xf numFmtId="176" fontId="31" fillId="0" borderId="0" applyFont="0" applyFill="0" applyBorder="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0" fontId="51" fillId="32" borderId="102" applyNumberFormat="0" applyAlignment="0" applyProtection="0"/>
    <xf numFmtId="9" fontId="9" fillId="0" borderId="0" applyFont="0" applyFill="0" applyBorder="0" applyAlignment="0" applyProtection="0"/>
    <xf numFmtId="0" fontId="52" fillId="24"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4" borderId="102" applyNumberFormat="0" applyAlignment="0" applyProtection="0"/>
    <xf numFmtId="0" fontId="52" fillId="24"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0" fillId="0" borderId="0"/>
    <xf numFmtId="0" fontId="0" fillId="0" borderId="0"/>
    <xf numFmtId="0" fontId="52" fillId="24" borderId="102" applyNumberFormat="0" applyAlignment="0" applyProtection="0"/>
    <xf numFmtId="0" fontId="52" fillId="22" borderId="102" applyNumberFormat="0" applyProtection="0">
      <alignment vertical="top"/>
    </xf>
    <xf numFmtId="0" fontId="5" fillId="20" borderId="100" applyNumberFormat="0" applyProtection="0">
      <alignment vertical="top"/>
    </xf>
    <xf numFmtId="0" fontId="52" fillId="24" borderId="102" applyNumberFormat="0" applyAlignment="0" applyProtection="0"/>
    <xf numFmtId="0" fontId="52" fillId="22" borderId="102" applyNumberFormat="0" applyProtection="0">
      <alignment vertical="top"/>
    </xf>
    <xf numFmtId="177" fontId="0" fillId="0" borderId="0" applyFont="0" applyFill="0" applyBorder="0" applyAlignment="0" applyProtection="0"/>
    <xf numFmtId="0" fontId="52" fillId="24" borderId="102" applyNumberFormat="0" applyAlignment="0" applyProtection="0"/>
    <xf numFmtId="9" fontId="9" fillId="0" borderId="0" applyFont="0" applyFill="0" applyBorder="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177" fontId="0" fillId="0" borderId="0" applyFont="0" applyFill="0" applyBorder="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0" fillId="0" borderId="0" applyFont="0" applyFill="0" applyBorder="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177" fontId="0" fillId="0" borderId="0" applyFont="0" applyFill="0" applyBorder="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43" fontId="9" fillId="0" borderId="0" applyFont="0" applyFill="0" applyBorder="0" applyAlignment="0" applyProtection="0"/>
    <xf numFmtId="0" fontId="52" fillId="24" borderId="102" applyNumberFormat="0" applyAlignment="0" applyProtection="0"/>
    <xf numFmtId="0" fontId="55" fillId="24" borderId="103"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5" fillId="22" borderId="103"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1" fillId="21"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9" fillId="17" borderId="100" applyNumberFormat="0" applyFont="0" applyAlignment="0" applyProtection="0"/>
    <xf numFmtId="0" fontId="52" fillId="24" borderId="102"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5" fillId="24" borderId="103"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177" fontId="0" fillId="0" borderId="0" applyFont="0" applyFill="0" applyBorder="0" applyAlignment="0" applyProtection="0"/>
    <xf numFmtId="0" fontId="55" fillId="22"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43" fontId="9" fillId="0" borderId="0" applyFont="0" applyFill="0" applyBorder="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177" fontId="31" fillId="0" borderId="0" applyFont="0" applyFill="0" applyBorder="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55" fillId="22" borderId="103"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5" fillId="22" borderId="103"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5" fillId="22" borderId="103"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9" fillId="17" borderId="100" applyNumberFormat="0" applyFont="0" applyAlignment="0" applyProtection="0"/>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9" fillId="20" borderId="100" applyNumberFormat="0" applyAlignment="0" applyProtection="0"/>
    <xf numFmtId="0" fontId="52" fillId="22" borderId="102" applyNumberFormat="0" applyProtection="0">
      <alignment vertical="top"/>
    </xf>
    <xf numFmtId="0" fontId="51" fillId="32" borderId="102" applyNumberFormat="0" applyAlignment="0" applyProtection="0"/>
    <xf numFmtId="0" fontId="9" fillId="20" borderId="100" applyNumberFormat="0" applyAlignment="0" applyProtection="0"/>
    <xf numFmtId="0" fontId="51" fillId="23"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1" fillId="0" borderId="105" applyNumberFormat="0" applyFill="0" applyProtection="0">
      <alignment vertical="top"/>
    </xf>
    <xf numFmtId="0" fontId="52" fillId="22" borderId="102" applyNumberFormat="0" applyAlignment="0" applyProtection="0"/>
    <xf numFmtId="0" fontId="52" fillId="22" borderId="102" applyNumberFormat="0" applyProtection="0">
      <alignment vertical="top"/>
    </xf>
    <xf numFmtId="0" fontId="9" fillId="20" borderId="100" applyNumberFormat="0" applyAlignment="0" applyProtection="0"/>
    <xf numFmtId="0" fontId="9" fillId="0" borderId="0"/>
    <xf numFmtId="0" fontId="9" fillId="0" borderId="0"/>
    <xf numFmtId="0" fontId="52" fillId="22" borderId="102" applyNumberFormat="0" applyProtection="0">
      <alignment vertical="top"/>
    </xf>
    <xf numFmtId="43" fontId="9" fillId="0" borderId="0" applyFont="0" applyFill="0" applyBorder="0" applyAlignment="0" applyProtection="0"/>
    <xf numFmtId="176"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5" fillId="22" borderId="103"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9" fillId="0" borderId="0"/>
    <xf numFmtId="0" fontId="52" fillId="22" borderId="102" applyNumberFormat="0" applyProtection="0">
      <alignment vertical="top"/>
    </xf>
    <xf numFmtId="43" fontId="9" fillId="0" borderId="0" applyFont="0" applyFill="0" applyBorder="0" applyAlignment="0" applyProtection="0"/>
    <xf numFmtId="176"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176" fontId="9" fillId="0" borderId="0" applyFont="0" applyFill="0" applyBorder="0" applyAlignment="0" applyProtection="0"/>
    <xf numFmtId="0" fontId="52" fillId="22" borderId="102" applyNumberFormat="0" applyAlignment="0" applyProtection="0"/>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43"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43" fontId="9" fillId="0" borderId="0" applyFont="0" applyFill="0" applyBorder="0" applyAlignment="0" applyProtection="0"/>
    <xf numFmtId="176"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Alignment="0" applyProtection="0"/>
    <xf numFmtId="0" fontId="52" fillId="24" borderId="102" applyNumberFormat="0" applyAlignment="0" applyProtection="0"/>
    <xf numFmtId="0" fontId="52" fillId="22" borderId="102" applyNumberFormat="0" applyProtection="0">
      <alignment vertical="top"/>
    </xf>
    <xf numFmtId="0" fontId="52" fillId="22" borderId="102" applyNumberFormat="0" applyAlignment="0" applyProtection="0"/>
    <xf numFmtId="0" fontId="1" fillId="0" borderId="105" applyNumberFormat="0" applyFill="0" applyAlignment="0" applyProtection="0"/>
    <xf numFmtId="0" fontId="52" fillId="22" borderId="102" applyNumberFormat="0" applyProtection="0">
      <alignment vertical="top"/>
    </xf>
    <xf numFmtId="0" fontId="52" fillId="22" borderId="102" applyNumberFormat="0" applyProtection="0">
      <alignment vertical="top"/>
    </xf>
    <xf numFmtId="9" fontId="9" fillId="0" borderId="0" applyFont="0" applyFill="0" applyBorder="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9" fontId="9" fillId="0" borderId="0" applyFont="0" applyFill="0" applyBorder="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1" fillId="0" borderId="105" applyNumberFormat="0" applyFill="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5" fillId="22" borderId="103" applyNumberFormat="0" applyAlignment="0" applyProtection="0"/>
    <xf numFmtId="0" fontId="52" fillId="24"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5" fillId="24" borderId="103" applyNumberFormat="0" applyAlignment="0" applyProtection="0"/>
    <xf numFmtId="0" fontId="51" fillId="32" borderId="102" applyNumberFormat="0" applyAlignment="0" applyProtection="0"/>
    <xf numFmtId="0" fontId="52" fillId="22" borderId="102" applyNumberFormat="0" applyProtection="0">
      <alignment vertical="top"/>
    </xf>
    <xf numFmtId="0" fontId="55" fillId="24" borderId="103" applyNumberFormat="0" applyAlignment="0" applyProtection="0"/>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1" fillId="0" borderId="105" applyNumberFormat="0" applyFill="0" applyProtection="0">
      <alignment vertical="top"/>
    </xf>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1" fillId="32" borderId="102" applyNumberFormat="0" applyAlignment="0" applyProtection="0"/>
    <xf numFmtId="0" fontId="52" fillId="24"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52" fillId="22" borderId="102" applyNumberFormat="0" applyProtection="0">
      <alignment vertical="top"/>
    </xf>
    <xf numFmtId="0" fontId="51" fillId="32" borderId="102" applyNumberFormat="0" applyAlignment="0" applyProtection="0"/>
    <xf numFmtId="0" fontId="9" fillId="20" borderId="100" applyNumberFormat="0" applyAlignment="0" applyProtection="0"/>
    <xf numFmtId="0" fontId="52" fillId="22" borderId="102" applyNumberFormat="0" applyProtection="0">
      <alignment vertical="top"/>
    </xf>
    <xf numFmtId="0" fontId="52" fillId="22" borderId="102" applyNumberFormat="0" applyProtection="0">
      <alignment vertical="top"/>
    </xf>
    <xf numFmtId="0" fontId="52" fillId="24" borderId="102" applyNumberFormat="0" applyAlignment="0" applyProtection="0"/>
    <xf numFmtId="9" fontId="9" fillId="0" borderId="0" applyFont="0" applyFill="0" applyBorder="0" applyAlignment="0" applyProtection="0"/>
    <xf numFmtId="176" fontId="9" fillId="0" borderId="0" applyFont="0" applyFill="0" applyBorder="0" applyAlignment="0" applyProtection="0"/>
    <xf numFmtId="0" fontId="52" fillId="22" borderId="102" applyNumberFormat="0" applyProtection="0">
      <alignment vertical="top"/>
    </xf>
    <xf numFmtId="9" fontId="9" fillId="0" borderId="0" applyFont="0" applyFill="0" applyBorder="0" applyAlignment="0" applyProtection="0"/>
    <xf numFmtId="176" fontId="9" fillId="0" borderId="0" applyFont="0" applyFill="0" applyBorder="0" applyAlignment="0" applyProtection="0"/>
    <xf numFmtId="0" fontId="52" fillId="22" borderId="102" applyNumberFormat="0" applyProtection="0">
      <alignment vertical="top"/>
    </xf>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177" fontId="31"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52" fillId="22" borderId="102" applyNumberFormat="0" applyProtection="0">
      <alignment vertical="top"/>
    </xf>
    <xf numFmtId="0" fontId="55" fillId="22" borderId="103" applyNumberFormat="0" applyAlignment="0" applyProtection="0"/>
    <xf numFmtId="0" fontId="52" fillId="22" borderId="102" applyNumberFormat="0" applyAlignment="0" applyProtection="0"/>
    <xf numFmtId="0" fontId="52" fillId="22" borderId="102" applyNumberFormat="0" applyProtection="0">
      <alignment vertical="top"/>
    </xf>
    <xf numFmtId="0" fontId="9" fillId="20" borderId="100"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Protection="0">
      <alignment vertical="top"/>
    </xf>
    <xf numFmtId="0" fontId="9" fillId="17" borderId="100" applyNumberFormat="0" applyFont="0" applyAlignment="0" applyProtection="0"/>
    <xf numFmtId="0" fontId="52" fillId="22" borderId="102" applyNumberFormat="0" applyProtection="0">
      <alignment vertical="top"/>
    </xf>
    <xf numFmtId="0" fontId="52" fillId="22" borderId="102" applyNumberFormat="0" applyProtection="0">
      <alignment vertical="top"/>
    </xf>
    <xf numFmtId="0" fontId="55" fillId="22" borderId="103"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2" fillId="22"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Protection="0">
      <alignment vertical="top"/>
    </xf>
    <xf numFmtId="0" fontId="55" fillId="22" borderId="103"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Protection="0">
      <alignment vertical="top"/>
    </xf>
    <xf numFmtId="0" fontId="52" fillId="22" borderId="102" applyNumberFormat="0" applyProtection="0">
      <alignment vertical="top"/>
    </xf>
    <xf numFmtId="0" fontId="55" fillId="22" borderId="103" applyNumberFormat="0" applyAlignment="0" applyProtection="0"/>
    <xf numFmtId="0" fontId="52" fillId="22" borderId="102" applyNumberFormat="0" applyAlignment="0" applyProtection="0"/>
    <xf numFmtId="0" fontId="52" fillId="22" borderId="102" applyNumberFormat="0" applyProtection="0">
      <alignment vertical="top"/>
    </xf>
    <xf numFmtId="0" fontId="55" fillId="22" borderId="103"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Protection="0">
      <alignment vertical="top"/>
    </xf>
    <xf numFmtId="0" fontId="55" fillId="22" borderId="103" applyNumberFormat="0" applyAlignment="0" applyProtection="0"/>
    <xf numFmtId="0" fontId="52" fillId="22" borderId="102" applyNumberFormat="0" applyAlignment="0" applyProtection="0"/>
    <xf numFmtId="0" fontId="52" fillId="22" borderId="102" applyNumberFormat="0" applyProtection="0">
      <alignment vertical="top"/>
    </xf>
    <xf numFmtId="0" fontId="52" fillId="24"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2" borderId="102" applyNumberFormat="0" applyProtection="0">
      <alignment vertical="top"/>
    </xf>
    <xf numFmtId="177" fontId="31" fillId="0" borderId="0" applyFont="0" applyFill="0" applyBorder="0" applyAlignment="0" applyProtection="0"/>
    <xf numFmtId="0" fontId="1" fillId="0" borderId="105" applyNumberFormat="0" applyFill="0" applyAlignment="0" applyProtection="0"/>
    <xf numFmtId="0" fontId="9" fillId="17" borderId="100" applyNumberFormat="0" applyFont="0" applyAlignment="0" applyProtection="0"/>
    <xf numFmtId="0" fontId="73" fillId="4" borderId="11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2" borderId="102" applyNumberFormat="0" applyProtection="0">
      <alignment vertical="top"/>
    </xf>
    <xf numFmtId="177" fontId="9" fillId="0" borderId="0" applyFont="0" applyFill="0" applyBorder="0" applyAlignment="0" applyProtection="0"/>
    <xf numFmtId="0" fontId="9" fillId="17" borderId="100" applyNumberFormat="0" applyFont="0" applyAlignment="0" applyProtection="0"/>
    <xf numFmtId="0" fontId="72" fillId="62" borderId="112" applyNumberFormat="0" applyAlignment="0" applyProtection="0"/>
    <xf numFmtId="0" fontId="73" fillId="4" borderId="11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1" fillId="0" borderId="105" applyNumberFormat="0" applyFill="0" applyProtection="0">
      <alignment vertical="top"/>
    </xf>
    <xf numFmtId="0" fontId="52" fillId="22" borderId="102" applyNumberFormat="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1" fillId="32" borderId="102" applyNumberFormat="0" applyAlignment="0" applyProtection="0"/>
    <xf numFmtId="0" fontId="52" fillId="22" borderId="102" applyNumberFormat="0" applyAlignment="0" applyProtection="0"/>
    <xf numFmtId="0" fontId="52" fillId="22" borderId="102" applyNumberFormat="0" applyAlignment="0" applyProtection="0"/>
    <xf numFmtId="0" fontId="1" fillId="0" borderId="105" applyNumberFormat="0" applyFill="0" applyProtection="0">
      <alignment vertical="top"/>
    </xf>
    <xf numFmtId="0" fontId="52" fillId="22"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2" borderId="102" applyNumberFormat="0" applyAlignment="0" applyProtection="0"/>
    <xf numFmtId="0" fontId="1" fillId="0" borderId="105" applyNumberFormat="0" applyFill="0" applyProtection="0">
      <alignment vertical="top"/>
    </xf>
    <xf numFmtId="0" fontId="52" fillId="22"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9" fillId="0" borderId="0"/>
    <xf numFmtId="0" fontId="9" fillId="0" borderId="0"/>
    <xf numFmtId="0" fontId="52" fillId="22" borderId="102"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Alignment="0" applyProtection="0"/>
    <xf numFmtId="0" fontId="9" fillId="0" borderId="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9" fillId="20" borderId="100" applyNumberFormat="0" applyAlignment="0" applyProtection="0"/>
    <xf numFmtId="0" fontId="31" fillId="0" borderId="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1" fillId="32" borderId="102" applyNumberFormat="0" applyAlignment="0" applyProtection="0"/>
    <xf numFmtId="0" fontId="52" fillId="22" borderId="102" applyNumberFormat="0" applyAlignment="0" applyProtection="0"/>
    <xf numFmtId="0" fontId="9" fillId="20" borderId="100" applyNumberFormat="0" applyAlignment="0" applyProtection="0"/>
    <xf numFmtId="0" fontId="9" fillId="20" borderId="100" applyNumberFormat="0" applyAlignment="0" applyProtection="0"/>
    <xf numFmtId="0" fontId="31" fillId="0" borderId="0"/>
    <xf numFmtId="0" fontId="31" fillId="0" borderId="0"/>
    <xf numFmtId="0" fontId="52" fillId="22" borderId="102" applyNumberFormat="0" applyAlignment="0" applyProtection="0"/>
    <xf numFmtId="0" fontId="31" fillId="0" borderId="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9" fillId="20" borderId="100" applyNumberFormat="0" applyAlignment="0" applyProtection="0"/>
    <xf numFmtId="0" fontId="31" fillId="0" borderId="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31" fillId="0" borderId="0"/>
    <xf numFmtId="0" fontId="52" fillId="22" borderId="102" applyNumberFormat="0" applyAlignment="0" applyProtection="0"/>
    <xf numFmtId="0" fontId="55" fillId="22" borderId="103" applyNumberFormat="0" applyAlignment="0" applyProtection="0"/>
    <xf numFmtId="0" fontId="9" fillId="20" borderId="100" applyNumberFormat="0" applyAlignment="0" applyProtection="0"/>
    <xf numFmtId="0" fontId="31" fillId="0" borderId="0"/>
    <xf numFmtId="0" fontId="52" fillId="22" borderId="102" applyNumberFormat="0" applyAlignment="0" applyProtection="0"/>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31" fillId="0" borderId="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177" fontId="0"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9" fillId="20" borderId="100" applyNumberFormat="0" applyAlignment="0" applyProtection="0"/>
    <xf numFmtId="0" fontId="31" fillId="0" borderId="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1" fillId="0" borderId="105" applyNumberFormat="0" applyFill="0" applyProtection="0">
      <alignment vertical="top"/>
    </xf>
    <xf numFmtId="0" fontId="52" fillId="24" borderId="102" applyNumberFormat="0" applyAlignment="0" applyProtection="0"/>
    <xf numFmtId="0" fontId="1" fillId="0" borderId="105" applyNumberFormat="0" applyFill="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2" borderId="102" applyNumberFormat="0" applyAlignment="0" applyProtection="0"/>
    <xf numFmtId="0" fontId="75" fillId="66" borderId="11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75" fillId="72" borderId="113" applyNumberFormat="0" applyProtection="0">
      <alignment vertical="top"/>
    </xf>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5" fillId="22" borderId="103" applyNumberFormat="0" applyProtection="0">
      <alignment vertical="top"/>
    </xf>
    <xf numFmtId="0" fontId="52" fillId="24" borderId="102"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Alignment="0" applyProtection="0"/>
    <xf numFmtId="0" fontId="51" fillId="23"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5" fillId="22" borderId="103" applyNumberFormat="0" applyAlignment="0" applyProtection="0"/>
    <xf numFmtId="176" fontId="9" fillId="0" borderId="0" applyFont="0" applyFill="0" applyBorder="0" applyAlignment="0" applyProtection="0"/>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9" fillId="0" borderId="0"/>
    <xf numFmtId="0" fontId="9" fillId="0" borderId="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1" fillId="3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5" fillId="22" borderId="103" applyNumberFormat="0" applyProtection="0">
      <alignment vertical="top"/>
    </xf>
    <xf numFmtId="0" fontId="52" fillId="24"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1" fillId="23"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1" fillId="23" borderId="102" applyNumberFormat="0" applyAlignment="0" applyProtection="0"/>
    <xf numFmtId="0" fontId="52" fillId="22" borderId="102" applyNumberFormat="0" applyAlignment="0" applyProtection="0"/>
    <xf numFmtId="0" fontId="52" fillId="24" borderId="102" applyNumberFormat="0" applyAlignment="0" applyProtection="0"/>
    <xf numFmtId="0" fontId="9" fillId="20" borderId="100" applyNumberFormat="0" applyAlignment="0" applyProtection="0"/>
    <xf numFmtId="0" fontId="51" fillId="23"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1" fillId="23"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1" fillId="0" borderId="105" applyNumberFormat="0" applyFill="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5" fillId="22" borderId="103" applyNumberFormat="0" applyProtection="0">
      <alignment vertical="top"/>
    </xf>
    <xf numFmtId="0" fontId="52" fillId="24" borderId="102"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9" fillId="0" borderId="0"/>
    <xf numFmtId="0" fontId="9" fillId="0" borderId="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177" fontId="0" fillId="0" borderId="0" applyFont="0" applyFill="0" applyBorder="0" applyAlignment="0" applyProtection="0"/>
    <xf numFmtId="0" fontId="52" fillId="22" borderId="102" applyNumberFormat="0" applyAlignment="0" applyProtection="0"/>
    <xf numFmtId="176" fontId="9" fillId="0" borderId="0" applyFill="0" applyBorder="0" applyAlignment="0" applyProtection="0"/>
    <xf numFmtId="0" fontId="52" fillId="22" borderId="102" applyNumberFormat="0" applyAlignment="0" applyProtection="0"/>
    <xf numFmtId="176" fontId="9" fillId="0" borderId="0" applyFill="0" applyBorder="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4" borderId="102" applyNumberFormat="0" applyAlignment="0" applyProtection="0"/>
    <xf numFmtId="0" fontId="1" fillId="0" borderId="105" applyNumberFormat="0" applyFill="0" applyAlignment="0" applyProtection="0"/>
    <xf numFmtId="0" fontId="52" fillId="22"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2" fillId="22" borderId="102" applyNumberFormat="0" applyAlignment="0" applyProtection="0"/>
    <xf numFmtId="0" fontId="9" fillId="0" borderId="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2" fillId="22"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2" fillId="22"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51" fillId="32" borderId="102" applyNumberFormat="0" applyAlignment="0" applyProtection="0"/>
    <xf numFmtId="0" fontId="9" fillId="0" borderId="0"/>
    <xf numFmtId="0" fontId="9" fillId="0" borderId="0"/>
    <xf numFmtId="0" fontId="52" fillId="22" borderId="102" applyNumberFormat="0" applyAlignment="0" applyProtection="0"/>
    <xf numFmtId="0" fontId="9" fillId="0" borderId="0"/>
    <xf numFmtId="0" fontId="9" fillId="0" borderId="0"/>
    <xf numFmtId="0" fontId="52" fillId="22" borderId="102" applyNumberFormat="0" applyAlignment="0" applyProtection="0"/>
    <xf numFmtId="0" fontId="55" fillId="24" borderId="103" applyNumberFormat="0" applyAlignment="0" applyProtection="0"/>
    <xf numFmtId="0" fontId="55" fillId="22" borderId="103" applyNumberFormat="0" applyProtection="0">
      <alignment vertical="top"/>
    </xf>
    <xf numFmtId="0" fontId="52" fillId="22" borderId="102" applyNumberFormat="0" applyAlignment="0" applyProtection="0"/>
    <xf numFmtId="0" fontId="55" fillId="24" borderId="103" applyNumberFormat="0" applyAlignment="0" applyProtection="0"/>
    <xf numFmtId="0" fontId="55" fillId="22" borderId="103" applyNumberFormat="0" applyProtection="0">
      <alignment vertical="top"/>
    </xf>
    <xf numFmtId="0" fontId="52" fillId="2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2" fillId="22" borderId="102" applyNumberFormat="0" applyAlignment="0" applyProtection="0"/>
    <xf numFmtId="0" fontId="83" fillId="0" borderId="0">
      <alignment horizontal="center"/>
    </xf>
    <xf numFmtId="0" fontId="52" fillId="24"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0" fillId="0" borderId="0"/>
    <xf numFmtId="0" fontId="52" fillId="22" borderId="102" applyNumberFormat="0" applyAlignment="0" applyProtection="0"/>
    <xf numFmtId="0" fontId="0" fillId="0" borderId="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1" fillId="0" borderId="105" applyNumberFormat="0" applyFill="0" applyAlignment="0" applyProtection="0"/>
    <xf numFmtId="177" fontId="0"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43" fontId="9" fillId="0" borderId="0" applyFont="0" applyFill="0" applyBorder="0" applyAlignment="0" applyProtection="0"/>
    <xf numFmtId="0" fontId="55" fillId="24" borderId="103" applyNumberFormat="0" applyAlignment="0" applyProtection="0"/>
    <xf numFmtId="0" fontId="52" fillId="22" borderId="102" applyNumberFormat="0" applyAlignment="0" applyProtection="0"/>
    <xf numFmtId="43" fontId="9" fillId="0" borderId="0" applyFont="0" applyFill="0" applyBorder="0" applyAlignment="0" applyProtection="0"/>
    <xf numFmtId="0" fontId="55" fillId="24" borderId="103"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0" borderId="0"/>
    <xf numFmtId="0" fontId="51" fillId="3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0" borderId="0"/>
    <xf numFmtId="0" fontId="51" fillId="32" borderId="102" applyNumberFormat="0" applyAlignment="0" applyProtection="0"/>
    <xf numFmtId="0" fontId="1" fillId="0" borderId="105" applyNumberFormat="0" applyFill="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2" fillId="2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1" fillId="32" borderId="102" applyNumberFormat="0" applyAlignment="0" applyProtection="0"/>
    <xf numFmtId="0" fontId="55" fillId="24" borderId="103"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5" fillId="22" borderId="103" applyNumberFormat="0" applyAlignment="0" applyProtection="0"/>
    <xf numFmtId="0" fontId="52" fillId="22" borderId="102" applyNumberFormat="0" applyAlignment="0" applyProtection="0"/>
    <xf numFmtId="0" fontId="1" fillId="0" borderId="105" applyNumberFormat="0" applyFill="0" applyAlignment="0" applyProtection="0"/>
    <xf numFmtId="0" fontId="52" fillId="22" borderId="102" applyNumberFormat="0" applyAlignment="0" applyProtection="0"/>
    <xf numFmtId="0" fontId="1" fillId="0" borderId="105" applyNumberFormat="0" applyFill="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0" fillId="0" borderId="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75" fillId="72" borderId="113"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2" borderId="102" applyNumberFormat="0" applyAlignment="0" applyProtection="0"/>
    <xf numFmtId="0" fontId="52" fillId="22" borderId="102" applyNumberFormat="0" applyAlignment="0" applyProtection="0"/>
    <xf numFmtId="0" fontId="84" fillId="0" borderId="0" applyNumberFormat="0" applyFill="0" applyBorder="0" applyProtection="0">
      <alignment vertical="top"/>
    </xf>
    <xf numFmtId="0" fontId="5" fillId="20" borderId="100" applyNumberFormat="0" applyProtection="0">
      <alignment vertical="top"/>
    </xf>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1" fillId="32" borderId="102"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177" fontId="0"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1" fillId="0" borderId="105" applyNumberFormat="0" applyFill="0" applyAlignment="0" applyProtection="0"/>
    <xf numFmtId="0" fontId="1" fillId="0" borderId="105" applyNumberFormat="0" applyFill="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176" fontId="9" fillId="0" borderId="0" applyFill="0" applyBorder="0" applyAlignment="0" applyProtection="0"/>
    <xf numFmtId="0" fontId="5" fillId="20" borderId="100" applyNumberFormat="0" applyProtection="0">
      <alignment vertical="top"/>
    </xf>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1" fillId="32" borderId="102" applyNumberFormat="0" applyAlignment="0" applyProtection="0"/>
    <xf numFmtId="0" fontId="52" fillId="22" borderId="102" applyNumberFormat="0" applyAlignment="0" applyProtection="0"/>
    <xf numFmtId="0" fontId="9" fillId="20" borderId="100" applyNumberFormat="0" applyAlignment="0" applyProtection="0"/>
    <xf numFmtId="0" fontId="9" fillId="20" borderId="100" applyNumberFormat="0" applyAlignment="0" applyProtection="0"/>
    <xf numFmtId="0" fontId="51" fillId="32" borderId="102" applyNumberFormat="0" applyAlignment="0" applyProtection="0"/>
    <xf numFmtId="0" fontId="52" fillId="22" borderId="102" applyNumberFormat="0" applyAlignment="0" applyProtection="0"/>
    <xf numFmtId="0" fontId="9" fillId="20" borderId="100" applyNumberFormat="0" applyAlignment="0" applyProtection="0"/>
    <xf numFmtId="0" fontId="51" fillId="32" borderId="102" applyNumberFormat="0" applyAlignment="0" applyProtection="0"/>
    <xf numFmtId="0" fontId="55" fillId="22" borderId="103"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55" fillId="22" borderId="103"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43"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1" fillId="0" borderId="105" applyNumberFormat="0" applyFill="0" applyProtection="0">
      <alignment vertical="top"/>
    </xf>
    <xf numFmtId="0" fontId="52" fillId="22"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1" fillId="0" borderId="105" applyNumberFormat="0" applyFill="0" applyProtection="0">
      <alignment vertical="top"/>
    </xf>
    <xf numFmtId="0" fontId="77" fillId="0" borderId="114" applyNumberFormat="0" applyFill="0" applyProtection="0">
      <alignment vertical="top"/>
    </xf>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 fillId="20" borderId="100" applyNumberFormat="0" applyProtection="0">
      <alignment vertical="top"/>
    </xf>
    <xf numFmtId="176" fontId="9" fillId="0" borderId="0" applyFont="0" applyFill="0" applyBorder="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1" fillId="21" borderId="102" applyNumberFormat="0" applyProtection="0">
      <alignment vertical="top"/>
    </xf>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1" fillId="21" borderId="102" applyNumberFormat="0" applyProtection="0">
      <alignment vertical="top"/>
    </xf>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5" fillId="24" borderId="103" applyNumberFormat="0" applyAlignment="0" applyProtection="0"/>
    <xf numFmtId="176" fontId="9" fillId="0" borderId="0" applyFont="0" applyFill="0" applyBorder="0" applyAlignment="0" applyProtection="0"/>
    <xf numFmtId="0" fontId="52" fillId="22" borderId="102" applyNumberFormat="0" applyAlignment="0" applyProtection="0"/>
    <xf numFmtId="0" fontId="5" fillId="20" borderId="100" applyNumberFormat="0" applyProtection="0">
      <alignment vertical="top"/>
    </xf>
    <xf numFmtId="176"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2" fillId="24" borderId="102" applyNumberFormat="0" applyAlignment="0" applyProtection="0"/>
    <xf numFmtId="177" fontId="9" fillId="0" borderId="0" applyFont="0" applyFill="0" applyBorder="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176"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0" fontId="52" fillId="22" borderId="102" applyNumberFormat="0" applyAlignment="0" applyProtection="0"/>
    <xf numFmtId="0" fontId="55" fillId="22" borderId="103" applyNumberFormat="0" applyProtection="0">
      <alignment vertical="top"/>
    </xf>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1" fillId="0" borderId="105" applyNumberFormat="0" applyFill="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1" fillId="0" borderId="105" applyNumberFormat="0" applyFill="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0" fontId="52" fillId="22" borderId="102" applyNumberFormat="0" applyAlignment="0" applyProtection="0"/>
    <xf numFmtId="0" fontId="52" fillId="24"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0" fontId="52" fillId="2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2" fillId="22" borderId="102" applyNumberFormat="0" applyAlignment="0" applyProtection="0"/>
    <xf numFmtId="0" fontId="1" fillId="0" borderId="105" applyNumberFormat="0" applyFill="0" applyProtection="0">
      <alignment vertical="top"/>
    </xf>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9" fillId="0" borderId="0"/>
    <xf numFmtId="176" fontId="9" fillId="0" borderId="0" applyFont="0" applyFill="0" applyBorder="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1" fillId="3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0" fillId="0" borderId="0"/>
    <xf numFmtId="0" fontId="0" fillId="0" borderId="0"/>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0" fillId="0" borderId="0"/>
    <xf numFmtId="0" fontId="0" fillId="0" borderId="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1" fillId="3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1" fillId="3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2" fillId="2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5" fillId="22" borderId="103" applyNumberFormat="0" applyProtection="0">
      <alignment vertical="top"/>
    </xf>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5" fillId="22" borderId="103" applyNumberFormat="0" applyProtection="0">
      <alignment vertical="top"/>
    </xf>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2" fillId="22" borderId="102" applyNumberFormat="0" applyAlignment="0" applyProtection="0"/>
    <xf numFmtId="0" fontId="51" fillId="3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1" fillId="32" borderId="102" applyNumberFormat="0" applyAlignment="0" applyProtection="0"/>
    <xf numFmtId="0" fontId="55" fillId="22" borderId="103" applyNumberFormat="0" applyProtection="0">
      <alignment vertical="top"/>
    </xf>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5" fillId="22" borderId="103" applyNumberFormat="0" applyProtection="0">
      <alignment vertical="top"/>
    </xf>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5" fillId="24" borderId="103"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0" fillId="0" borderId="0"/>
    <xf numFmtId="0" fontId="0" fillId="0" borderId="0"/>
    <xf numFmtId="0" fontId="63" fillId="0" borderId="106" applyNumberFormat="0" applyFill="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Alignment="0" applyProtection="0"/>
    <xf numFmtId="9" fontId="0"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9" fontId="9" fillId="0" borderId="0" applyFont="0" applyFill="0" applyBorder="0" applyAlignment="0" applyProtection="0"/>
    <xf numFmtId="0" fontId="5" fillId="20" borderId="100" applyNumberFormat="0" applyProtection="0">
      <alignment vertical="top"/>
    </xf>
    <xf numFmtId="0" fontId="9" fillId="17" borderId="100" applyNumberFormat="0" applyFon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5" fillId="22" borderId="103" applyNumberFormat="0" applyAlignment="0" applyProtection="0"/>
    <xf numFmtId="0" fontId="9" fillId="17" borderId="100" applyNumberFormat="0" applyFont="0" applyAlignment="0" applyProtection="0"/>
    <xf numFmtId="0" fontId="52" fillId="24" borderId="102" applyNumberFormat="0" applyAlignment="0" applyProtection="0"/>
    <xf numFmtId="0" fontId="55" fillId="22" borderId="103" applyNumberFormat="0" applyAlignment="0" applyProtection="0"/>
    <xf numFmtId="0" fontId="51" fillId="21" borderId="102" applyNumberFormat="0" applyProtection="0">
      <alignment vertical="top"/>
    </xf>
    <xf numFmtId="0" fontId="52" fillId="22" borderId="102" applyNumberFormat="0" applyAlignment="0" applyProtection="0"/>
    <xf numFmtId="0" fontId="55" fillId="22" borderId="103" applyNumberFormat="0" applyAlignment="0" applyProtection="0"/>
    <xf numFmtId="0" fontId="9" fillId="17" borderId="100" applyNumberFormat="0" applyFont="0" applyAlignment="0" applyProtection="0"/>
    <xf numFmtId="0" fontId="52" fillId="24" borderId="102" applyNumberFormat="0" applyAlignment="0" applyProtection="0"/>
    <xf numFmtId="0" fontId="55" fillId="22" borderId="103" applyNumberFormat="0" applyAlignment="0" applyProtection="0"/>
    <xf numFmtId="0" fontId="51" fillId="21" borderId="102" applyNumberFormat="0" applyProtection="0">
      <alignment vertical="top"/>
    </xf>
    <xf numFmtId="0" fontId="52" fillId="22" borderId="102" applyNumberFormat="0" applyAlignment="0" applyProtection="0"/>
    <xf numFmtId="0" fontId="55" fillId="22" borderId="103" applyNumberFormat="0" applyAlignment="0" applyProtection="0"/>
    <xf numFmtId="0" fontId="51" fillId="21" borderId="102" applyNumberFormat="0" applyProtection="0">
      <alignment vertical="top"/>
    </xf>
    <xf numFmtId="0" fontId="52" fillId="22"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5" fillId="22" borderId="103" applyNumberFormat="0" applyAlignment="0" applyProtection="0"/>
    <xf numFmtId="0" fontId="52" fillId="22" borderId="102" applyNumberFormat="0" applyAlignment="0" applyProtection="0"/>
    <xf numFmtId="0" fontId="55" fillId="22" borderId="103" applyNumberFormat="0" applyAlignment="0" applyProtection="0"/>
    <xf numFmtId="0" fontId="55" fillId="22" borderId="103" applyNumberFormat="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5" fillId="22" borderId="103" applyNumberFormat="0" applyAlignment="0" applyProtection="0"/>
    <xf numFmtId="0" fontId="51" fillId="21" borderId="102" applyNumberFormat="0" applyProtection="0">
      <alignment vertical="top"/>
    </xf>
    <xf numFmtId="0" fontId="52" fillId="22"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9" fillId="0" borderId="0"/>
    <xf numFmtId="0" fontId="31" fillId="0" borderId="0"/>
    <xf numFmtId="0" fontId="52" fillId="22" borderId="102" applyNumberFormat="0" applyAlignment="0" applyProtection="0"/>
    <xf numFmtId="0" fontId="52" fillId="22"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1" fillId="21" borderId="102" applyNumberFormat="0" applyProtection="0">
      <alignment vertical="top"/>
    </xf>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1" fillId="32" borderId="102"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9" fillId="0" borderId="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2" borderId="102" applyNumberFormat="0" applyAlignment="0" applyProtection="0"/>
    <xf numFmtId="0" fontId="9" fillId="0" borderId="0"/>
    <xf numFmtId="0" fontId="52" fillId="24" borderId="102" applyNumberFormat="0" applyAlignment="0" applyProtection="0"/>
    <xf numFmtId="0" fontId="52" fillId="22" borderId="102" applyNumberFormat="0" applyAlignment="0" applyProtection="0"/>
    <xf numFmtId="0" fontId="55" fillId="22" borderId="103"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2" borderId="102"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0" borderId="0"/>
    <xf numFmtId="0" fontId="52" fillId="24" borderId="102" applyNumberFormat="0" applyAlignment="0" applyProtection="0"/>
    <xf numFmtId="0" fontId="52" fillId="22" borderId="102" applyNumberFormat="0" applyAlignment="0" applyProtection="0"/>
    <xf numFmtId="0" fontId="55" fillId="22" borderId="103"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5" fillId="22" borderId="103" applyNumberFormat="0" applyAlignment="0" applyProtection="0"/>
    <xf numFmtId="0" fontId="52" fillId="24"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2"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177" fontId="31"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0" fillId="0" borderId="0"/>
    <xf numFmtId="0" fontId="0" fillId="0" borderId="0"/>
    <xf numFmtId="0" fontId="77" fillId="0" borderId="0" applyNumberFormat="0" applyFill="0" applyBorder="0" applyProtection="0">
      <alignment vertical="top"/>
    </xf>
    <xf numFmtId="0" fontId="51" fillId="32"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2" borderId="102" applyNumberFormat="0" applyAlignment="0" applyProtection="0"/>
    <xf numFmtId="0" fontId="0" fillId="0" borderId="0"/>
    <xf numFmtId="0" fontId="0" fillId="0" borderId="0"/>
    <xf numFmtId="0" fontId="58" fillId="0" borderId="0" applyNumberFormat="0" applyFill="0" applyBorder="0" applyAlignment="0" applyProtection="0"/>
    <xf numFmtId="0" fontId="51" fillId="32" borderId="102" applyNumberFormat="0" applyAlignment="0" applyProtection="0"/>
    <xf numFmtId="0" fontId="51" fillId="21" borderId="102" applyNumberFormat="0" applyProtection="0">
      <alignment vertical="top"/>
    </xf>
    <xf numFmtId="0" fontId="51" fillId="3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9" fillId="20" borderId="100" applyNumberFormat="0" applyAlignment="0" applyProtection="0"/>
    <xf numFmtId="0" fontId="51" fillId="21" borderId="102" applyNumberFormat="0" applyProtection="0">
      <alignment vertical="top"/>
    </xf>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0" fillId="0" borderId="0"/>
    <xf numFmtId="0" fontId="0" fillId="0" borderId="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2"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Protection="0">
      <alignment vertical="top"/>
    </xf>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1" fillId="23" borderId="102" applyNumberFormat="0" applyAlignment="0" applyProtection="0"/>
    <xf numFmtId="0" fontId="52" fillId="22" borderId="102" applyNumberFormat="0" applyAlignment="0" applyProtection="0"/>
    <xf numFmtId="0" fontId="52" fillId="24" borderId="102" applyNumberFormat="0" applyAlignment="0" applyProtection="0"/>
    <xf numFmtId="0" fontId="51" fillId="23" borderId="102" applyNumberFormat="0" applyAlignment="0" applyProtection="0"/>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2" borderId="102" applyNumberFormat="0" applyAlignment="0" applyProtection="0"/>
    <xf numFmtId="0" fontId="51" fillId="23" borderId="102" applyNumberFormat="0" applyAlignment="0" applyProtection="0"/>
    <xf numFmtId="0" fontId="52" fillId="24" borderId="102" applyNumberFormat="0" applyAlignment="0" applyProtection="0"/>
    <xf numFmtId="0" fontId="52" fillId="2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Alignment="0" applyProtection="0"/>
    <xf numFmtId="0" fontId="55" fillId="22" borderId="103"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2" borderId="103" applyNumberFormat="0" applyAlignment="0" applyProtection="0"/>
    <xf numFmtId="0" fontId="9" fillId="17" borderId="100" applyNumberFormat="0" applyFont="0" applyAlignment="0" applyProtection="0"/>
    <xf numFmtId="0" fontId="52" fillId="24" borderId="102" applyNumberFormat="0" applyAlignment="0" applyProtection="0"/>
    <xf numFmtId="0" fontId="85" fillId="0" borderId="117" applyNumberFormat="0" applyFill="0" applyAlignment="0" applyProtection="0"/>
    <xf numFmtId="0" fontId="52" fillId="22" borderId="102" applyNumberFormat="0" applyAlignment="0" applyProtection="0"/>
    <xf numFmtId="0" fontId="55" fillId="22" borderId="103" applyNumberFormat="0" applyAlignment="0" applyProtection="0"/>
    <xf numFmtId="0" fontId="9" fillId="17" borderId="100" applyNumberFormat="0" applyFont="0" applyAlignment="0" applyProtection="0"/>
    <xf numFmtId="0" fontId="52" fillId="24" borderId="102" applyNumberFormat="0" applyAlignment="0" applyProtection="0"/>
    <xf numFmtId="0" fontId="85" fillId="0" borderId="117" applyNumberFormat="0" applyFill="0" applyProtection="0">
      <alignment vertical="top"/>
    </xf>
    <xf numFmtId="0" fontId="52" fillId="22" borderId="102" applyNumberFormat="0" applyAlignment="0" applyProtection="0"/>
    <xf numFmtId="0" fontId="9" fillId="17" borderId="100" applyNumberFormat="0" applyFon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67" fillId="0" borderId="0" applyNumberFormat="0" applyFill="0" applyBorder="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2"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1" fillId="23"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1" fillId="23" borderId="102" applyNumberFormat="0" applyAlignment="0" applyProtection="0"/>
    <xf numFmtId="0" fontId="52" fillId="22" borderId="102" applyNumberFormat="0" applyAlignment="0" applyProtection="0"/>
    <xf numFmtId="0" fontId="52" fillId="22" borderId="102" applyNumberFormat="0" applyAlignment="0" applyProtection="0"/>
    <xf numFmtId="0" fontId="51" fillId="23"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0" fillId="0" borderId="0"/>
    <xf numFmtId="0" fontId="52" fillId="24"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0" fillId="0" borderId="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9" fillId="17" borderId="100" applyNumberFormat="0" applyFont="0" applyAlignment="0" applyProtection="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0" fontId="51" fillId="23" borderId="102" applyNumberFormat="0" applyAlignment="0" applyProtection="0"/>
    <xf numFmtId="0" fontId="51" fillId="32" borderId="102" applyNumberFormat="0" applyAlignment="0" applyProtection="0"/>
    <xf numFmtId="0" fontId="5" fillId="20" borderId="100" applyNumberFormat="0" applyProtection="0">
      <alignment vertical="top"/>
    </xf>
    <xf numFmtId="0" fontId="31" fillId="31" borderId="104" applyNumberFormat="0" applyFont="0" applyAlignment="0" applyProtection="0"/>
    <xf numFmtId="0" fontId="52" fillId="22" borderId="102" applyNumberFormat="0" applyAlignment="0" applyProtection="0"/>
    <xf numFmtId="0" fontId="51" fillId="32" borderId="102" applyNumberFormat="0" applyAlignment="0" applyProtection="0"/>
    <xf numFmtId="0" fontId="0" fillId="0" borderId="0"/>
    <xf numFmtId="0" fontId="52" fillId="24" borderId="102" applyNumberFormat="0" applyAlignment="0" applyProtection="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51" fillId="23" borderId="102" applyNumberFormat="0" applyAlignment="0" applyProtection="0"/>
    <xf numFmtId="0" fontId="52" fillId="22"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1" fillId="23"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Alignment="0" applyProtection="0"/>
    <xf numFmtId="0" fontId="55" fillId="24" borderId="103"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2" borderId="102" applyNumberFormat="0" applyAlignment="0" applyProtection="0"/>
    <xf numFmtId="0" fontId="52" fillId="24" borderId="102" applyNumberFormat="0" applyAlignment="0" applyProtection="0"/>
    <xf numFmtId="0" fontId="55" fillId="24" borderId="103" applyNumberFormat="0" applyAlignment="0" applyProtection="0"/>
    <xf numFmtId="0" fontId="51" fillId="23" borderId="102" applyNumberFormat="0" applyAlignment="0" applyProtection="0"/>
    <xf numFmtId="0" fontId="52" fillId="22" borderId="102" applyNumberFormat="0" applyAlignment="0" applyProtection="0"/>
    <xf numFmtId="0" fontId="52" fillId="24" borderId="102" applyNumberFormat="0" applyAlignment="0" applyProtection="0"/>
    <xf numFmtId="176" fontId="9" fillId="0" borderId="0" applyFont="0" applyFill="0" applyBorder="0" applyAlignment="0" applyProtection="0"/>
    <xf numFmtId="184" fontId="9" fillId="0" borderId="0" applyFont="0" applyFill="0" applyBorder="0" applyAlignment="0" applyProtection="0"/>
    <xf numFmtId="0" fontId="52" fillId="2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2" fillId="24"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9" fillId="0" borderId="0"/>
    <xf numFmtId="0" fontId="51" fillId="3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1" fillId="32" borderId="102" applyNumberFormat="0" applyAlignment="0" applyProtection="0"/>
    <xf numFmtId="0" fontId="52" fillId="24"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2" fillId="22" borderId="102" applyNumberFormat="0" applyAlignment="0" applyProtection="0"/>
    <xf numFmtId="0" fontId="52" fillId="24"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5" fillId="22" borderId="103" applyNumberFormat="0" applyProtection="0">
      <alignment vertical="top"/>
    </xf>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189" fontId="9" fillId="0" borderId="0" applyFont="0" applyFill="0" applyBorder="0" applyAlignment="0" applyProtection="0"/>
    <xf numFmtId="0" fontId="52" fillId="22" borderId="102" applyNumberFormat="0" applyAlignment="0" applyProtection="0"/>
    <xf numFmtId="0" fontId="52" fillId="24" borderId="102" applyNumberFormat="0" applyAlignment="0" applyProtection="0"/>
    <xf numFmtId="189" fontId="9" fillId="0" borderId="0" applyFont="0" applyFill="0" applyBorder="0" applyAlignment="0" applyProtection="0"/>
    <xf numFmtId="0" fontId="52" fillId="22"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183" fontId="9" fillId="0" borderId="0" applyFill="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176" fontId="9" fillId="0" borderId="0" applyFont="0" applyFill="0" applyBorder="0" applyAlignment="0" applyProtection="0"/>
    <xf numFmtId="189" fontId="9" fillId="0" borderId="0" applyFont="0" applyFill="0" applyBorder="0" applyAlignment="0" applyProtection="0"/>
    <xf numFmtId="0" fontId="52" fillId="22" borderId="102" applyNumberFormat="0" applyAlignment="0" applyProtection="0"/>
    <xf numFmtId="183" fontId="9" fillId="0" borderId="0" applyFill="0" applyAlignment="0" applyProtection="0"/>
    <xf numFmtId="0" fontId="52" fillId="24" borderId="102" applyNumberFormat="0" applyAlignment="0" applyProtection="0"/>
    <xf numFmtId="0" fontId="52" fillId="24" borderId="102" applyNumberFormat="0" applyAlignment="0" applyProtection="0"/>
    <xf numFmtId="189" fontId="9" fillId="0" borderId="0" applyFont="0" applyFill="0" applyBorder="0" applyAlignment="0" applyProtection="0"/>
    <xf numFmtId="0" fontId="52" fillId="22" borderId="102" applyNumberFormat="0" applyAlignment="0" applyProtection="0"/>
    <xf numFmtId="183" fontId="9" fillId="0" borderId="0" applyFill="0" applyAlignment="0" applyProtection="0"/>
    <xf numFmtId="0" fontId="52" fillId="24" borderId="102" applyNumberFormat="0" applyAlignment="0" applyProtection="0"/>
    <xf numFmtId="189"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1" fillId="23"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31" fillId="0" borderId="0"/>
    <xf numFmtId="0" fontId="52" fillId="22" borderId="102" applyNumberFormat="0" applyAlignment="0" applyProtection="0"/>
    <xf numFmtId="0" fontId="86" fillId="0" borderId="0" applyNumberFormat="0" applyBorder="0" applyProtection="0">
      <alignment horizontal="center" textRotation="90"/>
    </xf>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52" fillId="2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193" fontId="79" fillId="0" borderId="0" applyFill="0" applyBorder="0" applyAlignment="0" applyProtection="0"/>
    <xf numFmtId="43" fontId="9" fillId="0" borderId="0" applyFont="0" applyFill="0" applyBorder="0" applyAlignment="0" applyProtection="0"/>
    <xf numFmtId="0" fontId="52" fillId="24" borderId="102" applyNumberFormat="0" applyAlignment="0" applyProtection="0"/>
    <xf numFmtId="0" fontId="52" fillId="22" borderId="102"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2" borderId="102" applyNumberFormat="0" applyAlignment="0" applyProtection="0"/>
    <xf numFmtId="0" fontId="9" fillId="20" borderId="100" applyNumberFormat="0" applyAlignment="0" applyProtection="0"/>
    <xf numFmtId="0" fontId="52" fillId="24" borderId="102" applyNumberFormat="0" applyAlignment="0" applyProtection="0"/>
    <xf numFmtId="176" fontId="9" fillId="0" borderId="0" applyFont="0" applyFill="0" applyBorder="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2"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2" borderId="102" applyNumberFormat="0" applyAlignment="0" applyProtection="0"/>
    <xf numFmtId="0" fontId="52" fillId="2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2" fillId="22" borderId="102" applyNumberFormat="0" applyAlignment="0" applyProtection="0"/>
    <xf numFmtId="0" fontId="51" fillId="32" borderId="102" applyNumberFormat="0" applyAlignment="0" applyProtection="0"/>
    <xf numFmtId="0" fontId="52" fillId="22" borderId="102" applyNumberFormat="0" applyAlignment="0" applyProtection="0"/>
    <xf numFmtId="0" fontId="52" fillId="22" borderId="102" applyNumberFormat="0" applyAlignment="0" applyProtection="0"/>
    <xf numFmtId="0" fontId="1" fillId="0" borderId="105" applyNumberFormat="0" applyFill="0" applyProtection="0">
      <alignment vertical="top"/>
    </xf>
    <xf numFmtId="0" fontId="52" fillId="22" borderId="102" applyNumberFormat="0" applyAlignment="0" applyProtection="0"/>
    <xf numFmtId="0" fontId="52" fillId="22" borderId="102" applyNumberFormat="0" applyAlignment="0" applyProtection="0"/>
    <xf numFmtId="0" fontId="52" fillId="22" borderId="102" applyNumberFormat="0" applyAlignment="0" applyProtection="0"/>
    <xf numFmtId="0" fontId="52" fillId="24" borderId="102" applyNumberFormat="0" applyAlignment="0" applyProtection="0"/>
    <xf numFmtId="0" fontId="9" fillId="20" borderId="100" applyNumberFormat="0" applyAlignment="0" applyProtection="0"/>
    <xf numFmtId="0" fontId="52" fillId="2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4" borderId="102" applyNumberFormat="0" applyAlignment="0" applyProtection="0"/>
    <xf numFmtId="0" fontId="9" fillId="0" borderId="0"/>
    <xf numFmtId="0" fontId="52" fillId="24" borderId="102" applyNumberFormat="0" applyAlignment="0" applyProtection="0"/>
    <xf numFmtId="0" fontId="52" fillId="24" borderId="102" applyNumberFormat="0" applyAlignment="0" applyProtection="0"/>
    <xf numFmtId="177" fontId="0" fillId="0" borderId="0" applyFont="0" applyFill="0" applyBorder="0" applyAlignment="0" applyProtection="0"/>
    <xf numFmtId="0" fontId="9" fillId="17" borderId="100" applyNumberFormat="0" applyFont="0" applyAlignment="0" applyProtection="0"/>
    <xf numFmtId="0" fontId="52" fillId="24" borderId="102" applyNumberFormat="0" applyAlignment="0" applyProtection="0"/>
    <xf numFmtId="176" fontId="9" fillId="0" borderId="0" applyFill="0" applyBorder="0" applyAlignment="0" applyProtection="0"/>
    <xf numFmtId="0" fontId="9" fillId="0" borderId="0"/>
    <xf numFmtId="0" fontId="52" fillId="24" borderId="102" applyNumberFormat="0" applyAlignment="0" applyProtection="0"/>
    <xf numFmtId="0" fontId="52" fillId="24"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2" fillId="24" borderId="102" applyNumberFormat="0" applyAlignment="0" applyProtection="0"/>
    <xf numFmtId="0" fontId="9" fillId="0" borderId="0"/>
    <xf numFmtId="0" fontId="52" fillId="24" borderId="102" applyNumberFormat="0" applyAlignment="0" applyProtection="0"/>
    <xf numFmtId="0" fontId="55" fillId="24" borderId="103" applyNumberFormat="0" applyAlignment="0" applyProtection="0"/>
    <xf numFmtId="0" fontId="55" fillId="22" borderId="103" applyNumberFormat="0" applyAlignment="0" applyProtection="0"/>
    <xf numFmtId="0" fontId="51" fillId="32" borderId="102" applyNumberFormat="0" applyAlignment="0" applyProtection="0"/>
    <xf numFmtId="0" fontId="52" fillId="24" borderId="102" applyNumberFormat="0" applyAlignment="0" applyProtection="0"/>
    <xf numFmtId="0" fontId="55" fillId="24" borderId="103" applyNumberFormat="0" applyAlignment="0" applyProtection="0"/>
    <xf numFmtId="0" fontId="55" fillId="22" borderId="103" applyNumberFormat="0" applyAlignment="0" applyProtection="0"/>
    <xf numFmtId="0" fontId="51" fillId="32" borderId="102" applyNumberFormat="0" applyAlignment="0" applyProtection="0"/>
    <xf numFmtId="0" fontId="52" fillId="24" borderId="102" applyNumberFormat="0" applyAlignment="0" applyProtection="0"/>
    <xf numFmtId="0" fontId="55" fillId="22" borderId="103" applyNumberFormat="0" applyAlignment="0" applyProtection="0"/>
    <xf numFmtId="0" fontId="52" fillId="24" borderId="102" applyNumberFormat="0" applyAlignment="0" applyProtection="0"/>
    <xf numFmtId="0" fontId="55" fillId="22" borderId="103" applyNumberFormat="0" applyProtection="0">
      <alignment vertical="top"/>
    </xf>
    <xf numFmtId="0" fontId="52" fillId="24" borderId="102" applyNumberFormat="0" applyAlignment="0" applyProtection="0"/>
    <xf numFmtId="0" fontId="9" fillId="0" borderId="0"/>
    <xf numFmtId="0" fontId="51" fillId="32" borderId="102" applyNumberFormat="0" applyAlignment="0" applyProtection="0"/>
    <xf numFmtId="0" fontId="55" fillId="22" borderId="103"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5" fillId="24" borderId="103" applyNumberFormat="0" applyAlignment="0" applyProtection="0"/>
    <xf numFmtId="0" fontId="9" fillId="20" borderId="100"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176" fontId="9" fillId="0" borderId="0" applyFont="0" applyFill="0" applyBorder="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1" fillId="32" borderId="102" applyNumberFormat="0" applyAlignment="0" applyProtection="0"/>
    <xf numFmtId="0" fontId="52" fillId="24" borderId="102" applyNumberFormat="0" applyAlignment="0" applyProtection="0"/>
    <xf numFmtId="0" fontId="51" fillId="32" borderId="102" applyNumberFormat="0" applyAlignment="0" applyProtection="0"/>
    <xf numFmtId="0" fontId="9" fillId="20" borderId="100" applyNumberFormat="0" applyAlignment="0" applyProtection="0"/>
    <xf numFmtId="0" fontId="52" fillId="24" borderId="102" applyNumberFormat="0" applyAlignment="0" applyProtection="0"/>
    <xf numFmtId="0" fontId="51" fillId="32"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4" borderId="102" applyNumberFormat="0" applyAlignment="0" applyProtection="0"/>
    <xf numFmtId="0" fontId="1" fillId="0" borderId="105" applyNumberFormat="0" applyFill="0" applyAlignment="0" applyProtection="0"/>
    <xf numFmtId="0" fontId="9" fillId="17" borderId="100" applyNumberFormat="0" applyFont="0" applyAlignment="0" applyProtection="0"/>
    <xf numFmtId="0" fontId="52" fillId="24"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9" fontId="9" fillId="0" borderId="0" applyFont="0" applyFill="0" applyBorder="0" applyAlignment="0" applyProtection="0"/>
    <xf numFmtId="0" fontId="52" fillId="24" borderId="102" applyNumberFormat="0" applyAlignment="0" applyProtection="0"/>
    <xf numFmtId="9" fontId="9" fillId="0" borderId="0" applyFont="0" applyFill="0" applyBorder="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1" fillId="0" borderId="105" applyNumberFormat="0" applyFill="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2" borderId="103" applyNumberFormat="0" applyAlignment="0" applyProtection="0"/>
    <xf numFmtId="0" fontId="52" fillId="24" borderId="102" applyNumberFormat="0" applyAlignment="0" applyProtection="0"/>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1" fillId="32" borderId="102" applyNumberFormat="0" applyAlignment="0" applyProtection="0"/>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5" fillId="24" borderId="103" applyNumberFormat="0" applyAlignment="0" applyProtection="0"/>
    <xf numFmtId="0" fontId="55" fillId="22" borderId="103"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2" fillId="24" borderId="102"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2" fillId="24" borderId="102"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0" fillId="0" borderId="0"/>
    <xf numFmtId="0" fontId="0" fillId="0" borderId="0"/>
    <xf numFmtId="0" fontId="52" fillId="24" borderId="102"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2" fillId="24" borderId="102" applyNumberFormat="0" applyAlignment="0" applyProtection="0"/>
    <xf numFmtId="43" fontId="9" fillId="0" borderId="0" applyFont="0" applyFill="0" applyBorder="0" applyAlignment="0" applyProtection="0"/>
    <xf numFmtId="0" fontId="51" fillId="32" borderId="102" applyNumberFormat="0" applyAlignment="0" applyProtection="0"/>
    <xf numFmtId="0" fontId="9" fillId="0" borderId="0"/>
    <xf numFmtId="0" fontId="52" fillId="24" borderId="102" applyNumberFormat="0" applyAlignment="0" applyProtection="0"/>
    <xf numFmtId="43" fontId="9" fillId="0" borderId="0" applyFont="0" applyFill="0" applyBorder="0" applyAlignment="0" applyProtection="0"/>
    <xf numFmtId="0" fontId="31" fillId="0" borderId="0"/>
    <xf numFmtId="0" fontId="51" fillId="32" borderId="102" applyNumberFormat="0" applyAlignment="0" applyProtection="0"/>
    <xf numFmtId="0" fontId="9" fillId="0" borderId="0"/>
    <xf numFmtId="0" fontId="52" fillId="24" borderId="102" applyNumberFormat="0" applyAlignment="0" applyProtection="0"/>
    <xf numFmtId="43" fontId="9" fillId="0" borderId="0" applyFont="0" applyFill="0" applyBorder="0" applyAlignment="0" applyProtection="0"/>
    <xf numFmtId="0" fontId="9" fillId="17" borderId="100" applyNumberFormat="0" applyFont="0" applyAlignment="0" applyProtection="0"/>
    <xf numFmtId="0" fontId="51" fillId="3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2" fillId="24" borderId="102" applyNumberFormat="0" applyAlignment="0" applyProtection="0"/>
    <xf numFmtId="0" fontId="55" fillId="22" borderId="103" applyNumberFormat="0" applyProtection="0">
      <alignment vertical="top"/>
    </xf>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70" fillId="0" borderId="0"/>
    <xf numFmtId="0" fontId="52" fillId="24" borderId="102" applyNumberFormat="0" applyAlignment="0" applyProtection="0"/>
    <xf numFmtId="0" fontId="52" fillId="24" borderId="102" applyNumberFormat="0" applyAlignment="0" applyProtection="0"/>
    <xf numFmtId="0" fontId="55" fillId="22" borderId="103" applyNumberFormat="0" applyProtection="0">
      <alignment vertical="top"/>
    </xf>
    <xf numFmtId="0" fontId="52" fillId="24" borderId="102" applyNumberFormat="0" applyAlignment="0" applyProtection="0"/>
    <xf numFmtId="0" fontId="52" fillId="24"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1" fillId="32"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51" fillId="32" borderId="102" applyNumberFormat="0" applyAlignment="0" applyProtection="0"/>
    <xf numFmtId="0" fontId="1" fillId="0" borderId="105" applyNumberFormat="0" applyFill="0" applyProtection="0">
      <alignment vertical="top"/>
    </xf>
    <xf numFmtId="0" fontId="52" fillId="24" borderId="102" applyNumberFormat="0" applyAlignment="0" applyProtection="0"/>
    <xf numFmtId="0" fontId="51" fillId="32" borderId="102" applyNumberFormat="0" applyAlignment="0" applyProtection="0"/>
    <xf numFmtId="0" fontId="1" fillId="0" borderId="105" applyNumberFormat="0" applyFill="0" applyProtection="0">
      <alignment vertical="top"/>
    </xf>
    <xf numFmtId="0" fontId="52" fillId="24" borderId="102" applyNumberFormat="0" applyAlignment="0" applyProtection="0"/>
    <xf numFmtId="0" fontId="1" fillId="0" borderId="105" applyNumberFormat="0" applyFill="0" applyProtection="0">
      <alignment vertical="top"/>
    </xf>
    <xf numFmtId="0" fontId="52" fillId="24" borderId="102" applyNumberFormat="0" applyAlignment="0" applyProtection="0"/>
    <xf numFmtId="0" fontId="52" fillId="24" borderId="102" applyNumberFormat="0" applyAlignment="0" applyProtection="0"/>
    <xf numFmtId="0" fontId="51" fillId="32"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2" borderId="103" applyNumberFormat="0" applyProtection="0">
      <alignment vertical="top"/>
    </xf>
    <xf numFmtId="176" fontId="9" fillId="0" borderId="0" applyFont="0" applyFill="0" applyBorder="0" applyAlignment="0" applyProtection="0"/>
    <xf numFmtId="0" fontId="52" fillId="24" borderId="102" applyNumberFormat="0" applyAlignment="0" applyProtection="0"/>
    <xf numFmtId="0" fontId="9" fillId="0" borderId="0"/>
    <xf numFmtId="0" fontId="9" fillId="0" borderId="0"/>
    <xf numFmtId="0" fontId="52" fillId="24" borderId="102" applyNumberFormat="0" applyAlignment="0" applyProtection="0"/>
    <xf numFmtId="0" fontId="9" fillId="0" borderId="0"/>
    <xf numFmtId="0" fontId="9" fillId="0" borderId="0"/>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0" fontId="51" fillId="32"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9" fillId="0" borderId="0"/>
    <xf numFmtId="0" fontId="9" fillId="0" borderId="0"/>
    <xf numFmtId="0" fontId="52" fillId="24" borderId="102" applyNumberFormat="0" applyAlignment="0" applyProtection="0"/>
    <xf numFmtId="0" fontId="55" fillId="24" borderId="103" applyNumberFormat="0" applyAlignment="0" applyProtection="0"/>
    <xf numFmtId="0" fontId="9" fillId="0" borderId="0"/>
    <xf numFmtId="0" fontId="9" fillId="0" borderId="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9" fillId="0" borderId="0"/>
    <xf numFmtId="0" fontId="9" fillId="0" borderId="0"/>
    <xf numFmtId="0" fontId="52" fillId="24" borderId="102" applyNumberFormat="0" applyAlignment="0" applyProtection="0"/>
    <xf numFmtId="0" fontId="9" fillId="0" borderId="0"/>
    <xf numFmtId="0" fontId="9" fillId="0" borderId="0"/>
    <xf numFmtId="0" fontId="52" fillId="24" borderId="102" applyNumberFormat="0" applyAlignment="0" applyProtection="0"/>
    <xf numFmtId="0" fontId="9" fillId="0" borderId="0"/>
    <xf numFmtId="0" fontId="9" fillId="0" borderId="0"/>
    <xf numFmtId="0" fontId="52" fillId="24" borderId="102" applyNumberFormat="0" applyAlignment="0" applyProtection="0"/>
    <xf numFmtId="183" fontId="9" fillId="0" borderId="0" applyFill="0" applyAlignment="0" applyProtection="0"/>
    <xf numFmtId="0" fontId="52" fillId="24"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4" borderId="102" applyNumberFormat="0" applyAlignment="0" applyProtection="0"/>
    <xf numFmtId="0" fontId="51" fillId="32" borderId="102" applyNumberFormat="0" applyAlignment="0" applyProtection="0"/>
    <xf numFmtId="183" fontId="9" fillId="0" borderId="0" applyFill="0" applyAlignment="0" applyProtection="0"/>
    <xf numFmtId="0" fontId="9" fillId="17" borderId="100" applyNumberFormat="0" applyFont="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183" fontId="9" fillId="0" borderId="0" applyFill="0" applyAlignment="0" applyProtection="0"/>
    <xf numFmtId="0" fontId="9" fillId="17" borderId="100" applyNumberFormat="0" applyFont="0" applyAlignment="0" applyProtection="0"/>
    <xf numFmtId="0" fontId="52" fillId="24" borderId="102" applyNumberFormat="0" applyAlignment="0" applyProtection="0"/>
    <xf numFmtId="0" fontId="9" fillId="17" borderId="100" applyNumberFormat="0" applyFon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1" fillId="32" borderId="102" applyNumberFormat="0" applyAlignment="0" applyProtection="0"/>
    <xf numFmtId="0" fontId="55" fillId="24" borderId="103" applyNumberFormat="0" applyAlignment="0" applyProtection="0"/>
    <xf numFmtId="0" fontId="52" fillId="24" borderId="102" applyNumberFormat="0" applyAlignment="0" applyProtection="0"/>
    <xf numFmtId="0" fontId="51" fillId="32"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1" fillId="32" borderId="102" applyNumberFormat="0" applyAlignment="0" applyProtection="0"/>
    <xf numFmtId="0" fontId="52" fillId="24" borderId="102" applyNumberFormat="0" applyAlignment="0" applyProtection="0"/>
    <xf numFmtId="0" fontId="51" fillId="32" borderId="102" applyNumberFormat="0" applyAlignment="0" applyProtection="0"/>
    <xf numFmtId="0" fontId="55" fillId="24" borderId="103" applyNumberFormat="0" applyAlignment="0" applyProtection="0"/>
    <xf numFmtId="0" fontId="52" fillId="24" borderId="102" applyNumberFormat="0" applyAlignment="0" applyProtection="0"/>
    <xf numFmtId="0" fontId="51" fillId="32" borderId="102" applyNumberFormat="0" applyAlignment="0" applyProtection="0"/>
    <xf numFmtId="0" fontId="52" fillId="24"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55" fillId="24" borderId="103" applyNumberFormat="0" applyAlignment="0" applyProtection="0"/>
    <xf numFmtId="0" fontId="51" fillId="21" borderId="102" applyNumberFormat="0" applyProtection="0">
      <alignment vertical="top"/>
    </xf>
    <xf numFmtId="0" fontId="52" fillId="24" borderId="102" applyNumberFormat="0" applyAlignment="0" applyProtection="0"/>
    <xf numFmtId="176" fontId="9" fillId="0" borderId="0" applyFont="0" applyFill="0" applyBorder="0" applyAlignment="0" applyProtection="0"/>
    <xf numFmtId="0" fontId="51" fillId="32"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9" fillId="17" borderId="100" applyNumberFormat="0" applyFont="0" applyAlignment="0" applyProtection="0"/>
    <xf numFmtId="189" fontId="9" fillId="0" borderId="0" applyFont="0" applyFill="0" applyBorder="0" applyAlignment="0" applyProtection="0"/>
    <xf numFmtId="187" fontId="87" fillId="0" borderId="0" applyNumberFormat="0" applyFill="0" applyBorder="0">
      <alignment horizontal="left" vertical="center"/>
      <protection locked="0"/>
    </xf>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5" fillId="22" borderId="103" applyNumberFormat="0" applyAlignment="0" applyProtection="0"/>
    <xf numFmtId="0" fontId="51" fillId="21" borderId="102" applyNumberFormat="0" applyProtection="0">
      <alignment vertical="top"/>
    </xf>
    <xf numFmtId="0" fontId="52" fillId="24" borderId="102" applyNumberFormat="0" applyAlignment="0" applyProtection="0"/>
    <xf numFmtId="0" fontId="55" fillId="22" borderId="103"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77" fillId="0" borderId="114" applyNumberFormat="0" applyFill="0" applyAlignment="0" applyProtection="0"/>
    <xf numFmtId="0" fontId="52" fillId="24" borderId="102" applyNumberFormat="0" applyAlignment="0" applyProtection="0"/>
    <xf numFmtId="0" fontId="77" fillId="0" borderId="114" applyNumberFormat="0" applyFill="0" applyAlignment="0" applyProtection="0"/>
    <xf numFmtId="0" fontId="52" fillId="24"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Protection="0">
      <alignment vertical="top"/>
    </xf>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Protection="0">
      <alignment vertical="top"/>
    </xf>
    <xf numFmtId="0" fontId="52" fillId="24" borderId="102" applyNumberFormat="0" applyAlignment="0" applyProtection="0"/>
    <xf numFmtId="0" fontId="52" fillId="24" borderId="102" applyNumberFormat="0" applyAlignment="0" applyProtection="0"/>
    <xf numFmtId="0" fontId="55" fillId="22" borderId="103" applyNumberFormat="0" applyAlignment="0" applyProtection="0"/>
    <xf numFmtId="0" fontId="52" fillId="24" borderId="102" applyNumberFormat="0" applyAlignment="0" applyProtection="0"/>
    <xf numFmtId="0" fontId="55" fillId="22" borderId="103" applyNumberFormat="0" applyAlignment="0" applyProtection="0"/>
    <xf numFmtId="0" fontId="52" fillId="24" borderId="102" applyNumberFormat="0" applyAlignment="0" applyProtection="0"/>
    <xf numFmtId="0" fontId="52" fillId="24" borderId="102" applyNumberFormat="0" applyAlignment="0" applyProtection="0"/>
    <xf numFmtId="0" fontId="55" fillId="22"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5" fillId="22" borderId="103" applyNumberFormat="0" applyProtection="0">
      <alignment vertical="top"/>
    </xf>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Protection="0">
      <alignment vertical="top"/>
    </xf>
    <xf numFmtId="0" fontId="51" fillId="32" borderId="102" applyNumberFormat="0" applyAlignment="0" applyProtection="0"/>
    <xf numFmtId="0" fontId="52" fillId="24" borderId="102"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176" fontId="9" fillId="0" borderId="0" applyFill="0" applyBorder="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1" fillId="3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1" fillId="32" borderId="102" applyNumberFormat="0" applyAlignment="0" applyProtection="0"/>
    <xf numFmtId="0" fontId="55" fillId="24" borderId="103"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5" fillId="24"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5" fillId="24" borderId="103" applyNumberFormat="0" applyAlignment="0" applyProtection="0"/>
    <xf numFmtId="0" fontId="51" fillId="21" borderId="102" applyNumberFormat="0" applyProtection="0">
      <alignment vertical="top"/>
    </xf>
    <xf numFmtId="0" fontId="52" fillId="24" borderId="102" applyNumberFormat="0" applyAlignment="0" applyProtection="0"/>
    <xf numFmtId="0" fontId="52" fillId="24" borderId="102" applyNumberFormat="0" applyAlignment="0" applyProtection="0"/>
    <xf numFmtId="0" fontId="51" fillId="32" borderId="102"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81" fillId="0" borderId="0"/>
    <xf numFmtId="0" fontId="51" fillId="21"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1" fillId="32"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9" fillId="20" borderId="100" applyNumberFormat="0" applyAlignment="0" applyProtection="0"/>
    <xf numFmtId="0" fontId="51" fillId="32" borderId="102" applyNumberFormat="0" applyAlignment="0" applyProtection="0"/>
    <xf numFmtId="0" fontId="52" fillId="24" borderId="102"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81" fillId="0" borderId="0"/>
    <xf numFmtId="0" fontId="51" fillId="21" borderId="102" applyNumberFormat="0" applyProtection="0">
      <alignment vertical="top"/>
    </xf>
    <xf numFmtId="0" fontId="51" fillId="21" borderId="102" applyNumberFormat="0" applyProtection="0">
      <alignment vertical="top"/>
    </xf>
    <xf numFmtId="0" fontId="52" fillId="24" borderId="102" applyNumberFormat="0" applyAlignment="0" applyProtection="0"/>
    <xf numFmtId="0" fontId="55" fillId="24" borderId="103" applyNumberFormat="0" applyAlignment="0" applyProtection="0"/>
    <xf numFmtId="0" fontId="55" fillId="22" borderId="103" applyNumberFormat="0" applyAlignment="0" applyProtection="0"/>
    <xf numFmtId="0" fontId="51" fillId="21" borderId="102" applyNumberFormat="0" applyProtection="0">
      <alignment vertical="top"/>
    </xf>
    <xf numFmtId="0" fontId="52" fillId="24" borderId="102" applyNumberFormat="0" applyAlignment="0" applyProtection="0"/>
    <xf numFmtId="0" fontId="55" fillId="22" borderId="103" applyNumberFormat="0" applyAlignment="0" applyProtection="0"/>
    <xf numFmtId="0" fontId="52" fillId="24" borderId="102" applyNumberFormat="0" applyAlignment="0" applyProtection="0"/>
    <xf numFmtId="0" fontId="55" fillId="22" borderId="103" applyNumberFormat="0" applyAlignment="0" applyProtection="0"/>
    <xf numFmtId="0" fontId="52" fillId="24"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2" fillId="24" borderId="102" applyNumberFormat="0" applyAlignment="0" applyProtection="0"/>
    <xf numFmtId="43" fontId="9" fillId="0" borderId="0" applyFont="0" applyFill="0" applyBorder="0" applyAlignment="0" applyProtection="0"/>
    <xf numFmtId="0" fontId="9" fillId="17" borderId="100" applyNumberFormat="0" applyFont="0" applyAlignment="0" applyProtection="0"/>
    <xf numFmtId="0" fontId="9" fillId="20" borderId="100" applyNumberFormat="0" applyAlignment="0" applyProtection="0"/>
    <xf numFmtId="0" fontId="52" fillId="24" borderId="102" applyNumberFormat="0" applyAlignment="0" applyProtection="0"/>
    <xf numFmtId="0" fontId="1" fillId="0" borderId="105"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0" fontId="52" fillId="24" borderId="102"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100"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1" fillId="0" borderId="105"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0" fontId="52" fillId="24" borderId="102"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100"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43" fontId="9" fillId="0" borderId="0" applyFont="0" applyFill="0" applyBorder="0" applyAlignment="0" applyProtection="0"/>
    <xf numFmtId="0" fontId="51" fillId="21" borderId="102" applyNumberFormat="0" applyProtection="0">
      <alignment vertical="top"/>
    </xf>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4"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4"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177" fontId="9" fillId="0" borderId="0" applyFont="0" applyFill="0" applyBorder="0" applyAlignment="0" applyProtection="0"/>
    <xf numFmtId="43" fontId="9" fillId="0" borderId="0" applyFont="0" applyFill="0" applyBorder="0" applyAlignment="0" applyProtection="0"/>
    <xf numFmtId="0" fontId="52" fillId="24"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177" fontId="9" fillId="0" borderId="0" applyFont="0" applyFill="0" applyBorder="0" applyAlignment="0" applyProtection="0"/>
    <xf numFmtId="0" fontId="52" fillId="24" borderId="102" applyNumberFormat="0" applyAlignment="0" applyProtection="0"/>
    <xf numFmtId="0" fontId="52" fillId="24" borderId="102" applyNumberFormat="0" applyAlignment="0" applyProtection="0"/>
    <xf numFmtId="0" fontId="51" fillId="32" borderId="102" applyNumberFormat="0" applyAlignment="0" applyProtection="0"/>
    <xf numFmtId="0" fontId="52" fillId="24" borderId="102" applyNumberFormat="0" applyAlignment="0" applyProtection="0"/>
    <xf numFmtId="0" fontId="51" fillId="32"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1" fillId="21" borderId="102" applyNumberFormat="0" applyProtection="0">
      <alignment vertical="top"/>
    </xf>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5" fillId="24" borderId="103" applyNumberFormat="0" applyAlignment="0" applyProtection="0"/>
    <xf numFmtId="0" fontId="52" fillId="24"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2" fillId="24" borderId="102" applyNumberFormat="0" applyAlignment="0" applyProtection="0"/>
    <xf numFmtId="0" fontId="5" fillId="20" borderId="100" applyNumberFormat="0" applyProtection="0">
      <alignment vertical="top"/>
    </xf>
    <xf numFmtId="0" fontId="52" fillId="24" borderId="102"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52" fillId="24" borderId="102"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52" fillId="24" borderId="102" applyNumberFormat="0" applyAlignment="0" applyProtection="0"/>
    <xf numFmtId="0" fontId="51" fillId="32" borderId="102" applyNumberFormat="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1" fillId="0" borderId="105" applyNumberFormat="0" applyFill="0" applyAlignment="0" applyProtection="0"/>
    <xf numFmtId="0" fontId="52" fillId="24" borderId="102" applyNumberFormat="0" applyAlignment="0" applyProtection="0"/>
    <xf numFmtId="0" fontId="1" fillId="0" borderId="105" applyNumberFormat="0" applyFill="0" applyAlignment="0" applyProtection="0"/>
    <xf numFmtId="0" fontId="5" fillId="20" borderId="100" applyNumberFormat="0" applyProtection="0">
      <alignment vertical="top"/>
    </xf>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9" fillId="20" borderId="100" applyNumberFormat="0" applyAlignment="0" applyProtection="0"/>
    <xf numFmtId="0" fontId="52" fillId="24" borderId="102" applyNumberFormat="0" applyAlignment="0" applyProtection="0"/>
    <xf numFmtId="0" fontId="88" fillId="0" borderId="118"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52" fillId="24" borderId="102" applyNumberFormat="0" applyAlignment="0" applyProtection="0"/>
    <xf numFmtId="0" fontId="1" fillId="0" borderId="105" applyNumberFormat="0" applyFill="0" applyAlignment="0" applyProtection="0"/>
    <xf numFmtId="0" fontId="88" fillId="0" borderId="118" applyNumberFormat="0" applyFill="0" applyAlignment="0" applyProtection="0"/>
    <xf numFmtId="0" fontId="52" fillId="24" borderId="102" applyNumberFormat="0" applyAlignment="0" applyProtection="0"/>
    <xf numFmtId="0" fontId="1" fillId="0" borderId="105" applyNumberFormat="0" applyFill="0" applyAlignment="0" applyProtection="0"/>
    <xf numFmtId="0" fontId="88" fillId="0" borderId="118" applyNumberFormat="0" applyFill="0" applyAlignment="0" applyProtection="0"/>
    <xf numFmtId="0" fontId="52" fillId="24" borderId="102" applyNumberFormat="0" applyAlignment="0" applyProtection="0"/>
    <xf numFmtId="0" fontId="89" fillId="0" borderId="0" applyNumberFormat="0" applyFill="0" applyBorder="0" applyAlignment="0" applyProtection="0"/>
    <xf numFmtId="0" fontId="9" fillId="20" borderId="100" applyNumberFormat="0" applyAlignment="0" applyProtection="0"/>
    <xf numFmtId="0" fontId="9" fillId="20" borderId="100"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0" fontId="52" fillId="24"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2" fillId="24" borderId="102" applyNumberFormat="0" applyAlignment="0" applyProtection="0"/>
    <xf numFmtId="0" fontId="56" fillId="57" borderId="0" applyNumberFormat="0" applyBorder="0" applyAlignment="0" applyProtection="0"/>
    <xf numFmtId="0" fontId="56" fillId="29" borderId="0" applyNumberFormat="0" applyBorder="0" applyAlignment="0" applyProtection="0"/>
    <xf numFmtId="0" fontId="9" fillId="0" borderId="0"/>
    <xf numFmtId="0" fontId="56" fillId="58" borderId="0" applyNumberFormat="0" applyBorder="0" applyAlignment="0" applyProtection="0"/>
    <xf numFmtId="177" fontId="9" fillId="0" borderId="0" applyFont="0" applyFill="0" applyBorder="0" applyAlignment="0" applyProtection="0"/>
    <xf numFmtId="0" fontId="9" fillId="0" borderId="0"/>
    <xf numFmtId="0" fontId="56" fillId="56" borderId="0" applyNumberFormat="0" applyBorder="0" applyAlignment="0" applyProtection="0"/>
    <xf numFmtId="187" fontId="82" fillId="71" borderId="0" applyNumberFormat="0" applyBorder="0">
      <alignment horizontal="center" vertical="center"/>
    </xf>
    <xf numFmtId="177" fontId="9" fillId="0" borderId="0" applyFont="0" applyFill="0" applyBorder="0" applyAlignment="0" applyProtection="0"/>
    <xf numFmtId="187" fontId="90" fillId="0" borderId="3" applyNumberFormat="0" applyFill="0" applyBorder="0" applyProtection="0">
      <alignment horizontal="left"/>
      <protection locked="0"/>
    </xf>
    <xf numFmtId="0" fontId="9" fillId="17" borderId="100" applyNumberFormat="0" applyFont="0" applyAlignment="0" applyProtection="0"/>
    <xf numFmtId="0" fontId="57" fillId="49" borderId="0" applyNumberFormat="0" applyBorder="0" applyAlignment="0" applyProtection="0"/>
    <xf numFmtId="0" fontId="5" fillId="20" borderId="100" applyNumberFormat="0" applyProtection="0">
      <alignment vertical="top"/>
    </xf>
    <xf numFmtId="0" fontId="57" fillId="60" borderId="0" applyNumberFormat="0" applyBorder="0" applyAlignment="0" applyProtection="0"/>
    <xf numFmtId="0" fontId="57" fillId="64" borderId="0" applyNumberFormat="0" applyBorder="0" applyAlignment="0" applyProtection="0"/>
    <xf numFmtId="0" fontId="5" fillId="20" borderId="100" applyNumberFormat="0" applyProtection="0">
      <alignment vertical="top"/>
    </xf>
    <xf numFmtId="0" fontId="57" fillId="70" borderId="0" applyNumberFormat="0" applyBorder="0" applyAlignment="0" applyProtection="0"/>
    <xf numFmtId="0" fontId="57" fillId="33" borderId="0" applyNumberFormat="0" applyBorder="0" applyAlignment="0" applyProtection="0"/>
    <xf numFmtId="0" fontId="57" fillId="55" borderId="0" applyNumberFormat="0" applyBorder="0" applyAlignment="0" applyProtection="0"/>
    <xf numFmtId="0" fontId="51" fillId="32" borderId="102" applyNumberFormat="0" applyAlignment="0" applyProtection="0"/>
    <xf numFmtId="0" fontId="51" fillId="32" borderId="102" applyNumberFormat="0" applyAlignment="0" applyProtection="0"/>
    <xf numFmtId="0" fontId="55" fillId="22" borderId="103"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176" fontId="9" fillId="0" borderId="0" applyFont="0" applyFill="0" applyBorder="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6"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0" borderId="0"/>
    <xf numFmtId="0" fontId="9" fillId="0" borderId="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0" borderId="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0"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6"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9"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Protection="0">
      <alignment vertical="top"/>
    </xf>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31" fillId="0" borderId="0"/>
    <xf numFmtId="0" fontId="81" fillId="0" borderId="0"/>
    <xf numFmtId="0" fontId="51" fillId="32" borderId="102" applyNumberFormat="0" applyAlignment="0" applyProtection="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5" fillId="24" borderId="103" applyNumberFormat="0" applyAlignment="0" applyProtection="0"/>
    <xf numFmtId="0" fontId="55" fillId="22" borderId="103" applyNumberFormat="0" applyProtection="0">
      <alignment vertical="top"/>
    </xf>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 fillId="20" borderId="100" applyNumberFormat="0" applyProtection="0">
      <alignment vertical="top"/>
    </xf>
    <xf numFmtId="0" fontId="5" fillId="20" borderId="100" applyNumberFormat="0" applyProtection="0">
      <alignment vertical="top"/>
    </xf>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2" borderId="103" applyNumberFormat="0" applyAlignment="0" applyProtection="0"/>
    <xf numFmtId="0" fontId="51" fillId="32" borderId="102" applyNumberFormat="0" applyAlignment="0" applyProtection="0"/>
    <xf numFmtId="0" fontId="55" fillId="22" borderId="103" applyNumberFormat="0" applyAlignment="0" applyProtection="0"/>
    <xf numFmtId="0" fontId="51" fillId="32" borderId="102" applyNumberFormat="0" applyAlignment="0" applyProtection="0"/>
    <xf numFmtId="0" fontId="9" fillId="0" borderId="0"/>
    <xf numFmtId="0" fontId="9"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21" borderId="102" applyNumberFormat="0" applyProtection="0">
      <alignment vertical="top"/>
    </xf>
    <xf numFmtId="0" fontId="51" fillId="32" borderId="102" applyNumberFormat="0" applyAlignment="0" applyProtection="0"/>
    <xf numFmtId="0" fontId="9" fillId="20" borderId="100" applyNumberFormat="0" applyAlignment="0" applyProtection="0"/>
    <xf numFmtId="0" fontId="51" fillId="21" borderId="102" applyNumberFormat="0" applyProtection="0">
      <alignment vertical="top"/>
    </xf>
    <xf numFmtId="0" fontId="51" fillId="32" borderId="102" applyNumberFormat="0" applyAlignment="0" applyProtection="0"/>
    <xf numFmtId="9" fontId="9" fillId="0" borderId="0" applyFont="0" applyFill="0" applyBorder="0" applyAlignment="0" applyProtection="0"/>
    <xf numFmtId="0" fontId="9" fillId="20" borderId="100" applyNumberFormat="0" applyAlignment="0" applyProtection="0"/>
    <xf numFmtId="0" fontId="51" fillId="21" borderId="102" applyNumberFormat="0" applyProtection="0">
      <alignment vertical="top"/>
    </xf>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0" borderId="0"/>
    <xf numFmtId="0" fontId="9" fillId="0" borderId="0"/>
    <xf numFmtId="0" fontId="51" fillId="32" borderId="102" applyNumberFormat="0" applyAlignment="0" applyProtection="0"/>
    <xf numFmtId="0" fontId="9" fillId="0" borderId="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0" fontId="31" fillId="0" borderId="0"/>
    <xf numFmtId="0" fontId="31" fillId="0" borderId="0"/>
    <xf numFmtId="0" fontId="51" fillId="32" borderId="102" applyNumberFormat="0" applyAlignment="0" applyProtection="0"/>
    <xf numFmtId="0" fontId="31" fillId="0" borderId="0"/>
    <xf numFmtId="0" fontId="31" fillId="0" borderId="0"/>
    <xf numFmtId="0" fontId="51" fillId="32" borderId="102" applyNumberFormat="0" applyAlignment="0" applyProtection="0"/>
    <xf numFmtId="0" fontId="31" fillId="0" borderId="0"/>
    <xf numFmtId="0" fontId="31" fillId="0" borderId="0"/>
    <xf numFmtId="0" fontId="51" fillId="32" borderId="102" applyNumberFormat="0" applyAlignment="0" applyProtection="0"/>
    <xf numFmtId="0" fontId="0" fillId="0" borderId="0"/>
    <xf numFmtId="0" fontId="0" fillId="0" borderId="0"/>
    <xf numFmtId="0" fontId="51" fillId="32" borderId="102" applyNumberFormat="0" applyAlignment="0" applyProtection="0"/>
    <xf numFmtId="0" fontId="31" fillId="0" borderId="0"/>
    <xf numFmtId="0" fontId="31" fillId="0" borderId="0"/>
    <xf numFmtId="0" fontId="51" fillId="32" borderId="102" applyNumberFormat="0" applyAlignment="0" applyProtection="0"/>
    <xf numFmtId="0" fontId="31" fillId="0" borderId="0"/>
    <xf numFmtId="0" fontId="31" fillId="0" borderId="0"/>
    <xf numFmtId="0" fontId="51" fillId="32" borderId="102" applyNumberFormat="0" applyAlignment="0" applyProtection="0"/>
    <xf numFmtId="0" fontId="31" fillId="0" borderId="0"/>
    <xf numFmtId="0" fontId="31" fillId="0" borderId="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2" borderId="103" applyNumberFormat="0" applyAlignment="0" applyProtection="0"/>
    <xf numFmtId="0" fontId="9" fillId="0" borderId="0"/>
    <xf numFmtId="0" fontId="9"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2" borderId="103" applyNumberFormat="0" applyAlignment="0" applyProtection="0"/>
    <xf numFmtId="0" fontId="55" fillId="22" borderId="103" applyNumberFormat="0" applyProtection="0">
      <alignment vertical="top"/>
    </xf>
    <xf numFmtId="0" fontId="9" fillId="0" borderId="0"/>
    <xf numFmtId="0" fontId="9" fillId="0" borderId="0"/>
    <xf numFmtId="0" fontId="51" fillId="32" borderId="102" applyNumberFormat="0" applyAlignment="0" applyProtection="0"/>
    <xf numFmtId="0" fontId="9" fillId="0" borderId="0"/>
    <xf numFmtId="0" fontId="9" fillId="0" borderId="0"/>
    <xf numFmtId="0" fontId="51" fillId="32" borderId="102" applyNumberFormat="0" applyAlignment="0" applyProtection="0"/>
    <xf numFmtId="0" fontId="9" fillId="0" borderId="0"/>
    <xf numFmtId="0" fontId="9" fillId="0" borderId="0"/>
    <xf numFmtId="0" fontId="9" fillId="0" borderId="0"/>
    <xf numFmtId="0" fontId="51" fillId="32" borderId="102" applyNumberFormat="0" applyAlignment="0" applyProtection="0"/>
    <xf numFmtId="0" fontId="9" fillId="0" borderId="0"/>
    <xf numFmtId="0" fontId="9" fillId="0" borderId="0"/>
    <xf numFmtId="0" fontId="51" fillId="32" borderId="102" applyNumberFormat="0" applyAlignment="0" applyProtection="0"/>
    <xf numFmtId="0" fontId="9" fillId="0" borderId="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2" borderId="103" applyNumberFormat="0" applyAlignment="0" applyProtection="0"/>
    <xf numFmtId="0" fontId="55" fillId="22" borderId="103" applyNumberFormat="0" applyProtection="0">
      <alignment vertical="top"/>
    </xf>
    <xf numFmtId="0" fontId="9" fillId="0" borderId="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91" fillId="0" borderId="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9" fillId="0" borderId="0"/>
    <xf numFmtId="0" fontId="9" fillId="0" borderId="0"/>
    <xf numFmtId="0" fontId="51" fillId="32" borderId="102" applyNumberFormat="0" applyAlignment="0" applyProtection="0"/>
    <xf numFmtId="177" fontId="9" fillId="0" borderId="0" applyFont="0" applyFill="0" applyBorder="0" applyAlignment="0" applyProtection="0"/>
    <xf numFmtId="0" fontId="9" fillId="0" borderId="0"/>
    <xf numFmtId="0" fontId="9" fillId="0" borderId="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176"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9" fillId="0" borderId="0"/>
    <xf numFmtId="0" fontId="9" fillId="0" borderId="0"/>
    <xf numFmtId="0" fontId="51" fillId="32" borderId="102" applyNumberFormat="0" applyAlignment="0" applyProtection="0"/>
    <xf numFmtId="0" fontId="9" fillId="20" borderId="100" applyNumberFormat="0" applyAlignment="0" applyProtection="0"/>
    <xf numFmtId="0" fontId="9" fillId="0" borderId="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9" fillId="0" borderId="0"/>
    <xf numFmtId="0" fontId="9" fillId="0" borderId="0"/>
    <xf numFmtId="0" fontId="51" fillId="32" borderId="102" applyNumberFormat="0" applyAlignment="0" applyProtection="0"/>
    <xf numFmtId="0" fontId="9" fillId="20" borderId="100" applyNumberFormat="0" applyAlignment="0" applyProtection="0"/>
    <xf numFmtId="0" fontId="9" fillId="0" borderId="0"/>
    <xf numFmtId="0" fontId="9" fillId="0" borderId="0"/>
    <xf numFmtId="0" fontId="51" fillId="32" borderId="102" applyNumberFormat="0" applyAlignment="0" applyProtection="0"/>
    <xf numFmtId="0" fontId="9" fillId="0" borderId="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9" fillId="20" borderId="100" applyNumberFormat="0" applyAlignment="0" applyProtection="0"/>
    <xf numFmtId="0" fontId="9" fillId="0" borderId="0"/>
    <xf numFmtId="0" fontId="9"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0" borderId="0"/>
    <xf numFmtId="0" fontId="9" fillId="0" borderId="0"/>
    <xf numFmtId="0" fontId="51" fillId="32" borderId="102" applyNumberFormat="0" applyAlignment="0" applyProtection="0"/>
    <xf numFmtId="177" fontId="9" fillId="0" borderId="0" applyFont="0" applyFill="0" applyBorder="0" applyAlignment="0" applyProtection="0"/>
    <xf numFmtId="0" fontId="55" fillId="22"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2"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1" fillId="0" borderId="105" applyNumberFormat="0" applyFill="0" applyProtection="0">
      <alignment vertical="top"/>
    </xf>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9" fillId="0" borderId="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5" fillId="22" borderId="103" applyNumberFormat="0" applyAlignment="0" applyProtection="0"/>
    <xf numFmtId="0" fontId="9" fillId="0" borderId="0"/>
    <xf numFmtId="0" fontId="51" fillId="32" borderId="102" applyNumberFormat="0" applyAlignment="0" applyProtection="0"/>
    <xf numFmtId="176" fontId="9" fillId="0" borderId="0" applyFont="0" applyFill="0" applyBorder="0" applyAlignment="0" applyProtection="0"/>
    <xf numFmtId="0" fontId="51" fillId="32" borderId="102" applyNumberFormat="0" applyAlignment="0" applyProtection="0"/>
    <xf numFmtId="176"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6" fontId="9" fillId="0" borderId="0" applyFont="0" applyFill="0" applyBorder="0" applyAlignment="0" applyProtection="0"/>
    <xf numFmtId="0" fontId="51" fillId="32" borderId="102" applyNumberFormat="0" applyAlignment="0" applyProtection="0"/>
    <xf numFmtId="176"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5" fillId="22" borderId="103" applyNumberFormat="0" applyProtection="0">
      <alignment vertical="top"/>
    </xf>
    <xf numFmtId="176" fontId="9" fillId="0" borderId="0" applyFont="0" applyFill="0" applyBorder="0" applyAlignment="0" applyProtection="0"/>
    <xf numFmtId="0" fontId="51" fillId="32" borderId="102" applyNumberFormat="0" applyAlignment="0" applyProtection="0"/>
    <xf numFmtId="0" fontId="55" fillId="22" borderId="103" applyNumberFormat="0" applyProtection="0">
      <alignment vertical="top"/>
    </xf>
    <xf numFmtId="0" fontId="51" fillId="32" borderId="102" applyNumberFormat="0" applyAlignment="0" applyProtection="0"/>
    <xf numFmtId="0" fontId="9" fillId="0" borderId="0"/>
    <xf numFmtId="0" fontId="51" fillId="32" borderId="102" applyNumberFormat="0" applyAlignment="0" applyProtection="0"/>
    <xf numFmtId="0" fontId="9" fillId="20" borderId="100" applyNumberFormat="0" applyAlignment="0" applyProtection="0"/>
    <xf numFmtId="176" fontId="9" fillId="0" borderId="0" applyFont="0" applyFill="0" applyBorder="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0" borderId="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2" borderId="103"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5" fillId="22"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43"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2" borderId="103" applyNumberFormat="0" applyAlignment="0" applyProtection="0"/>
    <xf numFmtId="0" fontId="51" fillId="32" borderId="102" applyNumberFormat="0" applyAlignment="0" applyProtection="0"/>
    <xf numFmtId="0" fontId="55" fillId="22"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176"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177" fontId="0" fillId="0" borderId="0" applyFont="0" applyFill="0" applyBorder="0" applyAlignment="0" applyProtection="0"/>
    <xf numFmtId="0" fontId="55" fillId="22" borderId="103" applyNumberFormat="0" applyAlignment="0" applyProtection="0"/>
    <xf numFmtId="0" fontId="51" fillId="32" borderId="102" applyNumberFormat="0" applyAlignment="0" applyProtection="0"/>
    <xf numFmtId="177" fontId="0" fillId="0" borderId="0" applyFont="0" applyFill="0" applyBorder="0" applyAlignment="0" applyProtection="0"/>
    <xf numFmtId="0" fontId="51" fillId="32" borderId="102" applyNumberFormat="0" applyAlignment="0" applyProtection="0"/>
    <xf numFmtId="177" fontId="0"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177" fontId="0" fillId="0" borderId="0" applyFont="0" applyFill="0" applyBorder="0" applyAlignment="0" applyProtection="0"/>
    <xf numFmtId="0" fontId="55" fillId="22" borderId="103" applyNumberFormat="0" applyAlignment="0" applyProtection="0"/>
    <xf numFmtId="0" fontId="51" fillId="32" borderId="102" applyNumberFormat="0" applyAlignment="0" applyProtection="0"/>
    <xf numFmtId="177" fontId="0" fillId="0" borderId="0" applyFont="0" applyFill="0" applyBorder="0" applyAlignment="0" applyProtection="0"/>
    <xf numFmtId="0" fontId="51" fillId="23" borderId="102" applyNumberFormat="0" applyAlignment="0" applyProtection="0"/>
    <xf numFmtId="0" fontId="51" fillId="32" borderId="102" applyNumberFormat="0" applyAlignment="0" applyProtection="0"/>
    <xf numFmtId="177" fontId="0" fillId="0" borderId="0" applyFont="0" applyFill="0" applyBorder="0" applyAlignment="0" applyProtection="0"/>
    <xf numFmtId="0" fontId="51" fillId="23" borderId="102" applyNumberFormat="0" applyAlignment="0" applyProtection="0"/>
    <xf numFmtId="0" fontId="51" fillId="32" borderId="102" applyNumberFormat="0" applyAlignment="0" applyProtection="0"/>
    <xf numFmtId="177" fontId="0" fillId="0" borderId="0" applyFont="0" applyFill="0" applyBorder="0" applyAlignment="0" applyProtection="0"/>
    <xf numFmtId="0" fontId="51" fillId="32" borderId="102" applyNumberFormat="0" applyAlignment="0" applyProtection="0"/>
    <xf numFmtId="177" fontId="0" fillId="0" borderId="0" applyFont="0" applyFill="0" applyBorder="0" applyAlignment="0" applyProtection="0"/>
    <xf numFmtId="0" fontId="51" fillId="32" borderId="102" applyNumberFormat="0" applyAlignment="0" applyProtection="0"/>
    <xf numFmtId="177" fontId="0"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51" fillId="21" borderId="102" applyNumberFormat="0" applyProtection="0">
      <alignment vertical="top"/>
    </xf>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0" fillId="0" borderId="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21" borderId="102" applyNumberFormat="0" applyProtection="0">
      <alignment vertical="top"/>
    </xf>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9" fillId="17" borderId="100" applyNumberFormat="0" applyFon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4"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23" borderId="102" applyNumberFormat="0" applyAlignment="0" applyProtection="0"/>
    <xf numFmtId="0" fontId="51" fillId="32" borderId="102" applyNumberFormat="0" applyAlignment="0" applyProtection="0"/>
    <xf numFmtId="0" fontId="55" fillId="24" borderId="103" applyNumberFormat="0" applyAlignment="0" applyProtection="0"/>
    <xf numFmtId="0" fontId="31" fillId="0" borderId="0"/>
    <xf numFmtId="0" fontId="51" fillId="32" borderId="102" applyNumberFormat="0" applyAlignment="0" applyProtection="0"/>
    <xf numFmtId="0" fontId="31" fillId="0" borderId="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5" fillId="24" borderId="103" applyNumberFormat="0" applyAlignment="0" applyProtection="0"/>
    <xf numFmtId="0" fontId="31" fillId="0" borderId="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1" fillId="0" borderId="105" applyNumberFormat="0" applyFill="0" applyProtection="0">
      <alignment vertical="top"/>
    </xf>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0" fillId="0" borderId="0" applyFont="0" applyFill="0" applyBorder="0" applyAlignment="0" applyProtection="0"/>
    <xf numFmtId="0" fontId="55" fillId="22"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5" fillId="22"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0" fontId="55" fillId="22"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55" fillId="22" borderId="103" applyNumberFormat="0" applyAlignment="0" applyProtection="0"/>
    <xf numFmtId="0" fontId="51" fillId="32" borderId="102" applyNumberFormat="0" applyAlignment="0" applyProtection="0"/>
    <xf numFmtId="0" fontId="51" fillId="32" borderId="102" applyNumberFormat="0" applyAlignment="0" applyProtection="0"/>
    <xf numFmtId="176" fontId="9" fillId="0" borderId="0" applyFill="0" applyBorder="0" applyAlignment="0" applyProtection="0"/>
    <xf numFmtId="177" fontId="9" fillId="0" borderId="0" applyFont="0" applyFill="0" applyBorder="0" applyAlignment="0" applyProtection="0"/>
    <xf numFmtId="0" fontId="51" fillId="32" borderId="102" applyNumberFormat="0" applyAlignment="0" applyProtection="0"/>
    <xf numFmtId="176" fontId="9" fillId="0" borderId="0" applyFill="0" applyBorder="0" applyAlignment="0" applyProtection="0"/>
    <xf numFmtId="177" fontId="9" fillId="0" borderId="0" applyFont="0" applyFill="0" applyBorder="0" applyAlignment="0" applyProtection="0"/>
    <xf numFmtId="0" fontId="51" fillId="32" borderId="102" applyNumberFormat="0" applyAlignment="0" applyProtection="0"/>
    <xf numFmtId="176" fontId="9" fillId="0" borderId="0" applyFill="0" applyBorder="0" applyAlignment="0" applyProtection="0"/>
    <xf numFmtId="177" fontId="9" fillId="0" borderId="0" applyFont="0" applyFill="0" applyBorder="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177" fontId="31" fillId="0" borderId="0" applyFont="0" applyFill="0" applyBorder="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6" fontId="9" fillId="0" borderId="0" applyFill="0" applyBorder="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 fillId="20" borderId="100" applyNumberFormat="0" applyProtection="0">
      <alignment vertical="top"/>
    </xf>
    <xf numFmtId="0" fontId="51" fillId="32" borderId="102" applyNumberFormat="0" applyAlignment="0" applyProtection="0"/>
    <xf numFmtId="0" fontId="5" fillId="20" borderId="100" applyNumberFormat="0" applyProtection="0">
      <alignment vertical="top"/>
    </xf>
    <xf numFmtId="0" fontId="51" fillId="32" borderId="102" applyNumberFormat="0" applyAlignment="0" applyProtection="0"/>
    <xf numFmtId="0" fontId="51" fillId="32" borderId="102" applyNumberFormat="0" applyAlignment="0" applyProtection="0"/>
    <xf numFmtId="0" fontId="5" fillId="20" borderId="100" applyNumberFormat="0" applyProtection="0">
      <alignment vertical="top"/>
    </xf>
    <xf numFmtId="0" fontId="51" fillId="32" borderId="102" applyNumberFormat="0" applyAlignment="0" applyProtection="0"/>
    <xf numFmtId="0" fontId="5" fillId="20" borderId="100" applyNumberFormat="0" applyProtection="0">
      <alignment vertical="top"/>
    </xf>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 fillId="20" borderId="100" applyNumberFormat="0" applyProtection="0">
      <alignment vertical="top"/>
    </xf>
    <xf numFmtId="0" fontId="51" fillId="32" borderId="102" applyNumberFormat="0" applyAlignment="0" applyProtection="0"/>
    <xf numFmtId="0" fontId="51" fillId="32" borderId="102" applyNumberFormat="0" applyAlignment="0" applyProtection="0"/>
    <xf numFmtId="0" fontId="5" fillId="20" borderId="100" applyNumberFormat="0" applyProtection="0">
      <alignment vertical="top"/>
    </xf>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 fillId="20" borderId="100" applyNumberFormat="0" applyProtection="0">
      <alignment vertical="top"/>
    </xf>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 fillId="20" borderId="100" applyNumberFormat="0" applyProtection="0">
      <alignment vertical="top"/>
    </xf>
    <xf numFmtId="0" fontId="51" fillId="32" borderId="102" applyNumberFormat="0" applyAlignment="0" applyProtection="0"/>
    <xf numFmtId="0" fontId="5" fillId="20" borderId="100" applyNumberFormat="0" applyProtection="0">
      <alignment vertical="top"/>
    </xf>
    <xf numFmtId="0" fontId="51" fillId="32" borderId="102" applyNumberFormat="0" applyAlignment="0" applyProtection="0"/>
    <xf numFmtId="0" fontId="5" fillId="20" borderId="100" applyNumberFormat="0" applyProtection="0">
      <alignment vertical="top"/>
    </xf>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9" fillId="20" borderId="100"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177" fontId="9" fillId="0" borderId="0" applyFont="0" applyFill="0" applyBorder="0" applyAlignment="0" applyProtection="0"/>
    <xf numFmtId="0" fontId="51" fillId="32" borderId="102" applyNumberFormat="0" applyAlignment="0" applyProtection="0"/>
    <xf numFmtId="0" fontId="55" fillId="22" borderId="103"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1" fillId="0" borderId="105" applyNumberFormat="0" applyFill="0" applyAlignment="0" applyProtection="0"/>
    <xf numFmtId="0" fontId="51" fillId="32" borderId="102" applyNumberFormat="0" applyAlignment="0" applyProtection="0"/>
    <xf numFmtId="0" fontId="1" fillId="0" borderId="105" applyNumberFormat="0" applyFill="0" applyProtection="0">
      <alignment vertical="top"/>
    </xf>
    <xf numFmtId="0" fontId="9" fillId="17" borderId="100" applyNumberFormat="0" applyFont="0" applyAlignment="0" applyProtection="0"/>
    <xf numFmtId="0" fontId="51" fillId="32" borderId="102" applyNumberFormat="0" applyAlignment="0" applyProtection="0"/>
    <xf numFmtId="177" fontId="9" fillId="0" borderId="0" applyFont="0" applyFill="0" applyBorder="0" applyAlignment="0" applyProtection="0"/>
    <xf numFmtId="0" fontId="72" fillId="62" borderId="11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31" fillId="0" borderId="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 fillId="20" borderId="100" applyNumberFormat="0" applyProtection="0">
      <alignment vertical="top"/>
    </xf>
    <xf numFmtId="0" fontId="31" fillId="0" borderId="0"/>
    <xf numFmtId="0" fontId="31" fillId="0" borderId="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0" fontId="31" fillId="0" borderId="0"/>
    <xf numFmtId="0" fontId="31" fillId="0" borderId="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31" fillId="0" borderId="0"/>
    <xf numFmtId="0" fontId="31" fillId="0" borderId="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9" fillId="17" borderId="100" applyNumberFormat="0" applyFont="0" applyAlignment="0" applyProtection="0"/>
    <xf numFmtId="0" fontId="31" fillId="0" borderId="0"/>
    <xf numFmtId="0" fontId="51" fillId="23" borderId="102" applyNumberFormat="0" applyAlignment="0" applyProtection="0"/>
    <xf numFmtId="0" fontId="9" fillId="17" borderId="100" applyNumberFormat="0" applyFont="0" applyAlignment="0" applyProtection="0"/>
    <xf numFmtId="0" fontId="31" fillId="0" borderId="0"/>
    <xf numFmtId="0" fontId="51" fillId="23"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31" fillId="0" borderId="0"/>
    <xf numFmtId="0" fontId="51" fillId="23" borderId="102" applyNumberFormat="0" applyAlignment="0" applyProtection="0"/>
    <xf numFmtId="0" fontId="5" fillId="20" borderId="100" applyNumberFormat="0" applyProtection="0">
      <alignment vertical="top"/>
    </xf>
    <xf numFmtId="0" fontId="9" fillId="17" borderId="100" applyNumberFormat="0" applyFont="0" applyAlignment="0" applyProtection="0"/>
    <xf numFmtId="0" fontId="31" fillId="0" borderId="0"/>
    <xf numFmtId="0" fontId="31" fillId="0" borderId="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31" fillId="0" borderId="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31" fillId="0" borderId="0"/>
    <xf numFmtId="0" fontId="51" fillId="23" borderId="102" applyNumberFormat="0" applyAlignment="0" applyProtection="0"/>
    <xf numFmtId="0" fontId="9" fillId="17" borderId="100" applyNumberFormat="0" applyFont="0" applyAlignment="0" applyProtection="0"/>
    <xf numFmtId="0" fontId="31" fillId="0" borderId="0"/>
    <xf numFmtId="0" fontId="51" fillId="23" borderId="102" applyNumberFormat="0" applyAlignment="0" applyProtection="0"/>
    <xf numFmtId="0" fontId="9" fillId="17" borderId="100" applyNumberFormat="0" applyFont="0" applyAlignment="0" applyProtection="0"/>
    <xf numFmtId="0" fontId="31" fillId="0" borderId="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31" fillId="0" borderId="0"/>
    <xf numFmtId="0" fontId="51" fillId="23" borderId="102" applyNumberFormat="0" applyAlignment="0" applyProtection="0"/>
    <xf numFmtId="0" fontId="31" fillId="0" borderId="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31" fillId="0" borderId="0"/>
    <xf numFmtId="0" fontId="51" fillId="23" borderId="102" applyNumberFormat="0" applyAlignment="0" applyProtection="0"/>
    <xf numFmtId="0" fontId="9" fillId="17" borderId="100" applyNumberFormat="0" applyFont="0" applyAlignment="0" applyProtection="0"/>
    <xf numFmtId="0" fontId="31" fillId="0" borderId="0"/>
    <xf numFmtId="0" fontId="51" fillId="23" borderId="102" applyNumberFormat="0" applyAlignment="0" applyProtection="0"/>
    <xf numFmtId="0" fontId="31" fillId="0" borderId="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0" fillId="0" borderId="0" applyFont="0" applyFill="0" applyBorder="0" applyAlignment="0" applyProtection="0"/>
    <xf numFmtId="0" fontId="51" fillId="23" borderId="102" applyNumberFormat="0" applyAlignment="0" applyProtection="0"/>
    <xf numFmtId="177" fontId="0"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0"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177" fontId="0"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80" fontId="9" fillId="0" borderId="0" applyFont="0" applyFill="0" applyBorder="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88" fillId="0" borderId="118" applyNumberFormat="0" applyFill="0" applyAlignment="0" applyProtection="0"/>
    <xf numFmtId="0" fontId="51" fillId="23" borderId="102" applyNumberFormat="0" applyAlignment="0" applyProtection="0"/>
    <xf numFmtId="0" fontId="88" fillId="0" borderId="118"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51" fillId="23" borderId="102" applyNumberForma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51" fillId="23" borderId="102" applyNumberFormat="0" applyAlignment="0" applyProtection="0"/>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5" fillId="24" borderId="103" applyNumberFormat="0" applyAlignment="0" applyProtection="0"/>
    <xf numFmtId="0" fontId="51" fillId="23" borderId="102" applyNumberFormat="0" applyAlignment="0" applyProtection="0"/>
    <xf numFmtId="0" fontId="55" fillId="24" borderId="103"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5" fillId="24" borderId="103"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4" borderId="103"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9" fontId="79" fillId="0" borderId="0" applyFill="0" applyBorder="0" applyAlignment="0" applyProtection="0"/>
    <xf numFmtId="0" fontId="51" fillId="23" borderId="102" applyNumberFormat="0" applyAlignment="0" applyProtection="0"/>
    <xf numFmtId="9" fontId="9" fillId="0" borderId="0" applyFont="0" applyFill="0" applyBorder="0" applyAlignment="0" applyProtection="0"/>
    <xf numFmtId="0" fontId="51" fillId="23" borderId="102" applyNumberFormat="0" applyAlignment="0" applyProtection="0"/>
    <xf numFmtId="177" fontId="31"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1" fillId="23"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23" borderId="102" applyNumberFormat="0" applyAlignment="0" applyProtection="0"/>
    <xf numFmtId="43"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0" fontId="9" fillId="0" borderId="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43" fontId="9" fillId="0" borderId="0" applyFont="0" applyFill="0" applyBorder="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23" borderId="102" applyNumberFormat="0" applyAlignment="0" applyProtection="0"/>
    <xf numFmtId="183" fontId="9" fillId="0" borderId="0" applyFill="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183" fontId="9" fillId="0" borderId="0" applyFill="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17" borderId="100" applyNumberFormat="0" applyFont="0" applyAlignment="0" applyProtection="0"/>
    <xf numFmtId="0" fontId="9" fillId="20" borderId="100"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0" borderId="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177" fontId="0" fillId="0" borderId="0" applyFont="0" applyFill="0" applyBorder="0" applyAlignment="0" applyProtection="0"/>
    <xf numFmtId="0" fontId="9" fillId="17" borderId="100" applyNumberFormat="0" applyFont="0" applyAlignment="0" applyProtection="0"/>
    <xf numFmtId="0" fontId="51" fillId="23" borderId="102" applyNumberFormat="0" applyAlignment="0" applyProtection="0"/>
    <xf numFmtId="177" fontId="0" fillId="0" borderId="0" applyFont="0" applyFill="0" applyBorder="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0" fontId="9" fillId="0" borderId="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9" fillId="0" borderId="0"/>
    <xf numFmtId="0" fontId="51" fillId="23" borderId="102" applyNumberFormat="0" applyAlignment="0" applyProtection="0"/>
    <xf numFmtId="0" fontId="9" fillId="20" borderId="100" applyNumberFormat="0" applyAlignment="0" applyProtection="0"/>
    <xf numFmtId="0" fontId="9" fillId="0" borderId="0"/>
    <xf numFmtId="0" fontId="51" fillId="23" borderId="102" applyNumberFormat="0" applyAlignment="0" applyProtection="0"/>
    <xf numFmtId="0" fontId="9" fillId="20" borderId="100" applyNumberFormat="0" applyAlignment="0" applyProtection="0"/>
    <xf numFmtId="0" fontId="9" fillId="0" borderId="0"/>
    <xf numFmtId="0" fontId="51" fillId="23" borderId="102" applyNumberFormat="0" applyAlignment="0" applyProtection="0"/>
    <xf numFmtId="0" fontId="9" fillId="0" borderId="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0" borderId="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0" borderId="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2" fillId="0" borderId="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0" fontId="1" fillId="0" borderId="105" applyNumberFormat="0" applyFill="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9" fillId="0" borderId="0"/>
    <xf numFmtId="0" fontId="51" fillId="23" borderId="102" applyNumberFormat="0" applyAlignment="0" applyProtection="0"/>
    <xf numFmtId="0" fontId="9" fillId="0" borderId="0"/>
    <xf numFmtId="0" fontId="51" fillId="23" borderId="102" applyNumberFormat="0" applyAlignment="0" applyProtection="0"/>
    <xf numFmtId="0" fontId="0" fillId="0" borderId="0"/>
    <xf numFmtId="0" fontId="51" fillId="23" borderId="102" applyNumberFormat="0" applyAlignment="0" applyProtection="0"/>
    <xf numFmtId="0" fontId="0" fillId="0" borderId="0"/>
    <xf numFmtId="0" fontId="51" fillId="23" borderId="102" applyNumberFormat="0" applyAlignment="0" applyProtection="0"/>
    <xf numFmtId="0" fontId="51" fillId="23" borderId="102" applyNumberFormat="0" applyAlignment="0" applyProtection="0"/>
    <xf numFmtId="0" fontId="9" fillId="0" borderId="0"/>
    <xf numFmtId="0" fontId="0" fillId="0" borderId="0"/>
    <xf numFmtId="0" fontId="51" fillId="23" borderId="102" applyNumberFormat="0" applyAlignment="0" applyProtection="0"/>
    <xf numFmtId="0" fontId="9" fillId="0" borderId="0"/>
    <xf numFmtId="0" fontId="0" fillId="0" borderId="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176" fontId="9" fillId="0" borderId="0" applyFont="0" applyFill="0" applyBorder="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177" fontId="0" fillId="0" borderId="0" applyFont="0" applyFill="0" applyBorder="0" applyAlignment="0" applyProtection="0"/>
    <xf numFmtId="0" fontId="51" fillId="23" borderId="102" applyNumberFormat="0" applyAlignment="0" applyProtection="0"/>
    <xf numFmtId="0" fontId="9" fillId="17" borderId="100" applyNumberFormat="0" applyFont="0" applyAlignment="0" applyProtection="0"/>
    <xf numFmtId="176" fontId="9" fillId="0" borderId="0" applyFont="0" applyFill="0" applyBorder="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5" fillId="22" borderId="103"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1" fillId="23"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9" fillId="17" borderId="100" applyNumberFormat="0" applyFont="0" applyAlignment="0" applyProtection="0"/>
    <xf numFmtId="176" fontId="9" fillId="0" borderId="0" applyFont="0" applyFill="0" applyBorder="0" applyAlignment="0" applyProtection="0"/>
    <xf numFmtId="0" fontId="51" fillId="23" borderId="102" applyNumberFormat="0" applyAlignment="0" applyProtection="0"/>
    <xf numFmtId="0" fontId="55" fillId="22" borderId="103" applyNumberFormat="0" applyProtection="0">
      <alignment vertical="top"/>
    </xf>
    <xf numFmtId="0" fontId="9" fillId="17" borderId="100" applyNumberFormat="0" applyFont="0" applyAlignment="0" applyProtection="0"/>
    <xf numFmtId="176" fontId="9" fillId="0" borderId="0" applyFont="0" applyFill="0" applyBorder="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4" borderId="103" applyNumberFormat="0" applyAlignment="0" applyProtection="0"/>
    <xf numFmtId="0" fontId="51" fillId="23" borderId="102" applyNumberFormat="0" applyAlignment="0" applyProtection="0"/>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4" borderId="103"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1" borderId="102"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5" fillId="22" borderId="103" applyNumberFormat="0" applyProtection="0">
      <alignment vertical="top"/>
    </xf>
    <xf numFmtId="0" fontId="9" fillId="0" borderId="0"/>
    <xf numFmtId="0" fontId="9" fillId="0" borderId="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9" fillId="0" borderId="0"/>
    <xf numFmtId="0" fontId="9" fillId="0" borderId="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0" fillId="0" borderId="0"/>
    <xf numFmtId="0" fontId="0" fillId="0" borderId="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0" fillId="0" borderId="0"/>
    <xf numFmtId="0" fontId="0" fillId="0" borderId="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4" borderId="103" applyNumberFormat="0" applyAlignment="0" applyProtection="0"/>
    <xf numFmtId="0" fontId="51" fillId="23" borderId="102" applyNumberFormat="0" applyAlignment="0" applyProtection="0"/>
    <xf numFmtId="0" fontId="55" fillId="24" borderId="103" applyNumberFormat="0" applyAlignment="0" applyProtection="0"/>
    <xf numFmtId="0" fontId="51" fillId="23" borderId="102" applyNumberFormat="0" applyAlignment="0" applyProtection="0"/>
    <xf numFmtId="0" fontId="55" fillId="24" borderId="103"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0" borderId="0"/>
    <xf numFmtId="0" fontId="51" fillId="23" borderId="102" applyNumberFormat="0" applyAlignment="0" applyProtection="0"/>
    <xf numFmtId="0" fontId="51" fillId="23" borderId="102"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51" fillId="23" borderId="102"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51" fillId="23" borderId="102" applyNumberFormat="0" applyAlignment="0" applyProtection="0"/>
    <xf numFmtId="0" fontId="55" fillId="22" borderId="103"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31" fillId="0" borderId="0"/>
    <xf numFmtId="0" fontId="31" fillId="0" borderId="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31" fillId="0" borderId="0"/>
    <xf numFmtId="0" fontId="31" fillId="0" borderId="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Alignment="0" applyProtection="0"/>
    <xf numFmtId="0" fontId="5" fillId="20" borderId="100" applyNumberFormat="0" applyProtection="0">
      <alignment vertical="top"/>
    </xf>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177" fontId="9" fillId="0" borderId="0" applyFont="0" applyFill="0" applyBorder="0" applyAlignment="0" applyProtection="0"/>
    <xf numFmtId="177" fontId="31"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5" fillId="24" borderId="103" applyNumberFormat="0" applyAlignment="0" applyProtection="0"/>
    <xf numFmtId="0" fontId="51" fillId="23" borderId="102" applyNumberFormat="0" applyAlignment="0" applyProtection="0"/>
    <xf numFmtId="176" fontId="9" fillId="0" borderId="0" applyFont="0" applyFill="0" applyBorder="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1" fillId="0" borderId="105" applyNumberFormat="0" applyFill="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177" fontId="9" fillId="0" borderId="0" applyFont="0" applyFill="0" applyBorder="0" applyAlignment="0" applyProtection="0"/>
    <xf numFmtId="0" fontId="51" fillId="23" borderId="102" applyNumberFormat="0" applyAlignment="0" applyProtection="0"/>
    <xf numFmtId="0" fontId="9" fillId="17" borderId="100" applyNumberFormat="0" applyFon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9" fillId="20" borderId="100" applyNumberFormat="0" applyAlignment="0" applyProtection="0"/>
    <xf numFmtId="0" fontId="9" fillId="0" borderId="0"/>
    <xf numFmtId="0" fontId="51" fillId="23" borderId="102" applyNumberFormat="0" applyAlignment="0" applyProtection="0"/>
    <xf numFmtId="0" fontId="9" fillId="20" borderId="100"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1" fillId="23"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51" fillId="23" borderId="102" applyNumberFormat="0" applyAlignment="0" applyProtection="0"/>
    <xf numFmtId="0" fontId="5" fillId="20" borderId="100" applyNumberFormat="0" applyProtection="0">
      <alignment vertical="top"/>
    </xf>
    <xf numFmtId="0" fontId="9" fillId="20" borderId="100" applyNumberFormat="0" applyAlignment="0" applyProtection="0"/>
    <xf numFmtId="0" fontId="9" fillId="0" borderId="0"/>
    <xf numFmtId="0" fontId="9" fillId="0" borderId="0"/>
    <xf numFmtId="0" fontId="51" fillId="23" borderId="102" applyNumberFormat="0" applyAlignment="0" applyProtection="0"/>
    <xf numFmtId="177" fontId="9" fillId="0" borderId="0" applyFont="0" applyFill="0" applyBorder="0" applyAlignment="0" applyProtection="0"/>
    <xf numFmtId="0" fontId="9" fillId="20" borderId="100" applyNumberFormat="0" applyAlignment="0" applyProtection="0"/>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 fillId="20" borderId="100" applyNumberFormat="0" applyProtection="0">
      <alignment vertical="top"/>
    </xf>
    <xf numFmtId="0" fontId="51" fillId="23" borderId="102" applyNumberFormat="0" applyAlignment="0" applyProtection="0"/>
    <xf numFmtId="0" fontId="5" fillId="20" borderId="100" applyNumberFormat="0" applyProtection="0">
      <alignment vertical="top"/>
    </xf>
    <xf numFmtId="0" fontId="51" fillId="21" borderId="102" applyNumberFormat="0" applyProtection="0">
      <alignment vertical="top"/>
    </xf>
    <xf numFmtId="0" fontId="5" fillId="0" borderId="0">
      <alignment vertical="top"/>
    </xf>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177" fontId="9" fillId="0" borderId="0" applyFont="0" applyFill="0" applyBorder="0" applyAlignment="0" applyProtection="0"/>
    <xf numFmtId="0" fontId="9" fillId="17" borderId="100" applyNumberFormat="0" applyFont="0" applyAlignment="0" applyProtection="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5" fillId="0" borderId="0">
      <alignment vertical="top"/>
    </xf>
    <xf numFmtId="0" fontId="5" fillId="0" borderId="0">
      <alignment vertical="top"/>
    </xf>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1" fontId="79" fillId="0" borderId="0" applyFill="0" applyBorder="0" applyAlignment="0" applyProtection="0"/>
    <xf numFmtId="0" fontId="55" fillId="24" borderId="103" applyNumberFormat="0" applyAlignment="0" applyProtection="0"/>
    <xf numFmtId="192" fontId="9" fillId="0" borderId="0" applyFont="0" applyFill="0" applyBorder="0" applyAlignment="0" applyProtection="0"/>
    <xf numFmtId="0" fontId="55" fillId="22" borderId="103" applyNumberFormat="0" applyProtection="0">
      <alignment vertical="top"/>
    </xf>
    <xf numFmtId="191" fontId="78" fillId="0" borderId="0" applyBorder="0" applyProtection="0"/>
    <xf numFmtId="0" fontId="9" fillId="17" borderId="100" applyNumberFormat="0" applyFont="0" applyAlignment="0" applyProtection="0"/>
    <xf numFmtId="191" fontId="78" fillId="0" borderId="0" applyBorder="0" applyProtection="0"/>
    <xf numFmtId="177" fontId="9" fillId="0" borderId="0" applyFont="0" applyFill="0" applyBorder="0" applyAlignment="0" applyProtection="0"/>
    <xf numFmtId="177" fontId="9" fillId="0" borderId="0" applyFont="0" applyFill="0" applyBorder="0" applyAlignment="0" applyProtection="0"/>
    <xf numFmtId="0" fontId="93" fillId="0" borderId="0" applyNumberFormat="0" applyBorder="0" applyProtection="0"/>
    <xf numFmtId="0" fontId="78" fillId="0" borderId="0" applyNumberFormat="0" applyBorder="0" applyProtection="0"/>
    <xf numFmtId="191" fontId="94" fillId="0" borderId="0"/>
    <xf numFmtId="9" fontId="9" fillId="0" borderId="0" applyFont="0" applyFill="0" applyBorder="0" applyAlignment="0" applyProtection="0"/>
    <xf numFmtId="0" fontId="9" fillId="17" borderId="100" applyNumberFormat="0" applyFont="0" applyAlignment="0" applyProtection="0"/>
    <xf numFmtId="0" fontId="95" fillId="0" borderId="0" applyNumberFormat="0" applyFill="0" applyBorder="0" applyProtection="0">
      <alignment vertical="top"/>
    </xf>
    <xf numFmtId="0" fontId="9" fillId="17" borderId="100" applyNumberFormat="0" applyFont="0" applyAlignment="0" applyProtection="0"/>
    <xf numFmtId="0" fontId="51" fillId="21" borderId="102" applyNumberFormat="0" applyProtection="0">
      <alignment vertical="top"/>
    </xf>
    <xf numFmtId="0" fontId="95" fillId="0" borderId="0" applyNumberFormat="0" applyFill="0" applyBorder="0" applyProtection="0">
      <alignment vertical="top"/>
    </xf>
    <xf numFmtId="0" fontId="60" fillId="35" borderId="0" applyNumberFormat="0" applyBorder="0" applyProtection="0">
      <alignment vertical="top"/>
    </xf>
    <xf numFmtId="0" fontId="9" fillId="17" borderId="100" applyNumberFormat="0" applyFont="0" applyAlignment="0" applyProtection="0"/>
    <xf numFmtId="0" fontId="89" fillId="0" borderId="0" applyNumberFormat="0" applyFill="0" applyBorder="0" applyProtection="0">
      <alignment vertical="top"/>
    </xf>
    <xf numFmtId="0" fontId="89" fillId="0" borderId="0" applyNumberFormat="0" applyFill="0" applyBorder="0" applyProtection="0">
      <alignment vertical="top"/>
    </xf>
    <xf numFmtId="0" fontId="68" fillId="0" borderId="107" applyNumberFormat="0" applyFill="0" applyAlignment="0" applyProtection="0"/>
    <xf numFmtId="0" fontId="80" fillId="0" borderId="115" applyNumberFormat="0" applyFill="0" applyProtection="0">
      <alignment vertical="top"/>
    </xf>
    <xf numFmtId="0" fontId="69" fillId="0" borderId="109" applyNumberFormat="0" applyFill="0" applyAlignment="0" applyProtection="0"/>
    <xf numFmtId="0" fontId="77" fillId="0" borderId="114" applyNumberFormat="0" applyFill="0" applyProtection="0">
      <alignment vertical="top"/>
    </xf>
    <xf numFmtId="0" fontId="58" fillId="0" borderId="110" applyNumberFormat="0" applyFill="0" applyAlignment="0" applyProtection="0"/>
    <xf numFmtId="0" fontId="77" fillId="0" borderId="114" applyNumberFormat="0" applyFill="0" applyProtection="0">
      <alignment vertical="top"/>
    </xf>
    <xf numFmtId="0" fontId="86" fillId="0" borderId="0" applyNumberFormat="0" applyBorder="0" applyProtection="0">
      <alignment horizontal="center"/>
    </xf>
    <xf numFmtId="0" fontId="83" fillId="0" borderId="0">
      <alignment horizontal="center" textRotation="90"/>
    </xf>
    <xf numFmtId="0" fontId="51" fillId="21" borderId="102" applyNumberFormat="0" applyProtection="0">
      <alignment vertical="top"/>
    </xf>
    <xf numFmtId="0" fontId="96" fillId="0" borderId="0" applyNumberFormat="0" applyFill="0" applyBorder="0" applyAlignment="0" applyProtection="0"/>
    <xf numFmtId="0" fontId="61" fillId="47" borderId="0" applyNumberFormat="0" applyBorder="0" applyAlignment="0" applyProtection="0"/>
    <xf numFmtId="0" fontId="59" fillId="34" borderId="0" applyNumberFormat="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9" fontId="9" fillId="0" borderId="0" applyFont="0" applyFill="0" applyBorder="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9" fillId="17" borderId="100" applyNumberFormat="0" applyFont="0" applyAlignment="0" applyProtection="0"/>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6"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0" fillId="0" borderId="0" applyFont="0" applyFill="0" applyBorder="0" applyAlignment="0" applyProtection="0"/>
    <xf numFmtId="0" fontId="55" fillId="22" borderId="103" applyNumberFormat="0" applyAlignment="0" applyProtection="0"/>
    <xf numFmtId="0" fontId="51" fillId="21" borderId="102" applyNumberFormat="0" applyProtection="0">
      <alignment vertical="top"/>
    </xf>
    <xf numFmtId="177" fontId="0" fillId="0" borderId="0" applyFont="0" applyFill="0" applyBorder="0" applyAlignment="0" applyProtection="0"/>
    <xf numFmtId="0" fontId="55" fillId="22"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5" fillId="22" borderId="103" applyNumberFormat="0" applyAlignment="0" applyProtection="0"/>
    <xf numFmtId="0" fontId="51" fillId="21" borderId="102" applyNumberFormat="0" applyProtection="0">
      <alignment vertical="top"/>
    </xf>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51" fillId="21" borderId="102" applyNumberFormat="0" applyProtection="0">
      <alignment vertical="top"/>
    </xf>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1" fillId="0" borderId="105" applyNumberFormat="0" applyFill="0" applyAlignment="0" applyProtection="0"/>
    <xf numFmtId="0" fontId="51" fillId="21" borderId="102" applyNumberFormat="0" applyProtection="0">
      <alignment vertical="top"/>
    </xf>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 fillId="20" borderId="100"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 fillId="20" borderId="100"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9" fontId="9"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9"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9" fontId="9" fillId="0" borderId="0" applyFont="0" applyFill="0" applyBorder="0" applyAlignment="0" applyProtection="0"/>
    <xf numFmtId="0" fontId="51" fillId="21" borderId="102" applyNumberFormat="0" applyProtection="0">
      <alignment vertical="top"/>
    </xf>
    <xf numFmtId="9"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4"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5" fillId="24"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9" fontId="9"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31" fillId="0" borderId="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31" fillId="0" borderId="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5" fillId="22" borderId="103" applyNumberForma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5" fillId="22" borderId="103" applyNumberForma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9" fillId="0" borderId="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31" fillId="0" borderId="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177" fontId="0"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0" fillId="0" borderId="0" applyFont="0" applyFill="0" applyBorder="0" applyAlignment="0" applyProtection="0"/>
    <xf numFmtId="0" fontId="51" fillId="21" borderId="102" applyNumberFormat="0" applyProtection="0">
      <alignment vertical="top"/>
    </xf>
    <xf numFmtId="177" fontId="0" fillId="0" borderId="0" applyFont="0" applyFill="0" applyBorder="0" applyAlignment="0" applyProtection="0"/>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177" fontId="0" fillId="0" borderId="0" applyFont="0" applyFill="0" applyBorder="0" applyAlignment="0" applyProtection="0"/>
    <xf numFmtId="0" fontId="55" fillId="24"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177" fontId="0" fillId="0" borderId="0" applyFont="0" applyFill="0" applyBorder="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0" borderId="0"/>
    <xf numFmtId="0" fontId="9" fillId="0" borderId="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0"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177" fontId="0"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177" fontId="0" fillId="0" borderId="0" applyFont="0" applyFill="0" applyBorder="0" applyAlignment="0" applyProtection="0"/>
    <xf numFmtId="0" fontId="55" fillId="24"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9" fillId="20" borderId="100"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9" fillId="0" borderId="0"/>
    <xf numFmtId="0" fontId="51" fillId="21" borderId="102" applyNumberFormat="0" applyProtection="0">
      <alignment vertical="top"/>
    </xf>
    <xf numFmtId="0" fontId="9" fillId="0" borderId="0"/>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0" fillId="0" borderId="0" applyFont="0" applyFill="0" applyBorder="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6"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55" fillId="22" borderId="103"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176"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5" fillId="22" borderId="103" applyNumberFormat="0" applyAlignment="0" applyProtection="0"/>
    <xf numFmtId="0" fontId="9" fillId="20" borderId="100" applyNumberForma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5" fillId="22" borderId="103"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5" fillId="22" borderId="103" applyNumberFormat="0" applyAlignment="0" applyProtection="0"/>
    <xf numFmtId="0" fontId="55" fillId="22" borderId="103"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177" fontId="9" fillId="0" borderId="0" applyFont="0" applyFill="0" applyBorder="0" applyAlignment="0" applyProtection="0"/>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5" fillId="22" borderId="103" applyNumberFormat="0" applyAlignment="0" applyProtection="0"/>
    <xf numFmtId="0" fontId="9" fillId="20" borderId="100" applyNumberForma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1" fillId="0" borderId="105" applyNumberFormat="0" applyFill="0" applyAlignment="0" applyProtection="0"/>
    <xf numFmtId="0" fontId="9" fillId="20" borderId="100" applyNumberFormat="0" applyAlignment="0" applyProtection="0"/>
    <xf numFmtId="0" fontId="51" fillId="21" borderId="102" applyNumberFormat="0" applyProtection="0">
      <alignment vertical="top"/>
    </xf>
    <xf numFmtId="0" fontId="55" fillId="22" borderId="103"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5" fillId="22" borderId="103" applyNumberFormat="0" applyAlignment="0" applyProtection="0"/>
    <xf numFmtId="0" fontId="55" fillId="22" borderId="103"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51" fillId="21" borderId="102" applyNumberFormat="0" applyProtection="0">
      <alignment vertical="top"/>
    </xf>
    <xf numFmtId="0" fontId="55" fillId="22" borderId="103"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1" fillId="21"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51" fillId="21" borderId="102" applyNumberFormat="0" applyProtection="0">
      <alignment vertical="top"/>
    </xf>
    <xf numFmtId="0" fontId="1" fillId="0" borderId="105" applyNumberFormat="0" applyFill="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 fillId="20" borderId="100" applyNumberFormat="0" applyProtection="0">
      <alignment vertical="top"/>
    </xf>
    <xf numFmtId="0" fontId="51" fillId="21" borderId="102" applyNumberFormat="0" applyProtection="0">
      <alignment vertical="top"/>
    </xf>
    <xf numFmtId="0" fontId="5" fillId="20" borderId="100"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 fillId="20" borderId="100" applyNumberFormat="0" applyProtection="0">
      <alignment vertical="top"/>
    </xf>
    <xf numFmtId="0" fontId="51" fillId="21" borderId="102" applyNumberFormat="0" applyProtection="0">
      <alignment vertical="top"/>
    </xf>
    <xf numFmtId="0" fontId="5" fillId="20" borderId="100" applyNumberFormat="0" applyProtection="0">
      <alignment vertical="top"/>
    </xf>
    <xf numFmtId="0" fontId="51" fillId="21" borderId="102" applyNumberFormat="0" applyProtection="0">
      <alignment vertical="top"/>
    </xf>
    <xf numFmtId="0" fontId="5" fillId="20" borderId="100" applyNumberFormat="0" applyProtection="0">
      <alignment vertical="top"/>
    </xf>
    <xf numFmtId="0" fontId="51" fillId="21" borderId="102"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 fillId="20" borderId="100" applyNumberFormat="0" applyProtection="0">
      <alignment vertical="top"/>
    </xf>
    <xf numFmtId="0" fontId="51" fillId="21" borderId="102"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177" fontId="31"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82"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6"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0"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0" fillId="0" borderId="0"/>
    <xf numFmtId="0" fontId="0" fillId="0" borderId="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0" borderId="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4" borderId="103" applyNumberFormat="0" applyAlignment="0" applyProtection="0"/>
    <xf numFmtId="176"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5" fillId="24" borderId="103" applyNumberFormat="0" applyAlignment="0" applyProtection="0"/>
    <xf numFmtId="0" fontId="51" fillId="21" borderId="102" applyNumberFormat="0" applyProtection="0">
      <alignment vertical="top"/>
    </xf>
    <xf numFmtId="0" fontId="55" fillId="24"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177" fontId="9"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177" fontId="9"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43" fontId="9"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76"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31" fillId="0" borderId="0"/>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177" fontId="31"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177" fontId="9"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193" fontId="9" fillId="0" borderId="0" applyFill="0" applyBorder="0" applyAlignment="0" applyProtection="0"/>
    <xf numFmtId="0" fontId="51" fillId="21" borderId="102" applyNumberFormat="0" applyProtection="0">
      <alignment vertical="top"/>
    </xf>
    <xf numFmtId="43" fontId="9" fillId="0" borderId="0" applyFont="0" applyFill="0" applyBorder="0" applyAlignment="0" applyProtection="0"/>
    <xf numFmtId="0" fontId="9" fillId="17" borderId="100" applyNumberFormat="0" applyFont="0" applyAlignment="0" applyProtection="0"/>
    <xf numFmtId="0" fontId="51" fillId="21" borderId="102" applyNumberFormat="0" applyProtection="0">
      <alignment vertical="top"/>
    </xf>
    <xf numFmtId="43" fontId="9" fillId="0" borderId="0" applyFont="0" applyFill="0" applyBorder="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1" fillId="0" borderId="105" applyNumberFormat="0" applyFill="0" applyProtection="0">
      <alignment vertical="top"/>
    </xf>
    <xf numFmtId="0" fontId="9" fillId="17" borderId="100" applyNumberFormat="0" applyFont="0" applyAlignment="0" applyProtection="0"/>
    <xf numFmtId="0" fontId="51" fillId="21" borderId="102" applyNumberFormat="0" applyProtection="0">
      <alignment vertical="top"/>
    </xf>
    <xf numFmtId="0" fontId="1" fillId="0" borderId="105" applyNumberFormat="0" applyFill="0" applyProtection="0">
      <alignment vertical="top"/>
    </xf>
    <xf numFmtId="0" fontId="9" fillId="17" borderId="100" applyNumberFormat="0" applyFont="0" applyAlignment="0" applyProtection="0"/>
    <xf numFmtId="0" fontId="51" fillId="21" borderId="102" applyNumberFormat="0" applyProtection="0">
      <alignment vertical="top"/>
    </xf>
    <xf numFmtId="0" fontId="1" fillId="0" borderId="105" applyNumberFormat="0" applyFill="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20" borderId="100" applyNumberFormat="0" applyAlignment="0" applyProtection="0"/>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177" fontId="9" fillId="0" borderId="0" applyFont="0" applyFill="0" applyBorder="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5" fillId="22" borderId="103"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9" fillId="17" borderId="100" applyNumberFormat="0" applyFont="0" applyAlignment="0" applyProtection="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9" fillId="0" borderId="0"/>
    <xf numFmtId="0" fontId="9" fillId="0" borderId="0"/>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51" fillId="21" borderId="102" applyNumberFormat="0" applyProtection="0">
      <alignment vertical="top"/>
    </xf>
    <xf numFmtId="0" fontId="1" fillId="0" borderId="105" applyNumberFormat="0" applyFill="0" applyProtection="0">
      <alignment vertical="top"/>
    </xf>
    <xf numFmtId="0" fontId="85" fillId="0" borderId="117" applyNumberFormat="0" applyFill="0" applyProtection="0">
      <alignment vertical="top"/>
    </xf>
    <xf numFmtId="0" fontId="9" fillId="0" borderId="0">
      <alignment horizontal="centerContinuous" vertical="justify"/>
    </xf>
    <xf numFmtId="0" fontId="9" fillId="0" borderId="0">
      <alignment horizontal="centerContinuous" vertical="justify"/>
    </xf>
    <xf numFmtId="182" fontId="9" fillId="0" borderId="0" applyFont="0" applyFill="0" applyBorder="0" applyAlignment="0" applyProtection="0"/>
    <xf numFmtId="182"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9"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182" fontId="9" fillId="0" borderId="0" applyFont="0" applyFill="0" applyBorder="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70" fillId="0" borderId="0" applyFont="0" applyFill="0" applyBorder="0" applyAlignment="0" applyProtection="0"/>
    <xf numFmtId="0" fontId="9" fillId="0" borderId="0"/>
    <xf numFmtId="189" fontId="9" fillId="0" borderId="0" applyFont="0" applyFill="0" applyBorder="0" applyAlignment="0" applyProtection="0"/>
    <xf numFmtId="9" fontId="9" fillId="0" borderId="0" applyFont="0" applyFill="0" applyBorder="0" applyAlignment="0" applyProtection="0"/>
    <xf numFmtId="189" fontId="9" fillId="0" borderId="0" applyFont="0" applyFill="0" applyBorder="0" applyAlignment="0" applyProtection="0"/>
    <xf numFmtId="9" fontId="9" fillId="0" borderId="0" applyFont="0" applyFill="0" applyBorder="0" applyAlignment="0" applyProtection="0"/>
    <xf numFmtId="189" fontId="9" fillId="0" borderId="0" applyFont="0" applyFill="0" applyBorder="0" applyAlignment="0" applyProtection="0"/>
    <xf numFmtId="9" fontId="9" fillId="0" borderId="0" applyFont="0" applyFill="0" applyBorder="0" applyAlignment="0" applyProtection="0"/>
    <xf numFmtId="189" fontId="9" fillId="0" borderId="0" applyFont="0" applyFill="0" applyBorder="0" applyAlignment="0" applyProtection="0"/>
    <xf numFmtId="177" fontId="9" fillId="0" borderId="0" applyFont="0" applyFill="0" applyBorder="0" applyAlignment="0" applyProtection="0"/>
    <xf numFmtId="9" fontId="9" fillId="0" borderId="0" applyFont="0" applyFill="0" applyBorder="0" applyAlignment="0" applyProtection="0"/>
    <xf numFmtId="189" fontId="9" fillId="0" borderId="0" applyFont="0" applyFill="0" applyBorder="0" applyAlignment="0" applyProtection="0"/>
    <xf numFmtId="177" fontId="9" fillId="0" borderId="0" applyFont="0" applyFill="0" applyBorder="0" applyAlignment="0" applyProtection="0"/>
    <xf numFmtId="189" fontId="9" fillId="0" borderId="0" applyFont="0" applyFill="0" applyBorder="0" applyAlignment="0" applyProtection="0"/>
    <xf numFmtId="177" fontId="9" fillId="0" borderId="0" applyFont="0" applyFill="0" applyBorder="0" applyAlignment="0" applyProtection="0"/>
    <xf numFmtId="182"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0" fontId="0" fillId="0" borderId="0"/>
    <xf numFmtId="0" fontId="0" fillId="0" borderId="0"/>
    <xf numFmtId="176"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0" fontId="55" fillId="24" borderId="103" applyNumberFormat="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189" fontId="9" fillId="0" borderId="0" applyFont="0" applyFill="0" applyBorder="0" applyAlignment="0" applyProtection="0"/>
    <xf numFmtId="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9" fontId="9" fillId="0" borderId="0" applyFont="0" applyFill="0" applyBorder="0" applyAlignment="0" applyProtection="0"/>
    <xf numFmtId="0" fontId="55" fillId="22" borderId="103" applyNumberFormat="0" applyProtection="0">
      <alignment vertical="top"/>
    </xf>
    <xf numFmtId="189" fontId="9" fillId="0" borderId="0" applyFont="0" applyFill="0" applyBorder="0" applyAlignment="0" applyProtection="0"/>
    <xf numFmtId="189" fontId="9" fillId="0" borderId="0" applyFont="0" applyFill="0" applyBorder="0" applyAlignment="0" applyProtection="0"/>
    <xf numFmtId="194" fontId="79" fillId="0" borderId="0" applyFill="0" applyBorder="0" applyAlignment="0" applyProtection="0"/>
    <xf numFmtId="189" fontId="9" fillId="0" borderId="0" applyFont="0" applyFill="0" applyBorder="0" applyAlignment="0" applyProtection="0"/>
    <xf numFmtId="0" fontId="55" fillId="22" borderId="103" applyNumberFormat="0" applyProtection="0">
      <alignment vertical="top"/>
    </xf>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0" fontId="55" fillId="22" borderId="103" applyNumberFormat="0" applyProtection="0">
      <alignment vertical="top"/>
    </xf>
    <xf numFmtId="189" fontId="9" fillId="0" borderId="0" applyFont="0" applyFill="0" applyBorder="0" applyAlignment="0" applyProtection="0"/>
    <xf numFmtId="189" fontId="9" fillId="0" borderId="0" applyFont="0" applyFill="0" applyBorder="0" applyAlignment="0" applyProtection="0"/>
    <xf numFmtId="0" fontId="55" fillId="22" borderId="103" applyNumberFormat="0" applyProtection="0">
      <alignment vertical="top"/>
    </xf>
    <xf numFmtId="189" fontId="9" fillId="0" borderId="0" applyFont="0" applyFill="0" applyBorder="0" applyAlignment="0" applyProtection="0"/>
    <xf numFmtId="189" fontId="9" fillId="0" borderId="0" applyFont="0" applyFill="0" applyBorder="0" applyAlignment="0" applyProtection="0"/>
    <xf numFmtId="0" fontId="55" fillId="22" borderId="103" applyNumberFormat="0" applyProtection="0">
      <alignment vertical="top"/>
    </xf>
    <xf numFmtId="189" fontId="9" fillId="0" borderId="0" applyFont="0" applyFill="0" applyBorder="0" applyAlignment="0" applyProtection="0"/>
    <xf numFmtId="189" fontId="9" fillId="0" borderId="0" applyFont="0" applyFill="0" applyBorder="0" applyAlignment="0" applyProtection="0"/>
    <xf numFmtId="184" fontId="9" fillId="0" borderId="0" applyFont="0" applyFill="0" applyBorder="0" applyAlignment="0" applyProtection="0"/>
    <xf numFmtId="189" fontId="9" fillId="0" borderId="0" applyFont="0" applyFill="0" applyBorder="0" applyAlignment="0" applyProtection="0"/>
    <xf numFmtId="184" fontId="9" fillId="0" borderId="0" applyFont="0" applyFill="0" applyBorder="0" applyAlignment="0" applyProtection="0"/>
    <xf numFmtId="189" fontId="9" fillId="0" borderId="0" applyFont="0" applyFill="0" applyBorder="0" applyAlignment="0" applyProtection="0"/>
    <xf numFmtId="184" fontId="9" fillId="0" borderId="0" applyFont="0" applyFill="0" applyBorder="0" applyAlignment="0" applyProtection="0"/>
    <xf numFmtId="194" fontId="79" fillId="0" borderId="0" applyFill="0" applyBorder="0" applyAlignment="0" applyProtection="0"/>
    <xf numFmtId="184"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0" fontId="55" fillId="22" borderId="103" applyNumberFormat="0" applyProtection="0">
      <alignment vertical="top"/>
    </xf>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189" fontId="9" fillId="0" borderId="0" applyFont="0" applyFill="0" applyBorder="0" applyAlignment="0" applyProtection="0"/>
    <xf numFmtId="0" fontId="55" fillId="22" borderId="103" applyNumberFormat="0" applyProtection="0">
      <alignment vertical="top"/>
    </xf>
    <xf numFmtId="189" fontId="9" fillId="0" borderId="0" applyFont="0" applyFill="0" applyBorder="0" applyAlignment="0" applyProtection="0"/>
    <xf numFmtId="189" fontId="9" fillId="0" borderId="0" applyFont="0" applyFill="0" applyBorder="0" applyAlignment="0" applyProtection="0"/>
    <xf numFmtId="0" fontId="55" fillId="22" borderId="103" applyNumberFormat="0" applyProtection="0">
      <alignment vertical="top"/>
    </xf>
    <xf numFmtId="189" fontId="9" fillId="0" borderId="0" applyFont="0" applyFill="0" applyBorder="0" applyAlignment="0" applyProtection="0"/>
    <xf numFmtId="194" fontId="9" fillId="0" borderId="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4" fontId="9" fillId="0" borderId="0" applyFill="0" applyBorder="0" applyAlignment="0" applyProtection="0"/>
    <xf numFmtId="0" fontId="9" fillId="17" borderId="100" applyNumberFormat="0" applyFont="0" applyAlignment="0" applyProtection="0"/>
    <xf numFmtId="189" fontId="9" fillId="0" borderId="0" applyFont="0" applyFill="0" applyBorder="0" applyAlignment="0" applyProtection="0"/>
    <xf numFmtId="0" fontId="9" fillId="17" borderId="100" applyNumberFormat="0" applyFont="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0" fontId="55" fillId="22" borderId="103" applyNumberFormat="0" applyProtection="0">
      <alignment vertical="top"/>
    </xf>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0" fontId="9" fillId="17" borderId="100" applyNumberFormat="0" applyFont="0" applyAlignment="0" applyProtection="0"/>
    <xf numFmtId="189" fontId="9" fillId="0" borderId="0" applyFont="0" applyFill="0" applyBorder="0" applyAlignment="0" applyProtection="0"/>
    <xf numFmtId="0" fontId="9" fillId="17" borderId="100" applyNumberFormat="0" applyFont="0" applyAlignment="0" applyProtection="0"/>
    <xf numFmtId="189" fontId="9" fillId="0" borderId="0" applyFont="0" applyFill="0" applyBorder="0" applyAlignment="0" applyProtection="0"/>
    <xf numFmtId="0" fontId="9" fillId="17" borderId="100" applyNumberFormat="0" applyFont="0" applyAlignment="0" applyProtection="0"/>
    <xf numFmtId="189" fontId="9" fillId="0" borderId="0" applyFont="0" applyFill="0" applyBorder="0" applyAlignment="0" applyProtection="0"/>
    <xf numFmtId="0" fontId="9" fillId="17" borderId="100" applyNumberFormat="0" applyFont="0" applyAlignment="0" applyProtection="0"/>
    <xf numFmtId="189" fontId="9" fillId="0" borderId="0" applyFont="0" applyFill="0" applyBorder="0" applyAlignment="0" applyProtection="0"/>
    <xf numFmtId="0" fontId="9" fillId="17" borderId="100" applyNumberFormat="0" applyFont="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0" fontId="9" fillId="0" borderId="0"/>
    <xf numFmtId="189"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84" fontId="9" fillId="0" borderId="0" applyFont="0" applyFill="0" applyBorder="0" applyAlignment="0" applyProtection="0"/>
    <xf numFmtId="0" fontId="1" fillId="0" borderId="105" applyNumberFormat="0" applyFill="0" applyAlignment="0" applyProtection="0"/>
    <xf numFmtId="184" fontId="9" fillId="0" borderId="0" applyFont="0" applyFill="0" applyBorder="0" applyAlignment="0" applyProtection="0"/>
    <xf numFmtId="0" fontId="1" fillId="0" borderId="105" applyNumberFormat="0" applyFill="0" applyAlignment="0" applyProtection="0"/>
    <xf numFmtId="184" fontId="9" fillId="0" borderId="0" applyFont="0" applyFill="0" applyBorder="0" applyAlignment="0" applyProtection="0"/>
    <xf numFmtId="184" fontId="9" fillId="0" borderId="0" applyFont="0" applyFill="0" applyBorder="0" applyAlignment="0" applyProtection="0"/>
    <xf numFmtId="0" fontId="1" fillId="0" borderId="105" applyNumberFormat="0" applyFill="0" applyAlignment="0" applyProtection="0"/>
    <xf numFmtId="184" fontId="9" fillId="0" borderId="0" applyFont="0" applyFill="0" applyBorder="0" applyAlignment="0" applyProtection="0"/>
    <xf numFmtId="184"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94" fontId="79" fillId="0" borderId="0" applyFill="0" applyBorder="0" applyAlignment="0" applyProtection="0"/>
    <xf numFmtId="189" fontId="9" fillId="0" borderId="0" applyFont="0" applyFill="0" applyBorder="0" applyAlignment="0" applyProtection="0"/>
    <xf numFmtId="0" fontId="1" fillId="0" borderId="105" applyNumberFormat="0" applyFill="0" applyAlignment="0" applyProtection="0"/>
    <xf numFmtId="189" fontId="9" fillId="0" borderId="0" applyFont="0" applyFill="0" applyBorder="0" applyAlignment="0" applyProtection="0"/>
    <xf numFmtId="176" fontId="9" fillId="0" borderId="0" applyFont="0" applyFill="0" applyBorder="0" applyAlignment="0" applyProtection="0"/>
    <xf numFmtId="184" fontId="9" fillId="0" borderId="0" applyFont="0" applyFill="0" applyBorder="0" applyAlignment="0" applyProtection="0"/>
    <xf numFmtId="176" fontId="9" fillId="0" borderId="0" applyFont="0" applyFill="0" applyBorder="0" applyAlignment="0" applyProtection="0"/>
    <xf numFmtId="194" fontId="79" fillId="0" borderId="0" applyFill="0" applyBorder="0" applyAlignment="0" applyProtection="0"/>
    <xf numFmtId="176" fontId="9" fillId="0" borderId="0" applyFont="0" applyFill="0" applyBorder="0" applyAlignment="0" applyProtection="0"/>
    <xf numFmtId="189"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7"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4" fontId="9" fillId="0" borderId="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4" fontId="9" fillId="0" borderId="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0" fontId="9" fillId="17" borderId="100" applyNumberFormat="0" applyFont="0" applyAlignment="0" applyProtection="0"/>
    <xf numFmtId="184" fontId="9" fillId="0" borderId="0" applyFont="0" applyFill="0" applyBorder="0" applyAlignment="0" applyProtection="0"/>
    <xf numFmtId="184" fontId="9" fillId="0" borderId="0" applyFont="0" applyFill="0" applyBorder="0" applyAlignment="0" applyProtection="0"/>
    <xf numFmtId="0" fontId="9" fillId="17" borderId="100" applyNumberFormat="0" applyFont="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9" fontId="5" fillId="0" borderId="0" applyFill="0" applyBorder="0" applyProtection="0">
      <alignment vertical="top"/>
    </xf>
    <xf numFmtId="184" fontId="9" fillId="0" borderId="0" applyFont="0" applyFill="0" applyBorder="0" applyAlignment="0" applyProtection="0"/>
    <xf numFmtId="183" fontId="9" fillId="0" borderId="0" applyFill="0" applyBorder="0" applyAlignment="0" applyProtection="0"/>
    <xf numFmtId="183" fontId="9" fillId="0" borderId="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0" fontId="5" fillId="20" borderId="100"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Alignment="0" applyProtection="0"/>
    <xf numFmtId="176" fontId="9" fillId="0" borderId="0" applyFont="0" applyFill="0" applyBorder="0" applyAlignment="0" applyProtection="0"/>
    <xf numFmtId="9"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7" fontId="31"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0" fontId="5" fillId="20" borderId="100" applyNumberFormat="0" applyProtection="0">
      <alignment vertical="top"/>
    </xf>
    <xf numFmtId="176" fontId="9" fillId="0" borderId="0" applyFont="0" applyFill="0" applyBorder="0" applyAlignment="0" applyProtection="0"/>
    <xf numFmtId="9"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7" fontId="3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0" fontId="1" fillId="0" borderId="105" applyNumberFormat="0" applyFill="0" applyProtection="0">
      <alignment vertical="top"/>
    </xf>
    <xf numFmtId="0" fontId="0" fillId="31" borderId="104" applyNumberFormat="0" applyFont="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0" fontId="5" fillId="20" borderId="100" applyNumberFormat="0" applyProtection="0">
      <alignment vertical="top"/>
    </xf>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0" fontId="9" fillId="20" borderId="100"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82" fontId="0" fillId="0" borderId="0" applyFont="0" applyFill="0" applyBorder="0" applyAlignment="0" applyProtection="0"/>
    <xf numFmtId="182"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Alignment="0" applyProtection="0"/>
    <xf numFmtId="176" fontId="9" fillId="0" borderId="0" applyFont="0" applyFill="0" applyBorder="0" applyAlignment="0" applyProtection="0"/>
    <xf numFmtId="0" fontId="1" fillId="0" borderId="105" applyNumberFormat="0" applyFill="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Alignment="0" applyProtection="0"/>
    <xf numFmtId="176" fontId="9" fillId="0" borderId="0" applyFont="0" applyFill="0" applyBorder="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9"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4" borderId="103" applyNumberFormat="0" applyAlignment="0" applyProtection="0"/>
    <xf numFmtId="176"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176"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176" fontId="9" fillId="0" borderId="0" applyFont="0" applyFill="0" applyBorder="0" applyAlignment="0" applyProtection="0"/>
    <xf numFmtId="0" fontId="55" fillId="24" borderId="103" applyNumberFormat="0" applyAlignment="0" applyProtection="0"/>
    <xf numFmtId="176"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176" fontId="9" fillId="0" borderId="0" applyFont="0" applyFill="0" applyBorder="0" applyAlignment="0" applyProtection="0"/>
    <xf numFmtId="0" fontId="55" fillId="24" borderId="103"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0" fontId="97" fillId="0" borderId="119" applyNumberFormat="0" applyFill="0" applyAlignment="0" applyProtection="0"/>
    <xf numFmtId="176" fontId="9" fillId="0" borderId="0" applyFont="0" applyFill="0" applyBorder="0" applyAlignment="0" applyProtection="0"/>
    <xf numFmtId="176" fontId="9" fillId="0" borderId="0" applyFont="0" applyFill="0" applyBorder="0" applyAlignment="0" applyProtection="0"/>
    <xf numFmtId="0" fontId="88" fillId="0" borderId="118" applyNumberFormat="0" applyFill="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82"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9" fillId="17" borderId="100" applyNumberFormat="0" applyFont="0" applyAlignment="0" applyProtection="0"/>
    <xf numFmtId="0" fontId="9" fillId="0" borderId="0"/>
    <xf numFmtId="176" fontId="9" fillId="0" borderId="0" applyFont="0" applyFill="0" applyBorder="0" applyAlignment="0" applyProtection="0"/>
    <xf numFmtId="0" fontId="9" fillId="0" borderId="0"/>
    <xf numFmtId="176" fontId="9" fillId="0" borderId="0" applyFont="0" applyFill="0" applyBorder="0" applyAlignment="0" applyProtection="0"/>
    <xf numFmtId="0" fontId="9" fillId="17" borderId="100" applyNumberFormat="0" applyFont="0" applyAlignment="0" applyProtection="0"/>
    <xf numFmtId="0" fontId="9" fillId="0" borderId="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9" fillId="0" borderId="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0" fontId="9" fillId="20" borderId="100"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Protection="0">
      <alignment vertical="top"/>
    </xf>
    <xf numFmtId="0" fontId="9" fillId="17" borderId="100" applyNumberFormat="0" applyFont="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55" fillId="22" borderId="103"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177"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176" fontId="9" fillId="0" borderId="0" applyFont="0" applyFill="0" applyBorder="0" applyAlignment="0" applyProtection="0"/>
    <xf numFmtId="0" fontId="9" fillId="20" borderId="100"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Protection="0">
      <alignment vertical="top"/>
    </xf>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0" fontId="9" fillId="17" borderId="100" applyNumberFormat="0" applyFon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1" fillId="0" borderId="105" applyNumberFormat="0" applyFill="0" applyProtection="0">
      <alignment vertical="top"/>
    </xf>
    <xf numFmtId="182"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55" fillId="22" borderId="103" applyNumberFormat="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7" fontId="0"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0" fontId="98" fillId="73" borderId="0" applyNumberFormat="0" applyBorder="0" applyAlignment="0" applyProtection="0"/>
    <xf numFmtId="0" fontId="98" fillId="74" borderId="0" applyNumberFormat="0" applyBorder="0" applyAlignment="0" applyProtection="0"/>
    <xf numFmtId="0" fontId="98" fillId="73" borderId="0" applyNumberFormat="0" applyBorder="0" applyAlignment="0" applyProtection="0"/>
    <xf numFmtId="0" fontId="98" fillId="73" borderId="0" applyNumberFormat="0" applyBorder="0" applyAlignment="0" applyProtection="0"/>
    <xf numFmtId="0" fontId="98" fillId="74" borderId="0" applyNumberFormat="0" applyBorder="0" applyProtection="0">
      <alignment vertical="top"/>
    </xf>
    <xf numFmtId="0" fontId="98" fillId="74" borderId="0" applyNumberFormat="0" applyBorder="0" applyProtection="0">
      <alignment vertical="top"/>
    </xf>
    <xf numFmtId="0" fontId="76" fillId="69" borderId="0" applyNumberFormat="0" applyBorder="0" applyAlignment="0" applyProtection="0"/>
    <xf numFmtId="0" fontId="55" fillId="24" borderId="103" applyNumberFormat="0" applyAlignment="0" applyProtection="0"/>
    <xf numFmtId="0" fontId="9" fillId="0" borderId="0"/>
    <xf numFmtId="0" fontId="9" fillId="0" borderId="0"/>
    <xf numFmtId="0" fontId="9" fillId="0" borderId="0"/>
    <xf numFmtId="0" fontId="9" fillId="17" borderId="100" applyNumberFormat="0" applyFont="0" applyAlignment="0" applyProtection="0"/>
    <xf numFmtId="0" fontId="9" fillId="0" borderId="0"/>
    <xf numFmtId="0" fontId="55" fillId="24" borderId="103" applyNumberFormat="0" applyAlignment="0" applyProtection="0"/>
    <xf numFmtId="0" fontId="9" fillId="0" borderId="0"/>
    <xf numFmtId="0" fontId="9" fillId="0" borderId="0"/>
    <xf numFmtId="0" fontId="9" fillId="0" borderId="0"/>
    <xf numFmtId="0" fontId="55" fillId="22" borderId="103" applyNumberFormat="0" applyAlignment="0" applyProtection="0"/>
    <xf numFmtId="0" fontId="9" fillId="0" borderId="0"/>
    <xf numFmtId="0" fontId="55" fillId="22" borderId="103" applyNumberFormat="0" applyAlignment="0" applyProtection="0"/>
    <xf numFmtId="0" fontId="9" fillId="0" borderId="0"/>
    <xf numFmtId="0" fontId="55" fillId="22" borderId="103" applyNumberFormat="0" applyAlignment="0" applyProtection="0"/>
    <xf numFmtId="0" fontId="9" fillId="0" borderId="0"/>
    <xf numFmtId="0" fontId="99" fillId="0" borderId="0"/>
    <xf numFmtId="0" fontId="55" fillId="22" borderId="103" applyNumberFormat="0" applyAlignment="0" applyProtection="0"/>
    <xf numFmtId="0" fontId="9" fillId="0" borderId="0"/>
    <xf numFmtId="0" fontId="31" fillId="0" borderId="0"/>
    <xf numFmtId="0" fontId="31" fillId="0" borderId="0"/>
    <xf numFmtId="0" fontId="9" fillId="17" borderId="100" applyNumberFormat="0" applyFont="0" applyAlignment="0" applyProtection="0"/>
    <xf numFmtId="0" fontId="31" fillId="0" borderId="0"/>
    <xf numFmtId="0" fontId="1" fillId="0" borderId="105" applyNumberFormat="0" applyFill="0" applyProtection="0">
      <alignment vertical="top"/>
    </xf>
    <xf numFmtId="0" fontId="9" fillId="17" borderId="100" applyNumberFormat="0" applyFont="0" applyAlignment="0" applyProtection="0"/>
    <xf numFmtId="0" fontId="31" fillId="0" borderId="0"/>
    <xf numFmtId="0" fontId="9" fillId="17" borderId="100" applyNumberFormat="0" applyFont="0" applyAlignment="0" applyProtection="0"/>
    <xf numFmtId="0" fontId="31" fillId="0" borderId="0"/>
    <xf numFmtId="0" fontId="31" fillId="0" borderId="0"/>
    <xf numFmtId="0" fontId="9" fillId="17" borderId="100" applyNumberFormat="0" applyFont="0" applyAlignment="0" applyProtection="0"/>
    <xf numFmtId="0" fontId="31" fillId="0" borderId="0"/>
    <xf numFmtId="0" fontId="31" fillId="0" borderId="0"/>
    <xf numFmtId="0" fontId="9" fillId="17" borderId="100" applyNumberFormat="0" applyFont="0" applyAlignment="0" applyProtection="0"/>
    <xf numFmtId="0" fontId="31" fillId="0" borderId="0"/>
    <xf numFmtId="0" fontId="31" fillId="0" borderId="0"/>
    <xf numFmtId="0" fontId="9" fillId="17" borderId="100" applyNumberFormat="0" applyFont="0" applyAlignment="0" applyProtection="0"/>
    <xf numFmtId="0" fontId="31" fillId="0" borderId="0"/>
    <xf numFmtId="0" fontId="31" fillId="0" borderId="0"/>
    <xf numFmtId="0" fontId="9" fillId="17" borderId="100" applyNumberFormat="0" applyFont="0" applyAlignment="0" applyProtection="0"/>
    <xf numFmtId="0" fontId="31" fillId="0" borderId="0"/>
    <xf numFmtId="0" fontId="31" fillId="0" borderId="0"/>
    <xf numFmtId="177" fontId="9" fillId="0" borderId="0" applyFont="0" applyFill="0" applyBorder="0" applyAlignment="0" applyProtection="0"/>
    <xf numFmtId="0" fontId="9" fillId="17" borderId="100" applyNumberFormat="0" applyFont="0" applyAlignment="0" applyProtection="0"/>
    <xf numFmtId="0" fontId="31" fillId="0" borderId="0"/>
    <xf numFmtId="177" fontId="9" fillId="0" borderId="0" applyFont="0" applyFill="0" applyBorder="0" applyAlignment="0" applyProtection="0"/>
    <xf numFmtId="0" fontId="31" fillId="0" borderId="0"/>
    <xf numFmtId="177" fontId="9" fillId="0" borderId="0" applyFont="0" applyFill="0" applyBorder="0" applyAlignment="0" applyProtection="0"/>
    <xf numFmtId="0" fontId="31" fillId="0" borderId="0"/>
    <xf numFmtId="0" fontId="31" fillId="0" borderId="0"/>
    <xf numFmtId="177" fontId="9" fillId="0" borderId="0" applyFont="0" applyFill="0" applyBorder="0" applyAlignment="0" applyProtection="0"/>
    <xf numFmtId="0" fontId="31" fillId="0" borderId="0"/>
    <xf numFmtId="0" fontId="31" fillId="0" borderId="0"/>
    <xf numFmtId="0" fontId="5" fillId="20" borderId="100" applyNumberFormat="0" applyProtection="0">
      <alignment vertical="top"/>
    </xf>
    <xf numFmtId="0" fontId="31" fillId="0" borderId="0"/>
    <xf numFmtId="0" fontId="31" fillId="0" borderId="0"/>
    <xf numFmtId="177" fontId="9" fillId="0" borderId="0" applyFont="0" applyFill="0" applyBorder="0" applyAlignment="0" applyProtection="0"/>
    <xf numFmtId="0" fontId="5" fillId="20" borderId="100" applyNumberFormat="0" applyProtection="0">
      <alignment vertical="top"/>
    </xf>
    <xf numFmtId="0" fontId="31" fillId="0" borderId="0"/>
    <xf numFmtId="0" fontId="31" fillId="0" borderId="0"/>
    <xf numFmtId="0" fontId="5" fillId="20" borderId="100" applyNumberFormat="0" applyProtection="0">
      <alignment vertical="top"/>
    </xf>
    <xf numFmtId="0" fontId="31" fillId="0" borderId="0"/>
    <xf numFmtId="0" fontId="31" fillId="0" borderId="0"/>
    <xf numFmtId="0" fontId="5" fillId="20" borderId="100" applyNumberFormat="0" applyProtection="0">
      <alignment vertical="top"/>
    </xf>
    <xf numFmtId="0" fontId="31" fillId="0" borderId="0"/>
    <xf numFmtId="0" fontId="31" fillId="0" borderId="0"/>
    <xf numFmtId="0" fontId="5" fillId="20" borderId="100" applyNumberFormat="0" applyProtection="0">
      <alignment vertical="top"/>
    </xf>
    <xf numFmtId="0" fontId="31" fillId="0" borderId="0"/>
    <xf numFmtId="0" fontId="31" fillId="0" borderId="0"/>
    <xf numFmtId="0" fontId="5" fillId="20" borderId="100" applyNumberFormat="0" applyProtection="0">
      <alignment vertical="top"/>
    </xf>
    <xf numFmtId="0" fontId="31" fillId="0" borderId="0"/>
    <xf numFmtId="0" fontId="31" fillId="0" borderId="0"/>
    <xf numFmtId="0" fontId="55" fillId="22" borderId="103" applyNumberFormat="0" applyProtection="0">
      <alignment vertical="top"/>
    </xf>
    <xf numFmtId="0" fontId="5" fillId="20" borderId="100" applyNumberFormat="0" applyProtection="0">
      <alignment vertical="top"/>
    </xf>
    <xf numFmtId="0" fontId="31" fillId="0" borderId="0"/>
    <xf numFmtId="0" fontId="31" fillId="0" borderId="0"/>
    <xf numFmtId="0" fontId="5" fillId="20" borderId="100" applyNumberFormat="0" applyProtection="0">
      <alignment vertical="top"/>
    </xf>
    <xf numFmtId="0" fontId="31" fillId="0" borderId="0"/>
    <xf numFmtId="0" fontId="31" fillId="0" borderId="0"/>
    <xf numFmtId="0" fontId="5" fillId="20" borderId="100" applyNumberFormat="0" applyProtection="0">
      <alignment vertical="top"/>
    </xf>
    <xf numFmtId="0" fontId="31" fillId="0" borderId="0"/>
    <xf numFmtId="0" fontId="31" fillId="0" borderId="0"/>
    <xf numFmtId="9"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0" fontId="31" fillId="0" borderId="0"/>
    <xf numFmtId="0" fontId="31" fillId="0" borderId="0"/>
    <xf numFmtId="177" fontId="9" fillId="0" borderId="0" applyFont="0" applyFill="0" applyBorder="0" applyAlignment="0" applyProtection="0"/>
    <xf numFmtId="0" fontId="5" fillId="20" borderId="100" applyNumberFormat="0" applyProtection="0">
      <alignment vertical="top"/>
    </xf>
    <xf numFmtId="0" fontId="31" fillId="0" borderId="0"/>
    <xf numFmtId="0" fontId="31" fillId="0" borderId="0"/>
    <xf numFmtId="0" fontId="5" fillId="20" borderId="100" applyNumberFormat="0" applyProtection="0">
      <alignment vertical="top"/>
    </xf>
    <xf numFmtId="0" fontId="31" fillId="0" borderId="0"/>
    <xf numFmtId="0" fontId="31" fillId="0" borderId="0"/>
    <xf numFmtId="0" fontId="5" fillId="20" borderId="100" applyNumberFormat="0" applyProtection="0">
      <alignment vertical="top"/>
    </xf>
    <xf numFmtId="0" fontId="31" fillId="0" borderId="0"/>
    <xf numFmtId="0" fontId="31" fillId="0" borderId="0"/>
    <xf numFmtId="0" fontId="9" fillId="17" borderId="100"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105" applyNumberFormat="0" applyFill="0" applyAlignment="0" applyProtection="0"/>
    <xf numFmtId="0" fontId="31" fillId="0" borderId="0"/>
    <xf numFmtId="0" fontId="31" fillId="0" borderId="0"/>
    <xf numFmtId="0" fontId="1" fillId="0" borderId="105" applyNumberFormat="0" applyFill="0" applyAlignment="0" applyProtection="0"/>
    <xf numFmtId="0" fontId="9" fillId="20" borderId="100" applyNumberFormat="0" applyAlignment="0" applyProtection="0"/>
    <xf numFmtId="0" fontId="31" fillId="0" borderId="0"/>
    <xf numFmtId="0" fontId="31" fillId="0" borderId="0"/>
    <xf numFmtId="0" fontId="31" fillId="0" borderId="0"/>
    <xf numFmtId="0" fontId="31" fillId="0" borderId="0"/>
    <xf numFmtId="0" fontId="1" fillId="0" borderId="105" applyNumberFormat="0" applyFill="0" applyAlignment="0" applyProtection="0"/>
    <xf numFmtId="0" fontId="9" fillId="20" borderId="100" applyNumberFormat="0" applyAlignment="0" applyProtection="0"/>
    <xf numFmtId="0" fontId="31" fillId="0" borderId="0"/>
    <xf numFmtId="0" fontId="31" fillId="0" borderId="0"/>
    <xf numFmtId="0" fontId="1" fillId="0" borderId="105" applyNumberFormat="0" applyFill="0" applyAlignment="0" applyProtection="0"/>
    <xf numFmtId="0" fontId="55" fillId="22" borderId="103" applyNumberFormat="0" applyProtection="0">
      <alignment vertical="top"/>
    </xf>
    <xf numFmtId="0" fontId="31" fillId="0" borderId="0"/>
    <xf numFmtId="0" fontId="31" fillId="0" borderId="0"/>
    <xf numFmtId="0" fontId="55" fillId="22" borderId="103" applyNumberFormat="0" applyProtection="0">
      <alignment vertical="top"/>
    </xf>
    <xf numFmtId="0" fontId="31" fillId="0" borderId="0"/>
    <xf numFmtId="0" fontId="31" fillId="0" borderId="0"/>
    <xf numFmtId="0" fontId="31" fillId="0" borderId="0"/>
    <xf numFmtId="0" fontId="31" fillId="0" borderId="0"/>
    <xf numFmtId="0" fontId="55" fillId="22" borderId="103" applyNumberFormat="0" applyProtection="0">
      <alignment vertical="top"/>
    </xf>
    <xf numFmtId="0" fontId="31" fillId="0" borderId="0"/>
    <xf numFmtId="0" fontId="31" fillId="0" borderId="0"/>
    <xf numFmtId="0" fontId="1" fillId="0" borderId="105" applyNumberFormat="0" applyFill="0" applyAlignment="0" applyProtection="0"/>
    <xf numFmtId="0" fontId="55" fillId="22" borderId="103" applyNumberForma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105" applyNumberFormat="0" applyFill="0" applyAlignment="0" applyProtection="0"/>
    <xf numFmtId="0" fontId="55" fillId="22" borderId="103" applyNumberFormat="0" applyProtection="0">
      <alignment vertical="top"/>
    </xf>
    <xf numFmtId="0" fontId="31" fillId="0" borderId="0"/>
    <xf numFmtId="0" fontId="31" fillId="0" borderId="0"/>
    <xf numFmtId="0" fontId="9" fillId="17" borderId="100" applyNumberFormat="0" applyFont="0" applyAlignment="0" applyProtection="0"/>
    <xf numFmtId="0" fontId="31" fillId="0" borderId="0"/>
    <xf numFmtId="0" fontId="31" fillId="0" borderId="0"/>
    <xf numFmtId="0" fontId="31" fillId="0" borderId="0"/>
    <xf numFmtId="0" fontId="31" fillId="0" borderId="0"/>
    <xf numFmtId="0" fontId="9" fillId="17" borderId="100"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20" borderId="100" applyNumberFormat="0" applyAlignment="0" applyProtection="0"/>
    <xf numFmtId="0" fontId="31" fillId="0" borderId="0"/>
    <xf numFmtId="0" fontId="31" fillId="0" borderId="0"/>
    <xf numFmtId="0" fontId="9" fillId="20" borderId="100" applyNumberFormat="0" applyAlignment="0" applyProtection="0"/>
    <xf numFmtId="0" fontId="31" fillId="0" borderId="0"/>
    <xf numFmtId="0" fontId="31" fillId="0" borderId="0"/>
    <xf numFmtId="177" fontId="9" fillId="0" borderId="0" applyFont="0" applyFill="0" applyBorder="0" applyAlignment="0" applyProtection="0"/>
    <xf numFmtId="0" fontId="31" fillId="0" borderId="0"/>
    <xf numFmtId="0" fontId="9" fillId="20" borderId="100" applyNumberFormat="0" applyAlignment="0" applyProtection="0"/>
    <xf numFmtId="0" fontId="31" fillId="0" borderId="0"/>
    <xf numFmtId="0" fontId="9" fillId="20" borderId="100"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9" fillId="17" borderId="100" applyNumberFormat="0" applyFont="0" applyAlignment="0" applyProtection="0"/>
    <xf numFmtId="0" fontId="31" fillId="0" borderId="0"/>
    <xf numFmtId="0" fontId="31" fillId="0" borderId="0"/>
    <xf numFmtId="0" fontId="31" fillId="0" borderId="0"/>
    <xf numFmtId="0" fontId="9" fillId="17" borderId="100"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20" borderId="100" applyNumberFormat="0" applyAlignment="0" applyProtection="0"/>
    <xf numFmtId="0" fontId="9" fillId="0" borderId="0"/>
    <xf numFmtId="0" fontId="9" fillId="0" borderId="0"/>
    <xf numFmtId="0" fontId="9" fillId="20" borderId="100" applyNumberFormat="0" applyAlignment="0" applyProtection="0"/>
    <xf numFmtId="0" fontId="9" fillId="0" borderId="0"/>
    <xf numFmtId="0" fontId="9" fillId="0" borderId="0"/>
    <xf numFmtId="0" fontId="31" fillId="0" borderId="0"/>
    <xf numFmtId="0" fontId="31" fillId="0" borderId="0"/>
    <xf numFmtId="0" fontId="9" fillId="17" borderId="100" applyNumberFormat="0" applyFont="0" applyAlignment="0" applyProtection="0"/>
    <xf numFmtId="0" fontId="31" fillId="0" borderId="0"/>
    <xf numFmtId="0" fontId="31" fillId="0" borderId="0"/>
    <xf numFmtId="0" fontId="31" fillId="0" borderId="0"/>
    <xf numFmtId="0" fontId="31" fillId="0" borderId="0"/>
    <xf numFmtId="0" fontId="100" fillId="0" borderId="0" applyNumberFormat="0" applyBorder="0" applyProtection="0"/>
    <xf numFmtId="0" fontId="5" fillId="20" borderId="100" applyNumberForma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20" borderId="100" applyNumberFormat="0" applyProtection="0">
      <alignment vertical="top"/>
    </xf>
    <xf numFmtId="0" fontId="31" fillId="0" borderId="0"/>
    <xf numFmtId="0" fontId="31" fillId="0" borderId="0"/>
    <xf numFmtId="177" fontId="9" fillId="0" borderId="0" applyFont="0" applyFill="0" applyBorder="0" applyAlignment="0" applyProtection="0"/>
    <xf numFmtId="0" fontId="31" fillId="0" borderId="0"/>
    <xf numFmtId="0" fontId="31" fillId="0" borderId="0"/>
    <xf numFmtId="177" fontId="9" fillId="0" borderId="0" applyFont="0" applyFill="0" applyBorder="0" applyAlignment="0" applyProtection="0"/>
    <xf numFmtId="0" fontId="31" fillId="0" borderId="0"/>
    <xf numFmtId="0" fontId="31" fillId="0" borderId="0"/>
    <xf numFmtId="177" fontId="9"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55" fillId="22" borderId="103"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20" borderId="100" applyNumberFormat="0" applyAlignment="0" applyProtection="0"/>
    <xf numFmtId="0" fontId="9" fillId="0" borderId="0"/>
    <xf numFmtId="0" fontId="31" fillId="0" borderId="0"/>
    <xf numFmtId="0" fontId="9" fillId="20" borderId="100" applyNumberFormat="0" applyAlignment="0" applyProtection="0"/>
    <xf numFmtId="0" fontId="31" fillId="0" borderId="0"/>
    <xf numFmtId="177" fontId="9" fillId="0" borderId="0" applyFont="0" applyFill="0" applyBorder="0" applyAlignment="0" applyProtection="0"/>
    <xf numFmtId="0" fontId="31" fillId="0" borderId="0"/>
    <xf numFmtId="0" fontId="31" fillId="0" borderId="0"/>
    <xf numFmtId="0" fontId="31" fillId="0" borderId="0"/>
    <xf numFmtId="0" fontId="31" fillId="0" borderId="0"/>
    <xf numFmtId="177" fontId="9"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55" fillId="22" borderId="103"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105" applyNumberFormat="0" applyFill="0" applyProtection="0">
      <alignment vertical="top"/>
    </xf>
    <xf numFmtId="0" fontId="31" fillId="0" borderId="0"/>
    <xf numFmtId="0" fontId="31" fillId="0" borderId="0"/>
    <xf numFmtId="0" fontId="1" fillId="0" borderId="105" applyNumberFormat="0" applyFill="0" applyAlignment="0" applyProtection="0"/>
    <xf numFmtId="0" fontId="31" fillId="0" borderId="0"/>
    <xf numFmtId="0" fontId="31" fillId="0" borderId="0"/>
    <xf numFmtId="0" fontId="31" fillId="0" borderId="0"/>
    <xf numFmtId="0" fontId="31" fillId="0" borderId="0"/>
    <xf numFmtId="0" fontId="9" fillId="20" borderId="100" applyNumberFormat="0" applyAlignment="0" applyProtection="0"/>
    <xf numFmtId="0" fontId="31" fillId="0" borderId="0"/>
    <xf numFmtId="176" fontId="9" fillId="0" borderId="0" applyFill="0" applyBorder="0" applyAlignment="0" applyProtection="0"/>
    <xf numFmtId="0" fontId="9" fillId="20" borderId="100"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7" fontId="9"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5" fillId="24" borderId="103" applyNumberFormat="0" applyAlignment="0" applyProtection="0"/>
    <xf numFmtId="0" fontId="31" fillId="0" borderId="0"/>
    <xf numFmtId="0" fontId="31" fillId="0" borderId="0"/>
    <xf numFmtId="0" fontId="9" fillId="20" borderId="100" applyNumberFormat="0" applyAlignment="0" applyProtection="0"/>
    <xf numFmtId="0" fontId="31" fillId="0" borderId="0"/>
    <xf numFmtId="0" fontId="55" fillId="24" borderId="103" applyNumberFormat="0" applyAlignment="0" applyProtection="0"/>
    <xf numFmtId="0" fontId="31" fillId="0" borderId="0"/>
    <xf numFmtId="0" fontId="9" fillId="20" borderId="100" applyNumberFormat="0" applyAlignment="0" applyProtection="0"/>
    <xf numFmtId="0" fontId="31" fillId="0" borderId="0"/>
    <xf numFmtId="0" fontId="1" fillId="0" borderId="105" applyNumberFormat="0" applyFill="0" applyAlignment="0" applyProtection="0"/>
    <xf numFmtId="0" fontId="31" fillId="0" borderId="0"/>
    <xf numFmtId="0" fontId="31" fillId="0" borderId="0"/>
    <xf numFmtId="0" fontId="55" fillId="24" borderId="103" applyNumberFormat="0" applyAlignment="0" applyProtection="0"/>
    <xf numFmtId="0" fontId="31" fillId="0" borderId="0"/>
    <xf numFmtId="0" fontId="9" fillId="20" borderId="100"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0" borderId="0"/>
    <xf numFmtId="177" fontId="9" fillId="0" borderId="0" applyFont="0" applyFill="0" applyBorder="0" applyAlignment="0" applyProtection="0"/>
    <xf numFmtId="0" fontId="9" fillId="17" borderId="100" applyNumberFormat="0" applyFont="0" applyAlignment="0" applyProtection="0"/>
    <xf numFmtId="0" fontId="9" fillId="0" borderId="0"/>
    <xf numFmtId="177" fontId="9" fillId="0" borderId="0" applyFont="0" applyFill="0" applyBorder="0" applyAlignment="0" applyProtection="0"/>
    <xf numFmtId="0" fontId="9" fillId="17" borderId="100" applyNumberFormat="0" applyFont="0" applyAlignment="0" applyProtection="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177" fontId="9" fillId="0" borderId="0" applyFont="0" applyFill="0" applyBorder="0" applyAlignment="0" applyProtection="0"/>
    <xf numFmtId="0" fontId="9" fillId="0" borderId="0"/>
    <xf numFmtId="177" fontId="9" fillId="0" borderId="0" applyFont="0" applyFill="0" applyBorder="0" applyAlignment="0" applyProtection="0"/>
    <xf numFmtId="0" fontId="31"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31" fillId="0" borderId="0"/>
    <xf numFmtId="0" fontId="9" fillId="0" borderId="0"/>
    <xf numFmtId="177" fontId="0" fillId="0" borderId="0" applyFont="0" applyFill="0" applyBorder="0" applyAlignment="0" applyProtection="0"/>
    <xf numFmtId="0" fontId="9" fillId="0" borderId="0"/>
    <xf numFmtId="177" fontId="0" fillId="0" borderId="0" applyFont="0" applyFill="0" applyBorder="0" applyAlignment="0" applyProtection="0"/>
    <xf numFmtId="177" fontId="9" fillId="0" borderId="0" applyFont="0" applyFill="0" applyBorder="0" applyAlignment="0" applyProtection="0"/>
    <xf numFmtId="0" fontId="9" fillId="0" borderId="0"/>
    <xf numFmtId="177" fontId="0" fillId="0" borderId="0" applyFont="0" applyFill="0" applyBorder="0" applyAlignment="0" applyProtection="0"/>
    <xf numFmtId="0" fontId="9" fillId="0" borderId="0"/>
    <xf numFmtId="0" fontId="9" fillId="0" borderId="0"/>
    <xf numFmtId="0" fontId="9" fillId="0" borderId="0"/>
    <xf numFmtId="0" fontId="9" fillId="17" borderId="100" applyNumberFormat="0" applyFont="0" applyAlignment="0" applyProtection="0"/>
    <xf numFmtId="0" fontId="9" fillId="0" borderId="0"/>
    <xf numFmtId="176" fontId="9" fillId="0" borderId="0" applyFill="0" applyBorder="0" applyAlignment="0" applyProtection="0"/>
    <xf numFmtId="0" fontId="9" fillId="0" borderId="0"/>
    <xf numFmtId="0" fontId="9" fillId="17" borderId="10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7" fontId="3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24" borderId="103" applyNumberFormat="0" applyAlignment="0" applyProtection="0"/>
    <xf numFmtId="0" fontId="9" fillId="0" borderId="0"/>
    <xf numFmtId="0" fontId="9" fillId="0" borderId="0"/>
    <xf numFmtId="0" fontId="9" fillId="0" borderId="0"/>
    <xf numFmtId="0" fontId="55" fillId="24" borderId="103" applyNumberFormat="0" applyAlignment="0" applyProtection="0"/>
    <xf numFmtId="0" fontId="9" fillId="0" borderId="0"/>
    <xf numFmtId="0" fontId="9" fillId="0" borderId="0"/>
    <xf numFmtId="0" fontId="9" fillId="0" borderId="0"/>
    <xf numFmtId="0" fontId="9" fillId="0" borderId="0"/>
    <xf numFmtId="0" fontId="55" fillId="24" borderId="103" applyNumberFormat="0" applyAlignment="0" applyProtection="0"/>
    <xf numFmtId="0" fontId="74" fillId="0" borderId="0"/>
    <xf numFmtId="0" fontId="74" fillId="0" borderId="0"/>
    <xf numFmtId="0" fontId="9" fillId="0" borderId="0"/>
    <xf numFmtId="0" fontId="9" fillId="0" borderId="0"/>
    <xf numFmtId="0" fontId="9" fillId="0" borderId="0"/>
    <xf numFmtId="0" fontId="9" fillId="0" borderId="0"/>
    <xf numFmtId="0" fontId="31" fillId="0" borderId="0"/>
    <xf numFmtId="0" fontId="0" fillId="0" borderId="0"/>
    <xf numFmtId="177" fontId="9" fillId="0" borderId="0" applyFont="0" applyFill="0" applyBorder="0" applyAlignment="0" applyProtection="0"/>
    <xf numFmtId="0" fontId="0" fillId="0" borderId="0"/>
    <xf numFmtId="0" fontId="0" fillId="0" borderId="0"/>
    <xf numFmtId="177" fontId="9" fillId="0" borderId="0" applyFont="0" applyFill="0" applyBorder="0" applyAlignment="0" applyProtection="0"/>
    <xf numFmtId="0" fontId="0" fillId="0" borderId="0"/>
    <xf numFmtId="0" fontId="0" fillId="0" borderId="0"/>
    <xf numFmtId="0" fontId="9" fillId="17" borderId="100" applyNumberFormat="0" applyFont="0" applyAlignment="0" applyProtection="0"/>
    <xf numFmtId="0" fontId="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7" fontId="9" fillId="0" borderId="0" applyFont="0" applyFill="0" applyBorder="0" applyAlignment="0" applyProtection="0"/>
    <xf numFmtId="0" fontId="9" fillId="0" borderId="0"/>
    <xf numFmtId="0" fontId="9" fillId="0" borderId="0"/>
    <xf numFmtId="177" fontId="9" fillId="0" borderId="0" applyFont="0" applyFill="0" applyBorder="0" applyAlignment="0" applyProtection="0"/>
    <xf numFmtId="0" fontId="9" fillId="0" borderId="0"/>
    <xf numFmtId="0" fontId="9" fillId="0" borderId="0"/>
    <xf numFmtId="177" fontId="9" fillId="0" borderId="0" applyFont="0" applyFill="0" applyBorder="0" applyAlignment="0" applyProtection="0"/>
    <xf numFmtId="0" fontId="9" fillId="0" borderId="0"/>
    <xf numFmtId="0" fontId="9" fillId="0" borderId="0"/>
    <xf numFmtId="177" fontId="0" fillId="0" borderId="0" applyFont="0" applyFill="0" applyBorder="0" applyAlignment="0" applyProtection="0"/>
    <xf numFmtId="177" fontId="9" fillId="0" borderId="0" applyFont="0" applyFill="0" applyBorder="0" applyAlignment="0" applyProtection="0"/>
    <xf numFmtId="0" fontId="9" fillId="0" borderId="0"/>
    <xf numFmtId="0" fontId="9" fillId="0" borderId="0"/>
    <xf numFmtId="177" fontId="9" fillId="0" borderId="0" applyFont="0" applyFill="0" applyBorder="0" applyAlignment="0" applyProtection="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7" fontId="9" fillId="0" borderId="0" applyFont="0" applyFill="0" applyBorder="0" applyAlignment="0" applyProtection="0"/>
    <xf numFmtId="17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0" borderId="0"/>
    <xf numFmtId="0" fontId="9" fillId="17" borderId="100" applyNumberFormat="0" applyFont="0" applyAlignment="0" applyProtection="0"/>
    <xf numFmtId="0" fontId="9" fillId="0" borderId="0"/>
    <xf numFmtId="0" fontId="9" fillId="0" borderId="0"/>
    <xf numFmtId="0" fontId="9" fillId="0" borderId="0"/>
    <xf numFmtId="0" fontId="9" fillId="20" borderId="100" applyNumberFormat="0" applyAlignment="0" applyProtection="0"/>
    <xf numFmtId="0" fontId="9" fillId="0" borderId="0"/>
    <xf numFmtId="0" fontId="9" fillId="0" borderId="0"/>
    <xf numFmtId="0" fontId="55" fillId="22" borderId="103" applyNumberFormat="0" applyAlignment="0" applyProtection="0"/>
    <xf numFmtId="0" fontId="9" fillId="0" borderId="0"/>
    <xf numFmtId="0" fontId="9" fillId="0" borderId="0"/>
    <xf numFmtId="0" fontId="0" fillId="0" borderId="0"/>
    <xf numFmtId="0" fontId="9" fillId="0" borderId="0"/>
    <xf numFmtId="0" fontId="0" fillId="0" borderId="0"/>
    <xf numFmtId="0" fontId="9" fillId="0" borderId="0"/>
    <xf numFmtId="0" fontId="0" fillId="0" borderId="0"/>
    <xf numFmtId="0" fontId="0" fillId="0" borderId="0"/>
    <xf numFmtId="0" fontId="0" fillId="0" borderId="0"/>
    <xf numFmtId="0" fontId="0" fillId="0" borderId="0"/>
    <xf numFmtId="9" fontId="9" fillId="0" borderId="0" applyFont="0" applyFill="0" applyBorder="0" applyAlignment="0" applyProtection="0"/>
    <xf numFmtId="0" fontId="0" fillId="0" borderId="0"/>
    <xf numFmtId="0" fontId="0" fillId="0" borderId="0"/>
    <xf numFmtId="0" fontId="9" fillId="17" borderId="100" applyNumberFormat="0" applyFont="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 fillId="17" borderId="100" applyNumberFormat="0" applyFont="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177" fontId="0" fillId="0" borderId="0" applyFont="0" applyFill="0" applyBorder="0" applyAlignment="0" applyProtection="0"/>
    <xf numFmtId="0" fontId="0" fillId="0" borderId="0"/>
    <xf numFmtId="0" fontId="0" fillId="0" borderId="0"/>
    <xf numFmtId="0" fontId="0" fillId="0" borderId="0"/>
    <xf numFmtId="0" fontId="0" fillId="0" borderId="0"/>
    <xf numFmtId="177" fontId="9"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 fillId="0" borderId="0"/>
    <xf numFmtId="0" fontId="0" fillId="0" borderId="0"/>
    <xf numFmtId="0" fontId="0" fillId="0" borderId="0"/>
    <xf numFmtId="0" fontId="0" fillId="0" borderId="0"/>
    <xf numFmtId="0" fontId="0" fillId="0" borderId="0"/>
    <xf numFmtId="177" fontId="9" fillId="0" borderId="0" applyFont="0" applyFill="0" applyBorder="0" applyAlignment="0" applyProtection="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17" borderId="100" applyNumberFormat="0" applyFont="0" applyAlignment="0" applyProtection="0"/>
    <xf numFmtId="0" fontId="9" fillId="0" borderId="0"/>
    <xf numFmtId="0" fontId="9" fillId="0" borderId="0"/>
    <xf numFmtId="0" fontId="9" fillId="0" borderId="0"/>
    <xf numFmtId="0" fontId="9" fillId="0" borderId="0"/>
    <xf numFmtId="0" fontId="9" fillId="17" borderId="10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105" applyNumberFormat="0" applyFill="0" applyAlignment="0" applyProtection="0"/>
    <xf numFmtId="0" fontId="9" fillId="0" borderId="0"/>
    <xf numFmtId="0" fontId="9" fillId="0" borderId="0"/>
    <xf numFmtId="0" fontId="9" fillId="0" borderId="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55" fillId="24" borderId="103" applyNumberFormat="0" applyAlignment="0" applyProtection="0"/>
    <xf numFmtId="0" fontId="9" fillId="0" borderId="0"/>
    <xf numFmtId="0" fontId="1" fillId="0" borderId="105" applyNumberFormat="0" applyFill="0" applyAlignment="0" applyProtection="0"/>
    <xf numFmtId="0" fontId="9" fillId="17" borderId="100" applyNumberFormat="0" applyFont="0" applyAlignment="0" applyProtection="0"/>
    <xf numFmtId="0" fontId="9" fillId="0" borderId="0"/>
    <xf numFmtId="0" fontId="9" fillId="0" borderId="0"/>
    <xf numFmtId="177" fontId="9" fillId="0" borderId="0" applyFont="0" applyFill="0" applyBorder="0" applyAlignment="0" applyProtection="0"/>
    <xf numFmtId="0" fontId="9" fillId="0" borderId="0"/>
    <xf numFmtId="0" fontId="9" fillId="0" borderId="0"/>
    <xf numFmtId="0" fontId="1" fillId="0" borderId="105" applyNumberFormat="0" applyFill="0" applyAlignment="0" applyProtection="0"/>
    <xf numFmtId="0" fontId="9" fillId="0" borderId="0"/>
    <xf numFmtId="0" fontId="9" fillId="0" borderId="0"/>
    <xf numFmtId="0" fontId="9" fillId="17" borderId="100" applyNumberFormat="0" applyFont="0" applyAlignment="0" applyProtection="0"/>
    <xf numFmtId="0" fontId="9" fillId="0" borderId="0"/>
    <xf numFmtId="0" fontId="9" fillId="0" borderId="0"/>
    <xf numFmtId="0" fontId="9" fillId="0" borderId="0"/>
    <xf numFmtId="0" fontId="9" fillId="0" borderId="0"/>
    <xf numFmtId="0" fontId="9" fillId="17" borderId="10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 fillId="0" borderId="105" applyNumberFormat="0" applyFill="0" applyProtection="0">
      <alignment vertical="top"/>
    </xf>
    <xf numFmtId="0" fontId="9" fillId="0" borderId="0"/>
    <xf numFmtId="0" fontId="9" fillId="0" borderId="0"/>
    <xf numFmtId="0" fontId="1" fillId="0" borderId="105" applyNumberFormat="0" applyFill="0" applyProtection="0">
      <alignment vertical="top"/>
    </xf>
    <xf numFmtId="0" fontId="9" fillId="0" borderId="0"/>
    <xf numFmtId="0" fontId="9" fillId="0" borderId="0"/>
    <xf numFmtId="0" fontId="1" fillId="0" borderId="105" applyNumberFormat="0" applyFill="0" applyProtection="0">
      <alignment vertical="top"/>
    </xf>
    <xf numFmtId="0" fontId="9" fillId="0" borderId="0"/>
    <xf numFmtId="0" fontId="9" fillId="0" borderId="0"/>
    <xf numFmtId="0" fontId="9" fillId="0" borderId="0"/>
    <xf numFmtId="0" fontId="9" fillId="0" borderId="0"/>
    <xf numFmtId="177" fontId="9" fillId="0" borderId="0" applyFont="0" applyFill="0" applyBorder="0" applyAlignment="0" applyProtection="0"/>
    <xf numFmtId="0" fontId="1" fillId="0" borderId="105" applyNumberFormat="0" applyFill="0" applyProtection="0">
      <alignment vertical="top"/>
    </xf>
    <xf numFmtId="0" fontId="9" fillId="0" borderId="0"/>
    <xf numFmtId="0" fontId="9" fillId="0" borderId="0"/>
    <xf numFmtId="177" fontId="9" fillId="0" borderId="0" applyFont="0" applyFill="0" applyBorder="0" applyAlignment="0" applyProtection="0"/>
    <xf numFmtId="0" fontId="9" fillId="0" borderId="0"/>
    <xf numFmtId="0" fontId="9" fillId="0" borderId="0"/>
    <xf numFmtId="177" fontId="9" fillId="0" borderId="0" applyFont="0" applyFill="0" applyBorder="0" applyAlignment="0" applyProtection="0"/>
    <xf numFmtId="0" fontId="1" fillId="0" borderId="105" applyNumberFormat="0" applyFill="0" applyProtection="0">
      <alignment vertical="top"/>
    </xf>
    <xf numFmtId="0" fontId="9" fillId="0" borderId="0"/>
    <xf numFmtId="0" fontId="9" fillId="0" borderId="0"/>
    <xf numFmtId="177" fontId="9" fillId="0" borderId="0" applyFont="0" applyFill="0" applyBorder="0" applyAlignment="0" applyProtection="0"/>
    <xf numFmtId="0" fontId="9" fillId="0" borderId="0"/>
    <xf numFmtId="0" fontId="9" fillId="0" borderId="0"/>
    <xf numFmtId="177" fontId="9" fillId="0" borderId="0" applyFont="0" applyFill="0" applyBorder="0" applyAlignment="0" applyProtection="0"/>
    <xf numFmtId="177" fontId="9" fillId="0" borderId="0" applyFont="0" applyFill="0" applyBorder="0" applyAlignment="0" applyProtection="0"/>
    <xf numFmtId="0" fontId="9" fillId="0" borderId="0"/>
    <xf numFmtId="177" fontId="9" fillId="0" borderId="0" applyFont="0" applyFill="0" applyBorder="0" applyAlignment="0" applyProtection="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0" fontId="9" fillId="0" borderId="0"/>
    <xf numFmtId="0" fontId="9" fillId="0" borderId="0"/>
    <xf numFmtId="0" fontId="9" fillId="0" borderId="0"/>
    <xf numFmtId="0" fontId="0" fillId="0" borderId="0"/>
    <xf numFmtId="0" fontId="0" fillId="0" borderId="0"/>
    <xf numFmtId="0" fontId="0" fillId="0" borderId="0"/>
    <xf numFmtId="0" fontId="0" fillId="0" borderId="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0" fontId="9" fillId="0" borderId="0"/>
    <xf numFmtId="177" fontId="9" fillId="0" borderId="0" applyFont="0" applyFill="0" applyBorder="0" applyAlignment="0" applyProtection="0"/>
    <xf numFmtId="0" fontId="9" fillId="0" borderId="0"/>
    <xf numFmtId="0" fontId="9" fillId="0" borderId="0"/>
    <xf numFmtId="177" fontId="9" fillId="0" borderId="0" applyFont="0" applyFill="0" applyBorder="0" applyAlignment="0" applyProtection="0"/>
    <xf numFmtId="0" fontId="9" fillId="0" borderId="0"/>
    <xf numFmtId="0" fontId="9" fillId="0" borderId="0"/>
    <xf numFmtId="177" fontId="9" fillId="0" borderId="0" applyFont="0" applyFill="0" applyBorder="0" applyAlignment="0" applyProtection="0"/>
    <xf numFmtId="0" fontId="9" fillId="0" borderId="0"/>
    <xf numFmtId="0" fontId="55" fillId="24" borderId="103" applyNumberFormat="0" applyAlignment="0" applyProtection="0"/>
    <xf numFmtId="0" fontId="9" fillId="0" borderId="0"/>
    <xf numFmtId="0" fontId="0" fillId="0" borderId="0"/>
    <xf numFmtId="0" fontId="0" fillId="0" borderId="0"/>
    <xf numFmtId="0" fontId="9" fillId="17" borderId="100" applyNumberFormat="0" applyFont="0" applyAlignment="0" applyProtection="0"/>
    <xf numFmtId="0" fontId="0" fillId="0" borderId="0"/>
    <xf numFmtId="0" fontId="55" fillId="24" borderId="103" applyNumberFormat="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24" borderId="103" applyNumberFormat="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 fillId="20" borderId="100" applyNumberFormat="0" applyAlignment="0" applyProtection="0"/>
    <xf numFmtId="0" fontId="0" fillId="0" borderId="0"/>
    <xf numFmtId="0" fontId="0" fillId="0" borderId="0"/>
    <xf numFmtId="0" fontId="0" fillId="0" borderId="0"/>
    <xf numFmtId="0" fontId="0" fillId="0" borderId="0"/>
    <xf numFmtId="0" fontId="9" fillId="20" borderId="100" applyNumberFormat="0" applyAlignment="0" applyProtection="0"/>
    <xf numFmtId="0" fontId="0" fillId="0" borderId="0"/>
    <xf numFmtId="0" fontId="0" fillId="0" borderId="0"/>
    <xf numFmtId="0" fontId="0" fillId="0" borderId="0"/>
    <xf numFmtId="0" fontId="0" fillId="0" borderId="0"/>
    <xf numFmtId="0" fontId="9" fillId="20" borderId="100" applyNumberFormat="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9" fillId="20" borderId="100" applyNumberFormat="0" applyAlignment="0" applyProtection="0"/>
    <xf numFmtId="0" fontId="9" fillId="20" borderId="100" applyNumberFormat="0" applyAlignment="0" applyProtection="0"/>
    <xf numFmtId="0" fontId="0" fillId="0" borderId="0"/>
    <xf numFmtId="0" fontId="0" fillId="0" borderId="0"/>
    <xf numFmtId="0" fontId="0" fillId="0" borderId="0"/>
    <xf numFmtId="0" fontId="0" fillId="0" borderId="0"/>
    <xf numFmtId="0" fontId="9" fillId="20" borderId="100" applyNumberFormat="0" applyAlignment="0" applyProtection="0"/>
    <xf numFmtId="0" fontId="0" fillId="0" borderId="0"/>
    <xf numFmtId="0" fontId="0" fillId="0" borderId="0"/>
    <xf numFmtId="0" fontId="0" fillId="0" borderId="0"/>
    <xf numFmtId="0" fontId="0" fillId="0" borderId="0"/>
    <xf numFmtId="0" fontId="1" fillId="0" borderId="105" applyNumberFormat="0" applyFill="0" applyProtection="0">
      <alignment vertical="top"/>
    </xf>
    <xf numFmtId="0" fontId="0" fillId="0" borderId="0"/>
    <xf numFmtId="0" fontId="0" fillId="0" borderId="0"/>
    <xf numFmtId="0" fontId="1" fillId="0" borderId="105" applyNumberFormat="0" applyFill="0" applyAlignment="0" applyProtection="0"/>
    <xf numFmtId="0" fontId="0" fillId="0" borderId="0"/>
    <xf numFmtId="0" fontId="0" fillId="0" borderId="0"/>
    <xf numFmtId="0" fontId="55" fillId="24" borderId="103" applyNumberFormat="0" applyAlignment="0" applyProtection="0"/>
    <xf numFmtId="0" fontId="0" fillId="0" borderId="0"/>
    <xf numFmtId="0" fontId="0" fillId="0" borderId="0"/>
    <xf numFmtId="0" fontId="1" fillId="0" borderId="105" applyNumberFormat="0" applyFill="0" applyAlignment="0" applyProtection="0"/>
    <xf numFmtId="0" fontId="0" fillId="0" borderId="0"/>
    <xf numFmtId="0" fontId="0" fillId="0" borderId="0"/>
    <xf numFmtId="0" fontId="1" fillId="0" borderId="105" applyNumberFormat="0" applyFill="0" applyProtection="0">
      <alignment vertical="top"/>
    </xf>
    <xf numFmtId="0" fontId="9" fillId="20" borderId="100" applyNumberFormat="0" applyAlignment="0" applyProtection="0"/>
    <xf numFmtId="0" fontId="0" fillId="0" borderId="0"/>
    <xf numFmtId="0" fontId="0" fillId="0" borderId="0"/>
    <xf numFmtId="0" fontId="1" fillId="0" borderId="105" applyNumberFormat="0" applyFill="0" applyAlignment="0" applyProtection="0"/>
    <xf numFmtId="0" fontId="0" fillId="0" borderId="0"/>
    <xf numFmtId="0" fontId="0" fillId="0" borderId="0"/>
    <xf numFmtId="0" fontId="1" fillId="0" borderId="105" applyNumberFormat="0" applyFill="0" applyProtection="0">
      <alignment vertical="top"/>
    </xf>
    <xf numFmtId="0" fontId="0" fillId="0" borderId="0"/>
    <xf numFmtId="0" fontId="0" fillId="0" borderId="0"/>
    <xf numFmtId="0" fontId="9" fillId="0" borderId="0"/>
    <xf numFmtId="177" fontId="9" fillId="0" borderId="0" applyFont="0" applyFill="0" applyBorder="0" applyAlignment="0" applyProtection="0"/>
    <xf numFmtId="0" fontId="0" fillId="0" borderId="0"/>
    <xf numFmtId="0" fontId="0" fillId="0" borderId="0"/>
    <xf numFmtId="0" fontId="1" fillId="0" borderId="105" applyNumberFormat="0" applyFill="0" applyProtection="0">
      <alignment vertical="top"/>
    </xf>
    <xf numFmtId="177" fontId="9" fillId="0" borderId="0" applyFont="0" applyFill="0" applyBorder="0" applyAlignment="0" applyProtection="0"/>
    <xf numFmtId="0" fontId="0" fillId="0" borderId="0"/>
    <xf numFmtId="0" fontId="0" fillId="0" borderId="0"/>
    <xf numFmtId="0" fontId="1" fillId="0" borderId="105" applyNumberFormat="0" applyFill="0" applyAlignment="0" applyProtection="0"/>
    <xf numFmtId="0" fontId="0" fillId="0" borderId="0"/>
    <xf numFmtId="0" fontId="0" fillId="0" borderId="0"/>
    <xf numFmtId="177" fontId="9" fillId="0" borderId="0" applyFont="0" applyFill="0" applyBorder="0" applyAlignment="0" applyProtection="0"/>
    <xf numFmtId="0" fontId="55" fillId="24" borderId="103" applyNumberFormat="0" applyAlignment="0" applyProtection="0"/>
    <xf numFmtId="0" fontId="0" fillId="0" borderId="0"/>
    <xf numFmtId="0" fontId="0" fillId="0" borderId="0"/>
    <xf numFmtId="0" fontId="1" fillId="0" borderId="105" applyNumberFormat="0" applyFill="0" applyAlignment="0" applyProtection="0"/>
    <xf numFmtId="0" fontId="0" fillId="0" borderId="0"/>
    <xf numFmtId="0" fontId="0" fillId="0" borderId="0"/>
    <xf numFmtId="0" fontId="0" fillId="0" borderId="0"/>
    <xf numFmtId="0" fontId="0" fillId="0" borderId="0"/>
    <xf numFmtId="0" fontId="1" fillId="0" borderId="105" applyNumberFormat="0" applyFill="0" applyAlignment="0" applyProtection="0"/>
    <xf numFmtId="0" fontId="0" fillId="0" borderId="0"/>
    <xf numFmtId="0" fontId="0" fillId="0" borderId="0"/>
    <xf numFmtId="0" fontId="0" fillId="0" borderId="0"/>
    <xf numFmtId="0" fontId="0" fillId="0" borderId="0"/>
    <xf numFmtId="177" fontId="9" fillId="0" borderId="0" applyFont="0" applyFill="0" applyBorder="0" applyAlignment="0" applyProtection="0"/>
    <xf numFmtId="0" fontId="0" fillId="0" borderId="0"/>
    <xf numFmtId="0" fontId="0" fillId="0" borderId="0"/>
    <xf numFmtId="0" fontId="1" fillId="0" borderId="105" applyNumberFormat="0" applyFill="0" applyProtection="0">
      <alignment vertical="top"/>
    </xf>
    <xf numFmtId="0" fontId="0" fillId="0" borderId="0"/>
    <xf numFmtId="0" fontId="0" fillId="0" borderId="0"/>
    <xf numFmtId="0" fontId="0" fillId="0" borderId="0"/>
    <xf numFmtId="0" fontId="0" fillId="0" borderId="0"/>
    <xf numFmtId="0" fontId="55" fillId="24" borderId="103" applyNumberFormat="0" applyAlignment="0" applyProtection="0"/>
    <xf numFmtId="0" fontId="0" fillId="0" borderId="0"/>
    <xf numFmtId="0" fontId="0" fillId="0" borderId="0"/>
    <xf numFmtId="0" fontId="9" fillId="17" borderId="100" applyNumberFormat="0" applyFont="0" applyAlignment="0" applyProtection="0"/>
    <xf numFmtId="0" fontId="0" fillId="0" borderId="0"/>
    <xf numFmtId="0" fontId="0" fillId="0" borderId="0"/>
    <xf numFmtId="0" fontId="0" fillId="0" borderId="0"/>
    <xf numFmtId="0" fontId="0" fillId="0" borderId="0"/>
    <xf numFmtId="9" fontId="9"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1" fillId="0" borderId="105" applyNumberFormat="0" applyFill="0" applyProtection="0">
      <alignment vertical="top"/>
    </xf>
    <xf numFmtId="0" fontId="0" fillId="0" borderId="0"/>
    <xf numFmtId="0" fontId="0" fillId="0" borderId="0"/>
    <xf numFmtId="0" fontId="0" fillId="0" borderId="0"/>
    <xf numFmtId="0" fontId="0" fillId="0" borderId="0"/>
    <xf numFmtId="0" fontId="0" fillId="0" borderId="0"/>
    <xf numFmtId="0" fontId="0" fillId="0" borderId="0"/>
    <xf numFmtId="0" fontId="9" fillId="17" borderId="100" applyNumberFormat="0" applyFont="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 fillId="17" borderId="100" applyNumberFormat="0" applyFont="0" applyAlignment="0" applyProtection="0"/>
    <xf numFmtId="0" fontId="0" fillId="0" borderId="0"/>
    <xf numFmtId="0" fontId="0" fillId="0" borderId="0"/>
    <xf numFmtId="0" fontId="1" fillId="0" borderId="105" applyNumberFormat="0" applyFill="0" applyProtection="0">
      <alignment vertical="top"/>
    </xf>
    <xf numFmtId="0" fontId="0" fillId="0" borderId="0"/>
    <xf numFmtId="0" fontId="0" fillId="0" borderId="0"/>
    <xf numFmtId="0" fontId="0" fillId="0" borderId="0"/>
    <xf numFmtId="0" fontId="0" fillId="0" borderId="0"/>
    <xf numFmtId="0" fontId="9" fillId="17" borderId="100" applyNumberFormat="0" applyFont="0" applyAlignment="0" applyProtection="0"/>
    <xf numFmtId="0" fontId="0" fillId="0" borderId="0"/>
    <xf numFmtId="0" fontId="0" fillId="0" borderId="0"/>
    <xf numFmtId="177" fontId="9" fillId="0" borderId="0" applyFont="0" applyFill="0" applyBorder="0" applyAlignment="0" applyProtection="0"/>
    <xf numFmtId="0" fontId="0" fillId="0" borderId="0"/>
    <xf numFmtId="0" fontId="0" fillId="0" borderId="0"/>
    <xf numFmtId="177" fontId="9" fillId="0" borderId="0" applyFont="0" applyFill="0" applyBorder="0" applyAlignment="0" applyProtection="0"/>
    <xf numFmtId="0" fontId="0" fillId="0" borderId="0"/>
    <xf numFmtId="0" fontId="0" fillId="0" borderId="0"/>
    <xf numFmtId="177" fontId="9"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 fillId="0" borderId="105" applyNumberFormat="0" applyFill="0" applyProtection="0">
      <alignment vertical="top"/>
    </xf>
    <xf numFmtId="0" fontId="9" fillId="17" borderId="100" applyNumberFormat="0" applyFont="0" applyAlignment="0" applyProtection="0"/>
    <xf numFmtId="0" fontId="0" fillId="0" borderId="0"/>
    <xf numFmtId="0" fontId="0" fillId="0" borderId="0"/>
    <xf numFmtId="0" fontId="0" fillId="0" borderId="0"/>
    <xf numFmtId="0" fontId="0" fillId="0" borderId="0"/>
    <xf numFmtId="0" fontId="9" fillId="20" borderId="100" applyNumberFormat="0" applyAlignment="0" applyProtection="0"/>
    <xf numFmtId="0" fontId="0" fillId="0" borderId="0"/>
    <xf numFmtId="0" fontId="0" fillId="0" borderId="0"/>
    <xf numFmtId="0" fontId="0" fillId="0" borderId="0"/>
    <xf numFmtId="0" fontId="0" fillId="0" borderId="0"/>
    <xf numFmtId="0" fontId="9" fillId="0" borderId="0"/>
    <xf numFmtId="177" fontId="9" fillId="0" borderId="0" applyFont="0" applyFill="0" applyBorder="0" applyAlignment="0" applyProtection="0"/>
    <xf numFmtId="0" fontId="9" fillId="0" borderId="0"/>
    <xf numFmtId="0" fontId="0" fillId="0" borderId="0"/>
    <xf numFmtId="0" fontId="0" fillId="0" borderId="0"/>
    <xf numFmtId="0" fontId="0" fillId="0" borderId="0"/>
    <xf numFmtId="0" fontId="0" fillId="0" borderId="0"/>
    <xf numFmtId="176" fontId="9" fillId="0" borderId="0" applyFill="0" applyBorder="0" applyAlignment="0" applyProtection="0"/>
    <xf numFmtId="0" fontId="0" fillId="0" borderId="0"/>
    <xf numFmtId="0" fontId="0" fillId="0" borderId="0"/>
    <xf numFmtId="0" fontId="1" fillId="0" borderId="105" applyNumberFormat="0" applyFill="0" applyProtection="0">
      <alignment vertical="top"/>
    </xf>
    <xf numFmtId="177" fontId="9" fillId="0" borderId="0" applyFont="0" applyFill="0" applyBorder="0" applyAlignment="0" applyProtection="0"/>
    <xf numFmtId="0" fontId="0" fillId="0" borderId="0"/>
    <xf numFmtId="0" fontId="0" fillId="0" borderId="0"/>
    <xf numFmtId="0" fontId="0" fillId="0" borderId="0"/>
    <xf numFmtId="0" fontId="0" fillId="0" borderId="0"/>
    <xf numFmtId="0" fontId="9" fillId="20" borderId="100" applyNumberFormat="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9" fillId="17" borderId="100" applyNumberFormat="0" applyFont="0" applyAlignment="0" applyProtection="0"/>
    <xf numFmtId="0" fontId="0" fillId="0" borderId="0"/>
    <xf numFmtId="0" fontId="0" fillId="0" borderId="0"/>
    <xf numFmtId="0" fontId="1" fillId="0" borderId="105" applyNumberFormat="0" applyFill="0" applyProtection="0">
      <alignment vertical="top"/>
    </xf>
    <xf numFmtId="177" fontId="9"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 fillId="17" borderId="100" applyNumberFormat="0" applyFont="0" applyAlignment="0" applyProtection="0"/>
    <xf numFmtId="0" fontId="0" fillId="0" borderId="0"/>
    <xf numFmtId="0" fontId="0" fillId="0" borderId="0"/>
    <xf numFmtId="177" fontId="9" fillId="0" borderId="0" applyFont="0" applyFill="0" applyBorder="0" applyAlignment="0" applyProtection="0"/>
    <xf numFmtId="0" fontId="0" fillId="0" borderId="0"/>
    <xf numFmtId="0" fontId="0" fillId="0" borderId="0"/>
    <xf numFmtId="0" fontId="0" fillId="0" borderId="0"/>
    <xf numFmtId="0" fontId="0" fillId="0" borderId="0"/>
    <xf numFmtId="0" fontId="55" fillId="22" borderId="103" applyNumberFormat="0" applyProtection="0">
      <alignment vertical="top"/>
    </xf>
    <xf numFmtId="0" fontId="0" fillId="0" borderId="0"/>
    <xf numFmtId="0" fontId="0" fillId="0" borderId="0"/>
    <xf numFmtId="0" fontId="55" fillId="22" borderId="103" applyNumberFormat="0" applyProtection="0">
      <alignment vertical="top"/>
    </xf>
    <xf numFmtId="0" fontId="0" fillId="0" borderId="0"/>
    <xf numFmtId="0" fontId="0" fillId="0" borderId="0"/>
    <xf numFmtId="177" fontId="9" fillId="0" borderId="0" applyFont="0" applyFill="0" applyBorder="0" applyAlignment="0" applyProtection="0"/>
    <xf numFmtId="0" fontId="55" fillId="22" borderId="103" applyNumberFormat="0" applyProtection="0">
      <alignment vertical="top"/>
    </xf>
    <xf numFmtId="0" fontId="0" fillId="0" borderId="0"/>
    <xf numFmtId="0" fontId="0" fillId="0" borderId="0"/>
    <xf numFmtId="0" fontId="55" fillId="22" borderId="103" applyNumberFormat="0" applyProtection="0">
      <alignment vertical="top"/>
    </xf>
    <xf numFmtId="0" fontId="0" fillId="0" borderId="0"/>
    <xf numFmtId="0" fontId="0" fillId="0" borderId="0"/>
    <xf numFmtId="0" fontId="55" fillId="22" borderId="103" applyNumberFormat="0" applyProtection="0">
      <alignment vertical="top"/>
    </xf>
    <xf numFmtId="0" fontId="0" fillId="0" borderId="0"/>
    <xf numFmtId="0" fontId="0" fillId="0" borderId="0"/>
    <xf numFmtId="0" fontId="55" fillId="22" borderId="103" applyNumberFormat="0" applyProtection="0">
      <alignment vertical="top"/>
    </xf>
    <xf numFmtId="0" fontId="0" fillId="0" borderId="0"/>
    <xf numFmtId="0" fontId="0" fillId="0" borderId="0"/>
    <xf numFmtId="0" fontId="55" fillId="22" borderId="103" applyNumberFormat="0" applyProtection="0">
      <alignment vertical="top"/>
    </xf>
    <xf numFmtId="0" fontId="0" fillId="0" borderId="0"/>
    <xf numFmtId="0" fontId="0" fillId="0" borderId="0"/>
    <xf numFmtId="0" fontId="0" fillId="0" borderId="0"/>
    <xf numFmtId="0" fontId="0" fillId="0" borderId="0"/>
    <xf numFmtId="0" fontId="55" fillId="22" borderId="103" applyNumberFormat="0" applyProtection="0">
      <alignment vertical="top"/>
    </xf>
    <xf numFmtId="0" fontId="9" fillId="20" borderId="100" applyNumberFormat="0" applyAlignment="0" applyProtection="0"/>
    <xf numFmtId="0" fontId="0" fillId="0" borderId="0"/>
    <xf numFmtId="0" fontId="0" fillId="0" borderId="0"/>
    <xf numFmtId="0" fontId="55" fillId="22" borderId="103" applyNumberFormat="0" applyProtection="0">
      <alignment vertical="top"/>
    </xf>
    <xf numFmtId="0" fontId="0" fillId="0" borderId="0"/>
    <xf numFmtId="0" fontId="0" fillId="0" borderId="0"/>
    <xf numFmtId="0" fontId="9" fillId="17" borderId="100" applyNumberFormat="0" applyFont="0" applyAlignment="0" applyProtection="0"/>
    <xf numFmtId="0" fontId="0" fillId="0" borderId="0"/>
    <xf numFmtId="0" fontId="0" fillId="0" borderId="0"/>
    <xf numFmtId="0" fontId="55" fillId="22" borderId="103" applyNumberFormat="0" applyProtection="0">
      <alignment vertical="top"/>
    </xf>
    <xf numFmtId="0" fontId="0" fillId="0" borderId="0"/>
    <xf numFmtId="0" fontId="0" fillId="0" borderId="0"/>
    <xf numFmtId="0" fontId="55" fillId="22" borderId="103" applyNumberFormat="0" applyProtection="0">
      <alignment vertical="top"/>
    </xf>
    <xf numFmtId="0" fontId="0" fillId="0" borderId="0"/>
    <xf numFmtId="0" fontId="0" fillId="0" borderId="0"/>
    <xf numFmtId="0" fontId="55" fillId="22" borderId="103" applyNumberFormat="0" applyProtection="0">
      <alignment vertical="top"/>
    </xf>
    <xf numFmtId="0" fontId="0" fillId="0" borderId="0"/>
    <xf numFmtId="0" fontId="0" fillId="0" borderId="0"/>
    <xf numFmtId="0" fontId="55" fillId="22" borderId="103" applyNumberFormat="0" applyProtection="0">
      <alignment vertical="top"/>
    </xf>
    <xf numFmtId="0" fontId="0" fillId="0" borderId="0"/>
    <xf numFmtId="0" fontId="0" fillId="0" borderId="0"/>
    <xf numFmtId="0" fontId="9" fillId="0" borderId="0"/>
    <xf numFmtId="0" fontId="9" fillId="0" borderId="0"/>
    <xf numFmtId="0" fontId="55" fillId="22" borderId="103" applyNumberFormat="0" applyProtection="0">
      <alignment vertical="top"/>
    </xf>
    <xf numFmtId="0" fontId="0" fillId="0" borderId="0"/>
    <xf numFmtId="0" fontId="0" fillId="0" borderId="0"/>
    <xf numFmtId="0" fontId="0" fillId="0" borderId="0"/>
    <xf numFmtId="0" fontId="0" fillId="0" borderId="0"/>
    <xf numFmtId="177" fontId="9" fillId="0" borderId="0" applyFont="0" applyFill="0" applyBorder="0" applyAlignment="0" applyProtection="0"/>
    <xf numFmtId="0" fontId="55" fillId="22" borderId="103" applyNumberFormat="0" applyProtection="0">
      <alignment vertical="top"/>
    </xf>
    <xf numFmtId="0" fontId="0" fillId="0" borderId="0"/>
    <xf numFmtId="177" fontId="9" fillId="0" borderId="0" applyFont="0" applyFill="0" applyBorder="0" applyAlignment="0" applyProtection="0"/>
    <xf numFmtId="0" fontId="0" fillId="0" borderId="0"/>
    <xf numFmtId="0" fontId="55" fillId="22" borderId="103" applyNumberFormat="0" applyProtection="0">
      <alignment vertical="top"/>
    </xf>
    <xf numFmtId="0" fontId="9" fillId="17" borderId="100" applyNumberFormat="0" applyFont="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9" fillId="17" borderId="100" applyNumberFormat="0" applyFont="0" applyAlignment="0" applyProtection="0"/>
    <xf numFmtId="0" fontId="0" fillId="0" borderId="0"/>
    <xf numFmtId="0" fontId="31" fillId="0" borderId="0"/>
    <xf numFmtId="0" fontId="0" fillId="0" borderId="0"/>
    <xf numFmtId="0" fontId="31" fillId="0" borderId="0"/>
    <xf numFmtId="0" fontId="0" fillId="0" borderId="0"/>
    <xf numFmtId="0" fontId="9" fillId="17" borderId="100" applyNumberFormat="0" applyFont="0" applyAlignment="0" applyProtection="0"/>
    <xf numFmtId="0" fontId="31" fillId="0" borderId="0"/>
    <xf numFmtId="0" fontId="0" fillId="0" borderId="0"/>
    <xf numFmtId="0" fontId="0" fillId="0" borderId="0"/>
    <xf numFmtId="0" fontId="0" fillId="0" borderId="0"/>
    <xf numFmtId="0" fontId="0" fillId="0" borderId="0"/>
    <xf numFmtId="0" fontId="31" fillId="0" borderId="0"/>
    <xf numFmtId="0" fontId="0" fillId="0" borderId="0"/>
    <xf numFmtId="0" fontId="31" fillId="0" borderId="0"/>
    <xf numFmtId="0" fontId="0" fillId="0" borderId="0"/>
    <xf numFmtId="0" fontId="31" fillId="0" borderId="0"/>
    <xf numFmtId="0" fontId="0" fillId="0" borderId="0"/>
    <xf numFmtId="0" fontId="31" fillId="0" borderId="0"/>
    <xf numFmtId="0" fontId="81" fillId="0" borderId="0"/>
    <xf numFmtId="0" fontId="81" fillId="0" borderId="0"/>
    <xf numFmtId="0" fontId="9" fillId="17" borderId="100" applyNumberFormat="0" applyFont="0" applyAlignment="0" applyProtection="0"/>
    <xf numFmtId="0" fontId="8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74" fillId="0" borderId="0"/>
    <xf numFmtId="0" fontId="5" fillId="20" borderId="100" applyNumberFormat="0" applyProtection="0">
      <alignment vertical="top"/>
    </xf>
    <xf numFmtId="0" fontId="9" fillId="0" borderId="0"/>
    <xf numFmtId="0" fontId="9" fillId="0" borderId="0"/>
    <xf numFmtId="0" fontId="9" fillId="0" borderId="0">
      <alignment vertical="top"/>
    </xf>
    <xf numFmtId="0" fontId="9" fillId="0" borderId="0">
      <alignment vertical="top"/>
    </xf>
    <xf numFmtId="0" fontId="0"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55" fillId="24" borderId="103" applyNumberFormat="0" applyAlignment="0" applyProtection="0"/>
    <xf numFmtId="0" fontId="9" fillId="0" borderId="0"/>
    <xf numFmtId="177" fontId="9" fillId="0" borderId="0" applyFont="0" applyFill="0" applyBorder="0" applyAlignment="0" applyProtection="0"/>
    <xf numFmtId="0" fontId="55" fillId="22" borderId="103" applyNumberFormat="0" applyProtection="0">
      <alignment vertical="top"/>
    </xf>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55" fillId="22" borderId="103" applyNumberFormat="0" applyProtection="0">
      <alignment vertical="top"/>
    </xf>
    <xf numFmtId="0" fontId="9" fillId="20" borderId="10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7" borderId="100" applyNumberFormat="0" applyFont="0" applyAlignment="0" applyProtection="0"/>
    <xf numFmtId="0" fontId="9" fillId="0" borderId="0"/>
    <xf numFmtId="0" fontId="9" fillId="0" borderId="0"/>
    <xf numFmtId="0" fontId="9" fillId="0" borderId="0"/>
    <xf numFmtId="0" fontId="9" fillId="0" borderId="0">
      <alignment vertical="top"/>
    </xf>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55" fillId="22" borderId="103" applyNumberFormat="0" applyProtection="0">
      <alignment vertical="top"/>
    </xf>
    <xf numFmtId="0" fontId="31" fillId="0" borderId="0"/>
    <xf numFmtId="177" fontId="9" fillId="0" borderId="0" applyFont="0" applyFill="0" applyBorder="0" applyAlignment="0" applyProtection="0"/>
    <xf numFmtId="0" fontId="31" fillId="0" borderId="0"/>
    <xf numFmtId="177" fontId="9" fillId="0" borderId="0" applyFont="0" applyFill="0" applyBorder="0" applyAlignment="0" applyProtection="0"/>
    <xf numFmtId="0" fontId="31" fillId="0" borderId="0"/>
    <xf numFmtId="177" fontId="9" fillId="0" borderId="0" applyFont="0" applyFill="0" applyBorder="0" applyAlignment="0" applyProtection="0"/>
    <xf numFmtId="0" fontId="55" fillId="22" borderId="103" applyNumberFormat="0" applyAlignment="0" applyProtection="0"/>
    <xf numFmtId="0" fontId="31" fillId="0" borderId="0"/>
    <xf numFmtId="0" fontId="9" fillId="0" borderId="0"/>
    <xf numFmtId="0" fontId="9" fillId="0" borderId="0"/>
    <xf numFmtId="0" fontId="74" fillId="0" borderId="0"/>
    <xf numFmtId="0" fontId="9" fillId="0" borderId="0">
      <alignment vertical="top"/>
    </xf>
    <xf numFmtId="0" fontId="9" fillId="0" borderId="0">
      <alignment vertical="top"/>
    </xf>
    <xf numFmtId="0" fontId="9" fillId="20" borderId="100" applyNumberFormat="0" applyAlignment="0" applyProtection="0"/>
    <xf numFmtId="0" fontId="31" fillId="0" borderId="0"/>
    <xf numFmtId="0" fontId="1" fillId="0" borderId="105" applyNumberFormat="0" applyFill="0" applyAlignment="0" applyProtection="0"/>
    <xf numFmtId="0" fontId="31" fillId="0" borderId="0"/>
    <xf numFmtId="177" fontId="31" fillId="0" borderId="0" applyFont="0" applyFill="0" applyBorder="0" applyAlignment="0" applyProtection="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105" applyNumberFormat="0" applyFill="0" applyProtection="0">
      <alignment vertical="top"/>
    </xf>
    <xf numFmtId="0" fontId="9" fillId="20" borderId="10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22" borderId="103" applyNumberFormat="0" applyProtection="0">
      <alignment vertical="top"/>
    </xf>
    <xf numFmtId="0" fontId="9" fillId="0" borderId="0"/>
    <xf numFmtId="0" fontId="55" fillId="22" borderId="103" applyNumberFormat="0" applyProtection="0">
      <alignment vertical="top"/>
    </xf>
    <xf numFmtId="0" fontId="9" fillId="0" borderId="0"/>
    <xf numFmtId="0" fontId="55" fillId="22" borderId="103" applyNumberFormat="0" applyProtection="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22" borderId="103" applyNumberFormat="0" applyAlignment="0" applyProtection="0"/>
    <xf numFmtId="0" fontId="91"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20" borderId="100" applyNumberFormat="0" applyProtection="0">
      <alignment vertical="top"/>
    </xf>
    <xf numFmtId="0" fontId="9" fillId="0" borderId="0"/>
    <xf numFmtId="0" fontId="9" fillId="0" borderId="0"/>
    <xf numFmtId="0" fontId="55" fillId="22" borderId="103" applyNumberFormat="0" applyAlignment="0" applyProtection="0"/>
    <xf numFmtId="0" fontId="9" fillId="0" borderId="0"/>
    <xf numFmtId="0" fontId="9" fillId="0" borderId="0"/>
    <xf numFmtId="0" fontId="9" fillId="0" borderId="0"/>
    <xf numFmtId="0" fontId="9" fillId="20" borderId="100" applyNumberFormat="0" applyAlignment="0" applyProtection="0"/>
    <xf numFmtId="0" fontId="9" fillId="0" borderId="0"/>
    <xf numFmtId="0" fontId="9" fillId="0" borderId="0"/>
    <xf numFmtId="0" fontId="1" fillId="0" borderId="105" applyNumberFormat="0" applyFill="0" applyProtection="0">
      <alignment vertical="top"/>
    </xf>
    <xf numFmtId="0" fontId="9" fillId="0" borderId="0"/>
    <xf numFmtId="0" fontId="9" fillId="0" borderId="0"/>
    <xf numFmtId="0" fontId="9" fillId="0" borderId="0"/>
    <xf numFmtId="0" fontId="5" fillId="0" borderId="0">
      <alignment vertical="top"/>
    </xf>
    <xf numFmtId="0" fontId="9" fillId="0" borderId="0"/>
    <xf numFmtId="0" fontId="9"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9" fillId="20" borderId="100" applyNumberFormat="0" applyAlignment="0" applyProtection="0"/>
    <xf numFmtId="0" fontId="74" fillId="0" borderId="0"/>
    <xf numFmtId="0" fontId="74" fillId="0" borderId="0"/>
    <xf numFmtId="177" fontId="9" fillId="0" borderId="0" applyFont="0" applyFill="0" applyBorder="0" applyAlignment="0" applyProtection="0"/>
    <xf numFmtId="0" fontId="74" fillId="0" borderId="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2" fontId="9" fillId="0" borderId="0">
      <alignment vertical="center"/>
    </xf>
    <xf numFmtId="0" fontId="9" fillId="0" borderId="0"/>
    <xf numFmtId="0" fontId="55" fillId="22" borderId="103" applyNumberFormat="0" applyAlignment="0" applyProtection="0"/>
    <xf numFmtId="0" fontId="9" fillId="0" borderId="0"/>
    <xf numFmtId="0" fontId="55" fillId="22" borderId="103" applyNumberFormat="0" applyAlignment="0" applyProtection="0"/>
    <xf numFmtId="0" fontId="9" fillId="20" borderId="100" applyNumberFormat="0" applyAlignment="0" applyProtection="0"/>
    <xf numFmtId="0" fontId="9" fillId="0" borderId="0"/>
    <xf numFmtId="0" fontId="55" fillId="22" borderId="103" applyNumberFormat="0" applyAlignment="0" applyProtection="0"/>
    <xf numFmtId="0" fontId="9" fillId="20" borderId="100" applyNumberFormat="0" applyAlignment="0" applyProtection="0"/>
    <xf numFmtId="0" fontId="9" fillId="0" borderId="0"/>
    <xf numFmtId="0" fontId="55" fillId="24" borderId="103" applyNumberFormat="0" applyAlignment="0" applyProtection="0"/>
    <xf numFmtId="0" fontId="9" fillId="0" borderId="0"/>
    <xf numFmtId="0" fontId="55" fillId="24" borderId="103" applyNumberFormat="0" applyAlignment="0" applyProtection="0"/>
    <xf numFmtId="0" fontId="9" fillId="0" borderId="0"/>
    <xf numFmtId="0" fontId="55" fillId="24" borderId="103" applyNumberFormat="0" applyAlignment="0" applyProtection="0"/>
    <xf numFmtId="0" fontId="9" fillId="0" borderId="0"/>
    <xf numFmtId="0" fontId="55" fillId="24" borderId="103" applyNumberFormat="0" applyAlignment="0" applyProtection="0"/>
    <xf numFmtId="0" fontId="9" fillId="0" borderId="0"/>
    <xf numFmtId="0" fontId="55" fillId="24" borderId="103" applyNumberFormat="0" applyAlignment="0" applyProtection="0"/>
    <xf numFmtId="0" fontId="9" fillId="17" borderId="100" applyNumberFormat="0" applyFont="0" applyAlignment="0" applyProtection="0"/>
    <xf numFmtId="0" fontId="9" fillId="0" borderId="0"/>
    <xf numFmtId="0" fontId="9" fillId="0" borderId="0"/>
    <xf numFmtId="0" fontId="55" fillId="24"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0" borderId="0"/>
    <xf numFmtId="0" fontId="9" fillId="0" borderId="0"/>
    <xf numFmtId="0" fontId="9" fillId="0" borderId="0"/>
    <xf numFmtId="0" fontId="9" fillId="0" borderId="0"/>
    <xf numFmtId="0" fontId="55" fillId="24" borderId="103" applyNumberFormat="0" applyAlignment="0" applyProtection="0"/>
    <xf numFmtId="0" fontId="55" fillId="22" borderId="103" applyNumberFormat="0" applyAlignment="0" applyProtection="0"/>
    <xf numFmtId="0" fontId="9" fillId="0" borderId="0"/>
    <xf numFmtId="0" fontId="9" fillId="0" borderId="0"/>
    <xf numFmtId="0" fontId="9" fillId="0" borderId="0"/>
    <xf numFmtId="0" fontId="9" fillId="0" borderId="0"/>
    <xf numFmtId="0" fontId="55" fillId="22" borderId="103" applyNumberFormat="0" applyAlignment="0" applyProtection="0"/>
    <xf numFmtId="0" fontId="9" fillId="0" borderId="0"/>
    <xf numFmtId="0" fontId="9" fillId="0" borderId="0"/>
    <xf numFmtId="0" fontId="9" fillId="0" borderId="0"/>
    <xf numFmtId="0" fontId="9" fillId="0" borderId="0"/>
    <xf numFmtId="0" fontId="67" fillId="0" borderId="0" applyNumberFormat="0" applyFill="0" applyBorder="0" applyAlignment="0" applyProtection="0"/>
    <xf numFmtId="0" fontId="9" fillId="0" borderId="0"/>
    <xf numFmtId="0" fontId="9" fillId="0" borderId="0"/>
    <xf numFmtId="0" fontId="95" fillId="0" borderId="0" applyNumberFormat="0" applyFill="0" applyBorder="0" applyAlignment="0" applyProtection="0"/>
    <xf numFmtId="0" fontId="9" fillId="0" borderId="0"/>
    <xf numFmtId="0" fontId="9" fillId="0" borderId="0"/>
    <xf numFmtId="0" fontId="95" fillId="0" borderId="0" applyNumberFormat="0" applyFill="0" applyBorder="0" applyAlignment="0" applyProtection="0"/>
    <xf numFmtId="0" fontId="55" fillId="22" borderId="103" applyNumberFormat="0" applyProtection="0">
      <alignment vertical="top"/>
    </xf>
    <xf numFmtId="0" fontId="9" fillId="0" borderId="0"/>
    <xf numFmtId="0" fontId="9" fillId="0" borderId="0"/>
    <xf numFmtId="177" fontId="9" fillId="0" borderId="0" applyFont="0" applyFill="0" applyBorder="0" applyAlignment="0" applyProtection="0"/>
    <xf numFmtId="0" fontId="55" fillId="24" borderId="103" applyNumberFormat="0" applyAlignment="0" applyProtection="0"/>
    <xf numFmtId="0" fontId="9" fillId="0" borderId="0"/>
    <xf numFmtId="177" fontId="9" fillId="0" borderId="0" applyFont="0" applyFill="0" applyBorder="0" applyAlignment="0" applyProtection="0"/>
    <xf numFmtId="0" fontId="55" fillId="24" borderId="103" applyNumberFormat="0" applyAlignment="0" applyProtection="0"/>
    <xf numFmtId="0" fontId="9" fillId="0" borderId="0"/>
    <xf numFmtId="0" fontId="55" fillId="22" borderId="103" applyNumberFormat="0" applyProtection="0">
      <alignment vertical="top"/>
    </xf>
    <xf numFmtId="0" fontId="9" fillId="0" borderId="0"/>
    <xf numFmtId="0" fontId="9" fillId="0" borderId="0"/>
    <xf numFmtId="0" fontId="55" fillId="22" borderId="103" applyNumberFormat="0" applyProtection="0">
      <alignment vertical="top"/>
    </xf>
    <xf numFmtId="0" fontId="55" fillId="22" borderId="103" applyNumberFormat="0" applyProtection="0">
      <alignment vertical="top"/>
    </xf>
    <xf numFmtId="0" fontId="9" fillId="0" borderId="0"/>
    <xf numFmtId="0" fontId="9" fillId="0" borderId="0"/>
    <xf numFmtId="0" fontId="55" fillId="22" borderId="103" applyNumberFormat="0" applyProtection="0">
      <alignment vertical="top"/>
    </xf>
    <xf numFmtId="0" fontId="9" fillId="0" borderId="0"/>
    <xf numFmtId="0" fontId="9" fillId="0" borderId="0"/>
    <xf numFmtId="0" fontId="55" fillId="22" borderId="103" applyNumberFormat="0" applyProtection="0">
      <alignment vertical="top"/>
    </xf>
    <xf numFmtId="0" fontId="55" fillId="22" borderId="103" applyNumberFormat="0" applyProtection="0">
      <alignment vertical="top"/>
    </xf>
    <xf numFmtId="0" fontId="9" fillId="0" borderId="0"/>
    <xf numFmtId="0" fontId="9" fillId="0" borderId="0"/>
    <xf numFmtId="0" fontId="55" fillId="22" borderId="103" applyNumberFormat="0" applyProtection="0">
      <alignment vertical="top"/>
    </xf>
    <xf numFmtId="0" fontId="5" fillId="20" borderId="100" applyNumberFormat="0" applyProtection="0">
      <alignment vertical="top"/>
    </xf>
    <xf numFmtId="0" fontId="9" fillId="0" borderId="0"/>
    <xf numFmtId="0" fontId="9" fillId="0" borderId="0"/>
    <xf numFmtId="0" fontId="55" fillId="22" borderId="103" applyNumberFormat="0" applyProtection="0">
      <alignment vertical="top"/>
    </xf>
    <xf numFmtId="0" fontId="55" fillId="22" borderId="103" applyNumberFormat="0" applyProtection="0">
      <alignment vertical="top"/>
    </xf>
    <xf numFmtId="0" fontId="9" fillId="0" borderId="0"/>
    <xf numFmtId="0" fontId="9" fillId="0" borderId="0"/>
    <xf numFmtId="0" fontId="55" fillId="22" borderId="103" applyNumberFormat="0" applyProtection="0">
      <alignment vertical="top"/>
    </xf>
    <xf numFmtId="0" fontId="9" fillId="0" borderId="0"/>
    <xf numFmtId="0" fontId="9" fillId="0" borderId="0"/>
    <xf numFmtId="0" fontId="55" fillId="22" borderId="103" applyNumberFormat="0" applyProtection="0">
      <alignment vertical="top"/>
    </xf>
    <xf numFmtId="0" fontId="9" fillId="0" borderId="0"/>
    <xf numFmtId="0" fontId="9" fillId="0" borderId="0"/>
    <xf numFmtId="0" fontId="9" fillId="0" borderId="0"/>
    <xf numFmtId="0" fontId="9" fillId="0" borderId="0"/>
    <xf numFmtId="177" fontId="9" fillId="0" borderId="0" applyFont="0" applyFill="0" applyBorder="0" applyAlignment="0" applyProtection="0"/>
    <xf numFmtId="0" fontId="55" fillId="24" borderId="103" applyNumberFormat="0" applyAlignment="0" applyProtection="0"/>
    <xf numFmtId="0" fontId="55" fillId="22" borderId="103" applyNumberFormat="0" applyProtection="0">
      <alignment vertical="top"/>
    </xf>
    <xf numFmtId="0" fontId="9" fillId="0" borderId="0"/>
    <xf numFmtId="177" fontId="9" fillId="0" borderId="0" applyFont="0" applyFill="0" applyBorder="0" applyAlignment="0" applyProtection="0"/>
    <xf numFmtId="0" fontId="9" fillId="0" borderId="0"/>
    <xf numFmtId="0" fontId="55" fillId="22" borderId="103" applyNumberFormat="0" applyProtection="0">
      <alignment vertical="top"/>
    </xf>
    <xf numFmtId="0" fontId="9" fillId="0" borderId="0"/>
    <xf numFmtId="0" fontId="9" fillId="0" borderId="0"/>
    <xf numFmtId="0" fontId="9" fillId="0" borderId="0"/>
    <xf numFmtId="0" fontId="9" fillId="0" borderId="0"/>
    <xf numFmtId="0" fontId="55" fillId="22" borderId="103" applyNumberFormat="0" applyProtection="0">
      <alignment vertical="top"/>
    </xf>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22" borderId="103" applyNumberFormat="0" applyAlignment="0" applyProtection="0"/>
    <xf numFmtId="0" fontId="9" fillId="0" borderId="0"/>
    <xf numFmtId="0" fontId="9" fillId="0" borderId="0"/>
    <xf numFmtId="0" fontId="55" fillId="22" borderId="103" applyNumberFormat="0" applyAlignment="0" applyProtection="0"/>
    <xf numFmtId="0" fontId="9" fillId="0" borderId="0"/>
    <xf numFmtId="0" fontId="9" fillId="0" borderId="0"/>
    <xf numFmtId="177" fontId="9" fillId="0" borderId="0" applyFont="0" applyFill="0" applyBorder="0" applyAlignment="0" applyProtection="0"/>
    <xf numFmtId="0" fontId="55" fillId="24" borderId="103" applyNumberFormat="0" applyAlignment="0" applyProtection="0"/>
    <xf numFmtId="0" fontId="55" fillId="22" borderId="103" applyNumberFormat="0" applyProtection="0">
      <alignment vertical="top"/>
    </xf>
    <xf numFmtId="0" fontId="9" fillId="20" borderId="100" applyNumberFormat="0" applyAlignment="0" applyProtection="0"/>
    <xf numFmtId="0" fontId="9" fillId="0" borderId="0"/>
    <xf numFmtId="177" fontId="9" fillId="0" borderId="0" applyFont="0" applyFill="0" applyBorder="0" applyAlignment="0" applyProtection="0"/>
    <xf numFmtId="0" fontId="9" fillId="0" borderId="0"/>
    <xf numFmtId="0" fontId="1" fillId="0" borderId="105" applyNumberFormat="0" applyFill="0" applyAlignment="0" applyProtection="0"/>
    <xf numFmtId="0" fontId="55" fillId="22" borderId="103" applyNumberFormat="0" applyAlignment="0" applyProtection="0"/>
    <xf numFmtId="0" fontId="9" fillId="0" borderId="0"/>
    <xf numFmtId="0" fontId="55" fillId="24" borderId="103" applyNumberFormat="0" applyAlignment="0" applyProtection="0"/>
    <xf numFmtId="0" fontId="55" fillId="22" borderId="103" applyNumberFormat="0" applyAlignment="0" applyProtection="0"/>
    <xf numFmtId="0" fontId="9" fillId="0" borderId="0"/>
    <xf numFmtId="0" fontId="1" fillId="0" borderId="105" applyNumberFormat="0" applyFill="0" applyAlignment="0" applyProtection="0"/>
    <xf numFmtId="0" fontId="55" fillId="22" borderId="103" applyNumberFormat="0" applyAlignment="0" applyProtection="0"/>
    <xf numFmtId="0" fontId="9" fillId="0" borderId="0"/>
    <xf numFmtId="0" fontId="55" fillId="22" borderId="103" applyNumberFormat="0" applyAlignment="0" applyProtection="0"/>
    <xf numFmtId="0" fontId="9" fillId="0" borderId="0"/>
    <xf numFmtId="177" fontId="9" fillId="0" borderId="0" applyFont="0" applyFill="0" applyBorder="0" applyAlignment="0" applyProtection="0"/>
    <xf numFmtId="0" fontId="55" fillId="22" borderId="103" applyNumberFormat="0" applyProtection="0">
      <alignment vertical="top"/>
    </xf>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0" fontId="9" fillId="0" borderId="0"/>
    <xf numFmtId="177" fontId="9" fillId="0" borderId="0" applyFont="0" applyFill="0" applyBorder="0" applyAlignment="0" applyProtection="0"/>
    <xf numFmtId="177" fontId="9" fillId="0" borderId="0" applyFont="0" applyFill="0" applyBorder="0" applyAlignment="0" applyProtection="0"/>
    <xf numFmtId="0" fontId="9" fillId="0" borderId="0"/>
    <xf numFmtId="0" fontId="9" fillId="0" borderId="0"/>
    <xf numFmtId="177" fontId="9" fillId="0" borderId="0" applyFont="0" applyFill="0" applyBorder="0" applyAlignment="0" applyProtection="0"/>
    <xf numFmtId="0" fontId="9" fillId="0" borderId="0"/>
    <xf numFmtId="177" fontId="9" fillId="0" borderId="0" applyFont="0" applyFill="0" applyBorder="0" applyAlignment="0" applyProtection="0"/>
    <xf numFmtId="0" fontId="9" fillId="0" borderId="0"/>
    <xf numFmtId="0" fontId="74" fillId="0" borderId="0"/>
    <xf numFmtId="0" fontId="74" fillId="0" borderId="0"/>
    <xf numFmtId="0" fontId="74" fillId="0" borderId="0"/>
    <xf numFmtId="0" fontId="74" fillId="0" borderId="0"/>
    <xf numFmtId="0" fontId="1" fillId="0" borderId="105" applyNumberFormat="0" applyFill="0" applyProtection="0">
      <alignment vertical="top"/>
    </xf>
    <xf numFmtId="0" fontId="55" fillId="24" borderId="103" applyNumberFormat="0" applyAlignment="0" applyProtection="0"/>
    <xf numFmtId="0" fontId="74" fillId="0" borderId="0"/>
    <xf numFmtId="0" fontId="74" fillId="0" borderId="0"/>
    <xf numFmtId="0" fontId="1" fillId="0" borderId="105" applyNumberFormat="0" applyFill="0" applyProtection="0">
      <alignment vertical="top"/>
    </xf>
    <xf numFmtId="0" fontId="55" fillId="24" borderId="103" applyNumberFormat="0" applyAlignment="0" applyProtection="0"/>
    <xf numFmtId="0" fontId="74" fillId="0" borderId="0"/>
    <xf numFmtId="0" fontId="74" fillId="0" borderId="0"/>
    <xf numFmtId="0" fontId="9" fillId="0" borderId="0"/>
    <xf numFmtId="0" fontId="55" fillId="24" borderId="103" applyNumberFormat="0" applyAlignment="0" applyProtection="0"/>
    <xf numFmtId="0" fontId="74" fillId="0" borderId="0"/>
    <xf numFmtId="0" fontId="74" fillId="0" borderId="0"/>
    <xf numFmtId="0" fontId="55" fillId="24" borderId="103" applyNumberFormat="0" applyAlignment="0" applyProtection="0"/>
    <xf numFmtId="0" fontId="74" fillId="0" borderId="0"/>
    <xf numFmtId="0" fontId="74" fillId="0" borderId="0"/>
    <xf numFmtId="0" fontId="74" fillId="0" borderId="0"/>
    <xf numFmtId="0" fontId="74" fillId="0" borderId="0"/>
    <xf numFmtId="0" fontId="9" fillId="17" borderId="100" applyNumberFormat="0" applyFont="0" applyAlignment="0" applyProtection="0"/>
    <xf numFmtId="0" fontId="74" fillId="0" borderId="0"/>
    <xf numFmtId="0" fontId="74" fillId="0" borderId="0"/>
    <xf numFmtId="0" fontId="9" fillId="0" borderId="0"/>
    <xf numFmtId="0" fontId="9" fillId="0" borderId="0"/>
    <xf numFmtId="0" fontId="9" fillId="17" borderId="100" applyNumberFormat="0" applyFont="0" applyAlignment="0" applyProtection="0"/>
    <xf numFmtId="0" fontId="74" fillId="0" borderId="0"/>
    <xf numFmtId="0" fontId="74" fillId="0" borderId="0"/>
    <xf numFmtId="0" fontId="74" fillId="0" borderId="0"/>
    <xf numFmtId="0" fontId="74" fillId="0" borderId="0"/>
    <xf numFmtId="0" fontId="9" fillId="0" borderId="0"/>
    <xf numFmtId="0" fontId="9" fillId="0" borderId="0"/>
    <xf numFmtId="0" fontId="9" fillId="0" borderId="0"/>
    <xf numFmtId="0" fontId="9" fillId="0" borderId="0"/>
    <xf numFmtId="0" fontId="5" fillId="0" borderId="0">
      <alignment vertical="top"/>
    </xf>
    <xf numFmtId="0" fontId="5" fillId="0" borderId="0">
      <alignment vertical="top"/>
    </xf>
    <xf numFmtId="0" fontId="0" fillId="0" borderId="0"/>
    <xf numFmtId="0" fontId="9" fillId="0" borderId="0"/>
    <xf numFmtId="0" fontId="9" fillId="0" borderId="0"/>
    <xf numFmtId="0" fontId="9" fillId="0" borderId="0"/>
    <xf numFmtId="0" fontId="55" fillId="24" borderId="103" applyNumberFormat="0" applyAlignment="0" applyProtection="0"/>
    <xf numFmtId="0" fontId="9" fillId="0" borderId="0"/>
    <xf numFmtId="0" fontId="9" fillId="0" borderId="0"/>
    <xf numFmtId="0" fontId="9" fillId="0" borderId="0"/>
    <xf numFmtId="0" fontId="9" fillId="0" borderId="0"/>
    <xf numFmtId="0" fontId="9" fillId="0" borderId="0"/>
    <xf numFmtId="0" fontId="9" fillId="20" borderId="100" applyNumberFormat="0" applyAlignment="0" applyProtection="0"/>
    <xf numFmtId="0" fontId="9" fillId="0" borderId="0"/>
    <xf numFmtId="0" fontId="9" fillId="0" borderId="0"/>
    <xf numFmtId="177" fontId="9" fillId="0" borderId="0" applyFont="0" applyFill="0" applyBorder="0" applyAlignment="0" applyProtection="0"/>
    <xf numFmtId="0" fontId="9" fillId="0" borderId="0"/>
    <xf numFmtId="0" fontId="55" fillId="22" borderId="103" applyNumberFormat="0" applyAlignment="0" applyProtection="0"/>
    <xf numFmtId="0" fontId="9" fillId="0" borderId="0"/>
    <xf numFmtId="0" fontId="9" fillId="0" borderId="0"/>
    <xf numFmtId="0" fontId="9" fillId="0" borderId="0"/>
    <xf numFmtId="0" fontId="55" fillId="22" borderId="10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24" borderId="103" applyNumberFormat="0" applyAlignment="0" applyProtection="0"/>
    <xf numFmtId="0" fontId="9" fillId="0" borderId="0"/>
    <xf numFmtId="0" fontId="55" fillId="24" borderId="103" applyNumberFormat="0" applyAlignment="0" applyProtection="0"/>
    <xf numFmtId="0" fontId="9" fillId="20" borderId="100" applyNumberFormat="0" applyAlignment="0" applyProtection="0"/>
    <xf numFmtId="0" fontId="9" fillId="0" borderId="0"/>
    <xf numFmtId="0" fontId="55" fillId="24" borderId="103" applyNumberFormat="0" applyAlignment="0" applyProtection="0"/>
    <xf numFmtId="0" fontId="9" fillId="20" borderId="10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20" borderId="100" applyNumberFormat="0" applyProtection="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20" borderId="100" applyNumberFormat="0" applyProtection="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31" fillId="0" borderId="0"/>
    <xf numFmtId="0" fontId="5" fillId="20" borderId="100" applyNumberFormat="0" applyProtection="0">
      <alignment vertical="top"/>
    </xf>
    <xf numFmtId="0" fontId="9" fillId="17" borderId="100" applyNumberFormat="0" applyFont="0" applyAlignment="0" applyProtection="0"/>
    <xf numFmtId="0" fontId="9" fillId="0" borderId="0"/>
    <xf numFmtId="0" fontId="55" fillId="24" borderId="103" applyNumberFormat="0" applyAlignment="0" applyProtection="0"/>
    <xf numFmtId="0" fontId="9" fillId="20" borderId="100" applyNumberFormat="0" applyAlignment="0" applyProtection="0"/>
    <xf numFmtId="0" fontId="9" fillId="0" borderId="0">
      <alignment vertical="top"/>
    </xf>
    <xf numFmtId="0" fontId="9" fillId="17" borderId="100" applyNumberFormat="0" applyFont="0" applyAlignment="0" applyProtection="0"/>
    <xf numFmtId="0" fontId="31" fillId="31" borderId="104"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80" fillId="0" borderId="115" applyNumberFormat="0" applyFill="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176" fontId="9" fillId="0" borderId="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176" fontId="9" fillId="0" borderId="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9" fillId="20" borderId="100"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176" fontId="9" fillId="0" borderId="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177" fontId="0"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9" fillId="20" borderId="100"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20" borderId="100"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1" fillId="0" borderId="105" applyNumberFormat="0" applyFill="0" applyAlignment="0" applyProtection="0"/>
    <xf numFmtId="0" fontId="5" fillId="20" borderId="100" applyNumberFormat="0" applyProtection="0">
      <alignment vertical="top"/>
    </xf>
    <xf numFmtId="0" fontId="9" fillId="20" borderId="100" applyNumberFormat="0" applyAlignment="0" applyProtection="0"/>
    <xf numFmtId="0" fontId="1" fillId="0" borderId="105" applyNumberFormat="0" applyFill="0" applyAlignment="0" applyProtection="0"/>
    <xf numFmtId="0" fontId="5" fillId="20" borderId="100" applyNumberFormat="0" applyProtection="0">
      <alignment vertical="top"/>
    </xf>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183" fontId="9" fillId="0" borderId="0" applyFill="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0" fillId="0" borderId="0" applyFont="0" applyFill="0" applyBorder="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9" fontId="5" fillId="0" borderId="0" applyFill="0" applyBorder="0" applyProtection="0">
      <alignment vertical="top"/>
    </xf>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4" borderId="103" applyNumberFormat="0" applyAlignment="0" applyProtection="0"/>
    <xf numFmtId="0" fontId="55" fillId="22" borderId="103"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55" fillId="24" borderId="103" applyNumberFormat="0" applyAlignment="0" applyProtection="0"/>
    <xf numFmtId="0" fontId="55" fillId="22" borderId="103"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55" fillId="24" borderId="103" applyNumberFormat="0" applyAlignment="0" applyProtection="0"/>
    <xf numFmtId="0" fontId="55" fillId="22" borderId="103"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3" fillId="0" borderId="0" applyNumberFormat="0" applyFill="0" applyBorder="0" applyAlignment="0" applyProtection="0"/>
    <xf numFmtId="0" fontId="5" fillId="20" borderId="100" applyNumberFormat="0" applyProtection="0">
      <alignment vertical="top"/>
    </xf>
    <xf numFmtId="0" fontId="9" fillId="20" borderId="100" applyNumberFormat="0" applyAlignment="0" applyProtection="0"/>
    <xf numFmtId="0" fontId="84" fillId="0" borderId="0" applyNumberFormat="0" applyFill="0" applyBorder="0" applyAlignment="0" applyProtection="0"/>
    <xf numFmtId="0" fontId="5" fillId="20" borderId="100" applyNumberFormat="0" applyProtection="0">
      <alignment vertical="top"/>
    </xf>
    <xf numFmtId="0" fontId="9" fillId="20" borderId="100" applyNumberFormat="0" applyAlignment="0" applyProtection="0"/>
    <xf numFmtId="0" fontId="55" fillId="22" borderId="103" applyNumberFormat="0" applyProtection="0">
      <alignment vertical="top"/>
    </xf>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0" fontId="9" fillId="20" borderId="100" applyNumberFormat="0" applyAlignment="0" applyProtection="0"/>
    <xf numFmtId="0" fontId="55" fillId="22" borderId="103" applyNumberFormat="0" applyProtection="0">
      <alignment vertical="top"/>
    </xf>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9"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0" fontId="9" fillId="20" borderId="100" applyNumberFormat="0" applyAlignment="0" applyProtection="0"/>
    <xf numFmtId="9" fontId="9" fillId="0" borderId="0" applyFont="0" applyFill="0" applyBorder="0" applyAlignment="0" applyProtection="0"/>
    <xf numFmtId="0" fontId="9" fillId="20" borderId="100" applyNumberFormat="0" applyAlignment="0" applyProtection="0"/>
    <xf numFmtId="9"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20" borderId="100"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0" borderId="116" applyNumberFormat="0" applyFont="0" applyAlignment="0"/>
    <xf numFmtId="0" fontId="9" fillId="20" borderId="100" applyNumberFormat="0" applyAlignment="0" applyProtection="0"/>
    <xf numFmtId="177" fontId="9" fillId="0" borderId="0" applyFont="0" applyFill="0" applyBorder="0" applyAlignment="0" applyProtection="0"/>
    <xf numFmtId="0" fontId="9" fillId="0" borderId="116" applyNumberFormat="0" applyFont="0" applyAlignment="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0" borderId="116" applyNumberFormat="0" applyFont="0" applyAlignment="0"/>
    <xf numFmtId="0" fontId="9" fillId="20" borderId="100" applyNumberFormat="0" applyAlignment="0" applyProtection="0"/>
    <xf numFmtId="177" fontId="9" fillId="0" borderId="0" applyFont="0" applyFill="0" applyBorder="0" applyAlignment="0" applyProtection="0"/>
    <xf numFmtId="0" fontId="9" fillId="0" borderId="116" applyNumberFormat="0" applyFont="0" applyAlignment="0"/>
    <xf numFmtId="0" fontId="9" fillId="20" borderId="100" applyNumberFormat="0" applyAlignment="0" applyProtection="0"/>
    <xf numFmtId="0" fontId="9" fillId="0" borderId="116" applyNumberFormat="0" applyFont="0" applyAlignment="0"/>
    <xf numFmtId="0" fontId="9" fillId="20" borderId="100" applyNumberFormat="0" applyAlignment="0" applyProtection="0"/>
    <xf numFmtId="0" fontId="9" fillId="0" borderId="116" applyNumberFormat="0" applyFont="0" applyAlignment="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1" fillId="0" borderId="105" applyNumberFormat="0" applyFill="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9" fillId="20" borderId="100"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5" fillId="20" borderId="100"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1" fillId="0" borderId="105" applyNumberFormat="0" applyFill="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0"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43"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43"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176" fontId="9" fillId="0" borderId="0" applyFill="0" applyBorder="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5" fillId="20" borderId="100" applyNumberFormat="0" applyProtection="0">
      <alignment vertical="top"/>
    </xf>
    <xf numFmtId="0" fontId="9" fillId="20" borderId="100" applyNumberFormat="0" applyAlignment="0" applyProtection="0"/>
    <xf numFmtId="0" fontId="1" fillId="0" borderId="105" applyNumberFormat="0" applyFill="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5" fillId="20" borderId="100" applyNumberFormat="0" applyProtection="0">
      <alignment vertical="top"/>
    </xf>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31"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1" fillId="0" borderId="105" applyNumberFormat="0" applyFill="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55" fillId="24" borderId="103"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55" fillId="24"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9" fillId="20" borderId="100"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17" borderId="100" applyNumberFormat="0" applyFon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Alignment="0" applyProtection="0"/>
    <xf numFmtId="0" fontId="9" fillId="20" borderId="100" applyNumberFormat="0" applyAlignment="0" applyProtection="0"/>
    <xf numFmtId="177" fontId="9" fillId="0" borderId="0" applyFont="0" applyFill="0" applyBorder="0" applyAlignment="0" applyProtection="0"/>
    <xf numFmtId="0" fontId="55" fillId="22" borderId="103" applyNumberFormat="0" applyProtection="0">
      <alignment vertical="top"/>
    </xf>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55" fillId="22" borderId="103"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17" borderId="100" applyNumberFormat="0" applyFon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5" fillId="20" borderId="100" applyNumberFormat="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20" borderId="100"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9" fillId="20" borderId="100"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20" borderId="100" applyNumberFormat="0" applyAlignment="0" applyProtection="0"/>
    <xf numFmtId="0" fontId="9" fillId="20" borderId="100"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20" borderId="100" applyNumberFormat="0" applyAlignment="0" applyProtection="0"/>
    <xf numFmtId="0" fontId="1" fillId="0" borderId="105" applyNumberFormat="0" applyFill="0" applyProtection="0">
      <alignment vertical="top"/>
    </xf>
    <xf numFmtId="0" fontId="9" fillId="20" borderId="100" applyNumberFormat="0" applyAlignment="0" applyProtection="0"/>
    <xf numFmtId="0" fontId="1" fillId="0" borderId="105" applyNumberFormat="0" applyFill="0" applyProtection="0">
      <alignment vertical="top"/>
    </xf>
    <xf numFmtId="0" fontId="0" fillId="31" borderId="104" applyNumberFormat="0" applyFon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31" fillId="31" borderId="104" applyNumberFormat="0" applyFont="0" applyAlignment="0" applyProtection="0"/>
    <xf numFmtId="0" fontId="1" fillId="0" borderId="105" applyNumberFormat="0" applyFill="0" applyProtection="0">
      <alignment vertical="top"/>
    </xf>
    <xf numFmtId="0" fontId="31" fillId="31" borderId="104" applyNumberFormat="0" applyFon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5" fillId="20" borderId="100" applyNumberFormat="0" applyProtection="0">
      <alignment vertical="top"/>
    </xf>
    <xf numFmtId="0" fontId="31" fillId="31" borderId="104" applyNumberFormat="0" applyFont="0" applyAlignment="0" applyProtection="0"/>
    <xf numFmtId="0" fontId="1" fillId="0" borderId="105" applyNumberFormat="0" applyFill="0" applyProtection="0">
      <alignment vertical="top"/>
    </xf>
    <xf numFmtId="0" fontId="31" fillId="31" borderId="104" applyNumberFormat="0" applyFont="0" applyAlignment="0" applyProtection="0"/>
    <xf numFmtId="0" fontId="1" fillId="0" borderId="105" applyNumberFormat="0" applyFill="0" applyProtection="0">
      <alignment vertical="top"/>
    </xf>
    <xf numFmtId="0" fontId="31" fillId="31" borderId="104"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5" fillId="20" borderId="100" applyNumberFormat="0" applyProtection="0">
      <alignment vertical="top"/>
    </xf>
    <xf numFmtId="0" fontId="0" fillId="31" borderId="104"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55" fillId="24"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5" fillId="20" borderId="100" applyNumberFormat="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55" fillId="22" borderId="103" applyNumberForma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55" fillId="22" borderId="103" applyNumberForma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Protection="0">
      <alignment vertical="top"/>
    </xf>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1" fillId="0" borderId="105" applyNumberFormat="0" applyFill="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176" fontId="9" fillId="0" borderId="0" applyFill="0" applyBorder="0" applyAlignment="0" applyProtection="0"/>
    <xf numFmtId="0" fontId="9" fillId="17" borderId="100" applyNumberFormat="0" applyFont="0" applyAlignment="0" applyProtection="0"/>
    <xf numFmtId="176" fontId="9" fillId="0" borderId="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66" fillId="0" borderId="0" applyNumberForma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9"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67" fillId="0" borderId="0" applyNumberFormat="0" applyFill="0" applyBorder="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177" fontId="0" fillId="0" borderId="0" applyFont="0" applyFill="0" applyBorder="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31"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177" fontId="31"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5" fillId="20" borderId="100" applyNumberFormat="0" applyProtection="0">
      <alignment vertical="top"/>
    </xf>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5" fillId="20" borderId="100" applyNumberFormat="0" applyProtection="0">
      <alignment vertical="top"/>
    </xf>
    <xf numFmtId="0" fontId="9" fillId="17" borderId="100" applyNumberFormat="0" applyFont="0" applyAlignment="0" applyProtection="0"/>
    <xf numFmtId="0" fontId="55" fillId="22"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177" fontId="0"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 fillId="20" borderId="100"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5" fillId="20" borderId="100" applyNumberFormat="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31" fillId="0" borderId="0" applyFont="0" applyFill="0" applyBorder="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177" fontId="31"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8" fillId="0" borderId="108" applyNumberFormat="0" applyFill="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8" fillId="0" borderId="108" applyNumberFormat="0" applyFill="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55" fillId="22" borderId="103" applyNumberFormat="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83" fontId="9" fillId="0" borderId="0" applyFill="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31" fillId="0" borderId="0" applyFont="0" applyFill="0" applyBorder="0" applyAlignment="0" applyProtection="0"/>
    <xf numFmtId="0" fontId="9" fillId="17" borderId="100" applyNumberFormat="0" applyFont="0" applyAlignment="0" applyProtection="0"/>
    <xf numFmtId="177" fontId="31" fillId="0" borderId="0" applyFont="0" applyFill="0" applyBorder="0" applyAlignment="0" applyProtection="0"/>
    <xf numFmtId="186" fontId="100" fillId="0" borderId="0" applyBorder="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177" fontId="31" fillId="0" borderId="0" applyFont="0" applyFill="0" applyBorder="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55" fillId="24" borderId="103" applyNumberFormat="0" applyAlignment="0" applyProtection="0"/>
    <xf numFmtId="0" fontId="9" fillId="17" borderId="100" applyNumberFormat="0" applyFont="0" applyAlignment="0" applyProtection="0"/>
    <xf numFmtId="0" fontId="1" fillId="0" borderId="105" applyNumberFormat="0" applyFill="0" applyProtection="0">
      <alignment vertical="top"/>
    </xf>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55" fillId="24" borderId="103" applyNumberFormat="0" applyAlignment="0" applyProtection="0"/>
    <xf numFmtId="0" fontId="9" fillId="17" borderId="100" applyNumberFormat="0" applyFont="0" applyAlignment="0" applyProtection="0"/>
    <xf numFmtId="0" fontId="1" fillId="0" borderId="105" applyNumberFormat="0" applyFill="0" applyProtection="0">
      <alignment vertical="top"/>
    </xf>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55" fillId="24" borderId="103" applyNumberForma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43" fontId="0"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43"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5" fillId="20" borderId="100" applyNumberFormat="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0" fontId="1" fillId="0" borderId="105" applyNumberFormat="0" applyFill="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177" fontId="9" fillId="0" borderId="0" applyFont="0" applyFill="0" applyBorder="0" applyAlignment="0" applyProtection="0"/>
    <xf numFmtId="0" fontId="5" fillId="20" borderId="100" applyNumberFormat="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31"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31"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31" fillId="0" borderId="0" applyFont="0" applyFill="0" applyBorder="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84" fillId="0" borderId="0" applyNumberFormat="0" applyFill="0" applyBorder="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9"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17" borderId="100" applyNumberFormat="0" applyFont="0" applyAlignment="0" applyProtection="0"/>
    <xf numFmtId="0" fontId="1" fillId="0" borderId="105" applyNumberFormat="0" applyFill="0" applyProtection="0">
      <alignment vertical="top"/>
    </xf>
    <xf numFmtId="177" fontId="9" fillId="0" borderId="0" applyFont="0" applyFill="0" applyBorder="0" applyAlignment="0" applyProtection="0"/>
    <xf numFmtId="176" fontId="9" fillId="0" borderId="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176" fontId="9" fillId="0" borderId="0" applyFill="0" applyBorder="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1" fillId="0" borderId="105" applyNumberFormat="0" applyFill="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1" fillId="0" borderId="105" applyNumberFormat="0" applyFill="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9"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9" fontId="9" fillId="0" borderId="0" applyFont="0" applyFill="0" applyBorder="0" applyAlignment="0" applyProtection="0"/>
    <xf numFmtId="0" fontId="9" fillId="17" borderId="100" applyNumberFormat="0" applyFont="0" applyAlignment="0" applyProtection="0"/>
    <xf numFmtId="0" fontId="1" fillId="0" borderId="105" applyNumberFormat="0" applyFill="0" applyAlignment="0" applyProtection="0"/>
    <xf numFmtId="9" fontId="9" fillId="0" borderId="0" applyFont="0" applyFill="0" applyBorder="0" applyAlignment="0" applyProtection="0"/>
    <xf numFmtId="0" fontId="9" fillId="17" borderId="100" applyNumberFormat="0" applyFont="0" applyAlignment="0" applyProtection="0"/>
    <xf numFmtId="9" fontId="31" fillId="0" borderId="0" applyFont="0" applyFill="0" applyBorder="0" applyAlignment="0" applyProtection="0"/>
    <xf numFmtId="9" fontId="9" fillId="0" borderId="0" applyFont="0" applyFill="0" applyBorder="0" applyAlignment="0" applyProtection="0"/>
    <xf numFmtId="0" fontId="9" fillId="17" borderId="100" applyNumberFormat="0" applyFont="0" applyAlignment="0" applyProtection="0"/>
    <xf numFmtId="9" fontId="31" fillId="0" borderId="0" applyFont="0" applyFill="0" applyBorder="0" applyAlignment="0" applyProtection="0"/>
    <xf numFmtId="9" fontId="9" fillId="0" borderId="0" applyFont="0" applyFill="0" applyBorder="0" applyAlignment="0" applyProtection="0"/>
    <xf numFmtId="0" fontId="9" fillId="17" borderId="100" applyNumberFormat="0" applyFont="0" applyAlignment="0" applyProtection="0"/>
    <xf numFmtId="9"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9" fontId="70" fillId="0" borderId="0" applyFont="0" applyFill="0" applyBorder="0" applyAlignment="0" applyProtection="0"/>
    <xf numFmtId="9" fontId="0" fillId="0" borderId="0" applyFont="0" applyFill="0" applyBorder="0" applyAlignment="0" applyProtection="0"/>
    <xf numFmtId="0" fontId="9" fillId="17" borderId="100" applyNumberFormat="0" applyFont="0" applyAlignment="0" applyProtection="0"/>
    <xf numFmtId="9"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9" fontId="9" fillId="0" borderId="0" applyFont="0" applyFill="0" applyBorder="0" applyAlignment="0" applyProtection="0"/>
    <xf numFmtId="0" fontId="9" fillId="17" borderId="100" applyNumberFormat="0" applyFont="0" applyAlignment="0" applyProtection="0"/>
    <xf numFmtId="9" fontId="9" fillId="0" borderId="0" applyFont="0" applyFill="0" applyBorder="0" applyAlignment="0" applyProtection="0"/>
    <xf numFmtId="0" fontId="9" fillId="17" borderId="100" applyNumberFormat="0" applyFont="0" applyAlignment="0" applyProtection="0"/>
    <xf numFmtId="9"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9" fontId="9" fillId="0" borderId="0" applyFont="0" applyFill="0" applyBorder="0" applyAlignment="0" applyProtection="0"/>
    <xf numFmtId="0" fontId="9" fillId="17" borderId="100" applyNumberFormat="0" applyFont="0" applyAlignment="0" applyProtection="0"/>
    <xf numFmtId="9" fontId="9" fillId="0" borderId="0" applyFont="0" applyFill="0" applyBorder="0" applyAlignment="0" applyProtection="0"/>
    <xf numFmtId="0" fontId="9" fillId="17" borderId="100" applyNumberFormat="0" applyFont="0" applyAlignment="0" applyProtection="0"/>
    <xf numFmtId="9" fontId="9" fillId="0" borderId="0" applyFont="0" applyFill="0" applyBorder="0" applyAlignment="0" applyProtection="0"/>
    <xf numFmtId="0" fontId="9" fillId="17" borderId="100" applyNumberFormat="0" applyFont="0" applyAlignment="0" applyProtection="0"/>
    <xf numFmtId="9"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4"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55" fillId="24" borderId="103" applyNumberForma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55" fillId="22" borderId="103" applyNumberForma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180"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177" fontId="9" fillId="0" borderId="0" applyFont="0" applyFill="0" applyBorder="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80"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43" fontId="0"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80"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5" fillId="20" borderId="100"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43"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43" fontId="9" fillId="0" borderId="0" applyFont="0" applyFill="0" applyBorder="0" applyAlignment="0" applyProtection="0"/>
    <xf numFmtId="0" fontId="9" fillId="17" borderId="100" applyNumberFormat="0" applyFont="0" applyAlignment="0" applyProtection="0"/>
    <xf numFmtId="43"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43" fontId="9" fillId="0" borderId="0" applyFont="0" applyFill="0" applyBorder="0" applyAlignment="0" applyProtection="0"/>
    <xf numFmtId="0" fontId="9" fillId="17" borderId="100" applyNumberFormat="0" applyFont="0" applyAlignment="0" applyProtection="0"/>
    <xf numFmtId="43"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43" fontId="9" fillId="0" borderId="0" applyFont="0" applyFill="0" applyBorder="0" applyAlignment="0" applyProtection="0"/>
    <xf numFmtId="0" fontId="9" fillId="17" borderId="100" applyNumberFormat="0" applyFont="0" applyAlignment="0" applyProtection="0"/>
    <xf numFmtId="43"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43" fontId="9" fillId="0" borderId="0" applyFont="0" applyFill="0" applyBorder="0" applyAlignment="0" applyProtection="0"/>
    <xf numFmtId="0" fontId="9" fillId="17" borderId="100" applyNumberFormat="0" applyFont="0" applyAlignment="0" applyProtection="0"/>
    <xf numFmtId="43"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43"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177" fontId="9" fillId="0" borderId="0" applyFont="0" applyFill="0" applyBorder="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177" fontId="0"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6" fontId="9" fillId="0" borderId="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177" fontId="9" fillId="0" borderId="0" applyFont="0" applyFill="0" applyBorder="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5" fillId="20" borderId="100" applyNumberFormat="0" applyProtection="0">
      <alignment vertical="top"/>
    </xf>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9" fillId="17" borderId="100" applyNumberFormat="0" applyFont="0" applyAlignment="0" applyProtection="0"/>
    <xf numFmtId="0" fontId="55" fillId="22" borderId="103" applyNumberFormat="0" applyProtection="0">
      <alignment vertical="top"/>
    </xf>
    <xf numFmtId="0" fontId="55" fillId="22" borderId="103" applyNumberFormat="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Protection="0">
      <alignment vertical="top"/>
    </xf>
    <xf numFmtId="0" fontId="55" fillId="22" borderId="103" applyNumberFormat="0" applyProtection="0">
      <alignment vertical="top"/>
    </xf>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Alignment="0" applyProtection="0"/>
    <xf numFmtId="0" fontId="55" fillId="22" borderId="103" applyNumberFormat="0" applyProtection="0">
      <alignment vertical="top"/>
    </xf>
    <xf numFmtId="0" fontId="9" fillId="17" borderId="100" applyNumberFormat="0" applyFont="0" applyAlignment="0" applyProtection="0"/>
    <xf numFmtId="0" fontId="1" fillId="0" borderId="105" applyNumberFormat="0" applyFill="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177" fontId="9" fillId="0" borderId="0" applyFont="0" applyFill="0" applyBorder="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55" fillId="22"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1" fillId="0" borderId="105" applyNumberFormat="0" applyFill="0" applyProtection="0">
      <alignment vertical="top"/>
    </xf>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9" fillId="17" borderId="100" applyNumberFormat="0" applyFont="0" applyAlignment="0" applyProtection="0"/>
    <xf numFmtId="0" fontId="55" fillId="24" borderId="103" applyNumberFormat="0" applyAlignment="0" applyProtection="0"/>
    <xf numFmtId="0" fontId="9" fillId="17" borderId="100" applyNumberFormat="0" applyFont="0" applyAlignment="0" applyProtection="0"/>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5" fillId="22" borderId="103" applyNumberFormat="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5" fillId="22" borderId="103" applyNumberFormat="0" applyAlignment="0" applyProtection="0"/>
    <xf numFmtId="0" fontId="5" fillId="20" borderId="100"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5" fillId="22" borderId="103" applyNumberFormat="0" applyAlignment="0" applyProtection="0"/>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5" fillId="22" borderId="103" applyNumberFormat="0" applyAlignment="0" applyProtection="0"/>
    <xf numFmtId="0" fontId="5" fillId="20" borderId="100" applyNumberFormat="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84" fillId="0" borderId="0" applyNumberForma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3" fillId="0" borderId="0" applyNumberForma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53" fillId="0" borderId="0" applyNumberForma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55" fillId="22" borderId="103" applyNumberFormat="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Alignment="0" applyProtection="0"/>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9" fillId="0" borderId="116" applyNumberFormat="0" applyFont="0" applyAlignment="0"/>
    <xf numFmtId="0" fontId="5" fillId="20" borderId="100" applyNumberFormat="0" applyProtection="0">
      <alignment vertical="top"/>
    </xf>
    <xf numFmtId="0" fontId="9" fillId="0" borderId="116" applyNumberFormat="0" applyFont="0" applyAlignment="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6" fontId="9" fillId="0" borderId="0" applyFill="0" applyBorder="0" applyAlignment="0" applyProtection="0"/>
    <xf numFmtId="0" fontId="5" fillId="20" borderId="100" applyNumberFormat="0" applyProtection="0">
      <alignment vertical="top"/>
    </xf>
    <xf numFmtId="176" fontId="9" fillId="0" borderId="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6" fontId="9" fillId="0" borderId="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9"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9" fontId="9" fillId="0" borderId="0" applyFont="0" applyFill="0" applyBorder="0" applyAlignment="0" applyProtection="0"/>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 fillId="20" borderId="100" applyNumberFormat="0" applyProtection="0">
      <alignment vertical="top"/>
    </xf>
    <xf numFmtId="176" fontId="9" fillId="0" borderId="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Alignment="0" applyProtection="0"/>
    <xf numFmtId="0" fontId="5" fillId="20" borderId="100" applyNumberFormat="0" applyProtection="0">
      <alignment vertical="top"/>
    </xf>
    <xf numFmtId="0" fontId="5" fillId="20" borderId="100" applyNumberFormat="0" applyProtection="0">
      <alignment vertical="top"/>
    </xf>
    <xf numFmtId="0" fontId="55" fillId="22" borderId="103" applyNumberFormat="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6" fontId="9" fillId="0" borderId="0" applyFill="0" applyBorder="0" applyAlignment="0" applyProtection="0"/>
    <xf numFmtId="0" fontId="5" fillId="20" borderId="100" applyNumberFormat="0" applyProtection="0">
      <alignment vertical="top"/>
    </xf>
    <xf numFmtId="176" fontId="9" fillId="0" borderId="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6" fontId="9" fillId="0" borderId="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9"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 fillId="20" borderId="100" applyNumberFormat="0" applyProtection="0">
      <alignment vertical="top"/>
    </xf>
    <xf numFmtId="0" fontId="55" fillId="24" borderId="103" applyNumberFormat="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9"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9"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0" fillId="0" borderId="0" applyFont="0" applyFill="0" applyBorder="0" applyAlignment="0" applyProtection="0"/>
    <xf numFmtId="0" fontId="5" fillId="20" borderId="100" applyNumberFormat="0" applyProtection="0">
      <alignment vertical="top"/>
    </xf>
    <xf numFmtId="177" fontId="0"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0"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9" fontId="9" fillId="0" borderId="0" applyFont="0" applyFill="0" applyBorder="0" applyAlignment="0" applyProtection="0"/>
    <xf numFmtId="0" fontId="5" fillId="20" borderId="100" applyNumberFormat="0" applyProtection="0">
      <alignment vertical="top"/>
    </xf>
    <xf numFmtId="0" fontId="1" fillId="0" borderId="105" applyNumberFormat="0" applyFill="0" applyAlignment="0" applyProtection="0"/>
    <xf numFmtId="177" fontId="9" fillId="0" borderId="0" applyFont="0" applyFill="0" applyBorder="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1" fillId="0" borderId="105" applyNumberFormat="0" applyFill="0" applyAlignment="0" applyProtection="0"/>
    <xf numFmtId="177" fontId="9" fillId="0" borderId="0" applyFont="0" applyFill="0" applyBorder="0" applyAlignment="0" applyProtection="0"/>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1" fillId="0" borderId="105" applyNumberFormat="0" applyFill="0" applyAlignment="0" applyProtection="0"/>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01" fillId="0" borderId="0"/>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9"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9" fontId="0" fillId="0" borderId="0" applyFont="0" applyFill="0" applyBorder="0" applyAlignment="0" applyProtection="0"/>
    <xf numFmtId="0" fontId="5" fillId="20" borderId="100" applyNumberFormat="0" applyProtection="0">
      <alignment vertical="top"/>
    </xf>
    <xf numFmtId="9"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1" fillId="0" borderId="105" applyNumberFormat="0" applyFill="0" applyAlignment="0" applyProtection="0"/>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Alignment="0" applyProtection="0"/>
    <xf numFmtId="0" fontId="5" fillId="20" borderId="100" applyNumberFormat="0" applyProtection="0">
      <alignment vertical="top"/>
    </xf>
    <xf numFmtId="0" fontId="5" fillId="20" borderId="100" applyNumberFormat="0" applyProtection="0">
      <alignment vertical="top"/>
    </xf>
    <xf numFmtId="0" fontId="55" fillId="22" borderId="103" applyNumberFormat="0" applyAlignment="0" applyProtection="0"/>
    <xf numFmtId="0" fontId="5" fillId="20" borderId="100" applyNumberFormat="0" applyProtection="0">
      <alignment vertical="top"/>
    </xf>
    <xf numFmtId="177" fontId="9" fillId="0" borderId="0" applyFont="0" applyFill="0" applyBorder="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Alignment="0" applyProtection="0"/>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 fillId="20" borderId="100"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31" fillId="0" borderId="0" applyFont="0" applyFill="0" applyBorder="0" applyAlignment="0" applyProtection="0"/>
    <xf numFmtId="177" fontId="9" fillId="0" borderId="0" applyFont="0" applyFill="0" applyBorder="0" applyAlignment="0" applyProtection="0"/>
    <xf numFmtId="0" fontId="55" fillId="22" borderId="103" applyNumberFormat="0" applyProtection="0">
      <alignment vertical="top"/>
    </xf>
    <xf numFmtId="177" fontId="31" fillId="0" borderId="0" applyFont="0" applyFill="0" applyBorder="0" applyAlignment="0" applyProtection="0"/>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4"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4"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4"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31"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4"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55" fillId="24" borderId="103" applyNumberFormat="0" applyAlignment="0" applyProtection="0"/>
    <xf numFmtId="0" fontId="55" fillId="22" borderId="103" applyNumberFormat="0" applyProtection="0">
      <alignment vertical="top"/>
    </xf>
    <xf numFmtId="177" fontId="9" fillId="0" borderId="0" applyFont="0" applyFill="0" applyBorder="0" applyAlignment="0" applyProtection="0"/>
    <xf numFmtId="0" fontId="55" fillId="24" borderId="103" applyNumberFormat="0" applyAlignment="0" applyProtection="0"/>
    <xf numFmtId="0" fontId="55" fillId="22" borderId="103" applyNumberFormat="0" applyProtection="0">
      <alignment vertical="top"/>
    </xf>
    <xf numFmtId="0" fontId="1" fillId="0" borderId="105" applyNumberFormat="0" applyFill="0" applyProtection="0">
      <alignment vertical="top"/>
    </xf>
    <xf numFmtId="0" fontId="55" fillId="24" borderId="103" applyNumberFormat="0" applyAlignment="0" applyProtection="0"/>
    <xf numFmtId="0" fontId="55" fillId="22" borderId="103" applyNumberFormat="0" applyProtection="0">
      <alignment vertical="top"/>
    </xf>
    <xf numFmtId="0" fontId="55" fillId="24"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0" fillId="0" borderId="0" applyFont="0" applyFill="0" applyBorder="0" applyAlignment="0" applyProtection="0"/>
    <xf numFmtId="9" fontId="9" fillId="0" borderId="0" applyFont="0" applyFill="0" applyBorder="0" applyAlignment="0" applyProtection="0"/>
    <xf numFmtId="0" fontId="55" fillId="22" borderId="103" applyNumberFormat="0" applyProtection="0">
      <alignment vertical="top"/>
    </xf>
    <xf numFmtId="177" fontId="0" fillId="0" borderId="0" applyFont="0" applyFill="0" applyBorder="0" applyAlignment="0" applyProtection="0"/>
    <xf numFmtId="9"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Alignment="0" applyProtection="0"/>
    <xf numFmtId="0" fontId="55" fillId="22" borderId="103" applyNumberFormat="0" applyProtection="0">
      <alignment vertical="top"/>
    </xf>
    <xf numFmtId="0" fontId="55" fillId="22"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4" borderId="103" applyNumberFormat="0" applyAlignment="0" applyProtection="0"/>
    <xf numFmtId="0" fontId="55" fillId="22" borderId="103" applyNumberFormat="0" applyProtection="0">
      <alignment vertical="top"/>
    </xf>
    <xf numFmtId="0" fontId="55" fillId="24" borderId="103" applyNumberFormat="0" applyAlignment="0" applyProtection="0"/>
    <xf numFmtId="0" fontId="55" fillId="22" borderId="103" applyNumberFormat="0" applyAlignment="0" applyProtection="0"/>
    <xf numFmtId="0" fontId="55" fillId="22" borderId="103" applyNumberFormat="0" applyProtection="0">
      <alignment vertical="top"/>
    </xf>
    <xf numFmtId="0" fontId="55" fillId="24" borderId="103" applyNumberFormat="0" applyAlignment="0" applyProtection="0"/>
    <xf numFmtId="0" fontId="55" fillId="22" borderId="103" applyNumberFormat="0" applyAlignment="0" applyProtection="0"/>
    <xf numFmtId="0" fontId="55" fillId="22" borderId="103" applyNumberFormat="0" applyProtection="0">
      <alignment vertical="top"/>
    </xf>
    <xf numFmtId="0" fontId="55" fillId="24" borderId="103" applyNumberFormat="0" applyAlignment="0" applyProtection="0"/>
    <xf numFmtId="0" fontId="55" fillId="22" borderId="103" applyNumberFormat="0" applyAlignment="0" applyProtection="0"/>
    <xf numFmtId="0" fontId="55" fillId="22" borderId="103" applyNumberFormat="0" applyProtection="0">
      <alignment vertical="top"/>
    </xf>
    <xf numFmtId="0" fontId="55" fillId="24" borderId="103" applyNumberFormat="0" applyAlignment="0" applyProtection="0"/>
    <xf numFmtId="0" fontId="55" fillId="22" borderId="103" applyNumberFormat="0" applyProtection="0">
      <alignment vertical="top"/>
    </xf>
    <xf numFmtId="0" fontId="55" fillId="24"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4" borderId="103" applyNumberFormat="0" applyAlignment="0" applyProtection="0"/>
    <xf numFmtId="0" fontId="55" fillId="22" borderId="103" applyNumberFormat="0" applyProtection="0">
      <alignment vertical="top"/>
    </xf>
    <xf numFmtId="0" fontId="55" fillId="24" borderId="103" applyNumberFormat="0" applyAlignment="0" applyProtection="0"/>
    <xf numFmtId="0" fontId="55" fillId="22" borderId="103" applyNumberFormat="0" applyProtection="0">
      <alignment vertical="top"/>
    </xf>
    <xf numFmtId="0" fontId="55" fillId="24"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Alignment="0" applyProtection="0"/>
    <xf numFmtId="0" fontId="55" fillId="22" borderId="103" applyNumberFormat="0" applyProtection="0">
      <alignment vertical="top"/>
    </xf>
    <xf numFmtId="0" fontId="55" fillId="22"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9" fillId="0" borderId="116" applyNumberFormat="0" applyFont="0" applyAlignment="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9" fillId="0" borderId="116" applyNumberFormat="0" applyFont="0" applyAlignment="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4"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9" fillId="0" borderId="116" applyNumberFormat="0" applyFont="0" applyAlignment="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9" fillId="0" borderId="116" applyNumberFormat="0" applyFont="0" applyAlignment="0"/>
    <xf numFmtId="0" fontId="55" fillId="22" borderId="103" applyNumberFormat="0" applyProtection="0">
      <alignment vertical="top"/>
    </xf>
    <xf numFmtId="0" fontId="9" fillId="0" borderId="116" applyNumberFormat="0" applyFont="0" applyAlignment="0"/>
    <xf numFmtId="0" fontId="55" fillId="22" borderId="103" applyNumberFormat="0" applyProtection="0">
      <alignment vertical="top"/>
    </xf>
    <xf numFmtId="0" fontId="55" fillId="22" borderId="103" applyNumberFormat="0" applyProtection="0">
      <alignment vertical="top"/>
    </xf>
    <xf numFmtId="0" fontId="9" fillId="0" borderId="116" applyNumberFormat="0" applyFont="0" applyAlignment="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0" fillId="0" borderId="0" applyFont="0" applyFill="0" applyBorder="0" applyAlignment="0" applyProtection="0"/>
    <xf numFmtId="0" fontId="55" fillId="22" borderId="103" applyNumberFormat="0" applyProtection="0">
      <alignment vertical="top"/>
    </xf>
    <xf numFmtId="177" fontId="0"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0"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1" fillId="0" borderId="105" applyNumberFormat="0" applyFill="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177" fontId="9" fillId="0" borderId="0" applyFont="0" applyFill="0" applyBorder="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1" fillId="0" borderId="105" applyNumberFormat="0" applyFill="0" applyAlignment="0" applyProtection="0"/>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Protection="0">
      <alignment vertical="top"/>
    </xf>
    <xf numFmtId="0" fontId="55" fillId="22" borderId="103" applyNumberFormat="0" applyAlignment="0" applyProtection="0"/>
    <xf numFmtId="0" fontId="9" fillId="0" borderId="116" applyNumberFormat="0" applyFont="0" applyAlignment="0"/>
    <xf numFmtId="177" fontId="9" fillId="0" borderId="0" applyFont="0" applyFill="0" applyBorder="0" applyAlignment="0" applyProtection="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177" fontId="9" fillId="0" borderId="0" applyFont="0" applyFill="0" applyBorder="0" applyAlignment="0" applyProtection="0"/>
    <xf numFmtId="0" fontId="9" fillId="0" borderId="116" applyNumberFormat="0" applyFont="0" applyAlignment="0"/>
    <xf numFmtId="0" fontId="9" fillId="0" borderId="116" applyNumberFormat="0" applyFont="0" applyAlignment="0"/>
    <xf numFmtId="0" fontId="9" fillId="0" borderId="0" applyNumberFormat="0" applyBorder="0" applyAlignment="0"/>
    <xf numFmtId="0" fontId="9" fillId="0" borderId="116" applyNumberFormat="0" applyFont="0" applyAlignment="0"/>
    <xf numFmtId="0" fontId="9" fillId="0" borderId="0" applyNumberFormat="0" applyBorder="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0" fontId="9" fillId="0" borderId="116" applyNumberFormat="0" applyFont="0" applyAlignment="0"/>
    <xf numFmtId="9" fontId="9" fillId="0" borderId="0" applyFont="0" applyFill="0" applyBorder="0" applyAlignment="0" applyProtection="0"/>
    <xf numFmtId="177" fontId="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9" fillId="0" borderId="0" applyFill="0" applyBorder="0" applyAlignment="0" applyProtection="0"/>
    <xf numFmtId="9" fontId="9" fillId="0" borderId="0" applyFont="0" applyFill="0" applyBorder="0" applyAlignment="0" applyProtection="0"/>
    <xf numFmtId="9" fontId="9" fillId="0" borderId="0" applyFill="0" applyBorder="0" applyAlignment="0" applyProtection="0"/>
    <xf numFmtId="9" fontId="9" fillId="0" borderId="0" applyFill="0" applyBorder="0" applyAlignment="0" applyProtection="0"/>
    <xf numFmtId="9" fontId="9" fillId="0" borderId="0" applyFont="0" applyFill="0" applyBorder="0" applyAlignment="0" applyProtection="0"/>
    <xf numFmtId="9" fontId="5" fillId="0" borderId="0" applyFill="0" applyBorder="0" applyProtection="0">
      <alignment vertical="top"/>
    </xf>
    <xf numFmtId="9" fontId="0" fillId="0" borderId="0" applyFont="0" applyFill="0" applyBorder="0" applyAlignment="0" applyProtection="0"/>
    <xf numFmtId="9" fontId="0" fillId="0" borderId="0" applyFont="0" applyFill="0" applyBorder="0" applyAlignment="0" applyProtection="0"/>
    <xf numFmtId="9" fontId="9" fillId="0" borderId="0" applyFont="0" applyFill="0" applyBorder="0" applyAlignment="0" applyProtection="0"/>
    <xf numFmtId="0" fontId="55" fillId="24" borderId="10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6" fontId="9" fillId="0" borderId="0" applyFill="0" applyBorder="0" applyAlignment="0" applyProtection="0"/>
    <xf numFmtId="9" fontId="9" fillId="0" borderId="0" applyFont="0" applyFill="0" applyBorder="0" applyAlignment="0" applyProtection="0"/>
    <xf numFmtId="9" fontId="31" fillId="0" borderId="0" applyFont="0" applyFill="0" applyBorder="0" applyAlignment="0" applyProtection="0"/>
    <xf numFmtId="0" fontId="1" fillId="0" borderId="105" applyNumberFormat="0" applyFill="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9" fillId="0" borderId="0" applyFill="0" applyBorder="0" applyAlignment="0" applyProtection="0"/>
    <xf numFmtId="9" fontId="9" fillId="0" borderId="0" applyFont="0" applyFill="0" applyBorder="0" applyAlignment="0" applyProtection="0"/>
    <xf numFmtId="9" fontId="79" fillId="0" borderId="0" applyFill="0" applyBorder="0" applyAlignment="0" applyProtection="0"/>
    <xf numFmtId="9" fontId="9" fillId="0" borderId="0" applyFont="0" applyFill="0" applyBorder="0" applyAlignment="0" applyProtection="0"/>
    <xf numFmtId="9" fontId="9" fillId="0" borderId="0" applyFill="0" applyBorder="0" applyAlignment="0" applyProtection="0"/>
    <xf numFmtId="9" fontId="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7" fontId="31" fillId="0" borderId="0" applyFont="0" applyFill="0" applyBorder="0" applyAlignment="0" applyProtection="0"/>
    <xf numFmtId="9" fontId="9" fillId="0" borderId="0" applyFont="0" applyFill="0" applyBorder="0" applyAlignment="0" applyProtection="0"/>
    <xf numFmtId="177" fontId="31" fillId="0" borderId="0" applyFont="0" applyFill="0" applyBorder="0" applyAlignment="0" applyProtection="0"/>
    <xf numFmtId="9" fontId="9" fillId="0" borderId="0" applyFont="0" applyFill="0" applyBorder="0" applyAlignment="0" applyProtection="0"/>
    <xf numFmtId="177" fontId="3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ill="0" applyAlignment="0" applyProtection="0"/>
    <xf numFmtId="9" fontId="9" fillId="0" borderId="0" applyFill="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0" fillId="0" borderId="0" applyFont="0" applyFill="0" applyBorder="0" applyAlignment="0" applyProtection="0"/>
    <xf numFmtId="186" fontId="101" fillId="0" borderId="0"/>
    <xf numFmtId="0" fontId="71" fillId="4" borderId="111"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Alignment="0" applyProtection="0"/>
    <xf numFmtId="0" fontId="55" fillId="22" borderId="103" applyNumberFormat="0" applyAlignment="0" applyProtection="0"/>
    <xf numFmtId="0" fontId="1" fillId="0" borderId="105" applyNumberFormat="0" applyFill="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4"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177" fontId="0" fillId="0" borderId="0" applyFont="0" applyFill="0" applyBorder="0" applyAlignment="0" applyProtection="0"/>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31" fillId="0" borderId="0" applyFont="0" applyFill="0" applyBorder="0" applyAlignment="0" applyProtection="0"/>
    <xf numFmtId="0" fontId="55" fillId="22" borderId="103" applyNumberFormat="0" applyAlignment="0" applyProtection="0"/>
    <xf numFmtId="177" fontId="31"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1" fillId="0" borderId="105" applyNumberFormat="0" applyFill="0" applyProtection="0">
      <alignment vertical="top"/>
    </xf>
    <xf numFmtId="0" fontId="55" fillId="22" borderId="103" applyNumberFormat="0" applyAlignment="0" applyProtection="0"/>
    <xf numFmtId="0" fontId="55" fillId="22" borderId="103" applyNumberFormat="0" applyAlignment="0" applyProtection="0"/>
    <xf numFmtId="43"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9" fillId="0" borderId="0" applyFont="0" applyFill="0" applyBorder="0" applyAlignment="0" applyProtection="0"/>
    <xf numFmtId="0" fontId="55" fillId="22" borderId="103" applyNumberFormat="0" applyAlignment="0" applyProtection="0"/>
    <xf numFmtId="177" fontId="0" fillId="0" borderId="0" applyFont="0" applyFill="0" applyBorder="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55" fillId="22" borderId="103" applyNumberFormat="0" applyAlignment="0" applyProtection="0"/>
    <xf numFmtId="0" fontId="71" fillId="4" borderId="111" applyNumberFormat="0" applyAlignment="0" applyProtection="0"/>
    <xf numFmtId="0" fontId="71" fillId="4" borderId="111"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6" fontId="9" fillId="0" borderId="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183" fontId="9" fillId="0" borderId="0" applyFill="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0"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55" fillId="24" borderId="103"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43"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193" fontId="79" fillId="0" borderId="0" applyFill="0" applyBorder="0" applyAlignment="0" applyProtection="0"/>
    <xf numFmtId="0" fontId="55" fillId="24" borderId="103" applyNumberFormat="0" applyAlignment="0" applyProtection="0"/>
    <xf numFmtId="43"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43" fontId="9" fillId="0" borderId="0" applyFont="0" applyFill="0" applyBorder="0" applyAlignment="0" applyProtection="0"/>
    <xf numFmtId="0" fontId="55" fillId="24" borderId="103" applyNumberFormat="0" applyAlignment="0" applyProtection="0"/>
    <xf numFmtId="183" fontId="9" fillId="0" borderId="0" applyFill="0" applyAlignment="0" applyProtection="0"/>
    <xf numFmtId="0" fontId="55" fillId="24" borderId="103" applyNumberFormat="0" applyAlignment="0" applyProtection="0"/>
    <xf numFmtId="183" fontId="9" fillId="0" borderId="0" applyFill="0" applyAlignment="0" applyProtection="0"/>
    <xf numFmtId="0" fontId="55" fillId="24" borderId="103" applyNumberFormat="0" applyAlignment="0" applyProtection="0"/>
    <xf numFmtId="183" fontId="9" fillId="0" borderId="0" applyFill="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55" fillId="24" borderId="103"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55" fillId="24" borderId="103" applyNumberFormat="0" applyAlignment="0" applyProtection="0"/>
    <xf numFmtId="0" fontId="1" fillId="0" borderId="105" applyNumberFormat="0" applyFill="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Alignment="0" applyProtection="0"/>
    <xf numFmtId="0" fontId="55" fillId="24" borderId="103" applyNumberFormat="0" applyAlignment="0" applyProtection="0"/>
    <xf numFmtId="0" fontId="1" fillId="0" borderId="105" applyNumberFormat="0" applyFill="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77" fillId="0" borderId="114" applyNumberFormat="0" applyFill="0" applyAlignment="0" applyProtection="0"/>
    <xf numFmtId="0" fontId="55" fillId="24" borderId="103" applyNumberFormat="0" applyAlignment="0" applyProtection="0"/>
    <xf numFmtId="0" fontId="55" fillId="24" borderId="103" applyNumberFormat="0" applyAlignment="0" applyProtection="0"/>
    <xf numFmtId="0" fontId="77" fillId="0" borderId="0" applyNumberFormat="0" applyFill="0" applyBorder="0" applyAlignment="0" applyProtection="0"/>
    <xf numFmtId="0" fontId="55" fillId="24" borderId="103" applyNumberFormat="0" applyAlignment="0" applyProtection="0"/>
    <xf numFmtId="0" fontId="55" fillId="24" borderId="103" applyNumberFormat="0" applyAlignment="0" applyProtection="0"/>
    <xf numFmtId="0" fontId="66" fillId="0" borderId="0" applyNumberFormat="0" applyFill="0" applyBorder="0" applyAlignment="0" applyProtection="0"/>
    <xf numFmtId="0" fontId="55" fillId="24" borderId="103" applyNumberFormat="0" applyAlignment="0" applyProtection="0"/>
    <xf numFmtId="0" fontId="89" fillId="0" borderId="0" applyNumberFormat="0" applyFill="0" applyBorder="0" applyAlignment="0" applyProtection="0"/>
    <xf numFmtId="0" fontId="55" fillId="24" borderId="103" applyNumberFormat="0" applyAlignment="0" applyProtection="0"/>
    <xf numFmtId="0" fontId="66" fillId="0" borderId="0" applyNumberFormat="0" applyFill="0" applyBorder="0" applyAlignment="0" applyProtection="0"/>
    <xf numFmtId="0" fontId="55" fillId="24" borderId="103" applyNumberFormat="0" applyAlignment="0" applyProtection="0"/>
    <xf numFmtId="0" fontId="89" fillId="0" borderId="0" applyNumberForma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31"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88" fillId="0" borderId="118" applyNumberFormat="0" applyFill="0" applyAlignment="0" applyProtection="0"/>
    <xf numFmtId="0" fontId="55" fillId="24" borderId="103" applyNumberFormat="0" applyAlignment="0" applyProtection="0"/>
    <xf numFmtId="0" fontId="97" fillId="0" borderId="119" applyNumberFormat="0" applyFill="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177" fontId="9" fillId="0" borderId="0" applyFont="0" applyFill="0" applyBorder="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1" fillId="0" borderId="105" applyNumberFormat="0" applyFill="0" applyProtection="0">
      <alignment vertical="top"/>
    </xf>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0" fontId="55" fillId="24" borderId="10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0"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0" fontId="1" fillId="0" borderId="105" applyNumberFormat="0" applyFill="0" applyAlignment="0" applyProtection="0"/>
    <xf numFmtId="43"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82" fontId="9" fillId="0" borderId="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80"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6" fontId="9" fillId="0" borderId="0" applyFill="0" applyBorder="0" applyAlignment="0" applyProtection="0"/>
    <xf numFmtId="177" fontId="9" fillId="0" borderId="0" applyFont="0" applyFill="0" applyBorder="0" applyAlignment="0" applyProtection="0"/>
    <xf numFmtId="176" fontId="9" fillId="0" borderId="0" applyFill="0" applyBorder="0" applyAlignment="0" applyProtection="0"/>
    <xf numFmtId="177" fontId="9" fillId="0" borderId="0" applyFont="0" applyFill="0" applyBorder="0" applyAlignment="0" applyProtection="0"/>
    <xf numFmtId="176" fontId="9" fillId="0" borderId="0" applyFill="0" applyBorder="0" applyAlignment="0" applyProtection="0"/>
    <xf numFmtId="177" fontId="9" fillId="0" borderId="0" applyFont="0" applyFill="0" applyBorder="0" applyAlignment="0" applyProtection="0"/>
    <xf numFmtId="176" fontId="9" fillId="0" borderId="0" applyFill="0" applyBorder="0" applyAlignment="0" applyProtection="0"/>
    <xf numFmtId="177" fontId="9" fillId="0" borderId="0" applyFont="0" applyFill="0" applyBorder="0" applyAlignment="0" applyProtection="0"/>
    <xf numFmtId="176" fontId="9" fillId="0" borderId="0" applyFill="0" applyBorder="0" applyAlignment="0" applyProtection="0"/>
    <xf numFmtId="177" fontId="9" fillId="0" borderId="0" applyFont="0" applyFill="0" applyBorder="0" applyAlignment="0" applyProtection="0"/>
    <xf numFmtId="176" fontId="9" fillId="0" borderId="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0" fontId="97" fillId="0" borderId="120" applyNumberFormat="0" applyFill="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80"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8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8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80"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Protection="0">
      <alignment vertical="top"/>
    </xf>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43" fontId="31"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93" fontId="9" fillId="0" borderId="0" applyFill="0" applyBorder="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83" fontId="9" fillId="0" borderId="0" applyFill="0" applyAlignment="0" applyProtection="0"/>
    <xf numFmtId="183" fontId="9" fillId="0" borderId="0" applyFill="0" applyAlignment="0" applyProtection="0"/>
    <xf numFmtId="193" fontId="79" fillId="0" borderId="0" applyFill="0" applyBorder="0" applyAlignment="0" applyProtection="0"/>
    <xf numFmtId="182"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7" fontId="9" fillId="0" borderId="0" applyFont="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83" fontId="9" fillId="0" borderId="0" applyFill="0" applyAlignment="0" applyProtection="0"/>
    <xf numFmtId="183" fontId="9" fillId="0" borderId="0" applyFill="0" applyAlignment="0" applyProtection="0"/>
    <xf numFmtId="183" fontId="9" fillId="0" borderId="0" applyFill="0" applyAlignment="0" applyProtection="0"/>
    <xf numFmtId="183" fontId="9" fillId="0" borderId="0" applyFill="0" applyAlignment="0" applyProtection="0"/>
    <xf numFmtId="182"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6" fontId="9" fillId="0" borderId="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43" fontId="0"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0" fontId="1" fillId="0" borderId="105" applyNumberFormat="0" applyFill="0" applyProtection="0">
      <alignment vertical="top"/>
    </xf>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0" fontId="1" fillId="0" borderId="105" applyNumberFormat="0" applyFill="0" applyAlignment="0" applyProtection="0"/>
    <xf numFmtId="177" fontId="0" fillId="0" borderId="0" applyFont="0" applyFill="0" applyBorder="0" applyAlignment="0" applyProtection="0"/>
    <xf numFmtId="177" fontId="0" fillId="0" borderId="0" applyFont="0" applyFill="0" applyBorder="0" applyAlignment="0" applyProtection="0"/>
    <xf numFmtId="0" fontId="1" fillId="0" borderId="105" applyNumberFormat="0" applyFill="0" applyAlignment="0" applyProtection="0"/>
    <xf numFmtId="177" fontId="0"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0" fontId="1" fillId="0" borderId="105" applyNumberFormat="0" applyFill="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0" fontId="1" fillId="0" borderId="105" applyNumberFormat="0" applyFill="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0" fontId="1" fillId="0" borderId="105" applyNumberFormat="0" applyFill="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0" fontId="1" fillId="0" borderId="105" applyNumberFormat="0" applyFill="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9" fillId="0" borderId="0" applyFont="0" applyFill="0" applyBorder="0" applyAlignment="0" applyProtection="0"/>
    <xf numFmtId="177" fontId="0" fillId="0" borderId="0" applyFont="0" applyFill="0" applyBorder="0" applyAlignment="0" applyProtection="0"/>
    <xf numFmtId="43"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43" fontId="31" fillId="0" borderId="0" applyFont="0" applyFill="0" applyBorder="0" applyAlignment="0" applyProtection="0"/>
    <xf numFmtId="177" fontId="31" fillId="0" borderId="0" applyFont="0" applyFill="0" applyBorder="0" applyAlignment="0" applyProtection="0"/>
    <xf numFmtId="43" fontId="0"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0"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0" fontId="1" fillId="0" borderId="105" applyNumberFormat="0" applyFill="0" applyAlignment="0" applyProtection="0"/>
    <xf numFmtId="177" fontId="31" fillId="0" borderId="0" applyFont="0" applyFill="0" applyBorder="0" applyAlignment="0" applyProtection="0"/>
    <xf numFmtId="0" fontId="1" fillId="0" borderId="105" applyNumberFormat="0" applyFill="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0" fontId="1" fillId="0" borderId="105" applyNumberFormat="0" applyFill="0" applyAlignment="0" applyProtection="0"/>
    <xf numFmtId="177" fontId="0" fillId="0" borderId="0" applyFont="0" applyFill="0" applyBorder="0" applyAlignment="0" applyProtection="0"/>
    <xf numFmtId="177" fontId="0"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67" fillId="0" borderId="0" applyNumberFormat="0" applyFill="0" applyBorder="0" applyAlignment="0" applyProtection="0"/>
    <xf numFmtId="0" fontId="88" fillId="0" borderId="118" applyNumberFormat="0" applyFill="0" applyAlignment="0" applyProtection="0"/>
    <xf numFmtId="0" fontId="88" fillId="0" borderId="118" applyNumberFormat="0" applyFill="0" applyProtection="0">
      <alignment vertical="top"/>
    </xf>
    <xf numFmtId="0" fontId="88" fillId="0" borderId="118" applyNumberFormat="0" applyFill="0" applyAlignment="0" applyProtection="0"/>
    <xf numFmtId="0" fontId="88" fillId="0" borderId="118" applyNumberFormat="0" applyFill="0" applyAlignment="0" applyProtection="0"/>
    <xf numFmtId="0" fontId="88" fillId="0" borderId="118" applyNumberFormat="0" applyFill="0" applyAlignment="0" applyProtection="0"/>
    <xf numFmtId="0" fontId="88" fillId="0" borderId="118" applyNumberFormat="0" applyFill="0" applyAlignment="0" applyProtection="0"/>
    <xf numFmtId="0" fontId="77" fillId="0" borderId="114" applyNumberFormat="0" applyFill="0" applyAlignment="0" applyProtection="0"/>
    <xf numFmtId="0" fontId="8" fillId="0" borderId="108"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Protection="0">
      <alignment vertical="top"/>
    </xf>
    <xf numFmtId="0" fontId="1" fillId="0" borderId="105" applyNumberFormat="0" applyFill="0" applyAlignment="0" applyProtection="0"/>
    <xf numFmtId="0" fontId="1" fillId="0" borderId="105" applyNumberFormat="0" applyFill="0" applyProtection="0">
      <alignment vertical="top"/>
    </xf>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Protection="0">
      <alignment vertical="top"/>
    </xf>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Protection="0">
      <alignment vertical="top"/>
    </xf>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Protection="0">
      <alignment vertical="top"/>
    </xf>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Protection="0">
      <alignment vertical="top"/>
    </xf>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Protection="0">
      <alignment vertical="top"/>
    </xf>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Protection="0">
      <alignment vertical="top"/>
    </xf>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177" fontId="31" fillId="0" borderId="0" applyFont="0" applyFill="0" applyBorder="0" applyAlignment="0" applyProtection="0"/>
    <xf numFmtId="0" fontId="1" fillId="0" borderId="105" applyNumberFormat="0" applyFill="0" applyAlignment="0" applyProtection="0"/>
    <xf numFmtId="177" fontId="31" fillId="0" borderId="0" applyFont="0" applyFill="0" applyBorder="0" applyAlignment="0" applyProtection="0"/>
    <xf numFmtId="0" fontId="1" fillId="0" borderId="105" applyNumberFormat="0" applyFill="0" applyAlignment="0" applyProtection="0"/>
    <xf numFmtId="177" fontId="31" fillId="0" borderId="0" applyFont="0" applyFill="0" applyBorder="0" applyAlignment="0" applyProtection="0"/>
    <xf numFmtId="0" fontId="1" fillId="0" borderId="105" applyNumberFormat="0" applyFill="0" applyAlignment="0" applyProtection="0"/>
    <xf numFmtId="0" fontId="1" fillId="0" borderId="105" applyNumberFormat="0" applyFill="0" applyAlignment="0" applyProtection="0"/>
    <xf numFmtId="177" fontId="31" fillId="0" borderId="0" applyFont="0" applyFill="0" applyBorder="0" applyAlignment="0" applyProtection="0"/>
    <xf numFmtId="0" fontId="1" fillId="0" borderId="105" applyNumberFormat="0" applyFill="0" applyAlignment="0" applyProtection="0"/>
    <xf numFmtId="0" fontId="1" fillId="0" borderId="105" applyNumberFormat="0" applyFill="0" applyAlignment="0" applyProtection="0"/>
    <xf numFmtId="177" fontId="31" fillId="0" borderId="0" applyFont="0" applyFill="0" applyBorder="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177" fontId="9" fillId="0" borderId="0" applyFont="0" applyFill="0" applyBorder="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177" fontId="102" fillId="0" borderId="0" applyFont="0" applyFill="0" applyBorder="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177" fontId="9" fillId="0" borderId="0" applyFont="0" applyFill="0" applyBorder="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177" fontId="0" fillId="0" borderId="0" applyFont="0" applyFill="0" applyBorder="0" applyAlignment="0" applyProtection="0"/>
    <xf numFmtId="0" fontId="1" fillId="0" borderId="105" applyNumberFormat="0" applyFill="0" applyProtection="0">
      <alignment vertical="top"/>
    </xf>
    <xf numFmtId="177" fontId="0" fillId="0" borderId="0" applyFont="0" applyFill="0" applyBorder="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177" fontId="31" fillId="0" borderId="0" applyFont="0" applyFill="0" applyBorder="0" applyAlignment="0" applyProtection="0"/>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1" fillId="0" borderId="105" applyNumberFormat="0" applyFill="0" applyProtection="0">
      <alignment vertical="top"/>
    </xf>
    <xf numFmtId="0" fontId="50" fillId="19" borderId="101" applyNumberFormat="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cellStyleXfs>
  <cellXfs count="729">
    <xf numFmtId="0" fontId="0" fillId="0" borderId="0" xfId="0"/>
    <xf numFmtId="0" fontId="0" fillId="2" borderId="1" xfId="0" applyFill="1" applyBorder="1" applyAlignment="1">
      <alignment horizontal="center" vertical="center"/>
    </xf>
    <xf numFmtId="0" fontId="1" fillId="0" borderId="1" xfId="0" applyFont="1" applyFill="1" applyBorder="1" applyAlignment="1">
      <alignment horizontal="center" vertical="center"/>
    </xf>
    <xf numFmtId="0" fontId="0" fillId="3" borderId="2" xfId="0" applyFill="1" applyBorder="1"/>
    <xf numFmtId="0" fontId="0" fillId="3" borderId="3" xfId="0" applyFill="1" applyBorder="1"/>
    <xf numFmtId="0" fontId="0" fillId="3" borderId="4" xfId="0" applyFill="1" applyBorder="1"/>
    <xf numFmtId="0" fontId="0" fillId="4" borderId="5" xfId="0" applyFill="1" applyBorder="1" applyAlignment="1">
      <alignment horizontal="center" vertical="center"/>
    </xf>
    <xf numFmtId="0" fontId="1" fillId="0" borderId="3" xfId="0" applyFont="1" applyFill="1" applyBorder="1" applyAlignment="1">
      <alignment horizontal="center" vertical="center"/>
    </xf>
    <xf numFmtId="0" fontId="0" fillId="3" borderId="3" xfId="0" applyFill="1" applyBorder="1" applyAlignment="1">
      <alignment horizontal="center" vertical="center"/>
    </xf>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4" borderId="6" xfId="0" applyFill="1" applyBorder="1" applyAlignment="1">
      <alignment horizontal="center" vertical="center"/>
    </xf>
    <xf numFmtId="176" fontId="0" fillId="0" borderId="0" xfId="35" applyFont="1" applyAlignment="1">
      <alignment wrapText="1"/>
    </xf>
    <xf numFmtId="176" fontId="0" fillId="0" borderId="0" xfId="35" applyFont="1" applyAlignment="1">
      <alignment vertical="center"/>
    </xf>
    <xf numFmtId="176" fontId="0" fillId="5" borderId="1" xfId="35" applyFont="1" applyFill="1" applyBorder="1" applyAlignment="1">
      <alignment wrapText="1"/>
    </xf>
    <xf numFmtId="176" fontId="0" fillId="5" borderId="1" xfId="35" applyFont="1" applyFill="1" applyBorder="1" applyAlignment="1">
      <alignment vertical="center"/>
    </xf>
    <xf numFmtId="10" fontId="0" fillId="5" borderId="1" xfId="24" applyNumberFormat="1" applyFont="1" applyFill="1" applyBorder="1" applyAlignment="1">
      <alignment vertical="center"/>
    </xf>
    <xf numFmtId="10" fontId="0" fillId="0" borderId="0" xfId="24" applyNumberFormat="1" applyFont="1" applyAlignment="1">
      <alignment vertical="center"/>
    </xf>
    <xf numFmtId="10" fontId="0" fillId="0" borderId="0" xfId="0" applyNumberFormat="1"/>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vertical="center" wrapText="1"/>
    </xf>
    <xf numFmtId="0" fontId="0" fillId="0" borderId="0" xfId="0" applyNumberFormat="1" applyFont="1" applyFill="1" applyBorder="1" applyAlignment="1" applyProtection="1">
      <alignment horizontal="center" vertical="center" wrapText="1"/>
    </xf>
    <xf numFmtId="17" fontId="0" fillId="0" borderId="0" xfId="0" applyNumberFormat="1" applyAlignment="1">
      <alignment horizontal="center" vertical="center" wrapText="1"/>
    </xf>
    <xf numFmtId="10" fontId="0" fillId="5" borderId="0" xfId="0" applyNumberFormat="1" applyFill="1"/>
    <xf numFmtId="10" fontId="0" fillId="5" borderId="0" xfId="24" applyNumberFormat="1" applyFont="1" applyFill="1" applyAlignment="1">
      <alignment horizontal="center" vertical="center"/>
    </xf>
    <xf numFmtId="0" fontId="0" fillId="0" borderId="0" xfId="0" applyNumberFormat="1" applyFont="1" applyFill="1" applyBorder="1" applyAlignment="1" applyProtection="1">
      <alignment wrapText="1"/>
    </xf>
    <xf numFmtId="49" fontId="2" fillId="6" borderId="7" xfId="0" applyNumberFormat="1" applyFont="1" applyFill="1" applyBorder="1" applyAlignment="1">
      <alignment horizontal="center" vertical="center" wrapText="1"/>
    </xf>
    <xf numFmtId="49" fontId="2" fillId="6" borderId="8" xfId="0" applyNumberFormat="1" applyFont="1" applyFill="1" applyBorder="1" applyAlignment="1">
      <alignment horizontal="center" vertical="center" wrapText="1"/>
    </xf>
    <xf numFmtId="195" fontId="2" fillId="6" borderId="9" xfId="0" applyNumberFormat="1" applyFont="1" applyFill="1" applyBorder="1" applyAlignment="1">
      <alignment horizontal="center" vertical="center" wrapText="1"/>
    </xf>
    <xf numFmtId="195" fontId="2" fillId="6" borderId="10" xfId="0" applyNumberFormat="1"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2" fontId="0" fillId="0" borderId="0" xfId="0" applyNumberFormat="1" applyAlignment="1">
      <alignment horizontal="center" vertical="center"/>
    </xf>
    <xf numFmtId="2" fontId="0" fillId="0" borderId="0" xfId="0" applyNumberFormat="1"/>
    <xf numFmtId="2" fontId="0" fillId="0" borderId="0" xfId="0" applyNumberFormat="1" applyAlignment="1">
      <alignment horizontal="center" vertical="center" wrapText="1"/>
    </xf>
    <xf numFmtId="0" fontId="0" fillId="0" borderId="0" xfId="0" applyAlignment="1">
      <alignment horizontal="left" vertical="center" wrapText="1"/>
    </xf>
    <xf numFmtId="10" fontId="0" fillId="5" borderId="0" xfId="0" applyNumberFormat="1" applyFill="1" applyAlignment="1">
      <alignment horizontal="center" vertical="center" wrapText="1"/>
    </xf>
    <xf numFmtId="49" fontId="4" fillId="6" borderId="11" xfId="0" applyNumberFormat="1" applyFont="1" applyFill="1" applyBorder="1" applyAlignment="1">
      <alignment horizontal="center" vertical="center" wrapText="1"/>
    </xf>
    <xf numFmtId="49" fontId="4" fillId="6" borderId="12" xfId="0" applyNumberFormat="1" applyFont="1" applyFill="1" applyBorder="1" applyAlignment="1">
      <alignment horizontal="center" vertical="center" wrapText="1"/>
    </xf>
    <xf numFmtId="49" fontId="4" fillId="6" borderId="13" xfId="0" applyNumberFormat="1" applyFont="1" applyFill="1" applyBorder="1" applyAlignment="1">
      <alignment horizontal="center" vertical="center" wrapText="1"/>
    </xf>
    <xf numFmtId="49" fontId="2" fillId="6" borderId="8" xfId="0" applyNumberFormat="1" applyFont="1" applyFill="1" applyBorder="1" applyAlignment="1">
      <alignment horizontal="left" vertical="center" wrapText="1"/>
    </xf>
    <xf numFmtId="195" fontId="2" fillId="6" borderId="8" xfId="0" applyNumberFormat="1" applyFont="1" applyFill="1" applyBorder="1" applyAlignment="1">
      <alignment horizontal="center" vertical="center" wrapText="1"/>
    </xf>
    <xf numFmtId="195" fontId="5" fillId="0" borderId="14" xfId="0" applyNumberFormat="1" applyFont="1" applyBorder="1" applyAlignment="1">
      <alignment horizontal="right" vertical="center" wrapText="1"/>
    </xf>
    <xf numFmtId="195" fontId="5" fillId="7" borderId="14" xfId="0" applyNumberFormat="1" applyFont="1" applyFill="1" applyBorder="1" applyAlignment="1">
      <alignment horizontal="right" vertical="center" wrapText="1"/>
    </xf>
    <xf numFmtId="17" fontId="0" fillId="0" borderId="0" xfId="0" applyNumberFormat="1"/>
    <xf numFmtId="10" fontId="0" fillId="0" borderId="0" xfId="0" applyNumberFormat="1" applyAlignment="1">
      <alignment wrapText="1"/>
    </xf>
    <xf numFmtId="10" fontId="0" fillId="5" borderId="0" xfId="0" applyNumberFormat="1" applyFill="1" applyAlignment="1">
      <alignment wrapText="1"/>
    </xf>
    <xf numFmtId="0" fontId="6" fillId="2" borderId="1" xfId="0" applyFont="1" applyFill="1" applyBorder="1" applyAlignment="1">
      <alignmen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right" vertical="center" wrapText="1"/>
    </xf>
    <xf numFmtId="0" fontId="8" fillId="0" borderId="15" xfId="0" applyFont="1" applyBorder="1" applyAlignment="1">
      <alignment horizontal="left" vertical="top" wrapText="1"/>
    </xf>
    <xf numFmtId="0" fontId="0" fillId="0" borderId="15" xfId="0" applyBorder="1" applyAlignment="1">
      <alignment horizontal="center" vertical="top" wrapText="1"/>
    </xf>
    <xf numFmtId="0" fontId="0" fillId="0" borderId="15" xfId="0" applyBorder="1" applyAlignment="1">
      <alignment horizontal="right" vertical="top" wrapText="1"/>
    </xf>
    <xf numFmtId="0" fontId="0" fillId="0" borderId="15" xfId="0" applyBorder="1" applyAlignment="1">
      <alignment horizontal="left" vertical="top" wrapText="1"/>
    </xf>
    <xf numFmtId="4" fontId="0" fillId="0" borderId="15" xfId="0" applyNumberFormat="1" applyBorder="1" applyAlignment="1">
      <alignment horizontal="right" vertical="top" wrapText="1"/>
    </xf>
    <xf numFmtId="9" fontId="0" fillId="0" borderId="0" xfId="0" applyNumberFormat="1"/>
    <xf numFmtId="0" fontId="8" fillId="8" borderId="15" xfId="0" applyFont="1" applyFill="1" applyBorder="1" applyAlignment="1">
      <alignment horizontal="left" wrapText="1"/>
    </xf>
    <xf numFmtId="0" fontId="8" fillId="8" borderId="15" xfId="0" applyFont="1" applyFill="1" applyBorder="1" applyAlignment="1">
      <alignment horizontal="center" wrapText="1"/>
    </xf>
    <xf numFmtId="0" fontId="8" fillId="0" borderId="15" xfId="0" applyFont="1" applyBorder="1" applyAlignment="1">
      <alignment vertical="top" wrapText="1"/>
    </xf>
    <xf numFmtId="0" fontId="8" fillId="0" borderId="16" xfId="0" applyFont="1" applyBorder="1" applyAlignment="1">
      <alignment vertical="top" wrapText="1"/>
    </xf>
    <xf numFmtId="0" fontId="8" fillId="0" borderId="17" xfId="0" applyFont="1" applyBorder="1" applyAlignment="1">
      <alignment vertical="top" wrapText="1"/>
    </xf>
    <xf numFmtId="0" fontId="8" fillId="0" borderId="18" xfId="0" applyFont="1" applyBorder="1" applyAlignment="1">
      <alignment vertical="top" wrapText="1"/>
    </xf>
    <xf numFmtId="0" fontId="0" fillId="0" borderId="15" xfId="0" applyBorder="1" applyAlignment="1">
      <alignment vertical="top" wrapText="1"/>
    </xf>
    <xf numFmtId="0" fontId="0" fillId="0" borderId="19" xfId="0" applyBorder="1"/>
    <xf numFmtId="0" fontId="0" fillId="0" borderId="20" xfId="0" applyBorder="1"/>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0" fontId="9" fillId="0" borderId="0" xfId="12125" applyNumberFormat="1" applyFont="1" applyFill="1" applyBorder="1" applyAlignment="1" applyProtection="1"/>
    <xf numFmtId="0" fontId="0" fillId="0" borderId="0" xfId="0" applyAlignment="1">
      <alignment horizontal="left" vertical="center"/>
    </xf>
    <xf numFmtId="2" fontId="10" fillId="3" borderId="21" xfId="13002" applyFont="1" applyFill="1" applyBorder="1" applyAlignment="1">
      <alignment vertical="center" wrapText="1"/>
    </xf>
    <xf numFmtId="2" fontId="9" fillId="3" borderId="22" xfId="13002" applyFont="1" applyFill="1" applyBorder="1" applyAlignment="1">
      <alignment horizontal="center" vertical="center" wrapText="1"/>
    </xf>
    <xf numFmtId="2" fontId="9" fillId="3" borderId="23" xfId="13002" applyFont="1" applyFill="1" applyBorder="1" applyAlignment="1">
      <alignment horizontal="center" vertical="center" wrapText="1"/>
    </xf>
    <xf numFmtId="2" fontId="9" fillId="2" borderId="24" xfId="13002" applyFont="1" applyFill="1" applyBorder="1" applyAlignment="1">
      <alignment vertical="center" wrapText="1"/>
    </xf>
    <xf numFmtId="2" fontId="9" fillId="2" borderId="0" xfId="13002" applyFont="1" applyFill="1" applyBorder="1" applyAlignment="1">
      <alignment vertical="center" wrapText="1"/>
    </xf>
    <xf numFmtId="0" fontId="9" fillId="0" borderId="0" xfId="12125" applyFill="1" applyBorder="1"/>
    <xf numFmtId="2" fontId="11" fillId="3" borderId="25" xfId="13002" applyFont="1" applyFill="1" applyBorder="1" applyAlignment="1">
      <alignment horizontal="center" vertical="center" wrapText="1"/>
    </xf>
    <xf numFmtId="2" fontId="11" fillId="3" borderId="0" xfId="13002" applyFont="1" applyFill="1" applyBorder="1" applyAlignment="1">
      <alignment horizontal="center" vertical="center" wrapText="1"/>
    </xf>
    <xf numFmtId="2" fontId="11" fillId="3" borderId="26" xfId="13002" applyFont="1" applyFill="1" applyBorder="1" applyAlignment="1">
      <alignment horizontal="center" vertical="center" wrapText="1"/>
    </xf>
    <xf numFmtId="2" fontId="9" fillId="3" borderId="25" xfId="13002" applyFont="1" applyFill="1" applyBorder="1" applyAlignment="1">
      <alignment horizontal="center" wrapText="1"/>
    </xf>
    <xf numFmtId="2" fontId="9" fillId="3" borderId="0" xfId="13002" applyFont="1" applyFill="1" applyBorder="1" applyAlignment="1">
      <alignment horizontal="center" wrapText="1"/>
    </xf>
    <xf numFmtId="2" fontId="9" fillId="3" borderId="26" xfId="13002" applyFont="1" applyFill="1" applyBorder="1" applyAlignment="1">
      <alignment horizontal="center" wrapText="1"/>
    </xf>
    <xf numFmtId="2" fontId="12" fillId="2" borderId="0" xfId="13002" applyFont="1" applyFill="1" applyBorder="1" applyAlignment="1">
      <alignment vertical="center" wrapText="1"/>
    </xf>
    <xf numFmtId="2" fontId="9" fillId="3" borderId="25" xfId="13002" applyFont="1" applyFill="1" applyBorder="1" applyAlignment="1">
      <alignment horizontal="center" vertical="center"/>
    </xf>
    <xf numFmtId="2" fontId="9" fillId="3" borderId="0" xfId="13002" applyFont="1" applyFill="1" applyBorder="1" applyAlignment="1">
      <alignment horizontal="center" vertical="center"/>
    </xf>
    <xf numFmtId="2" fontId="9" fillId="3" borderId="26" xfId="13002" applyFont="1" applyFill="1" applyBorder="1" applyAlignment="1">
      <alignment horizontal="center" vertical="center"/>
    </xf>
    <xf numFmtId="2" fontId="12" fillId="2" borderId="0" xfId="13002" applyFont="1" applyFill="1" applyBorder="1" applyAlignment="1">
      <alignment vertical="center"/>
    </xf>
    <xf numFmtId="0" fontId="13" fillId="3" borderId="25" xfId="13292" applyFont="1" applyFill="1" applyBorder="1" applyAlignment="1"/>
    <xf numFmtId="0" fontId="13" fillId="3" borderId="0" xfId="13292" applyFont="1" applyFill="1" applyBorder="1" applyAlignment="1"/>
    <xf numFmtId="0" fontId="13" fillId="3" borderId="26" xfId="13292" applyFont="1" applyFill="1" applyBorder="1" applyAlignment="1"/>
    <xf numFmtId="0" fontId="13" fillId="2" borderId="0" xfId="13292" applyFont="1" applyFill="1" applyBorder="1" applyAlignment="1"/>
    <xf numFmtId="0" fontId="14" fillId="3" borderId="25" xfId="13292" applyFont="1" applyFill="1" applyBorder="1" applyAlignment="1">
      <alignment horizontal="center"/>
    </xf>
    <xf numFmtId="0" fontId="14" fillId="3" borderId="0" xfId="13292" applyFont="1" applyFill="1" applyBorder="1" applyAlignment="1">
      <alignment horizontal="center"/>
    </xf>
    <xf numFmtId="0" fontId="14" fillId="3" borderId="26" xfId="13292" applyFont="1" applyFill="1" applyBorder="1" applyAlignment="1">
      <alignment horizontal="center"/>
    </xf>
    <xf numFmtId="0" fontId="14" fillId="2" borderId="0" xfId="13292" applyFont="1" applyFill="1" applyBorder="1" applyAlignment="1"/>
    <xf numFmtId="0" fontId="0" fillId="3" borderId="6" xfId="0" applyFill="1" applyBorder="1" applyAlignment="1">
      <alignment horizontal="center" vertical="center"/>
    </xf>
    <xf numFmtId="0" fontId="0" fillId="3" borderId="27" xfId="0" applyFill="1" applyBorder="1" applyAlignment="1">
      <alignment horizontal="left" vertical="center"/>
    </xf>
    <xf numFmtId="0" fontId="0" fillId="3" borderId="28" xfId="0" applyFill="1" applyBorder="1" applyAlignment="1">
      <alignment horizontal="center" vertical="center"/>
    </xf>
    <xf numFmtId="0" fontId="0" fillId="0" borderId="0" xfId="0" applyBorder="1"/>
    <xf numFmtId="0" fontId="1" fillId="0" borderId="21" xfId="0" applyFont="1" applyBorder="1" applyAlignment="1">
      <alignment horizontal="center" vertical="center"/>
    </xf>
    <xf numFmtId="0" fontId="1" fillId="0" borderId="23" xfId="0" applyFont="1" applyBorder="1" applyAlignment="1">
      <alignment horizontal="center" vertical="center"/>
    </xf>
    <xf numFmtId="0" fontId="1" fillId="0" borderId="2" xfId="0" applyFont="1" applyBorder="1" applyAlignment="1">
      <alignment horizontal="center" vertical="center"/>
    </xf>
    <xf numFmtId="0" fontId="1" fillId="0" borderId="6" xfId="0" applyFont="1" applyBorder="1" applyAlignment="1">
      <alignment horizontal="center" vertical="center"/>
    </xf>
    <xf numFmtId="0" fontId="1" fillId="0" borderId="28" xfId="0" applyFont="1" applyBorder="1" applyAlignment="1">
      <alignment horizontal="center" vertical="center"/>
    </xf>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left" vertical="center"/>
    </xf>
    <xf numFmtId="2" fontId="0" fillId="0" borderId="1" xfId="24" applyNumberFormat="1" applyFont="1" applyBorder="1" applyAlignment="1">
      <alignment horizontal="center" vertical="center"/>
    </xf>
    <xf numFmtId="0" fontId="1" fillId="0" borderId="5" xfId="0" applyFont="1" applyBorder="1" applyAlignment="1">
      <alignment horizontal="center" vertical="center"/>
    </xf>
    <xf numFmtId="0" fontId="1" fillId="0" borderId="29" xfId="0" applyFont="1" applyBorder="1" applyAlignment="1">
      <alignment horizontal="center" vertical="center"/>
    </xf>
    <xf numFmtId="10" fontId="1" fillId="0" borderId="1" xfId="24" applyNumberFormat="1" applyFont="1" applyBorder="1" applyAlignment="1">
      <alignment horizontal="center" vertical="center"/>
    </xf>
    <xf numFmtId="10" fontId="0" fillId="0" borderId="1" xfId="24" applyNumberFormat="1" applyFont="1" applyBorder="1" applyAlignment="1">
      <alignment horizontal="center" vertical="center"/>
    </xf>
    <xf numFmtId="0" fontId="0" fillId="0" borderId="1" xfId="0" applyBorder="1" applyAlignment="1">
      <alignment horizontal="left" vertical="center" wrapText="1"/>
    </xf>
    <xf numFmtId="0" fontId="9" fillId="3" borderId="0" xfId="12125" applyNumberFormat="1" applyFont="1" applyFill="1" applyBorder="1" applyAlignment="1" applyProtection="1"/>
    <xf numFmtId="0" fontId="15" fillId="3" borderId="0" xfId="12125" applyNumberFormat="1" applyFont="1" applyFill="1" applyBorder="1" applyAlignment="1" applyProtection="1">
      <alignment horizontal="center"/>
    </xf>
    <xf numFmtId="0" fontId="9" fillId="3" borderId="0" xfId="12125" applyNumberFormat="1" applyFont="1" applyFill="1" applyBorder="1" applyAlignment="1" applyProtection="1">
      <alignment horizontal="center"/>
    </xf>
    <xf numFmtId="0" fontId="16" fillId="3" borderId="0" xfId="0" applyFont="1" applyFill="1"/>
    <xf numFmtId="0" fontId="5" fillId="3" borderId="0" xfId="0" applyFont="1" applyFill="1"/>
    <xf numFmtId="0" fontId="5" fillId="3" borderId="0" xfId="0" applyFont="1" applyFill="1" applyBorder="1" applyAlignment="1">
      <alignment horizontal="center"/>
    </xf>
    <xf numFmtId="0" fontId="17" fillId="3" borderId="0" xfId="0" applyFont="1" applyFill="1" applyAlignment="1">
      <alignment horizontal="center" vertical="center"/>
    </xf>
    <xf numFmtId="0" fontId="17" fillId="3" borderId="26" xfId="0" applyFont="1" applyFill="1" applyBorder="1" applyAlignment="1">
      <alignment horizontal="center" vertical="center"/>
    </xf>
    <xf numFmtId="0" fontId="17" fillId="3" borderId="25" xfId="0" applyNumberFormat="1" applyFont="1" applyFill="1" applyBorder="1" applyAlignment="1">
      <alignment horizontal="left" vertical="center"/>
    </xf>
    <xf numFmtId="0" fontId="5" fillId="3" borderId="0" xfId="0" applyNumberFormat="1" applyFont="1" applyFill="1" applyBorder="1" applyAlignment="1" applyProtection="1">
      <alignment horizontal="left" vertical="center"/>
    </xf>
    <xf numFmtId="0" fontId="17" fillId="3" borderId="6" xfId="0" applyNumberFormat="1" applyFont="1" applyFill="1" applyBorder="1" applyAlignment="1">
      <alignment horizontal="left" vertical="center"/>
    </xf>
    <xf numFmtId="0" fontId="5" fillId="3" borderId="6" xfId="0" applyNumberFormat="1" applyFont="1" applyFill="1" applyBorder="1" applyAlignment="1">
      <alignment horizontal="left" vertical="center"/>
    </xf>
    <xf numFmtId="0" fontId="9" fillId="3" borderId="27" xfId="12125" applyNumberFormat="1" applyFont="1" applyFill="1" applyBorder="1" applyAlignment="1" applyProtection="1"/>
    <xf numFmtId="0" fontId="17" fillId="3" borderId="27" xfId="0" applyNumberFormat="1" applyFont="1" applyFill="1" applyBorder="1" applyAlignment="1" applyProtection="1">
      <alignment horizontal="left" vertical="center"/>
    </xf>
    <xf numFmtId="0" fontId="5" fillId="3" borderId="0" xfId="0" applyNumberFormat="1" applyFont="1" applyFill="1" applyAlignment="1">
      <alignment horizontal="left" vertical="center"/>
    </xf>
    <xf numFmtId="0" fontId="5" fillId="3" borderId="0" xfId="0" applyNumberFormat="1" applyFont="1" applyFill="1" applyAlignment="1" applyProtection="1">
      <alignment horizontal="left" vertical="center"/>
    </xf>
    <xf numFmtId="0" fontId="5" fillId="3" borderId="0" xfId="0" applyNumberFormat="1" applyFont="1" applyFill="1" applyBorder="1" applyAlignment="1">
      <alignment horizontal="left" vertical="center"/>
    </xf>
    <xf numFmtId="0" fontId="17" fillId="3" borderId="27" xfId="0" applyNumberFormat="1" applyFont="1" applyFill="1" applyBorder="1" applyAlignment="1">
      <alignment horizontal="left" vertical="center" wrapText="1"/>
    </xf>
    <xf numFmtId="0" fontId="5" fillId="3" borderId="0" xfId="0" applyFont="1" applyFill="1" applyAlignment="1">
      <alignment horizontal="left" vertical="center"/>
    </xf>
    <xf numFmtId="0" fontId="5" fillId="3" borderId="0" xfId="0" applyFont="1" applyFill="1" applyAlignment="1">
      <alignment horizontal="center" vertical="center"/>
    </xf>
    <xf numFmtId="0" fontId="5" fillId="3" borderId="1" xfId="0" applyFont="1" applyFill="1" applyBorder="1" applyAlignment="1">
      <alignment horizontal="left" vertical="center"/>
    </xf>
    <xf numFmtId="0" fontId="18" fillId="3" borderId="1" xfId="0" applyFont="1" applyFill="1" applyBorder="1" applyAlignment="1">
      <alignment horizontal="center" vertical="center"/>
    </xf>
    <xf numFmtId="0" fontId="5" fillId="3" borderId="1" xfId="0" applyFont="1" applyFill="1" applyBorder="1" applyAlignment="1">
      <alignment horizontal="center" vertical="center"/>
    </xf>
    <xf numFmtId="10" fontId="5" fillId="9" borderId="1" xfId="24" applyNumberFormat="1" applyFont="1" applyFill="1" applyBorder="1" applyAlignment="1" applyProtection="1">
      <alignment horizontal="center" vertical="center"/>
      <protection locked="0"/>
    </xf>
    <xf numFmtId="10" fontId="5" fillId="3" borderId="1" xfId="24" applyNumberFormat="1" applyFont="1" applyFill="1" applyBorder="1" applyAlignment="1" applyProtection="1">
      <alignment horizontal="center" vertical="center"/>
      <protection locked="0"/>
    </xf>
    <xf numFmtId="0" fontId="5" fillId="3" borderId="1" xfId="0" applyFont="1" applyFill="1" applyBorder="1" applyAlignment="1">
      <alignment horizontal="left" vertical="center" wrapText="1"/>
    </xf>
    <xf numFmtId="10" fontId="5" fillId="3" borderId="1" xfId="24" applyNumberFormat="1" applyFont="1" applyFill="1" applyBorder="1" applyAlignment="1" applyProtection="1">
      <alignment horizontal="center" vertical="center"/>
    </xf>
    <xf numFmtId="10" fontId="19" fillId="3" borderId="1" xfId="24" applyNumberFormat="1" applyFont="1" applyFill="1" applyBorder="1" applyAlignment="1" applyProtection="1">
      <alignment horizontal="center" vertical="center"/>
    </xf>
    <xf numFmtId="0" fontId="17" fillId="10" borderId="5" xfId="0" applyFont="1" applyFill="1" applyBorder="1" applyAlignment="1">
      <alignment horizontal="center" vertical="center"/>
    </xf>
    <xf numFmtId="0" fontId="17" fillId="10" borderId="30" xfId="0" applyFont="1" applyFill="1" applyBorder="1" applyAlignment="1">
      <alignment horizontal="center" vertical="center"/>
    </xf>
    <xf numFmtId="0" fontId="17" fillId="10" borderId="1" xfId="0" applyFont="1" applyFill="1" applyBorder="1" applyAlignment="1">
      <alignment horizontal="center" vertical="center"/>
    </xf>
    <xf numFmtId="10" fontId="17" fillId="10" borderId="1" xfId="24" applyNumberFormat="1" applyFont="1" applyFill="1" applyBorder="1" applyAlignment="1">
      <alignment horizontal="center" vertical="center"/>
    </xf>
    <xf numFmtId="10" fontId="20" fillId="3" borderId="1" xfId="24" applyNumberFormat="1" applyFont="1" applyFill="1" applyBorder="1" applyAlignment="1">
      <alignment horizontal="center" vertical="center"/>
    </xf>
    <xf numFmtId="10" fontId="17" fillId="3" borderId="1" xfId="24" applyNumberFormat="1" applyFont="1" applyFill="1" applyBorder="1" applyAlignment="1">
      <alignment horizontal="center" vertical="center"/>
    </xf>
    <xf numFmtId="0" fontId="5" fillId="3" borderId="0" xfId="0" applyFont="1" applyFill="1" applyAlignment="1">
      <alignment horizontal="center"/>
    </xf>
    <xf numFmtId="0" fontId="16" fillId="3" borderId="0" xfId="0" applyFont="1" applyFill="1" applyAlignment="1">
      <alignment vertical="center"/>
    </xf>
    <xf numFmtId="0" fontId="21" fillId="3" borderId="0" xfId="0" applyFont="1" applyFill="1" applyAlignment="1">
      <alignment vertical="center" wrapText="1"/>
    </xf>
    <xf numFmtId="0" fontId="21" fillId="3" borderId="0" xfId="0" applyFont="1" applyFill="1" applyAlignment="1">
      <alignment horizontal="center" vertical="center" wrapText="1"/>
    </xf>
    <xf numFmtId="0" fontId="9" fillId="3" borderId="21"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25"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9" fillId="3" borderId="0" xfId="0" applyFont="1" applyFill="1" applyAlignment="1" applyProtection="1">
      <alignment vertical="center" wrapText="1"/>
      <protection locked="0"/>
    </xf>
    <xf numFmtId="0" fontId="5" fillId="3" borderId="0" xfId="0" applyFont="1" applyFill="1" applyAlignment="1" applyProtection="1">
      <alignment vertical="center" wrapText="1"/>
      <protection locked="0"/>
    </xf>
    <xf numFmtId="0" fontId="5" fillId="3" borderId="0" xfId="0" applyFont="1" applyFill="1" applyAlignment="1" applyProtection="1">
      <alignment horizontal="left" vertical="center" wrapText="1"/>
      <protection locked="0"/>
    </xf>
    <xf numFmtId="0" fontId="9" fillId="9" borderId="5" xfId="0" applyFont="1" applyFill="1" applyBorder="1" applyAlignment="1" applyProtection="1">
      <alignment horizontal="center" vertical="center" wrapText="1"/>
      <protection locked="0"/>
    </xf>
    <xf numFmtId="0" fontId="9" fillId="9" borderId="30" xfId="0" applyFont="1" applyFill="1" applyBorder="1" applyAlignment="1" applyProtection="1">
      <alignment horizontal="center" vertical="center" wrapText="1"/>
      <protection locked="0"/>
    </xf>
    <xf numFmtId="0" fontId="9" fillId="3" borderId="0" xfId="0" applyFont="1" applyFill="1" applyAlignment="1" applyProtection="1">
      <alignment horizontal="left" vertical="center" wrapText="1"/>
      <protection locked="0"/>
    </xf>
    <xf numFmtId="0" fontId="5" fillId="3" borderId="0" xfId="0" applyFont="1" applyFill="1" applyBorder="1" applyAlignment="1" applyProtection="1">
      <alignment horizontal="left" vertical="center" wrapText="1"/>
      <protection locked="0"/>
    </xf>
    <xf numFmtId="0" fontId="9" fillId="3" borderId="27" xfId="0" applyFont="1" applyFill="1" applyBorder="1" applyAlignment="1" applyProtection="1">
      <alignment horizontal="left" vertical="center" wrapText="1"/>
      <protection locked="0"/>
    </xf>
    <xf numFmtId="0" fontId="5" fillId="3" borderId="27" xfId="0" applyFont="1" applyFill="1" applyBorder="1" applyAlignment="1" applyProtection="1">
      <alignment horizontal="left" vertical="center" wrapText="1"/>
      <protection locked="0"/>
    </xf>
    <xf numFmtId="0" fontId="5" fillId="3" borderId="22" xfId="0" applyFont="1" applyFill="1" applyBorder="1" applyAlignment="1">
      <alignment horizontal="center"/>
    </xf>
    <xf numFmtId="0" fontId="5" fillId="3" borderId="0" xfId="0" applyFont="1" applyFill="1" applyBorder="1"/>
    <xf numFmtId="0" fontId="5" fillId="3" borderId="0" xfId="0" applyFont="1" applyFill="1" applyAlignment="1">
      <alignment horizontal="left"/>
    </xf>
    <xf numFmtId="49" fontId="5" fillId="3" borderId="0" xfId="0" applyNumberFormat="1" applyFont="1" applyFill="1" applyAlignment="1">
      <alignment wrapText="1"/>
    </xf>
    <xf numFmtId="0" fontId="5" fillId="3" borderId="0" xfId="0" applyFont="1" applyFill="1" applyAlignment="1">
      <alignment wrapText="1"/>
    </xf>
    <xf numFmtId="0" fontId="21" fillId="3" borderId="0" xfId="0" applyFont="1" applyFill="1" applyAlignment="1">
      <alignment vertical="center"/>
    </xf>
    <xf numFmtId="0" fontId="16" fillId="0" borderId="0" xfId="0" applyFont="1"/>
    <xf numFmtId="0" fontId="5" fillId="3" borderId="25" xfId="0" applyFont="1" applyFill="1" applyBorder="1" applyAlignment="1">
      <alignment horizontal="center"/>
    </xf>
    <xf numFmtId="0" fontId="5" fillId="3" borderId="26" xfId="0" applyFont="1" applyFill="1" applyBorder="1" applyAlignment="1">
      <alignment horizontal="center"/>
    </xf>
    <xf numFmtId="0" fontId="16" fillId="0" borderId="0" xfId="0" applyFont="1" applyAlignment="1">
      <alignment horizontal="center"/>
    </xf>
    <xf numFmtId="0" fontId="16" fillId="0" borderId="0" xfId="0" applyFont="1" applyAlignment="1">
      <alignment horizontal="center" vertical="center"/>
    </xf>
    <xf numFmtId="0" fontId="17" fillId="3" borderId="6" xfId="0" applyFont="1" applyFill="1" applyBorder="1" applyAlignment="1">
      <alignment horizontal="center" vertical="center"/>
    </xf>
    <xf numFmtId="0" fontId="17" fillId="3" borderId="28" xfId="0" applyFont="1" applyFill="1" applyBorder="1" applyAlignment="1">
      <alignment horizontal="center" vertical="center"/>
    </xf>
    <xf numFmtId="0" fontId="5" fillId="3" borderId="26" xfId="0" applyNumberFormat="1" applyFont="1" applyFill="1" applyBorder="1" applyAlignment="1" applyProtection="1">
      <alignment horizontal="left" vertical="center"/>
    </xf>
    <xf numFmtId="0" fontId="5" fillId="3" borderId="25" xfId="0" applyNumberFormat="1" applyFont="1" applyFill="1" applyBorder="1" applyAlignment="1">
      <alignment horizontal="left" vertical="center"/>
    </xf>
    <xf numFmtId="0" fontId="5" fillId="3" borderId="26" xfId="0" applyNumberFormat="1" applyFont="1" applyFill="1" applyBorder="1" applyAlignment="1">
      <alignment horizontal="left" vertical="center"/>
    </xf>
    <xf numFmtId="0" fontId="5" fillId="3" borderId="25" xfId="0" applyNumberFormat="1" applyFont="1" applyFill="1" applyBorder="1" applyAlignment="1" applyProtection="1">
      <alignment horizontal="left" vertical="center"/>
    </xf>
    <xf numFmtId="0" fontId="17" fillId="3" borderId="28" xfId="0" applyNumberFormat="1" applyFont="1" applyFill="1" applyBorder="1" applyAlignment="1" applyProtection="1">
      <alignment horizontal="left" vertical="center"/>
    </xf>
    <xf numFmtId="0" fontId="17" fillId="3" borderId="28" xfId="0" applyNumberFormat="1" applyFont="1" applyFill="1" applyBorder="1" applyAlignment="1">
      <alignment horizontal="left" vertical="center"/>
    </xf>
    <xf numFmtId="0" fontId="17" fillId="3" borderId="6" xfId="0" applyNumberFormat="1" applyFont="1" applyFill="1" applyBorder="1" applyAlignment="1" applyProtection="1">
      <alignment horizontal="left" vertical="center"/>
    </xf>
    <xf numFmtId="0" fontId="5" fillId="3" borderId="0" xfId="0" applyNumberFormat="1" applyFont="1" applyFill="1" applyAlignment="1">
      <alignment horizontal="left" vertical="center" wrapText="1"/>
    </xf>
    <xf numFmtId="0" fontId="5" fillId="3" borderId="0" xfId="0" applyNumberFormat="1" applyFont="1" applyFill="1" applyAlignment="1" applyProtection="1">
      <alignment horizontal="left" vertical="center" wrapText="1"/>
      <protection hidden="1"/>
    </xf>
    <xf numFmtId="0" fontId="17" fillId="3" borderId="25" xfId="0" applyNumberFormat="1" applyFont="1" applyFill="1" applyBorder="1" applyAlignment="1">
      <alignment horizontal="center" vertical="center"/>
    </xf>
    <xf numFmtId="0" fontId="17" fillId="3" borderId="26" xfId="0" applyNumberFormat="1" applyFont="1" applyFill="1" applyBorder="1" applyAlignment="1">
      <alignment horizontal="center" vertical="center"/>
    </xf>
    <xf numFmtId="0" fontId="5" fillId="3" borderId="6"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49" fontId="17" fillId="3" borderId="6" xfId="0" applyNumberFormat="1" applyFont="1" applyFill="1" applyBorder="1" applyAlignment="1">
      <alignment horizontal="left" vertical="center" wrapText="1"/>
    </xf>
    <xf numFmtId="0" fontId="17" fillId="3" borderId="28" xfId="0" applyNumberFormat="1" applyFont="1" applyFill="1" applyBorder="1" applyAlignment="1">
      <alignment horizontal="left" vertical="center" wrapText="1"/>
    </xf>
    <xf numFmtId="10" fontId="5" fillId="9" borderId="1" xfId="24" applyNumberFormat="1" applyFont="1" applyFill="1" applyBorder="1" applyAlignment="1">
      <alignment horizontal="center" vertical="center"/>
    </xf>
    <xf numFmtId="0" fontId="22" fillId="0" borderId="0" xfId="0" applyFont="1" applyAlignment="1">
      <alignment horizontal="center"/>
    </xf>
    <xf numFmtId="0" fontId="22" fillId="0" borderId="0" xfId="0" applyFont="1" applyFill="1" applyBorder="1" applyAlignment="1">
      <alignment horizontal="center" vertical="center"/>
    </xf>
    <xf numFmtId="0" fontId="23" fillId="0" borderId="0" xfId="0" applyFont="1" applyAlignment="1">
      <alignment horizontal="center"/>
    </xf>
    <xf numFmtId="10" fontId="24" fillId="11" borderId="31" xfId="0" applyNumberFormat="1" applyFont="1" applyFill="1" applyBorder="1" applyAlignment="1">
      <alignment horizontal="center" vertical="center"/>
    </xf>
    <xf numFmtId="10" fontId="24" fillId="11" borderId="32" xfId="0" applyNumberFormat="1" applyFont="1" applyFill="1" applyBorder="1" applyAlignment="1">
      <alignment horizontal="center" vertical="center"/>
    </xf>
    <xf numFmtId="10" fontId="24" fillId="11" borderId="33" xfId="0" applyNumberFormat="1" applyFont="1" applyFill="1" applyBorder="1" applyAlignment="1">
      <alignment horizontal="center" vertical="center"/>
    </xf>
    <xf numFmtId="10" fontId="24" fillId="11" borderId="34" xfId="0" applyNumberFormat="1" applyFont="1" applyFill="1" applyBorder="1" applyAlignment="1">
      <alignment horizontal="center" vertical="center"/>
    </xf>
    <xf numFmtId="10" fontId="24" fillId="11" borderId="4" xfId="0" applyNumberFormat="1" applyFont="1" applyFill="1" applyBorder="1" applyAlignment="1">
      <alignment horizontal="center" vertical="center"/>
    </xf>
    <xf numFmtId="10" fontId="24" fillId="11" borderId="28" xfId="0" applyNumberFormat="1" applyFont="1" applyFill="1" applyBorder="1" applyAlignment="1">
      <alignment horizontal="center" vertical="center"/>
    </xf>
    <xf numFmtId="0" fontId="24" fillId="0" borderId="21" xfId="0" applyFont="1" applyFill="1" applyBorder="1" applyAlignment="1">
      <alignment horizontal="center" vertical="center"/>
    </xf>
    <xf numFmtId="0" fontId="24" fillId="0" borderId="23" xfId="0" applyFont="1" applyFill="1" applyBorder="1" applyAlignment="1">
      <alignment horizontal="center" vertical="center"/>
    </xf>
    <xf numFmtId="0" fontId="24" fillId="0" borderId="25" xfId="0" applyFont="1" applyFill="1" applyBorder="1" applyAlignment="1">
      <alignment horizontal="center" vertical="center"/>
    </xf>
    <xf numFmtId="0" fontId="24" fillId="0" borderId="26"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28" xfId="0" applyFont="1" applyFill="1" applyBorder="1" applyAlignment="1">
      <alignment horizontal="center" vertical="center"/>
    </xf>
    <xf numFmtId="10" fontId="24" fillId="0" borderId="0" xfId="0" applyNumberFormat="1" applyFont="1" applyFill="1" applyBorder="1" applyAlignment="1">
      <alignment horizontal="centerContinuous" vertical="center"/>
    </xf>
    <xf numFmtId="0" fontId="9" fillId="3" borderId="23"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9" fillId="9" borderId="29" xfId="0" applyFont="1" applyFill="1" applyBorder="1" applyAlignment="1" applyProtection="1">
      <alignment horizontal="center" vertical="center" wrapText="1"/>
      <protection locked="0"/>
    </xf>
    <xf numFmtId="58" fontId="9" fillId="3" borderId="0" xfId="12125" applyNumberFormat="1" applyFont="1" applyFill="1" applyBorder="1" applyAlignment="1" applyProtection="1"/>
    <xf numFmtId="0" fontId="0" fillId="0" borderId="0" xfId="0" applyFill="1"/>
    <xf numFmtId="0" fontId="25" fillId="2" borderId="0" xfId="12940" applyFont="1" applyFill="1" applyBorder="1" applyAlignment="1">
      <alignment horizontal="center" vertical="center" wrapText="1"/>
    </xf>
    <xf numFmtId="0" fontId="12" fillId="2" borderId="0" xfId="12940" applyFont="1" applyFill="1" applyBorder="1" applyAlignment="1">
      <alignment horizontal="left" vertical="center" wrapText="1"/>
    </xf>
    <xf numFmtId="0" fontId="12" fillId="2" borderId="26" xfId="12940" applyFont="1" applyFill="1" applyBorder="1" applyAlignment="1">
      <alignment horizontal="left" vertical="center" wrapText="1"/>
    </xf>
    <xf numFmtId="0" fontId="1" fillId="0" borderId="1" xfId="0" applyFont="1" applyBorder="1"/>
    <xf numFmtId="0" fontId="12" fillId="2" borderId="0" xfId="12940" applyFont="1" applyFill="1" applyBorder="1" applyAlignment="1">
      <alignment horizontal="left" vertical="top" wrapText="1"/>
    </xf>
    <xf numFmtId="0" fontId="12" fillId="2" borderId="26" xfId="12940" applyFont="1" applyFill="1" applyBorder="1" applyAlignment="1">
      <alignment horizontal="left" vertical="top" wrapText="1"/>
    </xf>
    <xf numFmtId="10" fontId="16" fillId="0" borderId="1" xfId="24" applyNumberFormat="1" applyFont="1" applyBorder="1" applyAlignment="1">
      <alignment horizontal="center" wrapText="1"/>
    </xf>
    <xf numFmtId="10" fontId="0" fillId="0" borderId="1" xfId="0" applyNumberFormat="1" applyBorder="1" applyAlignment="1">
      <alignment horizontal="center"/>
    </xf>
    <xf numFmtId="0" fontId="15" fillId="2" borderId="0" xfId="12940" applyFont="1" applyFill="1" applyBorder="1" applyAlignment="1">
      <alignment horizontal="center" vertical="top" wrapText="1"/>
    </xf>
    <xf numFmtId="0" fontId="26" fillId="0" borderId="5" xfId="12978" applyFont="1" applyFill="1" applyBorder="1" applyAlignment="1">
      <alignment horizontal="center" vertical="center"/>
    </xf>
    <xf numFmtId="0" fontId="26" fillId="0" borderId="29" xfId="12978" applyFont="1" applyFill="1" applyBorder="1" applyAlignment="1">
      <alignment horizontal="center" vertical="center"/>
    </xf>
    <xf numFmtId="0" fontId="26" fillId="0" borderId="1" xfId="12978" applyFont="1" applyFill="1" applyBorder="1" applyAlignment="1">
      <alignment horizontal="center" vertical="center"/>
    </xf>
    <xf numFmtId="0" fontId="26" fillId="0" borderId="21" xfId="12978" applyFont="1" applyFill="1" applyBorder="1" applyAlignment="1">
      <alignment horizontal="center" vertical="center"/>
    </xf>
    <xf numFmtId="0" fontId="26" fillId="0" borderId="22" xfId="12978" applyFont="1" applyFill="1" applyBorder="1" applyAlignment="1">
      <alignment vertical="center"/>
    </xf>
    <xf numFmtId="185" fontId="0" fillId="0" borderId="21" xfId="0" applyNumberFormat="1" applyFill="1" applyBorder="1" applyAlignment="1">
      <alignment horizontal="right" vertical="center"/>
    </xf>
    <xf numFmtId="185" fontId="27" fillId="0" borderId="23" xfId="12978" applyNumberFormat="1" applyFont="1" applyFill="1" applyBorder="1" applyAlignment="1">
      <alignment horizontal="left" vertical="center" wrapText="1"/>
    </xf>
    <xf numFmtId="0" fontId="28" fillId="0" borderId="1" xfId="12978" applyNumberFormat="1" applyFont="1" applyFill="1" applyBorder="1" applyAlignment="1">
      <alignment horizontal="center" vertical="center" wrapText="1"/>
    </xf>
    <xf numFmtId="0" fontId="0" fillId="0" borderId="1" xfId="0" applyFont="1" applyFill="1" applyBorder="1" applyAlignment="1">
      <alignment vertical="center" wrapText="1"/>
    </xf>
    <xf numFmtId="4" fontId="28" fillId="0" borderId="5" xfId="12978" applyNumberFormat="1" applyFont="1" applyFill="1" applyBorder="1" applyAlignment="1">
      <alignment horizontal="center" vertical="center"/>
    </xf>
    <xf numFmtId="0" fontId="28" fillId="0" borderId="6" xfId="12978" applyNumberFormat="1" applyFont="1" applyFill="1" applyBorder="1" applyAlignment="1">
      <alignment horizontal="center" vertical="center" wrapText="1"/>
    </xf>
    <xf numFmtId="0" fontId="28" fillId="0" borderId="27" xfId="12978" applyNumberFormat="1" applyFont="1" applyFill="1" applyBorder="1" applyAlignment="1">
      <alignment vertical="center" wrapText="1"/>
    </xf>
    <xf numFmtId="0" fontId="0" fillId="0" borderId="21" xfId="0" applyBorder="1"/>
    <xf numFmtId="0" fontId="29" fillId="0" borderId="1" xfId="12978" applyNumberFormat="1" applyFont="1" applyFill="1" applyBorder="1" applyAlignment="1">
      <alignment horizontal="left" vertical="center" wrapText="1"/>
    </xf>
    <xf numFmtId="0" fontId="30" fillId="0" borderId="1" xfId="12978" applyFont="1" applyFill="1" applyBorder="1" applyAlignment="1">
      <alignment horizontal="center" vertical="center"/>
    </xf>
    <xf numFmtId="0" fontId="30" fillId="0" borderId="4" xfId="12978" applyFont="1" applyFill="1" applyBorder="1" applyAlignment="1">
      <alignment horizontal="center" vertical="center"/>
    </xf>
    <xf numFmtId="0" fontId="0" fillId="0" borderId="25" xfId="0" applyBorder="1"/>
    <xf numFmtId="0" fontId="0" fillId="0" borderId="1" xfId="0" applyFill="1" applyBorder="1" applyAlignment="1">
      <alignment horizontal="center" vertical="center"/>
    </xf>
    <xf numFmtId="0" fontId="31" fillId="0" borderId="1" xfId="0" applyFont="1" applyFill="1" applyBorder="1" applyAlignment="1">
      <alignment horizontal="center" vertical="center"/>
    </xf>
    <xf numFmtId="0" fontId="31" fillId="0" borderId="1" xfId="0" applyFont="1" applyFill="1" applyBorder="1" applyAlignment="1">
      <alignment wrapText="1"/>
    </xf>
    <xf numFmtId="196" fontId="31" fillId="0" borderId="1" xfId="0" applyNumberFormat="1" applyFont="1" applyFill="1" applyBorder="1" applyAlignment="1">
      <alignment vertical="center"/>
    </xf>
    <xf numFmtId="0" fontId="0" fillId="0" borderId="21" xfId="0" applyFill="1" applyBorder="1" applyAlignment="1">
      <alignment vertical="center"/>
    </xf>
    <xf numFmtId="0" fontId="0" fillId="0" borderId="22" xfId="0" applyFill="1" applyBorder="1" applyAlignment="1">
      <alignment horizontal="center" vertical="center"/>
    </xf>
    <xf numFmtId="0" fontId="31" fillId="0" borderId="30" xfId="0" applyFont="1" applyFill="1" applyBorder="1" applyAlignment="1">
      <alignment vertical="center" wrapText="1"/>
    </xf>
    <xf numFmtId="0" fontId="0" fillId="0" borderId="30" xfId="0" applyFill="1" applyBorder="1" applyAlignment="1">
      <alignment horizontal="center" vertical="center"/>
    </xf>
    <xf numFmtId="0" fontId="31" fillId="0" borderId="30" xfId="0" applyFont="1" applyFill="1" applyBorder="1" applyAlignment="1">
      <alignment horizontal="center" vertical="center"/>
    </xf>
    <xf numFmtId="196" fontId="31" fillId="0" borderId="30" xfId="0" applyNumberFormat="1" applyFont="1" applyFill="1" applyBorder="1" applyAlignment="1">
      <alignment vertical="center"/>
    </xf>
    <xf numFmtId="0" fontId="0" fillId="0" borderId="25" xfId="0" applyFill="1" applyBorder="1" applyAlignment="1">
      <alignment vertical="center"/>
    </xf>
    <xf numFmtId="0" fontId="0" fillId="0" borderId="0" xfId="0" applyFill="1" applyBorder="1" applyAlignment="1">
      <alignment horizontal="center" vertical="center"/>
    </xf>
    <xf numFmtId="0" fontId="0" fillId="0" borderId="26" xfId="0"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center" vertical="center"/>
    </xf>
    <xf numFmtId="196" fontId="32" fillId="0" borderId="1" xfId="0" applyNumberFormat="1" applyFont="1" applyFill="1" applyBorder="1" applyAlignment="1">
      <alignment horizontal="left" vertical="center"/>
    </xf>
    <xf numFmtId="0" fontId="0" fillId="0" borderId="1" xfId="0" applyFill="1" applyBorder="1" applyAlignment="1">
      <alignment horizontal="left" vertical="center"/>
    </xf>
    <xf numFmtId="4" fontId="27" fillId="0" borderId="1" xfId="12978" applyNumberFormat="1" applyFont="1" applyFill="1" applyBorder="1" applyAlignment="1">
      <alignment horizontal="right" vertical="center"/>
    </xf>
    <xf numFmtId="10" fontId="31" fillId="0" borderId="1" xfId="0" applyNumberFormat="1" applyFont="1" applyFill="1" applyBorder="1" applyAlignment="1">
      <alignment horizontal="center" vertical="center"/>
    </xf>
    <xf numFmtId="4" fontId="0" fillId="0" borderId="1" xfId="0" applyNumberFormat="1" applyFont="1" applyFill="1" applyBorder="1" applyAlignment="1">
      <alignment horizontal="right" vertical="center"/>
    </xf>
    <xf numFmtId="4" fontId="31" fillId="0" borderId="1" xfId="0" applyNumberFormat="1" applyFont="1" applyFill="1" applyBorder="1" applyAlignment="1">
      <alignment vertical="center"/>
    </xf>
    <xf numFmtId="0" fontId="0" fillId="0" borderId="27" xfId="0" applyFill="1" applyBorder="1" applyAlignment="1">
      <alignment horizontal="center" vertical="center"/>
    </xf>
    <xf numFmtId="0" fontId="0" fillId="0" borderId="28" xfId="0" applyFill="1" applyBorder="1" applyAlignment="1">
      <alignment horizontal="center" vertical="center"/>
    </xf>
    <xf numFmtId="0" fontId="0" fillId="12" borderId="5" xfId="0" applyFill="1" applyBorder="1" applyAlignment="1">
      <alignment horizontal="center" vertical="center"/>
    </xf>
    <xf numFmtId="0" fontId="33" fillId="12" borderId="27" xfId="0" applyFont="1" applyFill="1" applyBorder="1" applyAlignment="1">
      <alignment horizontal="center" vertical="center"/>
    </xf>
    <xf numFmtId="0" fontId="0" fillId="12" borderId="30" xfId="0" applyFill="1" applyBorder="1" applyAlignment="1">
      <alignment horizontal="center" vertical="center"/>
    </xf>
    <xf numFmtId="0" fontId="0" fillId="12" borderId="30" xfId="0" applyFill="1" applyBorder="1" applyAlignment="1">
      <alignment vertical="center"/>
    </xf>
    <xf numFmtId="0" fontId="31" fillId="0" borderId="1" xfId="0" applyFont="1" applyFill="1" applyBorder="1" applyAlignment="1">
      <alignment horizontal="right" vertical="center"/>
    </xf>
    <xf numFmtId="0" fontId="34" fillId="0" borderId="5" xfId="12978" applyFont="1" applyFill="1" applyBorder="1" applyAlignment="1">
      <alignment horizontal="center" vertical="center"/>
    </xf>
    <xf numFmtId="0" fontId="34" fillId="0" borderId="29" xfId="12978" applyFont="1" applyFill="1" applyBorder="1" applyAlignment="1">
      <alignment horizontal="center" vertical="center"/>
    </xf>
    <xf numFmtId="0" fontId="34" fillId="0" borderId="1" xfId="12978" applyFont="1" applyFill="1" applyBorder="1" applyAlignment="1">
      <alignment horizontal="center" vertical="center"/>
    </xf>
    <xf numFmtId="0" fontId="34" fillId="0" borderId="21" xfId="12978" applyFont="1" applyFill="1" applyBorder="1" applyAlignment="1">
      <alignment horizontal="center" vertical="center"/>
    </xf>
    <xf numFmtId="0" fontId="34" fillId="0" borderId="22" xfId="12978" applyFont="1" applyFill="1" applyBorder="1" applyAlignment="1">
      <alignment vertical="center"/>
    </xf>
    <xf numFmtId="185" fontId="35" fillId="0" borderId="23" xfId="12978" applyNumberFormat="1" applyFont="1" applyFill="1" applyBorder="1" applyAlignment="1">
      <alignment horizontal="left" vertical="center" wrapText="1"/>
    </xf>
    <xf numFmtId="0" fontId="36" fillId="0" borderId="1" xfId="12978" applyNumberFormat="1" applyFont="1" applyFill="1" applyBorder="1" applyAlignment="1">
      <alignment horizontal="center" vertical="center" wrapText="1"/>
    </xf>
    <xf numFmtId="4" fontId="36" fillId="0" borderId="5" xfId="12978" applyNumberFormat="1" applyFont="1" applyFill="1" applyBorder="1" applyAlignment="1">
      <alignment horizontal="center" vertical="center"/>
    </xf>
    <xf numFmtId="0" fontId="36" fillId="0" borderId="6" xfId="12978" applyNumberFormat="1" applyFont="1" applyFill="1" applyBorder="1" applyAlignment="1">
      <alignment horizontal="center" vertical="center" wrapText="1"/>
    </xf>
    <xf numFmtId="0" fontId="36" fillId="0" borderId="27" xfId="12978" applyNumberFormat="1" applyFont="1" applyFill="1" applyBorder="1" applyAlignment="1">
      <alignment vertical="center" wrapText="1"/>
    </xf>
    <xf numFmtId="0" fontId="37" fillId="0" borderId="1" xfId="12978" applyNumberFormat="1" applyFont="1" applyFill="1" applyBorder="1" applyAlignment="1">
      <alignment horizontal="left" vertical="center" wrapText="1"/>
    </xf>
    <xf numFmtId="0" fontId="38" fillId="0" borderId="1" xfId="12978" applyFont="1" applyFill="1" applyBorder="1" applyAlignment="1">
      <alignment horizontal="center" vertical="center"/>
    </xf>
    <xf numFmtId="0" fontId="38" fillId="0" borderId="4" xfId="12978" applyFont="1" applyFill="1" applyBorder="1" applyAlignment="1">
      <alignment horizontal="center" vertical="center"/>
    </xf>
    <xf numFmtId="0" fontId="0" fillId="0" borderId="1" xfId="0" applyFill="1" applyBorder="1" applyAlignment="1">
      <alignment horizontal="center"/>
    </xf>
    <xf numFmtId="0" fontId="0" fillId="0" borderId="1" xfId="0" applyFont="1" applyFill="1" applyBorder="1" applyAlignment="1">
      <alignment horizontal="center"/>
    </xf>
    <xf numFmtId="0" fontId="0" fillId="0" borderId="1" xfId="0" applyFont="1" applyFill="1" applyBorder="1"/>
    <xf numFmtId="196" fontId="0" fillId="0" borderId="1" xfId="0" applyNumberFormat="1" applyFont="1" applyFill="1" applyBorder="1"/>
    <xf numFmtId="0" fontId="0" fillId="0" borderId="1" xfId="0" applyFont="1" applyFill="1" applyBorder="1" applyAlignment="1">
      <alignment wrapText="1"/>
    </xf>
    <xf numFmtId="0" fontId="0" fillId="0" borderId="1" xfId="0" applyFont="1" applyFill="1" applyBorder="1" applyAlignment="1">
      <alignment horizontal="right"/>
    </xf>
    <xf numFmtId="0" fontId="0" fillId="0" borderId="30" xfId="0" applyFont="1" applyFill="1" applyBorder="1" applyAlignment="1">
      <alignment vertical="center" wrapText="1"/>
    </xf>
    <xf numFmtId="0" fontId="0" fillId="0" borderId="30" xfId="0" applyFont="1" applyFill="1" applyBorder="1" applyAlignment="1">
      <alignment horizontal="center" vertical="center"/>
    </xf>
    <xf numFmtId="196" fontId="0" fillId="0" borderId="30" xfId="0" applyNumberFormat="1" applyFont="1" applyFill="1" applyBorder="1" applyAlignment="1">
      <alignment vertical="center"/>
    </xf>
    <xf numFmtId="0" fontId="0" fillId="0" borderId="31" xfId="0" applyFont="1" applyFill="1" applyBorder="1" applyAlignment="1">
      <alignment horizontal="left" vertical="center"/>
    </xf>
    <xf numFmtId="0" fontId="0" fillId="0" borderId="31" xfId="0" applyFont="1" applyFill="1" applyBorder="1" applyAlignment="1">
      <alignment horizontal="center" vertical="center"/>
    </xf>
    <xf numFmtId="196" fontId="0" fillId="0" borderId="31" xfId="0" applyNumberFormat="1" applyFont="1" applyFill="1" applyBorder="1" applyAlignment="1">
      <alignment horizontal="left" vertical="center"/>
    </xf>
    <xf numFmtId="0" fontId="0" fillId="0" borderId="35" xfId="0" applyFill="1" applyBorder="1" applyAlignment="1">
      <alignment horizontal="left" vertical="center"/>
    </xf>
    <xf numFmtId="0" fontId="0" fillId="0" borderId="35" xfId="0" applyFont="1" applyFill="1" applyBorder="1" applyAlignment="1">
      <alignment horizontal="center" vertical="center"/>
    </xf>
    <xf numFmtId="4" fontId="35" fillId="0" borderId="35" xfId="12978" applyNumberFormat="1" applyFont="1" applyFill="1" applyBorder="1" applyAlignment="1">
      <alignment horizontal="right" vertical="center"/>
    </xf>
    <xf numFmtId="10" fontId="0" fillId="0" borderId="35" xfId="0" applyNumberFormat="1" applyFont="1" applyFill="1" applyBorder="1" applyAlignment="1">
      <alignment horizontal="center" vertical="center"/>
    </xf>
    <xf numFmtId="2" fontId="0" fillId="0" borderId="35" xfId="0" applyNumberFormat="1" applyFont="1" applyFill="1" applyBorder="1" applyAlignment="1">
      <alignment horizontal="right" vertical="center"/>
    </xf>
    <xf numFmtId="196" fontId="0" fillId="0" borderId="35" xfId="0" applyNumberFormat="1" applyFont="1" applyFill="1" applyBorder="1" applyAlignment="1">
      <alignment vertical="center"/>
    </xf>
    <xf numFmtId="0" fontId="0" fillId="0" borderId="36" xfId="0" applyFill="1" applyBorder="1" applyAlignment="1">
      <alignment horizontal="left" vertical="center"/>
    </xf>
    <xf numFmtId="0" fontId="0" fillId="0" borderId="36" xfId="0" applyFill="1" applyBorder="1" applyAlignment="1">
      <alignment horizontal="center" vertical="center"/>
    </xf>
    <xf numFmtId="0" fontId="0" fillId="0" borderId="36" xfId="0" applyFont="1" applyFill="1" applyBorder="1" applyAlignment="1">
      <alignment horizontal="center" vertical="center"/>
    </xf>
    <xf numFmtId="196" fontId="0" fillId="0" borderId="36" xfId="0" applyNumberFormat="1" applyFont="1" applyFill="1" applyBorder="1" applyAlignment="1">
      <alignment vertical="center"/>
    </xf>
    <xf numFmtId="0" fontId="0" fillId="4" borderId="5" xfId="0" applyFill="1" applyBorder="1" applyAlignment="1">
      <alignment horizontal="center"/>
    </xf>
    <xf numFmtId="0" fontId="39" fillId="4" borderId="27" xfId="0" applyFont="1" applyFill="1" applyBorder="1" applyAlignment="1">
      <alignment horizontal="center"/>
    </xf>
    <xf numFmtId="0" fontId="0" fillId="4" borderId="30" xfId="0" applyFill="1" applyBorder="1" applyAlignment="1">
      <alignment horizontal="center"/>
    </xf>
    <xf numFmtId="0" fontId="0" fillId="4" borderId="30" xfId="0" applyFill="1" applyBorder="1"/>
    <xf numFmtId="0" fontId="25" fillId="2" borderId="0" xfId="12940" applyFont="1" applyFill="1" applyBorder="1" applyAlignment="1">
      <alignment vertical="center" wrapText="1"/>
    </xf>
    <xf numFmtId="17" fontId="0" fillId="0" borderId="1" xfId="0" applyNumberFormat="1" applyBorder="1" applyAlignment="1">
      <alignment horizontal="center"/>
    </xf>
    <xf numFmtId="0" fontId="26" fillId="0" borderId="23" xfId="12978" applyFont="1" applyFill="1" applyBorder="1" applyAlignment="1">
      <alignment vertical="center"/>
    </xf>
    <xf numFmtId="0" fontId="30" fillId="0" borderId="29" xfId="12978" applyFont="1" applyFill="1" applyBorder="1" applyAlignment="1">
      <alignment horizontal="center" vertical="center" wrapText="1"/>
    </xf>
    <xf numFmtId="0" fontId="28" fillId="0" borderId="28" xfId="12978" applyFont="1" applyFill="1" applyBorder="1" applyAlignment="1">
      <alignment horizontal="center" vertical="center"/>
    </xf>
    <xf numFmtId="4" fontId="40" fillId="0" borderId="29" xfId="12978" applyNumberFormat="1" applyFont="1" applyFill="1" applyBorder="1" applyAlignment="1">
      <alignment horizontal="center" vertical="center"/>
    </xf>
    <xf numFmtId="177" fontId="31" fillId="0" borderId="1" xfId="5" applyFont="1" applyFill="1" applyBorder="1" applyAlignment="1">
      <alignment horizontal="right" vertical="center"/>
    </xf>
    <xf numFmtId="2" fontId="31" fillId="0" borderId="1" xfId="0" applyNumberFormat="1" applyFont="1" applyFill="1" applyBorder="1" applyAlignment="1">
      <alignment vertical="center"/>
    </xf>
    <xf numFmtId="2" fontId="31" fillId="0" borderId="30" xfId="0" applyNumberFormat="1" applyFont="1" applyFill="1" applyBorder="1" applyAlignment="1">
      <alignment vertical="center"/>
    </xf>
    <xf numFmtId="2" fontId="31" fillId="0" borderId="29" xfId="0" applyNumberFormat="1" applyFont="1" applyFill="1" applyBorder="1" applyAlignment="1">
      <alignment vertical="center"/>
    </xf>
    <xf numFmtId="2" fontId="0" fillId="0" borderId="1" xfId="0" applyNumberFormat="1" applyFont="1" applyFill="1" applyBorder="1" applyAlignment="1">
      <alignment horizontal="center" vertical="center"/>
    </xf>
    <xf numFmtId="2" fontId="0" fillId="0" borderId="1" xfId="0" applyNumberFormat="1" applyFont="1" applyFill="1" applyBorder="1" applyAlignment="1">
      <alignment vertical="center"/>
    </xf>
    <xf numFmtId="0" fontId="0" fillId="12" borderId="29" xfId="0" applyFill="1" applyBorder="1" applyAlignment="1">
      <alignment vertical="center"/>
    </xf>
    <xf numFmtId="2" fontId="31" fillId="0" borderId="1" xfId="0" applyNumberFormat="1" applyFont="1" applyFill="1" applyBorder="1" applyAlignment="1">
      <alignment horizontal="right" vertical="center"/>
    </xf>
    <xf numFmtId="0" fontId="34" fillId="0" borderId="23" xfId="12978" applyFont="1" applyFill="1" applyBorder="1" applyAlignment="1">
      <alignment vertical="center"/>
    </xf>
    <xf numFmtId="0" fontId="38" fillId="0" borderId="29" xfId="12978" applyFont="1" applyFill="1" applyBorder="1" applyAlignment="1">
      <alignment horizontal="center" vertical="center" wrapText="1"/>
    </xf>
    <xf numFmtId="0" fontId="36" fillId="0" borderId="28" xfId="12978" applyFont="1" applyFill="1" applyBorder="1" applyAlignment="1">
      <alignment horizontal="center" vertical="center"/>
    </xf>
    <xf numFmtId="4" fontId="41" fillId="0" borderId="29" xfId="12978" applyNumberFormat="1" applyFont="1" applyFill="1" applyBorder="1" applyAlignment="1">
      <alignment horizontal="center" vertical="center"/>
    </xf>
    <xf numFmtId="2" fontId="0" fillId="0" borderId="1" xfId="0" applyNumberFormat="1" applyFont="1" applyFill="1" applyBorder="1"/>
    <xf numFmtId="2" fontId="0" fillId="0" borderId="30" xfId="0" applyNumberFormat="1" applyFont="1" applyFill="1" applyBorder="1" applyAlignment="1">
      <alignment vertical="center"/>
    </xf>
    <xf numFmtId="2" fontId="0" fillId="0" borderId="29" xfId="0" applyNumberFormat="1" applyFont="1" applyFill="1" applyBorder="1" applyAlignment="1">
      <alignment vertical="center"/>
    </xf>
    <xf numFmtId="2" fontId="0" fillId="0" borderId="31" xfId="0" applyNumberFormat="1" applyFont="1" applyFill="1" applyBorder="1" applyAlignment="1">
      <alignment vertical="center"/>
    </xf>
    <xf numFmtId="2" fontId="0" fillId="0" borderId="35" xfId="0" applyNumberFormat="1" applyFont="1" applyFill="1" applyBorder="1" applyAlignment="1">
      <alignment vertical="center"/>
    </xf>
    <xf numFmtId="4" fontId="35" fillId="0" borderId="37" xfId="12978" applyNumberFormat="1" applyFont="1" applyFill="1" applyBorder="1" applyAlignment="1">
      <alignment horizontal="right" vertical="center"/>
    </xf>
    <xf numFmtId="2" fontId="0" fillId="0" borderId="36" xfId="0" applyNumberFormat="1" applyFont="1" applyFill="1" applyBorder="1" applyAlignment="1">
      <alignment vertical="center"/>
    </xf>
    <xf numFmtId="4" fontId="35" fillId="0" borderId="1" xfId="12978" applyNumberFormat="1" applyFont="1" applyFill="1" applyBorder="1" applyAlignment="1">
      <alignment horizontal="right" vertical="center"/>
    </xf>
    <xf numFmtId="0" fontId="0" fillId="4" borderId="29" xfId="0" applyFill="1" applyBorder="1"/>
    <xf numFmtId="177" fontId="0" fillId="0" borderId="1" xfId="5" applyFont="1" applyFill="1" applyBorder="1"/>
    <xf numFmtId="177" fontId="0" fillId="0" borderId="1" xfId="5" applyFont="1" applyFill="1" applyBorder="1" applyAlignment="1">
      <alignment horizontal="right"/>
    </xf>
    <xf numFmtId="177" fontId="9" fillId="0" borderId="0" xfId="5" applyFont="1" applyFill="1" applyAlignment="1">
      <alignment horizontal="center" vertical="center"/>
    </xf>
    <xf numFmtId="0" fontId="0" fillId="0" borderId="0" xfId="0" applyFill="1" applyAlignment="1">
      <alignment vertical="center"/>
    </xf>
    <xf numFmtId="0" fontId="0" fillId="0" borderId="21" xfId="0" applyBorder="1" applyAlignment="1">
      <alignment vertical="center"/>
    </xf>
    <xf numFmtId="0" fontId="0" fillId="0" borderId="25" xfId="0" applyBorder="1" applyAlignment="1">
      <alignment vertical="center"/>
    </xf>
    <xf numFmtId="190" fontId="0" fillId="0" borderId="1" xfId="0" applyNumberFormat="1" applyFont="1" applyFill="1" applyBorder="1" applyAlignment="1">
      <alignment vertical="center"/>
    </xf>
    <xf numFmtId="0" fontId="0" fillId="0" borderId="6" xfId="0" applyFill="1" applyBorder="1" applyAlignment="1">
      <alignment horizontal="center" vertical="center"/>
    </xf>
    <xf numFmtId="0" fontId="1" fillId="3" borderId="25" xfId="0" applyFont="1" applyFill="1" applyBorder="1" applyAlignment="1">
      <alignment horizontal="center"/>
    </xf>
    <xf numFmtId="0" fontId="1" fillId="3" borderId="0" xfId="0" applyFont="1" applyFill="1" applyBorder="1" applyAlignment="1">
      <alignment horizontal="center"/>
    </xf>
    <xf numFmtId="0" fontId="0" fillId="3" borderId="25" xfId="0" applyFill="1" applyBorder="1"/>
    <xf numFmtId="0" fontId="0" fillId="3" borderId="0" xfId="0" applyFill="1" applyBorder="1"/>
    <xf numFmtId="0" fontId="0" fillId="3" borderId="0" xfId="0" applyFill="1" applyBorder="1" applyAlignment="1">
      <alignment horizontal="center"/>
    </xf>
    <xf numFmtId="0" fontId="1" fillId="3" borderId="1" xfId="0" applyFont="1" applyFill="1" applyBorder="1" applyAlignment="1">
      <alignment horizontal="center"/>
    </xf>
    <xf numFmtId="0" fontId="1" fillId="3" borderId="1" xfId="0" applyFont="1" applyFill="1" applyBorder="1" applyAlignment="1">
      <alignment horizontal="center" wrapText="1"/>
    </xf>
    <xf numFmtId="0" fontId="1" fillId="3" borderId="1" xfId="0" applyFont="1" applyFill="1" applyBorder="1" applyAlignment="1">
      <alignment horizontal="center" vertical="center" wrapText="1"/>
    </xf>
    <xf numFmtId="0" fontId="0" fillId="3" borderId="36" xfId="0" applyFill="1" applyBorder="1" applyAlignment="1">
      <alignment horizontal="center" wrapText="1"/>
    </xf>
    <xf numFmtId="184" fontId="0" fillId="0" borderId="36" xfId="0" applyNumberFormat="1" applyFill="1" applyBorder="1" applyAlignment="1">
      <alignment horizontal="center"/>
    </xf>
    <xf numFmtId="0" fontId="0" fillId="3" borderId="36" xfId="0" applyFill="1" applyBorder="1" applyAlignment="1">
      <alignment horizontal="center"/>
    </xf>
    <xf numFmtId="184" fontId="0" fillId="0" borderId="0" xfId="0" applyNumberFormat="1" applyFill="1" applyBorder="1" applyAlignment="1">
      <alignment horizontal="center"/>
    </xf>
    <xf numFmtId="0" fontId="0" fillId="0" borderId="0" xfId="0" applyBorder="1" applyAlignment="1">
      <alignment horizontal="center"/>
    </xf>
    <xf numFmtId="0" fontId="39" fillId="4" borderId="30" xfId="0" applyFont="1" applyFill="1" applyBorder="1" applyAlignment="1">
      <alignment horizontal="center" vertical="center"/>
    </xf>
    <xf numFmtId="0" fontId="0" fillId="4" borderId="30" xfId="0" applyFill="1" applyBorder="1" applyAlignment="1">
      <alignment horizontal="center" vertical="center"/>
    </xf>
    <xf numFmtId="0" fontId="0" fillId="4" borderId="30" xfId="0" applyFill="1" applyBorder="1" applyAlignment="1">
      <alignment vertical="center"/>
    </xf>
    <xf numFmtId="2" fontId="0" fillId="0" borderId="1" xfId="0" applyNumberFormat="1" applyFont="1" applyFill="1" applyBorder="1" applyAlignment="1">
      <alignment horizontal="right" vertical="center"/>
    </xf>
    <xf numFmtId="0" fontId="1" fillId="3" borderId="26" xfId="0" applyFont="1" applyFill="1" applyBorder="1" applyAlignment="1">
      <alignment horizontal="center"/>
    </xf>
    <xf numFmtId="0" fontId="0" fillId="3" borderId="26" xfId="0" applyFill="1" applyBorder="1"/>
    <xf numFmtId="0" fontId="0" fillId="3" borderId="1" xfId="0" applyFill="1" applyBorder="1" applyAlignment="1">
      <alignment horizontal="center" wrapText="1"/>
    </xf>
    <xf numFmtId="0" fontId="0" fillId="3" borderId="26" xfId="0" applyFill="1" applyBorder="1" applyAlignment="1">
      <alignment horizontal="center"/>
    </xf>
    <xf numFmtId="0" fontId="0" fillId="0" borderId="26" xfId="0" applyBorder="1"/>
    <xf numFmtId="0" fontId="0" fillId="4" borderId="29" xfId="0" applyFill="1" applyBorder="1" applyAlignment="1">
      <alignment vertical="center"/>
    </xf>
    <xf numFmtId="0" fontId="9" fillId="0" borderId="0" xfId="13295" applyFill="1" applyAlignment="1"/>
    <xf numFmtId="197" fontId="9" fillId="0" borderId="0" xfId="13295" applyNumberFormat="1" applyFill="1" applyAlignment="1"/>
    <xf numFmtId="0" fontId="9" fillId="0" borderId="0" xfId="13295" applyFill="1" applyAlignment="1">
      <alignment horizontal="center"/>
    </xf>
    <xf numFmtId="0" fontId="25" fillId="3" borderId="38" xfId="13295" applyFont="1" applyFill="1" applyBorder="1" applyAlignment="1">
      <alignment horizontal="center" vertical="center" wrapText="1"/>
    </xf>
    <xf numFmtId="0" fontId="25" fillId="3" borderId="24" xfId="13295" applyFont="1" applyFill="1" applyBorder="1" applyAlignment="1">
      <alignment horizontal="center" vertical="center" wrapText="1"/>
    </xf>
    <xf numFmtId="0" fontId="25" fillId="3" borderId="39" xfId="13295" applyFont="1" applyFill="1" applyBorder="1" applyAlignment="1">
      <alignment horizontal="center" vertical="center" wrapText="1"/>
    </xf>
    <xf numFmtId="0" fontId="25" fillId="3" borderId="0" xfId="13295" applyFont="1" applyFill="1" applyBorder="1" applyAlignment="1">
      <alignment horizontal="center" vertical="center" wrapText="1"/>
    </xf>
    <xf numFmtId="0" fontId="9" fillId="3" borderId="39" xfId="13295" applyFont="1" applyFill="1" applyBorder="1" applyAlignment="1">
      <alignment horizontal="left"/>
    </xf>
    <xf numFmtId="0" fontId="9" fillId="3" borderId="0" xfId="13295" applyFont="1" applyFill="1" applyBorder="1" applyAlignment="1">
      <alignment horizontal="left"/>
    </xf>
    <xf numFmtId="0" fontId="9" fillId="3" borderId="39" xfId="13295" applyFont="1" applyFill="1" applyBorder="1" applyAlignment="1">
      <alignment vertical="top"/>
    </xf>
    <xf numFmtId="0" fontId="9" fillId="3" borderId="0" xfId="13295" applyFill="1" applyBorder="1" applyAlignment="1"/>
    <xf numFmtId="0" fontId="15" fillId="0" borderId="40" xfId="0" applyFont="1" applyBorder="1" applyAlignment="1">
      <alignment horizontal="center" vertical="center"/>
    </xf>
    <xf numFmtId="0" fontId="15" fillId="0" borderId="30" xfId="0" applyFont="1" applyBorder="1" applyAlignment="1">
      <alignment horizontal="center" vertical="center"/>
    </xf>
    <xf numFmtId="0" fontId="42" fillId="2" borderId="41" xfId="13295" applyFont="1" applyFill="1" applyBorder="1" applyAlignment="1">
      <alignment horizontal="center" vertical="center"/>
    </xf>
    <xf numFmtId="0" fontId="42" fillId="2" borderId="2" xfId="13295" applyFont="1" applyFill="1" applyBorder="1" applyAlignment="1">
      <alignment horizontal="center" vertical="center"/>
    </xf>
    <xf numFmtId="0" fontId="42" fillId="2" borderId="1" xfId="13295" applyFont="1" applyFill="1" applyBorder="1" applyAlignment="1">
      <alignment horizontal="centerContinuous" vertical="center"/>
    </xf>
    <xf numFmtId="197" fontId="42" fillId="2" borderId="1" xfId="13295" applyNumberFormat="1" applyFont="1" applyFill="1" applyBorder="1" applyAlignment="1">
      <alignment horizontal="centerContinuous" vertical="center"/>
    </xf>
    <xf numFmtId="197" fontId="42" fillId="2" borderId="2" xfId="13295" applyNumberFormat="1" applyFont="1" applyFill="1" applyBorder="1" applyAlignment="1">
      <alignment horizontal="center" vertical="center"/>
    </xf>
    <xf numFmtId="0" fontId="42" fillId="2" borderId="42" xfId="13295" applyFont="1" applyFill="1" applyBorder="1" applyAlignment="1">
      <alignment horizontal="center" vertical="center"/>
    </xf>
    <xf numFmtId="0" fontId="42" fillId="2" borderId="4" xfId="13295" applyFont="1" applyFill="1" applyBorder="1" applyAlignment="1">
      <alignment horizontal="center" vertical="center"/>
    </xf>
    <xf numFmtId="0" fontId="42" fillId="2" borderId="1" xfId="13295" applyFont="1" applyFill="1" applyBorder="1" applyAlignment="1">
      <alignment horizontal="center" vertical="center"/>
    </xf>
    <xf numFmtId="197" fontId="42" fillId="2" borderId="1" xfId="13295" applyNumberFormat="1" applyFont="1" applyFill="1" applyBorder="1" applyAlignment="1">
      <alignment horizontal="center" vertical="center"/>
    </xf>
    <xf numFmtId="197" fontId="42" fillId="2" borderId="4" xfId="13295" applyNumberFormat="1" applyFont="1" applyFill="1" applyBorder="1" applyAlignment="1">
      <alignment horizontal="center" vertical="center"/>
    </xf>
    <xf numFmtId="49" fontId="9" fillId="0" borderId="43" xfId="13295" applyNumberFormat="1" applyFont="1" applyFill="1" applyBorder="1" applyAlignment="1">
      <alignment horizontal="center" vertical="center" wrapText="1"/>
    </xf>
    <xf numFmtId="2" fontId="9" fillId="0" borderId="31" xfId="13295" applyNumberFormat="1" applyFont="1" applyFill="1" applyBorder="1" applyAlignment="1">
      <alignment horizontal="left" vertical="center" wrapText="1"/>
    </xf>
    <xf numFmtId="4" fontId="9" fillId="0" borderId="31" xfId="13295" applyNumberFormat="1" applyFont="1" applyFill="1" applyBorder="1" applyAlignment="1">
      <alignment vertical="center" wrapText="1"/>
    </xf>
    <xf numFmtId="10" fontId="9" fillId="2" borderId="31" xfId="13295" applyNumberFormat="1" applyFill="1" applyBorder="1" applyAlignment="1"/>
    <xf numFmtId="39" fontId="9" fillId="2" borderId="44" xfId="13295" applyNumberFormat="1" applyFill="1" applyBorder="1" applyAlignment="1">
      <alignment horizontal="center"/>
    </xf>
    <xf numFmtId="39" fontId="9" fillId="2" borderId="31" xfId="13295" applyNumberFormat="1" applyFill="1" applyBorder="1" applyAlignment="1">
      <alignment horizontal="center"/>
    </xf>
    <xf numFmtId="49" fontId="9" fillId="0" borderId="45" xfId="13295" applyNumberFormat="1" applyFont="1" applyFill="1" applyBorder="1" applyAlignment="1">
      <alignment horizontal="center" vertical="center" wrapText="1"/>
    </xf>
    <xf numFmtId="2" fontId="9" fillId="0" borderId="35" xfId="13295" applyNumberFormat="1" applyFont="1" applyFill="1" applyBorder="1" applyAlignment="1">
      <alignment horizontal="left" vertical="center" wrapText="1"/>
    </xf>
    <xf numFmtId="4" fontId="9" fillId="2" borderId="35" xfId="25004" applyNumberFormat="1" applyFont="1" applyFill="1" applyBorder="1" applyAlignment="1">
      <alignment vertical="top" wrapText="1"/>
    </xf>
    <xf numFmtId="10" fontId="9" fillId="2" borderId="35" xfId="21185" applyNumberFormat="1" applyFont="1" applyFill="1" applyBorder="1" applyAlignment="1">
      <alignment vertical="top" wrapText="1"/>
    </xf>
    <xf numFmtId="10" fontId="9" fillId="2" borderId="46" xfId="13295" applyNumberFormat="1" applyFont="1" applyFill="1" applyBorder="1" applyAlignment="1">
      <alignment horizontal="center" vertical="top" wrapText="1"/>
    </xf>
    <xf numFmtId="10" fontId="9" fillId="2" borderId="35" xfId="13295" applyNumberFormat="1" applyFont="1" applyFill="1" applyBorder="1" applyAlignment="1">
      <alignment horizontal="center" vertical="top" wrapText="1"/>
    </xf>
    <xf numFmtId="4" fontId="9" fillId="0" borderId="35" xfId="13295" applyNumberFormat="1" applyFont="1" applyFill="1" applyBorder="1" applyAlignment="1">
      <alignment vertical="center" wrapText="1"/>
    </xf>
    <xf numFmtId="10" fontId="9" fillId="2" borderId="35" xfId="13295" applyNumberFormat="1" applyFill="1" applyBorder="1" applyAlignment="1"/>
    <xf numFmtId="39" fontId="9" fillId="2" borderId="47" xfId="13295" applyNumberFormat="1" applyFill="1" applyBorder="1" applyAlignment="1">
      <alignment horizontal="center"/>
    </xf>
    <xf numFmtId="39" fontId="9" fillId="2" borderId="48" xfId="13295" applyNumberFormat="1" applyFill="1" applyBorder="1" applyAlignment="1">
      <alignment horizontal="center"/>
    </xf>
    <xf numFmtId="49" fontId="9" fillId="0" borderId="49" xfId="13295" applyNumberFormat="1" applyFont="1" applyFill="1" applyBorder="1" applyAlignment="1">
      <alignment horizontal="center" vertical="center" wrapText="1"/>
    </xf>
    <xf numFmtId="2" fontId="9" fillId="0" borderId="36" xfId="13295" applyNumberFormat="1" applyFont="1" applyFill="1" applyBorder="1" applyAlignment="1">
      <alignment horizontal="left" vertical="center" wrapText="1"/>
    </xf>
    <xf numFmtId="4" fontId="9" fillId="2" borderId="36" xfId="25004" applyNumberFormat="1" applyFont="1" applyFill="1" applyBorder="1" applyAlignment="1">
      <alignment vertical="top" wrapText="1"/>
    </xf>
    <xf numFmtId="10" fontId="9" fillId="2" borderId="36" xfId="21185" applyNumberFormat="1" applyFont="1" applyFill="1" applyBorder="1" applyAlignment="1">
      <alignment vertical="top" wrapText="1"/>
    </xf>
    <xf numFmtId="10" fontId="9" fillId="2" borderId="50" xfId="13295" applyNumberFormat="1" applyFont="1" applyFill="1" applyBorder="1" applyAlignment="1">
      <alignment horizontal="center" vertical="top" wrapText="1"/>
    </xf>
    <xf numFmtId="49" fontId="9" fillId="2" borderId="39" xfId="13295" applyNumberFormat="1" applyFont="1" applyFill="1" applyBorder="1" applyAlignment="1">
      <alignment horizontal="center" vertical="center" wrapText="1"/>
    </xf>
    <xf numFmtId="2" fontId="9" fillId="2" borderId="26" xfId="13295" applyNumberFormat="1" applyFont="1" applyFill="1" applyBorder="1" applyAlignment="1">
      <alignment vertical="center" wrapText="1"/>
    </xf>
    <xf numFmtId="4" fontId="9" fillId="2" borderId="33" xfId="25004" applyNumberFormat="1" applyFont="1" applyFill="1" applyBorder="1" applyAlignment="1">
      <alignment vertical="top" wrapText="1"/>
    </xf>
    <xf numFmtId="10" fontId="9" fillId="2" borderId="33" xfId="21185" applyNumberFormat="1" applyFont="1" applyFill="1" applyBorder="1" applyAlignment="1">
      <alignment vertical="top" wrapText="1"/>
    </xf>
    <xf numFmtId="10" fontId="9" fillId="2" borderId="33" xfId="13295" applyNumberFormat="1" applyFont="1" applyFill="1" applyBorder="1" applyAlignment="1">
      <alignment horizontal="center" vertical="top" wrapText="1"/>
    </xf>
    <xf numFmtId="0" fontId="9" fillId="2" borderId="51" xfId="13295" applyFill="1" applyBorder="1" applyAlignment="1"/>
    <xf numFmtId="0" fontId="42" fillId="2" borderId="28" xfId="13295" applyFont="1" applyFill="1" applyBorder="1" applyAlignment="1">
      <alignment horizontal="center"/>
    </xf>
    <xf numFmtId="43" fontId="42" fillId="0" borderId="36" xfId="25004" applyFont="1" applyFill="1" applyBorder="1"/>
    <xf numFmtId="10" fontId="42" fillId="2" borderId="36" xfId="21185" applyNumberFormat="1" applyFont="1" applyFill="1" applyBorder="1"/>
    <xf numFmtId="10" fontId="9" fillId="2" borderId="36" xfId="13295" applyNumberFormat="1" applyFont="1" applyFill="1" applyBorder="1" applyAlignment="1">
      <alignment horizontal="center" vertical="top" wrapText="1"/>
    </xf>
    <xf numFmtId="0" fontId="9" fillId="2" borderId="52" xfId="13295" applyFill="1" applyBorder="1" applyAlignment="1"/>
    <xf numFmtId="0" fontId="9" fillId="2" borderId="22" xfId="13295" applyFill="1" applyBorder="1" applyAlignment="1"/>
    <xf numFmtId="0" fontId="9" fillId="2" borderId="23" xfId="13295" applyFill="1" applyBorder="1" applyAlignment="1">
      <alignment horizontal="right"/>
    </xf>
    <xf numFmtId="197" fontId="9" fillId="2" borderId="53" xfId="13295" applyNumberFormat="1" applyFill="1" applyBorder="1" applyAlignment="1">
      <alignment horizontal="center"/>
    </xf>
    <xf numFmtId="39" fontId="9" fillId="2" borderId="33" xfId="13295" applyNumberFormat="1" applyFill="1" applyBorder="1" applyAlignment="1">
      <alignment horizontal="center"/>
    </xf>
    <xf numFmtId="0" fontId="9" fillId="2" borderId="39" xfId="13295" applyFill="1" applyBorder="1" applyAlignment="1"/>
    <xf numFmtId="0" fontId="9" fillId="2" borderId="0" xfId="13295" applyFill="1" applyBorder="1" applyAlignment="1"/>
    <xf numFmtId="4" fontId="9" fillId="2" borderId="26" xfId="13295" applyNumberFormat="1" applyFill="1" applyBorder="1" applyAlignment="1">
      <alignment horizontal="right"/>
    </xf>
    <xf numFmtId="43" fontId="9" fillId="2" borderId="54" xfId="25004" applyFont="1" applyFill="1" applyBorder="1" applyAlignment="1">
      <alignment horizontal="center"/>
    </xf>
    <xf numFmtId="39" fontId="9" fillId="2" borderId="32" xfId="13295" applyNumberFormat="1" applyFill="1" applyBorder="1" applyAlignment="1">
      <alignment horizontal="center"/>
    </xf>
    <xf numFmtId="0" fontId="9" fillId="2" borderId="55" xfId="13295" applyFill="1" applyBorder="1" applyAlignment="1"/>
    <xf numFmtId="0" fontId="9" fillId="2" borderId="56" xfId="13295" applyFill="1" applyBorder="1" applyAlignment="1"/>
    <xf numFmtId="0" fontId="9" fillId="2" borderId="57" xfId="13295" applyFill="1" applyBorder="1" applyAlignment="1">
      <alignment horizontal="right"/>
    </xf>
    <xf numFmtId="10" fontId="9" fillId="2" borderId="58" xfId="13295" applyNumberFormat="1" applyFont="1" applyFill="1" applyBorder="1" applyAlignment="1">
      <alignment horizontal="center" vertical="top" wrapText="1"/>
    </xf>
    <xf numFmtId="10" fontId="9" fillId="2" borderId="47" xfId="13295" applyNumberFormat="1" applyFont="1" applyFill="1" applyBorder="1" applyAlignment="1">
      <alignment horizontal="center" vertical="top" wrapText="1"/>
    </xf>
    <xf numFmtId="0" fontId="25" fillId="3" borderId="59" xfId="13295" applyFont="1" applyFill="1" applyBorder="1" applyAlignment="1">
      <alignment horizontal="center" vertical="center" wrapText="1"/>
    </xf>
    <xf numFmtId="0" fontId="25" fillId="3" borderId="60" xfId="13295" applyFont="1" applyFill="1" applyBorder="1" applyAlignment="1">
      <alignment horizontal="center" vertical="center" wrapText="1"/>
    </xf>
    <xf numFmtId="0" fontId="42" fillId="3" borderId="0" xfId="0" applyFont="1" applyFill="1" applyBorder="1" applyAlignment="1">
      <alignment horizontal="left"/>
    </xf>
    <xf numFmtId="0" fontId="42" fillId="3" borderId="60" xfId="0" applyFont="1" applyFill="1" applyBorder="1" applyAlignment="1">
      <alignment horizontal="left"/>
    </xf>
    <xf numFmtId="0" fontId="42" fillId="3" borderId="27" xfId="11776" applyFont="1" applyFill="1" applyBorder="1" applyAlignment="1">
      <alignment horizontal="left" vertical="top" wrapText="1"/>
    </xf>
    <xf numFmtId="0" fontId="42" fillId="3" borderId="61" xfId="11776" applyFont="1" applyFill="1" applyBorder="1" applyAlignment="1">
      <alignment horizontal="left" vertical="top" wrapText="1"/>
    </xf>
    <xf numFmtId="0" fontId="15" fillId="0" borderId="62" xfId="0" applyFont="1" applyBorder="1" applyAlignment="1">
      <alignment horizontal="center" vertical="center"/>
    </xf>
    <xf numFmtId="197" fontId="42" fillId="2" borderId="63" xfId="13295" applyNumberFormat="1" applyFont="1" applyFill="1" applyBorder="1" applyAlignment="1">
      <alignment horizontal="center" vertical="center"/>
    </xf>
    <xf numFmtId="197" fontId="42" fillId="2" borderId="64" xfId="13295" applyNumberFormat="1" applyFont="1" applyFill="1" applyBorder="1" applyAlignment="1">
      <alignment horizontal="center" vertical="center"/>
    </xf>
    <xf numFmtId="0" fontId="9" fillId="2" borderId="0" xfId="13295" applyFill="1" applyAlignment="1"/>
    <xf numFmtId="39" fontId="9" fillId="2" borderId="65" xfId="13295" applyNumberFormat="1" applyFill="1" applyBorder="1" applyAlignment="1">
      <alignment horizontal="center"/>
    </xf>
    <xf numFmtId="39" fontId="9" fillId="2" borderId="0" xfId="13295" applyNumberFormat="1" applyFill="1" applyAlignment="1"/>
    <xf numFmtId="10" fontId="9" fillId="2" borderId="66" xfId="13295" applyNumberFormat="1" applyFont="1" applyFill="1" applyBorder="1" applyAlignment="1">
      <alignment horizontal="center" vertical="top" wrapText="1"/>
    </xf>
    <xf numFmtId="10" fontId="9" fillId="2" borderId="0" xfId="13295" applyNumberFormat="1" applyFill="1" applyAlignment="1"/>
    <xf numFmtId="10" fontId="9" fillId="2" borderId="67" xfId="13295" applyNumberFormat="1" applyFont="1" applyFill="1" applyBorder="1" applyAlignment="1">
      <alignment horizontal="center" vertical="top" wrapText="1"/>
    </xf>
    <xf numFmtId="10" fontId="9" fillId="0" borderId="0" xfId="13295" applyNumberFormat="1" applyFill="1" applyAlignment="1"/>
    <xf numFmtId="4" fontId="9" fillId="0" borderId="0" xfId="13295" applyNumberFormat="1" applyFill="1" applyAlignment="1"/>
    <xf numFmtId="10" fontId="9" fillId="2" borderId="68" xfId="13295" applyNumberFormat="1" applyFont="1" applyFill="1" applyBorder="1" applyAlignment="1">
      <alignment horizontal="center" vertical="top" wrapText="1"/>
    </xf>
    <xf numFmtId="10" fontId="9" fillId="2" borderId="69" xfId="13295" applyNumberFormat="1" applyFont="1" applyFill="1" applyBorder="1" applyAlignment="1">
      <alignment horizontal="center" vertical="top" wrapText="1"/>
    </xf>
    <xf numFmtId="2" fontId="9" fillId="0" borderId="0" xfId="13295" applyNumberFormat="1" applyFill="1" applyAlignment="1"/>
    <xf numFmtId="43" fontId="9" fillId="0" borderId="0" xfId="25004" applyFont="1"/>
    <xf numFmtId="0" fontId="0" fillId="0" borderId="0" xfId="0" applyAlignment="1">
      <alignment horizontal="left" wrapText="1"/>
    </xf>
    <xf numFmtId="177" fontId="0" fillId="0" borderId="0" xfId="5" applyFont="1"/>
    <xf numFmtId="0" fontId="0" fillId="0" borderId="0" xfId="0" applyBorder="1" applyAlignment="1">
      <alignment horizontal="left" vertical="center"/>
    </xf>
    <xf numFmtId="0" fontId="43" fillId="3" borderId="21" xfId="0" applyFont="1" applyFill="1" applyBorder="1" applyAlignment="1">
      <alignment horizontal="center" vertical="center" wrapText="1"/>
    </xf>
    <xf numFmtId="0" fontId="43" fillId="3" borderId="22" xfId="0" applyFont="1" applyFill="1" applyBorder="1" applyAlignment="1">
      <alignment horizontal="center" vertical="center" wrapText="1"/>
    </xf>
    <xf numFmtId="0" fontId="0" fillId="3" borderId="25" xfId="0" applyFill="1" applyBorder="1" applyAlignment="1">
      <alignment wrapText="1"/>
    </xf>
    <xf numFmtId="0" fontId="0" fillId="3" borderId="0" xfId="0" applyFill="1" applyBorder="1" applyAlignment="1">
      <alignment horizontal="center" vertical="center" wrapText="1"/>
    </xf>
    <xf numFmtId="0" fontId="0" fillId="3" borderId="25" xfId="0" applyFill="1" applyBorder="1" applyAlignment="1">
      <alignment horizontal="center"/>
    </xf>
    <xf numFmtId="0" fontId="15" fillId="3" borderId="5" xfId="0" applyFont="1" applyFill="1" applyBorder="1" applyAlignment="1">
      <alignment horizontal="center" vertical="center"/>
    </xf>
    <xf numFmtId="0" fontId="15" fillId="3" borderId="30"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30" xfId="0" applyFont="1" applyBorder="1" applyAlignment="1">
      <alignment horizontal="center" vertical="center"/>
    </xf>
    <xf numFmtId="0" fontId="0" fillId="2" borderId="30" xfId="0" applyFill="1" applyBorder="1" applyAlignment="1">
      <alignment horizontal="left" vertical="center" wrapText="1"/>
    </xf>
    <xf numFmtId="0" fontId="0" fillId="2" borderId="30" xfId="0" applyFill="1" applyBorder="1" applyAlignment="1">
      <alignment vertical="center" wrapText="1"/>
    </xf>
    <xf numFmtId="0" fontId="42" fillId="0" borderId="35" xfId="12940" applyNumberFormat="1" applyFont="1" applyFill="1" applyBorder="1" applyAlignment="1">
      <alignment horizontal="center" vertical="center"/>
    </xf>
    <xf numFmtId="0" fontId="1" fillId="0" borderId="1" xfId="0" applyFont="1" applyFill="1" applyBorder="1" applyAlignment="1">
      <alignment horizontal="justify" vertical="justify" wrapText="1"/>
    </xf>
    <xf numFmtId="0" fontId="1" fillId="0" borderId="5" xfId="0" applyFont="1" applyFill="1" applyBorder="1" applyAlignment="1">
      <alignment horizontal="center" vertical="center"/>
    </xf>
    <xf numFmtId="0" fontId="1" fillId="0" borderId="30" xfId="0" applyFont="1" applyFill="1" applyBorder="1" applyAlignment="1">
      <alignment horizontal="center" vertical="center"/>
    </xf>
    <xf numFmtId="0" fontId="1" fillId="0" borderId="29" xfId="0" applyFont="1" applyFill="1" applyBorder="1" applyAlignment="1">
      <alignment horizontal="center" vertical="center"/>
    </xf>
    <xf numFmtId="0" fontId="0" fillId="0" borderId="70" xfId="0" applyFill="1" applyBorder="1" applyAlignment="1">
      <alignment horizontal="left" wrapText="1"/>
    </xf>
    <xf numFmtId="2" fontId="0" fillId="0" borderId="71" xfId="0" applyNumberFormat="1" applyFill="1" applyBorder="1"/>
    <xf numFmtId="0" fontId="0" fillId="0" borderId="72" xfId="0" applyFont="1" applyFill="1" applyBorder="1" applyAlignment="1">
      <alignment horizontal="left" wrapText="1"/>
    </xf>
    <xf numFmtId="2" fontId="0" fillId="0" borderId="73" xfId="0" applyNumberFormat="1" applyFill="1" applyBorder="1"/>
    <xf numFmtId="0" fontId="0" fillId="0" borderId="74" xfId="0" applyFill="1" applyBorder="1" applyAlignment="1">
      <alignment horizontal="left"/>
    </xf>
    <xf numFmtId="2" fontId="0" fillId="0" borderId="75" xfId="0" applyNumberFormat="1" applyFill="1" applyBorder="1"/>
    <xf numFmtId="0" fontId="39" fillId="4" borderId="30" xfId="0" applyFont="1" applyFill="1" applyBorder="1" applyAlignment="1">
      <alignment horizontal="left" vertical="center" wrapText="1"/>
    </xf>
    <xf numFmtId="2" fontId="0" fillId="0" borderId="76" xfId="0" applyNumberFormat="1" applyFill="1" applyBorder="1"/>
    <xf numFmtId="0" fontId="0" fillId="0" borderId="74" xfId="0" applyFill="1" applyBorder="1" applyAlignment="1">
      <alignment horizontal="left" wrapText="1"/>
    </xf>
    <xf numFmtId="0" fontId="0" fillId="0" borderId="74" xfId="0" applyFill="1" applyBorder="1" applyAlignment="1">
      <alignment horizontal="justify" vertical="justify" wrapText="1"/>
    </xf>
    <xf numFmtId="0" fontId="0" fillId="0" borderId="77" xfId="0" applyFont="1" applyFill="1" applyBorder="1" applyAlignment="1">
      <alignment horizontal="left" vertical="center" wrapText="1"/>
    </xf>
    <xf numFmtId="0" fontId="1" fillId="0" borderId="78" xfId="0" applyFont="1" applyFill="1" applyBorder="1" applyAlignment="1">
      <alignment horizontal="center" vertical="center"/>
    </xf>
    <xf numFmtId="0" fontId="0" fillId="0" borderId="72" xfId="0" applyFill="1" applyBorder="1" applyAlignment="1">
      <alignment horizontal="left" wrapText="1"/>
    </xf>
    <xf numFmtId="0" fontId="43" fillId="3" borderId="23" xfId="0" applyFont="1" applyFill="1" applyBorder="1" applyAlignment="1">
      <alignment horizontal="center" vertical="center" wrapText="1"/>
    </xf>
    <xf numFmtId="177" fontId="0" fillId="3" borderId="26" xfId="5" applyFont="1" applyFill="1" applyBorder="1" applyAlignment="1">
      <alignment wrapText="1"/>
    </xf>
    <xf numFmtId="177" fontId="0" fillId="3" borderId="0" xfId="5" applyFont="1" applyFill="1" applyBorder="1"/>
    <xf numFmtId="177" fontId="8" fillId="3" borderId="0" xfId="5" applyFont="1" applyFill="1" applyBorder="1" applyAlignment="1">
      <alignment horizontal="center" vertical="center"/>
    </xf>
    <xf numFmtId="177" fontId="0" fillId="3" borderId="26" xfId="5" applyFont="1" applyFill="1" applyBorder="1"/>
    <xf numFmtId="0" fontId="15" fillId="3" borderId="29" xfId="0" applyFont="1" applyFill="1" applyBorder="1" applyAlignment="1">
      <alignment horizontal="center" vertical="center"/>
    </xf>
    <xf numFmtId="177" fontId="1" fillId="2" borderId="5" xfId="5" applyFont="1" applyFill="1" applyBorder="1" applyAlignment="1">
      <alignment horizontal="center" vertical="center" wrapText="1"/>
    </xf>
    <xf numFmtId="177" fontId="1" fillId="2" borderId="30" xfId="5" applyFont="1" applyFill="1" applyBorder="1" applyAlignment="1">
      <alignment horizontal="center" vertical="center" wrapText="1"/>
    </xf>
    <xf numFmtId="177" fontId="1" fillId="2" borderId="29" xfId="5" applyFont="1" applyFill="1" applyBorder="1" applyAlignment="1">
      <alignment horizontal="center" vertical="center" wrapText="1"/>
    </xf>
    <xf numFmtId="177" fontId="34" fillId="0" borderId="1" xfId="5" applyFont="1" applyBorder="1" applyAlignment="1">
      <alignment horizontal="center" vertical="center" wrapText="1"/>
    </xf>
    <xf numFmtId="177" fontId="0" fillId="2" borderId="30" xfId="5" applyFont="1" applyFill="1" applyBorder="1" applyAlignment="1">
      <alignment vertical="center" wrapText="1"/>
    </xf>
    <xf numFmtId="177" fontId="0" fillId="2" borderId="29" xfId="5" applyFont="1" applyFill="1" applyBorder="1" applyAlignment="1">
      <alignment vertical="center" wrapText="1"/>
    </xf>
    <xf numFmtId="177" fontId="0" fillId="0" borderId="1" xfId="5" applyFont="1" applyFill="1" applyBorder="1" applyAlignment="1">
      <alignment horizontal="center" vertical="center" wrapText="1"/>
    </xf>
    <xf numFmtId="177" fontId="1" fillId="0" borderId="1" xfId="5" applyFont="1" applyFill="1" applyBorder="1" applyAlignment="1">
      <alignment horizontal="center" vertical="center"/>
    </xf>
    <xf numFmtId="177" fontId="0" fillId="0" borderId="71" xfId="5" applyFont="1" applyFill="1" applyBorder="1" applyAlignment="1">
      <alignment horizontal="center" vertical="center"/>
    </xf>
    <xf numFmtId="177" fontId="0" fillId="0" borderId="79" xfId="5" applyFont="1" applyFill="1" applyBorder="1" applyAlignment="1">
      <alignment vertical="center"/>
    </xf>
    <xf numFmtId="177" fontId="0" fillId="0" borderId="73" xfId="5" applyFont="1" applyFill="1" applyBorder="1" applyAlignment="1">
      <alignment horizontal="center" vertical="center"/>
    </xf>
    <xf numFmtId="177" fontId="0" fillId="0" borderId="80" xfId="5" applyFont="1" applyFill="1" applyBorder="1" applyAlignment="1">
      <alignment vertical="center"/>
    </xf>
    <xf numFmtId="177" fontId="35" fillId="0" borderId="75" xfId="5" applyFont="1" applyFill="1" applyBorder="1" applyAlignment="1">
      <alignment horizontal="center" vertical="center"/>
    </xf>
    <xf numFmtId="177" fontId="0" fillId="0" borderId="75" xfId="5" applyFont="1" applyFill="1" applyBorder="1" applyAlignment="1">
      <alignment horizontal="center" vertical="center"/>
    </xf>
    <xf numFmtId="177" fontId="0" fillId="0" borderId="81" xfId="5" applyFont="1" applyFill="1" applyBorder="1" applyAlignment="1">
      <alignment vertical="center"/>
    </xf>
    <xf numFmtId="177" fontId="0" fillId="4" borderId="30" xfId="5" applyFont="1" applyFill="1" applyBorder="1" applyAlignment="1">
      <alignment horizontal="center" vertical="center"/>
    </xf>
    <xf numFmtId="177" fontId="0" fillId="4" borderId="30" xfId="5" applyFont="1" applyFill="1" applyBorder="1" applyAlignment="1">
      <alignment vertical="center"/>
    </xf>
    <xf numFmtId="177" fontId="0" fillId="4" borderId="29" xfId="5" applyFont="1" applyFill="1" applyBorder="1" applyAlignment="1">
      <alignment vertical="center"/>
    </xf>
    <xf numFmtId="177" fontId="0" fillId="0" borderId="76" xfId="5" applyFont="1" applyFill="1" applyBorder="1" applyAlignment="1">
      <alignment vertical="center"/>
    </xf>
    <xf numFmtId="177" fontId="0" fillId="0" borderId="73" xfId="5" applyFont="1" applyFill="1" applyBorder="1"/>
    <xf numFmtId="177" fontId="0" fillId="0" borderId="5" xfId="5" applyFont="1" applyFill="1" applyBorder="1" applyAlignment="1">
      <alignment horizontal="center" vertical="center" wrapText="1"/>
    </xf>
    <xf numFmtId="177" fontId="0" fillId="0" borderId="29" xfId="5" applyFont="1" applyFill="1" applyBorder="1" applyAlignment="1">
      <alignment horizontal="center" vertical="center" wrapText="1"/>
    </xf>
    <xf numFmtId="177" fontId="0" fillId="0" borderId="76" xfId="5" applyFont="1" applyFill="1" applyBorder="1" applyAlignment="1">
      <alignment horizontal="center" vertical="center"/>
    </xf>
    <xf numFmtId="177" fontId="0" fillId="0" borderId="82" xfId="5" applyFont="1" applyFill="1" applyBorder="1" applyAlignment="1">
      <alignment horizontal="center" vertical="center"/>
    </xf>
    <xf numFmtId="177" fontId="0" fillId="0" borderId="30" xfId="5" applyFont="1" applyFill="1" applyBorder="1" applyAlignment="1">
      <alignment horizontal="center" vertical="center" wrapText="1"/>
    </xf>
    <xf numFmtId="177" fontId="0" fillId="0" borderId="83" xfId="5" applyFont="1" applyFill="1" applyBorder="1" applyAlignment="1">
      <alignment horizontal="center" vertical="center"/>
    </xf>
    <xf numFmtId="177" fontId="0" fillId="0" borderId="78" xfId="5" applyFont="1" applyFill="1" applyBorder="1" applyAlignment="1">
      <alignment horizontal="center" vertical="center" wrapText="1"/>
    </xf>
    <xf numFmtId="177" fontId="0" fillId="0" borderId="78" xfId="5" applyFont="1" applyBorder="1" applyAlignment="1">
      <alignment vertical="center"/>
    </xf>
    <xf numFmtId="177" fontId="1" fillId="0" borderId="84" xfId="5" applyFont="1" applyFill="1" applyBorder="1" applyAlignment="1">
      <alignment horizontal="center" vertical="center"/>
    </xf>
    <xf numFmtId="177" fontId="0" fillId="0" borderId="73" xfId="5" applyFont="1" applyBorder="1"/>
    <xf numFmtId="177" fontId="0" fillId="0" borderId="84" xfId="5" applyFont="1" applyFill="1" applyBorder="1" applyAlignment="1">
      <alignment horizontal="right" vertical="center"/>
    </xf>
    <xf numFmtId="0" fontId="0" fillId="0" borderId="78" xfId="0" applyFont="1" applyFill="1" applyBorder="1" applyAlignment="1">
      <alignment horizontal="justify" vertical="justify" wrapText="1"/>
    </xf>
    <xf numFmtId="2" fontId="0" fillId="0" borderId="73" xfId="0" applyNumberFormat="1" applyFill="1" applyBorder="1" applyAlignment="1">
      <alignment horizontal="center"/>
    </xf>
    <xf numFmtId="0" fontId="1" fillId="0" borderId="1" xfId="0" applyFont="1" applyFill="1" applyBorder="1" applyAlignment="1">
      <alignment horizontal="left" vertical="center" wrapText="1"/>
    </xf>
    <xf numFmtId="0" fontId="0" fillId="3" borderId="3" xfId="0" applyFill="1" applyBorder="1" applyAlignment="1">
      <alignment vertical="center"/>
    </xf>
    <xf numFmtId="0" fontId="0" fillId="0" borderId="72" xfId="0" applyFill="1" applyBorder="1" applyAlignment="1">
      <alignment horizontal="left" vertical="center" wrapText="1"/>
    </xf>
    <xf numFmtId="2" fontId="0" fillId="0" borderId="73" xfId="0" applyNumberFormat="1" applyFill="1" applyBorder="1" applyAlignment="1">
      <alignment vertical="center"/>
    </xf>
    <xf numFmtId="0" fontId="0" fillId="0" borderId="27" xfId="0" applyFill="1" applyBorder="1" applyAlignment="1">
      <alignment horizontal="left" wrapText="1"/>
    </xf>
    <xf numFmtId="2" fontId="0" fillId="0" borderId="27" xfId="0" applyNumberFormat="1" applyFill="1" applyBorder="1"/>
    <xf numFmtId="198" fontId="0" fillId="0" borderId="73" xfId="5" applyNumberFormat="1" applyFont="1" applyBorder="1"/>
    <xf numFmtId="188" fontId="0" fillId="0" borderId="82" xfId="5" applyNumberFormat="1" applyFont="1" applyFill="1" applyBorder="1" applyAlignment="1">
      <alignment vertical="center"/>
    </xf>
    <xf numFmtId="177" fontId="0" fillId="0" borderId="82" xfId="5" applyFont="1" applyFill="1" applyBorder="1" applyAlignment="1">
      <alignment vertical="center"/>
    </xf>
    <xf numFmtId="177" fontId="35" fillId="0" borderId="27" xfId="5" applyFont="1" applyFill="1" applyBorder="1" applyAlignment="1">
      <alignment horizontal="center" vertical="center"/>
    </xf>
    <xf numFmtId="177" fontId="0" fillId="0" borderId="27" xfId="5" applyFont="1" applyFill="1" applyBorder="1" applyAlignment="1">
      <alignment horizontal="center" vertical="center"/>
    </xf>
    <xf numFmtId="177" fontId="0" fillId="0" borderId="28" xfId="5" applyFont="1" applyFill="1" applyBorder="1" applyAlignment="1">
      <alignment vertical="center"/>
    </xf>
    <xf numFmtId="0" fontId="0" fillId="0" borderId="0" xfId="0" applyBorder="1" applyAlignment="1">
      <alignment vertical="center"/>
    </xf>
    <xf numFmtId="0" fontId="1" fillId="0" borderId="1" xfId="0" applyFont="1" applyFill="1" applyBorder="1" applyAlignment="1">
      <alignment horizontal="justify" vertical="center" wrapText="1"/>
    </xf>
    <xf numFmtId="177" fontId="0" fillId="0" borderId="85" xfId="5" applyFont="1" applyFill="1" applyBorder="1" applyAlignment="1">
      <alignment horizontal="center" vertical="center"/>
    </xf>
    <xf numFmtId="177" fontId="0" fillId="0" borderId="86" xfId="5" applyFont="1" applyFill="1" applyBorder="1" applyAlignment="1">
      <alignment horizontal="center" vertical="center" wrapText="1"/>
    </xf>
    <xf numFmtId="2" fontId="0" fillId="0" borderId="76" xfId="0" applyNumberFormat="1" applyFill="1" applyBorder="1" applyAlignment="1">
      <alignment horizontal="center"/>
    </xf>
    <xf numFmtId="9" fontId="0" fillId="0" borderId="73" xfId="24" applyFont="1" applyFill="1" applyBorder="1" applyAlignment="1">
      <alignment horizontal="center" vertical="center"/>
    </xf>
    <xf numFmtId="9" fontId="0" fillId="0" borderId="78" xfId="24" applyFont="1" applyFill="1" applyBorder="1" applyAlignment="1">
      <alignment horizontal="center" vertical="center" wrapText="1"/>
    </xf>
    <xf numFmtId="2" fontId="0" fillId="0" borderId="76" xfId="0" applyNumberFormat="1" applyFill="1" applyBorder="1" applyAlignment="1">
      <alignment vertical="center"/>
    </xf>
    <xf numFmtId="2" fontId="0" fillId="0" borderId="76" xfId="0" applyNumberFormat="1" applyFill="1" applyBorder="1" applyAlignment="1">
      <alignment horizontal="center" vertical="center"/>
    </xf>
    <xf numFmtId="188" fontId="0" fillId="0" borderId="73" xfId="5" applyNumberFormat="1" applyFont="1" applyFill="1" applyBorder="1" applyAlignment="1">
      <alignment horizontal="center" vertical="center"/>
    </xf>
    <xf numFmtId="177" fontId="0" fillId="0" borderId="0" xfId="0" applyNumberFormat="1" applyBorder="1"/>
    <xf numFmtId="0" fontId="9" fillId="13" borderId="0" xfId="12940" applyFill="1" applyAlignment="1">
      <alignment vertical="top"/>
    </xf>
    <xf numFmtId="0" fontId="9" fillId="14" borderId="0" xfId="12940" applyFill="1" applyAlignment="1">
      <alignment vertical="top"/>
    </xf>
    <xf numFmtId="0" fontId="9" fillId="0" borderId="0" xfId="12940" applyFill="1" applyAlignment="1">
      <alignment vertical="top" wrapText="1"/>
    </xf>
    <xf numFmtId="0" fontId="9" fillId="5" borderId="0" xfId="12940" applyFill="1" applyAlignment="1">
      <alignment vertical="top"/>
    </xf>
    <xf numFmtId="0" fontId="9" fillId="0" borderId="0" xfId="12940" applyFill="1" applyAlignment="1">
      <alignment vertical="center"/>
    </xf>
    <xf numFmtId="0" fontId="9" fillId="0" borderId="0" xfId="12940" applyFill="1" applyAlignment="1">
      <alignment horizontal="left" vertical="top" wrapText="1"/>
    </xf>
    <xf numFmtId="0" fontId="9" fillId="0" borderId="0" xfId="12940" applyFill="1" applyAlignment="1">
      <alignment horizontal="center" vertical="center"/>
    </xf>
    <xf numFmtId="4" fontId="9" fillId="0" borderId="0" xfId="12940" applyNumberFormat="1" applyFill="1" applyAlignment="1">
      <alignment vertical="top"/>
    </xf>
    <xf numFmtId="176" fontId="9" fillId="0" borderId="0" xfId="35" applyFont="1" applyFill="1" applyAlignment="1">
      <alignment vertical="top"/>
    </xf>
    <xf numFmtId="176" fontId="9" fillId="0" borderId="0" xfId="35" applyFont="1" applyFill="1" applyAlignment="1">
      <alignment vertical="center"/>
    </xf>
    <xf numFmtId="0" fontId="9" fillId="0" borderId="0" xfId="12940" applyFill="1" applyAlignment="1">
      <alignment vertical="top"/>
    </xf>
    <xf numFmtId="0" fontId="44" fillId="3" borderId="21" xfId="12940" applyFont="1" applyFill="1" applyBorder="1" applyAlignment="1">
      <alignment horizontal="center" vertical="center" wrapText="1"/>
    </xf>
    <xf numFmtId="0" fontId="44" fillId="3" borderId="22" xfId="12940" applyFont="1" applyFill="1" applyBorder="1" applyAlignment="1">
      <alignment horizontal="center" vertical="center" wrapText="1"/>
    </xf>
    <xf numFmtId="0" fontId="44" fillId="3" borderId="23" xfId="12940" applyFont="1" applyFill="1" applyBorder="1" applyAlignment="1">
      <alignment horizontal="center" vertical="center" wrapText="1"/>
    </xf>
    <xf numFmtId="0" fontId="9" fillId="3" borderId="0" xfId="12940" applyFont="1" applyFill="1" applyBorder="1" applyAlignment="1"/>
    <xf numFmtId="0" fontId="9" fillId="3" borderId="0" xfId="12940" applyFont="1" applyFill="1" applyBorder="1" applyAlignment="1">
      <alignment horizontal="left" wrapText="1"/>
    </xf>
    <xf numFmtId="176" fontId="42" fillId="3" borderId="0" xfId="35" applyFont="1" applyFill="1" applyBorder="1" applyAlignment="1">
      <alignment horizontal="left" wrapText="1"/>
    </xf>
    <xf numFmtId="176" fontId="42" fillId="3" borderId="26" xfId="35" applyFont="1" applyFill="1" applyBorder="1" applyAlignment="1">
      <alignment horizontal="left" wrapText="1"/>
    </xf>
    <xf numFmtId="0" fontId="9" fillId="3" borderId="0" xfId="12940" applyFont="1" applyFill="1" applyBorder="1" applyAlignment="1">
      <alignment horizontal="left" vertical="top"/>
    </xf>
    <xf numFmtId="0" fontId="9" fillId="3" borderId="0" xfId="12940" applyFont="1" applyFill="1" applyBorder="1" applyAlignment="1">
      <alignment horizontal="left" vertical="top" wrapText="1"/>
    </xf>
    <xf numFmtId="0" fontId="9" fillId="3" borderId="0" xfId="12940" applyFont="1" applyFill="1" applyBorder="1" applyAlignment="1">
      <alignment horizontal="center" vertical="center" wrapText="1"/>
    </xf>
    <xf numFmtId="4" fontId="9" fillId="3" borderId="0" xfId="12940" applyNumberFormat="1" applyFont="1" applyFill="1" applyBorder="1" applyAlignment="1">
      <alignment horizontal="left" vertical="top" wrapText="1"/>
    </xf>
    <xf numFmtId="176" fontId="42" fillId="3" borderId="0" xfId="35" applyFont="1" applyFill="1" applyBorder="1" applyAlignment="1">
      <alignment horizontal="left" vertical="top" wrapText="1"/>
    </xf>
    <xf numFmtId="176" fontId="42" fillId="3" borderId="26" xfId="35" applyFont="1" applyFill="1" applyBorder="1" applyAlignment="1">
      <alignment horizontal="left" vertical="top" wrapText="1"/>
    </xf>
    <xf numFmtId="0" fontId="25" fillId="3" borderId="5" xfId="0" applyFont="1" applyFill="1" applyBorder="1" applyAlignment="1">
      <alignment horizontal="center" vertical="center"/>
    </xf>
    <xf numFmtId="0" fontId="25" fillId="3" borderId="30" xfId="0" applyFont="1" applyFill="1" applyBorder="1" applyAlignment="1">
      <alignment horizontal="center" vertical="center"/>
    </xf>
    <xf numFmtId="0" fontId="25" fillId="3" borderId="29" xfId="0" applyFont="1" applyFill="1" applyBorder="1" applyAlignment="1">
      <alignment horizontal="center" vertical="center"/>
    </xf>
    <xf numFmtId="0" fontId="45" fillId="13" borderId="1" xfId="12940" applyFont="1" applyFill="1" applyBorder="1" applyAlignment="1">
      <alignment horizontal="center" vertical="center"/>
    </xf>
    <xf numFmtId="0" fontId="45" fillId="13" borderId="30" xfId="12940" applyFont="1" applyFill="1" applyBorder="1" applyAlignment="1">
      <alignment horizontal="center" vertical="center" wrapText="1"/>
    </xf>
    <xf numFmtId="0" fontId="45" fillId="13" borderId="1" xfId="12940" applyFont="1" applyFill="1" applyBorder="1" applyAlignment="1">
      <alignment horizontal="center" vertical="center" wrapText="1"/>
    </xf>
    <xf numFmtId="4" fontId="45" fillId="13" borderId="1" xfId="12940" applyNumberFormat="1" applyFont="1" applyFill="1" applyBorder="1" applyAlignment="1">
      <alignment horizontal="center" vertical="center"/>
    </xf>
    <xf numFmtId="176" fontId="45" fillId="13" borderId="1" xfId="35" applyFont="1" applyFill="1" applyBorder="1" applyAlignment="1">
      <alignment horizontal="center" vertical="center" wrapText="1"/>
    </xf>
    <xf numFmtId="0" fontId="42" fillId="14" borderId="35" xfId="0" applyNumberFormat="1" applyFont="1" applyFill="1" applyBorder="1" applyAlignment="1">
      <alignment horizontal="center" vertical="center" wrapText="1"/>
    </xf>
    <xf numFmtId="10" fontId="42" fillId="14" borderId="87" xfId="0" applyNumberFormat="1" applyFont="1" applyFill="1" applyBorder="1" applyAlignment="1">
      <alignment horizontal="center" vertical="center" wrapText="1"/>
    </xf>
    <xf numFmtId="49" fontId="9" fillId="14" borderId="35" xfId="0" applyNumberFormat="1" applyFont="1" applyFill="1" applyBorder="1" applyAlignment="1">
      <alignment horizontal="center" vertical="center" wrapText="1"/>
    </xf>
    <xf numFmtId="0" fontId="42" fillId="14" borderId="35" xfId="0" applyFont="1" applyFill="1" applyBorder="1" applyAlignment="1">
      <alignment horizontal="left" vertical="center" wrapText="1"/>
    </xf>
    <xf numFmtId="0" fontId="9" fillId="14" borderId="35" xfId="0" applyFont="1" applyFill="1" applyBorder="1" applyAlignment="1">
      <alignment horizontal="center" vertical="center" wrapText="1"/>
    </xf>
    <xf numFmtId="4" fontId="9" fillId="14" borderId="35" xfId="0" applyNumberFormat="1" applyFont="1" applyFill="1" applyBorder="1" applyAlignment="1">
      <alignment horizontal="right" vertical="center" wrapText="1"/>
    </xf>
    <xf numFmtId="176" fontId="9" fillId="14" borderId="35" xfId="35" applyFont="1" applyFill="1" applyBorder="1" applyAlignment="1">
      <alignment horizontal="right" vertical="center" wrapText="1"/>
    </xf>
    <xf numFmtId="176" fontId="42" fillId="14" borderId="35" xfId="35" applyFont="1" applyFill="1" applyBorder="1" applyAlignment="1">
      <alignment horizontal="right" vertical="center" wrapText="1"/>
    </xf>
    <xf numFmtId="0" fontId="42" fillId="0" borderId="35" xfId="0" applyNumberFormat="1" applyFont="1" applyFill="1" applyBorder="1" applyAlignment="1">
      <alignment horizontal="center" vertical="center" wrapText="1"/>
    </xf>
    <xf numFmtId="0" fontId="21" fillId="0" borderId="87" xfId="0" applyNumberFormat="1" applyFont="1" applyFill="1" applyBorder="1" applyAlignment="1">
      <alignment horizontal="center" vertical="center" wrapText="1"/>
    </xf>
    <xf numFmtId="0" fontId="21" fillId="0" borderId="35" xfId="0" applyNumberFormat="1" applyFont="1" applyFill="1" applyBorder="1" applyAlignment="1">
      <alignment horizontal="center" vertical="center" wrapText="1"/>
    </xf>
    <xf numFmtId="4" fontId="42" fillId="0" borderId="35" xfId="0" applyNumberFormat="1" applyFont="1" applyFill="1" applyBorder="1" applyAlignment="1">
      <alignment horizontal="left" vertical="center" wrapText="1"/>
    </xf>
    <xf numFmtId="0" fontId="21" fillId="0" borderId="35" xfId="12940" applyFont="1" applyFill="1" applyBorder="1" applyAlignment="1">
      <alignment horizontal="center" vertical="center"/>
    </xf>
    <xf numFmtId="4" fontId="21" fillId="0" borderId="35" xfId="12940" applyNumberFormat="1" applyFont="1" applyFill="1" applyBorder="1" applyAlignment="1">
      <alignment horizontal="right" vertical="center"/>
    </xf>
    <xf numFmtId="176" fontId="21" fillId="0" borderId="35" xfId="35" applyFont="1" applyFill="1" applyBorder="1" applyAlignment="1">
      <alignment horizontal="right" vertical="center"/>
    </xf>
    <xf numFmtId="0" fontId="9" fillId="0" borderId="35" xfId="12940" applyNumberFormat="1" applyFont="1" applyFill="1" applyBorder="1" applyAlignment="1">
      <alignment horizontal="center" vertical="center"/>
    </xf>
    <xf numFmtId="0" fontId="9" fillId="0" borderId="87" xfId="0" applyNumberFormat="1"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35" xfId="12940" applyFont="1" applyFill="1" applyBorder="1" applyAlignment="1">
      <alignment horizontal="justify" vertical="justify" wrapText="1"/>
    </xf>
    <xf numFmtId="0" fontId="9" fillId="0" borderId="35" xfId="12940" applyFont="1" applyFill="1" applyBorder="1" applyAlignment="1">
      <alignment horizontal="center" vertical="center"/>
    </xf>
    <xf numFmtId="4" fontId="9" fillId="0" borderId="35" xfId="12940" applyNumberFormat="1" applyFont="1" applyFill="1" applyBorder="1" applyAlignment="1">
      <alignment horizontal="right" vertical="center"/>
    </xf>
    <xf numFmtId="176" fontId="9" fillId="0" borderId="35" xfId="35" applyFont="1" applyFill="1" applyBorder="1" applyAlignment="1">
      <alignment horizontal="right" vertical="center"/>
    </xf>
    <xf numFmtId="0" fontId="42" fillId="0" borderId="35" xfId="0" applyFont="1" applyFill="1" applyBorder="1" applyAlignment="1">
      <alignment horizontal="left" vertical="center" wrapText="1"/>
    </xf>
    <xf numFmtId="176" fontId="42" fillId="0" borderId="35" xfId="35" applyFont="1" applyFill="1" applyBorder="1" applyAlignment="1">
      <alignment horizontal="right" vertical="center"/>
    </xf>
    <xf numFmtId="0" fontId="46" fillId="15" borderId="35" xfId="12940" applyNumberFormat="1" applyFont="1" applyFill="1" applyBorder="1" applyAlignment="1">
      <alignment horizontal="center" vertical="center"/>
    </xf>
    <xf numFmtId="0" fontId="46" fillId="15" borderId="87" xfId="0" applyNumberFormat="1" applyFont="1" applyFill="1" applyBorder="1" applyAlignment="1">
      <alignment horizontal="center" vertical="center" wrapText="1"/>
    </xf>
    <xf numFmtId="0" fontId="46" fillId="15" borderId="35" xfId="0" applyFont="1" applyFill="1" applyBorder="1" applyAlignment="1">
      <alignment horizontal="center" vertical="center" wrapText="1"/>
    </xf>
    <xf numFmtId="0" fontId="42" fillId="15" borderId="35" xfId="0" applyFont="1" applyFill="1" applyBorder="1" applyAlignment="1">
      <alignment horizontal="left" vertical="center" wrapText="1"/>
    </xf>
    <xf numFmtId="0" fontId="46" fillId="15" borderId="35" xfId="12940" applyFont="1" applyFill="1" applyBorder="1" applyAlignment="1">
      <alignment horizontal="center" vertical="center"/>
    </xf>
    <xf numFmtId="4" fontId="46" fillId="15" borderId="35" xfId="12940" applyNumberFormat="1" applyFont="1" applyFill="1" applyBorder="1" applyAlignment="1">
      <alignment horizontal="right" vertical="center"/>
    </xf>
    <xf numFmtId="176" fontId="46" fillId="15" borderId="35" xfId="35" applyFont="1" applyFill="1" applyBorder="1" applyAlignment="1">
      <alignment horizontal="right" vertical="center"/>
    </xf>
    <xf numFmtId="176" fontId="47" fillId="15" borderId="35" xfId="35" applyFont="1" applyFill="1" applyBorder="1" applyAlignment="1">
      <alignment horizontal="right" vertical="center"/>
    </xf>
    <xf numFmtId="0" fontId="9" fillId="0" borderId="35" xfId="0" applyNumberFormat="1" applyFont="1" applyFill="1" applyBorder="1" applyAlignment="1">
      <alignment horizontal="center" vertical="center" wrapText="1"/>
    </xf>
    <xf numFmtId="0" fontId="9" fillId="0" borderId="33" xfId="12940" applyNumberFormat="1" applyFont="1" applyFill="1" applyBorder="1" applyAlignment="1">
      <alignment horizontal="center" vertical="center"/>
    </xf>
    <xf numFmtId="4" fontId="9" fillId="0" borderId="87" xfId="12940" applyNumberFormat="1" applyFont="1" applyFill="1" applyBorder="1" applyAlignment="1">
      <alignment horizontal="center" vertical="center"/>
    </xf>
    <xf numFmtId="4" fontId="9" fillId="0" borderId="35" xfId="12940" applyNumberFormat="1" applyFont="1" applyFill="1" applyBorder="1" applyAlignment="1">
      <alignment horizontal="center" vertical="center"/>
    </xf>
    <xf numFmtId="4" fontId="42" fillId="0" borderId="35" xfId="12940" applyNumberFormat="1" applyFont="1" applyFill="1" applyBorder="1" applyAlignment="1">
      <alignment horizontal="left" vertical="center" wrapText="1"/>
    </xf>
    <xf numFmtId="0" fontId="9" fillId="0" borderId="35" xfId="12940" applyFont="1" applyFill="1" applyBorder="1" applyAlignment="1">
      <alignment horizontal="left" vertical="center" wrapText="1"/>
    </xf>
    <xf numFmtId="0" fontId="42" fillId="0" borderId="37" xfId="0" applyNumberFormat="1" applyFont="1" applyFill="1" applyBorder="1" applyAlignment="1">
      <alignment horizontal="center" vertical="center" wrapText="1"/>
    </xf>
    <xf numFmtId="4" fontId="9" fillId="0" borderId="87" xfId="1294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2" fillId="0" borderId="37" xfId="0" applyFont="1" applyFill="1" applyBorder="1" applyAlignment="1">
      <alignment horizontal="left" vertical="center" wrapText="1"/>
    </xf>
    <xf numFmtId="0" fontId="9" fillId="0" borderId="35" xfId="12940" applyFont="1" applyFill="1" applyBorder="1" applyAlignment="1">
      <alignment horizontal="center" vertical="center" wrapText="1"/>
    </xf>
    <xf numFmtId="176" fontId="9" fillId="0" borderId="35" xfId="35" applyFont="1" applyFill="1" applyBorder="1" applyAlignment="1">
      <alignment horizontal="right" vertical="center" wrapText="1"/>
    </xf>
    <xf numFmtId="0" fontId="9" fillId="0" borderId="34" xfId="0" applyNumberFormat="1"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0" xfId="12940" applyFill="1" applyBorder="1" applyAlignment="1">
      <alignment vertical="top"/>
    </xf>
    <xf numFmtId="0" fontId="9" fillId="13" borderId="0" xfId="12940" applyFill="1" applyBorder="1" applyAlignment="1">
      <alignment vertical="top"/>
    </xf>
    <xf numFmtId="0" fontId="9" fillId="14" borderId="0" xfId="12940" applyFill="1" applyBorder="1" applyAlignment="1">
      <alignment vertical="top"/>
    </xf>
    <xf numFmtId="0" fontId="9" fillId="5" borderId="0" xfId="12940" applyFill="1" applyBorder="1" applyAlignment="1">
      <alignment vertical="top"/>
    </xf>
    <xf numFmtId="0" fontId="9" fillId="0" borderId="35" xfId="12940" applyFont="1" applyFill="1" applyBorder="1" applyAlignment="1">
      <alignment horizontal="justify" vertical="center" wrapText="1"/>
    </xf>
    <xf numFmtId="0" fontId="9" fillId="0" borderId="0" xfId="12940" applyFill="1" applyBorder="1" applyAlignment="1">
      <alignment vertical="center"/>
    </xf>
    <xf numFmtId="0" fontId="42" fillId="0" borderId="35" xfId="12940" applyFont="1" applyFill="1" applyBorder="1" applyAlignment="1">
      <alignment horizontal="left" vertical="center" wrapText="1"/>
    </xf>
    <xf numFmtId="0" fontId="9" fillId="3" borderId="35" xfId="12940" applyNumberFormat="1" applyFont="1" applyFill="1" applyBorder="1" applyAlignment="1">
      <alignment horizontal="center" vertical="center" wrapText="1"/>
    </xf>
    <xf numFmtId="0" fontId="9" fillId="3" borderId="87" xfId="0" applyNumberFormat="1" applyFont="1" applyFill="1" applyBorder="1" applyAlignment="1">
      <alignment horizontal="center" vertical="center" wrapText="1"/>
    </xf>
    <xf numFmtId="0" fontId="9" fillId="3" borderId="35" xfId="0" applyFont="1" applyFill="1" applyBorder="1" applyAlignment="1">
      <alignment horizontal="center" vertical="center" wrapText="1"/>
    </xf>
    <xf numFmtId="0" fontId="9" fillId="3" borderId="35" xfId="12940" applyFont="1" applyFill="1" applyBorder="1" applyAlignment="1">
      <alignment horizontal="left" vertical="center" wrapText="1"/>
    </xf>
    <xf numFmtId="0" fontId="9" fillId="3" borderId="35" xfId="12940" applyFont="1" applyFill="1" applyBorder="1" applyAlignment="1">
      <alignment horizontal="center" vertical="center"/>
    </xf>
    <xf numFmtId="4" fontId="9" fillId="3" borderId="35" xfId="12940" applyNumberFormat="1" applyFont="1" applyFill="1" applyBorder="1" applyAlignment="1">
      <alignment horizontal="right" vertical="center"/>
    </xf>
    <xf numFmtId="176" fontId="9" fillId="3" borderId="35" xfId="35" applyFont="1" applyFill="1" applyBorder="1" applyAlignment="1">
      <alignment horizontal="right" vertical="center"/>
    </xf>
    <xf numFmtId="176" fontId="9" fillId="3" borderId="35" xfId="35" applyFont="1" applyFill="1" applyBorder="1" applyAlignment="1">
      <alignment horizontal="right" vertical="center" wrapText="1"/>
    </xf>
    <xf numFmtId="49" fontId="9" fillId="0" borderId="88" xfId="12940" applyNumberFormat="1" applyFont="1" applyFill="1" applyBorder="1" applyAlignment="1">
      <alignment horizontal="center" vertical="center"/>
    </xf>
    <xf numFmtId="49" fontId="9" fillId="0" borderId="89" xfId="12940" applyNumberFormat="1" applyFont="1" applyFill="1" applyBorder="1" applyAlignment="1">
      <alignment horizontal="center" vertical="center"/>
    </xf>
    <xf numFmtId="49" fontId="9" fillId="0" borderId="90" xfId="12940" applyNumberFormat="1" applyFont="1" applyFill="1" applyBorder="1" applyAlignment="1">
      <alignment horizontal="center" vertical="center"/>
    </xf>
    <xf numFmtId="0" fontId="42" fillId="13" borderId="1" xfId="0" applyFont="1" applyFill="1" applyBorder="1" applyAlignment="1">
      <alignment horizontal="center" vertical="center" wrapText="1"/>
    </xf>
    <xf numFmtId="176" fontId="42" fillId="13" borderId="1" xfId="35" applyFont="1" applyFill="1" applyBorder="1" applyAlignment="1">
      <alignment horizontal="right" vertical="center"/>
    </xf>
    <xf numFmtId="0" fontId="42" fillId="3" borderId="0" xfId="0" applyFont="1" applyFill="1" applyBorder="1" applyAlignment="1">
      <alignment horizontal="center" vertical="center" wrapText="1"/>
    </xf>
    <xf numFmtId="176" fontId="42" fillId="3" borderId="0" xfId="35" applyFont="1" applyFill="1" applyBorder="1" applyAlignment="1">
      <alignment horizontal="center" vertical="center" wrapText="1"/>
    </xf>
    <xf numFmtId="176" fontId="42" fillId="3" borderId="0" xfId="35" applyFont="1" applyFill="1" applyBorder="1" applyAlignment="1">
      <alignment horizontal="right" vertical="center"/>
    </xf>
    <xf numFmtId="0" fontId="9" fillId="3" borderId="0" xfId="12125" applyFont="1" applyFill="1" applyAlignment="1">
      <alignment horizontal="center" vertical="center"/>
    </xf>
    <xf numFmtId="0" fontId="48" fillId="3" borderId="0" xfId="0" applyFont="1" applyFill="1" applyAlignment="1">
      <alignment horizontal="center" vertical="center" wrapText="1"/>
    </xf>
    <xf numFmtId="0" fontId="48" fillId="3" borderId="0" xfId="0" applyFont="1" applyFill="1" applyAlignment="1">
      <alignment vertical="center" wrapText="1"/>
    </xf>
    <xf numFmtId="176" fontId="48" fillId="3" borderId="0" xfId="35" applyFont="1" applyFill="1" applyAlignment="1">
      <alignment vertical="center" wrapText="1"/>
    </xf>
    <xf numFmtId="0" fontId="42" fillId="16" borderId="0" xfId="0" applyFont="1" applyFill="1" applyBorder="1" applyAlignment="1">
      <alignment horizontal="center" vertical="center" wrapText="1"/>
    </xf>
    <xf numFmtId="176" fontId="42" fillId="16" borderId="0" xfId="35" applyFont="1" applyFill="1" applyBorder="1" applyAlignment="1">
      <alignment horizontal="center" vertical="center" wrapText="1"/>
    </xf>
    <xf numFmtId="176" fontId="42" fillId="16" borderId="0" xfId="35" applyFont="1" applyFill="1" applyBorder="1" applyAlignment="1">
      <alignment horizontal="right" vertical="center"/>
    </xf>
    <xf numFmtId="176" fontId="9" fillId="0" borderId="0" xfId="35" applyFont="1" applyAlignment="1">
      <alignment vertical="center"/>
    </xf>
    <xf numFmtId="0" fontId="9" fillId="0" borderId="0" xfId="0" applyFont="1" applyFill="1" applyBorder="1" applyAlignment="1">
      <alignment horizontal="center" vertical="center" wrapText="1"/>
    </xf>
    <xf numFmtId="0" fontId="9" fillId="0" borderId="0" xfId="12940" applyFont="1" applyFill="1" applyBorder="1" applyAlignment="1">
      <alignment horizontal="justify" vertical="justify" wrapText="1"/>
    </xf>
    <xf numFmtId="0" fontId="9" fillId="0" borderId="0" xfId="12940" applyFont="1" applyFill="1" applyBorder="1" applyAlignment="1">
      <alignment horizontal="center" vertical="center"/>
    </xf>
    <xf numFmtId="0" fontId="0" fillId="0" borderId="0" xfId="0" applyAlignment="1">
      <alignment vertical="top"/>
    </xf>
    <xf numFmtId="0" fontId="9" fillId="0" borderId="0" xfId="0" applyFont="1" applyFill="1" applyBorder="1" applyAlignment="1"/>
    <xf numFmtId="0" fontId="0" fillId="0" borderId="38" xfId="0" applyBorder="1"/>
    <xf numFmtId="0" fontId="49" fillId="3" borderId="39" xfId="0" applyFont="1" applyFill="1" applyBorder="1" applyAlignment="1">
      <alignment horizontal="center" vertical="center" wrapText="1"/>
    </xf>
    <xf numFmtId="0" fontId="49" fillId="3" borderId="0" xfId="0" applyFont="1" applyFill="1" applyBorder="1" applyAlignment="1">
      <alignment horizontal="center" vertical="center" wrapText="1"/>
    </xf>
    <xf numFmtId="0" fontId="0" fillId="0" borderId="39" xfId="0" applyBorder="1"/>
    <xf numFmtId="0" fontId="9" fillId="3" borderId="39" xfId="0" applyFont="1" applyFill="1" applyBorder="1" applyAlignment="1">
      <alignment horizontal="left" wrapText="1"/>
    </xf>
    <xf numFmtId="0" fontId="9" fillId="3" borderId="0" xfId="0" applyFont="1" applyFill="1" applyBorder="1" applyAlignment="1">
      <alignment horizontal="left" wrapText="1"/>
    </xf>
    <xf numFmtId="0" fontId="42" fillId="3" borderId="0" xfId="0" applyFont="1" applyFill="1" applyBorder="1" applyAlignment="1">
      <alignment horizontal="left" wrapText="1"/>
    </xf>
    <xf numFmtId="0" fontId="9" fillId="3" borderId="39" xfId="0" applyFont="1" applyFill="1" applyBorder="1" applyAlignment="1">
      <alignment horizontal="left" vertical="top"/>
    </xf>
    <xf numFmtId="0" fontId="9" fillId="3" borderId="0" xfId="0" applyFont="1" applyFill="1" applyBorder="1" applyAlignment="1">
      <alignment horizontal="left" vertical="top"/>
    </xf>
    <xf numFmtId="0" fontId="42" fillId="3" borderId="0" xfId="0" applyFont="1" applyFill="1" applyBorder="1" applyAlignment="1">
      <alignment horizontal="left" vertical="top" wrapText="1"/>
    </xf>
    <xf numFmtId="4" fontId="0" fillId="0" borderId="0" xfId="0" applyNumberFormat="1" applyBorder="1" applyAlignment="1"/>
    <xf numFmtId="0" fontId="25" fillId="3" borderId="1" xfId="0" applyFont="1" applyFill="1" applyBorder="1" applyAlignment="1">
      <alignment horizontal="center" vertical="center"/>
    </xf>
    <xf numFmtId="0" fontId="0" fillId="0" borderId="0" xfId="0" applyAlignment="1"/>
    <xf numFmtId="0" fontId="0" fillId="0" borderId="39" xfId="0" applyBorder="1" applyAlignment="1">
      <alignment vertical="top"/>
    </xf>
    <xf numFmtId="0" fontId="42" fillId="3" borderId="91" xfId="0" applyFont="1" applyFill="1" applyBorder="1" applyAlignment="1">
      <alignment horizontal="center" vertical="center"/>
    </xf>
    <xf numFmtId="0" fontId="42" fillId="3" borderId="1" xfId="0" applyFont="1" applyFill="1" applyBorder="1" applyAlignment="1">
      <alignment horizontal="center" vertical="center"/>
    </xf>
    <xf numFmtId="0" fontId="42" fillId="3" borderId="5" xfId="0" applyFont="1" applyFill="1" applyBorder="1" applyAlignment="1">
      <alignment horizontal="center" vertical="center"/>
    </xf>
    <xf numFmtId="0" fontId="0" fillId="0" borderId="1" xfId="0" applyBorder="1" applyAlignment="1"/>
    <xf numFmtId="0" fontId="9" fillId="3" borderId="45" xfId="0" applyNumberFormat="1" applyFont="1" applyFill="1" applyBorder="1" applyAlignment="1">
      <alignment horizontal="center" vertical="center"/>
    </xf>
    <xf numFmtId="0" fontId="9" fillId="3" borderId="35" xfId="0" applyNumberFormat="1" applyFont="1" applyFill="1" applyBorder="1" applyAlignment="1">
      <alignment horizontal="left" vertical="center"/>
    </xf>
    <xf numFmtId="4" fontId="9" fillId="3" borderId="92" xfId="0" applyNumberFormat="1" applyFont="1" applyFill="1" applyBorder="1" applyAlignment="1">
      <alignment horizontal="right" vertical="center"/>
    </xf>
    <xf numFmtId="10" fontId="9" fillId="3" borderId="93" xfId="13922" applyNumberFormat="1" applyFont="1" applyFill="1" applyBorder="1" applyAlignment="1" applyProtection="1">
      <alignment horizontal="center" vertical="center"/>
    </xf>
    <xf numFmtId="176" fontId="0" fillId="0" borderId="1" xfId="35" applyFont="1" applyBorder="1" applyAlignment="1"/>
    <xf numFmtId="0" fontId="9" fillId="3" borderId="35" xfId="0" applyNumberFormat="1" applyFont="1" applyFill="1" applyBorder="1" applyAlignment="1">
      <alignment horizontal="left" vertical="center" wrapText="1"/>
    </xf>
    <xf numFmtId="0" fontId="0" fillId="0" borderId="55" xfId="0" applyBorder="1" applyAlignment="1">
      <alignment vertical="top"/>
    </xf>
    <xf numFmtId="0" fontId="42" fillId="13" borderId="94" xfId="0" applyFont="1" applyFill="1" applyBorder="1" applyAlignment="1">
      <alignment horizontal="right" vertical="center"/>
    </xf>
    <xf numFmtId="0" fontId="42" fillId="13" borderId="95" xfId="0" applyFont="1" applyFill="1" applyBorder="1" applyAlignment="1">
      <alignment horizontal="right" vertical="center"/>
    </xf>
    <xf numFmtId="199" fontId="42" fillId="13" borderId="96" xfId="0" applyNumberFormat="1" applyFont="1" applyFill="1" applyBorder="1" applyAlignment="1">
      <alignment horizontal="center" vertical="center"/>
    </xf>
    <xf numFmtId="9" fontId="42" fillId="13" borderId="96" xfId="24" applyFont="1" applyFill="1" applyBorder="1" applyAlignment="1">
      <alignment horizontal="center" vertical="center"/>
    </xf>
    <xf numFmtId="199" fontId="9" fillId="0" borderId="0" xfId="0" applyNumberFormat="1" applyFont="1" applyFill="1" applyBorder="1" applyAlignment="1"/>
    <xf numFmtId="4" fontId="9" fillId="0" borderId="0" xfId="0" applyNumberFormat="1" applyFont="1" applyFill="1" applyBorder="1" applyAlignment="1"/>
    <xf numFmtId="177" fontId="0" fillId="0" borderId="0" xfId="5" applyFont="1" applyAlignment="1">
      <alignment vertical="top"/>
    </xf>
    <xf numFmtId="177" fontId="9" fillId="0" borderId="0" xfId="5" applyFont="1" applyFill="1" applyBorder="1" applyAlignment="1"/>
    <xf numFmtId="177" fontId="9" fillId="0" borderId="0" xfId="0" applyNumberFormat="1" applyFont="1" applyFill="1" applyBorder="1" applyAlignment="1"/>
    <xf numFmtId="2" fontId="0" fillId="0" borderId="0" xfId="0" applyNumberFormat="1" applyAlignment="1">
      <alignment vertical="top"/>
    </xf>
    <xf numFmtId="177" fontId="0" fillId="0" borderId="0" xfId="0" applyNumberFormat="1" applyAlignment="1">
      <alignment vertical="top"/>
    </xf>
    <xf numFmtId="177" fontId="0" fillId="0" borderId="0" xfId="0" applyNumberFormat="1" applyAlignment="1">
      <alignment horizontal="center" vertical="center"/>
    </xf>
    <xf numFmtId="4" fontId="0" fillId="0" borderId="0" xfId="0" applyNumberFormat="1" applyAlignment="1">
      <alignment vertical="top"/>
    </xf>
    <xf numFmtId="0" fontId="49" fillId="3" borderId="38"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9" fillId="3" borderId="59" xfId="0" applyFont="1" applyFill="1" applyBorder="1" applyAlignment="1">
      <alignment horizontal="center" vertical="center" wrapText="1"/>
    </xf>
    <xf numFmtId="0" fontId="49" fillId="3" borderId="60" xfId="0" applyFont="1" applyFill="1" applyBorder="1" applyAlignment="1">
      <alignment horizontal="center" vertical="center" wrapText="1"/>
    </xf>
    <xf numFmtId="0" fontId="42" fillId="3" borderId="60" xfId="0" applyFont="1" applyFill="1" applyBorder="1" applyAlignment="1">
      <alignment horizontal="left" wrapText="1"/>
    </xf>
    <xf numFmtId="0" fontId="9" fillId="3" borderId="51" xfId="0" applyFont="1" applyFill="1" applyBorder="1" applyAlignment="1">
      <alignment horizontal="left" vertical="top"/>
    </xf>
    <xf numFmtId="0" fontId="9" fillId="3" borderId="27" xfId="0" applyFont="1" applyFill="1" applyBorder="1" applyAlignment="1">
      <alignment horizontal="left" vertical="top"/>
    </xf>
    <xf numFmtId="0" fontId="42" fillId="3" borderId="27" xfId="0" applyFont="1" applyFill="1" applyBorder="1" applyAlignment="1">
      <alignment horizontal="left" vertical="top" wrapText="1"/>
    </xf>
    <xf numFmtId="0" fontId="42" fillId="3" borderId="61" xfId="0" applyFont="1" applyFill="1" applyBorder="1" applyAlignment="1">
      <alignment horizontal="left" vertical="top" wrapText="1"/>
    </xf>
    <xf numFmtId="0" fontId="25" fillId="3" borderId="91" xfId="0" applyFont="1" applyFill="1" applyBorder="1" applyAlignment="1">
      <alignment horizontal="center" vertical="center"/>
    </xf>
    <xf numFmtId="0" fontId="25" fillId="3" borderId="97" xfId="0" applyFont="1" applyFill="1" applyBorder="1" applyAlignment="1">
      <alignment horizontal="center" vertical="center"/>
    </xf>
    <xf numFmtId="0" fontId="0" fillId="0" borderId="0" xfId="0" applyBorder="1" applyAlignment="1"/>
    <xf numFmtId="0" fontId="42" fillId="3" borderId="97" xfId="0" applyFont="1" applyFill="1" applyBorder="1" applyAlignment="1">
      <alignment horizontal="center" vertical="center"/>
    </xf>
    <xf numFmtId="0" fontId="9" fillId="3" borderId="98" xfId="0" applyNumberFormat="1" applyFont="1" applyFill="1" applyBorder="1" applyAlignment="1">
      <alignment horizontal="center" vertical="center"/>
    </xf>
    <xf numFmtId="0" fontId="9" fillId="3" borderId="33" xfId="0" applyNumberFormat="1" applyFont="1" applyFill="1" applyBorder="1" applyAlignment="1">
      <alignment horizontal="left" vertical="center"/>
    </xf>
    <xf numFmtId="10" fontId="9" fillId="3" borderId="68" xfId="13922" applyNumberFormat="1" applyFont="1" applyFill="1" applyBorder="1" applyAlignment="1" applyProtection="1">
      <alignment horizontal="center" vertical="center"/>
    </xf>
    <xf numFmtId="10" fontId="9" fillId="3" borderId="66" xfId="13922" applyNumberFormat="1" applyFont="1" applyFill="1" applyBorder="1" applyAlignment="1" applyProtection="1">
      <alignment horizontal="center" vertical="center"/>
    </xf>
    <xf numFmtId="176" fontId="0" fillId="0" borderId="0" xfId="35" applyFont="1" applyBorder="1" applyAlignment="1"/>
    <xf numFmtId="10" fontId="42" fillId="13" borderId="99" xfId="24" applyNumberFormat="1" applyFont="1" applyFill="1" applyBorder="1" applyAlignment="1">
      <alignment horizontal="center" vertical="center"/>
    </xf>
    <xf numFmtId="0" fontId="9" fillId="3" borderId="45" xfId="0" applyNumberFormat="1" applyFont="1" applyFill="1" applyBorder="1" applyAlignment="1" quotePrefix="1">
      <alignment horizontal="center" vertical="center"/>
    </xf>
    <xf numFmtId="0" fontId="9" fillId="3" borderId="98" xfId="0" applyNumberFormat="1" applyFont="1" applyFill="1" applyBorder="1" applyAlignment="1" quotePrefix="1">
      <alignment horizontal="center" vertical="center"/>
    </xf>
    <xf numFmtId="0" fontId="42" fillId="14" borderId="35" xfId="0" applyNumberFormat="1" applyFont="1" applyFill="1" applyBorder="1" applyAlignment="1" quotePrefix="1">
      <alignment horizontal="center" vertical="center" wrapText="1"/>
    </xf>
    <xf numFmtId="0" fontId="0" fillId="2" borderId="1" xfId="0" applyFill="1" applyBorder="1" applyAlignment="1" quotePrefix="1">
      <alignment horizontal="center" vertical="center"/>
    </xf>
  </cellXfs>
  <cellStyles count="26678">
    <cellStyle name="Normal" xfId="0" builtinId="0"/>
    <cellStyle name="Cálculo 3 3 3 3 2 4" xfId="1"/>
    <cellStyle name="Calculation 2 2 3 5 6" xfId="2"/>
    <cellStyle name="Saída 3 3 4 7 2" xfId="3"/>
    <cellStyle name="Saída 2 2 2 4 4 5" xfId="4"/>
    <cellStyle name="Comma" xfId="5" builtinId="3"/>
    <cellStyle name="Cálculo 2 2 2 3 14" xfId="6"/>
    <cellStyle name="Separador de milhares 2 2 7 2 2 2 2 3" xfId="7"/>
    <cellStyle name="Nota 2 2 3 3 3 2 4" xfId="8"/>
    <cellStyle name="Calculation 2 2 2 7 2 3" xfId="9"/>
    <cellStyle name="Entrada 2 2 2 2 2 2 7 3" xfId="10"/>
    <cellStyle name="Cálculo 3 3 2 4 3 3" xfId="11"/>
    <cellStyle name="Cálculo 2 2 2 2 11" xfId="12"/>
    <cellStyle name="Calculation 2 2 2 2 4 6" xfId="13"/>
    <cellStyle name="Comma [0]" xfId="14" builtinId="6"/>
    <cellStyle name="Calculation 2 2 2 3 6 3" xfId="15"/>
    <cellStyle name="Cálculo 3 2 3 3 2 5" xfId="16"/>
    <cellStyle name="Total 2 2 2 2 2 2 10" xfId="17"/>
    <cellStyle name="Cálculo 2 2 2 3 2 7" xfId="18"/>
    <cellStyle name="40% - Ênfase1 2 2 3" xfId="19"/>
    <cellStyle name="Output 2 2 2 2 9 3" xfId="20"/>
    <cellStyle name="20% - Accent3" xfId="21"/>
    <cellStyle name="40% - Ênfase 4" xfId="22" builtinId="43"/>
    <cellStyle name="Nota 2 2 2 5 5 3" xfId="23"/>
    <cellStyle name="Porcentagem" xfId="24" builtinId="5"/>
    <cellStyle name="20% - Ênfase5 2 3" xfId="25"/>
    <cellStyle name="Separador de milhares 14 2 2 3 3 2 2 3" xfId="26"/>
    <cellStyle name="Nota 3 6 2 3 2 3 6 2" xfId="27"/>
    <cellStyle name="Célula Vinculada" xfId="28" builtinId="24"/>
    <cellStyle name="Cálculo 3 3 3 2 5 2" xfId="29"/>
    <cellStyle name="Calculation 2 2 2 8 4" xfId="30"/>
    <cellStyle name="Célula de Verificação" xfId="31" builtinId="23"/>
    <cellStyle name="Cálculo 2 2 3 8" xfId="32"/>
    <cellStyle name="Moeda [0]" xfId="33" builtinId="7"/>
    <cellStyle name="20% - Ênfase 3" xfId="34" builtinId="38"/>
    <cellStyle name="Moeda" xfId="35" builtinId="4"/>
    <cellStyle name="20% - Accent6 2" xfId="36"/>
    <cellStyle name="Calculation 2 2 2 4 5" xfId="37"/>
    <cellStyle name="Saída 2 2 3 2 3 5 3" xfId="38"/>
    <cellStyle name="Cálculo 3 2 3 3 3 3 2" xfId="39"/>
    <cellStyle name="Note 2 2 8 4" xfId="40"/>
    <cellStyle name="Cálculo 2 2 2 3 3 5 2" xfId="41"/>
    <cellStyle name="Calculation 5 3 3" xfId="42"/>
    <cellStyle name="Hyperlink seguido" xfId="43" builtinId="9"/>
    <cellStyle name="Calculation 2 2 2 3 2" xfId="44"/>
    <cellStyle name="Cálculo 3 3 3 2 3 3 2" xfId="45"/>
    <cellStyle name="Normal 7 2" xfId="46"/>
    <cellStyle name="Hyperlink" xfId="47" builtinId="8"/>
    <cellStyle name="Separador de milhares 2 2 11 2 2 2" xfId="48"/>
    <cellStyle name="Separador de milhares 2 17 3 2 3 2" xfId="49"/>
    <cellStyle name="Observação" xfId="50" builtinId="10"/>
    <cellStyle name="20% - Accent1" xfId="51"/>
    <cellStyle name="Separador de milhares 8 4 2 4 2" xfId="52"/>
    <cellStyle name="40% - Ênfase 2" xfId="53" builtinId="35"/>
    <cellStyle name="Nota 2 2 3 9 2 3" xfId="54"/>
    <cellStyle name="20% - Accent5" xfId="55"/>
    <cellStyle name="40% - Ênfase 6" xfId="56" builtinId="51"/>
    <cellStyle name="Cálculo 3 2 2 3 4 2 4" xfId="57"/>
    <cellStyle name="Calculation 2 2 2 2 8 4" xfId="58"/>
    <cellStyle name="Output 2 2 2 3 2 3" xfId="59"/>
    <cellStyle name="Note 2 2 5" xfId="60"/>
    <cellStyle name="Nota 2 2 3 3 3 6 2" xfId="61"/>
    <cellStyle name="Texto de Aviso" xfId="62" builtinId="11"/>
    <cellStyle name="Cálculo 3 3 8 2 2" xfId="63"/>
    <cellStyle name="Separador de milhares 4 2 2 6" xfId="64"/>
    <cellStyle name="Cálculo 3 3 3 3 4 2" xfId="65"/>
    <cellStyle name="Calculation 2 2 3 7 4" xfId="66"/>
    <cellStyle name="Total 2 2 2 8 3" xfId="67"/>
    <cellStyle name="Nota 3 5 2 2 3 3 5 2 2" xfId="68"/>
    <cellStyle name="Accent5 2" xfId="69"/>
    <cellStyle name="Calculation 2 4 4" xfId="70"/>
    <cellStyle name="Total 3 2 3 2 3 2 2" xfId="71"/>
    <cellStyle name="Saída 3 3 2 3" xfId="72"/>
    <cellStyle name="Título" xfId="73" builtinId="15"/>
    <cellStyle name="Total 2 2 3 3 2 9 3" xfId="74"/>
    <cellStyle name="Cálculo 3 3 2 3 4 2" xfId="75"/>
    <cellStyle name="Separador de milhares 10 2 2 8" xfId="76"/>
    <cellStyle name="Cálculo 3 2 8 2 2" xfId="77"/>
    <cellStyle name="Calculation 2 2 2 2 4 2 3" xfId="78"/>
    <cellStyle name="Cálculo 2 2 2 2 2 2 3 2" xfId="79"/>
    <cellStyle name="Cálculo 2 2 2 3 2 2 6 2 4" xfId="80"/>
    <cellStyle name="Vírgula 2 4" xfId="81"/>
    <cellStyle name="Separador de milhares 2 2 8 3 2 4" xfId="82"/>
    <cellStyle name="Calculation 3 3 2 9" xfId="83"/>
    <cellStyle name="Nota 3 5 2 4 2 4 4 2" xfId="84"/>
    <cellStyle name="Texto Explicativo" xfId="85" builtinId="53"/>
    <cellStyle name="Nota 2 3 2 4 4 5" xfId="86"/>
    <cellStyle name="Cálculo 3 2 3 2 3 2 2 2" xfId="87"/>
    <cellStyle name="20% - Accent1 3" xfId="88"/>
    <cellStyle name="Cálculo 2 2 2 2 3 4 2 2" xfId="89"/>
    <cellStyle name="Cálculo 3 2 2 2 2 2 2 4" xfId="90"/>
    <cellStyle name="Cálculo 3 3 2 2 4 5" xfId="91"/>
    <cellStyle name="Título 1" xfId="92" builtinId="16"/>
    <cellStyle name="Ênfase 3" xfId="93" builtinId="37"/>
    <cellStyle name="Cálculo 3 3 2 2 4 6" xfId="94"/>
    <cellStyle name="Separador de milhares 2 3 7 2 2 2 6" xfId="95"/>
    <cellStyle name="Note 2 4 2 4 5" xfId="96"/>
    <cellStyle name="Calculation 2 4 4 2" xfId="97"/>
    <cellStyle name="Total 3 2 3 2 3 2 2 2" xfId="98"/>
    <cellStyle name="Saída 3 3 2 3 2" xfId="99"/>
    <cellStyle name="Título 2" xfId="100" builtinId="17"/>
    <cellStyle name="Ênfase 4" xfId="101" builtinId="41"/>
    <cellStyle name="Note 2 4 2 4 6" xfId="102"/>
    <cellStyle name="Calculation 2 4 4 3" xfId="103"/>
    <cellStyle name="Total 3 2 3 2 3 2 2 3" xfId="104"/>
    <cellStyle name="Saída 3 3 2 3 3" xfId="105"/>
    <cellStyle name="Título 3" xfId="106" builtinId="18"/>
    <cellStyle name="Ênfase 5" xfId="107" builtinId="45"/>
    <cellStyle name="Note 2 4 2 4 7" xfId="108"/>
    <cellStyle name="Calculation 2 4 4 4" xfId="109"/>
    <cellStyle name="Saída 3 3 2 3 4" xfId="110"/>
    <cellStyle name="Título 4" xfId="111" builtinId="19"/>
    <cellStyle name="Cálculo 3 2 2 2 3 2" xfId="112"/>
    <cellStyle name="Ênfase 6" xfId="113" builtinId="49"/>
    <cellStyle name="Total 3 3 5" xfId="114"/>
    <cellStyle name="Cálculo 3 2 3 4 6 2" xfId="115"/>
    <cellStyle name="Cálculo 2 2 3 3 2 6 2" xfId="116"/>
    <cellStyle name="Normal 3 10 2" xfId="117"/>
    <cellStyle name="Entrada 3 2 5 2 2 2" xfId="118"/>
    <cellStyle name="Cálculo 2 2 2 4 6 4" xfId="119"/>
    <cellStyle name="40% - Ênfase2 2 2 2 2" xfId="120"/>
    <cellStyle name="Entrada" xfId="121" builtinId="20"/>
    <cellStyle name="Cálculo 2 2 3 11 2" xfId="122"/>
    <cellStyle name="Saída" xfId="123" builtinId="21"/>
    <cellStyle name="Cálculo 3 3 3 3 2 2" xfId="124"/>
    <cellStyle name="Nota 3 6 5 2 2 3 2 2" xfId="125"/>
    <cellStyle name="Calculation 2 2 3 5 4" xfId="126"/>
    <cellStyle name="Saída 2 2 2 4 4 3" xfId="127"/>
    <cellStyle name="Cálculo 2 2 2 3 12" xfId="128"/>
    <cellStyle name="Total 2 2 2 6 3" xfId="129"/>
    <cellStyle name="Accent3 2" xfId="130"/>
    <cellStyle name="Nota 3 6 3 3 2 8" xfId="131"/>
    <cellStyle name="Cálculo" xfId="132" builtinId="22"/>
    <cellStyle name="Cálculo 3 3 3 3 2 3" xfId="133"/>
    <cellStyle name="Note 2 5 3 2 2" xfId="134"/>
    <cellStyle name="Nota 2 3 2 3 2 11" xfId="135"/>
    <cellStyle name="Total" xfId="136" builtinId="25"/>
    <cellStyle name="Nota 3 6 5 2 2 3 2 3" xfId="137"/>
    <cellStyle name="Calculation 2 2 3 5 5" xfId="138"/>
    <cellStyle name="Saída 2 2 2 4 4 4" xfId="139"/>
    <cellStyle name="Cálculo 2 2 2 3 13" xfId="140"/>
    <cellStyle name="Total 2 2 2 6 4" xfId="141"/>
    <cellStyle name="Accent3 3" xfId="142"/>
    <cellStyle name="20% - Accent5 3" xfId="143"/>
    <cellStyle name="Nota 3 6 5 6 2 2" xfId="144"/>
    <cellStyle name="Calculation 2 2 2 3 6" xfId="145"/>
    <cellStyle name="Cálculo 2 2 2 3 2 9 3" xfId="146"/>
    <cellStyle name="Célula de Verificação 2 3" xfId="147"/>
    <cellStyle name="Cálculo 3 2 3 2 2 5 3 3" xfId="148"/>
    <cellStyle name="Nota 3 5 2 2 3 2 2 5" xfId="149"/>
    <cellStyle name="Calculation 2 2 10 2" xfId="150"/>
    <cellStyle name="Saída 3 5" xfId="151"/>
    <cellStyle name="Calculation 2 3 4 4 2" xfId="152"/>
    <cellStyle name="40% - Ênfase1 2 2" xfId="153"/>
    <cellStyle name="Calculation 2 2 4 2 2 3" xfId="154"/>
    <cellStyle name="Separador de milhares 5 4 2 8" xfId="155"/>
    <cellStyle name="Nota 3 5 2 3 3 4 2 2" xfId="156"/>
    <cellStyle name="Nota 2 2 2 2 3 5" xfId="157"/>
    <cellStyle name="60% - Ênfase1 2" xfId="158"/>
    <cellStyle name="Entrada 2 2 2 2 2 6 3" xfId="159"/>
    <cellStyle name="Total 3 3 11 2" xfId="160"/>
    <cellStyle name="Cálculo 2 2 3 2 2 8 4" xfId="161"/>
    <cellStyle name="40% - Ênfase 1" xfId="162" builtinId="31"/>
    <cellStyle name="Bom" xfId="163" builtinId="26"/>
    <cellStyle name="Nota 2 2 2 2 2 3 6 2 2" xfId="164"/>
    <cellStyle name="20% - Accent4 3" xfId="165"/>
    <cellStyle name="Calculation 2 2 2 2 6" xfId="166"/>
    <cellStyle name="Separador de milhares 2 2 3 2 2 5 2" xfId="167"/>
    <cellStyle name="Ruim" xfId="168" builtinId="27"/>
    <cellStyle name="Neutro" xfId="169" builtinId="28"/>
    <cellStyle name="Saída 3 2 4 7 2" xfId="170"/>
    <cellStyle name="Cálculo 3 3 5 3 3" xfId="171"/>
    <cellStyle name="20% - Ênfase 5" xfId="172" builtinId="46"/>
    <cellStyle name="Normal 96" xfId="173"/>
    <cellStyle name="Cálculo 3 3 2 2 4 3" xfId="174"/>
    <cellStyle name="Cálculo 3 2 7 2 3" xfId="175"/>
    <cellStyle name="Calculation 2 2 2 2 3 2 4" xfId="176"/>
    <cellStyle name="Entrada 2 2 2 2 2 12" xfId="177"/>
    <cellStyle name="Ênfase 1" xfId="178" builtinId="29"/>
    <cellStyle name="Output 2 6 2 5" xfId="179"/>
    <cellStyle name="Nota 2 2 2 4 3 5 4" xfId="180"/>
    <cellStyle name="20% - Ênfase 1" xfId="181" builtinId="30"/>
    <cellStyle name="Total 2 2 2 3 2 9 4" xfId="182"/>
    <cellStyle name="Cálculo 3 2 2 3 4 3" xfId="183"/>
    <cellStyle name="Input 2 2 9 3" xfId="184"/>
    <cellStyle name="Calculation 2 2 2 2 9" xfId="185"/>
    <cellStyle name="Cálculo 3 2 4 8" xfId="186"/>
    <cellStyle name="Moeda 8 3 2 5" xfId="187"/>
    <cellStyle name="40% - Accent6 2" xfId="188"/>
    <cellStyle name="Cálculo 2 2 3 4 6" xfId="189"/>
    <cellStyle name="Nota 2 2 2 4 6 2" xfId="190"/>
    <cellStyle name="Calculation 2 4 12" xfId="191"/>
    <cellStyle name="60% - Ênfase 1" xfId="192" builtinId="32"/>
    <cellStyle name="Nota 3 6 5 4 7 2" xfId="193"/>
    <cellStyle name="20% - Ênfase 6" xfId="194" builtinId="50"/>
    <cellStyle name="60% - Cor3 2" xfId="195"/>
    <cellStyle name="20% - Accent1 2" xfId="196"/>
    <cellStyle name="Cálculo 3 2 2 2 2 2 2 3" xfId="197"/>
    <cellStyle name="Ênfase 2" xfId="198" builtinId="33"/>
    <cellStyle name="Nota 2 2 2 4 3 5 5" xfId="199"/>
    <cellStyle name="20% - Ênfase 2" xfId="200" builtinId="34"/>
    <cellStyle name="Saída 2 2 2 2 2 7 2" xfId="201"/>
    <cellStyle name="Cálculo 3 2 4 9" xfId="202"/>
    <cellStyle name="Vírgula 6 3 2 2 2" xfId="203"/>
    <cellStyle name="Moeda 8 3 2 6" xfId="204"/>
    <cellStyle name="40% - Accent6 3" xfId="205"/>
    <cellStyle name="Cálculo 2 2 3 4 7" xfId="206"/>
    <cellStyle name="60% - Ênfase 2" xfId="207" builtinId="36"/>
    <cellStyle name="Separador de milhares 10 4 3 5" xfId="208"/>
    <cellStyle name="Calculation 2 2 2 3 6 2" xfId="209"/>
    <cellStyle name="Cálculo 3 2 3 3 2 4" xfId="210"/>
    <cellStyle name="Cálculo 2 2 2 3 2 6" xfId="211"/>
    <cellStyle name="40% - Ênfase1 2 2 2" xfId="212"/>
    <cellStyle name="Output 2 2 2 2 9 2" xfId="213"/>
    <cellStyle name="20% - Accent2" xfId="214"/>
    <cellStyle name="40% - Ênfase 3" xfId="215" builtinId="39"/>
    <cellStyle name="Saída 3 3 3 2 7 2" xfId="216"/>
    <cellStyle name="60% - Ênfase 3" xfId="217" builtinId="40"/>
    <cellStyle name="20% - Ênfase6 2" xfId="218"/>
    <cellStyle name="Cálculo 3 3 5 3 2" xfId="219"/>
    <cellStyle name="20% - Ênfase 4" xfId="220" builtinId="42"/>
    <cellStyle name="Calculation 2 2 2 2 2 2" xfId="221"/>
    <cellStyle name="Cálculo 2 2 3 2 8 3" xfId="222"/>
    <cellStyle name="Saída 3 3 3 2 7 3" xfId="223"/>
    <cellStyle name="60% - Ênfase 4" xfId="224" builtinId="44"/>
    <cellStyle name="Nota 2 2 3 9 2 2" xfId="225"/>
    <cellStyle name="20% - Accent4" xfId="226"/>
    <cellStyle name="40% - Ênfase 5" xfId="227" builtinId="47"/>
    <cellStyle name="Calculation 2 2 2 2 2 3" xfId="228"/>
    <cellStyle name="Cálculo 2 2 3 2 8 4" xfId="229"/>
    <cellStyle name="Cálculo 2 2 2 3 3 5 2 2" xfId="230"/>
    <cellStyle name="Saída 3 3 3 2 7 4" xfId="231"/>
    <cellStyle name="60% - Ênfase 5" xfId="232" builtinId="48"/>
    <cellStyle name="Separador de milhares 10 3 2 2 2" xfId="233"/>
    <cellStyle name="Cálculo 2 2 2 3 3 5 2 3" xfId="234"/>
    <cellStyle name="Total 2 2 3 3 3 6 2" xfId="235"/>
    <cellStyle name="Nota 3 8 3 2 2 5" xfId="236"/>
    <cellStyle name="Calculation 3 2 3 2 2 2" xfId="237"/>
    <cellStyle name="Calculation 2 2 2 2 2 4" xfId="238"/>
    <cellStyle name="Saída 3 2 3 10 2" xfId="239"/>
    <cellStyle name="40% - Ênfase6 2 2 2" xfId="240"/>
    <cellStyle name="Separador de milhares 2 2 4 3 5 2" xfId="241"/>
    <cellStyle name="Nota 3 5 2 2 9 2" xfId="242"/>
    <cellStyle name="60% - Ênfase 6" xfId="243" builtinId="52"/>
    <cellStyle name="Nota 3 5 2 3 2 5" xfId="244"/>
    <cellStyle name="60% - Cor4 2" xfId="245"/>
    <cellStyle name="Cálculo 3 2 3 3 8" xfId="246"/>
    <cellStyle name="Saída 2 2 2 2 2 2 3 2 3" xfId="247"/>
    <cellStyle name="Cálculo 2 2 2 3 2 6 2" xfId="248"/>
    <cellStyle name="Calculation 4 4 3" xfId="249"/>
    <cellStyle name="40% - Ênfase1 2 2 2 2" xfId="250"/>
    <cellStyle name="20% - Accent2 2" xfId="251"/>
    <cellStyle name="Cálculo 3 2 2 2 2 2 3 3" xfId="252"/>
    <cellStyle name="20% - Accent2 3" xfId="253"/>
    <cellStyle name="Cálculo 2 2 2 2 3 4 3 2" xfId="254"/>
    <cellStyle name="Cálculo 3 2 3 4" xfId="255"/>
    <cellStyle name="Heading 3" xfId="256"/>
    <cellStyle name="Cálculo 3 2 3 2 5 2 3" xfId="257"/>
    <cellStyle name="Cálculo 2 2 3 3 2" xfId="258"/>
    <cellStyle name="Nota 2 2 2 2 10" xfId="259"/>
    <cellStyle name="Calculation 2 11" xfId="260"/>
    <cellStyle name="Nota 3 5 2 3 3 5" xfId="261"/>
    <cellStyle name="60% - Cor5 2" xfId="262"/>
    <cellStyle name="20% - Accent3 2" xfId="263"/>
    <cellStyle name="Cálculo 3 2 3 5" xfId="264"/>
    <cellStyle name="Heading 4" xfId="265"/>
    <cellStyle name="Cálculo 3 2 3 2 5 2 4" xfId="266"/>
    <cellStyle name="Cálculo 2 2 3 3 3" xfId="267"/>
    <cellStyle name="Nota 2 2 2 2 11" xfId="268"/>
    <cellStyle name="Calculation 2 12" xfId="269"/>
    <cellStyle name="Separador de milhares 2 12 3 10" xfId="270"/>
    <cellStyle name="20% - Accent3 3" xfId="271"/>
    <cellStyle name="Nota 2 3 2 2 2 2 4 2 3" xfId="272"/>
    <cellStyle name="20% - Accent4 2" xfId="273"/>
    <cellStyle name="Calculation 2 2 2 2 5" xfId="274"/>
    <cellStyle name="Nota 3 5 2 3 4 5" xfId="275"/>
    <cellStyle name="60% - Cor6 2" xfId="276"/>
    <cellStyle name="20% - Accent5 2" xfId="277"/>
    <cellStyle name="Calculation 2 2 2 3 5" xfId="278"/>
    <cellStyle name="Total 2 2 2 2 2 8 2" xfId="279"/>
    <cellStyle name="20% - Accent6" xfId="280"/>
    <cellStyle name="20% - Accent6 3" xfId="281"/>
    <cellStyle name="Calculation 2 2 2 4 6" xfId="282"/>
    <cellStyle name="Saída 3 5 6 3" xfId="283"/>
    <cellStyle name="Entrada 2 2 2 2 2 3 2 5" xfId="284"/>
    <cellStyle name="Nota 3 5 2 2 3 2 3 5" xfId="285"/>
    <cellStyle name="Calculation 2 2 11 2" xfId="286"/>
    <cellStyle name="Entrada 2 2 2 2 8 4" xfId="287"/>
    <cellStyle name="20% - Ênfase2 2 2 2" xfId="288"/>
    <cellStyle name="Calculation 2 3 3 8 4" xfId="289"/>
    <cellStyle name="Note 4 5" xfId="290"/>
    <cellStyle name="20% - Cor1 2" xfId="291"/>
    <cellStyle name="Cálculo 3 2 3 3 3" xfId="292"/>
    <cellStyle name="Note 4 5 2" xfId="293"/>
    <cellStyle name="20% - Cor1 2 2" xfId="294"/>
    <cellStyle name="Separador de milhares 2 3 5 3 5" xfId="295"/>
    <cellStyle name="Calculation 2 10 3" xfId="296"/>
    <cellStyle name="40% - Cor1 2" xfId="297"/>
    <cellStyle name="Nota 3 5 2 3 3 4 3 2" xfId="298"/>
    <cellStyle name="Nota 2 2 2 2 4 5" xfId="299"/>
    <cellStyle name="60% - Ênfase2 2" xfId="300"/>
    <cellStyle name="Entrada 2 2 2 2 2 7 3" xfId="301"/>
    <cellStyle name="Separador de milhares 2 2 7 3 3 3" xfId="302"/>
    <cellStyle name="Calculation 2 3 3 8" xfId="303"/>
    <cellStyle name="40% - Cor1 2 2" xfId="304"/>
    <cellStyle name="Entrada 2 2 2 3 2 2 2 2 3" xfId="305"/>
    <cellStyle name="Cálculo 3 2 3 3 3 2" xfId="306"/>
    <cellStyle name="Cálculo 2 2 2 3 3 4" xfId="307"/>
    <cellStyle name="20% - Cor1 2 2 2" xfId="308"/>
    <cellStyle name="Cálculo 3 2 3 3 4" xfId="309"/>
    <cellStyle name="Separador de milhares 2 3 6 3 3 2" xfId="310"/>
    <cellStyle name="Nota 3 6 4 2 7 2" xfId="311"/>
    <cellStyle name="20% - Cor1 2 3" xfId="312"/>
    <cellStyle name="Separador de milhares 2 3 5 3 6" xfId="313"/>
    <cellStyle name="Calculation 2 10 4" xfId="314"/>
    <cellStyle name="Note 5 5" xfId="315"/>
    <cellStyle name="Nota 3 5 3 6 2 3" xfId="316"/>
    <cellStyle name="20% - Cor2 2" xfId="317"/>
    <cellStyle name="Calculation 2 2 2 2 4 3" xfId="318"/>
    <cellStyle name="Cálculo 3 2 4 3 3" xfId="319"/>
    <cellStyle name="Note 5 5 2" xfId="320"/>
    <cellStyle name="20% - Cor2 2 2" xfId="321"/>
    <cellStyle name="Separador de milhares 2 8 3 2 6" xfId="322"/>
    <cellStyle name="Saída 2 2 2 2 3 2 5" xfId="323"/>
    <cellStyle name="Entrada 2 2 3 11" xfId="324"/>
    <cellStyle name="Calculation 2 2 2 2 4 3 2" xfId="325"/>
    <cellStyle name="Cálculo 3 2 4 3 3 2" xfId="326"/>
    <cellStyle name="Entrada 2 2 2 3 2 3 2 2 3" xfId="327"/>
    <cellStyle name="Cálculo 3 2 3 5 4" xfId="328"/>
    <cellStyle name="Input 3 4 9" xfId="329"/>
    <cellStyle name="Cálculo 2 2 3 3 3 4" xfId="330"/>
    <cellStyle name="20% - Cor2 2 2 2" xfId="331"/>
    <cellStyle name="Calculation 2 2 2 2 4 4" xfId="332"/>
    <cellStyle name="Cálculo 3 2 4 3 4" xfId="333"/>
    <cellStyle name="Nota 3 6 4 3 7 2" xfId="334"/>
    <cellStyle name="20% - Cor2 2 3" xfId="335"/>
    <cellStyle name="Saída 2 2 2 3 2 6 2 4" xfId="336"/>
    <cellStyle name="20% - Cor3 2" xfId="337"/>
    <cellStyle name="Entrada 2 2 2 3 3 2 2 4" xfId="338"/>
    <cellStyle name="Calculation 2 2 2 3 4 3" xfId="339"/>
    <cellStyle name="Cálculo 3 2 5 3 3" xfId="340"/>
    <cellStyle name="20% - Cor3 2 2" xfId="341"/>
    <cellStyle name="Saída 3 2 2 9 3" xfId="342"/>
    <cellStyle name="Input 2 7" xfId="343"/>
    <cellStyle name="Cálculo 3 3 3 5 4" xfId="344"/>
    <cellStyle name="20% - Cor3 2 2 2" xfId="345"/>
    <cellStyle name="Entrada 2 2 2 2 7 2 4" xfId="346"/>
    <cellStyle name="Separador de milhares 2 2 7 2 2 4 2" xfId="347"/>
    <cellStyle name="Calculation 2 2 2 9 2" xfId="348"/>
    <cellStyle name="20% - Cor3 2 3" xfId="349"/>
    <cellStyle name="Calculation 2 3 2 3 2 3" xfId="350"/>
    <cellStyle name="20% - Cor4 2" xfId="351"/>
    <cellStyle name="Cálculo 3 2 6 3 3" xfId="352"/>
    <cellStyle name="20% - Cor4 2 2" xfId="353"/>
    <cellStyle name="Nota 2 2 2 2 4 5 3" xfId="354"/>
    <cellStyle name="20% - Cor4 2 2 2" xfId="355"/>
    <cellStyle name="20% - Cor4 2 3" xfId="356"/>
    <cellStyle name="Calculation 2 3 2 3 3 3" xfId="357"/>
    <cellStyle name="Note 2 2 2 3 2 2" xfId="358"/>
    <cellStyle name="20% - Cor5 2" xfId="359"/>
    <cellStyle name="Cálculo 3 3 2 2 5 3" xfId="360"/>
    <cellStyle name="Note 2 2 2 3 2 2 2" xfId="361"/>
    <cellStyle name="20% - Cor5 2 2" xfId="362"/>
    <cellStyle name="Cálculo 3 3 2 2 5 3 2" xfId="363"/>
    <cellStyle name="20% - Cor5 2 2 2" xfId="364"/>
    <cellStyle name="Bom 2 2" xfId="365"/>
    <cellStyle name="Cálculo 3 3 2 2 5 4" xfId="366"/>
    <cellStyle name="Note 2 2 2 3 2 2 3" xfId="367"/>
    <cellStyle name="20% - Cor5 2 3" xfId="368"/>
    <cellStyle name="Nota 3 7 2 4 2" xfId="369"/>
    <cellStyle name="40% - Ênfase2 2 3" xfId="370"/>
    <cellStyle name="Normal 59 3 3 3" xfId="371"/>
    <cellStyle name="Calculation 2 3 2 3 4 3" xfId="372"/>
    <cellStyle name="Note 2 2 2 3 3 2" xfId="373"/>
    <cellStyle name="20% - Cor6 2" xfId="374"/>
    <cellStyle name="Calculation 2 2 2 2 3" xfId="375"/>
    <cellStyle name="Cálculo 3 2 3 5 6" xfId="376"/>
    <cellStyle name="Cálculo 2 2 3 3 3 6" xfId="377"/>
    <cellStyle name="Nota 3 7 2 4 2 2" xfId="378"/>
    <cellStyle name="40% - Ênfase2 2 3 2" xfId="379"/>
    <cellStyle name="Cálculo 3 3 2 3 5 3" xfId="380"/>
    <cellStyle name="Calculation 3 10 3" xfId="381"/>
    <cellStyle name="Note 2 2 2 3 3 2 2" xfId="382"/>
    <cellStyle name="20% - Cor6 2 2" xfId="383"/>
    <cellStyle name="Calculation 2 2 2 2 3 2" xfId="384"/>
    <cellStyle name="Cálculo 2 2 3 2 9 3" xfId="385"/>
    <cellStyle name="Cálculo 3 2 4 2 2" xfId="386"/>
    <cellStyle name="60% - Accent2" xfId="387"/>
    <cellStyle name="Output 2 7 2 4" xfId="388"/>
    <cellStyle name="Nota 2 2 2 4 4 5 3" xfId="389"/>
    <cellStyle name="20% - Cor6 2 2 2" xfId="390"/>
    <cellStyle name="Separador de milhares 13 4 2 2 2 2" xfId="391"/>
    <cellStyle name="Calculation 2 2 2 2 4" xfId="392"/>
    <cellStyle name="Entrada 2 2 2 2 6 2" xfId="393"/>
    <cellStyle name="Calculation 3 10 4" xfId="394"/>
    <cellStyle name="Note 2 2 2 3 3 2 3" xfId="395"/>
    <cellStyle name="20% - Cor6 2 3" xfId="396"/>
    <cellStyle name="Nota 3 6 3 4 6 2 3" xfId="397"/>
    <cellStyle name="20% - Ênfase6 2 2" xfId="398"/>
    <cellStyle name="Moeda 6 5" xfId="399"/>
    <cellStyle name="20% - Ênfase1 100" xfId="400"/>
    <cellStyle name="Normal 71 9" xfId="401"/>
    <cellStyle name="Moeda 4" xfId="402"/>
    <cellStyle name="20% - Ênfase1 2" xfId="403"/>
    <cellStyle name="Total 3 2 3 2 2 3 5" xfId="404"/>
    <cellStyle name="Saída 3 2 3 6" xfId="405"/>
    <cellStyle name="Output 2 2 9 2" xfId="406"/>
    <cellStyle name="Cálculo 3 2 3 10 4" xfId="407"/>
    <cellStyle name="Moeda 4 2" xfId="408"/>
    <cellStyle name="20% - Ênfase1 2 2" xfId="409"/>
    <cellStyle name="Calculation 2 2 4 5 2" xfId="410"/>
    <cellStyle name="Calculation 2 2 3 2 3 3" xfId="411"/>
    <cellStyle name="Separador de milhares 2 20 3" xfId="412"/>
    <cellStyle name="Separador de milhares 2 15 3" xfId="413"/>
    <cellStyle name="Saída 3 2 3 6 2" xfId="414"/>
    <cellStyle name="Cálculo 3 3 4 2 3" xfId="415"/>
    <cellStyle name="20% - Ênfase1 2 2 2" xfId="416"/>
    <cellStyle name="Nota 2 2 2 2 3 3 4" xfId="417"/>
    <cellStyle name="Entrada 3 5 5" xfId="418"/>
    <cellStyle name="Calculation 2 3 8 4" xfId="419"/>
    <cellStyle name="Separador de milhares 2 3 8" xfId="420"/>
    <cellStyle name="40% - Ênfase5 2" xfId="421"/>
    <cellStyle name="Separador de milhares 2 20 3 2" xfId="422"/>
    <cellStyle name="Separador de milhares 2 15 3 2" xfId="423"/>
    <cellStyle name="Saída 3 2 3 6 2 2" xfId="424"/>
    <cellStyle name="Cálculo 3 3 4 2 3 2" xfId="425"/>
    <cellStyle name="Porcentagem 7" xfId="426"/>
    <cellStyle name="Nota 3 6 5 2 3 2 3 2" xfId="427"/>
    <cellStyle name="Moeda 2 13" xfId="428"/>
    <cellStyle name="Calculation 2 3 2 6 4" xfId="429"/>
    <cellStyle name="20% - Ênfase1 2 2 2 2" xfId="430"/>
    <cellStyle name="Saída 3 2 3 6 3" xfId="431"/>
    <cellStyle name="Cálculo 3 3 4 2 4" xfId="432"/>
    <cellStyle name="20% - Ênfase1 2 2 3" xfId="433"/>
    <cellStyle name="Correcto" xfId="434"/>
    <cellStyle name="20% - Ênfase1 2 3" xfId="435"/>
    <cellStyle name="Separador de milhares 2 21 3" xfId="436"/>
    <cellStyle name="Separador de milhares 2 16 3" xfId="437"/>
    <cellStyle name="Saída 3 2 3 7 2" xfId="438"/>
    <cellStyle name="Cálculo 3 3 4 3 3" xfId="439"/>
    <cellStyle name="20% - Ênfase1 2 3 2" xfId="440"/>
    <cellStyle name="20% - Ênfase1 2 4" xfId="441"/>
    <cellStyle name="20% - Ênfase2 2" xfId="442"/>
    <cellStyle name="20% - Ênfase5 2 2 3" xfId="443"/>
    <cellStyle name="Separador de milhares 5 6 7" xfId="444"/>
    <cellStyle name="Normal 3 13 12 2" xfId="445"/>
    <cellStyle name="Calculation 2 2 11" xfId="446"/>
    <cellStyle name="Nota 2 2 2 2 5 2" xfId="447"/>
    <cellStyle name="Calculation 2 5 7" xfId="448"/>
    <cellStyle name="Nota 3 6 3 4 2 2 3" xfId="449"/>
    <cellStyle name="20% - Ênfase2 2 2" xfId="450"/>
    <cellStyle name="Calculation 3 3 2 6 4" xfId="451"/>
    <cellStyle name="20% - Ênfase2 2 2 2 2" xfId="452"/>
    <cellStyle name="Calculation 2 2 11 3" xfId="453"/>
    <cellStyle name="Entrada 2 2 2 2 8 5" xfId="454"/>
    <cellStyle name="20% - Ênfase2 2 2 3" xfId="455"/>
    <cellStyle name="Separador de milhares 5 6 8" xfId="456"/>
    <cellStyle name="Calculation 2 2 12" xfId="457"/>
    <cellStyle name="Nota 2 2 2 2 5 3" xfId="458"/>
    <cellStyle name="Calculation 2 5 8" xfId="459"/>
    <cellStyle name="20% - Ênfase2 2 3" xfId="460"/>
    <cellStyle name="Entrada 2 2 2 2 9 4" xfId="461"/>
    <cellStyle name="Separador de milhares 4 3 6" xfId="462"/>
    <cellStyle name="20% - Ênfase2 2 3 2" xfId="463"/>
    <cellStyle name="Calculation 2 2 13" xfId="464"/>
    <cellStyle name="Nota 2 2 2 2 5 4" xfId="465"/>
    <cellStyle name="Calculation 2 5 9" xfId="466"/>
    <cellStyle name="Entrada 2 2 2 2 2 8 2" xfId="467"/>
    <cellStyle name="Cálculo 3 2 2 2 10 2" xfId="468"/>
    <cellStyle name="20% - Ênfase2 2 4" xfId="469"/>
    <cellStyle name="20% - Ênfase3 2" xfId="470"/>
    <cellStyle name="Nota 2 2 2 3 5 2" xfId="471"/>
    <cellStyle name="Calculation 3 5 7" xfId="472"/>
    <cellStyle name="Nota 3 6 3 4 3 2 3" xfId="473"/>
    <cellStyle name="20% - Ênfase3 2 2" xfId="474"/>
    <cellStyle name="20% - Ênfase3 2 2 2" xfId="475"/>
    <cellStyle name="Cálculo 2 2 2 12" xfId="476"/>
    <cellStyle name="20% - Ênfase3 2 2 2 2" xfId="477"/>
    <cellStyle name="20% - Ênfase3 2 2 3" xfId="478"/>
    <cellStyle name="Cálculo 2 2 2 13" xfId="479"/>
    <cellStyle name="Nota 2 2 2 3 5 3" xfId="480"/>
    <cellStyle name="Calculation 3 5 8" xfId="481"/>
    <cellStyle name="Separador de milhares 2 24 2 2 2 2" xfId="482"/>
    <cellStyle name="Separador de milhares 2 19 2 2 2 2" xfId="483"/>
    <cellStyle name="20% - Ênfase3 2 3" xfId="484"/>
    <cellStyle name="Separador de milhares 2 19 2 2 2 2 2" xfId="485"/>
    <cellStyle name="20% - Ênfase3 2 3 2" xfId="486"/>
    <cellStyle name="Nota 2 2 2 3 5 4" xfId="487"/>
    <cellStyle name="Calculation 3 5 9" xfId="488"/>
    <cellStyle name="Entrada 2 2 2 2 3 8 2" xfId="489"/>
    <cellStyle name="Porcentagem 3 4" xfId="490"/>
    <cellStyle name="Entrada 3 2 3 2 3 6 2" xfId="491"/>
    <cellStyle name="Calculation 3 3 10 2" xfId="492"/>
    <cellStyle name="Separador de milhares 2 19 2 2 2 3" xfId="493"/>
    <cellStyle name="Separador de milhares 14 11 3 2 3 2" xfId="494"/>
    <cellStyle name="20% - Ênfase3 2 4" xfId="495"/>
    <cellStyle name="40% - Accent5" xfId="496"/>
    <cellStyle name="Calculation 2 2 3 3 2 2" xfId="497"/>
    <cellStyle name="Cálculo 3 2 2 3 6 2 4" xfId="498"/>
    <cellStyle name="Normal 69 9" xfId="499"/>
    <cellStyle name="20% - Ênfase4 2" xfId="500"/>
    <cellStyle name="Cálculo 3 2 3 8" xfId="501"/>
    <cellStyle name="40% - Accent5 2" xfId="502"/>
    <cellStyle name="Cálculo 2 2 3 3 6" xfId="503"/>
    <cellStyle name="Nota 3 6 3 4 4 2 3" xfId="504"/>
    <cellStyle name="Normal 69 9 2" xfId="505"/>
    <cellStyle name="20% - Ênfase4 2 2" xfId="506"/>
    <cellStyle name="20% - Ênfase4 2 2 2" xfId="507"/>
    <cellStyle name="Output 3 2 3 6" xfId="508"/>
    <cellStyle name="Cálculo 2 2 3 5 5 3" xfId="509"/>
    <cellStyle name="20% - Ênfase4 2 2 2 2" xfId="510"/>
    <cellStyle name="40% - Cor6 2" xfId="511"/>
    <cellStyle name="Total 2 2 3 2 2 3 4" xfId="512"/>
    <cellStyle name="40% - Cor4 2 2" xfId="513"/>
    <cellStyle name="20% - Ênfase4 2 2 3" xfId="514"/>
    <cellStyle name="Saída 2 2 2 2 2 6 2" xfId="515"/>
    <cellStyle name="Cálculo 3 2 3 9" xfId="516"/>
    <cellStyle name="40% - Accent5 3" xfId="517"/>
    <cellStyle name="Cálculo 2 2 3 3 7" xfId="518"/>
    <cellStyle name="Normal 69 9 3" xfId="519"/>
    <cellStyle name="20% - Ênfase4 2 3" xfId="520"/>
    <cellStyle name="Saída 3 3 3 3 6 2" xfId="521"/>
    <cellStyle name="20% - Ênfase5 2 4" xfId="522"/>
    <cellStyle name="Normal 69 9 3 2" xfId="523"/>
    <cellStyle name="20% - Ênfase4 2 3 2" xfId="524"/>
    <cellStyle name="Saída 3 3 3 2 6 2" xfId="525"/>
    <cellStyle name="20% - Ênfase4 2 4" xfId="526"/>
    <cellStyle name="Calculation 2 2 3 3 3 2" xfId="527"/>
    <cellStyle name="20% - Ênfase5 2" xfId="528"/>
    <cellStyle name="Nota 3 6 3 4 5 2 3" xfId="529"/>
    <cellStyle name="20% - Ênfase5 2 2" xfId="530"/>
    <cellStyle name="Saída 2 2 2 2 6 2 4" xfId="531"/>
    <cellStyle name="20% - Ênfase5 2 2 2" xfId="532"/>
    <cellStyle name="Cálculo 2 2 3 3 12" xfId="533"/>
    <cellStyle name="Nota 2 2 2 2 4 2" xfId="534"/>
    <cellStyle name="Calculation 2 4 7" xfId="535"/>
    <cellStyle name="Total 3 2 3 7 2 3" xfId="536"/>
    <cellStyle name="20% - Ênfase5 2 2 2 2" xfId="537"/>
    <cellStyle name="Cálculo 3 2 2 2 2 9" xfId="538"/>
    <cellStyle name="20% - Ênfase5 2 3 2" xfId="539"/>
    <cellStyle name="Saída 2 2 2 3 6 2 4" xfId="540"/>
    <cellStyle name="Entrada 2 2 3 2 2 2 3" xfId="541"/>
    <cellStyle name="20% - Ênfase6 2 2 2" xfId="542"/>
    <cellStyle name="Moeda 10 2 3 5 2 2 2 2" xfId="543"/>
    <cellStyle name="Cálculo 2 2 3 4 7 4" xfId="544"/>
    <cellStyle name="Accent3" xfId="545"/>
    <cellStyle name="Total 3 3 3 7 2 3" xfId="546"/>
    <cellStyle name="Entrada 2 2 3 2 2 2 3 2" xfId="547"/>
    <cellStyle name="20% - Ênfase6 2 2 2 2" xfId="548"/>
    <cellStyle name="Entrada 2 2 3 2 2 2 4" xfId="549"/>
    <cellStyle name="20% - Ênfase6 2 2 3" xfId="550"/>
    <cellStyle name="20% - Ênfase6 2 3" xfId="551"/>
    <cellStyle name="Porcentagem 3 11 2" xfId="552"/>
    <cellStyle name="Calculation 2 2 3 2 4" xfId="553"/>
    <cellStyle name="Cálculo 3 2 3 2 2 9" xfId="554"/>
    <cellStyle name="Entrada 2 2 3 2 2 3 3" xfId="555"/>
    <cellStyle name="20% - Ênfase6 2 3 2" xfId="556"/>
    <cellStyle name="Saída 2 2 2 2 2 7 2 2" xfId="557"/>
    <cellStyle name="Cálculo 3 2 4 9 2" xfId="558"/>
    <cellStyle name="Vírgula 6 3 2 2 2 2" xfId="559"/>
    <cellStyle name="Cálculo 2 2 3 4 7 2" xfId="560"/>
    <cellStyle name="Accent1" xfId="561"/>
    <cellStyle name="20% - Ênfase6 2 4" xfId="562"/>
    <cellStyle name="Entrada 2 2 2 2 3 8 3" xfId="563"/>
    <cellStyle name="Porcentagem 3 5" xfId="564"/>
    <cellStyle name="Entrada 3 2 3 2 3 6 3" xfId="565"/>
    <cellStyle name="Calculation 3 3 10 3" xfId="566"/>
    <cellStyle name="Separador de milhares 2 19 2 2 2 4" xfId="567"/>
    <cellStyle name="40% - Accent1" xfId="568"/>
    <cellStyle name="40% - Accent1 2" xfId="569"/>
    <cellStyle name="40% - Accent1 3" xfId="570"/>
    <cellStyle name="Entrada 2 2 2 2 3 8 4" xfId="571"/>
    <cellStyle name="Separador de milhares 2 19 2 2 2 5" xfId="572"/>
    <cellStyle name="40% - Accent2" xfId="573"/>
    <cellStyle name="40% - Accent2 2" xfId="574"/>
    <cellStyle name="40% - Accent2 3" xfId="575"/>
    <cellStyle name="Separador de milhares 2 19 2 2 2 6" xfId="576"/>
    <cellStyle name="40% - Accent3" xfId="577"/>
    <cellStyle name="40% - Accent3 2" xfId="578"/>
    <cellStyle name="Cálculo 2 2 3 12" xfId="579"/>
    <cellStyle name="40% - Accent3 3" xfId="580"/>
    <cellStyle name="Cálculo 2 2 3 13" xfId="581"/>
    <cellStyle name="40% - Accent4" xfId="582"/>
    <cellStyle name="Nota 2 3 3 3 3 5 3 2" xfId="583"/>
    <cellStyle name="Cálculo 3 2 2 8" xfId="584"/>
    <cellStyle name="40% - Accent4 2" xfId="585"/>
    <cellStyle name="Cálculo 2 2 3 2 6" xfId="586"/>
    <cellStyle name="Saída 3 3 2 5 2 2" xfId="587"/>
    <cellStyle name="Saída 2 2 2 2 2 5 2" xfId="588"/>
    <cellStyle name="Cálculo 3 2 2 9" xfId="589"/>
    <cellStyle name="40% - Accent4 3" xfId="590"/>
    <cellStyle name="Cálculo 2 2 3 2 7" xfId="591"/>
    <cellStyle name="Moeda 6 2 2 4 3" xfId="592"/>
    <cellStyle name="Calculation 2 4 6 2 2" xfId="593"/>
    <cellStyle name="40% - Accent6" xfId="594"/>
    <cellStyle name="Calculation 2 2 3 3 2 3" xfId="595"/>
    <cellStyle name="Total 2 2 2 5 2 4" xfId="596"/>
    <cellStyle name="Calculation 2 3 3 8 2" xfId="597"/>
    <cellStyle name="Separador de milhares 5 2 3 4" xfId="598"/>
    <cellStyle name="40% - Cor1 2 2 2" xfId="599"/>
    <cellStyle name="Calculation 2 3 3 9" xfId="600"/>
    <cellStyle name="40% - Cor1 2 3" xfId="601"/>
    <cellStyle name="Separador de milhares 2 20 2 2 3 2 2" xfId="602"/>
    <cellStyle name="Separador de milhares 2 15 2 2 3 2 2" xfId="603"/>
    <cellStyle name="Cálculo 3 2 3 4 3" xfId="604"/>
    <cellStyle name="Input 3 3 8" xfId="605"/>
    <cellStyle name="Cálculo 2 2 3 3 2 3" xfId="606"/>
    <cellStyle name="Nota 2 2 2 2 10 3" xfId="607"/>
    <cellStyle name="Calculation 2 11 3" xfId="608"/>
    <cellStyle name="Cálculo 2 2 2 3 2 2 6 2 2" xfId="609"/>
    <cellStyle name="Vírgula 2 2" xfId="610"/>
    <cellStyle name="Separador de milhares 2 2 8 3 2 2" xfId="611"/>
    <cellStyle name="Calculation 3 3 2 7" xfId="612"/>
    <cellStyle name="40% - Cor2 2" xfId="613"/>
    <cellStyle name="Vírgula 2 2 2" xfId="614"/>
    <cellStyle name="Separador de milhares 2 2 8 3 2 2 2" xfId="615"/>
    <cellStyle name="Calculation 3 3 2 7 2" xfId="616"/>
    <cellStyle name="40% - Cor2 2 2" xfId="617"/>
    <cellStyle name="40% - Cor2 2 2 2" xfId="618"/>
    <cellStyle name="Separador de milhares 2 2 8 3 2 2 3" xfId="619"/>
    <cellStyle name="Moeda 2 13 4 10" xfId="620"/>
    <cellStyle name="Calculation 3 3 2 7 3" xfId="621"/>
    <cellStyle name="40% - Cor2 2 3" xfId="622"/>
    <cellStyle name="Vírgula 3 2" xfId="623"/>
    <cellStyle name="Separador de milhares 2 2 8 3 3 2" xfId="624"/>
    <cellStyle name="Calculation 3 3 3 7" xfId="625"/>
    <cellStyle name="40% - Cor3 2" xfId="626"/>
    <cellStyle name="40% - Cor3 2 2" xfId="627"/>
    <cellStyle name="60% - Accent1" xfId="628"/>
    <cellStyle name="Cálculo 3 2 12" xfId="629"/>
    <cellStyle name="Calculation 2 3 2 7 2 4" xfId="630"/>
    <cellStyle name="40% - Cor3 2 2 2" xfId="631"/>
    <cellStyle name="Note 2 2 8 2 2" xfId="632"/>
    <cellStyle name="Cálculo 3 2 2 8 4" xfId="633"/>
    <cellStyle name="60% - Accent6 2" xfId="634"/>
    <cellStyle name="Cálculo 2 2 3 2 6 4" xfId="635"/>
    <cellStyle name="40% - Cor3 2 3" xfId="636"/>
    <cellStyle name="40% - Cor4 2" xfId="637"/>
    <cellStyle name="Total 2 2 8" xfId="638"/>
    <cellStyle name="Nota 3 5 2 2 2 2 3 3" xfId="639"/>
    <cellStyle name="40% - Cor6 2 2" xfId="640"/>
    <cellStyle name="Cálculo 3 2 3 3 5 5" xfId="641"/>
    <cellStyle name="40% - Cor4 2 2 2" xfId="642"/>
    <cellStyle name="Total 2 2 3 2 2 3 5" xfId="643"/>
    <cellStyle name="40% - Cor4 2 3" xfId="644"/>
    <cellStyle name="40% - Cor5 2" xfId="645"/>
    <cellStyle name="Saída 3 3 2 7 2 4" xfId="646"/>
    <cellStyle name="Cálculo 3 2 2 3 4 3 3" xfId="647"/>
    <cellStyle name="Calculation 2 2 2 2 9 3" xfId="648"/>
    <cellStyle name="40% - Cor5 2 2" xfId="649"/>
    <cellStyle name="Cálculo 3 2 3 2 5 5" xfId="650"/>
    <cellStyle name="Calculation 2 2 2 4 4" xfId="651"/>
    <cellStyle name="Cálculo 3 2 6 3" xfId="652"/>
    <cellStyle name="40% - Cor5 2 2 2" xfId="653"/>
    <cellStyle name="40% - Cor5 2 3" xfId="654"/>
    <cellStyle name="Entrada 3 3 5" xfId="655"/>
    <cellStyle name="Calculation 2 3 6 4" xfId="656"/>
    <cellStyle name="Nota 3 5 2 2 2 2 3 3 2" xfId="657"/>
    <cellStyle name="40% - Cor6 2 2 2" xfId="658"/>
    <cellStyle name="Entrada 3 2 8 2 4" xfId="659"/>
    <cellStyle name="40% - Ênfase3 2" xfId="660"/>
    <cellStyle name="Cálculo 3 2 10 4" xfId="661"/>
    <cellStyle name="Calculation 2 2 3 2 3 2" xfId="662"/>
    <cellStyle name="Nota 3 5 2 2 2 2 3 4" xfId="663"/>
    <cellStyle name="40% - Cor6 2 3" xfId="664"/>
    <cellStyle name="Cálculo 3 2 3 3 5 6" xfId="665"/>
    <cellStyle name="Cálculo 3 2 3 2 2 8 2" xfId="666"/>
    <cellStyle name="Separador de milhares 5 6 6" xfId="667"/>
    <cellStyle name="Calculation 2 2 10" xfId="668"/>
    <cellStyle name="Total 2 2 6 2" xfId="669"/>
    <cellStyle name="Cálculo 3 2 3 3 5 3 2" xfId="670"/>
    <cellStyle name="Separador de milhares 5 4 2 2 4" xfId="671"/>
    <cellStyle name="Calculation 2 3 4 4" xfId="672"/>
    <cellStyle name="40% - Ênfase1 2" xfId="673"/>
    <cellStyle name="Calculation 2 2 2 3 7" xfId="674"/>
    <cellStyle name="Cálculo 2 2 2 3 2 9 4" xfId="675"/>
    <cellStyle name="Célula de Verificação 2 4" xfId="676"/>
    <cellStyle name="Nota 2 2 2 2 4 10" xfId="677"/>
    <cellStyle name="Calculation 2 2 10 3" xfId="678"/>
    <cellStyle name="Saída 3 6" xfId="679"/>
    <cellStyle name="Calculation 2 3 4 4 3" xfId="680"/>
    <cellStyle name="Separador de milhares 2 3 4 2 2 5 2" xfId="681"/>
    <cellStyle name="40% - Ênfase1 2 3" xfId="682"/>
    <cellStyle name="Cálculo 3 2 3 3 3 4" xfId="683"/>
    <cellStyle name="Cálculo 2 2 2 3 3 6" xfId="684"/>
    <cellStyle name="40% - Ênfase1 2 3 2" xfId="685"/>
    <cellStyle name="Cálculo 3 2 2 3 5 2" xfId="686"/>
    <cellStyle name="Calculation 2 2 2 3 8" xfId="687"/>
    <cellStyle name="40% - Ênfase1 2 4" xfId="688"/>
    <cellStyle name="Output 2 2 4 3" xfId="689"/>
    <cellStyle name="Calculation 2 2 2 10 2" xfId="690"/>
    <cellStyle name="Nota 2 2 2 2 4 11" xfId="691"/>
    <cellStyle name="Normal 3 13 33 2" xfId="692"/>
    <cellStyle name="Normal 3 13 28 2" xfId="693"/>
    <cellStyle name="Calculation 2 2 10 4" xfId="694"/>
    <cellStyle name="Entrada 3 2 5" xfId="695"/>
    <cellStyle name="Calculation 2 3 5 4" xfId="696"/>
    <cellStyle name="40% - Ênfase2 2" xfId="697"/>
    <cellStyle name="Calculation 2 3 2 2 12" xfId="698"/>
    <cellStyle name="Calculation 2 2 3 3 6" xfId="699"/>
    <cellStyle name="40% - Ênfase2 2 2" xfId="700"/>
    <cellStyle name="Cálculo 3 3 2 3 4 3" xfId="701"/>
    <cellStyle name="Separador de milhares 10 2 2 9" xfId="702"/>
    <cellStyle name="Cálculo 3 2 8 2 3" xfId="703"/>
    <cellStyle name="Calculation 2 2 2 2 4 2 4" xfId="704"/>
    <cellStyle name="Cálculo 3 2 4 3 2 4" xfId="705"/>
    <cellStyle name="Cálculo 3 2 3 4 6" xfId="706"/>
    <cellStyle name="Cálculo 2 2 3 3 2 6" xfId="707"/>
    <cellStyle name="40% - Ênfase2 2 2 2" xfId="708"/>
    <cellStyle name="Cálculo 3 2 3 3" xfId="709"/>
    <cellStyle name="Heading 2" xfId="710"/>
    <cellStyle name="Cálculo 3 2 3 2 5 2 2" xfId="711"/>
    <cellStyle name="Calculation 2 10" xfId="712"/>
    <cellStyle name="Vírgula 7 3 2 2 2" xfId="713"/>
    <cellStyle name="Cálculo 3 2 3 4 7" xfId="714"/>
    <cellStyle name="Cálculo 2 2 3 3 2 7" xfId="715"/>
    <cellStyle name="Calculation 4 5 2" xfId="716"/>
    <cellStyle name="40% - Ênfase2 2 2 3" xfId="717"/>
    <cellStyle name="Total 2 2 2 4 7" xfId="718"/>
    <cellStyle name="Cabeçalho 1 2" xfId="719"/>
    <cellStyle name="Nota 3 7 2 4 3" xfId="720"/>
    <cellStyle name="40% - Ênfase2 2 4" xfId="721"/>
    <cellStyle name="40% - Ênfase3 2 2" xfId="722"/>
    <cellStyle name="Total 2 2 2 8 4" xfId="723"/>
    <cellStyle name="Nota 3 5 2 2 3 3 5 2 3" xfId="724"/>
    <cellStyle name="Accent5 3" xfId="725"/>
    <cellStyle name="Entrada 3 3 5 2 2" xfId="726"/>
    <cellStyle name="Cálculo 3 3 9 4" xfId="727"/>
    <cellStyle name="Saída 3 2 2 8 5" xfId="728"/>
    <cellStyle name="Cálculo 3 3 3 4 6" xfId="729"/>
    <cellStyle name="40% - Ênfase3 2 2 2" xfId="730"/>
    <cellStyle name="Note 2 2 3 2 10" xfId="731"/>
    <cellStyle name="Bom 2 4" xfId="732"/>
    <cellStyle name="Calculation 2 3 2 11" xfId="733"/>
    <cellStyle name="Separador de milhares 2 3 2 3 2 5" xfId="734"/>
    <cellStyle name="40% - Ênfase3 2 2 2 2" xfId="735"/>
    <cellStyle name="Entrada 3 3 5 2 3" xfId="736"/>
    <cellStyle name="Cálculo 3 3 9 5" xfId="737"/>
    <cellStyle name="40% - Ênfase3 2 2 3" xfId="738"/>
    <cellStyle name="Cálculo 3 2 2 2 2 5 2" xfId="739"/>
    <cellStyle name="Nota 3 7 3 4 2" xfId="740"/>
    <cellStyle name="40% - Ênfase3 2 3" xfId="741"/>
    <cellStyle name="Total 2 2 2 9 4" xfId="742"/>
    <cellStyle name="Accent6 3" xfId="743"/>
    <cellStyle name="Cálculo 3 2 2 2 2 5 2 2" xfId="744"/>
    <cellStyle name="Nota 3 7 3 4 2 2" xfId="745"/>
    <cellStyle name="Input 3 3 2 6 2 3" xfId="746"/>
    <cellStyle name="40% - Ênfase3 2 3 2" xfId="747"/>
    <cellStyle name="Nota 3 5 2 2 4 2 2" xfId="748"/>
    <cellStyle name="Cálculo 3 2 2 2 2 5 3" xfId="749"/>
    <cellStyle name="Nota 3 7 3 4 3" xfId="750"/>
    <cellStyle name="40% - Ênfase3 2 4" xfId="751"/>
    <cellStyle name="Nota 2 2 2 2 3 2 4" xfId="752"/>
    <cellStyle name="Entrada 3 4 5" xfId="753"/>
    <cellStyle name="Calculation 2 3 7 4" xfId="754"/>
    <cellStyle name="Separador de milhares 2 2 8" xfId="755"/>
    <cellStyle name="40% - Ênfase4 2" xfId="756"/>
    <cellStyle name="Nota 2 2 2 2 3 2 4 2" xfId="757"/>
    <cellStyle name="Entrada 3 4 5 2" xfId="758"/>
    <cellStyle name="Cálculo 2 2 2 3 2 2 5" xfId="759"/>
    <cellStyle name="Separador de milhares 2 2 8 2" xfId="760"/>
    <cellStyle name="planilhas 23" xfId="761"/>
    <cellStyle name="planilhas 18" xfId="762"/>
    <cellStyle name="40% - Ênfase4 2 2" xfId="763"/>
    <cellStyle name="Nota 2 2 2 2 3 2 4 2 2" xfId="764"/>
    <cellStyle name="Cálculo 2 2 2 3 2 2 5 2" xfId="765"/>
    <cellStyle name="Separador de milhares 2 2 8 2 2" xfId="766"/>
    <cellStyle name="planilhas 18 2" xfId="767"/>
    <cellStyle name="40% - Ênfase4 2 2 2" xfId="768"/>
    <cellStyle name="Normal 6 51" xfId="769"/>
    <cellStyle name="Normal 6 46" xfId="770"/>
    <cellStyle name="Cálculo 2 2 2 3 2 2 5 2 2" xfId="771"/>
    <cellStyle name="Separador de milhares 2 2 8 2 2 2" xfId="772"/>
    <cellStyle name="Separador de milhares 10 4 3 5 2 3" xfId="773"/>
    <cellStyle name="Nota 3 6 8 6" xfId="774"/>
    <cellStyle name="40% - Ênfase4 2 2 2 2" xfId="775"/>
    <cellStyle name="Calculation 3 2 2 7" xfId="776"/>
    <cellStyle name="Nota 2 2 2 2 3 2 4 2 3" xfId="777"/>
    <cellStyle name="Cálculo 2 2 2 3 2 2 5 3" xfId="778"/>
    <cellStyle name="40% - Ênfase4 2 2 3" xfId="779"/>
    <cellStyle name="Normal 2 21" xfId="780"/>
    <cellStyle name="Normal 2 16" xfId="781"/>
    <cellStyle name="Cálculo 3 2 2 2 3 5 2" xfId="782"/>
    <cellStyle name="Nota 2 2 2 2 3 2 4 3" xfId="783"/>
    <cellStyle name="Entrada 3 4 5 3" xfId="784"/>
    <cellStyle name="Cálculo 2 2 2 3 2 2 6" xfId="785"/>
    <cellStyle name="Separador de milhares 2 2 8 3" xfId="786"/>
    <cellStyle name="planilhas 19" xfId="787"/>
    <cellStyle name="Nota 3 7 4 4 2" xfId="788"/>
    <cellStyle name="40% - Ênfase4 2 3" xfId="789"/>
    <cellStyle name="Nota 2 2 2 2 3 2 4 3 2" xfId="790"/>
    <cellStyle name="Cálculo 2 2 2 3 2 2 6 2" xfId="791"/>
    <cellStyle name="Vírgula 2" xfId="792"/>
    <cellStyle name="Separador de milhares 2 2 8 3 2" xfId="793"/>
    <cellStyle name="planilhas 19 2" xfId="794"/>
    <cellStyle name="Nota 3 7 4 4 2 2" xfId="795"/>
    <cellStyle name="40% - Ênfase4 2 3 2" xfId="796"/>
    <cellStyle name="Nota 3 5 2 2 5 2 2" xfId="797"/>
    <cellStyle name="Normal 2 22" xfId="798"/>
    <cellStyle name="Normal 2 17" xfId="799"/>
    <cellStyle name="Cálculo 3 2 2 2 3 5 3" xfId="800"/>
    <cellStyle name="Nota 2 2 2 2 3 2 4 4" xfId="801"/>
    <cellStyle name="Cálculo 2 2 2 3 2 2 7" xfId="802"/>
    <cellStyle name="Separador de milhares 2 2 8 4" xfId="803"/>
    <cellStyle name="Nota 3 7 4 4 3" xfId="804"/>
    <cellStyle name="40% - Ênfase4 2 4" xfId="805"/>
    <cellStyle name="Note 2 2 5 7" xfId="806"/>
    <cellStyle name="Nota 2 2 2 2 3 3 4 2" xfId="807"/>
    <cellStyle name="Entrada 3 5 5 2" xfId="808"/>
    <cellStyle name="Cálculo 2 2 2 3 3 2 5" xfId="809"/>
    <cellStyle name="Separador de milhares 2 3 8 2" xfId="810"/>
    <cellStyle name="40% - Ênfase5 2 2" xfId="811"/>
    <cellStyle name="Cálculo 3 3 2 2 5 2 4" xfId="812"/>
    <cellStyle name="Separador de milhares 2 3 8 2 2" xfId="813"/>
    <cellStyle name="40% - Ênfase5 2 2 2" xfId="814"/>
    <cellStyle name="Nota 2 2 2 2 3 2 3" xfId="815"/>
    <cellStyle name="Entrada 3 4 4" xfId="816"/>
    <cellStyle name="Calculation 2 3 7 3" xfId="817"/>
    <cellStyle name="Separador de milhares 2 3 8 2 2 2" xfId="818"/>
    <cellStyle name="40% - Ênfase5 2 2 2 2" xfId="819"/>
    <cellStyle name="40% - Ênfase5 2 2 3" xfId="820"/>
    <cellStyle name="Saída 2 2 2 2 2 2 6 5" xfId="821"/>
    <cellStyle name="Nota 2 2 2 2 3 3 4 2 3" xfId="822"/>
    <cellStyle name="Calculation 2 2 2 2 2 2 2" xfId="823"/>
    <cellStyle name="Note 2 2 5 8" xfId="824"/>
    <cellStyle name="Nota 2 2 2 2 3 3 4 3" xfId="825"/>
    <cellStyle name="Entrada 3 5 5 3" xfId="826"/>
    <cellStyle name="Cálculo 2 2 2 3 3 2 6" xfId="827"/>
    <cellStyle name="Separador de milhares 2 3 8 3" xfId="828"/>
    <cellStyle name="Nota 3 7 5 4 2" xfId="829"/>
    <cellStyle name="40% - Ênfase5 2 3" xfId="830"/>
    <cellStyle name="Cálculo 3 3 3 10" xfId="831"/>
    <cellStyle name="Separador de milhares 2 3 8 3 2" xfId="832"/>
    <cellStyle name="40% - Ênfase5 2 3 2" xfId="833"/>
    <cellStyle name="40% - Ênfase5 2 4" xfId="834"/>
    <cellStyle name="Note 3 2 3 2 5" xfId="835"/>
    <cellStyle name="Nota 2 2 2 2 3 4 4" xfId="836"/>
    <cellStyle name="Calculation 2 3 9 4" xfId="837"/>
    <cellStyle name="Entrada 2 2 2 2 2 6 2 4" xfId="838"/>
    <cellStyle name="40% - Ênfase6 2" xfId="839"/>
    <cellStyle name="Cálculo 3 2 6 2 2 3" xfId="840"/>
    <cellStyle name="Nota 2 2 2 2 3 4 4 2" xfId="841"/>
    <cellStyle name="Cálculo 2 2 2 3 4 2 5" xfId="842"/>
    <cellStyle name="Calculation 2 3 2 2 6 5" xfId="843"/>
    <cellStyle name="Saída 3 2 3 10" xfId="844"/>
    <cellStyle name="40% - Ênfase6 2 2" xfId="845"/>
    <cellStyle name="Separador de milhares 2 19 3 5" xfId="846"/>
    <cellStyle name="Separador de milhares 14 12" xfId="847"/>
    <cellStyle name="Nota 2 2 2 3 2 6" xfId="848"/>
    <cellStyle name="Entrada 2 2 2 2 3 5 4" xfId="849"/>
    <cellStyle name="40% - Ênfase6 2 2 2 2" xfId="850"/>
    <cellStyle name="Saída 3 2 3 10 3" xfId="851"/>
    <cellStyle name="40% - Ênfase6 2 2 3" xfId="852"/>
    <cellStyle name="Nota 3 7 3 2 2 3 4" xfId="853"/>
    <cellStyle name="Calculation 2 2 2 3 2 2 2" xfId="854"/>
    <cellStyle name="Entrada 2 2 2 2 2 2 5 2" xfId="855"/>
    <cellStyle name="Separador de milhares 10 3 2 2 3" xfId="856"/>
    <cellStyle name="Cálculo 2 2 2 3 3 5 2 4" xfId="857"/>
    <cellStyle name="Total 2 2 3 3 3 6 3" xfId="858"/>
    <cellStyle name="Calculation 3 2 3 2 2 3" xfId="859"/>
    <cellStyle name="Separador de milhares 2 14 2 2 2 2 2 2" xfId="860"/>
    <cellStyle name="Calculation 2 2 2 2 2 5" xfId="861"/>
    <cellStyle name="Saída 3 2 3 11" xfId="862"/>
    <cellStyle name="Nota 3 7 6 4 2" xfId="863"/>
    <cellStyle name="40% - Ênfase6 2 3" xfId="864"/>
    <cellStyle name="Separador de milhares 10 3 2 3 2" xfId="865"/>
    <cellStyle name="Cálculo 2 2 2 3 3 5 3 3" xfId="866"/>
    <cellStyle name="Calculation 2 2 2 2 3 4" xfId="867"/>
    <cellStyle name="Cálculo 3 2 4 2 4" xfId="868"/>
    <cellStyle name="60% - Accent4" xfId="869"/>
    <cellStyle name="Saída 3 2 3 11 2" xfId="870"/>
    <cellStyle name="40% - Ênfase6 2 3 2" xfId="871"/>
    <cellStyle name="Saída 3 2 3 12" xfId="872"/>
    <cellStyle name="40% - Ênfase6 2 4" xfId="873"/>
    <cellStyle name="Cálculo 3 2 2 3 4" xfId="874"/>
    <cellStyle name="Input 2 2 9" xfId="875"/>
    <cellStyle name="60% - Accent1 2" xfId="876"/>
    <cellStyle name="Calculation 2 2 2 5 2 2" xfId="877"/>
    <cellStyle name="Calculation 2 2 2 10" xfId="878"/>
    <cellStyle name="Entrada 2 2 2 2 4 2 5" xfId="879"/>
    <cellStyle name="Cálculo 3 2 2 3 5" xfId="880"/>
    <cellStyle name="60% - Accent1 3" xfId="881"/>
    <cellStyle name="Nota 2 2 2 2 3 3 5 2 3" xfId="882"/>
    <cellStyle name="Calculation 2 2 2 2 3 2 2" xfId="883"/>
    <cellStyle name="Cálculo 3 2 4 2 2 2" xfId="884"/>
    <cellStyle name="Separador de milhares 2 20 2 2 2 2 3" xfId="885"/>
    <cellStyle name="Separador de milhares 2 15 2 2 2 2 3" xfId="886"/>
    <cellStyle name="Cálculo 3 2 2 4 4" xfId="887"/>
    <cellStyle name="Input 2 3 9" xfId="888"/>
    <cellStyle name="60% - Accent2 2" xfId="889"/>
    <cellStyle name="Cálculo 2 2 3 2 2 4" xfId="890"/>
    <cellStyle name="Normal 95" xfId="891"/>
    <cellStyle name="Cálculo 3 3 2 2 4 2" xfId="892"/>
    <cellStyle name="Cálculo 3 2 7 2 2" xfId="893"/>
    <cellStyle name="Calculation 2 2 2 2 3 2 3" xfId="894"/>
    <cellStyle name="Cálculo 3 2 4 2 2 3" xfId="895"/>
    <cellStyle name="Cálculo 3 2 2 4 5" xfId="896"/>
    <cellStyle name="60% - Accent2 3" xfId="897"/>
    <cellStyle name="Cálculo 2 2 3 2 2 5" xfId="898"/>
    <cellStyle name="Calculation 2 2 2 2 3 3" xfId="899"/>
    <cellStyle name="Cálculo 2 2 3 2 9 4" xfId="900"/>
    <cellStyle name="Cálculo 2 2 2 3 3 5 3 2" xfId="901"/>
    <cellStyle name="Separador de milhares 8 4 4 2" xfId="902"/>
    <cellStyle name="Cálculo 3 2 4 2 3" xfId="903"/>
    <cellStyle name="60% - Accent3" xfId="904"/>
    <cellStyle name="Separador de milhares 2 8 2 2 6" xfId="905"/>
    <cellStyle name="Saída 2 2 2 2 2 2 5" xfId="906"/>
    <cellStyle name="Calculation 2 2 2 2 3 3 2" xfId="907"/>
    <cellStyle name="Bad" xfId="908"/>
    <cellStyle name="Cálculo 3 2 4 2 3 2" xfId="909"/>
    <cellStyle name="Input 2 2 2 2 7" xfId="910"/>
    <cellStyle name="Cálculo 3 2 2 5 4" xfId="911"/>
    <cellStyle name="Input 2 4 9" xfId="912"/>
    <cellStyle name="60% - Accent3 2" xfId="913"/>
    <cellStyle name="Cálculo 2 2 3 2 3 4" xfId="914"/>
    <cellStyle name="Cálculo 3 3 2 2 5 2" xfId="915"/>
    <cellStyle name="Separador de milhares 2 8 2 2 7" xfId="916"/>
    <cellStyle name="Saída 2 2 2 2 2 2 6" xfId="917"/>
    <cellStyle name="Nota 2 3 2 2 3 2 2 2" xfId="918"/>
    <cellStyle name="Calculation 2 2 2 2 3 3 3" xfId="919"/>
    <cellStyle name="Cálculo 3 2 4 2 3 3" xfId="920"/>
    <cellStyle name="Input 2 2 2 2 8" xfId="921"/>
    <cellStyle name="Cálculo 3 2 2 5 5" xfId="922"/>
    <cellStyle name="60% - Accent3 3" xfId="923"/>
    <cellStyle name="Cálculo 2 2 3 2 3 5" xfId="924"/>
    <cellStyle name="Porcentagem 16 3 5" xfId="925"/>
    <cellStyle name="Input 2 2 2 3 7" xfId="926"/>
    <cellStyle name="Cálculo 3 2 2 6 4" xfId="927"/>
    <cellStyle name="Input 2 5 9" xfId="928"/>
    <cellStyle name="60% - Accent4 2" xfId="929"/>
    <cellStyle name="Cálculo 2 2 3 2 4 4" xfId="930"/>
    <cellStyle name="Input 2 2 2 3 8" xfId="931"/>
    <cellStyle name="Cálculo 3 2 2 6 5" xfId="932"/>
    <cellStyle name="60% - Accent4 3" xfId="933"/>
    <cellStyle name="Cálculo 2 2 3 2 4 5" xfId="934"/>
    <cellStyle name="Entrada 2 2 2 2 2 2 6 2" xfId="935"/>
    <cellStyle name="Cálculo 3 3 2 4 2 2" xfId="936"/>
    <cellStyle name="Calculation 2 2 2 2 3 5" xfId="937"/>
    <cellStyle name="Cálculo 3 2 4 2 5" xfId="938"/>
    <cellStyle name="60% - Accent5" xfId="939"/>
    <cellStyle name="Cálculo 3 2 2 7 4" xfId="940"/>
    <cellStyle name="Input 2 6 9" xfId="941"/>
    <cellStyle name="60% - Accent5 2" xfId="942"/>
    <cellStyle name="Cálculo 2 2 3 2 5 4" xfId="943"/>
    <cellStyle name="Cálculo 3 2 2 7 5" xfId="944"/>
    <cellStyle name="60% - Accent5 3" xfId="945"/>
    <cellStyle name="Cálculo 2 2 3 2 5 5" xfId="946"/>
    <cellStyle name="Entrada 2 2 2 2 2 2 6 3" xfId="947"/>
    <cellStyle name="Cálculo 3 3 2 4 2 3" xfId="948"/>
    <cellStyle name="Calculation 2 2 2 2 3 6" xfId="949"/>
    <cellStyle name="Cálculo 3 2 4 2 6" xfId="950"/>
    <cellStyle name="60% - Accent6" xfId="951"/>
    <cellStyle name="Nota 2 2 2 4 4 7" xfId="952"/>
    <cellStyle name="Calculation 2 2 3 10" xfId="953"/>
    <cellStyle name="Note 2 2 8 2 3" xfId="954"/>
    <cellStyle name="Cálculo 3 2 2 8 5" xfId="955"/>
    <cellStyle name="60% - Accent6 3" xfId="956"/>
    <cellStyle name="Cálculo 2 2 3 2 6 5" xfId="957"/>
    <cellStyle name="Nota 3 6 2 4 2" xfId="958"/>
    <cellStyle name="Calculation 2 2 3 3 2 4" xfId="959"/>
    <cellStyle name="60% - Cor1 2" xfId="960"/>
    <cellStyle name="Saída 3 2 4 6 3" xfId="961"/>
    <cellStyle name="Cálculo 3 3 5 2 4" xfId="962"/>
    <cellStyle name="60% - Cor2 2" xfId="963"/>
    <cellStyle name="Calculation 2 2 14" xfId="964"/>
    <cellStyle name="Nota 3 8 3 3 10" xfId="965"/>
    <cellStyle name="Nota 2 2 2 2 5 5" xfId="966"/>
    <cellStyle name="60% - Ênfase3 2" xfId="967"/>
    <cellStyle name="Entrada 2 2 2 2 2 8 3" xfId="968"/>
    <cellStyle name="Nota 3 6 2 3 3 7 2" xfId="969"/>
    <cellStyle name="Cálculo 3 2 2 2 10 3" xfId="970"/>
    <cellStyle name="Nota 2 2 2 2 6 5" xfId="971"/>
    <cellStyle name="60% - Ênfase4 2" xfId="972"/>
    <cellStyle name="Entrada 2 2 2 2 2 9 3" xfId="973"/>
    <cellStyle name="Saída 3 3 5 9" xfId="974"/>
    <cellStyle name="Nota 2 2 3 2 2 7 2" xfId="975"/>
    <cellStyle name="Calculation 3 2 11" xfId="976"/>
    <cellStyle name="60% - Ênfase5 2" xfId="977"/>
    <cellStyle name="Saída 2 2 4 2 3" xfId="978"/>
    <cellStyle name="60% - Ênfase6 2" xfId="979"/>
    <cellStyle name="Calculation 2 2 2 4 2" xfId="980"/>
    <cellStyle name="60% - Ênfase6 37" xfId="981"/>
    <cellStyle name="Nota 2 3 2 2 2 2 5 3 2" xfId="982"/>
    <cellStyle name="Calculation 2 3 2 2 10" xfId="983"/>
    <cellStyle name="Porcentagem 3 12 2" xfId="984"/>
    <cellStyle name="Calculation 2 2 3 3 4" xfId="985"/>
    <cellStyle name="Entrada 2 2 2 3 7 2" xfId="986"/>
    <cellStyle name="Cálculo 2 2 3 9 2 4" xfId="987"/>
    <cellStyle name="Total 2 2 2 4 3" xfId="988"/>
    <cellStyle name="Accent1 2" xfId="989"/>
    <cellStyle name="Calculation 2 3 2 2 11" xfId="990"/>
    <cellStyle name="Calculation 2 2 3 3 5" xfId="991"/>
    <cellStyle name="Total 2 2 2 4 4" xfId="992"/>
    <cellStyle name="Accent1 3" xfId="993"/>
    <cellStyle name="Saída 2 2 2 2 2 7 2 3" xfId="994"/>
    <cellStyle name="Cálculo 3 2 4 9 3" xfId="995"/>
    <cellStyle name="Vírgula 6 3 2 2 2 3" xfId="996"/>
    <cellStyle name="Cálculo 2 2 3 4 7 3" xfId="997"/>
    <cellStyle name="Accent2" xfId="998"/>
    <cellStyle name="Calculation 2 2 3 4 4" xfId="999"/>
    <cellStyle name="Total 2 2 2 5 3" xfId="1000"/>
    <cellStyle name="Accent2 2" xfId="1001"/>
    <cellStyle name="Calculation 2 2 3 4 5" xfId="1002"/>
    <cellStyle name="Total 2 2 2 5 4" xfId="1003"/>
    <cellStyle name="Accent2 3" xfId="1004"/>
    <cellStyle name="Cálculo 2 2 3 3 2 12" xfId="1005"/>
    <cellStyle name="Calculation 2 2 3 6 2" xfId="1006"/>
    <cellStyle name="Accent4" xfId="1007"/>
    <cellStyle name="Saída 3 2 2 7 2 2" xfId="1008"/>
    <cellStyle name="Cálculo 3 3 3 3 3 2" xfId="1009"/>
    <cellStyle name="Nota 3 6 5 2 2 3 3 2" xfId="1010"/>
    <cellStyle name="Calculation 2 2 3 6 4" xfId="1011"/>
    <cellStyle name="Cálculo 2 2 2 2 3 2 4" xfId="1012"/>
    <cellStyle name="Nota 2 2 3 4 2 2 3" xfId="1013"/>
    <cellStyle name="Calculation 2 2 3 6 2 2" xfId="1014"/>
    <cellStyle name="Nota 3 5 2 2 3 3 5 3" xfId="1015"/>
    <cellStyle name="Input 2 3 2 3 3 3" xfId="1016"/>
    <cellStyle name="Accent6" xfId="1017"/>
    <cellStyle name="Total 2 2 2 7 3" xfId="1018"/>
    <cellStyle name="Accent4 2" xfId="1019"/>
    <cellStyle name="Saída 3 2 2 7 2 3" xfId="1020"/>
    <cellStyle name="Cálculo 3 3 3 3 3 3" xfId="1021"/>
    <cellStyle name="Calculation 2 2 3 6 5" xfId="1022"/>
    <cellStyle name="Nota 2 2 2 2 2 3 4 2" xfId="1023"/>
    <cellStyle name="Cálculo 2 2 2 2 3 2 5" xfId="1024"/>
    <cellStyle name="Cálculo 3 5 2" xfId="1025"/>
    <cellStyle name="Calculation 2 2 3 6 2 3" xfId="1026"/>
    <cellStyle name="Total 2 2 2 7 4" xfId="1027"/>
    <cellStyle name="Accent4 3" xfId="1028"/>
    <cellStyle name="Calculation 2 2 3 6 3" xfId="1029"/>
    <cellStyle name="Nota 3 5 2 2 3 3 5 2" xfId="1030"/>
    <cellStyle name="Input 2 3 2 3 3 2" xfId="1031"/>
    <cellStyle name="Accent5" xfId="1032"/>
    <cellStyle name="Total 2 2 2 9 3" xfId="1033"/>
    <cellStyle name="Nota 3 5 2 2 3 3 5 3 2" xfId="1034"/>
    <cellStyle name="Accent6 2" xfId="1035"/>
    <cellStyle name="Saída 3 3 2 2 6 3" xfId="1036"/>
    <cellStyle name="Bad 2" xfId="1037"/>
    <cellStyle name="Saída 3 3 2 2 6 4" xfId="1038"/>
    <cellStyle name="Bad 3" xfId="1039"/>
    <cellStyle name="Output 5 3 3" xfId="1040"/>
    <cellStyle name="Bom 2" xfId="1041"/>
    <cellStyle name="Bom 2 3" xfId="1042"/>
    <cellStyle name="Saída 2 2 2 2 4 4 3" xfId="1043"/>
    <cellStyle name="Cálculo 3 2 2 3 4 2 2" xfId="1044"/>
    <cellStyle name="Calculation 2 2 2 2 8 2" xfId="1045"/>
    <cellStyle name="Bom 3" xfId="1046"/>
    <cellStyle name="Total 2 2 2 5 7" xfId="1047"/>
    <cellStyle name="Cabeçalho 2 2" xfId="1048"/>
    <cellStyle name="Total 2 2 2 6 7" xfId="1049"/>
    <cellStyle name="Cabeçalho 3 2" xfId="1050"/>
    <cellStyle name="Cabeçalho 4 2" xfId="1051"/>
    <cellStyle name="Nota 3 6 2 2 4 6 2" xfId="1052"/>
    <cellStyle name="Calculation" xfId="1053"/>
    <cellStyle name="Calculation 2" xfId="1054"/>
    <cellStyle name="Cálculo 3 2 3 3 2" xfId="1055"/>
    <cellStyle name="Separador de milhares 2 3 5 3 4" xfId="1056"/>
    <cellStyle name="Calculation 2 10 2" xfId="1057"/>
    <cellStyle name="Cálculo 3 2 3 4 2" xfId="1058"/>
    <cellStyle name="Input 3 3 7" xfId="1059"/>
    <cellStyle name="Cálculo 2 2 3 3 2 2" xfId="1060"/>
    <cellStyle name="Nota 2 2 2 2 10 2" xfId="1061"/>
    <cellStyle name="Calculation 2 11 2" xfId="1062"/>
    <cellStyle name="Cálculo 3 2 3 6" xfId="1063"/>
    <cellStyle name="Cálculo 2 2 3 3 4" xfId="1064"/>
    <cellStyle name="Nota 2 2 2 2 12" xfId="1065"/>
    <cellStyle name="Calculation 2 13" xfId="1066"/>
    <cellStyle name="Note 2 2 2 2 7 2" xfId="1067"/>
    <cellStyle name="Cálculo 3 2 3 3 4 2 3" xfId="1068"/>
    <cellStyle name="Cálculo 2 2 2 3 4 4 3" xfId="1069"/>
    <cellStyle name="Calculation 2 3 2 2 8 3" xfId="1070"/>
    <cellStyle name="Calculation 2 2 3 5" xfId="1071"/>
    <cellStyle name="Cálculo 3 3 3 2 4 5" xfId="1072"/>
    <cellStyle name="Cálculo 2 2 2 3 2 2 12" xfId="1073"/>
    <cellStyle name="Calculation 2 2" xfId="1074"/>
    <cellStyle name="Calculation 2 2 3 5 2" xfId="1075"/>
    <cellStyle name="Calculation 2 2 2" xfId="1076"/>
    <cellStyle name="Cálculo 3 2 2 3 5 3" xfId="1077"/>
    <cellStyle name="Calculation 2 2 2 3 9" xfId="1078"/>
    <cellStyle name="Output 2 2 4 4" xfId="1079"/>
    <cellStyle name="Calculation 2 2 2 10 3" xfId="1080"/>
    <cellStyle name="Moeda 10 2 2 2 2 2 2" xfId="1081"/>
    <cellStyle name="Calculation 2 2 2 5 2 3" xfId="1082"/>
    <cellStyle name="Separador de milhares 2 17 2" xfId="1083"/>
    <cellStyle name="Cálculo 3 3 4 4 2" xfId="1084"/>
    <cellStyle name="Calculation 2 2 2 11" xfId="1085"/>
    <cellStyle name="Nota 3 5 4 4 2" xfId="1086"/>
    <cellStyle name="Normal 19 12 2" xfId="1087"/>
    <cellStyle name="Entrada 3 2 2 2 2 8 2" xfId="1088"/>
    <cellStyle name="Calculation 2 2 2 5 2 4" xfId="1089"/>
    <cellStyle name="Cálculo 3 3 10 2" xfId="1090"/>
    <cellStyle name="Cálculo 2 2 2 2 4 3 2" xfId="1091"/>
    <cellStyle name="Calculation 2 2 2 2 10" xfId="1092"/>
    <cellStyle name="Separador de milhares 2 17 3" xfId="1093"/>
    <cellStyle name="Saída 3 2 3 8 2" xfId="1094"/>
    <cellStyle name="Cálculo 3 3 4 4 3" xfId="1095"/>
    <cellStyle name="Calculation 2 2 2 12" xfId="1096"/>
    <cellStyle name="Cálculo 2 2 2 2 2 2 4" xfId="1097"/>
    <cellStyle name="Nota 3 5 2 3 2 11" xfId="1098"/>
    <cellStyle name="Calculation 2 2 3 5 2 2" xfId="1099"/>
    <cellStyle name="Separador de milhares 9 3 4 2 2" xfId="1100"/>
    <cellStyle name="Saída 3 2 2 6 2 2" xfId="1101"/>
    <cellStyle name="Cálculo 3 3 3 2 3 2" xfId="1102"/>
    <cellStyle name="Nota 3 6 5 2 2 2 3 2" xfId="1103"/>
    <cellStyle name="Calculation 2 2 2 6 4" xfId="1104"/>
    <cellStyle name="Cálculo 2 2 2 2 2 2 8 4" xfId="1105"/>
    <cellStyle name="Calculation 2 2 2 2" xfId="1106"/>
    <cellStyle name="Entrada 2 2 2 3 10" xfId="1107"/>
    <cellStyle name="Cálculo 3 3 10 3" xfId="1108"/>
    <cellStyle name="Cálculo 2 2 2 2 4 3 3" xfId="1109"/>
    <cellStyle name="Normal 3 13 41" xfId="1110"/>
    <cellStyle name="Normal 3 13 36" xfId="1111"/>
    <cellStyle name="Cálculo 2 2 2 2 2" xfId="1112"/>
    <cellStyle name="Nota 2 2 3 4 3 3 2" xfId="1113"/>
    <cellStyle name="Calculation 2 2 2 2 11" xfId="1114"/>
    <cellStyle name="Entrada 2 2 2 3 11" xfId="1115"/>
    <cellStyle name="Cálculo 3 3 10 4" xfId="1116"/>
    <cellStyle name="Normal 3 13 42" xfId="1117"/>
    <cellStyle name="Normal 3 13 37" xfId="1118"/>
    <cellStyle name="Cálculo 2 2 2 2 3" xfId="1119"/>
    <cellStyle name="Calculation 2 2 2 2 12" xfId="1120"/>
    <cellStyle name="Cálculo 3 3 2 3 5 2" xfId="1121"/>
    <cellStyle name="Vírgula 5 2 4 2 2" xfId="1122"/>
    <cellStyle name="Nota 2 3 2 6 2 2 2" xfId="1123"/>
    <cellStyle name="Calculation 3 10 2" xfId="1124"/>
    <cellStyle name="Saída 2 2 2 2 3 2 6" xfId="1125"/>
    <cellStyle name="Nota 2 3 2 2 3 3 2 2" xfId="1126"/>
    <cellStyle name="Entrada 2 2 3 12" xfId="1127"/>
    <cellStyle name="Calculation 2 2 2 2 4 3 3" xfId="1128"/>
    <cellStyle name="Calculation 2 2 2 2 2" xfId="1129"/>
    <cellStyle name="Calculation 2 2 2 4 3 2" xfId="1130"/>
    <cellStyle name="Cálculo 2 2 3 4 9 3" xfId="1131"/>
    <cellStyle name="Cálculo 3 2 6 2 2" xfId="1132"/>
    <cellStyle name="Calculation 2 2 2 2 2 2 3" xfId="1133"/>
    <cellStyle name="Calculation 2 2 2 4 3 3" xfId="1134"/>
    <cellStyle name="Cálculo 3 2 6 2 3" xfId="1135"/>
    <cellStyle name="Calculation 2 3 2 3 2 2 2" xfId="1136"/>
    <cellStyle name="Calculation 2 2 2 2 2 2 4" xfId="1137"/>
    <cellStyle name="Cálculo 3 3 3 11" xfId="1138"/>
    <cellStyle name="Calculation 2 2 2 2 2 3 2" xfId="1139"/>
    <cellStyle name="Cálculo 3 3 3 12" xfId="1140"/>
    <cellStyle name="Cálculo 3 2 6 3 2" xfId="1141"/>
    <cellStyle name="Calculation 2 2 2 2 2 3 3" xfId="1142"/>
    <cellStyle name="Calculation 2 2 3 4 3 2" xfId="1143"/>
    <cellStyle name="Saída 3 2 2 2 2 4 2" xfId="1144"/>
    <cellStyle name="Cálculo 3 3 6 2 2" xfId="1145"/>
    <cellStyle name="Nota 3 7 3 2 2 3 5" xfId="1146"/>
    <cellStyle name="Calculation 2 2 2 3 2 2 3" xfId="1147"/>
    <cellStyle name="Entrada 2 2 2 2 2 2 5 3" xfId="1148"/>
    <cellStyle name="Calculation 2 2 2 2 2 6" xfId="1149"/>
    <cellStyle name="Calculation 2 2 2 2 4 2" xfId="1150"/>
    <cellStyle name="Nota 2 2 2 2 3 3 6 2 3" xfId="1151"/>
    <cellStyle name="Calculation 2 2 2 2 4 2 2" xfId="1152"/>
    <cellStyle name="Separador de milhares 2 2 7 2 2 2 2 2" xfId="1153"/>
    <cellStyle name="Nota 2 2 3 3 3 2 3" xfId="1154"/>
    <cellStyle name="Calculation 2 2 2 7 2 2" xfId="1155"/>
    <cellStyle name="Entrada 2 2 2 2 2 2 7 2" xfId="1156"/>
    <cellStyle name="Cálculo 3 3 2 4 3 2" xfId="1157"/>
    <cellStyle name="Cálculo 2 2 2 2 10" xfId="1158"/>
    <cellStyle name="Calculation 2 2 2 2 4 5" xfId="1159"/>
    <cellStyle name="Total 2 2 3 3 3 9" xfId="1160"/>
    <cellStyle name="Calculation 3 2 3 2 5" xfId="1161"/>
    <cellStyle name="Separador de milhares 10 3 2 5" xfId="1162"/>
    <cellStyle name="Calculation 2 2 2 2 5 2" xfId="1163"/>
    <cellStyle name="Calculation 2 2 2 2 5 2 2" xfId="1164"/>
    <cellStyle name="Calculation 2 2 2 2 5 4" xfId="1165"/>
    <cellStyle name="Entrada 2 2 2 2 2 2 8 2" xfId="1166"/>
    <cellStyle name="Calculation 2 2 2 2 5 2 3" xfId="1167"/>
    <cellStyle name="Calculation 2 2 2 2 5 5" xfId="1168"/>
    <cellStyle name="Entrada 2 2 2 2 2 2 8 3" xfId="1169"/>
    <cellStyle name="Calculation 2 2 2 2 5 2 4" xfId="1170"/>
    <cellStyle name="Calculation 2 2 2 2 5 6" xfId="1171"/>
    <cellStyle name="Separador de milhares 10 3 2 6" xfId="1172"/>
    <cellStyle name="Calculation 2 2 2 2 5 3" xfId="1173"/>
    <cellStyle name="Saída 2 2 2 2 4 2 5" xfId="1174"/>
    <cellStyle name="Calculation 2 2 2 2 5 3 2" xfId="1175"/>
    <cellStyle name="Calculation 2 2 2 2 6 4" xfId="1176"/>
    <cellStyle name="Calculation 2 2 3 2 2" xfId="1177"/>
    <cellStyle name="Entrada 2 2 2 2 2 2 9 2" xfId="1178"/>
    <cellStyle name="Nota 2 3 2 2 3 4 2 2" xfId="1179"/>
    <cellStyle name="Calculation 2 2 2 2 5 3 3" xfId="1180"/>
    <cellStyle name="Calculation 2 2 2 2 6 5" xfId="1181"/>
    <cellStyle name="Calculation 2 2 2 2 6 2" xfId="1182"/>
    <cellStyle name="Calculation 2 2 2 2 6 2 2" xfId="1183"/>
    <cellStyle name="Calculation 2 2 2 2 6 2 3" xfId="1184"/>
    <cellStyle name="Calculation 2 2 2 2 6 2 4" xfId="1185"/>
    <cellStyle name="Calculation 2 2 2 2 6 3" xfId="1186"/>
    <cellStyle name="Calculation 2 2 2 2 7" xfId="1187"/>
    <cellStyle name="Calculation 2 2 2 2 7 2" xfId="1188"/>
    <cellStyle name="Calculation 2 2 2 2 7 3" xfId="1189"/>
    <cellStyle name="Calculation 2 2 2 2 7 4" xfId="1190"/>
    <cellStyle name="Total 2 2 2 3 2 9 3" xfId="1191"/>
    <cellStyle name="Cálculo 3 2 2 3 4 2" xfId="1192"/>
    <cellStyle name="Input 2 2 9 2" xfId="1193"/>
    <cellStyle name="Calculation 2 2 2 2 8" xfId="1194"/>
    <cellStyle name="Cálculo 3 2 2 3 4 2 3" xfId="1195"/>
    <cellStyle name="Calculation 2 2 2 2 8 3" xfId="1196"/>
    <cellStyle name="Saída 3 3 2 7 2 3" xfId="1197"/>
    <cellStyle name="Saída 2 2 2 2 4 5 3" xfId="1198"/>
    <cellStyle name="Cálculo 3 2 2 3 4 3 2" xfId="1199"/>
    <cellStyle name="Calculation 2 2 2 2 9 2" xfId="1200"/>
    <cellStyle name="Nota 2 2 2 2 2 2 4 2" xfId="1201"/>
    <cellStyle name="Cálculo 2 2 2 2 2 2 5" xfId="1202"/>
    <cellStyle name="Calculation 2 2 3 5 2 3" xfId="1203"/>
    <cellStyle name="Saída 3 2 2 6 2 3" xfId="1204"/>
    <cellStyle name="Cálculo 3 3 3 2 3 3" xfId="1205"/>
    <cellStyle name="Calculation 2 2 2 6 5" xfId="1206"/>
    <cellStyle name="Calculation 2 2 2 3" xfId="1207"/>
    <cellStyle name="Calculation 2 2 2 3 2 2" xfId="1208"/>
    <cellStyle name="Cálculo 2 2 3 3 8 3" xfId="1209"/>
    <cellStyle name="Calculation 2 2 2 3 2 3" xfId="1210"/>
    <cellStyle name="Cálculo 2 2 3 3 8 4" xfId="1211"/>
    <cellStyle name="Cálculo 2 2 2 3 3 6 2 2" xfId="1212"/>
    <cellStyle name="Separador de milhares 2 2 7 2 2 2 2" xfId="1213"/>
    <cellStyle name="Calculation 2 2 2 7 2" xfId="1214"/>
    <cellStyle name="Separador de milhares 10 3 3 2 2" xfId="1215"/>
    <cellStyle name="Entrada 3 2 3 2 10" xfId="1216"/>
    <cellStyle name="Cálculo 2 2 2 3 3 6 2 3" xfId="1217"/>
    <cellStyle name="Nota 3 5 2 4 2" xfId="1218"/>
    <cellStyle name="Calculation 2 2 2 3 2 4" xfId="1219"/>
    <cellStyle name="Separador de milhares 2 2 7 2 2 2 3" xfId="1220"/>
    <cellStyle name="Calculation 2 2 2 7 3" xfId="1221"/>
    <cellStyle name="Entrada 2 2 2 2 2 3 5 2" xfId="1222"/>
    <cellStyle name="Entrada 3 2 3 2 11" xfId="1223"/>
    <cellStyle name="Cálculo 2 2 2 3 3 6 2 4" xfId="1224"/>
    <cellStyle name="Nota 3 5 2 4 3" xfId="1225"/>
    <cellStyle name="Calculation 2 2 2 3 2 5" xfId="1226"/>
    <cellStyle name="Calculation 2 2 2 3 3" xfId="1227"/>
    <cellStyle name="Calculation 2 2 2 3 3 2" xfId="1228"/>
    <cellStyle name="Cálculo 2 2 3 3 9 3" xfId="1229"/>
    <cellStyle name="Calculation 2 2 2 3 3 3" xfId="1230"/>
    <cellStyle name="Cálculo 2 2 3 3 9 4" xfId="1231"/>
    <cellStyle name="Calculation 2 2 2 3 4" xfId="1232"/>
    <cellStyle name="Entrada 2 2 2 3 3 2 2 3" xfId="1233"/>
    <cellStyle name="Calculation 2 2 2 3 4 2" xfId="1234"/>
    <cellStyle name="Entrada 2 2 2 3 3 2 3 3" xfId="1235"/>
    <cellStyle name="Calculation 2 2 2 3 5 2" xfId="1236"/>
    <cellStyle name="Calculation 2 2 2 3 5 3" xfId="1237"/>
    <cellStyle name="Nota 2 2 2 2 2 2 4 3" xfId="1238"/>
    <cellStyle name="Normal 19 4 2" xfId="1239"/>
    <cellStyle name="Cálculo 2 2 2 2 2 2 6" xfId="1240"/>
    <cellStyle name="Nota 3 6 4 4 2" xfId="1241"/>
    <cellStyle name="Calculation 2 2 3 5 2 4" xfId="1242"/>
    <cellStyle name="Cálculo 2 2 2 3 4 3 2" xfId="1243"/>
    <cellStyle name="Calculation 2 3 2 2 7 2" xfId="1244"/>
    <cellStyle name="Calculation 2 2 2 4" xfId="1245"/>
    <cellStyle name="Calculation 2 2 2 4 2 2" xfId="1246"/>
    <cellStyle name="Cálculo 2 2 3 4 8 3" xfId="1247"/>
    <cellStyle name="Calculation 2 2 2 4 2 3" xfId="1248"/>
    <cellStyle name="Cálculo 2 2 3 4 8 4" xfId="1249"/>
    <cellStyle name="Calculation 3 3 2 2 6" xfId="1250"/>
    <cellStyle name="Calculation 2 2 3 7 2" xfId="1251"/>
    <cellStyle name="Nota 3 5 3 4 2" xfId="1252"/>
    <cellStyle name="Calculation 2 2 2 4 2 4" xfId="1253"/>
    <cellStyle name="Calculation 2 2 2 4 3" xfId="1254"/>
    <cellStyle name="Cálculo 2 2 2 3 4 3 3" xfId="1255"/>
    <cellStyle name="Nota 3 5 2 4 2 2 6 2 2" xfId="1256"/>
    <cellStyle name="Calculation 2 3 2 2 7 3" xfId="1257"/>
    <cellStyle name="Calculation 2 2 2 5" xfId="1258"/>
    <cellStyle name="Calculation 2 2 2 5 2" xfId="1259"/>
    <cellStyle name="Calculation 2 2 2 5 3" xfId="1260"/>
    <cellStyle name="Nota 2 3 3 2 3 6 2 3" xfId="1261"/>
    <cellStyle name="Cálculo 3 3 3 2 2 2" xfId="1262"/>
    <cellStyle name="Nota 3 6 5 2 2 2 2 2" xfId="1263"/>
    <cellStyle name="Calculation 2 2 2 5 4" xfId="1264"/>
    <cellStyle name="Cálculo 3 3 3 2 2 3" xfId="1265"/>
    <cellStyle name="Nota 3 6 5 2 2 2 2 3" xfId="1266"/>
    <cellStyle name="Calculation 2 2 2 5 5" xfId="1267"/>
    <cellStyle name="Nota 3 5 2 4 2 2 6 2 3" xfId="1268"/>
    <cellStyle name="Calculation 2 3 2 2 7 4" xfId="1269"/>
    <cellStyle name="Calculation 2 2 2 6" xfId="1270"/>
    <cellStyle name="Calculation 2 2 2 6 2" xfId="1271"/>
    <cellStyle name="Nota 2 2 3 3 2 2 3" xfId="1272"/>
    <cellStyle name="Calculation 2 2 2 6 2 2" xfId="1273"/>
    <cellStyle name="Nota 2 2 3 3 2 2 4" xfId="1274"/>
    <cellStyle name="Calculation 2 2 2 6 2 3" xfId="1275"/>
    <cellStyle name="Nota 3 5 5 4 2" xfId="1276"/>
    <cellStyle name="Nota 2 2 3 3 2 2 5" xfId="1277"/>
    <cellStyle name="Calculation 2 2 2 6 2 4" xfId="1278"/>
    <cellStyle name="Calculation 2 2 2 6 3" xfId="1279"/>
    <cellStyle name="Separador de milhares 2 2 7 2 2 2" xfId="1280"/>
    <cellStyle name="Calculation 2 2 2 7" xfId="1281"/>
    <cellStyle name="Nota 2 2 3 3 3 2 5" xfId="1282"/>
    <cellStyle name="Calculation 2 2 2 7 2 4" xfId="1283"/>
    <cellStyle name="Cálculo 2 2 2 2 2 3 4" xfId="1284"/>
    <cellStyle name="Calculation 2 2 3 5 3 2" xfId="1285"/>
    <cellStyle name="Calculation 2 2 3 2" xfId="1286"/>
    <cellStyle name="Saída 3 2 2 2 3 4 2" xfId="1287"/>
    <cellStyle name="Cálculo 3 3 7 2 2" xfId="1288"/>
    <cellStyle name="Cálculo 3 3 3 2 4 2" xfId="1289"/>
    <cellStyle name="Separador de milhares 2 2 7 2 2 2 4" xfId="1290"/>
    <cellStyle name="Calculation 2 2 2 7 4" xfId="1291"/>
    <cellStyle name="Nota 2 2 2 2 2 2 5 2" xfId="1292"/>
    <cellStyle name="Cálculo 2 2 2 2 2 3 5" xfId="1293"/>
    <cellStyle name="Calculation 2 2 3 5 3 3" xfId="1294"/>
    <cellStyle name="Calculation 2 2 3 3" xfId="1295"/>
    <cellStyle name="Saída 3 2 6 6 2" xfId="1296"/>
    <cellStyle name="Saída 3 2 2 2 3 4 3" xfId="1297"/>
    <cellStyle name="Cálculo 2 2 2 3 2 2 10" xfId="1298"/>
    <cellStyle name="Cálculo 3 3 7 2 3" xfId="1299"/>
    <cellStyle name="Cálculo 3 3 3 2 4 3" xfId="1300"/>
    <cellStyle name="Separador de milhares 2 2 7 2 2 2 5" xfId="1301"/>
    <cellStyle name="Calculation 2 2 2 7 5" xfId="1302"/>
    <cellStyle name="Separador de milhares 2 2 7 2 2 3" xfId="1303"/>
    <cellStyle name="Calculation 2 2 2 8" xfId="1304"/>
    <cellStyle name="Separador de milhares 2 2 7 2 2 3 2" xfId="1305"/>
    <cellStyle name="Calculation 2 2 2 8 2" xfId="1306"/>
    <cellStyle name="Separador de milhares 2 2 7 2 2 3 3" xfId="1307"/>
    <cellStyle name="Calculation 2 2 2 8 3" xfId="1308"/>
    <cellStyle name="Separador de milhares 2 2 7 2 2 4" xfId="1309"/>
    <cellStyle name="Nota 2 2 2 4 4 8 2" xfId="1310"/>
    <cellStyle name="Calculation 2 2 2 9" xfId="1311"/>
    <cellStyle name="Separador de milhares 2 2 7 2 2 4 3" xfId="1312"/>
    <cellStyle name="Calculation 2 2 2 9 3" xfId="1313"/>
    <cellStyle name="Cálculo 3 3 3 2 6 2" xfId="1314"/>
    <cellStyle name="Calculation 2 2 2 9 4" xfId="1315"/>
    <cellStyle name="Calculation 2 2 3 5 3" xfId="1316"/>
    <cellStyle name="Calculation 2 2 3" xfId="1317"/>
    <cellStyle name="Saída 3 2 2 2 2 5 2 4" xfId="1318"/>
    <cellStyle name="Cálculo 3 3 4 9 2" xfId="1319"/>
    <cellStyle name="Vírgula 6 3 3 2 2 2" xfId="1320"/>
    <cellStyle name="Nota 2 2 2 4 4 8" xfId="1321"/>
    <cellStyle name="Calculation 2 2 3 11" xfId="1322"/>
    <cellStyle name="Cálculo 3 3 4 9 3" xfId="1323"/>
    <cellStyle name="Nota 2 2 2 4 4 9" xfId="1324"/>
    <cellStyle name="Calculation 2 2 3 12" xfId="1325"/>
    <cellStyle name="Calculation 2 2 3 2 2 2" xfId="1326"/>
    <cellStyle name="Calculation 2 2 4 4 2" xfId="1327"/>
    <cellStyle name="Calculation 2 2 3 2 2 3" xfId="1328"/>
    <cellStyle name="Normal 16 4 2" xfId="1329"/>
    <cellStyle name="Calculation 2 2 4 4 3" xfId="1330"/>
    <cellStyle name="Calculation 2 2 3 2 2 4" xfId="1331"/>
    <cellStyle name="Calculation 2 2 3 2 3" xfId="1332"/>
    <cellStyle name="Calculation 2 2 3 2 5" xfId="1333"/>
    <cellStyle name="Calculation 2 2 3 2 6" xfId="1334"/>
    <cellStyle name="Calculation 2 2 3 3 2" xfId="1335"/>
    <cellStyle name="Calculation 2 2 3 3 3" xfId="1336"/>
    <cellStyle name="Calculation 2 2 3 3 3 3" xfId="1337"/>
    <cellStyle name="Separador de milhares 2 3 6 3 10" xfId="1338"/>
    <cellStyle name="Cálculo 3 2 3 3 4 2 2" xfId="1339"/>
    <cellStyle name="Cálculo 2 2 2 3 4 4 2" xfId="1340"/>
    <cellStyle name="Calculation 2 3 2 2 8 2" xfId="1341"/>
    <cellStyle name="Calculation 2 2 3 4" xfId="1342"/>
    <cellStyle name="Calculation 2 2 3 4 2" xfId="1343"/>
    <cellStyle name="Calculation 2 2 3 4 2 2" xfId="1344"/>
    <cellStyle name="Calculation 2 2 3 4 2 3" xfId="1345"/>
    <cellStyle name="Nota 3 6 3 4 2" xfId="1346"/>
    <cellStyle name="Calculation 2 2 3 4 2 4" xfId="1347"/>
    <cellStyle name="Calculation 2 2 3 4 3" xfId="1348"/>
    <cellStyle name="Calculation 2 2 3 4 3 3" xfId="1349"/>
    <cellStyle name="Calculation 2 2 3 4 6" xfId="1350"/>
    <cellStyle name="Note 2 2 2 2 7 3" xfId="1351"/>
    <cellStyle name="Cálculo 3 2 3 3 4 2 4" xfId="1352"/>
    <cellStyle name="Calculation 2 3 2 2 8 4" xfId="1353"/>
    <cellStyle name="Calculation 2 2 3 6" xfId="1354"/>
    <cellStyle name="Nota 2 2 2 2 2 3 4 3" xfId="1355"/>
    <cellStyle name="Cálculo 2 2 2 2 3 2 6" xfId="1356"/>
    <cellStyle name="Cálculo 3 5 3" xfId="1357"/>
    <cellStyle name="Nota 3 6 5 4 2" xfId="1358"/>
    <cellStyle name="Calculation 2 2 3 6 2 4" xfId="1359"/>
    <cellStyle name="Calculation 2 2 3 7" xfId="1360"/>
    <cellStyle name="Calculation 2 2 3 7 3" xfId="1361"/>
    <cellStyle name="Calculation 2 2 3 8" xfId="1362"/>
    <cellStyle name="Cálculo 3 3 3 2 11" xfId="1363"/>
    <cellStyle name="Calculation 3 3 2 3 6" xfId="1364"/>
    <cellStyle name="Calculation 2 2 3 8 2" xfId="1365"/>
    <cellStyle name="Cálculo 3 3 3 2 12" xfId="1366"/>
    <cellStyle name="Calculation 2 2 3 8 3" xfId="1367"/>
    <cellStyle name="Cálculo 3 3 3 3 5 2" xfId="1368"/>
    <cellStyle name="Calculation 2 2 3 8 4" xfId="1369"/>
    <cellStyle name="Nota 2 2 2 4 4 9 2" xfId="1370"/>
    <cellStyle name="Calculation 2 2 3 9" xfId="1371"/>
    <cellStyle name="Entrada 2 2 2 2 8 2 4" xfId="1372"/>
    <cellStyle name="Separador de milhares 2 3 9 3 10" xfId="1373"/>
    <cellStyle name="Separador de milhares 14 2 2 3 4 2 2 2" xfId="1374"/>
    <cellStyle name="Calculation 3 3 2 4 6" xfId="1375"/>
    <cellStyle name="Calculation 2 2 3 9 2" xfId="1376"/>
    <cellStyle name="Calculation 2 2 3 9 3" xfId="1377"/>
    <cellStyle name="Separador de milhares 2 3 5 3 2 2 3" xfId="1378"/>
    <cellStyle name="Data Headings 2" xfId="1379"/>
    <cellStyle name="Calculation 2 2 4" xfId="1380"/>
    <cellStyle name="Calculation 2 2 4 2" xfId="1381"/>
    <cellStyle name="Cálculo 3 3 2 8 4" xfId="1382"/>
    <cellStyle name="Calculation 2 2 4 2 2" xfId="1383"/>
    <cellStyle name="Calculation 2 2 4 2 2 2" xfId="1384"/>
    <cellStyle name="Normal 16 2 2" xfId="1385"/>
    <cellStyle name="Calculation 2 2 4 2 3" xfId="1386"/>
    <cellStyle name="Entrada 2 2 2 2 3 2 3 2" xfId="1387"/>
    <cellStyle name="Normal 16 2 3" xfId="1388"/>
    <cellStyle name="Calculation 2 2 4 2 4" xfId="1389"/>
    <cellStyle name="Entrada 2 2 2 2 3 2 3 3" xfId="1390"/>
    <cellStyle name="Calculation 2 2 4 2 5" xfId="1391"/>
    <cellStyle name="Calculation 2 2 4 3" xfId="1392"/>
    <cellStyle name="Saída 2 2 2 2 3 5 2 4" xfId="1393"/>
    <cellStyle name="Cálculo 3 3 2 9 4" xfId="1394"/>
    <cellStyle name="Calculation 2 2 4 3 2" xfId="1395"/>
    <cellStyle name="Normal 16 3 2" xfId="1396"/>
    <cellStyle name="Calculation 2 2 4 3 3" xfId="1397"/>
    <cellStyle name="Cálculo 3 2 3 3 4 3 2" xfId="1398"/>
    <cellStyle name="Total 2 2 2 2 3 2 2 4" xfId="1399"/>
    <cellStyle name="Cálculo 2 2 2 3 4 5 2" xfId="1400"/>
    <cellStyle name="Calculation 2 3 2 2 9 2" xfId="1401"/>
    <cellStyle name="Calculation 2 2 4 4" xfId="1402"/>
    <cellStyle name="Note 2 2 2 2 8 2" xfId="1403"/>
    <cellStyle name="Cálculo 3 2 3 3 4 3 3" xfId="1404"/>
    <cellStyle name="Cálculo 2 2 2 3 4 5 3" xfId="1405"/>
    <cellStyle name="Calculation 2 3 2 2 9 3" xfId="1406"/>
    <cellStyle name="Calculation 2 2 4 5" xfId="1407"/>
    <cellStyle name="Normal 16 5 2" xfId="1408"/>
    <cellStyle name="Calculation 2 2 4 5 3" xfId="1409"/>
    <cellStyle name="Calculation 2 2 4 6" xfId="1410"/>
    <cellStyle name="Calculation 2 2 4 6 2" xfId="1411"/>
    <cellStyle name="Normal 16 6 2" xfId="1412"/>
    <cellStyle name="Calculation 2 2 4 6 3" xfId="1413"/>
    <cellStyle name="Calculation 2 2 4 7" xfId="1414"/>
    <cellStyle name="Calculation 2 2 4 8" xfId="1415"/>
    <cellStyle name="Calculation 2 2 4 9" xfId="1416"/>
    <cellStyle name="Calculation 2 2 5" xfId="1417"/>
    <cellStyle name="Entrada 2 2 3" xfId="1418"/>
    <cellStyle name="Calculation 2 2 5 2" xfId="1419"/>
    <cellStyle name="Input 5 7" xfId="1420"/>
    <cellStyle name="Cálculo 3 3 3 8 4" xfId="1421"/>
    <cellStyle name="Entrada 2 2 3 2" xfId="1422"/>
    <cellStyle name="Calculation 2 2 5 2 2" xfId="1423"/>
    <cellStyle name="Nota 2 3 2 2 4 8 2" xfId="1424"/>
    <cellStyle name="Entrada 2 2 3 3" xfId="1425"/>
    <cellStyle name="Calculation 2 2 5 2 3" xfId="1426"/>
    <cellStyle name="Entrada 2 2 2 2 3 3 3 2" xfId="1427"/>
    <cellStyle name="Nota 2 3 2 2 4 8 3" xfId="1428"/>
    <cellStyle name="Entrada 2 2 3 4" xfId="1429"/>
    <cellStyle name="Calculation 2 2 5 2 4" xfId="1430"/>
    <cellStyle name="Entrada 2 2 4" xfId="1431"/>
    <cellStyle name="Calculation 2 2 5 3" xfId="1432"/>
    <cellStyle name="Saída 2 2 2 2 2 2 5 2 3" xfId="1433"/>
    <cellStyle name="Cálculo 2 2 2 3 4 6 2" xfId="1434"/>
    <cellStyle name="Entrada 2 2 5" xfId="1435"/>
    <cellStyle name="Calculation 2 2 5 4" xfId="1436"/>
    <cellStyle name="Saída 2 2 2 2 2 2 5 2 4" xfId="1437"/>
    <cellStyle name="Cálculo 2 2 2 3 4 6 3" xfId="1438"/>
    <cellStyle name="Total 3 2 3 2 7 2 2" xfId="1439"/>
    <cellStyle name="Entrada 2 2 6" xfId="1440"/>
    <cellStyle name="Calculation 2 2 5 5" xfId="1441"/>
    <cellStyle name="Calculation 2 2 6" xfId="1442"/>
    <cellStyle name="Cálculo 3 2 4 5 2 4" xfId="1443"/>
    <cellStyle name="Calculation 2 2 6 2" xfId="1444"/>
    <cellStyle name="Cálculo 2 2 3 4 3 2 4" xfId="1445"/>
    <cellStyle name="Cálculo 3 3 4 8 4" xfId="1446"/>
    <cellStyle name="Calculation 2 2 6 2 2" xfId="1447"/>
    <cellStyle name="Calculation 2 2 6 2 3" xfId="1448"/>
    <cellStyle name="Entrada 2 2 2 2 3 4 3 2" xfId="1449"/>
    <cellStyle name="Calculation 2 2 6 2 4" xfId="1450"/>
    <cellStyle name="Calculation 2 2 6 3" xfId="1451"/>
    <cellStyle name="Calculation 2 2 6 4" xfId="1452"/>
    <cellStyle name="Calculation 2 2 6 5" xfId="1453"/>
    <cellStyle name="Nota 2 2 2 2 2 2" xfId="1454"/>
    <cellStyle name="Calculation 2 2 7" xfId="1455"/>
    <cellStyle name="Nota 2 2 2 2 2 2 2" xfId="1456"/>
    <cellStyle name="Calculation 2 2 7 2" xfId="1457"/>
    <cellStyle name="Cálculo 2 3" xfId="1458"/>
    <cellStyle name="Nota 2 2 2 2 2 2 2 2" xfId="1459"/>
    <cellStyle name="Calculation 2 2 7 2 2" xfId="1460"/>
    <cellStyle name="Nota 2 2 2 2 2 2 2 3" xfId="1461"/>
    <cellStyle name="Normal 19 2 2" xfId="1462"/>
    <cellStyle name="Calculation 2 2 7 2 3" xfId="1463"/>
    <cellStyle name="Separador de milhares 2 19 3 4 2" xfId="1464"/>
    <cellStyle name="Separador de milhares 14 11 2" xfId="1465"/>
    <cellStyle name="Note 3 3 2 3 3" xfId="1466"/>
    <cellStyle name="Nota 2 2 2 3 2 5 2" xfId="1467"/>
    <cellStyle name="Entrada 2 2 2 2 3 5 3 2" xfId="1468"/>
    <cellStyle name="Nota 2 2 2 2 2 2 2 4" xfId="1469"/>
    <cellStyle name="Normal 19 2 3" xfId="1470"/>
    <cellStyle name="Normal 16 37 2" xfId="1471"/>
    <cellStyle name="Calculation 2 2 7 2 4" xfId="1472"/>
    <cellStyle name="Nota 2 2 2 2 2 2 3" xfId="1473"/>
    <cellStyle name="Calculation 2 2 7 3" xfId="1474"/>
    <cellStyle name="Cálculo 2 4" xfId="1475"/>
    <cellStyle name="Nota 2 2 2 2 2 2 4" xfId="1476"/>
    <cellStyle name="Calculation 2 2 7 4" xfId="1477"/>
    <cellStyle name="Nota 2 2 2 2 2 2 5" xfId="1478"/>
    <cellStyle name="Calculation 2 2 7 5" xfId="1479"/>
    <cellStyle name="Separador de milhares 2 18 3 2" xfId="1480"/>
    <cellStyle name="Nota 2 2 2 2 2 3" xfId="1481"/>
    <cellStyle name="Calculation 2 2 8" xfId="1482"/>
    <cellStyle name="Cálculo 3 3 4 5 3 2" xfId="1483"/>
    <cellStyle name="Separador de milhares 2 18 3 2 2" xfId="1484"/>
    <cellStyle name="Nota 2 2 2 2 2 3 2" xfId="1485"/>
    <cellStyle name="Calculation 2 2 8 2" xfId="1486"/>
    <cellStyle name="Cálculo 3 3" xfId="1487"/>
    <cellStyle name="Separador de milhares 2 18 3 2 2 2" xfId="1488"/>
    <cellStyle name="Nota 2 2 2 2 2 3 2 2" xfId="1489"/>
    <cellStyle name="Calculation 2 2 8 2 2" xfId="1490"/>
    <cellStyle name="Cálculo 3 3 2" xfId="1491"/>
    <cellStyle name="Separador de milhares 2 18 3 2 2 3" xfId="1492"/>
    <cellStyle name="Nota 2 2 2 2 2 3 2 3" xfId="1493"/>
    <cellStyle name="Calculation 2 2 8 2 3" xfId="1494"/>
    <cellStyle name="Cálculo 3 3 3" xfId="1495"/>
    <cellStyle name="Nota 2 2 2 2 2 3 2 4" xfId="1496"/>
    <cellStyle name="Calculation 2 2 8 2 4" xfId="1497"/>
    <cellStyle name="Cálculo 3 3 4" xfId="1498"/>
    <cellStyle name="Separador de milhares 2 18 3 2 3" xfId="1499"/>
    <cellStyle name="Nota 2 2 2 2 2 3 3" xfId="1500"/>
    <cellStyle name="Calculation 2 2 8 3" xfId="1501"/>
    <cellStyle name="Cálculo 3 4" xfId="1502"/>
    <cellStyle name="Separador de milhares 2 18 3 2 4" xfId="1503"/>
    <cellStyle name="Nota 2 2 2 2 2 3 4" xfId="1504"/>
    <cellStyle name="Calculation 2 2 8 4" xfId="1505"/>
    <cellStyle name="Cálculo 3 5" xfId="1506"/>
    <cellStyle name="Separador de milhares 2 18 3 2 5" xfId="1507"/>
    <cellStyle name="Nota 2 2 2 2 2 3 5" xfId="1508"/>
    <cellStyle name="Calculation 2 2 8 5" xfId="1509"/>
    <cellStyle name="Cálculo 3 6" xfId="1510"/>
    <cellStyle name="Separador de milhares 2 18 3 3" xfId="1511"/>
    <cellStyle name="Nota 2 2 2 2 2 4" xfId="1512"/>
    <cellStyle name="Nota 2 2 2 11 2" xfId="1513"/>
    <cellStyle name="Calculation 2 2 9" xfId="1514"/>
    <cellStyle name="Cálculo 3 3 4 5 3 3" xfId="1515"/>
    <cellStyle name="Entrada 2 2 2 2 2 5 2" xfId="1516"/>
    <cellStyle name="Separador de milhares 2 18 3 3 2" xfId="1517"/>
    <cellStyle name="Note 3 2 2 2 3" xfId="1518"/>
    <cellStyle name="Nota 2 2 2 2 2 4 2" xfId="1519"/>
    <cellStyle name="Calculation 2 2 9 2" xfId="1520"/>
    <cellStyle name="Entrada 2 2 2 2 2 5 2 2" xfId="1521"/>
    <cellStyle name="Separador de milhares 2 18 3 3 3" xfId="1522"/>
    <cellStyle name="Note 3 2 2 2 4" xfId="1523"/>
    <cellStyle name="Nota 2 2 2 2 2 4 3" xfId="1524"/>
    <cellStyle name="Calculation 2 2 9 3" xfId="1525"/>
    <cellStyle name="Entrada 2 2 2 2 2 5 2 3" xfId="1526"/>
    <cellStyle name="Note 3 2 2 2 5" xfId="1527"/>
    <cellStyle name="Nota 2 2 2 2 2 4 4" xfId="1528"/>
    <cellStyle name="Calculation 2 2 9 4" xfId="1529"/>
    <cellStyle name="Entrada 2 2 2 2 2 5 2 4" xfId="1530"/>
    <cellStyle name="Cálculo 3 3 3 2 4 6" xfId="1531"/>
    <cellStyle name="Separador de milhares 12 4 2" xfId="1532"/>
    <cellStyle name="Cálculo 3 2 2 3 9 2" xfId="1533"/>
    <cellStyle name="Separador de milhares 5 5 3 2 2" xfId="1534"/>
    <cellStyle name="Calculation 3 4 4 2" xfId="1535"/>
    <cellStyle name="Calculation 2 3" xfId="1536"/>
    <cellStyle name="Cálculo 2 2 2 3 2 3 4" xfId="1537"/>
    <cellStyle name="Moeda 7 4 3 5" xfId="1538"/>
    <cellStyle name="Calculation 2 3 10" xfId="1539"/>
    <cellStyle name="Saída 3 2 3 3 4 6" xfId="1540"/>
    <cellStyle name="Cálculo 2 2 2 3 2 3 4 2" xfId="1541"/>
    <cellStyle name="Moeda 7 4 3 5 2" xfId="1542"/>
    <cellStyle name="Calculation 2 3 10 2" xfId="1543"/>
    <cellStyle name="Cálculo 2 2 2 3 2 3 4 3" xfId="1544"/>
    <cellStyle name="Moeda 7 4 3 5 3" xfId="1545"/>
    <cellStyle name="Calculation 2 3 10 3" xfId="1546"/>
    <cellStyle name="Moeda 7 4 3 5 4" xfId="1547"/>
    <cellStyle name="Calculation 2 3 10 4" xfId="1548"/>
    <cellStyle name="Nota 2 2 2 2 3 2 5 2" xfId="1549"/>
    <cellStyle name="Cálculo 2 2 2 3 2 3 5" xfId="1550"/>
    <cellStyle name="Separador de milhares 2 2 7 3 10" xfId="1551"/>
    <cellStyle name="Normal 3 13 22 2" xfId="1552"/>
    <cellStyle name="Normal 3 13 17 2" xfId="1553"/>
    <cellStyle name="Calculation 2 3 11" xfId="1554"/>
    <cellStyle name="Saída 3 2 3 3 5 6" xfId="1555"/>
    <cellStyle name="Nota 2 2 2 2 3 2 5 2 2" xfId="1556"/>
    <cellStyle name="Cálculo 2 2 2 3 2 3 5 2" xfId="1557"/>
    <cellStyle name="Calculation 2 3 11 2" xfId="1558"/>
    <cellStyle name="Entrada 2" xfId="1559"/>
    <cellStyle name="Nota 2 2 2 2 3 2 5 2 3" xfId="1560"/>
    <cellStyle name="Cálculo 2 2 2 3 2 3 5 3" xfId="1561"/>
    <cellStyle name="Calculation 2 3 11 3" xfId="1562"/>
    <cellStyle name="Cálculo 3 2 2 2 3 6 2" xfId="1563"/>
    <cellStyle name="Nota 2 2 2 2 3 2 5 3" xfId="1564"/>
    <cellStyle name="Cálculo 2 2 2 3 2 3 6" xfId="1565"/>
    <cellStyle name="Calculation 2 3 12" xfId="1566"/>
    <cellStyle name="Nota 3 5 2 2 5 3 2" xfId="1567"/>
    <cellStyle name="Cálculo 3 2 2 2 3 6 3" xfId="1568"/>
    <cellStyle name="Nota 2 2 2 2 3 2 5 4" xfId="1569"/>
    <cellStyle name="Cálculo 2 2 2 3 2 3 7" xfId="1570"/>
    <cellStyle name="Calculation 2 3 13" xfId="1571"/>
    <cellStyle name="Calculation 2 3 14" xfId="1572"/>
    <cellStyle name="Entrada 2 2 2 2 4 4 2" xfId="1573"/>
    <cellStyle name="Saída 3 3 3 2 2 2" xfId="1574"/>
    <cellStyle name="Nota 2 2 2 2 3 2 5 5" xfId="1575"/>
    <cellStyle name="Cálculo 2 2 2 3 2 3 8" xfId="1576"/>
    <cellStyle name="Calculation 3 4 4 2 2" xfId="1577"/>
    <cellStyle name="Calculation 2 3 2" xfId="1578"/>
    <cellStyle name="Total 3 3 3 2 2 3 3" xfId="1579"/>
    <cellStyle name="Calculation 2 3 2 10" xfId="1580"/>
    <cellStyle name="Note 2 4 2 2 9" xfId="1581"/>
    <cellStyle name="Nota 3 5 2 7 2 2 2" xfId="1582"/>
    <cellStyle name="Calculation 2 4 2 6" xfId="1583"/>
    <cellStyle name="Calculation 2 3 2 10 2" xfId="1584"/>
    <cellStyle name="Calculation 2 3 2 10 3" xfId="1585"/>
    <cellStyle name="Calculation 2 3 2 12" xfId="1586"/>
    <cellStyle name="Calculation 2 3 2 2" xfId="1587"/>
    <cellStyle name="Nota 3 5 2 2 3 3 7 3" xfId="1588"/>
    <cellStyle name="Input 2 3 2 3 5 3" xfId="1589"/>
    <cellStyle name="Cálculo 3 3 2 6 2 3" xfId="1590"/>
    <cellStyle name="Calculation 2 3 2 2 2" xfId="1591"/>
    <cellStyle name="Cálculo 2 2 2 2 2 2 3 6" xfId="1592"/>
    <cellStyle name="Calculation 2 3 2 2 2 2" xfId="1593"/>
    <cellStyle name="Cálculo 2 2 2 3 2 2 5 5" xfId="1594"/>
    <cellStyle name="Calculation 2 3 2 2 2 2 2" xfId="1595"/>
    <cellStyle name="Separador de milhares 6 3 2 4 3 2" xfId="1596"/>
    <cellStyle name="Cálculo 2 2 2 3 2 2 5 6" xfId="1597"/>
    <cellStyle name="Calculation 2 3 2 2 2 2 3" xfId="1598"/>
    <cellStyle name="Calculation 2 3 2 2 2 2 4" xfId="1599"/>
    <cellStyle name="Calculation 2 3 2 2 2 3" xfId="1600"/>
    <cellStyle name="Cálculo 2 2 2 3 2 2 6 5" xfId="1601"/>
    <cellStyle name="Calculation 2 3 2 2 2 3 2" xfId="1602"/>
    <cellStyle name="Calculation 2 3 2 2 2 3 3" xfId="1603"/>
    <cellStyle name="Calculation 3 3 3 2 2 2" xfId="1604"/>
    <cellStyle name="Calculation 2 3 2 2 2 4" xfId="1605"/>
    <cellStyle name="Calculation 3 3 3 2 2 3" xfId="1606"/>
    <cellStyle name="Calculation 2 3 2 2 2 5" xfId="1607"/>
    <cellStyle name="Calculation 2 3 2 2 2 6" xfId="1608"/>
    <cellStyle name="Cálculo 3 3 2 6 2 4" xfId="1609"/>
    <cellStyle name="Separador de milhares 13 2 2 6 2" xfId="1610"/>
    <cellStyle name="Entrada 2 2 2 5 3 2" xfId="1611"/>
    <cellStyle name="Calculation 2 3 2 2 3" xfId="1612"/>
    <cellStyle name="Separador de milhares 6 2 2 4 2 2" xfId="1613"/>
    <cellStyle name="Cálculo 2 2 2 2 2 2 4 6" xfId="1614"/>
    <cellStyle name="Separador de milhares 13 2 2 6 2 2" xfId="1615"/>
    <cellStyle name="Calculation 2 3 2 2 3 2" xfId="1616"/>
    <cellStyle name="Separador de milhares 2 11" xfId="1617"/>
    <cellStyle name="Calculation 2 3 2 2 3 2 2" xfId="1618"/>
    <cellStyle name="Separador de milhares 2 12" xfId="1619"/>
    <cellStyle name="Calculation 2 3 2 2 3 2 3" xfId="1620"/>
    <cellStyle name="Separador de milhares 2 13" xfId="1621"/>
    <cellStyle name="Calculation 2 3 2 2 3 2 4" xfId="1622"/>
    <cellStyle name="Calculation 2 3 2 2 3 3" xfId="1623"/>
    <cellStyle name="Calculation 2 3 2 2 3 3 2" xfId="1624"/>
    <cellStyle name="Nota 2 3 3 2 3 2 2 2" xfId="1625"/>
    <cellStyle name="Calculation 2 3 2 2 3 3 3" xfId="1626"/>
    <cellStyle name="Calculation 2 3 2 2 3 4" xfId="1627"/>
    <cellStyle name="Calculation 2 3 2 2 3 5" xfId="1628"/>
    <cellStyle name="Cálculo 3 2 2 2 5 2 2" xfId="1629"/>
    <cellStyle name="Calculation 2 3 2 2 3 6" xfId="1630"/>
    <cellStyle name="Separador de milhares 13 2 2 6 3" xfId="1631"/>
    <cellStyle name="Entrada 2 2 2 5 3 3" xfId="1632"/>
    <cellStyle name="Calculation 2 3 2 2 4" xfId="1633"/>
    <cellStyle name="Cálculo 2 2 2 2 2 2 5 6" xfId="1634"/>
    <cellStyle name="Calculation 2 3 2 2 4 2" xfId="1635"/>
    <cellStyle name="Separador de milhares 2 2 11 2 2 3" xfId="1636"/>
    <cellStyle name="Calculation 2 3 2 2 4 2 2" xfId="1637"/>
    <cellStyle name="Separador de milhares 2 2 11 2 2 4" xfId="1638"/>
    <cellStyle name="Calculation 2 3 2 2 4 2 3" xfId="1639"/>
    <cellStyle name="Separador de milhares 2 2 11 2 2 5" xfId="1640"/>
    <cellStyle name="Calculation 2 3 2 2 4 2 4" xfId="1641"/>
    <cellStyle name="Calculation 2 3 2 2 4 3" xfId="1642"/>
    <cellStyle name="Calculation 2 3 2 2 4 3 2" xfId="1643"/>
    <cellStyle name="Nota 2 3 3 2 3 3 2 2" xfId="1644"/>
    <cellStyle name="Input 2 3 2 10 2" xfId="1645"/>
    <cellStyle name="Calculation 2 3 2 2 4 3 3" xfId="1646"/>
    <cellStyle name="Calculation 2 3 2 2 4 4" xfId="1647"/>
    <cellStyle name="Calculation 2 3 2 2 4 5" xfId="1648"/>
    <cellStyle name="Calculation 2 3 2 2 4 6" xfId="1649"/>
    <cellStyle name="Calculation 2 8 2 2" xfId="1650"/>
    <cellStyle name="Calculation 2 3 2 2 5" xfId="1651"/>
    <cellStyle name="Entrada 2 2 2 2 10 3" xfId="1652"/>
    <cellStyle name="Calculation 2 3 2 2 5 2" xfId="1653"/>
    <cellStyle name="Separador de milhares 2 2 11 3 2 3" xfId="1654"/>
    <cellStyle name="Calculation 2 3 2 2 5 2 2" xfId="1655"/>
    <cellStyle name="Separador de milhares 2 2 11 3 2 4" xfId="1656"/>
    <cellStyle name="Calculation 2 3 2 2 5 2 3" xfId="1657"/>
    <cellStyle name="Separador de milhares 2 2 11 3 2 5" xfId="1658"/>
    <cellStyle name="Calculation 2 3 2 2 5 2 4" xfId="1659"/>
    <cellStyle name="Entrada 2 2 2 2 10 4" xfId="1660"/>
    <cellStyle name="Calculation 2 3 2 2 5 3" xfId="1661"/>
    <cellStyle name="Normal 6 30" xfId="1662"/>
    <cellStyle name="Normal 6 25" xfId="1663"/>
    <cellStyle name="Check Cell" xfId="1664"/>
    <cellStyle name="Separador de milhares 2 2 11 3 3 3" xfId="1665"/>
    <cellStyle name="Calculation 2 3 2 2 5 3 2" xfId="1666"/>
    <cellStyle name="Nota 2 3 3 2 3 4 2 2" xfId="1667"/>
    <cellStyle name="Calculation 2 3 2 2 5 3 3" xfId="1668"/>
    <cellStyle name="Calculation 2 3 2 2 5 4" xfId="1669"/>
    <cellStyle name="Calculation 2 3 2 2 5 5" xfId="1670"/>
    <cellStyle name="Calculation 2 3 2 2 5 6" xfId="1671"/>
    <cellStyle name="Cálculo 2 2 2 3 4 2" xfId="1672"/>
    <cellStyle name="Calculation 2 8 2 3" xfId="1673"/>
    <cellStyle name="Calculation 2 3 2 2 6" xfId="1674"/>
    <cellStyle name="Entrada 2 2 2 2 11 3" xfId="1675"/>
    <cellStyle name="Note 2 3 5 4" xfId="1676"/>
    <cellStyle name="Cálculo 2 2 2 3 4 2 2" xfId="1677"/>
    <cellStyle name="Calculation 2 3 2 2 6 2" xfId="1678"/>
    <cellStyle name="Cálculo 2 2 2 3 4 2 2 2" xfId="1679"/>
    <cellStyle name="Calculation 2 3 2 2 6 2 2" xfId="1680"/>
    <cellStyle name="Cálculo 2 2 2 3 4 2 2 3" xfId="1681"/>
    <cellStyle name="Calculation 2 3 2 2 6 2 3" xfId="1682"/>
    <cellStyle name="Calculation 2 3 2 2 6 2 4" xfId="1683"/>
    <cellStyle name="Cálculo 2 2 2 3 4 2 3" xfId="1684"/>
    <cellStyle name="Calculation 2 3 2 2 6 3" xfId="1685"/>
    <cellStyle name="Cálculo 2 2 2 3 4 2 4" xfId="1686"/>
    <cellStyle name="Calculation 2 3 2 2 6 4" xfId="1687"/>
    <cellStyle name="Entrada 2 2 2 3 2 2 2 3 2" xfId="1688"/>
    <cellStyle name="Cálculo 2 2 2 3 4 3" xfId="1689"/>
    <cellStyle name="Calculation 2 8 2 4" xfId="1690"/>
    <cellStyle name="Calculation 2 3 2 2 7" xfId="1691"/>
    <cellStyle name="Entrada 2 2 2 3 2 2 2 3 3" xfId="1692"/>
    <cellStyle name="Cálculo 3 2 3 3 4 2" xfId="1693"/>
    <cellStyle name="Cálculo 2 2 2 3 4 4" xfId="1694"/>
    <cellStyle name="Input 3 2 9 2" xfId="1695"/>
    <cellStyle name="Calculation 2 3 2 2 8" xfId="1696"/>
    <cellStyle name="Total 2 2 3 2 4 2 2" xfId="1697"/>
    <cellStyle name="Cálculo 3 2 3 3 4 3" xfId="1698"/>
    <cellStyle name="Cálculo 2 2 2 3 4 5" xfId="1699"/>
    <cellStyle name="Input 3 2 9 3" xfId="1700"/>
    <cellStyle name="Calculation 2 3 2 2 9" xfId="1701"/>
    <cellStyle name="Calculation 2 3 2 3" xfId="1702"/>
    <cellStyle name="Calculation 2 3 2 3 2" xfId="1703"/>
    <cellStyle name="Calculation 2 3 2 3 2 2" xfId="1704"/>
    <cellStyle name="Vírgula 2 3 2 2 3 2" xfId="1705"/>
    <cellStyle name="Cálculo 3 2 6 2 4" xfId="1706"/>
    <cellStyle name="Calculation 2 3 2 3 2 2 3" xfId="1707"/>
    <cellStyle name="Calculation 2 3 2 3 2 4" xfId="1708"/>
    <cellStyle name="Separador de milhares 2 23 2 2 2 2 2" xfId="1709"/>
    <cellStyle name="Separador de milhares 2 18 2 2 2 2 2" xfId="1710"/>
    <cellStyle name="Calculation 2 3 2 3 2 5" xfId="1711"/>
    <cellStyle name="Separador de milhares 13 2 2 7 2" xfId="1712"/>
    <cellStyle name="Normal 64 3 2" xfId="1713"/>
    <cellStyle name="Normal 59 3 2" xfId="1714"/>
    <cellStyle name="Entrada 2 2 2 5 4 2" xfId="1715"/>
    <cellStyle name="Calculation 2 3 2 3 3" xfId="1716"/>
    <cellStyle name="Normal 59 3 2 2" xfId="1717"/>
    <cellStyle name="Calculation 2 3 2 3 3 2" xfId="1718"/>
    <cellStyle name="Normal 59 3 3" xfId="1719"/>
    <cellStyle name="Entrada 2 2 2 5 4 3" xfId="1720"/>
    <cellStyle name="Calculation 2 3 2 3 4" xfId="1721"/>
    <cellStyle name="Normal 59 3 3 2" xfId="1722"/>
    <cellStyle name="Calculation 2 3 2 3 4 2" xfId="1723"/>
    <cellStyle name="Normal 59 3 4" xfId="1724"/>
    <cellStyle name="Calculation 2 3 2 3 5" xfId="1725"/>
    <cellStyle name="Calculation 2 3 2 3 5 2" xfId="1726"/>
    <cellStyle name="Calculation 2 3 2 3 5 3" xfId="1727"/>
    <cellStyle name="Cálculo 2 2 2 3 5 2" xfId="1728"/>
    <cellStyle name="Calculation 2 3 2 3 6" xfId="1729"/>
    <cellStyle name="Note 2 4 5 4" xfId="1730"/>
    <cellStyle name="Cálculo 2 2 2 3 5 2 2" xfId="1731"/>
    <cellStyle name="Calculation 2 3 2 3 6 2" xfId="1732"/>
    <cellStyle name="Note 2 4 5 5" xfId="1733"/>
    <cellStyle name="Cálculo 2 2 2 3 5 2 3" xfId="1734"/>
    <cellStyle name="Calculation 2 3 2 3 6 3" xfId="1735"/>
    <cellStyle name="Cálculo 2 2 2 3 5 3" xfId="1736"/>
    <cellStyle name="Calculation 2 3 2 3 7" xfId="1737"/>
    <cellStyle name="Total 2 2 5" xfId="1738"/>
    <cellStyle name="Cálculo 3 2 3 3 5 2" xfId="1739"/>
    <cellStyle name="Cálculo 2 2 2 3 5 4" xfId="1740"/>
    <cellStyle name="Calculation 2 3 2 3 8" xfId="1741"/>
    <cellStyle name="Total 2 2 6" xfId="1742"/>
    <cellStyle name="Total 2 2 3 2 4 3 2" xfId="1743"/>
    <cellStyle name="Cálculo 3 2 3 3 5 3" xfId="1744"/>
    <cellStyle name="Cálculo 2 2 2 3 5 5" xfId="1745"/>
    <cellStyle name="Calculation 2 3 2 3 9" xfId="1746"/>
    <cellStyle name="Note 2 4 6 4" xfId="1747"/>
    <cellStyle name="Cálculo 2 2 2 3 5 3 2" xfId="1748"/>
    <cellStyle name="Calculation 2 3 2 4" xfId="1749"/>
    <cellStyle name="Calculation 2 3 2 4 2" xfId="1750"/>
    <cellStyle name="Calculation 2 3 2 4 2 2" xfId="1751"/>
    <cellStyle name="Calculation 2 3 2 4 2 3" xfId="1752"/>
    <cellStyle name="Separador de milhares 7 4 9 3 2 2 2" xfId="1753"/>
    <cellStyle name="Calculation 2 3 2 4 2 4" xfId="1754"/>
    <cellStyle name="Entrada 2 2 2 5 5 2" xfId="1755"/>
    <cellStyle name="Calculation 2 3 2 4 3" xfId="1756"/>
    <cellStyle name="Calculation 2 3 2 4 3 2" xfId="1757"/>
    <cellStyle name="Calculation 2 3 2 4 3 3" xfId="1758"/>
    <cellStyle name="Entrada 2 2 2 5 5 3" xfId="1759"/>
    <cellStyle name="Calculation 2 3 2 4 4" xfId="1760"/>
    <cellStyle name="Calculation 2 3 2 4 5" xfId="1761"/>
    <cellStyle name="Cálculo 2 2 2 3 6 2" xfId="1762"/>
    <cellStyle name="Calculation 2 3 2 4 6" xfId="1763"/>
    <cellStyle name="Cálculo 2 2 2 3 5 3 3" xfId="1764"/>
    <cellStyle name="Calculation 2 3 2 5" xfId="1765"/>
    <cellStyle name="Calculation 2 3 2 5 2" xfId="1766"/>
    <cellStyle name="Calculation 2 3 2 5 2 2" xfId="1767"/>
    <cellStyle name="Moeda 10 2 3 2 2 2 2" xfId="1768"/>
    <cellStyle name="Calculation 2 3 2 5 2 3" xfId="1769"/>
    <cellStyle name="Saída 3 3 5 8" xfId="1770"/>
    <cellStyle name="Calculation 3 2 10" xfId="1771"/>
    <cellStyle name="Moeda 10 2 3 2 2 2 3" xfId="1772"/>
    <cellStyle name="Entrada 3 2 3 2 2 8 2" xfId="1773"/>
    <cellStyle name="Calculation 2 3 2 5 2 4" xfId="1774"/>
    <cellStyle name="Entrada 2 2 2 5 6 2" xfId="1775"/>
    <cellStyle name="Calculation 2 3 2 5 3" xfId="1776"/>
    <cellStyle name="Separador de milhares 2 20 2 2" xfId="1777"/>
    <cellStyle name="Separador de milhares 2 15 2 2" xfId="1778"/>
    <cellStyle name="Cálculo 3 3 4 2 2 2" xfId="1779"/>
    <cellStyle name="Nota 3 6 5 2 3 2 2 2" xfId="1780"/>
    <cellStyle name="Entrada 2 2 2 5 6 3" xfId="1781"/>
    <cellStyle name="Calculation 2 3 2 5 4" xfId="1782"/>
    <cellStyle name="Cálculo 3 3 4 2 2 3" xfId="1783"/>
    <cellStyle name="Nota 3 6 5 2 3 2 2 3" xfId="1784"/>
    <cellStyle name="Calculation 2 3 2 5 5" xfId="1785"/>
    <cellStyle name="Calculation 2 3 2 6" xfId="1786"/>
    <cellStyle name="Porcentagem 5" xfId="1787"/>
    <cellStyle name="Moeda 2 11" xfId="1788"/>
    <cellStyle name="Calculation 2 3 2 6 2" xfId="1789"/>
    <cellStyle name="Porcentagem 5 2" xfId="1790"/>
    <cellStyle name="Moeda 2 11 2" xfId="1791"/>
    <cellStyle name="Calculation 2 3 2 6 2 2" xfId="1792"/>
    <cellStyle name="Porcentagem 5 3" xfId="1793"/>
    <cellStyle name="Calculation 2 3 2 6 2 3" xfId="1794"/>
    <cellStyle name="Vírgula 11 2" xfId="1795"/>
    <cellStyle name="Porcentagem 5 4" xfId="1796"/>
    <cellStyle name="Calculation 2 3 2 6 2 4" xfId="1797"/>
    <cellStyle name="Porcentagem 6" xfId="1798"/>
    <cellStyle name="Moeda 2 12" xfId="1799"/>
    <cellStyle name="Calculation 2 3 2 6 3" xfId="1800"/>
    <cellStyle name="Separador de milhares 2 20 3 3" xfId="1801"/>
    <cellStyle name="Separador de milhares 2 15 3 3" xfId="1802"/>
    <cellStyle name="Saída 3 2 3 6 2 3" xfId="1803"/>
    <cellStyle name="Cálculo 3 3 4 2 3 3" xfId="1804"/>
    <cellStyle name="Porcentagem 8" xfId="1805"/>
    <cellStyle name="Moeda 2 14" xfId="1806"/>
    <cellStyle name="Calculation 2 3 2 6 5" xfId="1807"/>
    <cellStyle name="Separador de milhares 2 2 7 3 2 2" xfId="1808"/>
    <cellStyle name="Calculation 2 3 2 7" xfId="1809"/>
    <cellStyle name="Separador de milhares 2 2 7 3 2 2 2" xfId="1810"/>
    <cellStyle name="Calculation 2 3 2 7 2" xfId="1811"/>
    <cellStyle name="Cálculo 3 2 10" xfId="1812"/>
    <cellStyle name="Separador de milhares 2 2 7 3 2 2 2 2" xfId="1813"/>
    <cellStyle name="Calculation 2 3 2 7 2 2" xfId="1814"/>
    <cellStyle name="Cálculo 3 2 11" xfId="1815"/>
    <cellStyle name="Calculation 2 3 2 7 2 3" xfId="1816"/>
    <cellStyle name="Separador de milhares 2 2 7 3 2 2 3" xfId="1817"/>
    <cellStyle name="Calculation 2 3 2 7 3" xfId="1818"/>
    <cellStyle name="Calculation 2 3 2 7 4" xfId="1819"/>
    <cellStyle name="Calculation 2 3 2 7 5" xfId="1820"/>
    <cellStyle name="Separador de milhares 2 2 7 3 2 3" xfId="1821"/>
    <cellStyle name="Calculation 2 3 2 8" xfId="1822"/>
    <cellStyle name="Total 2 2 2 4 2 4" xfId="1823"/>
    <cellStyle name="Separador de milhares 2 2 7 3 2 3 2" xfId="1824"/>
    <cellStyle name="Calculation 2 3 2 8 2" xfId="1825"/>
    <cellStyle name="Total 2 2 2 4 2 5" xfId="1826"/>
    <cellStyle name="Calculation 2 3 2 8 3" xfId="1827"/>
    <cellStyle name="Total 2 2 2 4 2 6" xfId="1828"/>
    <cellStyle name="Calculation 2 3 2 8 4" xfId="1829"/>
    <cellStyle name="Separador de milhares 2 2 7 3 2 4" xfId="1830"/>
    <cellStyle name="Calculation 2 3 2 9" xfId="1831"/>
    <cellStyle name="Total 2 2 2 4 3 4" xfId="1832"/>
    <cellStyle name="Calculation 2 3 2 9 2" xfId="1833"/>
    <cellStyle name="Total 2 2 2 4 3 5" xfId="1834"/>
    <cellStyle name="Calculation 2 3 2 9 3" xfId="1835"/>
    <cellStyle name="Total 2 2 2 4 3 6" xfId="1836"/>
    <cellStyle name="Calculation 2 3 2 9 4" xfId="1837"/>
    <cellStyle name="Calculation 3 4 4 2 3" xfId="1838"/>
    <cellStyle name="Calculation 2 3 3" xfId="1839"/>
    <cellStyle name="Total 2 2 3 2 5 2" xfId="1840"/>
    <cellStyle name="Calculation 2 3 3 10" xfId="1841"/>
    <cellStyle name="Total 2 2 3 2 5 3" xfId="1842"/>
    <cellStyle name="Calculation 2 3 3 11" xfId="1843"/>
    <cellStyle name="Total 2 2 3 2 5 4" xfId="1844"/>
    <cellStyle name="Calculation 2 3 3 12" xfId="1845"/>
    <cellStyle name="Calculation 2 3 3 2" xfId="1846"/>
    <cellStyle name="Cálculo 3 3 2 7 2 3" xfId="1847"/>
    <cellStyle name="Calculation 2 3 3 2 2" xfId="1848"/>
    <cellStyle name="Calculation 2 3 3 2 2 2" xfId="1849"/>
    <cellStyle name="Calculation 2 3 3 2 2 3" xfId="1850"/>
    <cellStyle name="Calculation 2 3 3 2 2 4" xfId="1851"/>
    <cellStyle name="Cálculo 3 3 2 7 2 4" xfId="1852"/>
    <cellStyle name="Nota 2 3 2 3 2 8 2" xfId="1853"/>
    <cellStyle name="Entrada 2 2 2 6 3 2" xfId="1854"/>
    <cellStyle name="Calculation 2 3 3 2 3" xfId="1855"/>
    <cellStyle name="Normal 19 3" xfId="1856"/>
    <cellStyle name="Calculation 2 3 3 2 3 2" xfId="1857"/>
    <cellStyle name="Normal 19 4" xfId="1858"/>
    <cellStyle name="Calculation 2 3 3 2 3 3" xfId="1859"/>
    <cellStyle name="Nota 2 3 2 3 2 8 3" xfId="1860"/>
    <cellStyle name="Entrada 2 2 2 6 3 3" xfId="1861"/>
    <cellStyle name="Calculation 2 3 3 2 4" xfId="1862"/>
    <cellStyle name="Calculation 2 3 3 2 5" xfId="1863"/>
    <cellStyle name="Moeda 8 2 2 3 2" xfId="1864"/>
    <cellStyle name="Cálculo 2 2 2 4 4 2" xfId="1865"/>
    <cellStyle name="Calculation 2 3 3 2 6" xfId="1866"/>
    <cellStyle name="Calculation 2 3 3 3" xfId="1867"/>
    <cellStyle name="Calculation 2 3 3 3 2" xfId="1868"/>
    <cellStyle name="Cálculo 3 2 2 2 2 4" xfId="1869"/>
    <cellStyle name="Normal 73 3" xfId="1870"/>
    <cellStyle name="Entrada 2 2 2 9 4" xfId="1871"/>
    <cellStyle name="Calculation 2 3 3 3 2 2" xfId="1872"/>
    <cellStyle name="Cálculo 3 2 2 2 2 5" xfId="1873"/>
    <cellStyle name="Normal 73 4" xfId="1874"/>
    <cellStyle name="Calculation 2 3 3 3 2 3" xfId="1875"/>
    <cellStyle name="Cálculo 3 2 2 2 2 6" xfId="1876"/>
    <cellStyle name="Calculation 2 3 3 3 2 4" xfId="1877"/>
    <cellStyle name="Nota 2 3 2 3 2 9 2" xfId="1878"/>
    <cellStyle name="Normal 65 3 2" xfId="1879"/>
    <cellStyle name="Entrada 2 2 2 6 4 2" xfId="1880"/>
    <cellStyle name="Calculation 2 3 3 3 3" xfId="1881"/>
    <cellStyle name="Cálculo 3 2 2 2 3 4" xfId="1882"/>
    <cellStyle name="Normal 74 3" xfId="1883"/>
    <cellStyle name="Normal 69 3" xfId="1884"/>
    <cellStyle name="Calculation 2 3 3 3 3 2" xfId="1885"/>
    <cellStyle name="Cálculo 3 2 2 2 3 5" xfId="1886"/>
    <cellStyle name="Normal 74 4" xfId="1887"/>
    <cellStyle name="Normal 69 4" xfId="1888"/>
    <cellStyle name="Calculation 2 3 3 3 3 3" xfId="1889"/>
    <cellStyle name="Entrada 2 2 2 6 4 3" xfId="1890"/>
    <cellStyle name="Calculation 2 3 3 3 4" xfId="1891"/>
    <cellStyle name="Calculation 2 3 3 3 5" xfId="1892"/>
    <cellStyle name="Moeda 8 2 2 4 2" xfId="1893"/>
    <cellStyle name="Cálculo 2 2 2 4 5 2" xfId="1894"/>
    <cellStyle name="Calculation 2 3 3 3 6" xfId="1895"/>
    <cellStyle name="Total 2 2 5 2" xfId="1896"/>
    <cellStyle name="Cálculo 3 2 3 3 5 2 2" xfId="1897"/>
    <cellStyle name="Calculation 2 3 3 4" xfId="1898"/>
    <cellStyle name="Calculation 2 3 3 4 2" xfId="1899"/>
    <cellStyle name="Total 2 2 5 2 2 2" xfId="1900"/>
    <cellStyle name="Total 2 2 2 3 2 7 5" xfId="1901"/>
    <cellStyle name="Cálculo 3 2 2 3 2 4" xfId="1902"/>
    <cellStyle name="Entrada 2 2 3 9 4" xfId="1903"/>
    <cellStyle name="Calculation 2 3 3 4 2 2" xfId="1904"/>
    <cellStyle name="Total 2 2 5 2 2 3" xfId="1905"/>
    <cellStyle name="Cálculo 3 2 2 3 2 5" xfId="1906"/>
    <cellStyle name="Entrada 2 2 3 9 5" xfId="1907"/>
    <cellStyle name="Calculation 2 3 3 4 2 3" xfId="1908"/>
    <cellStyle name="Cálculo 3 2 2 3 2 6" xfId="1909"/>
    <cellStyle name="Separador de milhares 7 4 9 4 2 2 2" xfId="1910"/>
    <cellStyle name="Calculation 2 3 3 4 2 4" xfId="1911"/>
    <cellStyle name="Entrada 2 2 2 6 5 2" xfId="1912"/>
    <cellStyle name="Calculation 2 3 3 4 3" xfId="1913"/>
    <cellStyle name="Cálculo 3 2 2 3 3 4" xfId="1914"/>
    <cellStyle name="Calculation 2 3 3 4 3 2" xfId="1915"/>
    <cellStyle name="Cálculo 3 2 2 3 3 5" xfId="1916"/>
    <cellStyle name="Calculation 2 3 3 4 3 3" xfId="1917"/>
    <cellStyle name="Entrada 2 2 2 6 5 3" xfId="1918"/>
    <cellStyle name="Calculation 2 3 3 4 4" xfId="1919"/>
    <cellStyle name="Calculation 2 3 3 4 5" xfId="1920"/>
    <cellStyle name="Moeda 8 2 2 5 2" xfId="1921"/>
    <cellStyle name="Cálculo 2 2 2 4 6 2" xfId="1922"/>
    <cellStyle name="Calculation 2 3 3 4 6" xfId="1923"/>
    <cellStyle name="Total 2 2 5 3" xfId="1924"/>
    <cellStyle name="Note 2 2 2 3 7 2" xfId="1925"/>
    <cellStyle name="Cálculo 3 2 3 3 5 2 3" xfId="1926"/>
    <cellStyle name="Calculation 2 3 3 5" xfId="1927"/>
    <cellStyle name="Calculation 2 3 3 5 2" xfId="1928"/>
    <cellStyle name="Nota 3 7 3 2 3 8" xfId="1929"/>
    <cellStyle name="Cálculo 3 2 2 4 2 4" xfId="1930"/>
    <cellStyle name="Input 2 3 7 4" xfId="1931"/>
    <cellStyle name="Cálculo 2 2 3 2 2 2 4" xfId="1932"/>
    <cellStyle name="Calculation 2 3 3 5 2 2" xfId="1933"/>
    <cellStyle name="Nota 3 7 3 2 3 9" xfId="1934"/>
    <cellStyle name="Cálculo 3 2 2 4 2 5" xfId="1935"/>
    <cellStyle name="Input 2 3 7 5" xfId="1936"/>
    <cellStyle name="Cálculo 2 2 3 2 2 2 5" xfId="1937"/>
    <cellStyle name="Moeda 10 2 3 3 2 2 2" xfId="1938"/>
    <cellStyle name="Calculation 2 3 3 5 2 3" xfId="1939"/>
    <cellStyle name="Cálculo 2 2 3 2 2 2 6" xfId="1940"/>
    <cellStyle name="Moeda 10 2 3 3 2 2 3" xfId="1941"/>
    <cellStyle name="Calculation 2 3 3 5 2 4" xfId="1942"/>
    <cellStyle name="Entrada 2 2 2 6 6 2" xfId="1943"/>
    <cellStyle name="Calculation 2 3 3 5 3" xfId="1944"/>
    <cellStyle name="Input 2 3 8 4" xfId="1945"/>
    <cellStyle name="Cálculo 2 2 3 2 2 3 4" xfId="1946"/>
    <cellStyle name="Calculation 2 3 3 5 3 2" xfId="1947"/>
    <cellStyle name="Input 2 3 8 5" xfId="1948"/>
    <cellStyle name="Cálculo 2 2 3 2 2 3 5" xfId="1949"/>
    <cellStyle name="Calculation 2 3 3 5 3 3" xfId="1950"/>
    <cellStyle name="Separador de milhares 2 21 2 2" xfId="1951"/>
    <cellStyle name="Separador de milhares 2 16 2 2" xfId="1952"/>
    <cellStyle name="Cálculo 3 3 4 3 2 2" xfId="1953"/>
    <cellStyle name="Nota 3 6 5 2 3 3 2 2" xfId="1954"/>
    <cellStyle name="Entrada 2 2 2 6 6 3" xfId="1955"/>
    <cellStyle name="Calculation 2 3 3 5 4" xfId="1956"/>
    <cellStyle name="Cálculo 3 3 4 3 2 3" xfId="1957"/>
    <cellStyle name="Nota 3 6 5 2 3 3 2 3" xfId="1958"/>
    <cellStyle name="Calculation 2 3 3 5 5" xfId="1959"/>
    <cellStyle name="Cálculo 3 3 4 3 2 4" xfId="1960"/>
    <cellStyle name="Moeda 2 13 3 2 5" xfId="1961"/>
    <cellStyle name="Cálculo 2 2 2 4 7 2" xfId="1962"/>
    <cellStyle name="Calculation 2 3 3 5 6" xfId="1963"/>
    <cellStyle name="Total 2 2 5 4" xfId="1964"/>
    <cellStyle name="Note 2 2 2 3 7 3" xfId="1965"/>
    <cellStyle name="Cálculo 3 2 3 3 5 2 4" xfId="1966"/>
    <cellStyle name="Calculation 2 3 3 6" xfId="1967"/>
    <cellStyle name="Calculation 2 3 3 6 2" xfId="1968"/>
    <cellStyle name="Input 2 2 2 2 5 4" xfId="1969"/>
    <cellStyle name="Cálculo 3 2 2 5 2 4" xfId="1970"/>
    <cellStyle name="Input 2 4 7 4" xfId="1971"/>
    <cellStyle name="Cálculo 2 2 3 2 3 2 4" xfId="1972"/>
    <cellStyle name="Calculation 2 3 3 6 2 2" xfId="1973"/>
    <cellStyle name="Cálculo 2 2 3 2 3 2 5" xfId="1974"/>
    <cellStyle name="Moeda 10 2 3 3 3 2 2" xfId="1975"/>
    <cellStyle name="Calculation 2 3 3 6 2 3" xfId="1976"/>
    <cellStyle name="Moeda 10 2 3 3 3 2 3" xfId="1977"/>
    <cellStyle name="Calculation 2 3 3 6 2 4" xfId="1978"/>
    <cellStyle name="Calculation 2 3 3 6 3" xfId="1979"/>
    <cellStyle name="Separador de milhares 2 21 3 2" xfId="1980"/>
    <cellStyle name="Separador de milhares 2 16 3 2" xfId="1981"/>
    <cellStyle name="Saída 3 2 3 7 2 2" xfId="1982"/>
    <cellStyle name="Cálculo 3 3 4 3 3 2" xfId="1983"/>
    <cellStyle name="Nota 3 6 5 2 3 3 3 2" xfId="1984"/>
    <cellStyle name="Calculation 2 3 3 6 4" xfId="1985"/>
    <cellStyle name="Separador de milhares 2 21 3 3" xfId="1986"/>
    <cellStyle name="Separador de milhares 2 16 3 3" xfId="1987"/>
    <cellStyle name="Saída 3 2 3 7 2 3" xfId="1988"/>
    <cellStyle name="Saída 2 2 2 3 2 10" xfId="1989"/>
    <cellStyle name="Cálculo 3 3 4 3 3 3" xfId="1990"/>
    <cellStyle name="Calculation 2 3 3 6 5" xfId="1991"/>
    <cellStyle name="Separador de milhares 2 2 7 3 3 2" xfId="1992"/>
    <cellStyle name="Calculation 2 3 3 7" xfId="1993"/>
    <cellStyle name="Separador de milhares 2 2 7 3 3 2 2" xfId="1994"/>
    <cellStyle name="Calculation 2 3 3 7 2" xfId="1995"/>
    <cellStyle name="Calculation 2 3 3 7 3" xfId="1996"/>
    <cellStyle name="Calculation 2 3 3 7 4" xfId="1997"/>
    <cellStyle name="Total 2 2 2 5 2 5" xfId="1998"/>
    <cellStyle name="Calculation 2 3 3 8 3" xfId="1999"/>
    <cellStyle name="Calculation 2 3 3 9 2" xfId="2000"/>
    <cellStyle name="Calculation 2 3 3 9 3" xfId="2001"/>
    <cellStyle name="Calculation 3 4 4 2 4" xfId="2002"/>
    <cellStyle name="Separador de milhares 5 4 2 2" xfId="2003"/>
    <cellStyle name="Calculation 2 3 4" xfId="2004"/>
    <cellStyle name="Separador de milhares 5 4 2 2 2" xfId="2005"/>
    <cellStyle name="Calculation 2 3 4 2" xfId="2006"/>
    <cellStyle name="Separador de milhares 5 4 2 2 2 2" xfId="2007"/>
    <cellStyle name="Calculation 2 3 4 2 2" xfId="2008"/>
    <cellStyle name="Separador de milhares 5 4 2 2 2 2 2" xfId="2009"/>
    <cellStyle name="Calculation 2 3 4 2 2 2" xfId="2010"/>
    <cellStyle name="Calculation 2 3 4 2 2 3" xfId="2011"/>
    <cellStyle name="Separador de milhares 5 4 2 2 2 3" xfId="2012"/>
    <cellStyle name="Nota 2 3 2 3 3 8 2" xfId="2013"/>
    <cellStyle name="Calculation 2 3 4 2 3" xfId="2014"/>
    <cellStyle name="Nota 2 3 2 3 3 8 3" xfId="2015"/>
    <cellStyle name="Calculation 2 3 4 2 4" xfId="2016"/>
    <cellStyle name="Calculation 2 3 4 2 5" xfId="2017"/>
    <cellStyle name="Separador de milhares 5 4 2 2 3" xfId="2018"/>
    <cellStyle name="Calculation 2 3 4 3" xfId="2019"/>
    <cellStyle name="Separador de milhares 5 4 2 2 3 2" xfId="2020"/>
    <cellStyle name="Calculation 2 3 4 3 2" xfId="2021"/>
    <cellStyle name="Nota 2 3 2 3 3 9 2" xfId="2022"/>
    <cellStyle name="Normal 66 3 2" xfId="2023"/>
    <cellStyle name="Calculation 2 3 4 3 3" xfId="2024"/>
    <cellStyle name="Total 2 2 6 3" xfId="2025"/>
    <cellStyle name="Note 2 2 2 3 8 2" xfId="2026"/>
    <cellStyle name="Cálculo 3 2 3 3 5 3 3" xfId="2027"/>
    <cellStyle name="Separador de milhares 5 4 2 2 5" xfId="2028"/>
    <cellStyle name="Calculation 2 3 4 5" xfId="2029"/>
    <cellStyle name="Calculation 2 3 4 5 2" xfId="2030"/>
    <cellStyle name="Calculation 2 3 4 5 3" xfId="2031"/>
    <cellStyle name="Separador de milhares 5 4 2 2 6" xfId="2032"/>
    <cellStyle name="Calculation 2 3 4 6" xfId="2033"/>
    <cellStyle name="Calculation 2 3 4 6 2" xfId="2034"/>
    <cellStyle name="Calculation 2 3 4 6 3" xfId="2035"/>
    <cellStyle name="Separador de milhares 2 2 7 3 4 2" xfId="2036"/>
    <cellStyle name="Calculation 2 3 4 7" xfId="2037"/>
    <cellStyle name="Separador de milhares 2 2 7 3 4 3" xfId="2038"/>
    <cellStyle name="Calculation 2 3 4 8" xfId="2039"/>
    <cellStyle name="Calculation 2 3 4 9" xfId="2040"/>
    <cellStyle name="Separador de milhares 5 4 2 3" xfId="2041"/>
    <cellStyle name="Calculation 2 3 5" xfId="2042"/>
    <cellStyle name="Separador de milhares 5 4 2 3 2" xfId="2043"/>
    <cellStyle name="Entrada 3 2 3" xfId="2044"/>
    <cellStyle name="Calculation 2 3 5 2" xfId="2045"/>
    <cellStyle name="Separador de milhares 5 4 2 3 2 2" xfId="2046"/>
    <cellStyle name="Entrada 3 2 3 2" xfId="2047"/>
    <cellStyle name="Calculation 2 3 5 2 2" xfId="2048"/>
    <cellStyle name="Normal 67 2 2" xfId="2049"/>
    <cellStyle name="Entrada 3 2 3 3" xfId="2050"/>
    <cellStyle name="Calculation 2 3 5 2 3" xfId="2051"/>
    <cellStyle name="Cálculo 2 2 2 3 2 2 9 2" xfId="2052"/>
    <cellStyle name="Normal 67 2 3" xfId="2053"/>
    <cellStyle name="Entrada 3 2 3 4" xfId="2054"/>
    <cellStyle name="Calculation 2 3 5 2 4" xfId="2055"/>
    <cellStyle name="Separador de milhares 5 4 2 3 3" xfId="2056"/>
    <cellStyle name="Entrada 3 2 4" xfId="2057"/>
    <cellStyle name="Calculation 2 3 5 3" xfId="2058"/>
    <cellStyle name="Porcentagem 14" xfId="2059"/>
    <cellStyle name="Cálculo 2 2 3 2 11" xfId="2060"/>
    <cellStyle name="Entrada 3 2 4 2" xfId="2061"/>
    <cellStyle name="Calculation 2 3 5 3 2" xfId="2062"/>
    <cellStyle name="Porcentagem 20" xfId="2063"/>
    <cellStyle name="Porcentagem 15" xfId="2064"/>
    <cellStyle name="Nota 3 7 2 3 2" xfId="2065"/>
    <cellStyle name="Cálculo 2 2 3 2 12" xfId="2066"/>
    <cellStyle name="Entrada 3 2 4 3" xfId="2067"/>
    <cellStyle name="Calculation 2 3 5 3 3" xfId="2068"/>
    <cellStyle name="Entrada 3 2 6" xfId="2069"/>
    <cellStyle name="Calculation 2 3 5 5" xfId="2070"/>
    <cellStyle name="Nota 3 6 2 2 2 6 2 2" xfId="2071"/>
    <cellStyle name="Entrada 3 2 7" xfId="2072"/>
    <cellStyle name="Calculation 2 3 5 6" xfId="2073"/>
    <cellStyle name="Separador de milhares 5 4 2 4" xfId="2074"/>
    <cellStyle name="Calculation 2 3 6" xfId="2075"/>
    <cellStyle name="Cálculo 3 2 4 6 2 4" xfId="2076"/>
    <cellStyle name="Separador de milhares 5 4 2 4 2" xfId="2077"/>
    <cellStyle name="Entrada 3 3 3" xfId="2078"/>
    <cellStyle name="Calculation 2 3 6 2" xfId="2079"/>
    <cellStyle name="Cálculo 2 2 3 4 4 2 4" xfId="2080"/>
    <cellStyle name="Cálculo 2 2 2 9" xfId="2081"/>
    <cellStyle name="Separador de milhares 5 4 2 4 2 2" xfId="2082"/>
    <cellStyle name="Entrada 3 3 3 2" xfId="2083"/>
    <cellStyle name="Calculation 2 3 6 2 2" xfId="2084"/>
    <cellStyle name="Cálculo 3 2 2 2 2 3 2" xfId="2085"/>
    <cellStyle name="Entrada 3 3 3 3" xfId="2086"/>
    <cellStyle name="Calculation 2 3 6 2 3" xfId="2087"/>
    <cellStyle name="Saída 3 3 3 2 2 3 2" xfId="2088"/>
    <cellStyle name="Cálculo 3 2 2 2 2 3 3" xfId="2089"/>
    <cellStyle name="Entrada 3 3 3 4" xfId="2090"/>
    <cellStyle name="Calculation 2 3 6 2 4" xfId="2091"/>
    <cellStyle name="Separador de milhares 5 4 2 4 3" xfId="2092"/>
    <cellStyle name="Entrada 3 3 4" xfId="2093"/>
    <cellStyle name="Calculation 2 3 6 3" xfId="2094"/>
    <cellStyle name="Entrada 3 3 6" xfId="2095"/>
    <cellStyle name="Calculation 2 3 6 5" xfId="2096"/>
    <cellStyle name="Separador de milhares 5 4 2 5" xfId="2097"/>
    <cellStyle name="Nota 2 2 2 2 3 2" xfId="2098"/>
    <cellStyle name="Calculation 2 3 7" xfId="2099"/>
    <cellStyle name="Separador de milhares 5 4 2 5 2" xfId="2100"/>
    <cellStyle name="Nota 2 2 2 2 3 2 2" xfId="2101"/>
    <cellStyle name="Entrada 3 4 3" xfId="2102"/>
    <cellStyle name="Calculation 2 3 7 2" xfId="2103"/>
    <cellStyle name="Nota 2 2 2 2 3 2 2 2" xfId="2104"/>
    <cellStyle name="Entrada 3 4 3 2" xfId="2105"/>
    <cellStyle name="Calculation 2 3 7 2 2" xfId="2106"/>
    <cellStyle name="Cálculo 3 2 2 2 3 3 2" xfId="2107"/>
    <cellStyle name="Nota 2 2 2 2 3 2 2 3" xfId="2108"/>
    <cellStyle name="Entrada 3 4 3 3" xfId="2109"/>
    <cellStyle name="Calculation 2 3 7 2 3" xfId="2110"/>
    <cellStyle name="Saída 3 3 3 2 3 3 2" xfId="2111"/>
    <cellStyle name="Cálculo 3 2 2 2 3 3 3" xfId="2112"/>
    <cellStyle name="Nota 2 2 2 2 3 2 2 4" xfId="2113"/>
    <cellStyle name="Calculation 2 3 7 2 4" xfId="2114"/>
    <cellStyle name="Nota 2 2 2 2 3 2 5" xfId="2115"/>
    <cellStyle name="Entrada 3 4 6" xfId="2116"/>
    <cellStyle name="Calculation 2 3 7 5" xfId="2117"/>
    <cellStyle name="Separador de milhares 5 4 2 6" xfId="2118"/>
    <cellStyle name="Nota 2 2 2 2 3 3" xfId="2119"/>
    <cellStyle name="Calculation 2 3 8" xfId="2120"/>
    <cellStyle name="Nota 2 2 2 2 3 3 2" xfId="2121"/>
    <cellStyle name="Entrada 3 5 3" xfId="2122"/>
    <cellStyle name="Calculation 2 3 8 2" xfId="2123"/>
    <cellStyle name="Nota 2 2 2 2 3 3 2 2" xfId="2124"/>
    <cellStyle name="Entrada 3 5 3 2" xfId="2125"/>
    <cellStyle name="Calculation 2 3 8 2 2" xfId="2126"/>
    <cellStyle name="Cálculo 3 2 2 2 4 3 2" xfId="2127"/>
    <cellStyle name="Nota 2 2 2 2 3 3 2 3" xfId="2128"/>
    <cellStyle name="Normal 58 3 2 2 2 2" xfId="2129"/>
    <cellStyle name="Entrada 3 5 3 3" xfId="2130"/>
    <cellStyle name="Calculation 2 3 8 2 3" xfId="2131"/>
    <cellStyle name="Saída 3 3 3 2 4 3 2" xfId="2132"/>
    <cellStyle name="Cálculo 3 2 2 2 4 3 3" xfId="2133"/>
    <cellStyle name="Nota 2 2 2 2 3 3 2 4" xfId="2134"/>
    <cellStyle name="Calculation 2 3 8 2 4" xfId="2135"/>
    <cellStyle name="Nota 2 2 2 2 3 3 3" xfId="2136"/>
    <cellStyle name="Entrada 3 5 4" xfId="2137"/>
    <cellStyle name="Calculation 2 3 8 3" xfId="2138"/>
    <cellStyle name="Nota 2 2 2 2 3 3 5" xfId="2139"/>
    <cellStyle name="Entrada 3 5 6" xfId="2140"/>
    <cellStyle name="Calculation 2 3 8 5" xfId="2141"/>
    <cellStyle name="Separador de milhares 5 4 2 7" xfId="2142"/>
    <cellStyle name="Nota 2 2 2 2 3 4" xfId="2143"/>
    <cellStyle name="Nota 2 2 2 12 2" xfId="2144"/>
    <cellStyle name="Calculation 2 3 9" xfId="2145"/>
    <cellStyle name="Entrada 2 2 2 2 2 6 2" xfId="2146"/>
    <cellStyle name="Note 3 2 3 2 3" xfId="2147"/>
    <cellStyle name="Nota 2 2 2 2 3 4 2" xfId="2148"/>
    <cellStyle name="Calculation 2 3 9 2" xfId="2149"/>
    <cellStyle name="Entrada 2 2 2 2 2 6 2 2" xfId="2150"/>
    <cellStyle name="Note 3 2 3 2 4" xfId="2151"/>
    <cellStyle name="Nota 2 2 2 2 3 4 3" xfId="2152"/>
    <cellStyle name="Calculation 2 3 9 3" xfId="2153"/>
    <cellStyle name="Entrada 2 2 2 2 2 6 2 3" xfId="2154"/>
    <cellStyle name="Separador de milhares 8 2 2 3 2 4" xfId="2155"/>
    <cellStyle name="Cálculo 3 2 6 2 2 2" xfId="2156"/>
    <cellStyle name="Separador de milhares 12 4 3" xfId="2157"/>
    <cellStyle name="Cálculo 3 2 2 3 9 3" xfId="2158"/>
    <cellStyle name="Calculation 3 4 4 3" xfId="2159"/>
    <cellStyle name="Calculation 2 4" xfId="2160"/>
    <cellStyle name="Cálculo 3 2 3 2 2 5 2 4" xfId="2161"/>
    <cellStyle name="Cálculo 2 2 2 3 2 8 4" xfId="2162"/>
    <cellStyle name="Calculation 2 4 10" xfId="2163"/>
    <cellStyle name="Cálculo 2 2 2 2 2 7 2 4" xfId="2164"/>
    <cellStyle name="Normal 3 13 32 2" xfId="2165"/>
    <cellStyle name="Normal 3 13 27 2" xfId="2166"/>
    <cellStyle name="Calculation 2 4 11" xfId="2167"/>
    <cellStyle name="Calculation 3 4 4 3 2" xfId="2168"/>
    <cellStyle name="Separador de milhares 2 3 3 3 9" xfId="2169"/>
    <cellStyle name="Calculation 2 4 2" xfId="2170"/>
    <cellStyle name="Separador de milhares 2 8 2 2 2 2 2 2" xfId="2171"/>
    <cellStyle name="Saída 3 3 2 2 3 2 4" xfId="2172"/>
    <cellStyle name="Cálculo 3 3 2 2 2 6" xfId="2173"/>
    <cellStyle name="Note 2 4 2 2 5" xfId="2174"/>
    <cellStyle name="Calculation 2 4 2 2" xfId="2175"/>
    <cellStyle name="Input 3 5 3" xfId="2176"/>
    <cellStyle name="Cálculo 3 3 3 6 2 3" xfId="2177"/>
    <cellStyle name="Output 6" xfId="2178"/>
    <cellStyle name="Note 2 4 2 2 5 2" xfId="2179"/>
    <cellStyle name="Calculation 2 4 2 2 2" xfId="2180"/>
    <cellStyle name="Input 3 5 4" xfId="2181"/>
    <cellStyle name="Cálculo 3 3 3 6 2 4" xfId="2182"/>
    <cellStyle name="Output 7" xfId="2183"/>
    <cellStyle name="Note 2 4 2 2 5 3" xfId="2184"/>
    <cellStyle name="Entrada 2 2 3 5 3 2" xfId="2185"/>
    <cellStyle name="Calculation 2 4 2 2 3" xfId="2186"/>
    <cellStyle name="Output 8" xfId="2187"/>
    <cellStyle name="Note 2 4 2 2 5 4" xfId="2188"/>
    <cellStyle name="Entrada 2 2 3 5 3 3" xfId="2189"/>
    <cellStyle name="Calculation 2 4 2 2 4" xfId="2190"/>
    <cellStyle name="Note 2 4 2 2 6" xfId="2191"/>
    <cellStyle name="Calculation 2 4 2 3" xfId="2192"/>
    <cellStyle name="Note 2 4 2 2 6 2" xfId="2193"/>
    <cellStyle name="Calculation 2 4 2 3 2" xfId="2194"/>
    <cellStyle name="Note 2 4 2 2 6 3" xfId="2195"/>
    <cellStyle name="Entrada 2 2 3 5 4 2" xfId="2196"/>
    <cellStyle name="Calculation 2 4 2 3 3" xfId="2197"/>
    <cellStyle name="Note 2 4 2 2 7" xfId="2198"/>
    <cellStyle name="Calculation 2 4 2 4" xfId="2199"/>
    <cellStyle name="Note 2 4 2 2 8" xfId="2200"/>
    <cellStyle name="Calculation 2 4 2 5" xfId="2201"/>
    <cellStyle name="Saída 3 3 2 2" xfId="2202"/>
    <cellStyle name="Calculation 3 4 4 3 3" xfId="2203"/>
    <cellStyle name="Calculation 2 4 3" xfId="2204"/>
    <cellStyle name="Normal 54" xfId="2205"/>
    <cellStyle name="Normal 49" xfId="2206"/>
    <cellStyle name="Cálculo 3 3 2 2 3 6" xfId="2207"/>
    <cellStyle name="Note 2 4 2 3 5" xfId="2208"/>
    <cellStyle name="Calculation 2 4 3 2" xfId="2209"/>
    <cellStyle name="Input 4 5 3" xfId="2210"/>
    <cellStyle name="Cálculo 3 3 3 7 2 3" xfId="2211"/>
    <cellStyle name="Saída 3 3 2 2 2 2" xfId="2212"/>
    <cellStyle name="Nota 2 2 2 2 2 2 5 5" xfId="2213"/>
    <cellStyle name="Cálculo 2 2 2 2 2 3 8" xfId="2214"/>
    <cellStyle name="Note 2 4 2 3 5 2" xfId="2215"/>
    <cellStyle name="Calculation 2 4 3 2 2" xfId="2216"/>
    <cellStyle name="Cálculo 3 3 3 7 2 4" xfId="2217"/>
    <cellStyle name="Saída 3 3 2 2 2 3" xfId="2218"/>
    <cellStyle name="Cálculo 2 2 2 2 2 3 9" xfId="2219"/>
    <cellStyle name="Note 2 4 2 3 5 3" xfId="2220"/>
    <cellStyle name="Calculation 2 4 3 2 3" xfId="2221"/>
    <cellStyle name="Note 2 4 2 3 5 4" xfId="2222"/>
    <cellStyle name="Calculation 2 4 3 2 4" xfId="2223"/>
    <cellStyle name="Note 2 4 2 3 6" xfId="2224"/>
    <cellStyle name="Calculation 2 4 3 3" xfId="2225"/>
    <cellStyle name="Note 2 4 2 3 6 2" xfId="2226"/>
    <cellStyle name="Calculation 2 4 3 3 2" xfId="2227"/>
    <cellStyle name="Note 2 4 2 3 6 3" xfId="2228"/>
    <cellStyle name="Calculation 2 4 3 3 3" xfId="2229"/>
    <cellStyle name="Saída 3 3 2 2 4" xfId="2230"/>
    <cellStyle name="Cálculo 3 2 3 3 6 2 2" xfId="2231"/>
    <cellStyle name="Note 2 4 2 3 7" xfId="2232"/>
    <cellStyle name="Calculation 2 4 3 4" xfId="2233"/>
    <cellStyle name="Saída 3 3 2 2 5" xfId="2234"/>
    <cellStyle name="Cálculo 3 2 3 3 6 2 3" xfId="2235"/>
    <cellStyle name="Note 2 4 2 3 8" xfId="2236"/>
    <cellStyle name="Calculation 2 4 3 5" xfId="2237"/>
    <cellStyle name="Saída 3 3 2 2 6" xfId="2238"/>
    <cellStyle name="Cálculo 3 2 3 3 6 2 4" xfId="2239"/>
    <cellStyle name="Note 2 4 2 3 9" xfId="2240"/>
    <cellStyle name="Calculation 2 4 3 6" xfId="2241"/>
    <cellStyle name="Note 2 4 2 4 5 2" xfId="2242"/>
    <cellStyle name="Calculation 2 4 4 2 2" xfId="2243"/>
    <cellStyle name="Nota 2 3 2 4 3 8 2" xfId="2244"/>
    <cellStyle name="Calculation 2 4 4 2 3" xfId="2245"/>
    <cellStyle name="Nota 2 3 2 4 3 8 3" xfId="2246"/>
    <cellStyle name="Calculation 2 4 4 2 4" xfId="2247"/>
    <cellStyle name="Note 2 4 2 4 6 2" xfId="2248"/>
    <cellStyle name="Calculation 2 4 4 3 2" xfId="2249"/>
    <cellStyle name="Nota 2 3 2 4 3 9 2" xfId="2250"/>
    <cellStyle name="Calculation 2 4 4 3 3" xfId="2251"/>
    <cellStyle name="Note 2 4 2 4 8" xfId="2252"/>
    <cellStyle name="Calculation 2 4 4 5" xfId="2253"/>
    <cellStyle name="Saída 2 2 3 4 2 2 2" xfId="2254"/>
    <cellStyle name="Calculation 2 4 4 6" xfId="2255"/>
    <cellStyle name="Cálculo 2 2 3 3 10" xfId="2256"/>
    <cellStyle name="Calculation 2 4 5" xfId="2257"/>
    <cellStyle name="Cálculo 3 3 2 2 5 6" xfId="2258"/>
    <cellStyle name="Cálculo 2 2 3 3 10 2" xfId="2259"/>
    <cellStyle name="Calculation 2 4 5 2" xfId="2260"/>
    <cellStyle name="Normal 3 13 46" xfId="2261"/>
    <cellStyle name="Cálculo 2 2 2 2 7" xfId="2262"/>
    <cellStyle name="Porcentagem 2 8 3" xfId="2263"/>
    <cellStyle name="Calculation 2 4 5 2 2" xfId="2264"/>
    <cellStyle name="Cálculo 2 2 2 2 8" xfId="2265"/>
    <cellStyle name="Nota 2 3 2 4 4 8 2" xfId="2266"/>
    <cellStyle name="Calculation 2 4 5 2 3" xfId="2267"/>
    <cellStyle name="Cálculo 2 2 2 2 9" xfId="2268"/>
    <cellStyle name="Nota 2 3 2 4 4 8 3" xfId="2269"/>
    <cellStyle name="Calculation 2 4 5 2 4" xfId="2270"/>
    <cellStyle name="Cálculo 2 2 3 3 10 3" xfId="2271"/>
    <cellStyle name="Calculation 2 4 5 3" xfId="2272"/>
    <cellStyle name="Cálculo 2 2 2 3 7" xfId="2273"/>
    <cellStyle name="Calculation 2 4 5 3 2" xfId="2274"/>
    <cellStyle name="Cálculo 2 2 2 3 8" xfId="2275"/>
    <cellStyle name="Nota 2 3 2 4 4 9 2" xfId="2276"/>
    <cellStyle name="Calculation 2 4 5 3 3" xfId="2277"/>
    <cellStyle name="Calculation 2 4 5 4" xfId="2278"/>
    <cellStyle name="Calculation 2 4 5 5" xfId="2279"/>
    <cellStyle name="Saída 2 2 3 4 2 3 2" xfId="2280"/>
    <cellStyle name="Calculation 2 4 5 6" xfId="2281"/>
    <cellStyle name="Cálculo 2 2 3 3 11" xfId="2282"/>
    <cellStyle name="Calculation 2 4 6" xfId="2283"/>
    <cellStyle name="Calculation 2 4 6 2" xfId="2284"/>
    <cellStyle name="Cálculo 2 2 3 4 5 2 4" xfId="2285"/>
    <cellStyle name="Saída 3 3 2 5 2 3" xfId="2286"/>
    <cellStyle name="Saída 2 2 2 2 2 5 3" xfId="2287"/>
    <cellStyle name="Cálculo 3 2 2 3 2 3 2" xfId="2288"/>
    <cellStyle name="Cálculo 2 2 3 2 8" xfId="2289"/>
    <cellStyle name="Calculation 2 4 6 2 3" xfId="2290"/>
    <cellStyle name="Saída 3 3 2 5 2 4" xfId="2291"/>
    <cellStyle name="Saída 2 2 2 2 2 5 4" xfId="2292"/>
    <cellStyle name="Cálculo 3 2 2 3 2 3 3" xfId="2293"/>
    <cellStyle name="Cálculo 2 2 3 2 9" xfId="2294"/>
    <cellStyle name="Calculation 2 4 6 2 4" xfId="2295"/>
    <cellStyle name="Calculation 2 4 6 3" xfId="2296"/>
    <cellStyle name="Calculation 2 4 6 4" xfId="2297"/>
    <cellStyle name="Separador de milhares 2 11 3 6" xfId="2298"/>
    <cellStyle name="Saída 3 2 3 2 2 6" xfId="2299"/>
    <cellStyle name="Cálculo 2 2 2 3 2 2 2 2" xfId="2300"/>
    <cellStyle name="Nota 3 6 3 5 10" xfId="2301"/>
    <cellStyle name="Calculation 2 4 6 5" xfId="2302"/>
    <cellStyle name="Nota 2 2 2 2 4 2 2" xfId="2303"/>
    <cellStyle name="Calculation 2 4 7 2" xfId="2304"/>
    <cellStyle name="Cálculo 3 3 3 10 2" xfId="2305"/>
    <cellStyle name="Nota 2 2 2 2 4 2 3" xfId="2306"/>
    <cellStyle name="Calculation 2 4 7 3" xfId="2307"/>
    <cellStyle name="Vírgula 6 3 3 2" xfId="2308"/>
    <cellStyle name="Cálculo 3 3 3 10 3" xfId="2309"/>
    <cellStyle name="Nota 2 2 2 2 4 2 4" xfId="2310"/>
    <cellStyle name="Calculation 2 4 7 4" xfId="2311"/>
    <cellStyle name="Nota 2 2 2 2 4 3" xfId="2312"/>
    <cellStyle name="Calculation 2 4 8" xfId="2313"/>
    <cellStyle name="Nota 2 2 2 2 4 3 2" xfId="2314"/>
    <cellStyle name="Calculation 2 4 8 2" xfId="2315"/>
    <cellStyle name="Nota 2 2 2 2 4 3 3" xfId="2316"/>
    <cellStyle name="Calculation 2 4 8 3" xfId="2317"/>
    <cellStyle name="Nota 2 2 2 2 4 3 4" xfId="2318"/>
    <cellStyle name="Calculation 2 4 8 4" xfId="2319"/>
    <cellStyle name="Nota 2 2 2 2 4 4" xfId="2320"/>
    <cellStyle name="Calculation 2 4 9" xfId="2321"/>
    <cellStyle name="Entrada 2 2 2 2 2 7 2" xfId="2322"/>
    <cellStyle name="Nota 2 2 2 2 4 4 2" xfId="2323"/>
    <cellStyle name="Calculation 2 4 9 2" xfId="2324"/>
    <cellStyle name="Entrada 2 2 2 2 2 7 2 2" xfId="2325"/>
    <cellStyle name="Nota 2 2 2 2 4 4 3" xfId="2326"/>
    <cellStyle name="Calculation 2 4 9 3" xfId="2327"/>
    <cellStyle name="Entrada 2 2 2 2 2 7 2 3" xfId="2328"/>
    <cellStyle name="Calculation 3 4 4 4" xfId="2329"/>
    <cellStyle name="Calculation 2 5" xfId="2330"/>
    <cellStyle name="Calculation 2 5 2" xfId="2331"/>
    <cellStyle name="Entrada 2 2 2 2 3 4" xfId="2332"/>
    <cellStyle name="Note 2 4 3 2 5" xfId="2333"/>
    <cellStyle name="Calculation 2 5 2 2" xfId="2334"/>
    <cellStyle name="Separador de milhares 2 24 2 3" xfId="2335"/>
    <cellStyle name="Cálculo 3 3 4 6 2 3" xfId="2336"/>
    <cellStyle name="Entrada 2 2 2 2 3 4 2" xfId="2337"/>
    <cellStyle name="Nota 3 5 2 2 4 3 3" xfId="2338"/>
    <cellStyle name="Cálculo 3 2 2 2 2 6 4" xfId="2339"/>
    <cellStyle name="Calculation 2 5 2 2 2" xfId="2340"/>
    <cellStyle name="Separador de milhares 2 24 2 4" xfId="2341"/>
    <cellStyle name="Cálculo 3 3 4 6 2 4" xfId="2342"/>
    <cellStyle name="Entrada 2 2 2 2 3 4 3" xfId="2343"/>
    <cellStyle name="Nota 3 5 2 2 4 3 4" xfId="2344"/>
    <cellStyle name="Nota 2 3 2 2 2 2 8 2" xfId="2345"/>
    <cellStyle name="Input 3 2" xfId="2346"/>
    <cellStyle name="Input 2 3 3 3 2" xfId="2347"/>
    <cellStyle name="Cálculo 3 2 2 2 2 6 5" xfId="2348"/>
    <cellStyle name="Calculation 2 5 2 2 3" xfId="2349"/>
    <cellStyle name="Entrada 2 2 2 2 3 5" xfId="2350"/>
    <cellStyle name="Calculation 2 5 2 3" xfId="2351"/>
    <cellStyle name="Entrada 2 2 2 2 3 6" xfId="2352"/>
    <cellStyle name="Calculation 2 5 2 4" xfId="2353"/>
    <cellStyle name="Entrada 2 2 2 2 3 7" xfId="2354"/>
    <cellStyle name="Calculation 2 5 2 5" xfId="2355"/>
    <cellStyle name="Calculation 2 5 3" xfId="2356"/>
    <cellStyle name="Normal 56 3 4" xfId="2357"/>
    <cellStyle name="Entrada 2 2 2 2 4 4" xfId="2358"/>
    <cellStyle name="Note 2 4 3 3 5" xfId="2359"/>
    <cellStyle name="Calculation 2 5 3 2" xfId="2360"/>
    <cellStyle name="Entrada 2 2 2 2 4 5" xfId="2361"/>
    <cellStyle name="Calculation 2 5 3 3" xfId="2362"/>
    <cellStyle name="Calculation 2 5 4" xfId="2363"/>
    <cellStyle name="Entrada 2 2 2 2 5 4" xfId="2364"/>
    <cellStyle name="Note 2 4 3 4 5" xfId="2365"/>
    <cellStyle name="Calculation 2 5 4 2" xfId="2366"/>
    <cellStyle name="Entrada 2 2 2 2 5 5" xfId="2367"/>
    <cellStyle name="Calculation 2 5 4 3" xfId="2368"/>
    <cellStyle name="Calculation 2 5 5" xfId="2369"/>
    <cellStyle name="Entrada 2 2 2 2 6 4" xfId="2370"/>
    <cellStyle name="Note 2 4 3 5 5" xfId="2371"/>
    <cellStyle name="Calculation 2 5 5 2" xfId="2372"/>
    <cellStyle name="Entrada 2 2 2 2 6 5" xfId="2373"/>
    <cellStyle name="Calculation 2 5 5 3" xfId="2374"/>
    <cellStyle name="Calculation 2 5 6" xfId="2375"/>
    <cellStyle name="Nota 2 2 3 10" xfId="2376"/>
    <cellStyle name="Entrada 3 2 2 2 5 2 3" xfId="2377"/>
    <cellStyle name="Entrada 2 2 2 2 7 4" xfId="2378"/>
    <cellStyle name="Nota 2 6" xfId="2379"/>
    <cellStyle name="Calculation 2 5 6 2" xfId="2380"/>
    <cellStyle name="Cálculo 2 2 3 4 6 2 4" xfId="2381"/>
    <cellStyle name="Nota 2 2 3 11" xfId="2382"/>
    <cellStyle name="Entrada 3 2 2 2 5 2 4" xfId="2383"/>
    <cellStyle name="Entrada 2 2 2 2 7 5" xfId="2384"/>
    <cellStyle name="Nota 2 7" xfId="2385"/>
    <cellStyle name="Calculation 2 5 6 3" xfId="2386"/>
    <cellStyle name="Calculation 3 4 4 5" xfId="2387"/>
    <cellStyle name="Calculation 2 6" xfId="2388"/>
    <cellStyle name="Calculation 2 6 2" xfId="2389"/>
    <cellStyle name="Note 2 4 4 2 5" xfId="2390"/>
    <cellStyle name="Calculation 2 6 2 2" xfId="2391"/>
    <cellStyle name="Calculation 2 6 2 2 2" xfId="2392"/>
    <cellStyle name="Calculation 2 6 2 2 3" xfId="2393"/>
    <cellStyle name="Calculation 2 6 2 3" xfId="2394"/>
    <cellStyle name="Calculation 2 6 2 4" xfId="2395"/>
    <cellStyle name="Calculation 2 6 2 5" xfId="2396"/>
    <cellStyle name="Cálculo 3 2 3 2 2 3 2 2" xfId="2397"/>
    <cellStyle name="Calculation 2 6 3" xfId="2398"/>
    <cellStyle name="Cálculo 2 2 2 2 2 5 2 2" xfId="2399"/>
    <cellStyle name="Saída 3 3 4 2 2" xfId="2400"/>
    <cellStyle name="Cálculo 2 2 2 2 14" xfId="2401"/>
    <cellStyle name="Note 2 4 4 3 5" xfId="2402"/>
    <cellStyle name="Calculation 2 6 3 2" xfId="2403"/>
    <cellStyle name="Calculation 2 6 3 3" xfId="2404"/>
    <cellStyle name="Cálculo 3 2 3 2 2 3 2 3" xfId="2405"/>
    <cellStyle name="Calculation 2 6 4" xfId="2406"/>
    <cellStyle name="Cálculo 2 2 2 2 2 5 2 3" xfId="2407"/>
    <cellStyle name="Note 2 4 4 4 5" xfId="2408"/>
    <cellStyle name="Calculation 2 6 4 2" xfId="2409"/>
    <cellStyle name="Calculation 2 6 4 3" xfId="2410"/>
    <cellStyle name="Cálculo 3 2 3 2 2 3 2 4" xfId="2411"/>
    <cellStyle name="Calculation 2 6 5" xfId="2412"/>
    <cellStyle name="Cálculo 2 2 2 2 2 5 2 4" xfId="2413"/>
    <cellStyle name="Note 2 4 4 5 5" xfId="2414"/>
    <cellStyle name="Calculation 2 6 5 2" xfId="2415"/>
    <cellStyle name="Cor1 2" xfId="2416"/>
    <cellStyle name="Calculation 2 6 5 3" xfId="2417"/>
    <cellStyle name="Calculation 2 6 6" xfId="2418"/>
    <cellStyle name="Calculation 2 6 6 2" xfId="2419"/>
    <cellStyle name="Cor2 2" xfId="2420"/>
    <cellStyle name="Calculation 2 6 6 3" xfId="2421"/>
    <cellStyle name="Nota 2 2 2 2 6 2" xfId="2422"/>
    <cellStyle name="Calculation 2 6 7" xfId="2423"/>
    <cellStyle name="Nota 2 2 2 2 6 3" xfId="2424"/>
    <cellStyle name="Calculation 2 6 8" xfId="2425"/>
    <cellStyle name="Nota 2 2 2 2 6 4" xfId="2426"/>
    <cellStyle name="Calculation 2 6 9" xfId="2427"/>
    <cellStyle name="Entrada 2 2 2 2 2 9 2" xfId="2428"/>
    <cellStyle name="Saída 2 2 3 5 2 2 2" xfId="2429"/>
    <cellStyle name="Calculation 3 4 4 6" xfId="2430"/>
    <cellStyle name="Calculation 2 7" xfId="2431"/>
    <cellStyle name="Total 2 2 3 3 2 2 4" xfId="2432"/>
    <cellStyle name="Calculation 2 7 2" xfId="2433"/>
    <cellStyle name="Calculation 2 7 2 2" xfId="2434"/>
    <cellStyle name="Normal 3 13 43 2" xfId="2435"/>
    <cellStyle name="Normal 3 13 38 2" xfId="2436"/>
    <cellStyle name="Cálculo 2 2 2 2 4 2" xfId="2437"/>
    <cellStyle name="Separador de milhares 2 2 6 2 2 2 2" xfId="2438"/>
    <cellStyle name="Calculation 2 7 2 3" xfId="2439"/>
    <cellStyle name="Entrada 2 2 2 4 3 6" xfId="2440"/>
    <cellStyle name="Cálculo 3 3 10" xfId="2441"/>
    <cellStyle name="Cálculo 2 2 2 2 4 3" xfId="2442"/>
    <cellStyle name="Separador de milhares 2 2 6 2 2 2 3" xfId="2443"/>
    <cellStyle name="Calculation 2 7 2 4" xfId="2444"/>
    <cellStyle name="Cálculo 3 2 3 2 2 3 3 2" xfId="2445"/>
    <cellStyle name="Total 2 2 3 3 2 2 5" xfId="2446"/>
    <cellStyle name="Calculation 2 7 3" xfId="2447"/>
    <cellStyle name="Cálculo 3 2 3 2 2 3 3 3" xfId="2448"/>
    <cellStyle name="Total 2 2 3 3 2 2 6" xfId="2449"/>
    <cellStyle name="Calculation 2 7 4" xfId="2450"/>
    <cellStyle name="Calculation 2 7 5" xfId="2451"/>
    <cellStyle name="Cálculo 2 2 2 6 2 2 2" xfId="2452"/>
    <cellStyle name="Calculation 2 8" xfId="2453"/>
    <cellStyle name="Total 2 2 3 3 2 3 4" xfId="2454"/>
    <cellStyle name="Calculation 2 8 2" xfId="2455"/>
    <cellStyle name="Total 2 2 3 3 2 3 5" xfId="2456"/>
    <cellStyle name="Calculation 2 8 3" xfId="2457"/>
    <cellStyle name="Total 2 2 3 3 2 3 6" xfId="2458"/>
    <cellStyle name="Calculation 2 8 4" xfId="2459"/>
    <cellStyle name="Calculation 2 8 5" xfId="2460"/>
    <cellStyle name="Total 3 3 4 6 2" xfId="2461"/>
    <cellStyle name="Cálculo 2 2 2 6 2 2 3" xfId="2462"/>
    <cellStyle name="Total 3 3 4 4 2 2" xfId="2463"/>
    <cellStyle name="Calculation 2 9" xfId="2464"/>
    <cellStyle name="Total 2 2 3 3 2 4 4" xfId="2465"/>
    <cellStyle name="Calculation 2 9 2" xfId="2466"/>
    <cellStyle name="Total 2 2 3 3 2 4 5" xfId="2467"/>
    <cellStyle name="Calculation 2 9 3" xfId="2468"/>
    <cellStyle name="Total 2 2 3 3 2 4 6" xfId="2469"/>
    <cellStyle name="Calculation 2 9 4" xfId="2470"/>
    <cellStyle name="Separador de milhares 2 2 9 3 5 2" xfId="2471"/>
    <cellStyle name="Calculation 3" xfId="2472"/>
    <cellStyle name="Cálculo 3 3 2 3 5" xfId="2473"/>
    <cellStyle name="Cálculo 3 2 8 3" xfId="2474"/>
    <cellStyle name="Vírgula 5 2 4 2" xfId="2475"/>
    <cellStyle name="Nota 2 3 2 6 2 2" xfId="2476"/>
    <cellStyle name="Calculation 3 10" xfId="2477"/>
    <cellStyle name="Cálculo 3 3 2 3 6" xfId="2478"/>
    <cellStyle name="Cálculo 3 2 8 4" xfId="2479"/>
    <cellStyle name="Moeda 2 3 5" xfId="2480"/>
    <cellStyle name="Cálculo 2 2 3 8 2" xfId="2481"/>
    <cellStyle name="Vírgula 5 2 4 3" xfId="2482"/>
    <cellStyle name="Nota 2 3 2 6 2 3" xfId="2483"/>
    <cellStyle name="Calculation 3 11" xfId="2484"/>
    <cellStyle name="Cálculo 3 3 2 3 6 2" xfId="2485"/>
    <cellStyle name="Moeda 2 3 5 2" xfId="2486"/>
    <cellStyle name="Cálculo 2 2 3 8 2 2" xfId="2487"/>
    <cellStyle name="Calculation 3 11 2" xfId="2488"/>
    <cellStyle name="Cálculo 3 3 2 3 6 3" xfId="2489"/>
    <cellStyle name="Cálculo 2 2 3 8 2 3" xfId="2490"/>
    <cellStyle name="Calculation 3 11 3" xfId="2491"/>
    <cellStyle name="Cálculo 2 2 3 8 2 4" xfId="2492"/>
    <cellStyle name="Entrada 2 2 2 2 7 2" xfId="2493"/>
    <cellStyle name="Note 2 4 3 6 3" xfId="2494"/>
    <cellStyle name="Nota 2 4" xfId="2495"/>
    <cellStyle name="Cálculo 2 2 3 4 6 2 2" xfId="2496"/>
    <cellStyle name="Calculation 3 11 4" xfId="2497"/>
    <cellStyle name="Separador de milhares 4 2" xfId="2498"/>
    <cellStyle name="Cálculo 3 3 2 3 7" xfId="2499"/>
    <cellStyle name="Cálculo 3 2 8 5" xfId="2500"/>
    <cellStyle name="Moeda 2 3 6" xfId="2501"/>
    <cellStyle name="Cálculo 2 2 3 8 3" xfId="2502"/>
    <cellStyle name="Nota 2 3 2 6 2 4" xfId="2503"/>
    <cellStyle name="Calculation 3 12" xfId="2504"/>
    <cellStyle name="Nota 3 2" xfId="2505"/>
    <cellStyle name="Cálculo 2 2 2 2 10 3" xfId="2506"/>
    <cellStyle name="Calculation 3 12 2" xfId="2507"/>
    <cellStyle name="Note 2 4 3 7 2" xfId="2508"/>
    <cellStyle name="Nota 3 3" xfId="2509"/>
    <cellStyle name="Cálculo 2 2 2 2 10 4" xfId="2510"/>
    <cellStyle name="Calculation 3 12 3" xfId="2511"/>
    <cellStyle name="Separador de milhares 4 3" xfId="2512"/>
    <cellStyle name="Cálculo 3 3 2 3 8" xfId="2513"/>
    <cellStyle name="Moeda 2 3 7" xfId="2514"/>
    <cellStyle name="Cálculo 2 2 3 8 4" xfId="2515"/>
    <cellStyle name="Calculation 3 13" xfId="2516"/>
    <cellStyle name="Separador de milhares 4 4" xfId="2517"/>
    <cellStyle name="Cálculo 3 2 2 10" xfId="2518"/>
    <cellStyle name="Cálculo 3 3 2 3 9" xfId="2519"/>
    <cellStyle name="Moeda 2 3 8" xfId="2520"/>
    <cellStyle name="Cálculo 2 2 3 8 5" xfId="2521"/>
    <cellStyle name="Calculation 3 14" xfId="2522"/>
    <cellStyle name="Separador de milhares 4 5" xfId="2523"/>
    <cellStyle name="Entrada 2 2 3 4 2 2 2" xfId="2524"/>
    <cellStyle name="Cálculo 3 2 2 11" xfId="2525"/>
    <cellStyle name="Total 2 2 2 3 2 2 3 2 2" xfId="2526"/>
    <cellStyle name="Calculation 3 15" xfId="2527"/>
    <cellStyle name="Cálculo 3 3 3 2 5 5" xfId="2528"/>
    <cellStyle name="Moeda 7 3 4" xfId="2529"/>
    <cellStyle name="Calculation 3 2" xfId="2530"/>
    <cellStyle name="Calculation 3 2 10 2" xfId="2531"/>
    <cellStyle name="Calculation 3 2 10 3" xfId="2532"/>
    <cellStyle name="Nota 2 2 3 2 2 7 3" xfId="2533"/>
    <cellStyle name="Calculation 3 2 12" xfId="2534"/>
    <cellStyle name="Moeda 7 3 4 2" xfId="2535"/>
    <cellStyle name="Calculation 3 2 2" xfId="2536"/>
    <cellStyle name="Cálculo 3 2 3 2 3 7" xfId="2537"/>
    <cellStyle name="Cálculo 2 2 2 2 3 9" xfId="2538"/>
    <cellStyle name="Saída 3 2 3 3 6 2 2" xfId="2539"/>
    <cellStyle name="Calculation 3 2 2 10" xfId="2540"/>
    <cellStyle name="Cálculo 3 2 3 2 3 8" xfId="2541"/>
    <cellStyle name="Cálculo 2 2 3 2 2 6 2 2" xfId="2542"/>
    <cellStyle name="Saída 3 2 3 3 6 2 3" xfId="2543"/>
    <cellStyle name="Calculation 3 2 2 11" xfId="2544"/>
    <cellStyle name="Cálculo 3 2 3 2 3 9" xfId="2545"/>
    <cellStyle name="Cálculo 2 2 3 2 2 6 2 3" xfId="2546"/>
    <cellStyle name="Saída 3 2 3 3 6 2 4" xfId="2547"/>
    <cellStyle name="Calculation 3 2 2 12" xfId="2548"/>
    <cellStyle name="Moeda 7 3 4 2 2" xfId="2549"/>
    <cellStyle name="Entrada 3 2 2 3 6 5" xfId="2550"/>
    <cellStyle name="Calculation 3 2 2 2" xfId="2551"/>
    <cellStyle name="Total 2 2 3 2 3 6" xfId="2552"/>
    <cellStyle name="Separador de milhares 8 2 2 2 4 2 3" xfId="2553"/>
    <cellStyle name="Calculation 3 2 2 2 2" xfId="2554"/>
    <cellStyle name="Total 2 2 3 2 3 6 2" xfId="2555"/>
    <cellStyle name="Nota 3 8 2 2 2 5" xfId="2556"/>
    <cellStyle name="Calculation 3 2 2 2 2 2" xfId="2557"/>
    <cellStyle name="Cálculo 3 2 3 2 8 3" xfId="2558"/>
    <cellStyle name="Separador de milhares 2 14 3 7" xfId="2559"/>
    <cellStyle name="Separador de milhares 10 2 2 2 2" xfId="2560"/>
    <cellStyle name="Cálculo 2 2 2 3 2 5 2 3" xfId="2561"/>
    <cellStyle name="Cálculo 2 2 2 2 8 5" xfId="2562"/>
    <cellStyle name="Total 2 2 3 2 3 6 3" xfId="2563"/>
    <cellStyle name="Calculation 3 2 2 2 2 3" xfId="2564"/>
    <cellStyle name="Cálculo 3 2 3 2 8 4" xfId="2565"/>
    <cellStyle name="Separador de milhares 2 14 3 8" xfId="2566"/>
    <cellStyle name="Separador de milhares 10 2 2 2 3" xfId="2567"/>
    <cellStyle name="Cálculo 2 2 2 3 2 5 2 4" xfId="2568"/>
    <cellStyle name="Calculation 3 2 2 2 2 4" xfId="2569"/>
    <cellStyle name="Total 2 2 3 2 3 7" xfId="2570"/>
    <cellStyle name="Separador de milhares 14 9 2" xfId="2571"/>
    <cellStyle name="Calculation 3 2 2 2 3" xfId="2572"/>
    <cellStyle name="Separador de milhares 14 9 2 2" xfId="2573"/>
    <cellStyle name="Nota 3 8 2 2 3 5" xfId="2574"/>
    <cellStyle name="Calculation 3 2 2 2 3 2" xfId="2575"/>
    <cellStyle name="Cálculo 3 2 3 2 9 3" xfId="2576"/>
    <cellStyle name="Separador de milhares 14 9 2 3" xfId="2577"/>
    <cellStyle name="Calculation 3 2 2 2 3 3" xfId="2578"/>
    <cellStyle name="Cálculo 3 2 3 2 9 4" xfId="2579"/>
    <cellStyle name="Total 2 2 3 2 3 8" xfId="2580"/>
    <cellStyle name="Calculation 3 2 2 2 4" xfId="2581"/>
    <cellStyle name="Total 2 2 3 2 3 9" xfId="2582"/>
    <cellStyle name="Calculation 3 2 2 2 5" xfId="2583"/>
    <cellStyle name="Calculation 3 2 2 2 6" xfId="2584"/>
    <cellStyle name="Nota 3 6 8 2" xfId="2585"/>
    <cellStyle name="Calculation 3 2 2 3" xfId="2586"/>
    <cellStyle name="Total 2 2 3 2 4 6" xfId="2587"/>
    <cellStyle name="Nota 3 6 8 2 2" xfId="2588"/>
    <cellStyle name="Calculation 3 2 2 3 2" xfId="2589"/>
    <cellStyle name="Nota 3 8 2 3 2 5" xfId="2590"/>
    <cellStyle name="Nota 3 6 8 2 2 2" xfId="2591"/>
    <cellStyle name="Calculation 3 2 2 3 2 2" xfId="2592"/>
    <cellStyle name="Cálculo 3 2 3 3 8 3" xfId="2593"/>
    <cellStyle name="Cálculo 2 2 2 3 8 5" xfId="2594"/>
    <cellStyle name="Separador de milhares 2 20 3 7" xfId="2595"/>
    <cellStyle name="Separador de milhares 2 15 3 7" xfId="2596"/>
    <cellStyle name="Cálculo 2 2 2 3 2 6 2 3" xfId="2597"/>
    <cellStyle name="Entrada 2 2 2 2 2 10" xfId="2598"/>
    <cellStyle name="Nota 3 5 2 2 2 2 6 2" xfId="2599"/>
    <cellStyle name="Calculation 3 2 2 3 2 3" xfId="2600"/>
    <cellStyle name="Cálculo 3 2 3 3 8 4" xfId="2601"/>
    <cellStyle name="Separador de milhares 2 20 3 8" xfId="2602"/>
    <cellStyle name="Separador de milhares 2 15 3 8" xfId="2603"/>
    <cellStyle name="Cálculo 2 2 2 3 2 6 2 4" xfId="2604"/>
    <cellStyle name="Entrada 2 2 2 2 2 11" xfId="2605"/>
    <cellStyle name="Nota 3 5 2 2 2 2 6 3" xfId="2606"/>
    <cellStyle name="Calculation 3 2 2 3 2 4" xfId="2607"/>
    <cellStyle name="Nota 3 6 8 2 3" xfId="2608"/>
    <cellStyle name="Calculation 3 2 2 3 3" xfId="2609"/>
    <cellStyle name="Nota 3 8 2 3 3 5" xfId="2610"/>
    <cellStyle name="Calculation 3 2 2 3 3 2" xfId="2611"/>
    <cellStyle name="Cálculo 3 2 3 3 9 3" xfId="2612"/>
    <cellStyle name="Nota 3 5 2 2 2 2 7 2" xfId="2613"/>
    <cellStyle name="Calculation 3 2 2 3 3 3" xfId="2614"/>
    <cellStyle name="Nota 3 6 8 2 4" xfId="2615"/>
    <cellStyle name="Calculation 3 2 2 3 4" xfId="2616"/>
    <cellStyle name="Calculation 3 2 2 3 5" xfId="2617"/>
    <cellStyle name="Calculation 3 2 2 3 6" xfId="2618"/>
    <cellStyle name="Cálculo 2 2 2 4 4 3 2" xfId="2619"/>
    <cellStyle name="Nota 3 6 8 3" xfId="2620"/>
    <cellStyle name="Calculation 3 2 2 4" xfId="2621"/>
    <cellStyle name="Nota 3 6 8 3 2" xfId="2622"/>
    <cellStyle name="Calculation 3 2 2 4 2" xfId="2623"/>
    <cellStyle name="Cálculo 2 2 3 3 2 8 3" xfId="2624"/>
    <cellStyle name="Separador de milhares 2 21 3 7" xfId="2625"/>
    <cellStyle name="Separador de milhares 2 16 3 7" xfId="2626"/>
    <cellStyle name="Cálculo 2 2 2 3 2 7 2 3" xfId="2627"/>
    <cellStyle name="Total 3 5 6" xfId="2628"/>
    <cellStyle name="Calculation 3 2 2 4 2 2" xfId="2629"/>
    <cellStyle name="Cálculo 2 2 3 3 2 8 4" xfId="2630"/>
    <cellStyle name="Separador de milhares 2 21 3 8" xfId="2631"/>
    <cellStyle name="Separador de milhares 2 16 3 8" xfId="2632"/>
    <cellStyle name="Cálculo 2 2 2 3 2 7 2 4" xfId="2633"/>
    <cellStyle name="Total 3 5 7" xfId="2634"/>
    <cellStyle name="Nota 3 5 2 2 2 3 6 2" xfId="2635"/>
    <cellStyle name="Calculation 3 2 2 4 2 3" xfId="2636"/>
    <cellStyle name="Total 3 5 8" xfId="2637"/>
    <cellStyle name="Nota 3 5 2 2 2 3 6 3" xfId="2638"/>
    <cellStyle name="Calculation 3 2 2 4 2 4" xfId="2639"/>
    <cellStyle name="Calculation 3 2 2 4 3" xfId="2640"/>
    <cellStyle name="Moeda 6 2 3 2 2 2" xfId="2641"/>
    <cellStyle name="Cálculo 2 2 3 3 2 9 3" xfId="2642"/>
    <cellStyle name="Calculation 3 2 2 4 3 2" xfId="2643"/>
    <cellStyle name="Nota 3 5 2 2 2 3 7 2" xfId="2644"/>
    <cellStyle name="Calculation 3 2 2 4 3 3" xfId="2645"/>
    <cellStyle name="Calculation 3 2 2 4 4" xfId="2646"/>
    <cellStyle name="Calculation 3 2 2 4 5" xfId="2647"/>
    <cellStyle name="Separador de milhares 2 3 4 3 10" xfId="2648"/>
    <cellStyle name="Separador de milhares 14 2 2 3 3 2 2 2" xfId="2649"/>
    <cellStyle name="Calculation 3 2 2 4 6" xfId="2650"/>
    <cellStyle name="Cálculo 2 2 2 4 4 3 3" xfId="2651"/>
    <cellStyle name="Nota 3 6 8 4" xfId="2652"/>
    <cellStyle name="Calculation 3 2 2 5" xfId="2653"/>
    <cellStyle name="Nota 3 6 8 4 2" xfId="2654"/>
    <cellStyle name="Calculation 3 2 2 5 2" xfId="2655"/>
    <cellStyle name="Normal 3 62 3" xfId="2656"/>
    <cellStyle name="Normal 3 57 3" xfId="2657"/>
    <cellStyle name="Cálculo 3 2 3 3 10" xfId="2658"/>
    <cellStyle name="Calculation 3 2 2 5 2 2" xfId="2659"/>
    <cellStyle name="Nota 3 6 2 3 2 4 4 2" xfId="2660"/>
    <cellStyle name="Normal 3 57 4" xfId="2661"/>
    <cellStyle name="Cálculo 3 2 3 3 11" xfId="2662"/>
    <cellStyle name="Nota 3 5 2 2 2 4 6 2" xfId="2663"/>
    <cellStyle name="Calculation 3 2 2 5 2 3" xfId="2664"/>
    <cellStyle name="Cálculo 3 2 3 3 12" xfId="2665"/>
    <cellStyle name="Calculation 3 2 2 5 2 4" xfId="2666"/>
    <cellStyle name="Calculation 3 2 2 5 3" xfId="2667"/>
    <cellStyle name="Calculation 3 2 2 5 3 2" xfId="2668"/>
    <cellStyle name="Calculation 3 2 2 5 3 3" xfId="2669"/>
    <cellStyle name="Calculation 3 2 2 5 4" xfId="2670"/>
    <cellStyle name="Saída 2 2 2 2 3 4 3" xfId="2671"/>
    <cellStyle name="Cálculo 3 2 2 3 3 2 2" xfId="2672"/>
    <cellStyle name="Calculation 3 2 2 5 5" xfId="2673"/>
    <cellStyle name="Saída 2 2 2 2 3 4 4" xfId="2674"/>
    <cellStyle name="Cálculo 3 2 2 3 3 2 3" xfId="2675"/>
    <cellStyle name="Separador de milhares 14 2 2 3 3 2 3 2" xfId="2676"/>
    <cellStyle name="Calculation 3 2 2 5 6" xfId="2677"/>
    <cellStyle name="Separador de milhares 10 4 3 5 2 2" xfId="2678"/>
    <cellStyle name="Nota 3 6 8 5" xfId="2679"/>
    <cellStyle name="Calculation 3 2 2 6" xfId="2680"/>
    <cellStyle name="Cálculo 3 3 2 7" xfId="2681"/>
    <cellStyle name="Separador de milhares 10 4 3 5 2 2 2" xfId="2682"/>
    <cellStyle name="Nota 3 6 8 5 2" xfId="2683"/>
    <cellStyle name="Calculation 3 2 2 6 2" xfId="2684"/>
    <cellStyle name="Nota 3 5 2 2 3 4 7" xfId="2685"/>
    <cellStyle name="Input 2 3 2 4 5" xfId="2686"/>
    <cellStyle name="Cálculo 3 3 2 7 2" xfId="2687"/>
    <cellStyle name="Nota 2 3 3 3 2 2 3" xfId="2688"/>
    <cellStyle name="Calculation 3 2 2 6 2 2" xfId="2689"/>
    <cellStyle name="Nota 3 5 2 2 3 4 8" xfId="2690"/>
    <cellStyle name="Normal 3 58 2 2" xfId="2691"/>
    <cellStyle name="Input 2 3 2 4 6" xfId="2692"/>
    <cellStyle name="Cálculo 3 3 2 7 3" xfId="2693"/>
    <cellStyle name="Nota 2 3 3 3 2 2 4" xfId="2694"/>
    <cellStyle name="Calculation 3 2 2 6 2 3" xfId="2695"/>
    <cellStyle name="Cálculo 3 3 2 7 4" xfId="2696"/>
    <cellStyle name="Nota 2 3 3 3 2 2 5" xfId="2697"/>
    <cellStyle name="Calculation 3 2 2 6 2 4" xfId="2698"/>
    <cellStyle name="Separador de milhares 2 8 3 5 2" xfId="2699"/>
    <cellStyle name="Cálculo 3 3 2 8" xfId="2700"/>
    <cellStyle name="Vírgula 2 4 3 3 3 2 2 2" xfId="2701"/>
    <cellStyle name="Calculation 3 2 2 6 3" xfId="2702"/>
    <cellStyle name="Saída 3 3 2 6 2 2" xfId="2703"/>
    <cellStyle name="Saída 2 2 2 2 3 5 2" xfId="2704"/>
    <cellStyle name="Cálculo 3 3 2 9" xfId="2705"/>
    <cellStyle name="Vírgula 2 4 3 3 3 2 2 3" xfId="2706"/>
    <cellStyle name="Calculation 3 2 2 6 4" xfId="2707"/>
    <cellStyle name="Saída 3 3 2 6 2 3" xfId="2708"/>
    <cellStyle name="Saída 2 2 2 2 3 5 3" xfId="2709"/>
    <cellStyle name="Cálculo 3 2 2 3 3 3 2" xfId="2710"/>
    <cellStyle name="Calculation 3 2 2 6 5" xfId="2711"/>
    <cellStyle name="Cálculo 3 3 3 7" xfId="2712"/>
    <cellStyle name="Separador de milhares 2 2 8 2 2 2 2" xfId="2713"/>
    <cellStyle name="Nota 3 6 8 6 2" xfId="2714"/>
    <cellStyle name="Nota 3 6 5 2 2 7" xfId="2715"/>
    <cellStyle name="Calculation 3 2 2 7 2" xfId="2716"/>
    <cellStyle name="Cálculo 3 3 3 8" xfId="2717"/>
    <cellStyle name="Vírgula 2 4 3 3 3 2 3 2" xfId="2718"/>
    <cellStyle name="Separador de milhares 2 2 8 2 2 2 3" xfId="2719"/>
    <cellStyle name="Nota 3 6 5 2 2 8" xfId="2720"/>
    <cellStyle name="Calculation 3 2 2 7 3" xfId="2721"/>
    <cellStyle name="Saída 2 2 2 2 3 6 2" xfId="2722"/>
    <cellStyle name="Cálculo 3 3 3 9" xfId="2723"/>
    <cellStyle name="Separador de milhares 2 2 8 2 2 2 4" xfId="2724"/>
    <cellStyle name="Nota 3 6 5 2 2 9" xfId="2725"/>
    <cellStyle name="Calculation 3 2 2 7 4" xfId="2726"/>
    <cellStyle name="Normal 6 52" xfId="2727"/>
    <cellStyle name="Normal 6 47" xfId="2728"/>
    <cellStyle name="Cálculo 2 2 2 3 2 2 5 2 3" xfId="2729"/>
    <cellStyle name="Separador de milhares 2 2 8 2 2 3" xfId="2730"/>
    <cellStyle name="Nota 3 6 8 7" xfId="2731"/>
    <cellStyle name="Calculation 3 2 2 8" xfId="2732"/>
    <cellStyle name="Separador de milhares 2 25" xfId="2733"/>
    <cellStyle name="Cálculo 3 3 4 7" xfId="2734"/>
    <cellStyle name="Cálculo 2 2 2 4 2 2 3" xfId="2735"/>
    <cellStyle name="Separador de milhares 2 2 8 2 2 3 2" xfId="2736"/>
    <cellStyle name="Nota 3 6 5 2 3 7" xfId="2737"/>
    <cellStyle name="Calculation 3 2 2 8 2" xfId="2738"/>
    <cellStyle name="Separador de milhares 2 3 10 2 2 2 2 2 2" xfId="2739"/>
    <cellStyle name="Cálculo 3 3 4 8" xfId="2740"/>
    <cellStyle name="Cálculo 2 2 2 4 2 2 4" xfId="2741"/>
    <cellStyle name="Separador de milhares 2 2 8 2 2 3 3" xfId="2742"/>
    <cellStyle name="Nota 3 6 5 2 3 8" xfId="2743"/>
    <cellStyle name="Calculation 3 2 2 8 3" xfId="2744"/>
    <cellStyle name="Saída 2 2 2 2 3 7 2" xfId="2745"/>
    <cellStyle name="Cálculo 3 3 4 9" xfId="2746"/>
    <cellStyle name="Nota 3 6 5 2 3 9" xfId="2747"/>
    <cellStyle name="Calculation 3 2 2 8 4" xfId="2748"/>
    <cellStyle name="Normal 6 53" xfId="2749"/>
    <cellStyle name="Normal 6 48" xfId="2750"/>
    <cellStyle name="Cálculo 2 2 2 3 2 2 5 2 4" xfId="2751"/>
    <cellStyle name="Separador de milhares 2 2 8 2 2 4" xfId="2752"/>
    <cellStyle name="Nota 3 6 8 8" xfId="2753"/>
    <cellStyle name="Calculation 3 2 2 9" xfId="2754"/>
    <cellStyle name="Cálculo 3 3 5 7" xfId="2755"/>
    <cellStyle name="Cálculo 2 2 2 4 2 3 3" xfId="2756"/>
    <cellStyle name="Total 3 2 10 3" xfId="2757"/>
    <cellStyle name="Separador de milhares 7 4 6 2 3" xfId="2758"/>
    <cellStyle name="Separador de milhares 2 2 8 2 2 4 2" xfId="2759"/>
    <cellStyle name="Nota 3 6 5 2 4 7" xfId="2760"/>
    <cellStyle name="Calculation 3 2 2 9 2" xfId="2761"/>
    <cellStyle name="Cálculo 3 3 5 8" xfId="2762"/>
    <cellStyle name="Total 3 2 10 4" xfId="2763"/>
    <cellStyle name="Separador de milhares 7 4 6 2 4" xfId="2764"/>
    <cellStyle name="Separador de milhares 2 2 8 2 2 4 3" xfId="2765"/>
    <cellStyle name="Nota 3 6 5 2 4 8" xfId="2766"/>
    <cellStyle name="Calculation 3 2 2 9 3" xfId="2767"/>
    <cellStyle name="Moeda 7 3 4 3" xfId="2768"/>
    <cellStyle name="Calculation 3 2 3" xfId="2769"/>
    <cellStyle name="Entrada 3 3 2 2 6 2 4" xfId="2770"/>
    <cellStyle name="Calculation 3 2 3 2" xfId="2771"/>
    <cellStyle name="Total 2 2 3 3 3 6" xfId="2772"/>
    <cellStyle name="Calculation 3 2 3 2 2" xfId="2773"/>
    <cellStyle name="Total 2 2 3 3 3 7" xfId="2774"/>
    <cellStyle name="Nota 2 3 3 2 2 8 2" xfId="2775"/>
    <cellStyle name="Calculation 3 2 3 2 3" xfId="2776"/>
    <cellStyle name="Total 2 2 3 3 3 8" xfId="2777"/>
    <cellStyle name="Nota 2 3 3 2 2 8 3" xfId="2778"/>
    <cellStyle name="Calculation 3 2 3 2 4" xfId="2779"/>
    <cellStyle name="Nota 3 6 9 2" xfId="2780"/>
    <cellStyle name="Calculation 3 2 3 3" xfId="2781"/>
    <cellStyle name="Total 2 2 3 3 4 6" xfId="2782"/>
    <cellStyle name="Nota 3 6 9 2 2" xfId="2783"/>
    <cellStyle name="Calculation 3 2 3 3 2" xfId="2784"/>
    <cellStyle name="Nota 3 6 9 2 3" xfId="2785"/>
    <cellStyle name="Nota 2 3 3 2 2 9 2" xfId="2786"/>
    <cellStyle name="Calculation 3 2 3 3 3" xfId="2787"/>
    <cellStyle name="Cálculo 2 2 3 3 2 4 2 2" xfId="2788"/>
    <cellStyle name="Nota 3 6 9 3" xfId="2789"/>
    <cellStyle name="Calculation 3 2 3 4" xfId="2790"/>
    <cellStyle name="Separador de milhares 2 2 9 2 2 9" xfId="2791"/>
    <cellStyle name="Calculation 3 2 3 4 2" xfId="2792"/>
    <cellStyle name="Calculation 3 2 3 4 3" xfId="2793"/>
    <cellStyle name="Cálculo 2 2 3 3 2 4 2 3" xfId="2794"/>
    <cellStyle name="Nota 3 6 9 4" xfId="2795"/>
    <cellStyle name="Calculation 3 2 3 5" xfId="2796"/>
    <cellStyle name="Calculation 3 2 3 5 2" xfId="2797"/>
    <cellStyle name="Separador de milhares 2 3 5 2 2 2 2 2" xfId="2798"/>
    <cellStyle name="Calculation 3 2 3 5 3" xfId="2799"/>
    <cellStyle name="Cálculo 2 2 3 3 2 4 2 4" xfId="2800"/>
    <cellStyle name="Separador de milhares 10 4 3 5 3 2" xfId="2801"/>
    <cellStyle name="Calculation 3 2 3 6" xfId="2802"/>
    <cellStyle name="Calculation 3 2 3 6 2" xfId="2803"/>
    <cellStyle name="Separador de milhares 2 3 5 2 2 2 3 2" xfId="2804"/>
    <cellStyle name="Calculation 3 2 3 6 3" xfId="2805"/>
    <cellStyle name="Cálculo 2 2 2 3 2 2 5 3 2" xfId="2806"/>
    <cellStyle name="Calculation 3 2 3 7" xfId="2807"/>
    <cellStyle name="Cálculo 2 2 2 3 2 2 5 3 3" xfId="2808"/>
    <cellStyle name="Calculation 3 2 3 8" xfId="2809"/>
    <cellStyle name="Calculation 3 2 3 9" xfId="2810"/>
    <cellStyle name="Calculation 3 2 4" xfId="2811"/>
    <cellStyle name="Calculation 3 2 4 2" xfId="2812"/>
    <cellStyle name="Total 2 2 3 4 3 6" xfId="2813"/>
    <cellStyle name="Calculation 3 2 4 2 2" xfId="2814"/>
    <cellStyle name="Nota 2 3 3 2 3 8 2" xfId="2815"/>
    <cellStyle name="Input 2 3 3 10" xfId="2816"/>
    <cellStyle name="Calculation 3 2 4 2 3" xfId="2817"/>
    <cellStyle name="Nota 2 3 3 2 3 8 3" xfId="2818"/>
    <cellStyle name="Input 2 3 3 11" xfId="2819"/>
    <cellStyle name="Calculation 3 2 4 2 4" xfId="2820"/>
    <cellStyle name="Calculation 3 2 4 3" xfId="2821"/>
    <cellStyle name="Total 2 2 3 4 4 6" xfId="2822"/>
    <cellStyle name="Calculation 3 2 4 3 2" xfId="2823"/>
    <cellStyle name="Nota 2 3 3 2 3 9 2" xfId="2824"/>
    <cellStyle name="Calculation 3 2 4 3 3" xfId="2825"/>
    <cellStyle name="Cálculo 2 2 3 3 2 4 3 2" xfId="2826"/>
    <cellStyle name="Calculation 3 2 4 4" xfId="2827"/>
    <cellStyle name="Cálculo 2 2 3 3 2 4 3 3" xfId="2828"/>
    <cellStyle name="Calculation 3 2 4 5" xfId="2829"/>
    <cellStyle name="Calculation 3 2 4 6" xfId="2830"/>
    <cellStyle name="Calculation 3 2 5" xfId="2831"/>
    <cellStyle name="Total 3 2 2 2 2 8" xfId="2832"/>
    <cellStyle name="Calculation 3 2 5 2" xfId="2833"/>
    <cellStyle name="Total 3 2 2 2 2 8 2" xfId="2834"/>
    <cellStyle name="Calculation 3 2 5 2 2" xfId="2835"/>
    <cellStyle name="Total 3 2 2 2 2 8 3" xfId="2836"/>
    <cellStyle name="Calculation 3 2 5 2 3" xfId="2837"/>
    <cellStyle name="Total 3 2 2 2 2 8 4" xfId="2838"/>
    <cellStyle name="Calculation 3 2 5 2 4" xfId="2839"/>
    <cellStyle name="Total 3 2 2 2 2 9" xfId="2840"/>
    <cellStyle name="Normal 71 10 2" xfId="2841"/>
    <cellStyle name="Calculation 3 2 5 3" xfId="2842"/>
    <cellStyle name="Normal 71 10 3" xfId="2843"/>
    <cellStyle name="Calculation 3 2 5 4" xfId="2844"/>
    <cellStyle name="Calculation 3 2 5 5" xfId="2845"/>
    <cellStyle name="Calculation 3 2 6" xfId="2846"/>
    <cellStyle name="Total 3 2 2 2 3 8" xfId="2847"/>
    <cellStyle name="Calculation 3 2 6 2" xfId="2848"/>
    <cellStyle name="Input 2 2 5 5" xfId="2849"/>
    <cellStyle name="Calculation 3 2 6 2 2" xfId="2850"/>
    <cellStyle name="Calculation 3 2 6 2 3" xfId="2851"/>
    <cellStyle name="Calculation 3 2 6 2 4" xfId="2852"/>
    <cellStyle name="Total 3 2 2 2 3 9" xfId="2853"/>
    <cellStyle name="Calculation 3 2 6 3" xfId="2854"/>
    <cellStyle name="Calculation 3 2 6 4" xfId="2855"/>
    <cellStyle name="Calculation 3 2 6 5" xfId="2856"/>
    <cellStyle name="Cálculo 3 2 2 2 2 7 2" xfId="2857"/>
    <cellStyle name="Nota 2 2 2 3 2 2" xfId="2858"/>
    <cellStyle name="Calculation 3 2 7" xfId="2859"/>
    <cellStyle name="Nota 2 2 2 3 2 2 2" xfId="2860"/>
    <cellStyle name="Calculation 3 2 7 2" xfId="2861"/>
    <cellStyle name="Nota 2 2 2 3 2 2 2 2" xfId="2862"/>
    <cellStyle name="Input 2 3 5 5" xfId="2863"/>
    <cellStyle name="Calculation 3 2 7 2 2" xfId="2864"/>
    <cellStyle name="Nota 2 2 2 3 2 2 2 3" xfId="2865"/>
    <cellStyle name="Input 2 3 5 6" xfId="2866"/>
    <cellStyle name="Calculation 3 2 7 2 3" xfId="2867"/>
    <cellStyle name="Calculation 3 2 7 2 4" xfId="2868"/>
    <cellStyle name="Nota 2 2 2 3 2 2 3" xfId="2869"/>
    <cellStyle name="Calculation 3 2 7 3" xfId="2870"/>
    <cellStyle name="Nota 2 2 2 3 2 2 4" xfId="2871"/>
    <cellStyle name="Calculation 3 2 7 4" xfId="2872"/>
    <cellStyle name="Nota 2 2 2 3 2 2 5" xfId="2873"/>
    <cellStyle name="Calculation 3 2 7 5" xfId="2874"/>
    <cellStyle name="Nota 3 5 2 2 4 4 2" xfId="2875"/>
    <cellStyle name="Cálculo 3 2 2 2 2 7 3" xfId="2876"/>
    <cellStyle name="Separador de milhares 2 24 3 2" xfId="2877"/>
    <cellStyle name="Separador de milhares 2 19 3 2" xfId="2878"/>
    <cellStyle name="Nota 2 2 2 3 2 3" xfId="2879"/>
    <cellStyle name="Calculation 3 2 8" xfId="2880"/>
    <cellStyle name="Separador de milhares 2 24 3 2 2" xfId="2881"/>
    <cellStyle name="Separador de milhares 2 19 3 2 2" xfId="2882"/>
    <cellStyle name="Nota 2 2 2 3 2 3 2" xfId="2883"/>
    <cellStyle name="Calculation 3 2 8 2" xfId="2884"/>
    <cellStyle name="Separador de milhares 2 19 3 2 3" xfId="2885"/>
    <cellStyle name="Nota 2 2 2 3 2 3 3" xfId="2886"/>
    <cellStyle name="Calculation 3 2 8 3" xfId="2887"/>
    <cellStyle name="Separador de milhares 2 19 3 2 4" xfId="2888"/>
    <cellStyle name="Nota 2 2 2 3 2 3 4" xfId="2889"/>
    <cellStyle name="Calculation 3 2 8 4" xfId="2890"/>
    <cellStyle name="Separador de milhares 2 24 3 3" xfId="2891"/>
    <cellStyle name="Separador de milhares 2 19 3 3" xfId="2892"/>
    <cellStyle name="Separador de milhares 14 10" xfId="2893"/>
    <cellStyle name="Nota 2 2 2 3 2 4" xfId="2894"/>
    <cellStyle name="Calculation 3 2 9" xfId="2895"/>
    <cellStyle name="Entrada 2 2 2 2 3 5 2" xfId="2896"/>
    <cellStyle name="Nota 3 5 2 2 4 4 3" xfId="2897"/>
    <cellStyle name="Cálculo 3 2 2 2 2 7 4" xfId="2898"/>
    <cellStyle name="Separador de milhares 2 19 3 3 2" xfId="2899"/>
    <cellStyle name="Separador de milhares 14 10 2" xfId="2900"/>
    <cellStyle name="Note 3 3 2 2 3" xfId="2901"/>
    <cellStyle name="Nota 2 2 2 3 2 4 2" xfId="2902"/>
    <cellStyle name="Entrada 3 2 2 2 2 3 2 4" xfId="2903"/>
    <cellStyle name="Calculation 3 2 9 2" xfId="2904"/>
    <cellStyle name="Entrada 2 2 2 2 3 5 2 2" xfId="2905"/>
    <cellStyle name="Normal 16 36 2" xfId="2906"/>
    <cellStyle name="Cálculo 2 2 4" xfId="2907"/>
    <cellStyle name="Separador de milhares 2 19 3 3 3" xfId="2908"/>
    <cellStyle name="Note 3 3 2 2 4" xfId="2909"/>
    <cellStyle name="Nota 2 2 2 3 2 4 3" xfId="2910"/>
    <cellStyle name="Calculation 3 2 9 3" xfId="2911"/>
    <cellStyle name="Entrada 2 2 2 2 3 5 2 3" xfId="2912"/>
    <cellStyle name="Normal 50 2" xfId="2913"/>
    <cellStyle name="Cálculo 3 3 2 2 3 2 2" xfId="2914"/>
    <cellStyle name="Normal 16 36 3" xfId="2915"/>
    <cellStyle name="Cálculo 2 2 5" xfId="2916"/>
    <cellStyle name="Note 3 3 2 2 5" xfId="2917"/>
    <cellStyle name="Nota 2 2 2 3 2 4 4" xfId="2918"/>
    <cellStyle name="Calculation 3 2 9 4" xfId="2919"/>
    <cellStyle name="Entrada 2 2 2 2 3 5 2 4" xfId="2920"/>
    <cellStyle name="Normal 50 3" xfId="2921"/>
    <cellStyle name="Cálculo 3 3 2 2 3 2 3" xfId="2922"/>
    <cellStyle name="Cálculo 2 2 6" xfId="2923"/>
    <cellStyle name="Cálculo 3 3 3 2 5 6" xfId="2924"/>
    <cellStyle name="Calculation 3 4 5 2" xfId="2925"/>
    <cellStyle name="Moeda 7 3 5" xfId="2926"/>
    <cellStyle name="Calculation 3 3" xfId="2927"/>
    <cellStyle name="Entrada 2 2 2 2 3 8" xfId="2928"/>
    <cellStyle name="Entrada 3 2 3 2 3 6" xfId="2929"/>
    <cellStyle name="Calculation 3 3 10" xfId="2930"/>
    <cellStyle name="Normal 4 8 2" xfId="2931"/>
    <cellStyle name="Entrada 2 2 2 2 3 9" xfId="2932"/>
    <cellStyle name="Vírgula 10" xfId="2933"/>
    <cellStyle name="Separador de milhares 2 3 4 2 2 2 3 2" xfId="2934"/>
    <cellStyle name="Separador de milhares 2 2 8 3 10" xfId="2935"/>
    <cellStyle name="Entrada 3 2 3 2 3 7" xfId="2936"/>
    <cellStyle name="Calculation 3 3 11" xfId="2937"/>
    <cellStyle name="Calculation 3 3 3 6 2" xfId="2938"/>
    <cellStyle name="Vírgula 11" xfId="2939"/>
    <cellStyle name="Entrada 3 2 3 2 3 8" xfId="2940"/>
    <cellStyle name="Calculation 3 3 12" xfId="2941"/>
    <cellStyle name="Separador de milhares 11 2" xfId="2942"/>
    <cellStyle name="Cálculo 3 2 2 2 7" xfId="2943"/>
    <cellStyle name="Calculation 3 4 5 2 2" xfId="2944"/>
    <cellStyle name="Moeda 7 3 5 2" xfId="2945"/>
    <cellStyle name="Calculation 3 3 2" xfId="2946"/>
    <cellStyle name="Separador de milhares 11 2 10" xfId="2947"/>
    <cellStyle name="Saída 3 2 2 2 3 6" xfId="2948"/>
    <cellStyle name="Cálculo 3 3 7 4" xfId="2949"/>
    <cellStyle name="Saída 3 2 2 6 5" xfId="2950"/>
    <cellStyle name="Cálculo 3 3 3 2 6" xfId="2951"/>
    <cellStyle name="Moeda 3 2 5" xfId="2952"/>
    <cellStyle name="Calculation 3 3 2 10" xfId="2953"/>
    <cellStyle name="Saída 3 2 2 2 3 7" xfId="2954"/>
    <cellStyle name="Cálculo 3 3 7 5" xfId="2955"/>
    <cellStyle name="Cálculo 3 3 3 2 7" xfId="2956"/>
    <cellStyle name="Moeda 3 2 6" xfId="2957"/>
    <cellStyle name="Calculation 3 3 2 11" xfId="2958"/>
    <cellStyle name="Cálculo 2 2 3 3 2 2 3 2" xfId="2959"/>
    <cellStyle name="Cálculo 3 3 3 2 8" xfId="2960"/>
    <cellStyle name="Moeda 3 2 7" xfId="2961"/>
    <cellStyle name="Calculation 3 3 2 12" xfId="2962"/>
    <cellStyle name="Separador de milhares 11 2 2" xfId="2963"/>
    <cellStyle name="Cálculo 3 2 2 2 7 2" xfId="2964"/>
    <cellStyle name="Calculation 3 3 2 2" xfId="2965"/>
    <cellStyle name="Separador de milhares 11 2 2 2" xfId="2966"/>
    <cellStyle name="Saída 2 2 3 2 4" xfId="2967"/>
    <cellStyle name="Cálculo 3 2 2 2 7 2 2" xfId="2968"/>
    <cellStyle name="Calculation 3 3 2 2 2" xfId="2969"/>
    <cellStyle name="Total 3 2 3 4 9" xfId="2970"/>
    <cellStyle name="Entrada 2 2 2 2 11" xfId="2971"/>
    <cellStyle name="Calculation 3 3 2 2 2 2" xfId="2972"/>
    <cellStyle name="Cálculo 3 3 3 2 8 3" xfId="2973"/>
    <cellStyle name="Separador de milhares 2 5 2 2 4 2 2" xfId="2974"/>
    <cellStyle name="Entrada 2 2 2 2 12" xfId="2975"/>
    <cellStyle name="Calculation 3 3 2 2 2 3" xfId="2976"/>
    <cellStyle name="Cálculo 3 3 3 2 8 4" xfId="2977"/>
    <cellStyle name="planilhas 9 2" xfId="2978"/>
    <cellStyle name="Entrada 2 2 2 2 13" xfId="2979"/>
    <cellStyle name="Calculation 3 3 2 2 2 4" xfId="2980"/>
    <cellStyle name="Separador de milhares 11 2 2 3" xfId="2981"/>
    <cellStyle name="Saída 2 2 3 2 5" xfId="2982"/>
    <cellStyle name="Cálculo 3 2 2 2 7 2 3" xfId="2983"/>
    <cellStyle name="Separador de milhares 14 2 2 6 2" xfId="2984"/>
    <cellStyle name="Calculation 3 3 2 2 3" xfId="2985"/>
    <cellStyle name="Separador de milhares 14 2 2 6 2 2" xfId="2986"/>
    <cellStyle name="Calculation 3 3 2 2 3 2" xfId="2987"/>
    <cellStyle name="Cálculo 3 3 3 2 9 3" xfId="2988"/>
    <cellStyle name="Separador de milhares 14 2 2 6 2 3" xfId="2989"/>
    <cellStyle name="Calculation 3 3 2 2 3 3" xfId="2990"/>
    <cellStyle name="Separador de milhares 11 2 2 4" xfId="2991"/>
    <cellStyle name="Saída 2 2 3 2 6" xfId="2992"/>
    <cellStyle name="Cálculo 3 2 2 2 7 2 4" xfId="2993"/>
    <cellStyle name="Separador de milhares 14 2 2 6 3" xfId="2994"/>
    <cellStyle name="Calculation 3 3 2 2 4" xfId="2995"/>
    <cellStyle name="Separador de milhares 14 2 2 6 4" xfId="2996"/>
    <cellStyle name="Calculation 3 3 2 2 5" xfId="2997"/>
    <cellStyle name="Separador de milhares 8 2 2 2 3 2 2 2" xfId="2998"/>
    <cellStyle name="Separador de milhares 11 2 3" xfId="2999"/>
    <cellStyle name="Cálculo 3 2 2 2 7 3" xfId="3000"/>
    <cellStyle name="Nota 3 7 8 2" xfId="3001"/>
    <cellStyle name="Calculation 3 3 2 3" xfId="3002"/>
    <cellStyle name="Nota 3 7 8 2 2" xfId="3003"/>
    <cellStyle name="Calculation 3 3 2 3 2" xfId="3004"/>
    <cellStyle name="Calculation 3 3 2 3 2 2" xfId="3005"/>
    <cellStyle name="Calculation 3 3 2 3 2 3" xfId="3006"/>
    <cellStyle name="Calculation 3 3 2 3 2 4" xfId="3007"/>
    <cellStyle name="Nota 3 7 8 2 3" xfId="3008"/>
    <cellStyle name="Calculation 3 3 2 3 3" xfId="3009"/>
    <cellStyle name="Calculation 3 3 2 3 3 2" xfId="3010"/>
    <cellStyle name="Calculation 3 3 2 3 3 3" xfId="3011"/>
    <cellStyle name="Calculation 3 3 2 3 4" xfId="3012"/>
    <cellStyle name="Cálculo 3 3 3 2 10" xfId="3013"/>
    <cellStyle name="Calculation 3 3 2 3 5" xfId="3014"/>
    <cellStyle name="Separador de milhares 8 2 2 2 3 2 2 3" xfId="3015"/>
    <cellStyle name="Separador de milhares 11 2 4" xfId="3016"/>
    <cellStyle name="Cálculo 3 2 2 2 7 4" xfId="3017"/>
    <cellStyle name="Output 2 9 3" xfId="3018"/>
    <cellStyle name="Note 3 4 6 4" xfId="3019"/>
    <cellStyle name="Cálculo 2 2 2 4 5 3 2" xfId="3020"/>
    <cellStyle name="Nota 3 7 8 3" xfId="3021"/>
    <cellStyle name="Calculation 3 3 2 4" xfId="3022"/>
    <cellStyle name="Calculation 3 3 2 4 2" xfId="3023"/>
    <cellStyle name="Calculation 3 3 2 4 2 2" xfId="3024"/>
    <cellStyle name="Calculation 3 3 2 4 2 3" xfId="3025"/>
    <cellStyle name="Calculation 3 3 2 4 2 4" xfId="3026"/>
    <cellStyle name="Calculation 3 3 2 4 3" xfId="3027"/>
    <cellStyle name="Calculation 3 3 2 4 3 2" xfId="3028"/>
    <cellStyle name="Calculation 3 3 2 4 3 3" xfId="3029"/>
    <cellStyle name="Separador de milhares 7 4 9 2 2 4" xfId="3030"/>
    <cellStyle name="Entrada 2 2 2 2 8 2 2" xfId="3031"/>
    <cellStyle name="Calculation 3 3 2 4 4" xfId="3032"/>
    <cellStyle name="Entrada 2 2 2 2 8 2 3" xfId="3033"/>
    <cellStyle name="Calculation 3 3 2 4 5" xfId="3034"/>
    <cellStyle name="Separador de milhares 11 2 5" xfId="3035"/>
    <cellStyle name="Cálculo 3 2 2 2 7 5" xfId="3036"/>
    <cellStyle name="Output 2 9 4" xfId="3037"/>
    <cellStyle name="Cálculo 2 2 2 4 5 3 3" xfId="3038"/>
    <cellStyle name="Nota 3 7 8 4" xfId="3039"/>
    <cellStyle name="Calculation 3 3 2 5" xfId="3040"/>
    <cellStyle name="Calculation 3 3 2 5 2" xfId="3041"/>
    <cellStyle name="Calculation 3 3 2 5 2 2" xfId="3042"/>
    <cellStyle name="Calculation 3 3 2 5 2 3" xfId="3043"/>
    <cellStyle name="Calculation 3 3 2 5 2 4" xfId="3044"/>
    <cellStyle name="Calculation 3 3 2 5 3" xfId="3045"/>
    <cellStyle name="Calculation 3 3 2 5 3 2" xfId="3046"/>
    <cellStyle name="Calculation 3 3 2 5 3 3" xfId="3047"/>
    <cellStyle name="Calculation 3 3 2 5 4" xfId="3048"/>
    <cellStyle name="Saída 2 2 3 5 7" xfId="3049"/>
    <cellStyle name="Input 2 3 8 2 2" xfId="3050"/>
    <cellStyle name="Cálculo 2 2 3 2 2 3 2 2" xfId="3051"/>
    <cellStyle name="Calculation 3 3 2 5 5" xfId="3052"/>
    <cellStyle name="Saída 2 2 3 5 8" xfId="3053"/>
    <cellStyle name="Input 2 3 8 2 3" xfId="3054"/>
    <cellStyle name="Cálculo 2 2 3 2 2 3 2 3" xfId="3055"/>
    <cellStyle name="Calculation 3 3 2 5 6" xfId="3056"/>
    <cellStyle name="Calculation 3 3 2 6" xfId="3057"/>
    <cellStyle name="Calculation 3 3 2 6 2" xfId="3058"/>
    <cellStyle name="Calculation 3 3 2 6 2 2" xfId="3059"/>
    <cellStyle name="Calculation 3 3 2 6 2 3" xfId="3060"/>
    <cellStyle name="Calculation 3 3 2 6 2 4" xfId="3061"/>
    <cellStyle name="Vírgula 2 4 3 3 4 2 2 2" xfId="3062"/>
    <cellStyle name="Calculation 3 3 2 6 3" xfId="3063"/>
    <cellStyle name="Normal 23" xfId="3064"/>
    <cellStyle name="Normal 18" xfId="3065"/>
    <cellStyle name="Cálculo 2 2 3 2 2 3 3 2" xfId="3066"/>
    <cellStyle name="Calculation 3 3 2 6 5" xfId="3067"/>
    <cellStyle name="Calculation 3 3 2 7 4" xfId="3068"/>
    <cellStyle name="Cálculo 2 2 2 3 2 2 6 2 3" xfId="3069"/>
    <cellStyle name="Vírgula 2 3" xfId="3070"/>
    <cellStyle name="Separador de milhares 2 2 8 3 2 3" xfId="3071"/>
    <cellStyle name="Calculation 3 3 2 8" xfId="3072"/>
    <cellStyle name="Total 3 2 4 6 2" xfId="3073"/>
    <cellStyle name="Cálculo 2 2 2 5 2 2 3" xfId="3074"/>
    <cellStyle name="Vírgula 2 3 2" xfId="3075"/>
    <cellStyle name="Separador de milhares 2 2 8 3 2 3 2" xfId="3076"/>
    <cellStyle name="Calculation 3 3 2 8 2" xfId="3077"/>
    <cellStyle name="Vírgula 2 3 3" xfId="3078"/>
    <cellStyle name="Calculation 3 3 2 8 3" xfId="3079"/>
    <cellStyle name="Vírgula 2 3 4" xfId="3080"/>
    <cellStyle name="Separador de milhares 7 2 2 10" xfId="3081"/>
    <cellStyle name="Calculation 3 3 2 8 4" xfId="3082"/>
    <cellStyle name="Cálculo 2 2 2 2 2 2 3 2 2" xfId="3083"/>
    <cellStyle name="Vírgula 2 4 2" xfId="3084"/>
    <cellStyle name="Calculation 3 3 2 9 2" xfId="3085"/>
    <cellStyle name="Normal 6 2 8 2" xfId="3086"/>
    <cellStyle name="Cálculo 2 2 2 2 2 2 3 2 3" xfId="3087"/>
    <cellStyle name="Vírgula 2 4 3" xfId="3088"/>
    <cellStyle name="Calculation 3 3 2 9 3" xfId="3089"/>
    <cellStyle name="Separador de milhares 11 3" xfId="3090"/>
    <cellStyle name="Cálculo 3 2 2 2 8" xfId="3091"/>
    <cellStyle name="Calculation 3 4 5 2 3" xfId="3092"/>
    <cellStyle name="Calculation 3 3 3" xfId="3093"/>
    <cellStyle name="Separador de milhares 11 3 2" xfId="3094"/>
    <cellStyle name="Cálculo 3 2 2 2 8 2" xfId="3095"/>
    <cellStyle name="Output 3 2 2 2 4" xfId="3096"/>
    <cellStyle name="Calculation 3 3 3 2" xfId="3097"/>
    <cellStyle name="Calculation 3 3 3 2 2" xfId="3098"/>
    <cellStyle name="Nota 2 3 3 3 2 8 2" xfId="3099"/>
    <cellStyle name="Calculation 3 3 3 2 3" xfId="3100"/>
    <cellStyle name="Nota 2 3 3 3 2 8 3" xfId="3101"/>
    <cellStyle name="Calculation 3 3 3 2 4" xfId="3102"/>
    <cellStyle name="Calculation 3 3 3 2 5" xfId="3103"/>
    <cellStyle name="Separador de milhares 8 2 2 2 3 2 3 2" xfId="3104"/>
    <cellStyle name="Separador de milhares 11 3 3" xfId="3105"/>
    <cellStyle name="Cálculo 3 2 2 2 8 3" xfId="3106"/>
    <cellStyle name="Output 3 2 2 2 5" xfId="3107"/>
    <cellStyle name="Nota 3 7 9 2" xfId="3108"/>
    <cellStyle name="Calculation 3 3 3 3" xfId="3109"/>
    <cellStyle name="Calculation 3 3 3 3 2" xfId="3110"/>
    <cellStyle name="Saída 2 2 2 2" xfId="3111"/>
    <cellStyle name="Nota 2 3 3 3 2 9 2" xfId="3112"/>
    <cellStyle name="Calculation 3 3 3 3 3" xfId="3113"/>
    <cellStyle name="Separador de milhares 11 3 4" xfId="3114"/>
    <cellStyle name="Cálculo 3 2 2 2 8 4" xfId="3115"/>
    <cellStyle name="Normal 84 3" xfId="3116"/>
    <cellStyle name="Normal 79 3" xfId="3117"/>
    <cellStyle name="Cálculo 2 2 3 3 2 5 2 2" xfId="3118"/>
    <cellStyle name="Output 3 2 2 2 6" xfId="3119"/>
    <cellStyle name="Nota 3 7 9 3" xfId="3120"/>
    <cellStyle name="Calculation 3 3 3 4" xfId="3121"/>
    <cellStyle name="Calculation 3 3 3 4 2" xfId="3122"/>
    <cellStyle name="Saída 2 2 3 2" xfId="3123"/>
    <cellStyle name="Calculation 3 3 3 4 3" xfId="3124"/>
    <cellStyle name="Normal 84 4" xfId="3125"/>
    <cellStyle name="Normal 79 4" xfId="3126"/>
    <cellStyle name="Cálculo 2 2 3 3 2 5 2 3" xfId="3127"/>
    <cellStyle name="Calculation 3 3 3 5" xfId="3128"/>
    <cellStyle name="Separador de milhares 11 3 5 2" xfId="3129"/>
    <cellStyle name="Cálculo 3 2 2 2 12" xfId="3130"/>
    <cellStyle name="Calculation 3 3 3 5 2" xfId="3131"/>
    <cellStyle name="Saída 2 2 4 2" xfId="3132"/>
    <cellStyle name="Calculation 3 3 3 5 3" xfId="3133"/>
    <cellStyle name="Cálculo 2 2 3 3 2 5 2 4" xfId="3134"/>
    <cellStyle name="Calculation 3 3 3 6" xfId="3135"/>
    <cellStyle name="Saída 2 2 5 2" xfId="3136"/>
    <cellStyle name="Calculation 3 3 3 6 3" xfId="3137"/>
    <cellStyle name="Vírgula 3 3" xfId="3138"/>
    <cellStyle name="Separador de milhares 2 2 8 3 3 3" xfId="3139"/>
    <cellStyle name="Calculation 3 3 3 8" xfId="3140"/>
    <cellStyle name="Cálculo 2 2 2 2 2 2 4 2" xfId="3141"/>
    <cellStyle name="Vírgula 3 4" xfId="3142"/>
    <cellStyle name="Calculation 3 3 3 9" xfId="3143"/>
    <cellStyle name="Separador de milhares 11 4" xfId="3144"/>
    <cellStyle name="Cálculo 3 2 2 2 9" xfId="3145"/>
    <cellStyle name="Calculation 3 4 5 2 4" xfId="3146"/>
    <cellStyle name="Separador de milhares 5 5 2 2" xfId="3147"/>
    <cellStyle name="Calculation 3 3 4" xfId="3148"/>
    <cellStyle name="Separador de milhares 11 4 2" xfId="3149"/>
    <cellStyle name="Input 2 2 2 10" xfId="3150"/>
    <cellStyle name="Cálculo 3 2 2 2 9 2" xfId="3151"/>
    <cellStyle name="Separador de milhares 5 5 2 2 2" xfId="3152"/>
    <cellStyle name="Output 3 2 2 3 4" xfId="3153"/>
    <cellStyle name="Calculation 3 3 4 2" xfId="3154"/>
    <cellStyle name="Separador de milhares 5 5 2 2 2 2" xfId="3155"/>
    <cellStyle name="Porcentagem 5 12" xfId="3156"/>
    <cellStyle name="Calculation 3 3 4 2 2" xfId="3157"/>
    <cellStyle name="Nota 2 3 3 3 3 8 2" xfId="3158"/>
    <cellStyle name="Calculation 3 3 4 2 3" xfId="3159"/>
    <cellStyle name="Nota 2 3 3 3 3 8 3" xfId="3160"/>
    <cellStyle name="Calculation 3 3 4 2 4" xfId="3161"/>
    <cellStyle name="Separador de milhares 11 4 3" xfId="3162"/>
    <cellStyle name="Input 2 2 2 11" xfId="3163"/>
    <cellStyle name="Cálculo 3 2 2 2 9 3" xfId="3164"/>
    <cellStyle name="Separador de milhares 5 5 2 2 3" xfId="3165"/>
    <cellStyle name="Output 3 2 2 3 5" xfId="3166"/>
    <cellStyle name="Calculation 3 3 4 3" xfId="3167"/>
    <cellStyle name="Calculation 3 3 4 3 2" xfId="3168"/>
    <cellStyle name="Nota 2 3 3 3 3 9 2" xfId="3169"/>
    <cellStyle name="Calculation 3 3 4 3 3" xfId="3170"/>
    <cellStyle name="Separador de milhares 11 4 4" xfId="3171"/>
    <cellStyle name="Input 2 2 2 12" xfId="3172"/>
    <cellStyle name="Cálculo 3 2 2 2 9 4" xfId="3173"/>
    <cellStyle name="Cálculo 2 2 3 3 2 5 3 2" xfId="3174"/>
    <cellStyle name="Output 3 2 2 3 6" xfId="3175"/>
    <cellStyle name="Calculation 3 3 4 4" xfId="3176"/>
    <cellStyle name="Cálculo 2 2 3 3 2 5 3 3" xfId="3177"/>
    <cellStyle name="Calculation 3 3 4 5" xfId="3178"/>
    <cellStyle name="Calculation 3 3 4 6" xfId="3179"/>
    <cellStyle name="Separador de milhares 5 5 2 3" xfId="3180"/>
    <cellStyle name="Calculation 3 3 5" xfId="3181"/>
    <cellStyle name="Separador de milhares 5 5 2 3 2" xfId="3182"/>
    <cellStyle name="Output 3 2 2 4 4" xfId="3183"/>
    <cellStyle name="Calculation 3 3 5 2" xfId="3184"/>
    <cellStyle name="Calculation 3 3 5 2 2" xfId="3185"/>
    <cellStyle name="Calculation 3 3 5 2 3" xfId="3186"/>
    <cellStyle name="Calculation 3 3 5 2 4" xfId="3187"/>
    <cellStyle name="Output 3 2 2 4 5" xfId="3188"/>
    <cellStyle name="Moeda 10 2" xfId="3189"/>
    <cellStyle name="Calculation 3 3 5 3" xfId="3190"/>
    <cellStyle name="Output 3 2 2 4 6" xfId="3191"/>
    <cellStyle name="Moeda 10 3" xfId="3192"/>
    <cellStyle name="Calculation 3 3 5 4" xfId="3193"/>
    <cellStyle name="Moeda 10 4" xfId="3194"/>
    <cellStyle name="Calculation 3 3 5 5" xfId="3195"/>
    <cellStyle name="Separador de milhares 5 5 2 4" xfId="3196"/>
    <cellStyle name="Calculation 3 3 6" xfId="3197"/>
    <cellStyle name="Output 3 2 2 5 4" xfId="3198"/>
    <cellStyle name="Calculation 3 3 6 2" xfId="3199"/>
    <cellStyle name="Input 3 2 5 5" xfId="3200"/>
    <cellStyle name="Calculation 3 3 6 2 2" xfId="3201"/>
    <cellStyle name="Cálculo 3 2 3 2 2 3 2" xfId="3202"/>
    <cellStyle name="Cálculo 2 2 2 2 2 5 2" xfId="3203"/>
    <cellStyle name="Separador de milhares 2 21 2 2 2 2 2 2" xfId="3204"/>
    <cellStyle name="Separador de milhares 2 16 2 2 2 2 2 2" xfId="3205"/>
    <cellStyle name="Calculation 3 3 6 2 3" xfId="3206"/>
    <cellStyle name="Cálculo 3 2 3 2 2 3 3" xfId="3207"/>
    <cellStyle name="Cálculo 2 2 2 2 2 5 3" xfId="3208"/>
    <cellStyle name="Calculation 3 3 6 2 4" xfId="3209"/>
    <cellStyle name="Output 3 2 2 5 5" xfId="3210"/>
    <cellStyle name="Moeda 11 2" xfId="3211"/>
    <cellStyle name="Calculation 3 3 6 3" xfId="3212"/>
    <cellStyle name="Output 3 2 2 5 6" xfId="3213"/>
    <cellStyle name="Moeda 11 3" xfId="3214"/>
    <cellStyle name="Calculation 3 3 6 4" xfId="3215"/>
    <cellStyle name="Calculation 3 3 6 5" xfId="3216"/>
    <cellStyle name="Cálculo 3 2 2 2 2 8 2" xfId="3217"/>
    <cellStyle name="Separador de milhares 5 5 2 5" xfId="3218"/>
    <cellStyle name="Nota 2 2 2 3 3 2" xfId="3219"/>
    <cellStyle name="Calculation 3 3 7" xfId="3220"/>
    <cellStyle name="Output 3 2 2 6 4" xfId="3221"/>
    <cellStyle name="Nota 2 2 2 3 3 2 2" xfId="3222"/>
    <cellStyle name="Calculation 3 3 7 2" xfId="3223"/>
    <cellStyle name="Nota 2 2 2 3 3 2 2 2" xfId="3224"/>
    <cellStyle name="Input 3 3 5 5" xfId="3225"/>
    <cellStyle name="Calculation 3 3 7 2 2" xfId="3226"/>
    <cellStyle name="Nota 3 5 2 4 3 7 3" xfId="3227"/>
    <cellStyle name="Cálculo 3 2 3 2 3 3 2" xfId="3228"/>
    <cellStyle name="Cálculo 2 2 2 2 3 5 2" xfId="3229"/>
    <cellStyle name="Nota 2 2 2 3 3 2 2 3" xfId="3230"/>
    <cellStyle name="Calculation 3 3 7 2 3" xfId="3231"/>
    <cellStyle name="Cálculo 3 2 3 2 3 3 3" xfId="3232"/>
    <cellStyle name="Entrada 3 2 2 11 2" xfId="3233"/>
    <cellStyle name="Cálculo 2 2 2 2 3 5 3" xfId="3234"/>
    <cellStyle name="Calculation 3 3 7 2 4" xfId="3235"/>
    <cellStyle name="Output 3 2 2 6 5" xfId="3236"/>
    <cellStyle name="Nota 2 2 2 3 3 2 3" xfId="3237"/>
    <cellStyle name="Moeda 12 2" xfId="3238"/>
    <cellStyle name="Calculation 3 3 7 3" xfId="3239"/>
    <cellStyle name="Nota 2 2 2 3 3 2 4" xfId="3240"/>
    <cellStyle name="Calculation 3 3 7 4" xfId="3241"/>
    <cellStyle name="Nota 2 2 2 3 3 2 5" xfId="3242"/>
    <cellStyle name="Calculation 3 3 7 5" xfId="3243"/>
    <cellStyle name="Nota 3 5 2 2 4 5 2" xfId="3244"/>
    <cellStyle name="Cálculo 3 2 2 2 2 8 3" xfId="3245"/>
    <cellStyle name="Separador de milhares 5 5 2 6" xfId="3246"/>
    <cellStyle name="Separador de milhares 2 24 4 2" xfId="3247"/>
    <cellStyle name="Nota 2 2 2 3 3 3" xfId="3248"/>
    <cellStyle name="Calculation 3 3 8" xfId="3249"/>
    <cellStyle name="Separador de milhares 2 24 4 2 2" xfId="3250"/>
    <cellStyle name="Output 3 2 2 7 4" xfId="3251"/>
    <cellStyle name="Nota 2 2 2 3 3 3 2" xfId="3252"/>
    <cellStyle name="Calculation 3 3 8 2" xfId="3253"/>
    <cellStyle name="Nota 2 2 2 3 3 3 3" xfId="3254"/>
    <cellStyle name="Calculation 3 3 8 3" xfId="3255"/>
    <cellStyle name="Nota 2 2 2 3 3 3 4" xfId="3256"/>
    <cellStyle name="Calculation 3 3 8 4" xfId="3257"/>
    <cellStyle name="Separador de milhares 2 24 4 3" xfId="3258"/>
    <cellStyle name="Nota 2 2 2 3 3 4" xfId="3259"/>
    <cellStyle name="Calculation 3 3 9" xfId="3260"/>
    <cellStyle name="Entrada 2 2 2 2 3 6 2" xfId="3261"/>
    <cellStyle name="Nota 3 5 2 2 4 5 3" xfId="3262"/>
    <cellStyle name="Cálculo 3 2 2 2 2 8 4" xfId="3263"/>
    <cellStyle name="Output 3 2 2 8 4" xfId="3264"/>
    <cellStyle name="Note 3 3 3 2 3" xfId="3265"/>
    <cellStyle name="Nota 2 2 2 3 3 4 2" xfId="3266"/>
    <cellStyle name="Entrada 3 2 2 2 2 4 2 4" xfId="3267"/>
    <cellStyle name="Calculation 3 3 9 2" xfId="3268"/>
    <cellStyle name="Entrada 2 2 2 2 3 6 2 2" xfId="3269"/>
    <cellStyle name="Porcentagem 4 10 2" xfId="3270"/>
    <cellStyle name="Cálculo 3 2 4" xfId="3271"/>
    <cellStyle name="Note 3 3 3 2 4" xfId="3272"/>
    <cellStyle name="Nota 2 2 2 3 3 4 3" xfId="3273"/>
    <cellStyle name="Calculation 3 3 9 3" xfId="3274"/>
    <cellStyle name="Entrada 2 2 2 2 3 6 2 3" xfId="3275"/>
    <cellStyle name="Cálculo 3 3 2 2 4 2 2" xfId="3276"/>
    <cellStyle name="Cálculo 3 2 5" xfId="3277"/>
    <cellStyle name="Note 3 3 3 2 5" xfId="3278"/>
    <cellStyle name="Nota 2 2 2 3 3 4 4" xfId="3279"/>
    <cellStyle name="Calculation 3 3 9 4" xfId="3280"/>
    <cellStyle name="Entrada 2 2 2 2 3 6 2 4" xfId="3281"/>
    <cellStyle name="Separador de milhares 2 2 10 3 5 2" xfId="3282"/>
    <cellStyle name="Cálculo 3 3 2 2 4 2 3" xfId="3283"/>
    <cellStyle name="Cálculo 3 2 6" xfId="3284"/>
    <cellStyle name="Calculation 3 4 5 3" xfId="3285"/>
    <cellStyle name="Moeda 7 3 6" xfId="3286"/>
    <cellStyle name="Calculation 3 4" xfId="3287"/>
    <cellStyle name="Cálculo 2 2 2 3 2 3 3 3" xfId="3288"/>
    <cellStyle name="Calculation 3 4 10" xfId="3289"/>
    <cellStyle name="Normal 3 52 3 2" xfId="3290"/>
    <cellStyle name="Normal 3 47 3 2" xfId="3291"/>
    <cellStyle name="Cálculo 3 2 3 2 10 2" xfId="3292"/>
    <cellStyle name="Calculation 3 4 11" xfId="3293"/>
    <cellStyle name="Note 2 3 2 2 2" xfId="3294"/>
    <cellStyle name="Cálculo 3 2 3 2 10 3" xfId="3295"/>
    <cellStyle name="Calculation 3 4 12" xfId="3296"/>
    <cellStyle name="Separador de milhares 12 2" xfId="3297"/>
    <cellStyle name="Cálculo 3 2 2 3 7" xfId="3298"/>
    <cellStyle name="Porcentagem 13 3" xfId="3299"/>
    <cellStyle name="Note 3 5 6" xfId="3300"/>
    <cellStyle name="Cálculo 2 2 3 2 10 3" xfId="3301"/>
    <cellStyle name="Calculation 3 4 5 3 2" xfId="3302"/>
    <cellStyle name="Separador de milhares 2 3 4 3 9" xfId="3303"/>
    <cellStyle name="Calculation 3 4 2" xfId="3304"/>
    <cellStyle name="Cálculo 3 3 3 2 2 6" xfId="3305"/>
    <cellStyle name="Separador de milhares 12 2 2" xfId="3306"/>
    <cellStyle name="Cálculo 3 2 2 3 7 2" xfId="3307"/>
    <cellStyle name="Calculation 3 4 2 2" xfId="3308"/>
    <cellStyle name="Calculation 3 4 2 2 2" xfId="3309"/>
    <cellStyle name="Calculation 3 4 2 2 3" xfId="3310"/>
    <cellStyle name="Calculation 3 4 2 2 4" xfId="3311"/>
    <cellStyle name="Separador de milhares 12 2 3" xfId="3312"/>
    <cellStyle name="Cálculo 3 2 2 3 7 3" xfId="3313"/>
    <cellStyle name="Nota 3 8 8 2" xfId="3314"/>
    <cellStyle name="Calculation 3 4 2 3" xfId="3315"/>
    <cellStyle name="Nota 3 8 8 2 2" xfId="3316"/>
    <cellStyle name="Calculation 3 4 2 3 2" xfId="3317"/>
    <cellStyle name="Nota 3 8 8 2 3" xfId="3318"/>
    <cellStyle name="Calculation 3 4 2 3 3" xfId="3319"/>
    <cellStyle name="Separador de milhares 12 2 4" xfId="3320"/>
    <cellStyle name="Cálculo 3 2 2 3 7 4" xfId="3321"/>
    <cellStyle name="Nota 3 8 8 3" xfId="3322"/>
    <cellStyle name="Calculation 3 4 2 4" xfId="3323"/>
    <cellStyle name="Nota 3 8 8 4" xfId="3324"/>
    <cellStyle name="Calculation 3 4 2 5" xfId="3325"/>
    <cellStyle name="Nota 3 5 2 8 2 2 2" xfId="3326"/>
    <cellStyle name="Calculation 3 4 2 6" xfId="3327"/>
    <cellStyle name="Separador de milhares 12 3" xfId="3328"/>
    <cellStyle name="Cálculo 3 2 2 3 8" xfId="3329"/>
    <cellStyle name="Saída 3 4 2 2" xfId="3330"/>
    <cellStyle name="Calculation 3 4 5 3 3" xfId="3331"/>
    <cellStyle name="Calculation 3 4 3" xfId="3332"/>
    <cellStyle name="Cálculo 3 3 3 2 3 6" xfId="3333"/>
    <cellStyle name="Separador de milhares 12 3 2" xfId="3334"/>
    <cellStyle name="Cálculo 3 2 2 3 8 2" xfId="3335"/>
    <cellStyle name="Output 3 2 3 2 4" xfId="3336"/>
    <cellStyle name="Calculation 3 4 3 2" xfId="3337"/>
    <cellStyle name="Calculation 3 4 3 2 2" xfId="3338"/>
    <cellStyle name="Calculation 3 4 3 2 3" xfId="3339"/>
    <cellStyle name="Input 3 2 4 3 3" xfId="3340"/>
    <cellStyle name="Cálculo 2 2 2 3 10 2" xfId="3341"/>
    <cellStyle name="Calculation 3 4 3 2 4" xfId="3342"/>
    <cellStyle name="Separador de milhares 12 3 3" xfId="3343"/>
    <cellStyle name="Nota 3 6 7 2 2 2" xfId="3344"/>
    <cellStyle name="Cálculo 3 2 2 3 8 3" xfId="3345"/>
    <cellStyle name="Output 3 2 3 2 5" xfId="3346"/>
    <cellStyle name="Nota 3 8 9 2" xfId="3347"/>
    <cellStyle name="Calculation 3 4 3 3" xfId="3348"/>
    <cellStyle name="Nota 3 8 9 2 2" xfId="3349"/>
    <cellStyle name="Calculation 3 4 3 3 2" xfId="3350"/>
    <cellStyle name="Saída 3 2 2 2" xfId="3351"/>
    <cellStyle name="Nota 3 8 9 2 3" xfId="3352"/>
    <cellStyle name="Calculation 3 4 3 3 3" xfId="3353"/>
    <cellStyle name="Cálculo 3 2 2 3 8 4" xfId="3354"/>
    <cellStyle name="Cálculo 2 2 3 3 2 6 2 2" xfId="3355"/>
    <cellStyle name="Nota 3 8 9 3" xfId="3356"/>
    <cellStyle name="Calculation 3 4 3 4" xfId="3357"/>
    <cellStyle name="Cálculo 2 2 3 3 2 6 2 3" xfId="3358"/>
    <cellStyle name="Nota 3 8 9 4" xfId="3359"/>
    <cellStyle name="Calculation 3 4 3 5" xfId="3360"/>
    <cellStyle name="Cálculo 2 2 3 3 2 6 2 4" xfId="3361"/>
    <cellStyle name="Calculation 3 4 3 6" xfId="3362"/>
    <cellStyle name="Separador de milhares 12 4" xfId="3363"/>
    <cellStyle name="Saída 2 2 2 4 6 2 2" xfId="3364"/>
    <cellStyle name="Cálculo 3 2 2 3 9" xfId="3365"/>
    <cellStyle name="Separador de milhares 5 5 3 2" xfId="3366"/>
    <cellStyle name="Calculation 3 4 4" xfId="3367"/>
    <cellStyle name="Separador de milhares 5 5 3 3" xfId="3368"/>
    <cellStyle name="Calculation 3 4 5" xfId="3369"/>
    <cellStyle name="Moeda 7 3 7" xfId="3370"/>
    <cellStyle name="Calculation 3 5" xfId="3371"/>
    <cellStyle name="Moeda 7 4 2 2 2 2 2 2 2" xfId="3372"/>
    <cellStyle name="Calculation 3 4 5 4" xfId="3373"/>
    <cellStyle name="Separador de milhares 14" xfId="3374"/>
    <cellStyle name="Cálculo 3 3 2 10" xfId="3375"/>
    <cellStyle name="Moeda 7 3 8" xfId="3376"/>
    <cellStyle name="Calculation 3 6" xfId="3377"/>
    <cellStyle name="Calculation 3 4 5 5" xfId="3378"/>
    <cellStyle name="Separador de milhares 15" xfId="3379"/>
    <cellStyle name="Cálculo 3 3 2 11" xfId="3380"/>
    <cellStyle name="Moeda 7 3 9" xfId="3381"/>
    <cellStyle name="Calculation 3 7" xfId="3382"/>
    <cellStyle name="Calculation 3 4 5 6" xfId="3383"/>
    <cellStyle name="Calculation 3 4 6" xfId="3384"/>
    <cellStyle name="Moeda 7 4 5" xfId="3385"/>
    <cellStyle name="Calculation 4 3" xfId="3386"/>
    <cellStyle name="Calculation 3 4 6 2" xfId="3387"/>
    <cellStyle name="Cálculo 3 2 3 2 7" xfId="3388"/>
    <cellStyle name="Calculation 4 3 2" xfId="3389"/>
    <cellStyle name="Moeda 7 2 2 4 3" xfId="3390"/>
    <cellStyle name="Calculation 3 4 6 2 2" xfId="3391"/>
    <cellStyle name="Saída 2 2 3 2 2 5 3" xfId="3392"/>
    <cellStyle name="Cálculo 3 2 3 3 2 3 2" xfId="3393"/>
    <cellStyle name="Total 2 2 2 3 3 10" xfId="3394"/>
    <cellStyle name="Cálculo 3 2 3 2 8" xfId="3395"/>
    <cellStyle name="Cálculo 2 2 2 3 2 5 2" xfId="3396"/>
    <cellStyle name="Calculation 4 3 3" xfId="3397"/>
    <cellStyle name="Calculation 3 4 6 2 3" xfId="3398"/>
    <cellStyle name="Saída 2 2 3 2 2 5 4" xfId="3399"/>
    <cellStyle name="Cálculo 3 2 3 3 2 3 3" xfId="3400"/>
    <cellStyle name="Total 2 2 2 3 3 11" xfId="3401"/>
    <cellStyle name="Cálculo 3 2 3 2 9" xfId="3402"/>
    <cellStyle name="Cálculo 2 2 2 3 2 5 3" xfId="3403"/>
    <cellStyle name="Calculation 3 4 6 2 4" xfId="3404"/>
    <cellStyle name="Moeda 7 4 6" xfId="3405"/>
    <cellStyle name="Calculation 4 4" xfId="3406"/>
    <cellStyle name="Calculation 3 4 6 3" xfId="3407"/>
    <cellStyle name="Calculation 4 5" xfId="3408"/>
    <cellStyle name="Separador de milhares 8 5 2 2 2 2" xfId="3409"/>
    <cellStyle name="Calculation 3 4 6 4" xfId="3410"/>
    <cellStyle name="Saída 2 2 2 2 2 2 3 4" xfId="3411"/>
    <cellStyle name="Note 2 2 5 4 2" xfId="3412"/>
    <cellStyle name="Cálculo 2 2 2 3 3 2 2 2" xfId="3413"/>
    <cellStyle name="Calculation 4 6" xfId="3414"/>
    <cellStyle name="Calculation 3 4 6 5" xfId="3415"/>
    <cellStyle name="Cálculo 3 2 2 2 2 9 2" xfId="3416"/>
    <cellStyle name="Nota 2 2 2 3 4 2" xfId="3417"/>
    <cellStyle name="Calculation 3 4 7" xfId="3418"/>
    <cellStyle name="Nota 3 6 5 4 2 2 3" xfId="3419"/>
    <cellStyle name="Calculation 5 3" xfId="3420"/>
    <cellStyle name="Nota 2 2 2 3 4 2 2" xfId="3421"/>
    <cellStyle name="Calculation 3 4 7 2" xfId="3422"/>
    <cellStyle name="Calculation 5 4" xfId="3423"/>
    <cellStyle name="Calculation 3 4 7 3" xfId="3424"/>
    <cellStyle name="Calculation 5 5" xfId="3425"/>
    <cellStyle name="Calculation 3 4 7 4" xfId="3426"/>
    <cellStyle name="Nota 3 5 2 2 4 6 2" xfId="3427"/>
    <cellStyle name="Cálculo 3 2 2 2 2 9 3" xfId="3428"/>
    <cellStyle name="Separador de milhares 2 24 5 2" xfId="3429"/>
    <cellStyle name="Nota 2 2 2 3 4 3" xfId="3430"/>
    <cellStyle name="Calculation 3 4 8" xfId="3431"/>
    <cellStyle name="Nota 2 2 2 3 4 3 2" xfId="3432"/>
    <cellStyle name="Calculation 3 4 8 2" xfId="3433"/>
    <cellStyle name="Entrada 2 2 2 2 14" xfId="3434"/>
    <cellStyle name="Calculation 3 4 8 3" xfId="3435"/>
    <cellStyle name="Calculation 3 4 8 4" xfId="3436"/>
    <cellStyle name="Nota 2 2 2 3 4 4" xfId="3437"/>
    <cellStyle name="Calculation 3 4 9" xfId="3438"/>
    <cellStyle name="Entrada 2 2 2 2 3 7 2" xfId="3439"/>
    <cellStyle name="Nota 2 2 2 3 4 4 2" xfId="3440"/>
    <cellStyle name="Entrada 3 2 2 2 2 5 2 4" xfId="3441"/>
    <cellStyle name="Calculation 3 4 9 2" xfId="3442"/>
    <cellStyle name="Cálculo 3 3 2 2 5 2 2" xfId="3443"/>
    <cellStyle name="Calculation 3 4 9 3" xfId="3444"/>
    <cellStyle name="Separador de milhares 13 2" xfId="3445"/>
    <cellStyle name="Cálculo 3 2 2 4 7" xfId="3446"/>
    <cellStyle name="Cálculo 2 2 3 2 2 7" xfId="3447"/>
    <cellStyle name="Calculation 3 5 2" xfId="3448"/>
    <cellStyle name="Cálculo 2 2 3 2 2 7 2" xfId="3449"/>
    <cellStyle name="Calculation 3 5 2 2" xfId="3450"/>
    <cellStyle name="Cálculo 3 2 3 2 2 6 4" xfId="3451"/>
    <cellStyle name="Cálculo 2 2 2 2 2 8 4" xfId="3452"/>
    <cellStyle name="Calculation 3 5 2 2 2" xfId="3453"/>
    <cellStyle name="Input 3 3 3 3 2" xfId="3454"/>
    <cellStyle name="Cálculo 3 2 3 2 2 6 5" xfId="3455"/>
    <cellStyle name="Calculation 3 5 2 2 3" xfId="3456"/>
    <cellStyle name="Cálculo 2 2 3 2 2 7 3" xfId="3457"/>
    <cellStyle name="Calculation 3 5 2 3" xfId="3458"/>
    <cellStyle name="Total 3 3 10 2" xfId="3459"/>
    <cellStyle name="Cálculo 2 2 3 2 2 7 4" xfId="3460"/>
    <cellStyle name="Calculation 3 5 2 4" xfId="3461"/>
    <cellStyle name="Nota 2 3 2 4 2 2 7 2" xfId="3462"/>
    <cellStyle name="Normal 60 3 2 2 2 2" xfId="3463"/>
    <cellStyle name="Normal 55 3 2 2 2 2" xfId="3464"/>
    <cellStyle name="Calculation 3 5 2 5" xfId="3465"/>
    <cellStyle name="Separador de milhares 13 3" xfId="3466"/>
    <cellStyle name="Moeda 11 2 2 2" xfId="3467"/>
    <cellStyle name="Cálculo 3 2 2 4 8" xfId="3468"/>
    <cellStyle name="Cálculo 2 2 3 2 2 8" xfId="3469"/>
    <cellStyle name="Calculation 3 5 3" xfId="3470"/>
    <cellStyle name="Cálculo 2 2 3 2 2 8 2" xfId="3471"/>
    <cellStyle name="Output 3 2 4 2 4" xfId="3472"/>
    <cellStyle name="Calculation 3 5 3 2" xfId="3473"/>
    <cellStyle name="Cálculo 2 2 3 2 2 8 3" xfId="3474"/>
    <cellStyle name="Normal 70 10" xfId="3475"/>
    <cellStyle name="Calculation 3 5 3 3" xfId="3476"/>
    <cellStyle name="Separador de milhares 13 4" xfId="3477"/>
    <cellStyle name="Moeda 11 2 2 3" xfId="3478"/>
    <cellStyle name="Cálculo 3 2 2 4 9" xfId="3479"/>
    <cellStyle name="Cálculo 2 2 3 2 2 9" xfId="3480"/>
    <cellStyle name="Separador de milhares 5 5 4 2" xfId="3481"/>
    <cellStyle name="Calculation 3 5 4" xfId="3482"/>
    <cellStyle name="Cálculo 2 2 3 2 2 9 2" xfId="3483"/>
    <cellStyle name="Separador de milhares 5 5 4 2 2" xfId="3484"/>
    <cellStyle name="Calculation 3 5 4 2" xfId="3485"/>
    <cellStyle name="Moeda 6 2 2 2 2 2" xfId="3486"/>
    <cellStyle name="Cálculo 2 2 3 2 2 9 3" xfId="3487"/>
    <cellStyle name="Calculation 3 5 4 3" xfId="3488"/>
    <cellStyle name="Separador de milhares 5 5 4 3" xfId="3489"/>
    <cellStyle name="Calculation 3 5 5" xfId="3490"/>
    <cellStyle name="Calculation 3 5 5 2" xfId="3491"/>
    <cellStyle name="Calculation 3 5 5 3" xfId="3492"/>
    <cellStyle name="Calculation 3 5 6" xfId="3493"/>
    <cellStyle name="Separador de milhares 2 3 2 2 2 9" xfId="3494"/>
    <cellStyle name="Calculation 3 5 6 2" xfId="3495"/>
    <cellStyle name="Calculation 3 5 6 3" xfId="3496"/>
    <cellStyle name="Separador de milhares 14 2" xfId="3497"/>
    <cellStyle name="Cálculo 3 3 2 10 2" xfId="3498"/>
    <cellStyle name="Cálculo 2 2 3 2 3 7" xfId="3499"/>
    <cellStyle name="Calculation 3 6 2" xfId="3500"/>
    <cellStyle name="Calculation 3 6 2 2" xfId="3501"/>
    <cellStyle name="Cálculo 2 2 3 10 2" xfId="3502"/>
    <cellStyle name="Calculation 3 6 2 3" xfId="3503"/>
    <cellStyle name="Cálculo 2 2 3 10 3" xfId="3504"/>
    <cellStyle name="Calculation 3 6 2 4" xfId="3505"/>
    <cellStyle name="Separador de milhares 14 3" xfId="3506"/>
    <cellStyle name="Moeda 11 2 3 2" xfId="3507"/>
    <cellStyle name="Cálculo 3 3 2 10 3" xfId="3508"/>
    <cellStyle name="Cálculo 2 2 3 2 3 8" xfId="3509"/>
    <cellStyle name="Cálculo 3 2 3 2 2 4 2 2" xfId="3510"/>
    <cellStyle name="Calculation 3 6 3" xfId="3511"/>
    <cellStyle name="Cálculo 2 2 2 2 2 6 2 2" xfId="3512"/>
    <cellStyle name="Cálculo 2 2 3 2 3 9" xfId="3513"/>
    <cellStyle name="Cálculo 3 2 3 2 2 4 2 3" xfId="3514"/>
    <cellStyle name="Separador de milhares 5 5 5 2" xfId="3515"/>
    <cellStyle name="Calculation 3 6 4" xfId="3516"/>
    <cellStyle name="Cálculo 2 2 2 2 2 6 2 3" xfId="3517"/>
    <cellStyle name="Cálculo 3 2 3 2 2 4 2 4" xfId="3518"/>
    <cellStyle name="Calculation 3 6 5" xfId="3519"/>
    <cellStyle name="Cálculo 2 2 2 2 2 6 2 4" xfId="3520"/>
    <cellStyle name="Total 2 2 3 3 3 2 4" xfId="3521"/>
    <cellStyle name="Calculation 3 7 2" xfId="3522"/>
    <cellStyle name="Calculation 3 7 2 2" xfId="3523"/>
    <cellStyle name="Porcentagem 16 3 3" xfId="3524"/>
    <cellStyle name="Input 2 2 2 3 5" xfId="3525"/>
    <cellStyle name="Cálculo 3 2 2 6 2" xfId="3526"/>
    <cellStyle name="Input 2 5 7" xfId="3527"/>
    <cellStyle name="Entrada 3 3 3 2 2 2 4" xfId="3528"/>
    <cellStyle name="Cálculo 2 2 3 2 4 2" xfId="3529"/>
    <cellStyle name="Separador de milhares 2 2 6 3 2 2 2" xfId="3530"/>
    <cellStyle name="Calculation 3 7 2 3" xfId="3531"/>
    <cellStyle name="Porcentagem 16 3 4" xfId="3532"/>
    <cellStyle name="Input 2 2 2 3 6" xfId="3533"/>
    <cellStyle name="Cálculo 3 2 2 6 3" xfId="3534"/>
    <cellStyle name="Input 2 5 8" xfId="3535"/>
    <cellStyle name="Cálculo 2 2 3 2 4 3" xfId="3536"/>
    <cellStyle name="Separador de milhares 2 2 6 3 2 2 3" xfId="3537"/>
    <cellStyle name="Calculation 3 7 2 4" xfId="3538"/>
    <cellStyle name="Cálculo 3 2 3 2 2 4 3 2" xfId="3539"/>
    <cellStyle name="Total 2 2 3 3 3 2 5" xfId="3540"/>
    <cellStyle name="Calculation 3 7 3" xfId="3541"/>
    <cellStyle name="Cálculo 3 2 3 2 2 4 3 3" xfId="3542"/>
    <cellStyle name="Calculation 3 7 4" xfId="3543"/>
    <cellStyle name="Calculation 3 7 5" xfId="3544"/>
    <cellStyle name="Saída 2 2 2 3 10 2" xfId="3545"/>
    <cellStyle name="Cálculo 3 3 2 12" xfId="3546"/>
    <cellStyle name="Calculation 3 8" xfId="3547"/>
    <cellStyle name="Entrada 2 2 2 2 2 2 2 3" xfId="3548"/>
    <cellStyle name="Calculation 3 8 2" xfId="3549"/>
    <cellStyle name="Entrada 2 2 2 2 2 2 2 3 2" xfId="3550"/>
    <cellStyle name="Calculation 3 8 2 2" xfId="3551"/>
    <cellStyle name="Entrada 2 2 2 2 2 2 2 3 3" xfId="3552"/>
    <cellStyle name="Input 2 2 3 3 5" xfId="3553"/>
    <cellStyle name="Cálculo 3 2 3 6 2" xfId="3554"/>
    <cellStyle name="Input 3 5 7" xfId="3555"/>
    <cellStyle name="Entrada 3 3 3 2 3 2 4" xfId="3556"/>
    <cellStyle name="Cálculo 2 2 3 3 4 2" xfId="3557"/>
    <cellStyle name="Separador de milhares 2 2 6 3 3 2 2" xfId="3558"/>
    <cellStyle name="Calculation 3 8 2 3" xfId="3559"/>
    <cellStyle name="Input 2 2 3 3 6" xfId="3560"/>
    <cellStyle name="Cálculo 3 2 3 6 3" xfId="3561"/>
    <cellStyle name="Input 3 5 8" xfId="3562"/>
    <cellStyle name="Cálculo 2 2 3 3 4 3" xfId="3563"/>
    <cellStyle name="Calculation 3 8 2 4" xfId="3564"/>
    <cellStyle name="Saída 3 4 6 2" xfId="3565"/>
    <cellStyle name="Entrada 2 2 2 2 2 2 2 4" xfId="3566"/>
    <cellStyle name="Calculation 3 8 3" xfId="3567"/>
    <cellStyle name="Saída 3 4 6 3" xfId="3568"/>
    <cellStyle name="Entrada 2 2 2 2 2 2 2 5" xfId="3569"/>
    <cellStyle name="Calculation 3 8 4" xfId="3570"/>
    <cellStyle name="Entrada 2 2 2 2 2 2 2 6" xfId="3571"/>
    <cellStyle name="Calculation 3 8 5" xfId="3572"/>
    <cellStyle name="Total 3 3 4 4 3 2" xfId="3573"/>
    <cellStyle name="Calculation 3 9" xfId="3574"/>
    <cellStyle name="Entrada 2 2 2 2 2 2 3 3" xfId="3575"/>
    <cellStyle name="Calculation 3 9 2" xfId="3576"/>
    <cellStyle name="Entrada 2 2 2 2 2 2 3 3 2" xfId="3577"/>
    <cellStyle name="Vírgula 2 3 2 2 4" xfId="3578"/>
    <cellStyle name="Calculation 3 9 2 2" xfId="3579"/>
    <cellStyle name="Entrada 2 2 2 2 2 2 3 3 3" xfId="3580"/>
    <cellStyle name="Cálculo 3 2 4 6 2" xfId="3581"/>
    <cellStyle name="Moeda 8 3 2 3 2" xfId="3582"/>
    <cellStyle name="Entrada 3 3 3 2 4 2 4" xfId="3583"/>
    <cellStyle name="Cálculo 2 2 3 4 4 2" xfId="3584"/>
    <cellStyle name="Separador de milhares 2 2 6 3 4 2 2" xfId="3585"/>
    <cellStyle name="Calculation 3 9 2 3" xfId="3586"/>
    <cellStyle name="Cálculo 3 2 4 6 3" xfId="3587"/>
    <cellStyle name="Cálculo 2 2 3 4 4 3" xfId="3588"/>
    <cellStyle name="Calculation 3 9 2 4" xfId="3589"/>
    <cellStyle name="Entrada 2 2 2 2 2 2 3 4" xfId="3590"/>
    <cellStyle name="Calculation 3 9 3" xfId="3591"/>
    <cellStyle name="Entrada 2 2 2 2 2 2 3 5" xfId="3592"/>
    <cellStyle name="Calculation 3 9 4" xfId="3593"/>
    <cellStyle name="Entrada 2 2 2 2 2 2 3 6" xfId="3594"/>
    <cellStyle name="Nota 2 3 2 4 2 3 6 2 2" xfId="3595"/>
    <cellStyle name="Calculation 3 9 5" xfId="3596"/>
    <cellStyle name="Calculation 4" xfId="3597"/>
    <cellStyle name="Cálculo 3 3 3 2 6 5" xfId="3598"/>
    <cellStyle name="Porcentagem 19 4 3 3" xfId="3599"/>
    <cellStyle name="Moeda 7 4 4" xfId="3600"/>
    <cellStyle name="Calculation 4 2" xfId="3601"/>
    <cellStyle name="Porcentagem 19 4 3 3 2" xfId="3602"/>
    <cellStyle name="Moeda 7 4 4 2" xfId="3603"/>
    <cellStyle name="Calculation 4 2 2" xfId="3604"/>
    <cellStyle name="Saída 2 2 3 2 2 4 3" xfId="3605"/>
    <cellStyle name="Cálculo 3 2 3 3 2 2 2" xfId="3606"/>
    <cellStyle name="Cálculo 2 2 2 3 2 4 2" xfId="3607"/>
    <cellStyle name="Moeda 7 4 4 3" xfId="3608"/>
    <cellStyle name="Calculation 4 2 3" xfId="3609"/>
    <cellStyle name="Cálculo 3 2 3 3 7" xfId="3610"/>
    <cellStyle name="Separador de milhares 2 3 5 3 9" xfId="3611"/>
    <cellStyle name="Calculation 4 4 2" xfId="3612"/>
    <cellStyle name="Vírgula 7 3 2 2 3" xfId="3613"/>
    <cellStyle name="Cálculo 3 2 3 4 8" xfId="3614"/>
    <cellStyle name="Cálculo 2 2 3 3 2 8" xfId="3615"/>
    <cellStyle name="Saída 2 2 2 2 2 2 3 3 3" xfId="3616"/>
    <cellStyle name="Cálculo 2 2 2 3 2 7 2" xfId="3617"/>
    <cellStyle name="Calculation 4 5 3" xfId="3618"/>
    <cellStyle name="Saída 2 2 2 2 2 2 3 5" xfId="3619"/>
    <cellStyle name="Cálculo 2 2 2 3 3 2 2 3" xfId="3620"/>
    <cellStyle name="Calculation 4 7" xfId="3621"/>
    <cellStyle name="Nota 2 2 2 2 2 3 4 3 2" xfId="3622"/>
    <cellStyle name="Cálculo 3 5 3 2" xfId="3623"/>
    <cellStyle name="Nota 3 6 5 4 2 2" xfId="3624"/>
    <cellStyle name="Calculation 5" xfId="3625"/>
    <cellStyle name="Nota 3 6 5 4 2 2 2" xfId="3626"/>
    <cellStyle name="Calculation 5 2" xfId="3627"/>
    <cellStyle name="Calculation 5 2 2" xfId="3628"/>
    <cellStyle name="Saída 2 2 3 2 3 4 3" xfId="3629"/>
    <cellStyle name="Cálculo 3 2 3 3 3 2 2" xfId="3630"/>
    <cellStyle name="Note 2 2 7 4" xfId="3631"/>
    <cellStyle name="Cálculo 2 2 2 3 3 4 2" xfId="3632"/>
    <cellStyle name="Calculation 5 2 3" xfId="3633"/>
    <cellStyle name="Calculation 5 3 2" xfId="3634"/>
    <cellStyle name="Separador de milhares 2 3 6 3 9" xfId="3635"/>
    <cellStyle name="Separador de milhares 2 2 9 2 2 2 4" xfId="3636"/>
    <cellStyle name="Calculation 5 4 2" xfId="3637"/>
    <cellStyle name="Saída 2 2 2 2 2 2 4 2 3" xfId="3638"/>
    <cellStyle name="Cálculo 2 2 2 3 3 6 2" xfId="3639"/>
    <cellStyle name="Separador de milhares 2 2 9 2 2 2 5" xfId="3640"/>
    <cellStyle name="Calculation 5 4 3" xfId="3641"/>
    <cellStyle name="Calculation 5 5 2" xfId="3642"/>
    <cellStyle name="Saída 2 2 2 2 2 2 4 3 3" xfId="3643"/>
    <cellStyle name="Cálculo 2 2 2 3 3 7 2" xfId="3644"/>
    <cellStyle name="Calculation 5 5 3" xfId="3645"/>
    <cellStyle name="Saída 2 2 2 2 2 2 4 4" xfId="3646"/>
    <cellStyle name="Note 2 2 5 5 2" xfId="3647"/>
    <cellStyle name="Cálculo 2 2 2 3 3 2 3 2" xfId="3648"/>
    <cellStyle name="Calculation 5 6" xfId="3649"/>
    <cellStyle name="Saída 2 2 2 2 2 2 4 5" xfId="3650"/>
    <cellStyle name="Cálculo 2 2 2 3 3 2 3 3" xfId="3651"/>
    <cellStyle name="Calculation 5 7" xfId="3652"/>
    <cellStyle name="Cálculo 3 5 3 3" xfId="3653"/>
    <cellStyle name="Total 2 2 3 4 8 2" xfId="3654"/>
    <cellStyle name="Nota 3 6 5 4 2 3" xfId="3655"/>
    <cellStyle name="Calculation 6" xfId="3656"/>
    <cellStyle name="Vírgula 4 2 2 2 2" xfId="3657"/>
    <cellStyle name="Total 2 2 3 4 8 3" xfId="3658"/>
    <cellStyle name="Nota 3 6 5 4 2 4" xfId="3659"/>
    <cellStyle name="Calculation 7" xfId="3660"/>
    <cellStyle name="Total 2 2 3 4 8 4" xfId="3661"/>
    <cellStyle name="Nota 3 6 5 4 2 5" xfId="3662"/>
    <cellStyle name="Calculation 8" xfId="3663"/>
    <cellStyle name="Separador de milhares 2 10 2 2 2 2 3" xfId="3664"/>
    <cellStyle name="Nota 3 6 3 3 2 8 2" xfId="3665"/>
    <cellStyle name="Entrada 2 4" xfId="3666"/>
    <cellStyle name="Cálculo 2" xfId="3667"/>
    <cellStyle name="Cálculo 3 2 4 5 3 3" xfId="3668"/>
    <cellStyle name="Cálculo 2 2" xfId="3669"/>
    <cellStyle name="Cálculo 2 2 3 4 3 3 3" xfId="3670"/>
    <cellStyle name="Cálculo 2 2 2" xfId="3671"/>
    <cellStyle name="Cálculo 2 2 2 10" xfId="3672"/>
    <cellStyle name="Total 3 2 2 3 11" xfId="3673"/>
    <cellStyle name="Cálculo 2 2 5 5 3" xfId="3674"/>
    <cellStyle name="Cálculo 2 2 2 10 2" xfId="3675"/>
    <cellStyle name="Moeda 8 2 2 2 3 2" xfId="3676"/>
    <cellStyle name="Cálculo 2 2 2 4 3 3 2" xfId="3677"/>
    <cellStyle name="Cálculo 2 2 2 10 3" xfId="3678"/>
    <cellStyle name="Cálculo 2 2 2 4 3 3 3" xfId="3679"/>
    <cellStyle name="Cálculo 2 2 2 10 4" xfId="3680"/>
    <cellStyle name="Cálculo 2 2 2 11" xfId="3681"/>
    <cellStyle name="Cálculo 2 2 2 11 2" xfId="3682"/>
    <cellStyle name="Cálculo 2 2 3 3 2 3 2 2" xfId="3683"/>
    <cellStyle name="Cálculo 2 2 2 11 3" xfId="3684"/>
    <cellStyle name="Cálculo 2 2 2 2" xfId="3685"/>
    <cellStyle name="Saída 2 2 2 2 3 4 5" xfId="3686"/>
    <cellStyle name="Cálculo 3 2 2 3 3 2 4" xfId="3687"/>
    <cellStyle name="Cálculo 2 2 2 2 10 2" xfId="3688"/>
    <cellStyle name="Cálculo 2 2 2 2 11 2" xfId="3689"/>
    <cellStyle name="Cálculo 2 2 2 2 11 3" xfId="3690"/>
    <cellStyle name="Entrada 2 2 2 2 2 2 7 4" xfId="3691"/>
    <cellStyle name="Cálculo 2 2 2 2 12" xfId="3692"/>
    <cellStyle name="Cálculo 2 2 2 2 13" xfId="3693"/>
    <cellStyle name="Total 3 7" xfId="3694"/>
    <cellStyle name="Cálculo 2 2 2 2 2 10" xfId="3695"/>
    <cellStyle name="Cálculo 2 2 2 2 2 10 2" xfId="3696"/>
    <cellStyle name="Nota 3 8 2 4 4 2" xfId="3697"/>
    <cellStyle name="Cálculo 2 2 2 2 2 10 3" xfId="3698"/>
    <cellStyle name="Total 3 8" xfId="3699"/>
    <cellStyle name="Cálculo 2 2 2 2 2 11" xfId="3700"/>
    <cellStyle name="Cálculo 2 2 2 2 2 12" xfId="3701"/>
    <cellStyle name="Total 2 2 3 3 2 2 2 3" xfId="3702"/>
    <cellStyle name="Entrada 2 2 2 3 10 2" xfId="3703"/>
    <cellStyle name="Normal 3 13 41 2" xfId="3704"/>
    <cellStyle name="Normal 3 13 36 2" xfId="3705"/>
    <cellStyle name="Cálculo 2 2 2 2 2 2" xfId="3706"/>
    <cellStyle name="Total 3 2 9 2 4" xfId="3707"/>
    <cellStyle name="Saída 2 2 2 3 2 2 4 3 2" xfId="3708"/>
    <cellStyle name="Nota 3 5 3 2 5 2 2" xfId="3709"/>
    <cellStyle name="Cálculo 3 2 3 2 3 5 3" xfId="3710"/>
    <cellStyle name="Cálculo 2 2 2 2 3 7 3" xfId="3711"/>
    <cellStyle name="Cálculo 2 2 2 2 2 2 10" xfId="3712"/>
    <cellStyle name="Cálculo 2 2 2 2 3 7 4" xfId="3713"/>
    <cellStyle name="Cálculo 2 2 2 2 2 2 11" xfId="3714"/>
    <cellStyle name="Cálculo 2 2 2 2 2 2 12" xfId="3715"/>
    <cellStyle name="Cálculo 2 2 2 2 2 2 2" xfId="3716"/>
    <cellStyle name="Cálculo 2 2 2 2 2 2 2 2" xfId="3717"/>
    <cellStyle name="Cálculo 2 2 2 2 2 2 2 2 2" xfId="3718"/>
    <cellStyle name="Cálculo 2 2 2 2 2 2 2 2 3" xfId="3719"/>
    <cellStyle name="Cálculo 2 2 2 3 2 3 2 2 2" xfId="3720"/>
    <cellStyle name="Saída 2 2 2 3 2 8 2" xfId="3721"/>
    <cellStyle name="Cálculo 2 2 2 2 2 2 2 2 4" xfId="3722"/>
    <cellStyle name="Cálculo 2 2 2 2 2 2 2 3" xfId="3723"/>
    <cellStyle name="Cálculo 2 2 2 3 2 10 3" xfId="3724"/>
    <cellStyle name="Separador de milhares 2 10 3 9" xfId="3725"/>
    <cellStyle name="Cálculo 2 2 2 2 2 2 2 3 2" xfId="3726"/>
    <cellStyle name="Cálculo 2 2 2 2 2 2 2 3 3" xfId="3727"/>
    <cellStyle name="Cálculo 2 2 3 2 3 2 2 2" xfId="3728"/>
    <cellStyle name="Cálculo 2 2 2 2 2 2 2 4" xfId="3729"/>
    <cellStyle name="Saída 2 2 2 6 6 2" xfId="3730"/>
    <cellStyle name="Cálculo 2 2 3 2 3 2 2 3" xfId="3731"/>
    <cellStyle name="Cálculo 2 2 2 2 2 2 2 5" xfId="3732"/>
    <cellStyle name="Cálculo 2 2 2 2 2 2 2 6" xfId="3733"/>
    <cellStyle name="Cálculo 2 2 2 2 2 2 3" xfId="3734"/>
    <cellStyle name="Saída 2 2 2 3 3 8 2" xfId="3735"/>
    <cellStyle name="Cálculo 2 2 2 2 2 2 3 2 4" xfId="3736"/>
    <cellStyle name="Cálculo 2 2 2 2 2 2 3 3" xfId="3737"/>
    <cellStyle name="Cálculo 2 2 3 3 3 2 2 3" xfId="3738"/>
    <cellStyle name="Separador de milhares 2 11 3 9" xfId="3739"/>
    <cellStyle name="Saída 3 2 3 2 2 9" xfId="3740"/>
    <cellStyle name="Saída 2 2 2 2 10" xfId="3741"/>
    <cellStyle name="Cálculo 2 2 2 2 2 2 3 3 2" xfId="3742"/>
    <cellStyle name="Cálculo 2 2 2 3 2 2 2 5" xfId="3743"/>
    <cellStyle name="Saída 2 2 2 2 11" xfId="3744"/>
    <cellStyle name="Normal 6 2 9 2" xfId="3745"/>
    <cellStyle name="Cálculo 2 2 2 2 2 2 3 3 3" xfId="3746"/>
    <cellStyle name="Cálculo 2 2 2 3 2 2 2 6" xfId="3747"/>
    <cellStyle name="Cálculo 2 2 2 2 2 2 3 4" xfId="3748"/>
    <cellStyle name="Cálculo 2 2 2 2 2 2 3 5" xfId="3749"/>
    <cellStyle name="Cálculo 2 2 2 2 2 2 4 2 2" xfId="3750"/>
    <cellStyle name="Cálculo 2 2 2 2 2 2 4 2 3" xfId="3751"/>
    <cellStyle name="Cálculo 2 2 2 2 2 2 4 2 4" xfId="3752"/>
    <cellStyle name="Cálculo 2 2 2 2 2 2 4 3" xfId="3753"/>
    <cellStyle name="Cálculo 3 2 2 3 12" xfId="3754"/>
    <cellStyle name="Separador de milhares 2 12 3 9" xfId="3755"/>
    <cellStyle name="Cálculo 2 2 2 2 2 2 4 3 2" xfId="3756"/>
    <cellStyle name="Cálculo 2 2 2 3 2 3 2 5" xfId="3757"/>
    <cellStyle name="Cálculo 2 2 2 2 2 2 4 3 3" xfId="3758"/>
    <cellStyle name="Cálculo 2 2 2 2 2 2 4 4" xfId="3759"/>
    <cellStyle name="Cálculo 2 2 2 2 2 2 4 5" xfId="3760"/>
    <cellStyle name="Nota 2 2 2 2 2 2 4 2 2" xfId="3761"/>
    <cellStyle name="Cálculo 2 2 2 2 2 2 5 2" xfId="3762"/>
    <cellStyle name="Cálculo 2 2 2 2 2 2 5 2 2" xfId="3763"/>
    <cellStyle name="Cálculo 2 2 2 2 2 2 5 2 3" xfId="3764"/>
    <cellStyle name="Cálculo 2 2 2 2 2 2 5 2 4" xfId="3765"/>
    <cellStyle name="Nota 2 2 2 2 2 2 4 2 3" xfId="3766"/>
    <cellStyle name="Cálculo 2 2 2 2 2 2 5 3" xfId="3767"/>
    <cellStyle name="Separador de milhares 2 13 3 9" xfId="3768"/>
    <cellStyle name="Cálculo 2 2 2 2 2 2 5 3 2" xfId="3769"/>
    <cellStyle name="Cálculo 2 2 2 2 2 2 5 3 3" xfId="3770"/>
    <cellStyle name="Nota 2 3 2 4 2 3 2 2 2" xfId="3771"/>
    <cellStyle name="Cálculo 2 2 2 2 2 2 5 4" xfId="3772"/>
    <cellStyle name="Nota 2 3 2 4 2 3 2 2 3" xfId="3773"/>
    <cellStyle name="Cálculo 2 2 2 2 2 2 5 5" xfId="3774"/>
    <cellStyle name="Note 3 3 2 5 2 2" xfId="3775"/>
    <cellStyle name="Cálculo 2 2 2 2 2 3 2 2 3" xfId="3776"/>
    <cellStyle name="Nota 2 2 2 2 2 2 4 3 2" xfId="3777"/>
    <cellStyle name="Normal 19 4 2 2" xfId="3778"/>
    <cellStyle name="Cálculo 2 2 2 2 2 2 6 2" xfId="3779"/>
    <cellStyle name="Cálculo 3 2 3 2 7 5" xfId="3780"/>
    <cellStyle name="Cálculo 2 2 2 2 2 2 6 2 2" xfId="3781"/>
    <cellStyle name="Nota 2 3 2 2 5 2" xfId="3782"/>
    <cellStyle name="Cálculo 2 2 2 2 2 2 6 2 3" xfId="3783"/>
    <cellStyle name="Nota 2 3 2 2 5 3" xfId="3784"/>
    <cellStyle name="Cálculo 2 2 2 2 2 2 6 2 4" xfId="3785"/>
    <cellStyle name="Cálculo 2 2 2 2 2 2 6 3" xfId="3786"/>
    <cellStyle name="Nota 2 3 2 4 2 3 2 3 2" xfId="3787"/>
    <cellStyle name="Cálculo 2 2 2 2 2 2 6 4" xfId="3788"/>
    <cellStyle name="Entrada 2 2 2 2 10 2" xfId="3789"/>
    <cellStyle name="Cálculo 2 2 2 2 2 2 6 5" xfId="3790"/>
    <cellStyle name="Nota 2 3 3 3 3 2 2 2" xfId="3791"/>
    <cellStyle name="Nota 2 2 2 2 2 2 4 4" xfId="3792"/>
    <cellStyle name="Normal 19 4 3" xfId="3793"/>
    <cellStyle name="Normal 16 39 2" xfId="3794"/>
    <cellStyle name="Cálculo 2 2 2 2 2 2 7" xfId="3795"/>
    <cellStyle name="Normal 16 39 2 2" xfId="3796"/>
    <cellStyle name="Cálculo 2 2 2 2 2 2 7 2" xfId="3797"/>
    <cellStyle name="Cálculo 2 2 2 2 2 2 7 3" xfId="3798"/>
    <cellStyle name="Cálculo 2 2 2 2 2 2 7 4" xfId="3799"/>
    <cellStyle name="Nota 2 3 3 3 3 2 2 3" xfId="3800"/>
    <cellStyle name="Nota 2 2 2 2 2 2 4 5" xfId="3801"/>
    <cellStyle name="Normal 16 39 3" xfId="3802"/>
    <cellStyle name="Cálculo 2 2 2 2 2 2 8" xfId="3803"/>
    <cellStyle name="Cálculo 2 2 2 2 2 2 8 2" xfId="3804"/>
    <cellStyle name="Cálculo 2 2 2 2 2 2 8 3" xfId="3805"/>
    <cellStyle name="Total 2 2 2 3 2 4 3 2" xfId="3806"/>
    <cellStyle name="Cálculo 2 2 2 2 2 2 9" xfId="3807"/>
    <cellStyle name="Separador de milhares 9 2 2 2 4" xfId="3808"/>
    <cellStyle name="Cálculo 2 2 2 2 2 2 9 2" xfId="3809"/>
    <cellStyle name="Separador de milhares 9 2 2 2 5" xfId="3810"/>
    <cellStyle name="Cálculo 2 2 2 2 2 2 9 3" xfId="3811"/>
    <cellStyle name="Total 2 2 3 3 2 2 2 4" xfId="3812"/>
    <cellStyle name="Entrada 2 2 2 3 10 3" xfId="3813"/>
    <cellStyle name="Cálculo 2 2 2 2 2 3" xfId="3814"/>
    <cellStyle name="Cálculo 2 2 2 2 2 3 2" xfId="3815"/>
    <cellStyle name="Cálculo 2 2 2 2 2 3 2 2" xfId="3816"/>
    <cellStyle name="Note 2 2 4 3 5" xfId="3817"/>
    <cellStyle name="Cálculo 2 2 2 2 2 3 2 2 2" xfId="3818"/>
    <cellStyle name="Cálculo 2 2 2 2 2 3 2 3" xfId="3819"/>
    <cellStyle name="Cálculo 2 2 2 2 2 3 2 4" xfId="3820"/>
    <cellStyle name="Cálculo 2 2 2 2 2 3 2 5" xfId="3821"/>
    <cellStyle name="Cálculo 2 2 2 2 2 3 3" xfId="3822"/>
    <cellStyle name="Cálculo 2 2 2 2 2 3 3 2" xfId="3823"/>
    <cellStyle name="Cálculo 2 2 2 2 2 3 3 3" xfId="3824"/>
    <cellStyle name="Cálculo 2 2 2 2 2 3 4 2" xfId="3825"/>
    <cellStyle name="Cálculo 2 2 2 2 2 3 4 3" xfId="3826"/>
    <cellStyle name="Nota 2 2 2 2 2 2 5 2 2" xfId="3827"/>
    <cellStyle name="Cálculo 2 2 2 2 2 3 5 2" xfId="3828"/>
    <cellStyle name="Nota 2 2 2 2 2 2 5 2 3" xfId="3829"/>
    <cellStyle name="Cálculo 2 2 2 2 2 3 5 3" xfId="3830"/>
    <cellStyle name="Nota 2 2 2 2 2 2 5 3" xfId="3831"/>
    <cellStyle name="Normal 19 5 2" xfId="3832"/>
    <cellStyle name="Cálculo 2 2 2 2 2 3 6" xfId="3833"/>
    <cellStyle name="Saída 2 2 2 3 10 4" xfId="3834"/>
    <cellStyle name="Nota 2 2 2 2 2 2 5 3 2" xfId="3835"/>
    <cellStyle name="Normal 19 5 2 2" xfId="3836"/>
    <cellStyle name="Cálculo 2 2 2 2 2 3 6 2" xfId="3837"/>
    <cellStyle name="Cálculo 2 2 2 2 2 3 6 3" xfId="3838"/>
    <cellStyle name="Input 4 5 2" xfId="3839"/>
    <cellStyle name="Cálculo 3 3 3 7 2 2" xfId="3840"/>
    <cellStyle name="Separador de milhares 2 2 8 2 2 2 2 2 2" xfId="3841"/>
    <cellStyle name="Nota 2 3 3 3 3 2 3 2" xfId="3842"/>
    <cellStyle name="Nota 2 2 2 2 2 2 5 4" xfId="3843"/>
    <cellStyle name="Normal 19 5 3" xfId="3844"/>
    <cellStyle name="Cálculo 2 2 2 2 2 3 7" xfId="3845"/>
    <cellStyle name="Entrada 2 2 2 3 10 4" xfId="3846"/>
    <cellStyle name="Cálculo 3 2 3 2 2 2" xfId="3847"/>
    <cellStyle name="Cálculo 2 2 2 2 2 4" xfId="3848"/>
    <cellStyle name="Cálculo 3 2 3 2 2 2 2" xfId="3849"/>
    <cellStyle name="Cálculo 2 2 2 2 2 4 2" xfId="3850"/>
    <cellStyle name="Cálculo 3 2 3 2 2 2 2 2" xfId="3851"/>
    <cellStyle name="Separador de milhares 8 4 2 2 6" xfId="3852"/>
    <cellStyle name="Cálculo 2 2 2 2 2 4 2 2" xfId="3853"/>
    <cellStyle name="Cálculo 3 2 3 2 2 2 2 3" xfId="3854"/>
    <cellStyle name="Cálculo 2 2 2 2 2 4 2 3" xfId="3855"/>
    <cellStyle name="Cálculo 3 2 3 2 2 2 2 4" xfId="3856"/>
    <cellStyle name="Total 3 2 3 2 2 4 3" xfId="3857"/>
    <cellStyle name="Saída 3 2 4 4" xfId="3858"/>
    <cellStyle name="Cálculo 3 2 3 11 2" xfId="3859"/>
    <cellStyle name="Cálculo 2 2 2 2 2 4 2 4" xfId="3860"/>
    <cellStyle name="Cálculo 3 2 3 2 2 2 3" xfId="3861"/>
    <cellStyle name="Cálculo 2 2 2 2 2 4 3" xfId="3862"/>
    <cellStyle name="Cálculo 3 2 3 2 2 2 3 2" xfId="3863"/>
    <cellStyle name="Cálculo 2 2 2 2 2 4 3 2" xfId="3864"/>
    <cellStyle name="Cálculo 3 2 3 2 2 2 3 3" xfId="3865"/>
    <cellStyle name="Cálculo 2 2 2 2 2 4 3 3" xfId="3866"/>
    <cellStyle name="Cálculo 2 2 2 2 2 4 4" xfId="3867"/>
    <cellStyle name="Cálculo 3 3 3 3 2 2 2" xfId="3868"/>
    <cellStyle name="Cálculo 3 2 3 2 2 2 4" xfId="3869"/>
    <cellStyle name="Nota 2 2 2 2 2 2 6 2" xfId="3870"/>
    <cellStyle name="Cálculo 2 2 2 2 2 4 5" xfId="3871"/>
    <cellStyle name="Cálculo 3 3 3 3 2 2 3" xfId="3872"/>
    <cellStyle name="Cálculo 3 2 3 2 2 2 5" xfId="3873"/>
    <cellStyle name="Cálculo 3 2 3 2 2 2 6" xfId="3874"/>
    <cellStyle name="Nota 2 2 2 2 2 2 6 3" xfId="3875"/>
    <cellStyle name="Normal 19 6 2" xfId="3876"/>
    <cellStyle name="Cálculo 2 2 2 2 2 4 6" xfId="3877"/>
    <cellStyle name="Cálculo 3 2 3 2 2 3" xfId="3878"/>
    <cellStyle name="Cálculo 2 2 2 2 2 5" xfId="3879"/>
    <cellStyle name="Cálculo 3 2 3 2 2 3 4" xfId="3880"/>
    <cellStyle name="Cálculo 2 2 2 2 2 5 4" xfId="3881"/>
    <cellStyle name="Cálculo 3 2 3 2 2 3 5" xfId="3882"/>
    <cellStyle name="Nota 2 2 2 2 2 2 7 2" xfId="3883"/>
    <cellStyle name="Cálculo 2 2 2 2 2 5 5" xfId="3884"/>
    <cellStyle name="Cálculo 3 2 3 2 2 4" xfId="3885"/>
    <cellStyle name="Cálculo 2 2 2 2 2 6" xfId="3886"/>
    <cellStyle name="Cálculo 3 2 3 2 2 4 2" xfId="3887"/>
    <cellStyle name="Cálculo 2 2 2 2 2 6 2" xfId="3888"/>
    <cellStyle name="Separador de milhares 2 9 2 2 4 2 2" xfId="3889"/>
    <cellStyle name="Saída 2 2 2 3 2 2 3 2 2" xfId="3890"/>
    <cellStyle name="Cálculo 3 2 3 2 2 4 3" xfId="3891"/>
    <cellStyle name="Cálculo 2 2 2 2 2 6 3" xfId="3892"/>
    <cellStyle name="Saída 2 2 2 3 2 2 3 2 3" xfId="3893"/>
    <cellStyle name="Cálculo 3 2 3 2 2 4 4" xfId="3894"/>
    <cellStyle name="Cálculo 2 2 2 2 2 6 4" xfId="3895"/>
    <cellStyle name="Saída 2 2 2 3 2 2 3 2 4" xfId="3896"/>
    <cellStyle name="Cálculo 3 2 3 2 2 4 5" xfId="3897"/>
    <cellStyle name="Nota 2 2 2 2 2 2 8 2" xfId="3898"/>
    <cellStyle name="Cálculo 2 2 2 2 2 6 5" xfId="3899"/>
    <cellStyle name="Cálculo 3 2 3 2 2 5" xfId="3900"/>
    <cellStyle name="Cálculo 2 2 2 2 2 7" xfId="3901"/>
    <cellStyle name="Cálculo 3 2 3 3 2 6" xfId="3902"/>
    <cellStyle name="Total 3 2 8 2 3" xfId="3903"/>
    <cellStyle name="Cálculo 3 2 3 2 2 5 2" xfId="3904"/>
    <cellStyle name="Total 2 2 2 2 2 2 11" xfId="3905"/>
    <cellStyle name="Cálculo 2 2 2 3 2 8" xfId="3906"/>
    <cellStyle name="Cálculo 2 2 2 2 2 7 2" xfId="3907"/>
    <cellStyle name="Cálculo 2 2 3 3 3 8" xfId="3908"/>
    <cellStyle name="Cálculo 3 2 3 2 2 5 2 2" xfId="3909"/>
    <cellStyle name="Cálculo 2 2 2 3 2 8 2" xfId="3910"/>
    <cellStyle name="Cálculo 2 2 2 2 2 7 2 2" xfId="3911"/>
    <cellStyle name="Cálculo 2 2 3 3 3 9" xfId="3912"/>
    <cellStyle name="Cálculo 3 2 3 2 2 5 2 3" xfId="3913"/>
    <cellStyle name="Cálculo 2 2 2 3 2 8 3" xfId="3914"/>
    <cellStyle name="Cálculo 2 2 2 2 2 7 2 3" xfId="3915"/>
    <cellStyle name="Total 2 2 2 2 2 2 12" xfId="3916"/>
    <cellStyle name="Nota 3 5 2 3 3 10" xfId="3917"/>
    <cellStyle name="Cálculo 2 2 2 3 2 9" xfId="3918"/>
    <cellStyle name="Célula de Verificação 2" xfId="3919"/>
    <cellStyle name="Total 3 2 8 2 4" xfId="3920"/>
    <cellStyle name="Saída 2 2 2 3 2 2 3 3 2" xfId="3921"/>
    <cellStyle name="Nota 3 5 3 2 4 2 2" xfId="3922"/>
    <cellStyle name="Cálculo 3 2 3 2 2 5 3" xfId="3923"/>
    <cellStyle name="Cálculo 2 2 2 2 2 7 3" xfId="3924"/>
    <cellStyle name="Nota 3 5 2 3 3 11" xfId="3925"/>
    <cellStyle name="Célula de Verificação 3" xfId="3926"/>
    <cellStyle name="Saída 2 2 2 3 2 2 3 3 3" xfId="3927"/>
    <cellStyle name="Cálculo 3 2 3 2 2 5 4" xfId="3928"/>
    <cellStyle name="Cálculo 2 2 2 2 2 7 4" xfId="3929"/>
    <cellStyle name="Input 3 3 3 2 2" xfId="3930"/>
    <cellStyle name="Cálculo 3 2 3 2 2 5 5" xfId="3931"/>
    <cellStyle name="Nota 3 6 3 3 4 2 2" xfId="3932"/>
    <cellStyle name="Nota 2 2 2 2 2 2 9 2" xfId="3933"/>
    <cellStyle name="Cálculo 2 2 2 2 2 7 5" xfId="3934"/>
    <cellStyle name="Cálculo 3 2 3 2 2 6" xfId="3935"/>
    <cellStyle name="Cálculo 2 2 2 2 2 8" xfId="3936"/>
    <cellStyle name="Cálculo 3 2 3 3 3 6" xfId="3937"/>
    <cellStyle name="Output 2 2 4 2 4" xfId="3938"/>
    <cellStyle name="Cálculo 3 2 3 2 2 6 2" xfId="3939"/>
    <cellStyle name="Cálculo 2 2 2 3 3 8" xfId="3940"/>
    <cellStyle name="Note 2 2 4 4 2 3" xfId="3941"/>
    <cellStyle name="Cálculo 2 2 2 2 2 8 2" xfId="3942"/>
    <cellStyle name="Output 2 2 4 2 5" xfId="3943"/>
    <cellStyle name="Nota 3 5 3 2 4 3 2" xfId="3944"/>
    <cellStyle name="Cálculo 3 2 3 2 2 6 3" xfId="3945"/>
    <cellStyle name="Cálculo 2 2 2 3 3 9" xfId="3946"/>
    <cellStyle name="Cálculo 2 2 2 2 2 8 3" xfId="3947"/>
    <cellStyle name="Cálculo 3 2 3 2 2 7" xfId="3948"/>
    <cellStyle name="Cálculo 2 2 2 2 2 9" xfId="3949"/>
    <cellStyle name="Nota 3 5 2 2 2 2 2 4" xfId="3950"/>
    <cellStyle name="Cálculo 3 2 3 3 4 6" xfId="3951"/>
    <cellStyle name="Cálculo 3 2 3 2 2 7 2" xfId="3952"/>
    <cellStyle name="Nota 3 5 3 2 3 2 2 2" xfId="3953"/>
    <cellStyle name="Cálculo 2 2 2 3 4 8" xfId="3954"/>
    <cellStyle name="Entrada 3 2 2 2 10 3" xfId="3955"/>
    <cellStyle name="Cálculo 2 2 2 2 2 9 2" xfId="3956"/>
    <cellStyle name="Nota 3 5 3 2 4 4 2" xfId="3957"/>
    <cellStyle name="Cálculo 3 2 3 2 2 7 3" xfId="3958"/>
    <cellStyle name="Nota 3 5 3 2 3 2 2 3" xfId="3959"/>
    <cellStyle name="Cálculo 2 2 2 3 4 9" xfId="3960"/>
    <cellStyle name="Cálculo 2 2 2 2 2 9 3" xfId="3961"/>
    <cellStyle name="Cálculo 3 2 3 2 2 7 4" xfId="3962"/>
    <cellStyle name="Cálculo 2 2 2 2 2 9 4" xfId="3963"/>
    <cellStyle name="Moeda 7 2 2 2 2 2" xfId="3964"/>
    <cellStyle name="Cálculo 2 2 2 2 3 10" xfId="3965"/>
    <cellStyle name="Saída 2 2 3 4 3 2 2" xfId="3966"/>
    <cellStyle name="Moeda 7 2 2 2 2 3" xfId="3967"/>
    <cellStyle name="Cálculo 2 2 2 2 3 11" xfId="3968"/>
    <cellStyle name="Saída 2 2 3 4 3 2 3" xfId="3969"/>
    <cellStyle name="Cálculo 2 2 2 2 3 12" xfId="3970"/>
    <cellStyle name="Total 2 2 3 3 2 2 3 3" xfId="3971"/>
    <cellStyle name="Entrada 2 2 2 3 11 2" xfId="3972"/>
    <cellStyle name="Normal 3 13 42 2" xfId="3973"/>
    <cellStyle name="Normal 3 13 37 2" xfId="3974"/>
    <cellStyle name="Cálculo 2 2 2 2 3 2" xfId="3975"/>
    <cellStyle name="Cálculo 2 2 2 2 3 2 2" xfId="3976"/>
    <cellStyle name="Cálculo 2 2 2 2 3 2 2 2" xfId="3977"/>
    <cellStyle name="Cálculo 2 2 2 2 3 2 2 3" xfId="3978"/>
    <cellStyle name="Cálculo 2 2 2 2 3 2 2 4" xfId="3979"/>
    <cellStyle name="Cálculo 2 2 2 2 3 2 3" xfId="3980"/>
    <cellStyle name="Cálculo 2 2 2 2 3 2 3 2" xfId="3981"/>
    <cellStyle name="Cálculo 2 2 2 2 3 2 3 3" xfId="3982"/>
    <cellStyle name="Entrada 2 2 2 3 11 3" xfId="3983"/>
    <cellStyle name="Cálculo 2 2 2 2 3 3" xfId="3984"/>
    <cellStyle name="Cálculo 2 2 2 2 3 3 2" xfId="3985"/>
    <cellStyle name="Cálculo 2 2 2 2 3 3 2 2" xfId="3986"/>
    <cellStyle name="Cálculo 2 2 2 2 3 3 2 3" xfId="3987"/>
    <cellStyle name="Cálculo 2 2 2 2 3 3 2 4" xfId="3988"/>
    <cellStyle name="Cálculo 2 2 2 2 3 3 3" xfId="3989"/>
    <cellStyle name="Cálculo 2 2 2 2 3 3 3 2" xfId="3990"/>
    <cellStyle name="Cálculo 2 2 2 2 3 3 3 3" xfId="3991"/>
    <cellStyle name="Cálculo 2 2 2 2 3 3 4" xfId="3992"/>
    <cellStyle name="Nota 2 2 2 2 2 3 5 2" xfId="3993"/>
    <cellStyle name="Cálculo 2 2 2 2 3 3 5" xfId="3994"/>
    <cellStyle name="Nota 2 2 2 2 2 3 5 3" xfId="3995"/>
    <cellStyle name="Cálculo 2 2 2 2 3 3 6" xfId="3996"/>
    <cellStyle name="Output 2 3 2 3 2 5" xfId="3997"/>
    <cellStyle name="Cálculo 3 2 3 2 3 2" xfId="3998"/>
    <cellStyle name="Cálculo 2 2 2 2 3 4" xfId="3999"/>
    <cellStyle name="Nota 3 5 2 4 3 6 3" xfId="4000"/>
    <cellStyle name="Cálculo 3 2 3 2 3 2 2" xfId="4001"/>
    <cellStyle name="Cálculo 2 2 2 2 3 4 2" xfId="4002"/>
    <cellStyle name="Nota 2 3 2 4 4 6" xfId="4003"/>
    <cellStyle name="Cálculo 3 2 3 2 3 2 2 3" xfId="4004"/>
    <cellStyle name="Cálculo 2 2 2 2 3 4 2 3" xfId="4005"/>
    <cellStyle name="Cálculo 2 2 2 2 3 4 2 4" xfId="4006"/>
    <cellStyle name="Nota 3 5 2 4 3 6 4" xfId="4007"/>
    <cellStyle name="Cálculo 3 2 3 2 3 2 3" xfId="4008"/>
    <cellStyle name="Entrada 3 2 2 10 2" xfId="4009"/>
    <cellStyle name="Cálculo 2 2 2 2 3 4 3" xfId="4010"/>
    <cellStyle name="Cálculo 2 2 2 2 3 4 3 3" xfId="4011"/>
    <cellStyle name="Cálculo 3 2 3 2 3 2 4" xfId="4012"/>
    <cellStyle name="Entrada 3 2 2 10 3" xfId="4013"/>
    <cellStyle name="Cálculo 2 2 2 2 3 4 4" xfId="4014"/>
    <cellStyle name="Cálculo 3 2 3 2 3 2 5" xfId="4015"/>
    <cellStyle name="Nota 2 2 2 2 2 3 6 2" xfId="4016"/>
    <cellStyle name="Entrada 3 2 2 10 4" xfId="4017"/>
    <cellStyle name="Cálculo 2 2 2 2 3 4 5" xfId="4018"/>
    <cellStyle name="Nota 2 2 2 2 2 3 6 3" xfId="4019"/>
    <cellStyle name="Cálculo 2 2 2 2 3 4 6" xfId="4020"/>
    <cellStyle name="Cálculo 3 2 3 2 3 3" xfId="4021"/>
    <cellStyle name="Cálculo 2 2 2 2 3 5" xfId="4022"/>
    <cellStyle name="Cálculo 2 2 2 2 3 5 2 2" xfId="4023"/>
    <cellStyle name="Cálculo 3 2 2 2 2 3 2 4" xfId="4024"/>
    <cellStyle name="Cálculo 2 2 2 2 3 5 2 3" xfId="4025"/>
    <cellStyle name="Cálculo 2 2 2 2 3 5 2 4" xfId="4026"/>
    <cellStyle name="Cálculo 2 2 2 2 3 5 3 2" xfId="4027"/>
    <cellStyle name="Cálculo 2 2 2 2 3 5 3 3" xfId="4028"/>
    <cellStyle name="Entrada 3 2 2 11 3" xfId="4029"/>
    <cellStyle name="Cálculo 2 2 2 2 3 5 4" xfId="4030"/>
    <cellStyle name="Nota 2 2 2 2 2 3 7 2" xfId="4031"/>
    <cellStyle name="Cálculo 2 2 2 2 3 5 5" xfId="4032"/>
    <cellStyle name="Nota 2 2 2 2 2 3 7 3" xfId="4033"/>
    <cellStyle name="Cálculo 2 2 2 2 3 5 6" xfId="4034"/>
    <cellStyle name="Cálculo 3 2 3 2 3 4" xfId="4035"/>
    <cellStyle name="Cálculo 2 2 2 2 3 6" xfId="4036"/>
    <cellStyle name="Nota 3 5 2 4 3 8 3" xfId="4037"/>
    <cellStyle name="Cálculo 3 2 3 2 3 4 2" xfId="4038"/>
    <cellStyle name="Cálculo 2 2 2 2 3 6 2" xfId="4039"/>
    <cellStyle name="Cálculo 2 2 2 2 3 6 2 2" xfId="4040"/>
    <cellStyle name="Cálculo 3 2 2 2 2 4 2 4" xfId="4041"/>
    <cellStyle name="Cálculo 2 2 2 2 3 6 2 3" xfId="4042"/>
    <cellStyle name="Cálculo 2 2 2 2 3 6 2 4" xfId="4043"/>
    <cellStyle name="Saída 2 2 2 3 2 2 4 2 2" xfId="4044"/>
    <cellStyle name="Cálculo 3 2 3 2 3 4 3" xfId="4045"/>
    <cellStyle name="Cálculo 2 2 2 2 3 6 3" xfId="4046"/>
    <cellStyle name="Cálculo 2 2 2 2 3 6 4" xfId="4047"/>
    <cellStyle name="Nota 2 2 2 2 2 3 8 2" xfId="4048"/>
    <cellStyle name="Cálculo 2 2 2 2 3 6 5" xfId="4049"/>
    <cellStyle name="Cálculo 3 2 3 2 3 5" xfId="4050"/>
    <cellStyle name="Cálculo 2 2 2 2 3 7" xfId="4051"/>
    <cellStyle name="Total 3 2 9 2 3" xfId="4052"/>
    <cellStyle name="Cálculo 3 2 3 2 3 5 2" xfId="4053"/>
    <cellStyle name="Cálculo 2 2 3 3 2 2 6" xfId="4054"/>
    <cellStyle name="Cálculo 2 2 2 2 3 7 2" xfId="4055"/>
    <cellStyle name="Cálculo 3 2 3 2 3 6" xfId="4056"/>
    <cellStyle name="Cálculo 2 2 2 2 3 8" xfId="4057"/>
    <cellStyle name="Output 2 2 5 2 4" xfId="4058"/>
    <cellStyle name="Cálculo 3 2 3 2 3 6 2" xfId="4059"/>
    <cellStyle name="Cálculo 2 2 3 3 2 3 6" xfId="4060"/>
    <cellStyle name="Note 2 2 4 5 2 3" xfId="4061"/>
    <cellStyle name="Cálculo 2 2 2 2 3 8 2" xfId="4062"/>
    <cellStyle name="Cálculo 3 2 3 2 3 6 3" xfId="4063"/>
    <cellStyle name="Cálculo 2 2 2 2 3 8 3" xfId="4064"/>
    <cellStyle name="Cálculo 2 2 2 2 3 8 4" xfId="4065"/>
    <cellStyle name="Separador de milhares 2 17 2 2 4" xfId="4066"/>
    <cellStyle name="Cálculo 2 2 3 3 2 4 6" xfId="4067"/>
    <cellStyle name="Cálculo 2 2 2 2 3 9 2" xfId="4068"/>
    <cellStyle name="Cálculo 2 2 2 2 3 9 3" xfId="4069"/>
    <cellStyle name="Separador de milhares 2 2 6 2 2 2" xfId="4070"/>
    <cellStyle name="Entrada 2 2 2 3 12" xfId="4071"/>
    <cellStyle name="Normal 3 13 43" xfId="4072"/>
    <cellStyle name="Normal 3 13 38" xfId="4073"/>
    <cellStyle name="Cálculo 2 2 2 2 4" xfId="4074"/>
    <cellStyle name="Cálculo 2 2 2 2 4 2 2" xfId="4075"/>
    <cellStyle name="Cálculo 2 2 2 2 4 2 2 2" xfId="4076"/>
    <cellStyle name="Cálculo 2 2 2 2 4 2 2 3" xfId="4077"/>
    <cellStyle name="Separador de milhares 12 2 2 2 2 2" xfId="4078"/>
    <cellStyle name="Cálculo 2 2 2 2 4 2 3" xfId="4079"/>
    <cellStyle name="Separador de milhares 4 2 2 4 2" xfId="4080"/>
    <cellStyle name="Cálculo 2 2 2 2 4 2 4" xfId="4081"/>
    <cellStyle name="Separador de milhares 4 2 2 4 3" xfId="4082"/>
    <cellStyle name="Nota 2 2 2 2 2 4 4 2" xfId="4083"/>
    <cellStyle name="Cálculo 2 2 2 2 4 2 5" xfId="4084"/>
    <cellStyle name="Cálculo 3 3 11" xfId="4085"/>
    <cellStyle name="Cálculo 3 2 3 2 4 2" xfId="4086"/>
    <cellStyle name="Cálculo 2 2 2 2 4 4" xfId="4087"/>
    <cellStyle name="Cálculo 3 3 11 2" xfId="4088"/>
    <cellStyle name="Nota 3 5 2 4 4 6 3" xfId="4089"/>
    <cellStyle name="Cálculo 3 2 3 2 4 2 2" xfId="4090"/>
    <cellStyle name="Cálculo 2 2 2 2 4 4 2" xfId="4091"/>
    <cellStyle name="Cálculo 3 3 11 3" xfId="4092"/>
    <cellStyle name="Nota 3 5 2 4 4 6 4" xfId="4093"/>
    <cellStyle name="Cálculo 3 2 3 2 4 2 3" xfId="4094"/>
    <cellStyle name="Cálculo 2 2 2 3 2" xfId="4095"/>
    <cellStyle name="Cálculo 2 2 2 2 4 4 3" xfId="4096"/>
    <cellStyle name="Cálculo 3 3 12" xfId="4097"/>
    <cellStyle name="Total 2 2 3 2 3 2 2" xfId="4098"/>
    <cellStyle name="Cálculo 3 2 3 2 4 3" xfId="4099"/>
    <cellStyle name="Cálculo 2 2 2 2 4 5" xfId="4100"/>
    <cellStyle name="Cálculo 3 3 12 2" xfId="4101"/>
    <cellStyle name="Total 2 2 3 2 3 2 2 2" xfId="4102"/>
    <cellStyle name="Nota 3 5 2 4 4 7 3" xfId="4103"/>
    <cellStyle name="Cálculo 3 2 3 2 4 3 2" xfId="4104"/>
    <cellStyle name="Total 2 2 2 2 2 2 2 4" xfId="4105"/>
    <cellStyle name="Cálculo 2 2 2 2 4 5 2" xfId="4106"/>
    <cellStyle name="Cálculo 3 3 12 3" xfId="4107"/>
    <cellStyle name="Total 2 2 3 2 3 2 2 3" xfId="4108"/>
    <cellStyle name="Cálculo 3 2 3 2 4 3 3" xfId="4109"/>
    <cellStyle name="Cálculo 2 2 2 4 2" xfId="4110"/>
    <cellStyle name="Total 2 2 2 2 2 2 2 5" xfId="4111"/>
    <cellStyle name="Cálculo 2 2 2 2 4 5 3" xfId="4112"/>
    <cellStyle name="Normal 6 8 2" xfId="4113"/>
    <cellStyle name="Cálculo 3 3 13" xfId="4114"/>
    <cellStyle name="Total 2 2 3 2 3 2 3" xfId="4115"/>
    <cellStyle name="Cálculo 3 2 3 2 4 4" xfId="4116"/>
    <cellStyle name="Cálculo 2 2 2 2 4 6" xfId="4117"/>
    <cellStyle name="Total 2 2 2 2 2 2 3 4" xfId="4118"/>
    <cellStyle name="Cálculo 2 2 2 2 4 6 2" xfId="4119"/>
    <cellStyle name="Cálculo 2 2 2 5 2" xfId="4120"/>
    <cellStyle name="Total 2 2 2 2 2 2 3 5" xfId="4121"/>
    <cellStyle name="Cálculo 2 2 2 2 4 6 3" xfId="4122"/>
    <cellStyle name="Cálculo 3 3 14" xfId="4123"/>
    <cellStyle name="Total 2 2 3 2 3 2 4" xfId="4124"/>
    <cellStyle name="Cálculo 3 2 3 2 4 5" xfId="4125"/>
    <cellStyle name="Cálculo 2 2 2 2 4 7" xfId="4126"/>
    <cellStyle name="Cálculo 3 3 15" xfId="4127"/>
    <cellStyle name="Total 2 2 3 2 3 2 5" xfId="4128"/>
    <cellStyle name="Cálculo 3 2 3 2 4 6" xfId="4129"/>
    <cellStyle name="Cálculo 2 2 2 2 4 8" xfId="4130"/>
    <cellStyle name="Cálculo 2 2 2 2 4 9" xfId="4131"/>
    <cellStyle name="Separador de milhares 2 2 6 2 2 3" xfId="4132"/>
    <cellStyle name="Note 3 3 4 6 2" xfId="4133"/>
    <cellStyle name="Entrada 2 2 2 3 13" xfId="4134"/>
    <cellStyle name="Normal 3 13 44" xfId="4135"/>
    <cellStyle name="Normal 3 13 39" xfId="4136"/>
    <cellStyle name="Cálculo 2 2 2 2 5" xfId="4137"/>
    <cellStyle name="Normal 3 13 44 2" xfId="4138"/>
    <cellStyle name="Normal 3 13 39 2" xfId="4139"/>
    <cellStyle name="Cálculo 2 2 2 2 5 2" xfId="4140"/>
    <cellStyle name="Saída 3 2 3 2 2 11" xfId="4141"/>
    <cellStyle name="Output 5 6" xfId="4142"/>
    <cellStyle name="Cálculo 2 2 2 2 5 2 2" xfId="4143"/>
    <cellStyle name="Saída 3 2 3 2 2 12" xfId="4144"/>
    <cellStyle name="Output 5 7" xfId="4145"/>
    <cellStyle name="Cálculo 2 2 2 2 5 2 3" xfId="4146"/>
    <cellStyle name="Output 5 8" xfId="4147"/>
    <cellStyle name="Cálculo 2 2 2 2 5 2 4" xfId="4148"/>
    <cellStyle name="Cálculo 2 2 2 2 5 3" xfId="4149"/>
    <cellStyle name="Heading" xfId="4150"/>
    <cellStyle name="Cálculo 3 2 3 2 5 2" xfId="4151"/>
    <cellStyle name="Cálculo 2 2 2 2 5 4" xfId="4152"/>
    <cellStyle name="Total 2 2 3 2 3 3 2" xfId="4153"/>
    <cellStyle name="Cálculo 3 2 3 2 5 3" xfId="4154"/>
    <cellStyle name="Cálculo 2 2 2 2 5 5" xfId="4155"/>
    <cellStyle name="Separador de milhares 2 2 6 2 2 4" xfId="4156"/>
    <cellStyle name="Entrada 2 2 2 3 14" xfId="4157"/>
    <cellStyle name="Normal 3 13 45" xfId="4158"/>
    <cellStyle name="Cálculo 2 2 2 2 6" xfId="4159"/>
    <cellStyle name="Normal 3 13 45 2" xfId="4160"/>
    <cellStyle name="Cálculo 2 2 2 2 6 2" xfId="4161"/>
    <cellStyle name="Cálculo 2 2 2 2 6 2 2" xfId="4162"/>
    <cellStyle name="Cálculo 2 2 2 2 6 2 3" xfId="4163"/>
    <cellStyle name="Cálculo 2 2 2 2 6 2 4" xfId="4164"/>
    <cellStyle name="Cálculo 2 2 2 2 6 3" xfId="4165"/>
    <cellStyle name="Cálculo 3 2 3 2 6 2" xfId="4166"/>
    <cellStyle name="Cálculo 2 2 2 2 6 4" xfId="4167"/>
    <cellStyle name="Total 2 2 3 2 3 4 2" xfId="4168"/>
    <cellStyle name="Cálculo 3 2 3 2 6 3" xfId="4169"/>
    <cellStyle name="Cálculo 2 2 2 2 6 5" xfId="4170"/>
    <cellStyle name="Cálculo 2 2 2 2 7 2" xfId="4171"/>
    <cellStyle name="Nota 3 6 3 3 2 8 3" xfId="4172"/>
    <cellStyle name="Cálculo 3" xfId="4173"/>
    <cellStyle name="Cálculo 2 2 2 2 7 2 2" xfId="4174"/>
    <cellStyle name="Cálculo 2 2 2 2 7 2 3" xfId="4175"/>
    <cellStyle name="Cálculo 2 2 2 2 7 2 4" xfId="4176"/>
    <cellStyle name="Cálculo 2 2 2 2 7 3" xfId="4177"/>
    <cellStyle name="Cálculo 3 2 3 2 7 2" xfId="4178"/>
    <cellStyle name="Cálculo 2 2 2 2 7 4" xfId="4179"/>
    <cellStyle name="Total 2 2 3 2 3 5 2" xfId="4180"/>
    <cellStyle name="Separador de milhares 8 2 2 2 4 2 2 2" xfId="4181"/>
    <cellStyle name="Cálculo 3 2 3 2 7 3" xfId="4182"/>
    <cellStyle name="Cálculo 2 2 2 2 7 5" xfId="4183"/>
    <cellStyle name="Cálculo 2 2 2 2 8 2" xfId="4184"/>
    <cellStyle name="Cálculo 2 2 2 2 8 2 2" xfId="4185"/>
    <cellStyle name="Cálculo 2 2 2 2 8 2 3" xfId="4186"/>
    <cellStyle name="Cálculo 2 2 2 2 8 2 4" xfId="4187"/>
    <cellStyle name="Cálculo 2 2 2 2 8 3" xfId="4188"/>
    <cellStyle name="Nota 3 8 2 2 2 4" xfId="4189"/>
    <cellStyle name="Cálculo 3 2 3 2 8 2" xfId="4190"/>
    <cellStyle name="Separador de milhares 2 14 3 6" xfId="4191"/>
    <cellStyle name="Cálculo 2 2 2 3 2 5 2 2" xfId="4192"/>
    <cellStyle name="Cálculo 2 2 2 2 8 4" xfId="4193"/>
    <cellStyle name="Cálculo 2 2 2 2 9 2" xfId="4194"/>
    <cellStyle name="Cálculo 2 2 2 2 9 3" xfId="4195"/>
    <cellStyle name="Nota 3 8 2 2 3 4" xfId="4196"/>
    <cellStyle name="Cálculo 3 2 3 2 9 2" xfId="4197"/>
    <cellStyle name="Cálculo 2 2 2 2 9 4" xfId="4198"/>
    <cellStyle name="Cálculo 2 2 2 3" xfId="4199"/>
    <cellStyle name="Separador de milhares 2 3 9 2 2 2 2 2 2" xfId="4200"/>
    <cellStyle name="Nota 2 3 2 2 3 4 5 2" xfId="4201"/>
    <cellStyle name="Cálculo 2 2 2 3 10" xfId="4202"/>
    <cellStyle name="Nota 3 7 3 3 5 3 2" xfId="4203"/>
    <cellStyle name="Cálculo 2 2 2 3 10 3" xfId="4204"/>
    <cellStyle name="Cálculo 2 2 2 3 10 4" xfId="4205"/>
    <cellStyle name="Saída 2 2 2 4 4 2" xfId="4206"/>
    <cellStyle name="Cálculo 2 2 2 3 11" xfId="4207"/>
    <cellStyle name="Saída 2 2 2 4 4 2 2" xfId="4208"/>
    <cellStyle name="Cálculo 2 2 2 3 11 2" xfId="4209"/>
    <cellStyle name="Saída 2 2 2 4 4 2 3" xfId="4210"/>
    <cellStyle name="Cálculo 2 2 2 3 11 3" xfId="4211"/>
    <cellStyle name="Cálculo 2 2 2 3 2 10" xfId="4212"/>
    <cellStyle name="Cálculo 2 2 2 3 2 10 2" xfId="4213"/>
    <cellStyle name="Cálculo 2 2 2 3 2 11" xfId="4214"/>
    <cellStyle name="Total 2 2 2 2 2 2 3 2" xfId="4215"/>
    <cellStyle name="Cálculo 2 2 2 3 2 12" xfId="4216"/>
    <cellStyle name="Cálculo 2 2 2 3 2 2" xfId="4217"/>
    <cellStyle name="Saída 3 2 6 6 3" xfId="4218"/>
    <cellStyle name="Cálculo 2 2 2 3 2 2 11" xfId="4219"/>
    <cellStyle name="Cálculo 3 3 7 2 4" xfId="4220"/>
    <cellStyle name="Cálculo 3 3 3 2 4 4" xfId="4221"/>
    <cellStyle name="Cálculo 2 2 2 3 2 2 2" xfId="4222"/>
    <cellStyle name="Saída 2 2 2 2 2 8 2" xfId="4223"/>
    <cellStyle name="Cálculo 3 2 5 9" xfId="4224"/>
    <cellStyle name="Cálculo 2 2 3 5 7" xfId="4225"/>
    <cellStyle name="Saída 3 2 3 2 2 6 2" xfId="4226"/>
    <cellStyle name="Cálculo 2 2 2 3 2 2 2 2 2" xfId="4227"/>
    <cellStyle name="Cálculo 2 2 3 5 8" xfId="4228"/>
    <cellStyle name="Saída 3 2 3 2 2 6 3" xfId="4229"/>
    <cellStyle name="Cálculo 2 2 2 3 2 2 2 2 3" xfId="4230"/>
    <cellStyle name="Cálculo 2 2 3 5 9" xfId="4231"/>
    <cellStyle name="Saída 3 2 3 2 2 6 4" xfId="4232"/>
    <cellStyle name="Cálculo 2 2 2 3 2 2 2 2 4" xfId="4233"/>
    <cellStyle name="Separador de milhares 2 11 3 7" xfId="4234"/>
    <cellStyle name="Saída 3 2 3 2 2 7" xfId="4235"/>
    <cellStyle name="Cálculo 2 2 2 3 2 2 2 3" xfId="4236"/>
    <cellStyle name="Saída 2 2 2 2 2 9 2" xfId="4237"/>
    <cellStyle name="Cálculo 3 2 6 9" xfId="4238"/>
    <cellStyle name="Separador de milhares 2 6" xfId="4239"/>
    <cellStyle name="Saída 3 2 3 2 2 7 2" xfId="4240"/>
    <cellStyle name="Cálculo 2 2 2 3 2 2 2 3 2" xfId="4241"/>
    <cellStyle name="Separador de milhares 2 7" xfId="4242"/>
    <cellStyle name="Saída 3 2 3 2 2 7 3" xfId="4243"/>
    <cellStyle name="Cálculo 2 2 2 3 2 2 2 3 3" xfId="4244"/>
    <cellStyle name="Cálculo 2 2 3 3 3 2 2 2" xfId="4245"/>
    <cellStyle name="Separador de milhares 2 11 3 8" xfId="4246"/>
    <cellStyle name="Saída 3 2 3 2 2 8" xfId="4247"/>
    <cellStyle name="Cálculo 2 2 2 3 2 2 2 4" xfId="4248"/>
    <cellStyle name="Cálculo 2 2 2 3 2 2 3" xfId="4249"/>
    <cellStyle name="Saída 3 2 3 2 3 6" xfId="4250"/>
    <cellStyle name="Cálculo 2 2 2 3 2 2 3 2" xfId="4251"/>
    <cellStyle name="Saída 2 2 2 2 3 8 2" xfId="4252"/>
    <cellStyle name="Cálculo 3 3 5 9" xfId="4253"/>
    <cellStyle name="Saída 3 2 3 2 3 6 2" xfId="4254"/>
    <cellStyle name="Cálculo 2 2 2 3 2 2 3 2 2" xfId="4255"/>
    <cellStyle name="Saída 3 2 3 2 3 6 3" xfId="4256"/>
    <cellStyle name="Cálculo 2 2 2 3 2 2 3 2 3" xfId="4257"/>
    <cellStyle name="Cálculo 2 2 2 3 2 2 3 2 4" xfId="4258"/>
    <cellStyle name="Saída 3 2 3 2 3 7" xfId="4259"/>
    <cellStyle name="Cálculo 2 2 2 3 2 2 3 3" xfId="4260"/>
    <cellStyle name="Cálculo 2 2 2 3 2 2 3 3 2" xfId="4261"/>
    <cellStyle name="Cálculo 2 2 2 3 2 2 3 3 3" xfId="4262"/>
    <cellStyle name="Saída 3 2 3 2 3 8" xfId="4263"/>
    <cellStyle name="Cálculo 2 2 2 3 2 2 3 4" xfId="4264"/>
    <cellStyle name="Saída 3 2 3 2 3 9" xfId="4265"/>
    <cellStyle name="Cálculo 2 2 2 3 2 2 3 5" xfId="4266"/>
    <cellStyle name="Cálculo 2 2 2 3 2 2 3 6" xfId="4267"/>
    <cellStyle name="Cálculo 2 2 2 3 2 2 4" xfId="4268"/>
    <cellStyle name="Saída 3 2 3 2 4 6" xfId="4269"/>
    <cellStyle name="Cálculo 2 2 2 3 2 2 4 2" xfId="4270"/>
    <cellStyle name="Cálculo 2 2 2 3 2 2 4 2 2" xfId="4271"/>
    <cellStyle name="Cálculo 2 2 2 3 2 2 4 2 3" xfId="4272"/>
    <cellStyle name="Cálculo 2 2 2 3 2 2 4 2 4" xfId="4273"/>
    <cellStyle name="Cálculo 2 2 2 3 2 2 4 3" xfId="4274"/>
    <cellStyle name="Cálculo 2 2 2 3 2 2 4 3 2" xfId="4275"/>
    <cellStyle name="Cálculo 2 2 2 3 2 2 4 3 3" xfId="4276"/>
    <cellStyle name="Cálculo 2 2 2 3 2 2 4 4" xfId="4277"/>
    <cellStyle name="Cálculo 2 2 2 3 2 2 4 5" xfId="4278"/>
    <cellStyle name="Separador de milhares 6 3 2 4 2 2" xfId="4279"/>
    <cellStyle name="Cálculo 2 2 2 3 2 2 4 6" xfId="4280"/>
    <cellStyle name="Cálculo 2 2 2 3 2 2 5 4" xfId="4281"/>
    <cellStyle name="Cálculo 2 2 2 3 2 2 6 3" xfId="4282"/>
    <cellStyle name="Cálculo 2 2 2 3 2 2 6 4" xfId="4283"/>
    <cellStyle name="Cálculo 2 2 2 3 2 2 7 2" xfId="4284"/>
    <cellStyle name="Cálculo 2 2 2 3 2 2 7 3" xfId="4285"/>
    <cellStyle name="Cálculo 2 2 2 6 2 2" xfId="4286"/>
    <cellStyle name="Cálculo 2 2 2 3 2 2 7 4" xfId="4287"/>
    <cellStyle name="Normal 56 3 3 2" xfId="4288"/>
    <cellStyle name="Entrada 2 2 2 2 4 3 2" xfId="4289"/>
    <cellStyle name="Separador de milhares 2 2 11 2 2 3 2 2" xfId="4290"/>
    <cellStyle name="Nota 2 2 2 2 3 2 4 5" xfId="4291"/>
    <cellStyle name="Cálculo 2 2 2 3 2 2 8" xfId="4292"/>
    <cellStyle name="Cálculo 2 2 2 3 2 2 8 2" xfId="4293"/>
    <cellStyle name="Cálculo 2 2 2 3 2 2 8 3" xfId="4294"/>
    <cellStyle name="Cálculo 2 2 2 6 3 2" xfId="4295"/>
    <cellStyle name="Cálculo 2 2 2 3 2 2 8 4" xfId="4296"/>
    <cellStyle name="Normal 56 3 3 3" xfId="4297"/>
    <cellStyle name="Entrada 2 2 2 2 4 3 3" xfId="4298"/>
    <cellStyle name="Total 2 2 2 3 3 4 3 2" xfId="4299"/>
    <cellStyle name="Cálculo 2 2 2 3 2 2 9" xfId="4300"/>
    <cellStyle name="Cálculo 2 2 2 3 2 2 9 3" xfId="4301"/>
    <cellStyle name="Cálculo 2 2 2 3 2 3" xfId="4302"/>
    <cellStyle name="Cálculo 2 2 2 3 2 3 2" xfId="4303"/>
    <cellStyle name="Separador de milhares 2 12 3 6" xfId="4304"/>
    <cellStyle name="Saída 3 2 3 3 2 6" xfId="4305"/>
    <cellStyle name="Cálculo 2 2 2 3 2 3 2 2" xfId="4306"/>
    <cellStyle name="Output 2 2 2 2 3 2 2" xfId="4307"/>
    <cellStyle name="Cálculo 2 2 2 3 2 3 2 2 3" xfId="4308"/>
    <cellStyle name="Cálculo 3 2 2 3 10" xfId="4309"/>
    <cellStyle name="Separador de milhares 2 12 3 7" xfId="4310"/>
    <cellStyle name="Cálculo 2 2 2 3 2 3 2 3" xfId="4311"/>
    <cellStyle name="Cálculo 3 2 2 3 11" xfId="4312"/>
    <cellStyle name="Separador de milhares 2 12 3 8" xfId="4313"/>
    <cellStyle name="Cálculo 2 2 2 3 2 3 2 4" xfId="4314"/>
    <cellStyle name="Separador de milhares 10 4 3 3 2 2 2 2 2" xfId="4315"/>
    <cellStyle name="Cálculo 2 2 2 3 2 3 3" xfId="4316"/>
    <cellStyle name="Saída 3 2 3 3 3 6" xfId="4317"/>
    <cellStyle name="Cálculo 2 2 2 3 2 3 3 2" xfId="4318"/>
    <cellStyle name="Separador de milhares 2 7 2 2 5" xfId="4319"/>
    <cellStyle name="Nota 2 2 2 2 3 2 5 3 2" xfId="4320"/>
    <cellStyle name="Cálculo 2 2 2 3 2 3 6 2" xfId="4321"/>
    <cellStyle name="Separador de milhares 2 7 2 2 6" xfId="4322"/>
    <cellStyle name="Cálculo 2 2 2 3 2 3 6 3" xfId="4323"/>
    <cellStyle name="Entrada 2 2 2 2 4 4 3" xfId="4324"/>
    <cellStyle name="Saída 3 3 3 2 2 3" xfId="4325"/>
    <cellStyle name="Cálculo 2 2 2 3 2 3 9" xfId="4326"/>
    <cellStyle name="Cálculo 3 2 3 3 2 2" xfId="4327"/>
    <cellStyle name="Cálculo 2 2 2 3 2 4" xfId="4328"/>
    <cellStyle name="Separador de milhares 2 13 3 6" xfId="4329"/>
    <cellStyle name="Cálculo 2 2 2 3 2 4 2 2" xfId="4330"/>
    <cellStyle name="Separador de milhares 2 13 3 7" xfId="4331"/>
    <cellStyle name="Cálculo 2 2 2 3 2 4 2 3" xfId="4332"/>
    <cellStyle name="Separador de milhares 2 13 3 8" xfId="4333"/>
    <cellStyle name="Cálculo 2 2 2 3 2 4 2 4" xfId="4334"/>
    <cellStyle name="Saída 2 2 3 2 2 4 4" xfId="4335"/>
    <cellStyle name="Cálculo 3 2 3 3 2 2 3" xfId="4336"/>
    <cellStyle name="Cálculo 2 2 2 3 2 4 3" xfId="4337"/>
    <cellStyle name="Cálculo 2 2 2 3 2 4 3 2" xfId="4338"/>
    <cellStyle name="Cálculo 2 2 2 3 2 4 3 3" xfId="4339"/>
    <cellStyle name="Saída 2 2 3 2 2 4 5" xfId="4340"/>
    <cellStyle name="Cálculo 3 2 3 3 2 2 4" xfId="4341"/>
    <cellStyle name="Cálculo 2 2 2 3 2 4 4" xfId="4342"/>
    <cellStyle name="Nota 2 2 2 2 3 2 6 2" xfId="4343"/>
    <cellStyle name="Cálculo 2 2 2 3 2 4 5" xfId="4344"/>
    <cellStyle name="Nota 2 2 2 2 3 2 6 3" xfId="4345"/>
    <cellStyle name="Cálculo 2 2 2 3 2 4 6" xfId="4346"/>
    <cellStyle name="Cálculo 3 2 3 3 2 3" xfId="4347"/>
    <cellStyle name="Cálculo 2 2 2 3 2 5" xfId="4348"/>
    <cellStyle name="Cálculo 2 2 2 3 2 5 4" xfId="4349"/>
    <cellStyle name="Nota 2 2 2 2 3 2 7 2" xfId="4350"/>
    <cellStyle name="Cálculo 2 2 2 3 2 5 5" xfId="4351"/>
    <cellStyle name="Nota 3 8 2 3 2 4" xfId="4352"/>
    <cellStyle name="Cálculo 3 2 3 3 8 2" xfId="4353"/>
    <cellStyle name="Cálculo 2 2 2 3 8 4" xfId="4354"/>
    <cellStyle name="Separador de milhares 2 20 3 6" xfId="4355"/>
    <cellStyle name="Separador de milhares 2 15 3 6" xfId="4356"/>
    <cellStyle name="Cálculo 2 2 2 3 2 6 2 2" xfId="4357"/>
    <cellStyle name="Cálculo 3 2 3 3 9" xfId="4358"/>
    <cellStyle name="Total 2 2 2 9 2 2" xfId="4359"/>
    <cellStyle name="Saída 2 2 2 2 2 2 3 2 4" xfId="4360"/>
    <cellStyle name="Cálculo 2 2 2 3 2 6 3" xfId="4361"/>
    <cellStyle name="Total 2 2 2 9 2 3" xfId="4362"/>
    <cellStyle name="Cálculo 2 2 2 3 2 6 4" xfId="4363"/>
    <cellStyle name="Total 2 2 2 9 2 4" xfId="4364"/>
    <cellStyle name="Nota 2 2 2 2 3 2 8 2" xfId="4365"/>
    <cellStyle name="Cálculo 2 2 2 3 2 6 5" xfId="4366"/>
    <cellStyle name="Cálculo 2 2 3 3 2 8 2" xfId="4367"/>
    <cellStyle name="Normal 3 12 2" xfId="4368"/>
    <cellStyle name="Cálculo 2 2 2 4 8 4" xfId="4369"/>
    <cellStyle name="Separador de milhares 2 21 3 6" xfId="4370"/>
    <cellStyle name="Separador de milhares 2 16 3 6" xfId="4371"/>
    <cellStyle name="Cálculo 2 2 2 3 2 7 2 2" xfId="4372"/>
    <cellStyle name="Cálculo 3 2 3 4 9" xfId="4373"/>
    <cellStyle name="Cálculo 2 2 3 3 2 9" xfId="4374"/>
    <cellStyle name="Cálculo 2 2 2 3 2 7 3" xfId="4375"/>
    <cellStyle name="Cálculo 2 2 2 3 2 7 4" xfId="4376"/>
    <cellStyle name="Nota 3 6 3 4 4 2 2" xfId="4377"/>
    <cellStyle name="Nota 2 2 2 2 3 2 9 2" xfId="4378"/>
    <cellStyle name="Cálculo 2 2 2 3 2 7 5" xfId="4379"/>
    <cellStyle name="Cálculo 2 2 2 3 2 9 2" xfId="4380"/>
    <cellStyle name="Célula de Verificação 2 2" xfId="4381"/>
    <cellStyle name="Cálculo 3 2 3 2 2 5 3 2" xfId="4382"/>
    <cellStyle name="Cálculo 3 3 11 4" xfId="4383"/>
    <cellStyle name="Cálculo 3 2 3 2 4 2 4" xfId="4384"/>
    <cellStyle name="Cálculo 2 2 2 3 3" xfId="4385"/>
    <cellStyle name="Cálculo 2 2 3 3 3 6 2" xfId="4386"/>
    <cellStyle name="Nota 3 6 2 3 2 2 4" xfId="4387"/>
    <cellStyle name="Cálculo 2 2 2 3 3 10" xfId="4388"/>
    <cellStyle name="Cálculo 2 2 3 3 3 6 3" xfId="4389"/>
    <cellStyle name="Separador de milhares 5 2 2 2 2 3 2" xfId="4390"/>
    <cellStyle name="Nota 3 6 2 3 2 2 5" xfId="4391"/>
    <cellStyle name="Cálculo 2 2 2 3 3 11" xfId="4392"/>
    <cellStyle name="Total 2 2 2 2 2 2 8 2" xfId="4393"/>
    <cellStyle name="Nota 3 6 2 3 2 2 6" xfId="4394"/>
    <cellStyle name="Cálculo 2 2 2 3 3 12" xfId="4395"/>
    <cellStyle name="Cálculo 2 2 2 3 3 2" xfId="4396"/>
    <cellStyle name="Texto de Aviso 4" xfId="4397"/>
    <cellStyle name="Note 2 2 5 4" xfId="4398"/>
    <cellStyle name="Cálculo 2 2 2 3 3 2 2" xfId="4399"/>
    <cellStyle name="Saída 2 2 2 2 2 2 3 6" xfId="4400"/>
    <cellStyle name="Cálculo 2 2 2 3 3 2 2 4" xfId="4401"/>
    <cellStyle name="Note 2 2 5 5" xfId="4402"/>
    <cellStyle name="Cálculo 2 2 2 3 3 2 3" xfId="4403"/>
    <cellStyle name="Note 2 2 5 6" xfId="4404"/>
    <cellStyle name="Cálculo 2 2 2 3 3 2 4" xfId="4405"/>
    <cellStyle name="Entrada 2 2 2 3 2 2 2 2 2" xfId="4406"/>
    <cellStyle name="Cálculo 2 2 2 3 3 3" xfId="4407"/>
    <cellStyle name="Note 2 2 6 4" xfId="4408"/>
    <cellStyle name="Cálculo 2 2 2 3 3 3 2" xfId="4409"/>
    <cellStyle name="Note 2 2 6 4 2" xfId="4410"/>
    <cellStyle name="Cálculo 2 2 2 3 3 3 2 2" xfId="4411"/>
    <cellStyle name="Cálculo 2 2 2 3 3 3 2 3" xfId="4412"/>
    <cellStyle name="Cálculo 2 2 2 3 3 3 2 4" xfId="4413"/>
    <cellStyle name="Note 2 2 6 5" xfId="4414"/>
    <cellStyle name="Cálculo 2 2 2 3 3 3 3" xfId="4415"/>
    <cellStyle name="Note 2 2 6 5 2" xfId="4416"/>
    <cellStyle name="Cálculo 2 2 2 3 3 3 3 2" xfId="4417"/>
    <cellStyle name="Cálculo 2 2 2 3 3 3 3 3" xfId="4418"/>
    <cellStyle name="Note 2 2 6 6" xfId="4419"/>
    <cellStyle name="Cálculo 2 2 2 3 3 3 4" xfId="4420"/>
    <cellStyle name="Note 2 2 6 7" xfId="4421"/>
    <cellStyle name="Nota 2 2 2 2 3 3 5 2" xfId="4422"/>
    <cellStyle name="Cálculo 2 2 2 3 3 3 5" xfId="4423"/>
    <cellStyle name="Note 2 2 6 8" xfId="4424"/>
    <cellStyle name="Nota 2 2 2 2 3 3 5 3" xfId="4425"/>
    <cellStyle name="Cálculo 2 2 2 3 3 3 6" xfId="4426"/>
    <cellStyle name="Cálculo 2 2 2 3 3 4 2 2" xfId="4427"/>
    <cellStyle name="Cálculo 2 2 2 3 3 4 2 3" xfId="4428"/>
    <cellStyle name="Cálculo 2 2 2 3 3 4 2 4" xfId="4429"/>
    <cellStyle name="Cálculo 3 2 3 3 3 2 3" xfId="4430"/>
    <cellStyle name="Cálculo 2 2 2 3 3 4 3" xfId="4431"/>
    <cellStyle name="Cálculo 2 2 2 3 3 4 3 2" xfId="4432"/>
    <cellStyle name="Cálculo 2 2 2 3 3 4 3 3" xfId="4433"/>
    <cellStyle name="Separador de milhares 3 14 2 2" xfId="4434"/>
    <cellStyle name="Cálculo 3 2 3 3 3 2 4" xfId="4435"/>
    <cellStyle name="Cálculo 2 2 2 3 3 4 4" xfId="4436"/>
    <cellStyle name="Nota 2 2 2 2 3 3 6 2" xfId="4437"/>
    <cellStyle name="Cálculo 2 2 2 3 3 4 5" xfId="4438"/>
    <cellStyle name="Nota 2 2 2 2 3 3 6 3" xfId="4439"/>
    <cellStyle name="Cálculo 2 2 2 3 3 4 6" xfId="4440"/>
    <cellStyle name="Entrada 2 2 2 3 2 2 2 2 4" xfId="4441"/>
    <cellStyle name="Cálculo 3 2 3 3 3 3" xfId="4442"/>
    <cellStyle name="Cálculo 2 2 2 3 3 5" xfId="4443"/>
    <cellStyle name="Cálculo 3 2 3 3 3 3 3" xfId="4444"/>
    <cellStyle name="Cálculo 2 2 2 3 3 5 3" xfId="4445"/>
    <cellStyle name="Cálculo 2 2 2 3 3 5 4" xfId="4446"/>
    <cellStyle name="Nota 2 2 2 2 3 3 7 2" xfId="4447"/>
    <cellStyle name="Cálculo 2 2 2 3 3 5 5" xfId="4448"/>
    <cellStyle name="Nota 2 2 2 2 3 3 7 3" xfId="4449"/>
    <cellStyle name="Cálculo 2 2 2 3 3 5 6" xfId="4450"/>
    <cellStyle name="Saída 2 2 2 2 2 2 4 2 4" xfId="4451"/>
    <cellStyle name="Cálculo 2 2 2 3 3 6 3" xfId="4452"/>
    <cellStyle name="Cálculo 2 2 2 3 3 6 4" xfId="4453"/>
    <cellStyle name="Nota 2 2 2 2 3 3 8 2" xfId="4454"/>
    <cellStyle name="Cálculo 2 2 2 3 3 6 5" xfId="4455"/>
    <cellStyle name="Cálculo 3 2 3 3 3 5" xfId="4456"/>
    <cellStyle name="Cálculo 2 2 2 3 3 7" xfId="4457"/>
    <cellStyle name="Cálculo 2 2 2 3 3 7 3" xfId="4458"/>
    <cellStyle name="Cálculo 2 2 2 3 3 7 4" xfId="4459"/>
    <cellStyle name="Cálculo 3 2 3 2 2 6 2 2" xfId="4460"/>
    <cellStyle name="Cálculo 2 2 2 3 3 8 2" xfId="4461"/>
    <cellStyle name="Cálculo 3 2 3 2 2 6 2 3" xfId="4462"/>
    <cellStyle name="Cálculo 2 2 2 3 3 8 3" xfId="4463"/>
    <cellStyle name="Cálculo 3 2 3 2 2 6 2 4" xfId="4464"/>
    <cellStyle name="Cálculo 2 2 2 3 3 8 4" xfId="4465"/>
    <cellStyle name="Cálculo 2 2 2 3 3 9 2" xfId="4466"/>
    <cellStyle name="Cálculo 2 2 2 3 3 9 3" xfId="4467"/>
    <cellStyle name="Cálculo 2 2 2 3 4" xfId="4468"/>
    <cellStyle name="Total 2 2 3 2 4 2 3" xfId="4469"/>
    <cellStyle name="Nota 3 5 2 2 2 2 2 2" xfId="4470"/>
    <cellStyle name="Cálculo 3 2 3 3 4 4" xfId="4471"/>
    <cellStyle name="Cálculo 2 2 2 3 4 6" xfId="4472"/>
    <cellStyle name="Total 2 2 3 2 4 2 4" xfId="4473"/>
    <cellStyle name="Nota 3 5 2 2 2 2 2 3" xfId="4474"/>
    <cellStyle name="Cálculo 3 2 3 3 4 5" xfId="4475"/>
    <cellStyle name="Cálculo 2 2 2 3 4 7" xfId="4476"/>
    <cellStyle name="Cálculo 2 2 2 3 5" xfId="4477"/>
    <cellStyle name="Note 2 4 5 6" xfId="4478"/>
    <cellStyle name="Cálculo 2 2 2 3 5 2 4" xfId="4479"/>
    <cellStyle name="Total 2 2 7" xfId="4480"/>
    <cellStyle name="Total 2 2 3 2 4 3 3" xfId="4481"/>
    <cellStyle name="Nota 3 5 2 2 2 2 3 2" xfId="4482"/>
    <cellStyle name="Cálculo 3 2 3 3 5 4" xfId="4483"/>
    <cellStyle name="Cálculo 2 2 2 3 5 6" xfId="4484"/>
    <cellStyle name="Cálculo 2 2 2 3 6" xfId="4485"/>
    <cellStyle name="Separador de milhares 4 2 2 2 2 3" xfId="4486"/>
    <cellStyle name="Note 2 5 5 4" xfId="4487"/>
    <cellStyle name="Cálculo 2 2 2 3 6 2 2" xfId="4488"/>
    <cellStyle name="Note 2 5 5 5" xfId="4489"/>
    <cellStyle name="Cálculo 2 2 2 3 6 2 3" xfId="4490"/>
    <cellStyle name="Cálculo 2 2 2 3 6 2 4" xfId="4491"/>
    <cellStyle name="Cálculo 2 2 2 3 6 3" xfId="4492"/>
    <cellStyle name="Cálculo 3 2 3 3 6 2" xfId="4493"/>
    <cellStyle name="Cálculo 2 2 2 3 6 4" xfId="4494"/>
    <cellStyle name="Cálculo 3 2 3 3 6 3" xfId="4495"/>
    <cellStyle name="Cálculo 2 2 2 3 6 5" xfId="4496"/>
    <cellStyle name="Cálculo 3 3 4 2 2 4" xfId="4497"/>
    <cellStyle name="Cálculo 2 2 2 3 7 2" xfId="4498"/>
    <cellStyle name="Nota 2 2 2 12" xfId="4499"/>
    <cellStyle name="Entrada 2 2 2 2 2 6" xfId="4500"/>
    <cellStyle name="Cálculo 2 2 2 3 7 2 2" xfId="4501"/>
    <cellStyle name="Nota 2 2 3 5 6 2 2" xfId="4502"/>
    <cellStyle name="Nota 2 2 2 13" xfId="4503"/>
    <cellStyle name="Entrada 2 2 2 2 2 7" xfId="4504"/>
    <cellStyle name="Cálculo 2 2 2 3 7 2 3" xfId="4505"/>
    <cellStyle name="Nota 2 2 3 5 6 2 3" xfId="4506"/>
    <cellStyle name="Entrada 2 2 2 2 2 8" xfId="4507"/>
    <cellStyle name="Saída 2 2 4 5 2" xfId="4508"/>
    <cellStyle name="Cálculo 3 2 2 2 10" xfId="4509"/>
    <cellStyle name="Cálculo 2 2 2 3 7 2 4" xfId="4510"/>
    <cellStyle name="Cálculo 2 2 2 3 7 3" xfId="4511"/>
    <cellStyle name="Cálculo 3 2 3 3 7 2" xfId="4512"/>
    <cellStyle name="Cálculo 2 2 2 3 7 4" xfId="4513"/>
    <cellStyle name="Cálculo 3 2 3 3 7 3" xfId="4514"/>
    <cellStyle name="Cálculo 2 2 2 3 7 5" xfId="4515"/>
    <cellStyle name="Cálculo 2 2 2 3 8 2" xfId="4516"/>
    <cellStyle name="Cálculo 2 2 2 3 8 2 2" xfId="4517"/>
    <cellStyle name="Cálculo 2 2 2 3 8 2 3" xfId="4518"/>
    <cellStyle name="Cálculo 2 2 2 3 8 2 4" xfId="4519"/>
    <cellStyle name="Cálculo 2 2 2 3 8 3" xfId="4520"/>
    <cellStyle name="Cálculo 2 2 2 3 9" xfId="4521"/>
    <cellStyle name="Cálculo 2 2 2 3 9 2" xfId="4522"/>
    <cellStyle name="Cálculo 2 2 2 3 9 3" xfId="4523"/>
    <cellStyle name="Nota 3 8 2 3 3 4" xfId="4524"/>
    <cellStyle name="Cálculo 3 2 3 3 9 2" xfId="4525"/>
    <cellStyle name="Cálculo 2 2 2 3 9 4" xfId="4526"/>
    <cellStyle name="Cálculo 2 2 2 4" xfId="4527"/>
    <cellStyle name="Separador de milhares 2 19 3 2 2 2 2" xfId="4528"/>
    <cellStyle name="Nota 3 5 2 4 2 2 6 4" xfId="4529"/>
    <cellStyle name="Cálculo 2 2 2 4 10" xfId="4530"/>
    <cellStyle name="Saída 2 2 2 4 9 2" xfId="4531"/>
    <cellStyle name="Cálculo 2 2 2 4 11" xfId="4532"/>
    <cellStyle name="Total 2 2 2 3 2 10" xfId="4533"/>
    <cellStyle name="Separador de milhares 13 2 2 4 3 2" xfId="4534"/>
    <cellStyle name="Saída 2 2 2 4 9 3" xfId="4535"/>
    <cellStyle name="Cálculo 2 2 2 4 12" xfId="4536"/>
    <cellStyle name="Cálculo 2 2 2 4 2 2" xfId="4537"/>
    <cellStyle name="Separador de milhares 2 24" xfId="4538"/>
    <cellStyle name="Separador de milhares 2 19" xfId="4539"/>
    <cellStyle name="Cálculo 3 3 4 6" xfId="4540"/>
    <cellStyle name="Cálculo 2 2 2 4 2 2 2" xfId="4541"/>
    <cellStyle name="Total 3 3 3 2 9 2" xfId="4542"/>
    <cellStyle name="Cálculo 2 2 2 4 2 3" xfId="4543"/>
    <cellStyle name="Nota 2 3 2 5 11" xfId="4544"/>
    <cellStyle name="Cálculo 3 3 5 6" xfId="4545"/>
    <cellStyle name="Cálculo 2 2 2 4 2 3 2" xfId="4546"/>
    <cellStyle name="Cálculo 3 2 3 4 2 2" xfId="4547"/>
    <cellStyle name="Input 3 3 7 2" xfId="4548"/>
    <cellStyle name="Cálculo 2 2 3 3 2 2 2" xfId="4549"/>
    <cellStyle name="Total 3 3 3 2 9 3" xfId="4550"/>
    <cellStyle name="Heading 3 2 2" xfId="4551"/>
    <cellStyle name="Cálculo 2 2 2 4 2 4" xfId="4552"/>
    <cellStyle name="Cálculo 3 2 3 4 2 3" xfId="4553"/>
    <cellStyle name="Input 3 3 7 3" xfId="4554"/>
    <cellStyle name="Cálculo 2 2 3 3 2 2 3" xfId="4555"/>
    <cellStyle name="Cálculo 2 2 2 4 2 5" xfId="4556"/>
    <cellStyle name="Cálculo 3 2 3 4 2 4" xfId="4557"/>
    <cellStyle name="Input 3 3 7 4" xfId="4558"/>
    <cellStyle name="Cálculo 2 2 3 3 2 2 4" xfId="4559"/>
    <cellStyle name="Cálculo 2 2 2 4 2 6" xfId="4560"/>
    <cellStyle name="Moeda 8 2 2 2" xfId="4561"/>
    <cellStyle name="Cálculo 2 2 2 4 3" xfId="4562"/>
    <cellStyle name="Moeda 8 2 2 2 2" xfId="4563"/>
    <cellStyle name="Cálculo 2 2 2 4 3 2" xfId="4564"/>
    <cellStyle name="Note 3 2 5 4" xfId="4565"/>
    <cellStyle name="Moeda 8 2 2 2 2 2" xfId="4566"/>
    <cellStyle name="Cálculo 2 2 2 4 3 2 2" xfId="4567"/>
    <cellStyle name="Moeda 8 2 2 2 2 3" xfId="4568"/>
    <cellStyle name="Cálculo 2 2 2 4 3 2 3" xfId="4569"/>
    <cellStyle name="Cálculo 2 2 2 4 3 2 4" xfId="4570"/>
    <cellStyle name="Separador de milhares 7 4 7 2" xfId="4571"/>
    <cellStyle name="Entrada 2 2 2 3 2 2 3 2 2" xfId="4572"/>
    <cellStyle name="Moeda 8 2 2 2 3" xfId="4573"/>
    <cellStyle name="Cálculo 2 2 2 4 3 3" xfId="4574"/>
    <cellStyle name="Entrada 2 2 2 3 2 2 3 2 3" xfId="4575"/>
    <cellStyle name="Cálculo 3 2 3 4 3 2" xfId="4576"/>
    <cellStyle name="Input 3 3 8 2" xfId="4577"/>
    <cellStyle name="Cálculo 2 2 3 3 2 3 2" xfId="4578"/>
    <cellStyle name="Moeda 8 2 2 2 4" xfId="4579"/>
    <cellStyle name="Cálculo 2 2 2 4 3 4" xfId="4580"/>
    <cellStyle name="Entrada 2 2 2 3 2 2 3 2 4" xfId="4581"/>
    <cellStyle name="Cálculo 3 2 3 4 3 3" xfId="4582"/>
    <cellStyle name="Separador de milhares 10 4 3 3 3 2 2 2 2" xfId="4583"/>
    <cellStyle name="Input 3 3 8 3" xfId="4584"/>
    <cellStyle name="Cálculo 2 2 3 3 2 3 3" xfId="4585"/>
    <cellStyle name="Moeda 8 2 2 2 5" xfId="4586"/>
    <cellStyle name="Cálculo 2 2 2 4 3 5" xfId="4587"/>
    <cellStyle name="Input 3 3 8 4" xfId="4588"/>
    <cellStyle name="Cálculo 2 2 3 3 2 3 4" xfId="4589"/>
    <cellStyle name="Moeda 8 2 2 2 6" xfId="4590"/>
    <cellStyle name="Cálculo 2 2 2 4 3 6" xfId="4591"/>
    <cellStyle name="Saída 3 2 2 3 10" xfId="4592"/>
    <cellStyle name="Moeda 8 2 2 3" xfId="4593"/>
    <cellStyle name="Cálculo 2 2 2 4 4" xfId="4594"/>
    <cellStyle name="Note 3 3 5 4" xfId="4595"/>
    <cellStyle name="Moeda 8 2 2 3 2 2" xfId="4596"/>
    <cellStyle name="Cálculo 2 2 2 4 4 2 2" xfId="4597"/>
    <cellStyle name="Cálculo 2 2 2 4 4 2 3" xfId="4598"/>
    <cellStyle name="Cálculo 2 2 2 4 4 2 4" xfId="4599"/>
    <cellStyle name="Separador de milhares 7 4 8 2" xfId="4600"/>
    <cellStyle name="Entrada 2 2 2 3 2 2 3 3 2" xfId="4601"/>
    <cellStyle name="Moeda 8 2 2 3 3" xfId="4602"/>
    <cellStyle name="Cálculo 2 2 2 4 4 3" xfId="4603"/>
    <cellStyle name="Entrada 2 2 2 3 2 2 3 3 3" xfId="4604"/>
    <cellStyle name="Cálculo 3 2 3 4 4 2" xfId="4605"/>
    <cellStyle name="Input 3 3 9 2" xfId="4606"/>
    <cellStyle name="Cálculo 2 2 3 3 2 4 2" xfId="4607"/>
    <cellStyle name="Cálculo 2 2 2 4 4 4" xfId="4608"/>
    <cellStyle name="Total 2 2 3 2 5 2 2" xfId="4609"/>
    <cellStyle name="Cálculo 3 2 3 4 4 3" xfId="4610"/>
    <cellStyle name="Separador de milhares 2 3 10 2 2 10" xfId="4611"/>
    <cellStyle name="Input 3 3 9 3" xfId="4612"/>
    <cellStyle name="Cálculo 2 2 3 3 2 4 3" xfId="4613"/>
    <cellStyle name="Cálculo 2 2 2 4 4 5" xfId="4614"/>
    <cellStyle name="Separador de milhares 2 17 2 2 2" xfId="4615"/>
    <cellStyle name="Input 3 3 9 4" xfId="4616"/>
    <cellStyle name="Cálculo 2 2 3 3 2 4 4" xfId="4617"/>
    <cellStyle name="Cálculo 2 2 2 4 4 6" xfId="4618"/>
    <cellStyle name="Saída 3 2 2 3 11" xfId="4619"/>
    <cellStyle name="Moeda 8 2 2 4" xfId="4620"/>
    <cellStyle name="Cálculo 2 2 2 4 5" xfId="4621"/>
    <cellStyle name="Cálculo 3 2 2 2 6 4" xfId="4622"/>
    <cellStyle name="Output 2 8 3" xfId="4623"/>
    <cellStyle name="Note 3 4 5 4" xfId="4624"/>
    <cellStyle name="Moeda 8 2 2 4 2 2" xfId="4625"/>
    <cellStyle name="Cálculo 2 2 2 4 5 2 2" xfId="4626"/>
    <cellStyle name="Cálculo 3 2 2 2 6 5" xfId="4627"/>
    <cellStyle name="Output 2 8 4" xfId="4628"/>
    <cellStyle name="Note 3 4 5 5" xfId="4629"/>
    <cellStyle name="Cálculo 2 2 2 4 5 2 3" xfId="4630"/>
    <cellStyle name="Output 2 8 5" xfId="4631"/>
    <cellStyle name="Cálculo 2 2 2 4 5 2 4" xfId="4632"/>
    <cellStyle name="Moeda 8 2 2 4 3" xfId="4633"/>
    <cellStyle name="Cálculo 2 2 2 4 5 3" xfId="4634"/>
    <cellStyle name="Total 3 2 5" xfId="4635"/>
    <cellStyle name="Cálculo 3 2 3 4 5 2" xfId="4636"/>
    <cellStyle name="Cálculo 2 2 3 3 2 5 2" xfId="4637"/>
    <cellStyle name="Cálculo 2 2 2 4 5 4" xfId="4638"/>
    <cellStyle name="Total 3 2 6" xfId="4639"/>
    <cellStyle name="Cálculo 3 2 3 4 5 3" xfId="4640"/>
    <cellStyle name="Cálculo 2 2 3 3 2 5 3" xfId="4641"/>
    <cellStyle name="Cálculo 2 2 2 4 5 5" xfId="4642"/>
    <cellStyle name="Cálculo 2 2 3 3 2 5 4" xfId="4643"/>
    <cellStyle name="Cálculo 2 2 2 4 5 6" xfId="4644"/>
    <cellStyle name="Saída 3 2 2 3 12" xfId="4645"/>
    <cellStyle name="Moeda 8 2 2 5" xfId="4646"/>
    <cellStyle name="Cálculo 2 2 2 4 6" xfId="4647"/>
    <cellStyle name="Cálculo 3 2 2 3 6 4" xfId="4648"/>
    <cellStyle name="Output 3 8 3" xfId="4649"/>
    <cellStyle name="Note 3 5 5 4" xfId="4650"/>
    <cellStyle name="Cálculo 2 2 2 4 6 2 2" xfId="4651"/>
    <cellStyle name="Cálculo 3 2 2 3 6 5" xfId="4652"/>
    <cellStyle name="Output 3 8 4" xfId="4653"/>
    <cellStyle name="Note 3 5 5 5" xfId="4654"/>
    <cellStyle name="Cálculo 2 2 2 4 6 2 3" xfId="4655"/>
    <cellStyle name="Output 3 8 5" xfId="4656"/>
    <cellStyle name="Cálculo 2 2 2 4 6 2 4" xfId="4657"/>
    <cellStyle name="Cálculo 2 2 2 4 6 3" xfId="4658"/>
    <cellStyle name="Total 3 3 6" xfId="4659"/>
    <cellStyle name="Cálculo 3 2 3 4 6 3" xfId="4660"/>
    <cellStyle name="Cálculo 2 2 3 3 2 6 3" xfId="4661"/>
    <cellStyle name="Separador de milhares 2 3 2 2 2 2 2 2" xfId="4662"/>
    <cellStyle name="Entrada 3 2 5 2 2 3" xfId="4663"/>
    <cellStyle name="Cálculo 2 2 2 4 6 5" xfId="4664"/>
    <cellStyle name="Moeda 8 2 2 6" xfId="4665"/>
    <cellStyle name="Cálculo 2 2 2 4 7" xfId="4666"/>
    <cellStyle name="Moeda 2 13 3 2 6" xfId="4667"/>
    <cellStyle name="Cálculo 2 2 2 4 7 3" xfId="4668"/>
    <cellStyle name="Cálculo 2 2 3 3 2 7 2" xfId="4669"/>
    <cellStyle name="Normal 3 11 2" xfId="4670"/>
    <cellStyle name="Moeda 2 13 3 2 7" xfId="4671"/>
    <cellStyle name="Cálculo 2 2 2 4 7 4" xfId="4672"/>
    <cellStyle name="Moeda 8 2 2 7" xfId="4673"/>
    <cellStyle name="Cálculo 2 2 2 4 8" xfId="4674"/>
    <cellStyle name="Cálculo 2 2 2 4 8 2" xfId="4675"/>
    <cellStyle name="Cálculo 2 2 2 4 8 3" xfId="4676"/>
    <cellStyle name="Nota 3 8 2 4 3" xfId="4677"/>
    <cellStyle name="Cálculo 3 3 4 10" xfId="4678"/>
    <cellStyle name="Moeda 8 2 2 8" xfId="4679"/>
    <cellStyle name="Cálculo 2 2 2 4 9" xfId="4680"/>
    <cellStyle name="Separador de milhares 2 20 2 2 2 3" xfId="4681"/>
    <cellStyle name="Separador de milhares 2 15 2 2 2 3" xfId="4682"/>
    <cellStyle name="Cálculo 2 2 2 4 9 2" xfId="4683"/>
    <cellStyle name="Separador de milhares 2 20 2 2 2 4" xfId="4684"/>
    <cellStyle name="Separador de milhares 2 15 2 2 2 4" xfId="4685"/>
    <cellStyle name="Cálculo 2 2 2 4 9 3" xfId="4686"/>
    <cellStyle name="Cálculo 2 2 2 5" xfId="4687"/>
    <cellStyle name="Entrada 2 2 2 11 3" xfId="4688"/>
    <cellStyle name="Cálculo 2 2 2 5 2 2" xfId="4689"/>
    <cellStyle name="Cálculo 2 2 2 5 2 2 2" xfId="4690"/>
    <cellStyle name="Cálculo 2 2 2 5 2 3" xfId="4691"/>
    <cellStyle name="Cálculo 3 2 3 5 2 2" xfId="4692"/>
    <cellStyle name="Input 3 4 7 2" xfId="4693"/>
    <cellStyle name="Cálculo 2 2 3 3 3 2 2" xfId="4694"/>
    <cellStyle name="Normal 3 51 2" xfId="4695"/>
    <cellStyle name="Normal 3 46 2" xfId="4696"/>
    <cellStyle name="Cálculo 2 2 2 5 2 4" xfId="4697"/>
    <cellStyle name="Cálculo 3 2 3 5 2 3" xfId="4698"/>
    <cellStyle name="Input 3 4 7 3" xfId="4699"/>
    <cellStyle name="Cálculo 2 2 3 3 3 2 3" xfId="4700"/>
    <cellStyle name="Normal 3 51 3" xfId="4701"/>
    <cellStyle name="Normal 3 46 3" xfId="4702"/>
    <cellStyle name="Cálculo 2 2 2 5 2 5" xfId="4703"/>
    <cellStyle name="Cálculo 2 2 2 5 3" xfId="4704"/>
    <cellStyle name="Cálculo 2 2 2 5 3 2" xfId="4705"/>
    <cellStyle name="Entrada 2 2 2 3 2 2 4 2 2" xfId="4706"/>
    <cellStyle name="Cálculo 2 2 2 5 3 3" xfId="4707"/>
    <cellStyle name="Cálculo 2 2 2 5 4" xfId="4708"/>
    <cellStyle name="Output 2 2 2 5" xfId="4709"/>
    <cellStyle name="Cálculo 2 2 2 5 4 2" xfId="4710"/>
    <cellStyle name="Entrada 2 2 2 3 2 2 4 3 2" xfId="4711"/>
    <cellStyle name="Output 2 2 2 6" xfId="4712"/>
    <cellStyle name="Cálculo 2 2 2 5 4 3" xfId="4713"/>
    <cellStyle name="Cálculo 2 2 2 5 5" xfId="4714"/>
    <cellStyle name="Output 2 2 3 5" xfId="4715"/>
    <cellStyle name="Cálculo 2 2 2 5 5 2" xfId="4716"/>
    <cellStyle name="Output 2 2 3 6" xfId="4717"/>
    <cellStyle name="Nota 2 2 2 4 4 2 2 2" xfId="4718"/>
    <cellStyle name="Cálculo 2 2 2 5 5 3" xfId="4719"/>
    <cellStyle name="Cálculo 2 2 2 5 6" xfId="4720"/>
    <cellStyle name="Output 2 2 4 5" xfId="4721"/>
    <cellStyle name="Cálculo 2 2 2 5 6 2" xfId="4722"/>
    <cellStyle name="Output 2 2 4 6" xfId="4723"/>
    <cellStyle name="Nota 2 2 2 4 4 2 3 2" xfId="4724"/>
    <cellStyle name="Cálculo 2 2 2 5 6 3" xfId="4725"/>
    <cellStyle name="Cálculo 2 2 2 5 7" xfId="4726"/>
    <cellStyle name="Cálculo 2 2 2 5 8" xfId="4727"/>
    <cellStyle name="Cálculo 2 2 2 5 9" xfId="4728"/>
    <cellStyle name="Cálculo 2 2 2 6" xfId="4729"/>
    <cellStyle name="Cálculo 2 2 2 6 2" xfId="4730"/>
    <cellStyle name="Cálculo 2 2 2 6 2 3" xfId="4731"/>
    <cellStyle name="Cálculo 3 2 3 6 2 2" xfId="4732"/>
    <cellStyle name="Cálculo 2 2 3 3 4 2 2" xfId="4733"/>
    <cellStyle name="Cálculo 2 2 2 6 2 4" xfId="4734"/>
    <cellStyle name="Cálculo 3 2 3 6 2 3" xfId="4735"/>
    <cellStyle name="Cálculo 2 2 3 3 4 2 3" xfId="4736"/>
    <cellStyle name="Cálculo 2 2 2 6 2 5" xfId="4737"/>
    <cellStyle name="Cálculo 2 2 2 6 3" xfId="4738"/>
    <cellStyle name="Cálculo 2 2 2 6 3 3" xfId="4739"/>
    <cellStyle name="Cálculo 2 2 2 6 4" xfId="4740"/>
    <cellStyle name="Output 2 3 2 5" xfId="4741"/>
    <cellStyle name="Cálculo 2 2 2 6 4 2" xfId="4742"/>
    <cellStyle name="Output 2 3 2 6" xfId="4743"/>
    <cellStyle name="Cálculo 2 2 2 6 4 3" xfId="4744"/>
    <cellStyle name="Cálculo 2 2 2 6 5" xfId="4745"/>
    <cellStyle name="Entrada 2 2 2 2 2 2 3" xfId="4746"/>
    <cellStyle name="Output 2 3 3 5" xfId="4747"/>
    <cellStyle name="Cálculo 2 2 2 6 5 2" xfId="4748"/>
    <cellStyle name="Entrada 2 2 2 2 2 2 4" xfId="4749"/>
    <cellStyle name="Output 2 3 3 6" xfId="4750"/>
    <cellStyle name="Nota 2 2 2 4 4 3 2 2" xfId="4751"/>
    <cellStyle name="Cálculo 2 2 2 6 5 3" xfId="4752"/>
    <cellStyle name="Cálculo 2 2 2 6 6" xfId="4753"/>
    <cellStyle name="Nota 3 8 3 2 10" xfId="4754"/>
    <cellStyle name="Entrada 2 2 2 2 2 3 3" xfId="4755"/>
    <cellStyle name="Output 2 3 4 5" xfId="4756"/>
    <cellStyle name="Cálculo 2 2 2 6 6 2" xfId="4757"/>
    <cellStyle name="Nota 3 8 3 2 11" xfId="4758"/>
    <cellStyle name="Entrada 2 2 2 2 2 3 4" xfId="4759"/>
    <cellStyle name="Output 2 3 4 6" xfId="4760"/>
    <cellStyle name="Nota 2 2 2 4 4 3 3 2" xfId="4761"/>
    <cellStyle name="Cálculo 2 2 2 6 6 3" xfId="4762"/>
    <cellStyle name="Cálculo 2 2 2 6 7" xfId="4763"/>
    <cellStyle name="Nota 2 2 3 2 2 2" xfId="4764"/>
    <cellStyle name="Cálculo 2 2 2 6 8" xfId="4765"/>
    <cellStyle name="Nota 2 2 3 2 2 3" xfId="4766"/>
    <cellStyle name="Cálculo 2 2 2 6 9" xfId="4767"/>
    <cellStyle name="Saída 3 2 3 3 9 2" xfId="4768"/>
    <cellStyle name="Cálculo 2 2 2 7" xfId="4769"/>
    <cellStyle name="Cálculo 2 2 2 7 2" xfId="4770"/>
    <cellStyle name="Cálculo 2 2 3 2 2 11" xfId="4771"/>
    <cellStyle name="Cálculo 2 2 2 7 2 2" xfId="4772"/>
    <cellStyle name="Cálculo 2 2 3 2 2 12" xfId="4773"/>
    <cellStyle name="Cálculo 2 2 2 7 2 3" xfId="4774"/>
    <cellStyle name="Cálculo 3 2 3 7 2 2" xfId="4775"/>
    <cellStyle name="Note 2 3 2 6 3" xfId="4776"/>
    <cellStyle name="Cálculo 2 2 3 3 5 2 2" xfId="4777"/>
    <cellStyle name="Cálculo 2 2 2 7 2 4" xfId="4778"/>
    <cellStyle name="Cálculo 2 2 2 7 3" xfId="4779"/>
    <cellStyle name="Cálculo 2 2 2 7 4" xfId="4780"/>
    <cellStyle name="Cálculo 2 2 2 7 5" xfId="4781"/>
    <cellStyle name="Saída 3 2 3 3 9 3" xfId="4782"/>
    <cellStyle name="Nota 2 3 3 3 2 5 3 2" xfId="4783"/>
    <cellStyle name="Cálculo 2 2 2 8" xfId="4784"/>
    <cellStyle name="Cálculo 2 2 2 8 2" xfId="4785"/>
    <cellStyle name="Nota 2 2 2 4 2 3 4" xfId="4786"/>
    <cellStyle name="Cálculo 2 2 2 8 2 2" xfId="4787"/>
    <cellStyle name="Nota 2 2 2 4 2 3 5" xfId="4788"/>
    <cellStyle name="Cálculo 2 2 2 8 2 3" xfId="4789"/>
    <cellStyle name="Cálculo 3 2 3 8 2 2" xfId="4790"/>
    <cellStyle name="Note 2 3 3 6 3" xfId="4791"/>
    <cellStyle name="Cálculo 2 2 3 3 6 2 2" xfId="4792"/>
    <cellStyle name="Nota 2 2 2 4 2 3 6" xfId="4793"/>
    <cellStyle name="Cálculo 2 2 2 8 2 4" xfId="4794"/>
    <cellStyle name="Cálculo 2 2 2 8 3" xfId="4795"/>
    <cellStyle name="Cálculo 2 2 2 8 4" xfId="4796"/>
    <cellStyle name="Normal 3 31 2 2 2" xfId="4797"/>
    <cellStyle name="Normal 3 26 2 2 2" xfId="4798"/>
    <cellStyle name="Célula Ligada 2" xfId="4799"/>
    <cellStyle name="Cálculo 2 2 2 8 5" xfId="4800"/>
    <cellStyle name="Cálculo 2 2 2 9 2" xfId="4801"/>
    <cellStyle name="Cálculo 2 2 2 9 3" xfId="4802"/>
    <cellStyle name="Cálculo 2 2 2 9 4" xfId="4803"/>
    <cellStyle name="Cálculo 2 2 3" xfId="4804"/>
    <cellStyle name="Cálculo 2 2 3 10" xfId="4805"/>
    <cellStyle name="Cálculo 2 2 3 10 4" xfId="4806"/>
    <cellStyle name="Cálculo 2 2 3 11" xfId="4807"/>
    <cellStyle name="Cálculo 2 2 3 11 3" xfId="4808"/>
    <cellStyle name="Cálculo 2 2 3 11 4" xfId="4809"/>
    <cellStyle name="Nota 3 6 2 2 2 5 5" xfId="4810"/>
    <cellStyle name="Cálculo 3 2 4 12" xfId="4811"/>
    <cellStyle name="Cálculo 2 2 3 12 2" xfId="4812"/>
    <cellStyle name="Cálculo 2 2 3 12 3" xfId="4813"/>
    <cellStyle name="Saída 2 2 2 2 2 4 3" xfId="4814"/>
    <cellStyle name="Cálculo 3 2 2 3 2 2 2" xfId="4815"/>
    <cellStyle name="Input 2 2 7 2 2" xfId="4816"/>
    <cellStyle name="Cálculo 2 2 3 14" xfId="4817"/>
    <cellStyle name="Saída 3 3 3 3 2 2 2" xfId="4818"/>
    <cellStyle name="Saída 2 2 2 2 2 4 4" xfId="4819"/>
    <cellStyle name="Cálculo 3 2 2 3 2 2 3" xfId="4820"/>
    <cellStyle name="Input 2 2 7 2 3" xfId="4821"/>
    <cellStyle name="Cálculo 2 2 3 15" xfId="4822"/>
    <cellStyle name="Cálculo 2 2 3 2" xfId="4823"/>
    <cellStyle name="Porcentagem 13" xfId="4824"/>
    <cellStyle name="Cálculo 2 2 3 2 10" xfId="4825"/>
    <cellStyle name="Cálculo 3 2 2 3 6" xfId="4826"/>
    <cellStyle name="Porcentagem 13 2" xfId="4827"/>
    <cellStyle name="Note 3 5 5" xfId="4828"/>
    <cellStyle name="Nota 3 5 3 2 2 5 2 3" xfId="4829"/>
    <cellStyle name="Cálculo 2 2 3 2 10 2" xfId="4830"/>
    <cellStyle name="Cálculo 3 2 2 4" xfId="4831"/>
    <cellStyle name="Cálculo 2 2 3 2 2" xfId="4832"/>
    <cellStyle name="Cálculo 2 2 3 2 2 10" xfId="4833"/>
    <cellStyle name="Cálculo 3 2 2 4 2" xfId="4834"/>
    <cellStyle name="Input 2 3 7" xfId="4835"/>
    <cellStyle name="Cálculo 2 2 3 2 2 2" xfId="4836"/>
    <cellStyle name="Total 2 2 2 3 3 7 3" xfId="4837"/>
    <cellStyle name="Nota 3 7 3 2 3 6" xfId="4838"/>
    <cellStyle name="Cálculo 3 2 2 4 2 2" xfId="4839"/>
    <cellStyle name="Input 2 3 7 2" xfId="4840"/>
    <cellStyle name="Cálculo 2 2 3 2 2 2 2" xfId="4841"/>
    <cellStyle name="Saída 2 2 2 3 2 4 3" xfId="4842"/>
    <cellStyle name="Nota 3 7 3 2 3 6 2" xfId="4843"/>
    <cellStyle name="Cálculo 3 2 2 4 2 2 2" xfId="4844"/>
    <cellStyle name="Saída 2 2 2 5 7" xfId="4845"/>
    <cellStyle name="Input 2 3 7 2 2" xfId="4846"/>
    <cellStyle name="Cálculo 2 2 3 2 2 2 2 2" xfId="4847"/>
    <cellStyle name="Saída 2 2 2 3 2 4 4" xfId="4848"/>
    <cellStyle name="Nota 3 7 3 2 3 6 3" xfId="4849"/>
    <cellStyle name="Cálculo 3 2 2 4 2 2 3" xfId="4850"/>
    <cellStyle name="Saída 2 2 2 5 8" xfId="4851"/>
    <cellStyle name="Input 2 3 7 2 3" xfId="4852"/>
    <cellStyle name="Cálculo 2 2 3 2 2 2 2 3" xfId="4853"/>
    <cellStyle name="Saída 2 2 2 5 9" xfId="4854"/>
    <cellStyle name="Input 2 3 7 2 4" xfId="4855"/>
    <cellStyle name="Cálculo 2 2 3 2 2 2 2 4" xfId="4856"/>
    <cellStyle name="Total 2 2 2 3 3 7 4" xfId="4857"/>
    <cellStyle name="Nota 3 7 3 2 3 7" xfId="4858"/>
    <cellStyle name="Cálculo 3 2 2 4 2 3" xfId="4859"/>
    <cellStyle name="Input 2 3 7 3" xfId="4860"/>
    <cellStyle name="Cálculo 2 2 3 2 2 2 3" xfId="4861"/>
    <cellStyle name="Saída 2 2 2 6 7" xfId="4862"/>
    <cellStyle name="Cálculo 2 2 3 2 2 2 3 2" xfId="4863"/>
    <cellStyle name="Saída 2 2 3 4 10" xfId="4864"/>
    <cellStyle name="Saída 2 2 2 6 8" xfId="4865"/>
    <cellStyle name="Cálculo 2 2 3 2 2 2 3 3" xfId="4866"/>
    <cellStyle name="Separador de milhares 2 20 2 2 2 2 2" xfId="4867"/>
    <cellStyle name="Separador de milhares 2 15 2 2 2 2 2" xfId="4868"/>
    <cellStyle name="Cálculo 3 2 2 4 3" xfId="4869"/>
    <cellStyle name="Input 2 3 8" xfId="4870"/>
    <cellStyle name="Cálculo 2 2 3 2 2 3" xfId="4871"/>
    <cellStyle name="Total 2 2 2 3 3 8 3" xfId="4872"/>
    <cellStyle name="Separador de milhares 2 20 2 2 2 2 2 2" xfId="4873"/>
    <cellStyle name="Separador de milhares 2 15 2 2 2 2 2 2" xfId="4874"/>
    <cellStyle name="Nota 3 7 3 2 4 6" xfId="4875"/>
    <cellStyle name="Cálculo 3 2 2 4 3 2" xfId="4876"/>
    <cellStyle name="Input 2 3 8 2" xfId="4877"/>
    <cellStyle name="Cálculo 2 2 3 2 2 3 2" xfId="4878"/>
    <cellStyle name="Saída 2 2 3 5 9" xfId="4879"/>
    <cellStyle name="Input 2 3 8 2 4" xfId="4880"/>
    <cellStyle name="Cálculo 2 2 3 2 2 3 2 4" xfId="4881"/>
    <cellStyle name="Total 2 2 2 3 3 8 4" xfId="4882"/>
    <cellStyle name="Nota 3 7 3 2 4 7" xfId="4883"/>
    <cellStyle name="Cálculo 3 2 2 4 3 3" xfId="4884"/>
    <cellStyle name="Input 2 3 8 3" xfId="4885"/>
    <cellStyle name="Cálculo 2 2 3 2 2 3 3" xfId="4886"/>
    <cellStyle name="Normal 24" xfId="4887"/>
    <cellStyle name="Normal 19" xfId="4888"/>
    <cellStyle name="Cálculo 2 2 3 2 2 3 3 3" xfId="4889"/>
    <cellStyle name="Cálculo 2 2 3 2 2 3 6" xfId="4890"/>
    <cellStyle name="Total 2 2 2 3 3 9 3" xfId="4891"/>
    <cellStyle name="Cálculo 3 2 2 4 4 2" xfId="4892"/>
    <cellStyle name="Input 2 3 9 2" xfId="4893"/>
    <cellStyle name="Cálculo 2 2 3 2 2 4 2" xfId="4894"/>
    <cellStyle name="Cálculo 2 2 3 2 2 4 2 2" xfId="4895"/>
    <cellStyle name="Cálculo 2 2 3 2 2 4 2 3" xfId="4896"/>
    <cellStyle name="Cálculo 2 2 3 2 2 4 2 4" xfId="4897"/>
    <cellStyle name="Cálculo 3 2 2 4 4 3" xfId="4898"/>
    <cellStyle name="Input 2 3 9 3" xfId="4899"/>
    <cellStyle name="Cálculo 2 2 3 2 2 4 3" xfId="4900"/>
    <cellStyle name="Cálculo 2 2 3 2 2 4 3 2" xfId="4901"/>
    <cellStyle name="Cálculo 2 2 3 2 2 4 3 3" xfId="4902"/>
    <cellStyle name="Separador de milhares 2 21 2 2 2" xfId="4903"/>
    <cellStyle name="Separador de milhares 2 16 2 2 2" xfId="4904"/>
    <cellStyle name="Input 2 3 9 4" xfId="4905"/>
    <cellStyle name="Cálculo 2 2 3 2 2 4 4" xfId="4906"/>
    <cellStyle name="Separador de milhares 2 21 2 2 3" xfId="4907"/>
    <cellStyle name="Separador de milhares 2 16 2 2 3" xfId="4908"/>
    <cellStyle name="Cálculo 2 2 3 2 2 4 5" xfId="4909"/>
    <cellStyle name="Separador de milhares 2 21 2 2 4" xfId="4910"/>
    <cellStyle name="Separador de milhares 2 16 2 2 4" xfId="4911"/>
    <cellStyle name="Cálculo 2 2 3 2 2 4 6" xfId="4912"/>
    <cellStyle name="Cálculo 3 2 2 4 5 2" xfId="4913"/>
    <cellStyle name="Cálculo 2 2 3 2 2 5 2" xfId="4914"/>
    <cellStyle name="Cálculo 2 2 3 2 2 5 2 2" xfId="4915"/>
    <cellStyle name="Cálculo 2 2 3 2 2 5 2 3" xfId="4916"/>
    <cellStyle name="Cálculo 2 2 3 2 2 5 2 4" xfId="4917"/>
    <cellStyle name="Cálculo 3 2 2 4 5 3" xfId="4918"/>
    <cellStyle name="Cálculo 2 2 3 2 2 5 3" xfId="4919"/>
    <cellStyle name="Nota 2 3 3 2 3 10" xfId="4920"/>
    <cellStyle name="Cálculo 2 2 3 2 2 5 3 2" xfId="4921"/>
    <cellStyle name="Nota 2 3 3 2 3 11" xfId="4922"/>
    <cellStyle name="Cálculo 2 2 3 2 2 5 3 3" xfId="4923"/>
    <cellStyle name="Cálculo 2 2 3 2 2 5 4" xfId="4924"/>
    <cellStyle name="Cálculo 2 2 3 2 2 5 5" xfId="4925"/>
    <cellStyle name="Cálculo 2 2 3 2 2 5 6" xfId="4926"/>
    <cellStyle name="Cálculo 3 2 4 2 2 4" xfId="4927"/>
    <cellStyle name="Cálculo 3 2 2 4 6" xfId="4928"/>
    <cellStyle name="Cálculo 2 2 3 2 2 6" xfId="4929"/>
    <cellStyle name="Entrada 2 2 3 2 2 4" xfId="4930"/>
    <cellStyle name="Cálculo 3 2 2 4 6 2" xfId="4931"/>
    <cellStyle name="Cálculo 2 2 3 2 2 6 2" xfId="4932"/>
    <cellStyle name="Cálculo 2 2 3 2 2 6 2 4" xfId="4933"/>
    <cellStyle name="Entrada 2 2 3 2 2 5" xfId="4934"/>
    <cellStyle name="Cálculo 3 2 2 4 6 3" xfId="4935"/>
    <cellStyle name="Cálculo 2 2 3 2 2 6 3" xfId="4936"/>
    <cellStyle name="Cálculo 2 2 3 2 2 6 4" xfId="4937"/>
    <cellStyle name="Cálculo 2 2 3 2 2 6 5" xfId="4938"/>
    <cellStyle name="Cálculo 3 2 2 5" xfId="4939"/>
    <cellStyle name="Cálculo 2 2 3 2 3" xfId="4940"/>
    <cellStyle name="Nota 3 7 2 3 3 2 3" xfId="4941"/>
    <cellStyle name="Input 2 2 2 2 5" xfId="4942"/>
    <cellStyle name="Cálculo 3 2 2 5 2" xfId="4943"/>
    <cellStyle name="Input 2 4 7" xfId="4944"/>
    <cellStyle name="Cálculo 2 2 3 2 3 2" xfId="4945"/>
    <cellStyle name="Input 2 2 2 2 5 2" xfId="4946"/>
    <cellStyle name="Cálculo 3 2 2 5 2 2" xfId="4947"/>
    <cellStyle name="Input 2 4 7 2" xfId="4948"/>
    <cellStyle name="Cálculo 2 2 3 2 3 2 2" xfId="4949"/>
    <cellStyle name="Input 2 2 2 2 5 3" xfId="4950"/>
    <cellStyle name="Cálculo 3 2 2 5 2 3" xfId="4951"/>
    <cellStyle name="Input 2 4 7 3" xfId="4952"/>
    <cellStyle name="Cálculo 2 2 3 2 3 2 3" xfId="4953"/>
    <cellStyle name="Separador de milhares 2 20 2 2 2 3 2" xfId="4954"/>
    <cellStyle name="Separador de milhares 2 15 2 2 2 3 2" xfId="4955"/>
    <cellStyle name="Input 2 2 2 2 6" xfId="4956"/>
    <cellStyle name="Cálculo 3 2 2 5 3" xfId="4957"/>
    <cellStyle name="Input 2 4 8" xfId="4958"/>
    <cellStyle name="Cálculo 2 2 3 2 3 3" xfId="4959"/>
    <cellStyle name="Input 2 4 8 2" xfId="4960"/>
    <cellStyle name="Cálculo 2 2 3 2 3 3 2" xfId="4961"/>
    <cellStyle name="Input 2 4 8 3" xfId="4962"/>
    <cellStyle name="Cálculo 2 2 3 2 3 3 3" xfId="4963"/>
    <cellStyle name="Cálculo 3 2 3 11" xfId="4964"/>
    <cellStyle name="Input 2 4 9 2" xfId="4965"/>
    <cellStyle name="Cálculo 2 2 3 2 3 4 2" xfId="4966"/>
    <cellStyle name="Cálculo 3 2 3 12" xfId="4967"/>
    <cellStyle name="Input 2 4 9 3" xfId="4968"/>
    <cellStyle name="Cálculo 2 2 3 2 3 4 3" xfId="4969"/>
    <cellStyle name="Cálculo 2 2 3 2 3 5 2" xfId="4970"/>
    <cellStyle name="Cálculo 2 2 3 2 3 5 3" xfId="4971"/>
    <cellStyle name="Cálculo 2 2 3 2 3 6" xfId="4972"/>
    <cellStyle name="Cálculo 2 2 3 2 3 6 2" xfId="4973"/>
    <cellStyle name="Cálculo 2 2 3 2 3 6 3" xfId="4974"/>
    <cellStyle name="Cálculo 3 2 2 6" xfId="4975"/>
    <cellStyle name="Cálculo 2 2 3 2 4" xfId="4976"/>
    <cellStyle name="Input 2 2 2 3 5 2" xfId="4977"/>
    <cellStyle name="Cálculo 3 2 2 6 2 2" xfId="4978"/>
    <cellStyle name="Cálculo 2 2 3 2 4 2 2" xfId="4979"/>
    <cellStyle name="Input 2 2 2 3 5 3" xfId="4980"/>
    <cellStyle name="Cálculo 3 2 2 6 2 3" xfId="4981"/>
    <cellStyle name="Separador de milhares 12 3 2 2 2 2" xfId="4982"/>
    <cellStyle name="Cálculo 2 2 3 2 4 2 3" xfId="4983"/>
    <cellStyle name="Cálculo 3 2 2 6 2 4" xfId="4984"/>
    <cellStyle name="Separador de milhares 12 3 2 2 2 3" xfId="4985"/>
    <cellStyle name="Cálculo 2 2 3 2 4 2 4" xfId="4986"/>
    <cellStyle name="Entrada 2 2 2 8" xfId="4987"/>
    <cellStyle name="Cálculo 2 2 3 2 4 3 2" xfId="4988"/>
    <cellStyle name="Note 3 8 2 3" xfId="4989"/>
    <cellStyle name="Cálculo 3 2 2 2 2" xfId="4990"/>
    <cellStyle name="Separador de milhares 12 3 2 2 3 2" xfId="4991"/>
    <cellStyle name="Entrada 2 2 2 9" xfId="4992"/>
    <cellStyle name="Cálculo 2 2 3 2 4 3 3" xfId="4993"/>
    <cellStyle name="Cálculo 2 2 3 2 4 6" xfId="4994"/>
    <cellStyle name="Cálculo 3 2 2 7" xfId="4995"/>
    <cellStyle name="Cálculo 2 2 3 2 5" xfId="4996"/>
    <cellStyle name="Input 2 2 2 4 5" xfId="4997"/>
    <cellStyle name="Cálculo 3 2 2 7 2" xfId="4998"/>
    <cellStyle name="Input 2 6 7" xfId="4999"/>
    <cellStyle name="Cálculo 2 2 3 2 5 2" xfId="5000"/>
    <cellStyle name="Cálculo 3 2 2 7 2 2" xfId="5001"/>
    <cellStyle name="Cálculo 2 2 3 2 5 2 2" xfId="5002"/>
    <cellStyle name="Cálculo 3 2 2 7 2 3" xfId="5003"/>
    <cellStyle name="Separador de milhares 12 3 2 3 2 2" xfId="5004"/>
    <cellStyle name="Cálculo 2 2 3 2 5 2 3" xfId="5005"/>
    <cellStyle name="Cálculo 3 2 2 7 2 4" xfId="5006"/>
    <cellStyle name="Separador de milhares 5 2 3 4 2" xfId="5007"/>
    <cellStyle name="Cálculo 2 2 3 2 5 2 4" xfId="5008"/>
    <cellStyle name="Normal 3 13 2 2" xfId="5009"/>
    <cellStyle name="Input 2 2 2 4 6" xfId="5010"/>
    <cellStyle name="Cálculo 3 2 2 7 3" xfId="5011"/>
    <cellStyle name="Input 2 6 8" xfId="5012"/>
    <cellStyle name="Cálculo 2 2 3 2 5 3" xfId="5013"/>
    <cellStyle name="Input 2 2 2 5 5" xfId="5014"/>
    <cellStyle name="Cálculo 3 2 2 8 2" xfId="5015"/>
    <cellStyle name="Cálculo 2 2 3 2 6 2" xfId="5016"/>
    <cellStyle name="Nota 2 3 2 4 2 3 4" xfId="5017"/>
    <cellStyle name="Cálculo 3 2 2 8 2 2" xfId="5018"/>
    <cellStyle name="Cálculo 2 2 3 2 6 2 2" xfId="5019"/>
    <cellStyle name="Nota 2 3 2 4 2 3 5" xfId="5020"/>
    <cellStyle name="Cálculo 3 2 2 8 2 3" xfId="5021"/>
    <cellStyle name="Cálculo 2 2 3 2 6 2 3" xfId="5022"/>
    <cellStyle name="Nota 2 3 2 4 2 3 6" xfId="5023"/>
    <cellStyle name="Cálculo 3 2 2 8 2 4" xfId="5024"/>
    <cellStyle name="Cálculo 2 2 3 2 6 2 4" xfId="5025"/>
    <cellStyle name="Normal 3 13 3 2" xfId="5026"/>
    <cellStyle name="Cálculo 3 2 2 8 3" xfId="5027"/>
    <cellStyle name="Cálculo 2 2 3 2 6 3" xfId="5028"/>
    <cellStyle name="Saída 2 2 2 2 2 5 2 2" xfId="5029"/>
    <cellStyle name="Input 2 2 2 6 5" xfId="5030"/>
    <cellStyle name="Cálculo 3 2 2 9 2" xfId="5031"/>
    <cellStyle name="Cálculo 2 2 3 2 7 2" xfId="5032"/>
    <cellStyle name="Note 2 2 4 6 3" xfId="5033"/>
    <cellStyle name="Cálculo 2 2 3 2 7 2 2" xfId="5034"/>
    <cellStyle name="Note 2 2 4 6 4" xfId="5035"/>
    <cellStyle name="Cálculo 2 2 3 2 7 2 3" xfId="5036"/>
    <cellStyle name="Cálculo 2 2 3 2 7 2 4" xfId="5037"/>
    <cellStyle name="Saída 2 2 2 2 2 5 2 3" xfId="5038"/>
    <cellStyle name="Nota 3 6 2 3 2 3 5 2 2" xfId="5039"/>
    <cellStyle name="Normal 3 13 4 2" xfId="5040"/>
    <cellStyle name="Cálculo 3 2 2 9 3" xfId="5041"/>
    <cellStyle name="Cálculo 2 2 3 2 7 3" xfId="5042"/>
    <cellStyle name="Saída 2 2 2 2 2 5 2 4" xfId="5043"/>
    <cellStyle name="Nota 3 6 2 3 2 3 5 2 3" xfId="5044"/>
    <cellStyle name="Cálculo 3 2 2 9 4" xfId="5045"/>
    <cellStyle name="Cálculo 2 2 3 2 7 4" xfId="5046"/>
    <cellStyle name="Cálculo 2 2 3 2 7 5" xfId="5047"/>
    <cellStyle name="Cálculo 2 2 3 2 8 2" xfId="5048"/>
    <cellStyle name="Cálculo 2 2 3 2 9 2" xfId="5049"/>
    <cellStyle name="Cálculo 2 2 3 3" xfId="5050"/>
    <cellStyle name="Moeda 6 8" xfId="5051"/>
    <cellStyle name="Cálculo 2 2 3 3 2 10" xfId="5052"/>
    <cellStyle name="Moeda 6 9" xfId="5053"/>
    <cellStyle name="Cálculo 2 2 3 3 2 11" xfId="5054"/>
    <cellStyle name="Saída 2 2 3 3 2 4 3" xfId="5055"/>
    <cellStyle name="Cálculo 3 2 3 4 2 2 2" xfId="5056"/>
    <cellStyle name="Input 3 3 7 2 2" xfId="5057"/>
    <cellStyle name="Cálculo 2 2 3 3 2 2 2 2" xfId="5058"/>
    <cellStyle name="Saída 2 2 3 3 2 4 4" xfId="5059"/>
    <cellStyle name="Cálculo 3 2 3 4 2 2 3" xfId="5060"/>
    <cellStyle name="Nota 3 5 2 4 2 3 4 3 2" xfId="5061"/>
    <cellStyle name="Input 3 3 7 2 3" xfId="5062"/>
    <cellStyle name="Cálculo 2 2 3 3 2 2 2 3" xfId="5063"/>
    <cellStyle name="Input 3 3 7 2 4" xfId="5064"/>
    <cellStyle name="Cálculo 2 2 3 3 2 2 2 4" xfId="5065"/>
    <cellStyle name="Cálculo 2 2 3 3 2 2 3 3" xfId="5066"/>
    <cellStyle name="Cálculo 3 3 3 2 9" xfId="5067"/>
    <cellStyle name="Cálculo 3 2 3 4 2 5" xfId="5068"/>
    <cellStyle name="Input 3 3 7 5" xfId="5069"/>
    <cellStyle name="Cálculo 2 2 3 3 2 2 5" xfId="5070"/>
    <cellStyle name="Nota 3 5 2 4 2 3 5 3 2" xfId="5071"/>
    <cellStyle name="Cálculo 2 2 3 3 2 3 2 3" xfId="5072"/>
    <cellStyle name="Cálculo 2 2 3 3 2 3 2 4" xfId="5073"/>
    <cellStyle name="Cálculo 2 2 3 3 2 3 3 2" xfId="5074"/>
    <cellStyle name="Cálculo 2 2 3 3 2 3 3 3" xfId="5075"/>
    <cellStyle name="Cálculo 2 2 3 3 2 3 5" xfId="5076"/>
    <cellStyle name="Cálculo 3 2 4 3 2 2" xfId="5077"/>
    <cellStyle name="Cálculo 3 2 3 4 4" xfId="5078"/>
    <cellStyle name="Input 3 3 9" xfId="5079"/>
    <cellStyle name="Cálculo 2 2 3 3 2 4" xfId="5080"/>
    <cellStyle name="Separador de milhares 2 2 10 2 2" xfId="5081"/>
    <cellStyle name="Separador de milhares 2 17 2 2 3" xfId="5082"/>
    <cellStyle name="Cálculo 2 2 3 3 2 4 5" xfId="5083"/>
    <cellStyle name="Cálculo 3 2 4 3 2 3" xfId="5084"/>
    <cellStyle name="Cálculo 3 2 3 4 5" xfId="5085"/>
    <cellStyle name="Cálculo 2 2 3 3 2 5" xfId="5086"/>
    <cellStyle name="Vírgula 7 2 2" xfId="5087"/>
    <cellStyle name="Separador de milhares 2 2 10 3 2" xfId="5088"/>
    <cellStyle name="Cálculo 2 2 3 3 2 5 5" xfId="5089"/>
    <cellStyle name="Vírgula 7 2 3" xfId="5090"/>
    <cellStyle name="Separador de milhares 2 2 10 3 3" xfId="5091"/>
    <cellStyle name="Cálculo 2 2 3 3 2 5 6" xfId="5092"/>
    <cellStyle name="Cálculo 2 2 3 3 2 6 4" xfId="5093"/>
    <cellStyle name="Vírgula 7 3 2" xfId="5094"/>
    <cellStyle name="Cálculo 2 2 3 3 2 6 5" xfId="5095"/>
    <cellStyle name="Cálculo 2 2 3 3 2 7 3" xfId="5096"/>
    <cellStyle name="Cálculo 2 2 3 3 2 7 4" xfId="5097"/>
    <cellStyle name="Cálculo 2 2 3 3 2 9 2" xfId="5098"/>
    <cellStyle name="Normal 3 51" xfId="5099"/>
    <cellStyle name="Normal 3 46" xfId="5100"/>
    <cellStyle name="Heading 4 2" xfId="5101"/>
    <cellStyle name="Entrada 2 2 2 2 2 2 2 2 3" xfId="5102"/>
    <cellStyle name="Total 2 2 2 3 10 4" xfId="5103"/>
    <cellStyle name="Nota 3 7 2 3 4 2 3" xfId="5104"/>
    <cellStyle name="Input 2 2 3 2 5" xfId="5105"/>
    <cellStyle name="Cálculo 3 2 3 5 2" xfId="5106"/>
    <cellStyle name="Input 3 4 7" xfId="5107"/>
    <cellStyle name="Cálculo 2 2 3 3 3 2" xfId="5108"/>
    <cellStyle name="Cálculo 3 2 3 5 2 4" xfId="5109"/>
    <cellStyle name="Input 3 4 7 4" xfId="5110"/>
    <cellStyle name="Cálculo 2 2 3 3 3 2 4" xfId="5111"/>
    <cellStyle name="Cálculo 2 2 3 3 3 2 5" xfId="5112"/>
    <cellStyle name="Normal 3 52" xfId="5113"/>
    <cellStyle name="Normal 3 47" xfId="5114"/>
    <cellStyle name="Heading 4 3" xfId="5115"/>
    <cellStyle name="Entrada 2 2 2 2 2 2 2 2 4" xfId="5116"/>
    <cellStyle name="Input 2 2 3 2 6" xfId="5117"/>
    <cellStyle name="Entrada 2 2 2 3 2 3 2 2 2" xfId="5118"/>
    <cellStyle name="Cálculo 3 2 3 5 3" xfId="5119"/>
    <cellStyle name="Input 3 4 8" xfId="5120"/>
    <cellStyle name="Cálculo 2 2 3 3 3 3" xfId="5121"/>
    <cellStyle name="Entrada 2 2 2 3 2 2 4 2 3" xfId="5122"/>
    <cellStyle name="Cálculo 3 2 3 5 3 2" xfId="5123"/>
    <cellStyle name="Nota 2 3 2 13" xfId="5124"/>
    <cellStyle name="Input 3 4 8 2" xfId="5125"/>
    <cellStyle name="Cálculo 2 2 3 3 3 3 2" xfId="5126"/>
    <cellStyle name="Entrada 2 2 2 3 2 2 4 2 4" xfId="5127"/>
    <cellStyle name="Cálculo 3 2 3 5 3 3" xfId="5128"/>
    <cellStyle name="Normal 3 52 3" xfId="5129"/>
    <cellStyle name="Normal 3 47 3" xfId="5130"/>
    <cellStyle name="Cálculo 3 2 3 2 10" xfId="5131"/>
    <cellStyle name="Input 3 4 8 3" xfId="5132"/>
    <cellStyle name="Cálculo 2 2 3 3 3 3 3" xfId="5133"/>
    <cellStyle name="Nota 3 6 12" xfId="5134"/>
    <cellStyle name="Input 3 4 9 2" xfId="5135"/>
    <cellStyle name="Cálculo 2 2 3 3 3 4 2" xfId="5136"/>
    <cellStyle name="Nota 3 6 13" xfId="5137"/>
    <cellStyle name="Input 3 4 9 3" xfId="5138"/>
    <cellStyle name="Cálculo 2 2 3 3 3 4 3" xfId="5139"/>
    <cellStyle name="Cálculo 3 2 4 3 3 3" xfId="5140"/>
    <cellStyle name="Cálculo 3 2 3 5 5" xfId="5141"/>
    <cellStyle name="Cálculo 2 2 3 3 3 5" xfId="5142"/>
    <cellStyle name="Cálculo 2 2 3 3 3 5 2" xfId="5143"/>
    <cellStyle name="Cálculo 2 2 3 3 3 5 3" xfId="5144"/>
    <cellStyle name="Cálculo 2 2 3 3 3 7" xfId="5145"/>
    <cellStyle name="Output 2 11 2" xfId="5146"/>
    <cellStyle name="Cálculo 3 2 3 6 2 4" xfId="5147"/>
    <cellStyle name="Separador de milhares 5 3 2 4 2" xfId="5148"/>
    <cellStyle name="Cálculo 2 2 3 3 4 2 4" xfId="5149"/>
    <cellStyle name="Entrada 3 2 2 8" xfId="5150"/>
    <cellStyle name="Cálculo 2 2 3 3 4 3 2" xfId="5151"/>
    <cellStyle name="Cálculo 3 3 2 2 2" xfId="5152"/>
    <cellStyle name="Entrada 3 2 2 9" xfId="5153"/>
    <cellStyle name="Cálculo 2 2 3 3 4 3 3" xfId="5154"/>
    <cellStyle name="Cálculo 3 2 3 6 4" xfId="5155"/>
    <cellStyle name="Input 3 5 9" xfId="5156"/>
    <cellStyle name="Cálculo 2 2 3 3 4 4" xfId="5157"/>
    <cellStyle name="Cálculo 3 2 3 6 5" xfId="5158"/>
    <cellStyle name="Cálculo 2 2 3 3 4 5" xfId="5159"/>
    <cellStyle name="Cálculo 2 2 3 3 4 6" xfId="5160"/>
    <cellStyle name="Cálculo 3 2 3 7" xfId="5161"/>
    <cellStyle name="Cálculo 2 2 3 3 5" xfId="5162"/>
    <cellStyle name="Input 2 2 3 4 5" xfId="5163"/>
    <cellStyle name="Cálculo 3 2 3 7 2" xfId="5164"/>
    <cellStyle name="Cálculo 2 2 3 3 5 2" xfId="5165"/>
    <cellStyle name="Cálculo 3 2 3 7 2 3" xfId="5166"/>
    <cellStyle name="Note 2 3 2 6 4" xfId="5167"/>
    <cellStyle name="Cálculo 2 2 3 3 5 2 3" xfId="5168"/>
    <cellStyle name="Cálculo 3 2 3 7 2 4" xfId="5169"/>
    <cellStyle name="Cálculo 2 2 3 3 5 2 4" xfId="5170"/>
    <cellStyle name="Input 2 2 3 4 6" xfId="5171"/>
    <cellStyle name="Cálculo 3 2 3 7 3" xfId="5172"/>
    <cellStyle name="Cálculo 2 2 3 3 5 3" xfId="5173"/>
    <cellStyle name="Cálculo 3 2 3 7 4" xfId="5174"/>
    <cellStyle name="Cálculo 2 2 3 3 5 4" xfId="5175"/>
    <cellStyle name="Separador de milhares 15 2 2 2 2 2" xfId="5176"/>
    <cellStyle name="Cálculo 3 2 3 7 5" xfId="5177"/>
    <cellStyle name="Cálculo 2 2 3 3 5 5" xfId="5178"/>
    <cellStyle name="Input 2 2 3 5 5" xfId="5179"/>
    <cellStyle name="Cálculo 3 2 3 8 2" xfId="5180"/>
    <cellStyle name="Cálculo 2 2 3 3 6 2" xfId="5181"/>
    <cellStyle name="Cálculo 3 2 3 8 2 3" xfId="5182"/>
    <cellStyle name="Note 2 3 3 6 4" xfId="5183"/>
    <cellStyle name="Cálculo 2 2 3 3 6 2 3" xfId="5184"/>
    <cellStyle name="Entrada 3 2 2 2 7 2" xfId="5185"/>
    <cellStyle name="Cálculo 3 2 3 8 2 4" xfId="5186"/>
    <cellStyle name="Cálculo 2 2 3 3 6 2 4" xfId="5187"/>
    <cellStyle name="Input 2 2 3 5 6" xfId="5188"/>
    <cellStyle name="Cálculo 3 2 3 8 3" xfId="5189"/>
    <cellStyle name="Cálculo 2 2 3 3 6 3" xfId="5190"/>
    <cellStyle name="Cálculo 3 2 3 8 4" xfId="5191"/>
    <cellStyle name="Cálculo 2 2 3 3 6 4" xfId="5192"/>
    <cellStyle name="Cálculo 3 2 3 8 5" xfId="5193"/>
    <cellStyle name="Nota 3 5 2 2 2" xfId="5194"/>
    <cellStyle name="Cálculo 2 2 3 3 6 5" xfId="5195"/>
    <cellStyle name="Saída 2 2 2 2 2 6 2 2" xfId="5196"/>
    <cellStyle name="Input 2 2 3 6 5" xfId="5197"/>
    <cellStyle name="Cálculo 3 2 3 9 2" xfId="5198"/>
    <cellStyle name="Cálculo 2 2 3 3 7 2" xfId="5199"/>
    <cellStyle name="Cálculo 2 2 3 3 7 2 2" xfId="5200"/>
    <cellStyle name="Cálculo 2 2 3 3 7 2 3" xfId="5201"/>
    <cellStyle name="Cálculo 2 2 3 3 7 2 4" xfId="5202"/>
    <cellStyle name="Saída 2 2 2 2 2 6 2 3" xfId="5203"/>
    <cellStyle name="Nota 3 6 2 3 2 3 6 2 2" xfId="5204"/>
    <cellStyle name="Cálculo 3 2 3 9 3" xfId="5205"/>
    <cellStyle name="Célula Vinculada 2" xfId="5206"/>
    <cellStyle name="Cálculo 2 2 3 3 7 3" xfId="5207"/>
    <cellStyle name="Saída 2 2 2 2 2 6 2 4" xfId="5208"/>
    <cellStyle name="Nota 3 6 2 3 2 3 6 2 3" xfId="5209"/>
    <cellStyle name="Cálculo 3 2 3 9 4" xfId="5210"/>
    <cellStyle name="Célula Vinculada 3" xfId="5211"/>
    <cellStyle name="Cálculo 2 2 3 3 7 4" xfId="5212"/>
    <cellStyle name="Nota 3 5 2 3 2" xfId="5213"/>
    <cellStyle name="Cálculo 2 2 3 3 7 5" xfId="5214"/>
    <cellStyle name="Cálculo 2 2 3 3 8" xfId="5215"/>
    <cellStyle name="Cálculo 2 2 3 3 8 2" xfId="5216"/>
    <cellStyle name="Cálculo 2 2 3 3 9" xfId="5217"/>
    <cellStyle name="Cálculo 2 2 3 3 9 2" xfId="5218"/>
    <cellStyle name="Cálculo 2 2 3 4" xfId="5219"/>
    <cellStyle name="Separador de milhares 2 2 2 3 3" xfId="5220"/>
    <cellStyle name="Cálculo 2 2 3 4 10" xfId="5221"/>
    <cellStyle name="Separador de milhares 2 2 2 3 4" xfId="5222"/>
    <cellStyle name="Cálculo 2 2 3 4 11" xfId="5223"/>
    <cellStyle name="Separador de milhares 2 2 2 3 5" xfId="5224"/>
    <cellStyle name="Cálculo 2 2 3 4 12" xfId="5225"/>
    <cellStyle name="Total 2 2 2 2 2 3 2 5" xfId="5226"/>
    <cellStyle name="Cálculo 3 2 4 4" xfId="5227"/>
    <cellStyle name="Cálculo 2 2 3 4 2" xfId="5228"/>
    <cellStyle name="Cálculo 3 2 4 4 2" xfId="5229"/>
    <cellStyle name="Cálculo 2 2 3 4 2 2" xfId="5230"/>
    <cellStyle name="Cálculo 3 2 4 4 4" xfId="5231"/>
    <cellStyle name="Cálculo 3 2 4 4 2 2" xfId="5232"/>
    <cellStyle name="Cálculo 2 2 3 4 2 4" xfId="5233"/>
    <cellStyle name="Cálculo 2 2 3 4 2 2 2" xfId="5234"/>
    <cellStyle name="Cálculo 3 2 4 4 5" xfId="5235"/>
    <cellStyle name="Separador de milhares 2 2 9 2 2 3 2" xfId="5236"/>
    <cellStyle name="Cálculo 3 2 4 4 2 3" xfId="5237"/>
    <cellStyle name="Cálculo 2 2 3 4 2 5" xfId="5238"/>
    <cellStyle name="Cálculo 2 2 3 4 2 2 3" xfId="5239"/>
    <cellStyle name="Cálculo 3 2 4 4 6" xfId="5240"/>
    <cellStyle name="Separador de milhares 2 2 9 2 2 3 3" xfId="5241"/>
    <cellStyle name="Cálculo 3 2 4 4 2 4" xfId="5242"/>
    <cellStyle name="Cálculo 2 2 3 4 2 6" xfId="5243"/>
    <cellStyle name="Cálculo 2 2 3 4 2 2 4" xfId="5244"/>
    <cellStyle name="Separador de milhares 2 20 2 2 4 2 2" xfId="5245"/>
    <cellStyle name="Separador de milhares 2 15 2 2 4 2 2" xfId="5246"/>
    <cellStyle name="Cálculo 3 2 4 4 3" xfId="5247"/>
    <cellStyle name="Cálculo 2 2 3 4 2 3" xfId="5248"/>
    <cellStyle name="Cálculo 3 2 4 5 4" xfId="5249"/>
    <cellStyle name="Cálculo 3 2 4 4 3 2" xfId="5250"/>
    <cellStyle name="Cálculo 2 2 3 4 3 4" xfId="5251"/>
    <cellStyle name="Cálculo 2 2 3 4 2 3 2" xfId="5252"/>
    <cellStyle name="Cálculo 3 2 4 5 5" xfId="5253"/>
    <cellStyle name="Separador de milhares 2 2 9 2 2 4 2" xfId="5254"/>
    <cellStyle name="Cálculo 3 2 4 4 3 3" xfId="5255"/>
    <cellStyle name="Cálculo 2 2 3 4 3 5" xfId="5256"/>
    <cellStyle name="Cálculo 2 2 3 4 2 3 3" xfId="5257"/>
    <cellStyle name="Cálculo 3 2 4 5" xfId="5258"/>
    <cellStyle name="Moeda 8 3 2 2" xfId="5259"/>
    <cellStyle name="Cálculo 2 2 3 4 3" xfId="5260"/>
    <cellStyle name="Entrada 2 2 2 2 2 2 3 2 3" xfId="5261"/>
    <cellStyle name="Nota 3 7 2 3 5 2 3" xfId="5262"/>
    <cellStyle name="Input 2 2 4 2 5" xfId="5263"/>
    <cellStyle name="Explanatory Text 3" xfId="5264"/>
    <cellStyle name="Cálculo 3 2 4 5 2" xfId="5265"/>
    <cellStyle name="Moeda 8 3 2 2 2" xfId="5266"/>
    <cellStyle name="Cálculo 2 2 3 4 3 2" xfId="5267"/>
    <cellStyle name="Cálculo 3 2 4 5 2 2" xfId="5268"/>
    <cellStyle name="Saída 3 2 12 3" xfId="5269"/>
    <cellStyle name="Cálculo 2 2 3 5 2 4" xfId="5270"/>
    <cellStyle name="Moeda 8 3 2 2 2 2" xfId="5271"/>
    <cellStyle name="Cálculo 2 2 3 4 3 2 2" xfId="5272"/>
    <cellStyle name="Cálculo 3 2 4 5 2 3" xfId="5273"/>
    <cellStyle name="Entrada 3 2 2 2 2 2 2" xfId="5274"/>
    <cellStyle name="Cálculo 2 2 3 5 2 5" xfId="5275"/>
    <cellStyle name="Separador de milhares 2 10 2 2 2 2 2 2" xfId="5276"/>
    <cellStyle name="Cálculo 2 2 3 4 3 2 3" xfId="5277"/>
    <cellStyle name="Separador de milhares 2 5 2 2 2" xfId="5278"/>
    <cellStyle name="Entrada 2 2 2 2 2 2 3 2 4" xfId="5279"/>
    <cellStyle name="Cálculo 3 2 4 5 3" xfId="5280"/>
    <cellStyle name="Moeda 8 3 2 2 3" xfId="5281"/>
    <cellStyle name="Cálculo 2 2 3 4 3 3" xfId="5282"/>
    <cellStyle name="Cálculo 3 2 4 5 3 2" xfId="5283"/>
    <cellStyle name="Cálculo 2 2 3 4 3 3 2" xfId="5284"/>
    <cellStyle name="Cálculo 3 2 4 5 6" xfId="5285"/>
    <cellStyle name="Cálculo 2 2 3 4 3 6" xfId="5286"/>
    <cellStyle name="Cálculo 3 2 4 6" xfId="5287"/>
    <cellStyle name="Moeda 8 3 2 3" xfId="5288"/>
    <cellStyle name="Cálculo 2 2 3 4 4" xfId="5289"/>
    <cellStyle name="Cálculo 3 2 4 6 2 2" xfId="5290"/>
    <cellStyle name="Cálculo 2 2 3 6 2 4" xfId="5291"/>
    <cellStyle name="Cálculo 2 2 3 4 4 2 2" xfId="5292"/>
    <cellStyle name="Cálculo 3 2 4 6 2 3" xfId="5293"/>
    <cellStyle name="Entrada 3 3 2" xfId="5294"/>
    <cellStyle name="Cálculo 2 2 3 4 4 2 3" xfId="5295"/>
    <cellStyle name="Cálculo 2 2 3 4 4 3 2" xfId="5296"/>
    <cellStyle name="Entrada 3 4 2" xfId="5297"/>
    <cellStyle name="Cálculo 2 2 3 4 4 3 3" xfId="5298"/>
    <cellStyle name="Cálculo 3 2 4 6 4" xfId="5299"/>
    <cellStyle name="Cálculo 2 2 3 4 4 4" xfId="5300"/>
    <cellStyle name="Cálculo 3 2 4 6 5" xfId="5301"/>
    <cellStyle name="Cálculo 2 2 3 4 4 5" xfId="5302"/>
    <cellStyle name="Cálculo 2 2 3 4 4 6" xfId="5303"/>
    <cellStyle name="Cálculo 3 2 4 7" xfId="5304"/>
    <cellStyle name="Moeda 8 3 2 4" xfId="5305"/>
    <cellStyle name="Cálculo 2 2 3 4 5" xfId="5306"/>
    <cellStyle name="Cálculo 3 2 4 7 2" xfId="5307"/>
    <cellStyle name="Separador de milhares 7 4 2 2 2 2 3" xfId="5308"/>
    <cellStyle name="Cálculo 2 2 3 4 5 2" xfId="5309"/>
    <cellStyle name="Vírgula 3 2 2 3 2 2 3" xfId="5310"/>
    <cellStyle name="Cálculo 3 3 2 2 6 4" xfId="5311"/>
    <cellStyle name="Cálculo 2 2 3 7 2 4" xfId="5312"/>
    <cellStyle name="Separador de milhares 7 4 2 2 2 2 3 2" xfId="5313"/>
    <cellStyle name="Cálculo 2 2 3 4 5 2 2" xfId="5314"/>
    <cellStyle name="Cálculo 3 3 2 2 6 5" xfId="5315"/>
    <cellStyle name="Cálculo 2 2 3 4 5 2 3" xfId="5316"/>
    <cellStyle name="Normal 3 20 2 2" xfId="5317"/>
    <cellStyle name="Cálculo 3 2 4 7 3" xfId="5318"/>
    <cellStyle name="Separador de milhares 7 4 2 2 2 2 4" xfId="5319"/>
    <cellStyle name="Cálculo 2 2 3 4 5 3" xfId="5320"/>
    <cellStyle name="Cálculo 3 3 2 2 7 4" xfId="5321"/>
    <cellStyle name="Cálculo 2 2 3 4 5 3 2" xfId="5322"/>
    <cellStyle name="Cálculo 2 2 3 4 5 3 3" xfId="5323"/>
    <cellStyle name="Normal 3 20 2 3" xfId="5324"/>
    <cellStyle name="Cálculo 3 2 4 7 4" xfId="5325"/>
    <cellStyle name="Cálculo 2 2 3 4 5 4" xfId="5326"/>
    <cellStyle name="Cálculo 2 2 3 4 5 5" xfId="5327"/>
    <cellStyle name="Separador de milhares 2 23 2 3 2" xfId="5328"/>
    <cellStyle name="Entrada 2 2 2 2 2 4 2 2" xfId="5329"/>
    <cellStyle name="Nota 3 7 3 2 3 10" xfId="5330"/>
    <cellStyle name="Cálculo 2 2 3 4 5 6" xfId="5331"/>
    <cellStyle name="Entrada 2 2 2 2 7" xfId="5332"/>
    <cellStyle name="Cálculo 3 2 4 8 2" xfId="5333"/>
    <cellStyle name="Cálculo 2 2 3 4 6 2" xfId="5334"/>
    <cellStyle name="Entrada 3 2 2 2 5 2 2" xfId="5335"/>
    <cellStyle name="Entrada 2 2 2 2 7 3" xfId="5336"/>
    <cellStyle name="Note 2 4 3 6 4" xfId="5337"/>
    <cellStyle name="Nota 2 5" xfId="5338"/>
    <cellStyle name="Cálculo 2 2 3 4 6 2 3" xfId="5339"/>
    <cellStyle name="Entrada 2 2 2 2 8" xfId="5340"/>
    <cellStyle name="Normal 3 20 3 2" xfId="5341"/>
    <cellStyle name="Cálculo 3 2 4 8 3" xfId="5342"/>
    <cellStyle name="Cálculo 2 2 3 4 6 3" xfId="5343"/>
    <cellStyle name="Entrada 2 2 2 2 9" xfId="5344"/>
    <cellStyle name="Cálculo 3 2 4 8 4" xfId="5345"/>
    <cellStyle name="Entrada 3 2 6 2 2 2" xfId="5346"/>
    <cellStyle name="Cálculo 2 2 3 4 6 4" xfId="5347"/>
    <cellStyle name="Nota 3 5 3 2 2" xfId="5348"/>
    <cellStyle name="Entrada 3 2 6 2 2 3" xfId="5349"/>
    <cellStyle name="Cálculo 2 2 3 4 6 5" xfId="5350"/>
    <cellStyle name="Vírgula 6 3 2 2 3" xfId="5351"/>
    <cellStyle name="Cálculo 2 2 3 4 8" xfId="5352"/>
    <cellStyle name="Vírgula 6 3 2 2 3 2" xfId="5353"/>
    <cellStyle name="Cálculo 2 2 3 4 8 2" xfId="5354"/>
    <cellStyle name="Vírgula 6 3 2 2 4" xfId="5355"/>
    <cellStyle name="Cálculo 2 2 3 4 9" xfId="5356"/>
    <cellStyle name="Separador de milhares 2 20 3 2 2 3" xfId="5357"/>
    <cellStyle name="Separador de milhares 2 15 3 2 2 3" xfId="5358"/>
    <cellStyle name="Cálculo 2 2 3 4 9 2" xfId="5359"/>
    <cellStyle name="Cálculo 2 2 3 5" xfId="5360"/>
    <cellStyle name="Cálculo 3 3 3 2 5 2 2" xfId="5361"/>
    <cellStyle name="Cálculo 3 2 5 4" xfId="5362"/>
    <cellStyle name="Cálculo 2 2 3 5 2" xfId="5363"/>
    <cellStyle name="Cálculo 3 2 5 4 2" xfId="5364"/>
    <cellStyle name="Entrada 3 3 2 2 5 5" xfId="5365"/>
    <cellStyle name="Cálculo 2 2 3 5 2 2" xfId="5366"/>
    <cellStyle name="Saída 3 2 3 8 3" xfId="5367"/>
    <cellStyle name="Cálculo 3 3 4 4 4" xfId="5368"/>
    <cellStyle name="Nota 3 6 5 2 3 4 4" xfId="5369"/>
    <cellStyle name="Cálculo 2 2 3 5 2 2 2" xfId="5370"/>
    <cellStyle name="Saída 3 2 3 8 4" xfId="5371"/>
    <cellStyle name="Cálculo 3 3 4 4 5" xfId="5372"/>
    <cellStyle name="Nota 3 6 5 2 3 4 5" xfId="5373"/>
    <cellStyle name="Cálculo 2 2 3 5 2 2 3" xfId="5374"/>
    <cellStyle name="Cálculo 3 2 5 4 3" xfId="5375"/>
    <cellStyle name="Saída 3 2 12 2" xfId="5376"/>
    <cellStyle name="Entrada 3 3 2 2 5 6" xfId="5377"/>
    <cellStyle name="Cálculo 2 2 3 5 2 3" xfId="5378"/>
    <cellStyle name="Cálculo 3 2 5 5" xfId="5379"/>
    <cellStyle name="Moeda 8 3 3 2" xfId="5380"/>
    <cellStyle name="Moeda 3 2 10 2" xfId="5381"/>
    <cellStyle name="Cálculo 2 2 3 5 3" xfId="5382"/>
    <cellStyle name="Entrada 2 2 2 2 2 2 4 2 3" xfId="5383"/>
    <cellStyle name="Nota 3 7 2 3 6 2 3" xfId="5384"/>
    <cellStyle name="Cálculo 3 2 5 5 2" xfId="5385"/>
    <cellStyle name="Moeda 8 3 3 2 2" xfId="5386"/>
    <cellStyle name="Entrada 3 3 2 2 6 5" xfId="5387"/>
    <cellStyle name="Cálculo 2 2 3 5 3 2" xfId="5388"/>
    <cellStyle name="Separador de milhares 2 5 3 2 2" xfId="5389"/>
    <cellStyle name="Normal 2 2 2 2" xfId="5390"/>
    <cellStyle name="Entrada 2 2 2 2 2 2 4 2 4" xfId="5391"/>
    <cellStyle name="Cálculo 3 2 5 5 3" xfId="5392"/>
    <cellStyle name="Cálculo 2 2 3 5 3 3" xfId="5393"/>
    <cellStyle name="Cálculo 3 2 5 6" xfId="5394"/>
    <cellStyle name="Moeda 8 3 3 3" xfId="5395"/>
    <cellStyle name="Cálculo 2 2 3 5 4" xfId="5396"/>
    <cellStyle name="Entrada 2 2 2 2 2 2 4 3 3" xfId="5397"/>
    <cellStyle name="Cálculo 3 2 5 6 2" xfId="5398"/>
    <cellStyle name="Output 3 2 2 5" xfId="5399"/>
    <cellStyle name="Entrada 3 3 3 2 5 2 4" xfId="5400"/>
    <cellStyle name="Cálculo 2 2 3 5 4 2" xfId="5401"/>
    <cellStyle name="Cálculo 3 2 5 6 3" xfId="5402"/>
    <cellStyle name="Output 3 2 2 6" xfId="5403"/>
    <cellStyle name="Cálculo 2 2 3 5 4 3" xfId="5404"/>
    <cellStyle name="Cálculo 3 2 5 7" xfId="5405"/>
    <cellStyle name="Cálculo 2 2 3 5 5" xfId="5406"/>
    <cellStyle name="Separador de milhares 7 4 2 2 3 2 3" xfId="5407"/>
    <cellStyle name="Output 3 2 3 5" xfId="5408"/>
    <cellStyle name="Cálculo 2 2 3 5 5 2" xfId="5409"/>
    <cellStyle name="Cálculo 3 2 5 8" xfId="5410"/>
    <cellStyle name="Cálculo 2 2 3 5 6" xfId="5411"/>
    <cellStyle name="Output 3 2 4 5" xfId="5412"/>
    <cellStyle name="Cálculo 2 2 3 5 6 2" xfId="5413"/>
    <cellStyle name="Output 3 2 4 6" xfId="5414"/>
    <cellStyle name="Cálculo 2 2 3 5 6 3" xfId="5415"/>
    <cellStyle name="Cálculo 2 2 3 6" xfId="5416"/>
    <cellStyle name="Cálculo 3 3 3 2 5 2 3" xfId="5417"/>
    <cellStyle name="Cálculo 3 2 6 4" xfId="5418"/>
    <cellStyle name="Cálculo 2 2 3 6 2" xfId="5419"/>
    <cellStyle name="Cálculo 3 2 6 4 2" xfId="5420"/>
    <cellStyle name="Cálculo 2 2 3 6 2 2" xfId="5421"/>
    <cellStyle name="Cálculo 3 2 6 4 3" xfId="5422"/>
    <cellStyle name="Cálculo 2 2 3 6 2 3" xfId="5423"/>
    <cellStyle name="Cálculo 3 2 6 5" xfId="5424"/>
    <cellStyle name="Moeda 8 3 4 2" xfId="5425"/>
    <cellStyle name="Cálculo 2 2 3 6 3" xfId="5426"/>
    <cellStyle name="Cálculo 3 2 6 6" xfId="5427"/>
    <cellStyle name="Moeda 8 3 4 3" xfId="5428"/>
    <cellStyle name="Cálculo 2 2 3 6 4" xfId="5429"/>
    <cellStyle name="Cálculo 3 2 6 7" xfId="5430"/>
    <cellStyle name="Cálculo 2 2 3 6 5" xfId="5431"/>
    <cellStyle name="Cálculo 2 2 3 7" xfId="5432"/>
    <cellStyle name="Cálculo 3 3 3 2 5 2 4" xfId="5433"/>
    <cellStyle name="Cálculo 3 3 2 2 6" xfId="5434"/>
    <cellStyle name="Cálculo 3 2 2 2 2 10" xfId="5435"/>
    <cellStyle name="Cálculo 3 2 7 4" xfId="5436"/>
    <cellStyle name="Moeda 2 2 5" xfId="5437"/>
    <cellStyle name="Cálculo 2 2 3 7 2" xfId="5438"/>
    <cellStyle name="Cálculo 3 3 2 2 6 2" xfId="5439"/>
    <cellStyle name="Moeda 2 2 5 2" xfId="5440"/>
    <cellStyle name="Cálculo 2 2 3 7 2 2" xfId="5441"/>
    <cellStyle name="Vírgula 3 2 2 3 2 2 2" xfId="5442"/>
    <cellStyle name="Cálculo 3 3 2 2 6 3" xfId="5443"/>
    <cellStyle name="Cálculo 2 2 3 7 2 3" xfId="5444"/>
    <cellStyle name="Separador de milhares 3 2" xfId="5445"/>
    <cellStyle name="Cálculo 3 3 2 2 7" xfId="5446"/>
    <cellStyle name="Cálculo 3 2 2 2 2 11" xfId="5447"/>
    <cellStyle name="Cálculo 3 2 7 5" xfId="5448"/>
    <cellStyle name="Moeda 8 3 5 2" xfId="5449"/>
    <cellStyle name="Moeda 2 2 6" xfId="5450"/>
    <cellStyle name="Cálculo 2 2 3 7 3" xfId="5451"/>
    <cellStyle name="Separador de milhares 3 3" xfId="5452"/>
    <cellStyle name="Cálculo 3 3 2 2 8" xfId="5453"/>
    <cellStyle name="Cálculo 3 2 2 2 2 12" xfId="5454"/>
    <cellStyle name="Moeda 2 2 7" xfId="5455"/>
    <cellStyle name="Cálculo 2 2 3 7 4" xfId="5456"/>
    <cellStyle name="Separador de milhares 3 4" xfId="5457"/>
    <cellStyle name="Cálculo 3 3 2 2 9" xfId="5458"/>
    <cellStyle name="Moeda 2 2 8" xfId="5459"/>
    <cellStyle name="Cálculo 2 2 3 7 5" xfId="5460"/>
    <cellStyle name="Cálculo 2 2 3 9" xfId="5461"/>
    <cellStyle name="Cálculo 3 3 2 4 6" xfId="5462"/>
    <cellStyle name="Entrada 3 3 4 2 2" xfId="5463"/>
    <cellStyle name="Cálculo 3 2 9 4" xfId="5464"/>
    <cellStyle name="Cálculo 2 2 3 9 2" xfId="5465"/>
    <cellStyle name="Cálculo 2 2 3 9 2 2" xfId="5466"/>
    <cellStyle name="Cálculo 2 2 3 9 2 3" xfId="5467"/>
    <cellStyle name="Cálculo 2 2 3 9 3" xfId="5468"/>
    <cellStyle name="Cálculo 2 2 3 9 4" xfId="5469"/>
    <cellStyle name="Cálculo 2 2 3 9 5" xfId="5470"/>
    <cellStyle name="Normal 16 36 2 2" xfId="5471"/>
    <cellStyle name="Cálculo 2 2 4 2" xfId="5472"/>
    <cellStyle name="Heading1 2" xfId="5473"/>
    <cellStyle name="Cálculo 3 3 2 4" xfId="5474"/>
    <cellStyle name="Cálculo 2 2 4 2 2" xfId="5475"/>
    <cellStyle name="Cálculo 3 3 2 5" xfId="5476"/>
    <cellStyle name="Cálculo 2 2 4 2 3" xfId="5477"/>
    <cellStyle name="Cálculo 2 2 4 3" xfId="5478"/>
    <cellStyle name="Cálculo 3 3 3 4" xfId="5479"/>
    <cellStyle name="Separador de milhares 5 2 2 2 4 2" xfId="5480"/>
    <cellStyle name="Separador de milhares 14 10 2 3 2" xfId="5481"/>
    <cellStyle name="Saída 3 2 2 2 5" xfId="5482"/>
    <cellStyle name="Cálculo 3 2 3 2 6 2 3" xfId="5483"/>
    <cellStyle name="Cálculo 2 2 4 3 2" xfId="5484"/>
    <cellStyle name="Cálculo 3 3 3 5" xfId="5485"/>
    <cellStyle name="Separador de milhares 5 2 2 2 4 3" xfId="5486"/>
    <cellStyle name="Saída 3 2 2 2 6" xfId="5487"/>
    <cellStyle name="Cálculo 3 2 3 2 6 2 4" xfId="5488"/>
    <cellStyle name="Cálculo 2 2 4 3 3" xfId="5489"/>
    <cellStyle name="Cálculo 2 2 4 4" xfId="5490"/>
    <cellStyle name="Separador de milhares 2 22" xfId="5491"/>
    <cellStyle name="Separador de milhares 2 17" xfId="5492"/>
    <cellStyle name="Cálculo 3 3 4 4" xfId="5493"/>
    <cellStyle name="Cálculo 2 2 4 4 2" xfId="5494"/>
    <cellStyle name="Separador de milhares 2 23" xfId="5495"/>
    <cellStyle name="Separador de milhares 2 18" xfId="5496"/>
    <cellStyle name="Cálculo 3 3 4 5" xfId="5497"/>
    <cellStyle name="Moeda 8 4 2 2" xfId="5498"/>
    <cellStyle name="Cálculo 2 2 4 4 3" xfId="5499"/>
    <cellStyle name="Cálculo 2 2 4 5" xfId="5500"/>
    <cellStyle name="Cálculo 3 3 3 2 5 3 2" xfId="5501"/>
    <cellStyle name="Cálculo 3 3 5 4" xfId="5502"/>
    <cellStyle name="Cálculo 2 2 4 5 2" xfId="5503"/>
    <cellStyle name="Nota 2 3 2 5 10" xfId="5504"/>
    <cellStyle name="Cálculo 3 3 5 5" xfId="5505"/>
    <cellStyle name="Moeda 8 4 3 2" xfId="5506"/>
    <cellStyle name="Cálculo 2 2 4 5 3" xfId="5507"/>
    <cellStyle name="Cálculo 2 2 4 6" xfId="5508"/>
    <cellStyle name="Cálculo 3 3 3 2 5 3 3" xfId="5509"/>
    <cellStyle name="Cálculo 2 2 4 7" xfId="5510"/>
    <cellStyle name="Cálculo 2 2 5 2" xfId="5511"/>
    <cellStyle name="Cálculo 2 2 5 2 2" xfId="5512"/>
    <cellStyle name="Cálculo 2 2 5 2 3" xfId="5513"/>
    <cellStyle name="Cálculo 2 2 5 3" xfId="5514"/>
    <cellStyle name="Saída 3 2 3 2 5" xfId="5515"/>
    <cellStyle name="Cálculo 3 2 3 2 7 2 3" xfId="5516"/>
    <cellStyle name="Cálculo 2 2 5 3 2" xfId="5517"/>
    <cellStyle name="Saída 3 2 3 2 6" xfId="5518"/>
    <cellStyle name="Cálculo 3 2 3 2 7 2 4" xfId="5519"/>
    <cellStyle name="Cálculo 2 2 5 3 3" xfId="5520"/>
    <cellStyle name="Cálculo 2 2 5 4" xfId="5521"/>
    <cellStyle name="Separador de milhares 2 2 11 2 2 9" xfId="5522"/>
    <cellStyle name="Entrada 2 2 2 3 2 2 11" xfId="5523"/>
    <cellStyle name="Cálculo 2 2 5 4 2" xfId="5524"/>
    <cellStyle name="Entrada 2 2 2 3 2 2 12" xfId="5525"/>
    <cellStyle name="Cálculo 2 2 5 4 3" xfId="5526"/>
    <cellStyle name="Cálculo 2 2 5 5" xfId="5527"/>
    <cellStyle name="Total 3 2 2 3 10" xfId="5528"/>
    <cellStyle name="Cálculo 2 2 5 5 2" xfId="5529"/>
    <cellStyle name="Cálculo 2 2 5 6" xfId="5530"/>
    <cellStyle name="Cálculo 2 2 5 7" xfId="5531"/>
    <cellStyle name="Cálculo 3 3 2 2 3 2 4" xfId="5532"/>
    <cellStyle name="Nota 2 2 2 2 3 3 2 2 2" xfId="5533"/>
    <cellStyle name="Cálculo 2 2 7" xfId="5534"/>
    <cellStyle name="Cálculo 3 2" xfId="5535"/>
    <cellStyle name="Input 2 3 2 8 4" xfId="5536"/>
    <cellStyle name="Cálculo 3 2 10 2" xfId="5537"/>
    <cellStyle name="Cálculo 3 2 10 3" xfId="5538"/>
    <cellStyle name="Input 2 3 2 9 4" xfId="5539"/>
    <cellStyle name="Cálculo 3 2 11 2" xfId="5540"/>
    <cellStyle name="Cálculo 3 2 11 3" xfId="5541"/>
    <cellStyle name="Normal 6 3 2" xfId="5542"/>
    <cellStyle name="Cálculo 3 2 13" xfId="5543"/>
    <cellStyle name="Cálculo 3 2 2" xfId="5544"/>
    <cellStyle name="Separador de milhares 4 4 2" xfId="5545"/>
    <cellStyle name="Nota 3 8 4 3 5" xfId="5546"/>
    <cellStyle name="Cálculo 3 2 2 10 2" xfId="5547"/>
    <cellStyle name="Separador de milhares 4 4 3" xfId="5548"/>
    <cellStyle name="Normal 2 5 4 2" xfId="5549"/>
    <cellStyle name="Cálculo 3 2 2 10 3" xfId="5550"/>
    <cellStyle name="Cálculo 3 2 2 10 4" xfId="5551"/>
    <cellStyle name="Nota 3 8 4 4 5" xfId="5552"/>
    <cellStyle name="Nota 2 2 2 4 2 2 5 2 3" xfId="5553"/>
    <cellStyle name="Cálculo 3 2 2 11 2" xfId="5554"/>
    <cellStyle name="Normal 2 5 5 2" xfId="5555"/>
    <cellStyle name="Cálculo 3 2 2 11 3" xfId="5556"/>
    <cellStyle name="Saída 3 2 3 2 2 9 2" xfId="5557"/>
    <cellStyle name="Saída 2 2 2 2 10 2" xfId="5558"/>
    <cellStyle name="Entrada 2 2 3 4 2 2 3" xfId="5559"/>
    <cellStyle name="Cálculo 3 2 2 12" xfId="5560"/>
    <cellStyle name="Saída 3 2 3 2 2 9 3" xfId="5561"/>
    <cellStyle name="Saída 2 2 2 2 10 3" xfId="5562"/>
    <cellStyle name="Entrada 2 2 3 4 2 2 4" xfId="5563"/>
    <cellStyle name="Cálculo 3 2 2 13" xfId="5564"/>
    <cellStyle name="Saída 2 2 2 2 10 4" xfId="5565"/>
    <cellStyle name="Cálculo 3 2 2 14" xfId="5566"/>
    <cellStyle name="Output 6 5" xfId="5567"/>
    <cellStyle name="Cálculo 3 2 2 2" xfId="5568"/>
    <cellStyle name="Normal 4 7 2" xfId="5569"/>
    <cellStyle name="Entrada 2 2 2 2 2 9" xfId="5570"/>
    <cellStyle name="Saída 2 2 4 5 3" xfId="5571"/>
    <cellStyle name="Cálculo 3 2 2 2 11" xfId="5572"/>
    <cellStyle name="Cálculo 3 2 2 2 2 2" xfId="5573"/>
    <cellStyle name="Cálculo 3 2 2 2 2 2 2" xfId="5574"/>
    <cellStyle name="Cálculo 3 2 2 2 2 2 2 2" xfId="5575"/>
    <cellStyle name="Saída 3 3 3 2 2 2 2" xfId="5576"/>
    <cellStyle name="Cálculo 3 2 2 2 2 2 3" xfId="5577"/>
    <cellStyle name="Cálculo 3 2 2 2 2 2 3 2" xfId="5578"/>
    <cellStyle name="Separador de milhares 2 10 3 2 5" xfId="5579"/>
    <cellStyle name="Cálculo 3 3 2 3 2 2 2" xfId="5580"/>
    <cellStyle name="Saída 3 3 3 2 2 2 3" xfId="5581"/>
    <cellStyle name="Cálculo 3 2 2 2 2 2 4" xfId="5582"/>
    <cellStyle name="Separador de milhares 2 10 3 2 6" xfId="5583"/>
    <cellStyle name="Cálculo 3 3 2 3 2 2 3" xfId="5584"/>
    <cellStyle name="Saída 3 3 3 2 2 2 4" xfId="5585"/>
    <cellStyle name="Nota 2 3 2 2 2 2 4 2" xfId="5586"/>
    <cellStyle name="Cálculo 3 2 2 2 2 2 5" xfId="5587"/>
    <cellStyle name="Nota 2 3 2 2 2 2 4 3" xfId="5588"/>
    <cellStyle name="Cálculo 3 2 2 2 2 2 6" xfId="5589"/>
    <cellStyle name="Moeda 2 13 3 2 2 2 2 2" xfId="5590"/>
    <cellStyle name="Cálculo 3 2 2 2 2 3" xfId="5591"/>
    <cellStyle name="Cálculo 3 2 2 2 2 3 2 2" xfId="5592"/>
    <cellStyle name="Cálculo 3 2 2 2 2 3 2 3" xfId="5593"/>
    <cellStyle name="Total 2 2 3 4 2 2 3" xfId="5594"/>
    <cellStyle name="Cálculo 3 2 2 2 2 3 3 2" xfId="5595"/>
    <cellStyle name="Total 2 2 3 4 2 2 4" xfId="5596"/>
    <cellStyle name="Cálculo 3 2 2 2 2 3 3 3" xfId="5597"/>
    <cellStyle name="Saída 3 3 3 2 2 3 3" xfId="5598"/>
    <cellStyle name="Cálculo 3 2 2 2 2 3 4" xfId="5599"/>
    <cellStyle name="Cálculo 3 3 2 2 10" xfId="5600"/>
    <cellStyle name="Nota 2 3 2 2 2 2 5 2" xfId="5601"/>
    <cellStyle name="Cálculo 3 2 2 2 2 3 5" xfId="5602"/>
    <cellStyle name="Cálculo 3 3 2 2 11" xfId="5603"/>
    <cellStyle name="Nota 2 3 2 2 2 2 5 3" xfId="5604"/>
    <cellStyle name="Cálculo 3 2 2 2 2 3 6" xfId="5605"/>
    <cellStyle name="Cálculo 3 2 2 2 2 4 2" xfId="5606"/>
    <cellStyle name="Cálculo 3 2 2 2 2 4 2 2" xfId="5607"/>
    <cellStyle name="Cálculo 3 2 2 2 2 4 2 3" xfId="5608"/>
    <cellStyle name="Cálculo 3 2 2 2 2 4 3" xfId="5609"/>
    <cellStyle name="Total 2 2 3 4 3 2 3" xfId="5610"/>
    <cellStyle name="Cálculo 3 2 2 2 2 4 3 2" xfId="5611"/>
    <cellStyle name="Total 2 2 3 4 3 2 4" xfId="5612"/>
    <cellStyle name="Cálculo 3 2 2 2 2 4 3 3" xfId="5613"/>
    <cellStyle name="Entrada 2 2 2 2 3 2 2" xfId="5614"/>
    <cellStyle name="Cálculo 3 2 2 2 2 4 4" xfId="5615"/>
    <cellStyle name="Entrada 2 2 2 2 3 2 3" xfId="5616"/>
    <cellStyle name="Nota 2 3 2 2 2 2 6 2" xfId="5617"/>
    <cellStyle name="Cálculo 3 2 2 2 2 4 5" xfId="5618"/>
    <cellStyle name="Entrada 2 2 2 2 3 2 4" xfId="5619"/>
    <cellStyle name="Nota 2 3 2 2 2 2 6 3" xfId="5620"/>
    <cellStyle name="Cálculo 3 2 2 2 2 4 6" xfId="5621"/>
    <cellStyle name="Cálculo 3 2 2 2 2 5 2 3" xfId="5622"/>
    <cellStyle name="Cálculo 3 2 2 2 2 5 2 4" xfId="5623"/>
    <cellStyle name="Total 2 2 3 4 4 2 3" xfId="5624"/>
    <cellStyle name="Nota 3 5 2 2 4 2 2 2" xfId="5625"/>
    <cellStyle name="Cálculo 3 2 2 2 2 5 3 2" xfId="5626"/>
    <cellStyle name="Total 2 2 3 4 4 2 4" xfId="5627"/>
    <cellStyle name="Nota 3 5 2 2 4 2 2 3" xfId="5628"/>
    <cellStyle name="Cálculo 3 2 2 2 2 5 3 3" xfId="5629"/>
    <cellStyle name="Entrada 2 2 2 2 3 3 2" xfId="5630"/>
    <cellStyle name="Nota 3 5 2 2 4 2 3" xfId="5631"/>
    <cellStyle name="Cálculo 3 2 2 2 2 5 4" xfId="5632"/>
    <cellStyle name="Entrada 2 2 2 2 3 3 3" xfId="5633"/>
    <cellStyle name="Nota 3 5 2 2 4 2 4" xfId="5634"/>
    <cellStyle name="Nota 2 3 2 2 2 2 7 2" xfId="5635"/>
    <cellStyle name="Input 2 3 3 2 2" xfId="5636"/>
    <cellStyle name="Input 2 2" xfId="5637"/>
    <cellStyle name="Cálculo 3 2 2 2 2 5 5" xfId="5638"/>
    <cellStyle name="Entrada 2 2 2 2 3 3 4" xfId="5639"/>
    <cellStyle name="Nota 3 5 2 2 4 2 5" xfId="5640"/>
    <cellStyle name="Nota 2 3 2 2 2 2 7 3" xfId="5641"/>
    <cellStyle name="Input 2 3 3 2 3" xfId="5642"/>
    <cellStyle name="Input 2 3" xfId="5643"/>
    <cellStyle name="Cálculo 3 2 2 2 2 5 6" xfId="5644"/>
    <cellStyle name="Cálculo 3 2 2 2 2 6 2" xfId="5645"/>
    <cellStyle name="Cálculo 3 3 4 5 6" xfId="5646"/>
    <cellStyle name="Cálculo 3 2 2 2 2 6 2 2" xfId="5647"/>
    <cellStyle name="Cálculo 3 2 2 2 2 6 2 3" xfId="5648"/>
    <cellStyle name="Cálculo 3 2 2 2 2 6 2 4" xfId="5649"/>
    <cellStyle name="Separador de milhares 2 24 2 2" xfId="5650"/>
    <cellStyle name="Separador de milhares 2 19 2 2" xfId="5651"/>
    <cellStyle name="Cálculo 3 3 4 6 2 2" xfId="5652"/>
    <cellStyle name="Nota 3 5 2 2 4 3 2" xfId="5653"/>
    <cellStyle name="Cálculo 3 2 2 2 2 6 3" xfId="5654"/>
    <cellStyle name="Cálculo 3 2 2 2 2 7" xfId="5655"/>
    <cellStyle name="Cálculo 3 2 2 2 2 8" xfId="5656"/>
    <cellStyle name="Cálculo 3 2 2 2 3" xfId="5657"/>
    <cellStyle name="Cálculo 3 2 2 2 3 2 2" xfId="5658"/>
    <cellStyle name="Porcentagem 14 3 2 3 3" xfId="5659"/>
    <cellStyle name="Cálculo 3 2 2 2 3 2 2 2" xfId="5660"/>
    <cellStyle name="Porcentagem 14 3 2 3 4" xfId="5661"/>
    <cellStyle name="Cálculo 3 2 2 2 3 2 2 3" xfId="5662"/>
    <cellStyle name="Saída 3 3 3 2 3 2 2" xfId="5663"/>
    <cellStyle name="Cálculo 3 2 2 2 3 2 3" xfId="5664"/>
    <cellStyle name="Saída 3 3 3 2 3 2 3" xfId="5665"/>
    <cellStyle name="Cálculo 3 2 2 2 3 2 4" xfId="5666"/>
    <cellStyle name="Saída 3 3 3 2 3 2 4" xfId="5667"/>
    <cellStyle name="Nota 2 3 2 2 2 3 4 2" xfId="5668"/>
    <cellStyle name="Cálculo 3 2 2 2 3 2 5" xfId="5669"/>
    <cellStyle name="Cálculo 3 2 2 2 3 3" xfId="5670"/>
    <cellStyle name="Cálculo 3 2 2 2 3 4 2" xfId="5671"/>
    <cellStyle name="Cálculo 3 2 2 2 3 4 3" xfId="5672"/>
    <cellStyle name="Cálculo 3 2 2 2 3 6" xfId="5673"/>
    <cellStyle name="Cálculo 3 2 2 2 3 7" xfId="5674"/>
    <cellStyle name="Cálculo 3 2 2 3 6 2 2" xfId="5675"/>
    <cellStyle name="Cálculo 3 2 2 2 3 8" xfId="5676"/>
    <cellStyle name="Cálculo 3 2 2 3 6 2 3" xfId="5677"/>
    <cellStyle name="Cálculo 3 2 2 2 3 9" xfId="5678"/>
    <cellStyle name="Cálculo 3 2 2 2 4" xfId="5679"/>
    <cellStyle name="Cálculo 3 2 2 2 4 2" xfId="5680"/>
    <cellStyle name="Cálculo 3 2 2 2 4 2 2" xfId="5681"/>
    <cellStyle name="Saída 3 3 3 2 4 2 2" xfId="5682"/>
    <cellStyle name="Cálculo 3 2 2 2 4 2 3" xfId="5683"/>
    <cellStyle name="Total 2 2 2 3 10" xfId="5684"/>
    <cellStyle name="Saída 3 3 3 2 4 2 3" xfId="5685"/>
    <cellStyle name="Cálculo 3 2 2 2 4 2 4" xfId="5686"/>
    <cellStyle name="Cálculo 3 2 2 2 4 3" xfId="5687"/>
    <cellStyle name="Cálculo 3 2 2 2 4 4" xfId="5688"/>
    <cellStyle name="Cálculo 3 2 2 2 4 5" xfId="5689"/>
    <cellStyle name="Cálculo 3 2 2 2 4 6" xfId="5690"/>
    <cellStyle name="Cálculo 3 2 2 2 5" xfId="5691"/>
    <cellStyle name="Cálculo 3 2 2 2 5 2" xfId="5692"/>
    <cellStyle name="Saída 3 3 3 2 5 2 2" xfId="5693"/>
    <cellStyle name="Cálculo 3 2 2 2 5 2 3" xfId="5694"/>
    <cellStyle name="Saída 3 3 3 2 5 2 3" xfId="5695"/>
    <cellStyle name="Cálculo 3 2 2 2 5 2 4" xfId="5696"/>
    <cellStyle name="Cálculo 3 2 2 2 5 3" xfId="5697"/>
    <cellStyle name="Cálculo 3 2 2 2 5 4" xfId="5698"/>
    <cellStyle name="Cálculo 3 2 2 2 5 5" xfId="5699"/>
    <cellStyle name="Cálculo 3 2 2 2 6" xfId="5700"/>
    <cellStyle name="Cálculo 3 2 2 2 6 2" xfId="5701"/>
    <cellStyle name="Saída 2 2 2 2 4" xfId="5702"/>
    <cellStyle name="Cálculo 3 2 2 2 6 2 2" xfId="5703"/>
    <cellStyle name="Saída 3 3 3 2 6 2 2" xfId="5704"/>
    <cellStyle name="Saída 2 2 2 2 5" xfId="5705"/>
    <cellStyle name="Cálculo 3 2 2 2 6 2 3" xfId="5706"/>
    <cellStyle name="Saída 3 3 3 2 6 2 3" xfId="5707"/>
    <cellStyle name="Saída 2 2 2 2 6" xfId="5708"/>
    <cellStyle name="Cálculo 3 2 2 2 6 2 4" xfId="5709"/>
    <cellStyle name="Cálculo 3 2 2 2 6 3" xfId="5710"/>
    <cellStyle name="Cálculo 3 2 2 3" xfId="5711"/>
    <cellStyle name="Cálculo 3 2 2 3 2" xfId="5712"/>
    <cellStyle name="Total 2 2 2 3 2 7 3" xfId="5713"/>
    <cellStyle name="Cálculo 3 2 2 3 2 2" xfId="5714"/>
    <cellStyle name="Entrada 2 2 2 2 2 2 6 2 2" xfId="5715"/>
    <cellStyle name="Saída 3 3 3 3 2 2 3" xfId="5716"/>
    <cellStyle name="Saída 2 2 2 2 2 4 5" xfId="5717"/>
    <cellStyle name="Cálculo 3 2 2 3 2 2 4" xfId="5718"/>
    <cellStyle name="Total 2 2 2 3 2 7 4" xfId="5719"/>
    <cellStyle name="Cálculo 3 2 2 3 2 3" xfId="5720"/>
    <cellStyle name="Cálculo 3 2 2 3 3" xfId="5721"/>
    <cellStyle name="Total 2 2 2 3 2 8 3" xfId="5722"/>
    <cellStyle name="Cálculo 3 2 2 3 3 2" xfId="5723"/>
    <cellStyle name="Total 2 2 2 3 2 8 4" xfId="5724"/>
    <cellStyle name="Cálculo 3 2 2 3 3 3" xfId="5725"/>
    <cellStyle name="Saída 3 3 2 6 2 4" xfId="5726"/>
    <cellStyle name="Saída 2 2 2 2 3 5 4" xfId="5727"/>
    <cellStyle name="Cálculo 3 2 2 3 3 3 3" xfId="5728"/>
    <cellStyle name="Cálculo 3 2 2 3 3 6" xfId="5729"/>
    <cellStyle name="Cálculo 3 2 2 3 4 4" xfId="5730"/>
    <cellStyle name="Cálculo 3 2 2 3 4 5" xfId="5731"/>
    <cellStyle name="Cálculo 3 2 2 3 4 6" xfId="5732"/>
    <cellStyle name="Cálculo 3 2 2 3 5 2 2" xfId="5733"/>
    <cellStyle name="Cálculo 3 2 2 3 5 2 3" xfId="5734"/>
    <cellStyle name="Cálculo 3 2 2 3 5 2 4" xfId="5735"/>
    <cellStyle name="Cálculo 3 2 2 3 5 3 2" xfId="5736"/>
    <cellStyle name="Cálculo 3 2 2 3 5 3 3" xfId="5737"/>
    <cellStyle name="Separador de milhares 2 2 2 3 2 2 2" xfId="5738"/>
    <cellStyle name="Cálculo 3 2 2 3 5 4" xfId="5739"/>
    <cellStyle name="Separador de milhares 2 2 2 3 2 2 3" xfId="5740"/>
    <cellStyle name="Cálculo 3 2 2 3 5 5" xfId="5741"/>
    <cellStyle name="Separador de milhares 2 2 2 3 2 2 4" xfId="5742"/>
    <cellStyle name="Cálculo 3 2 2 3 5 6" xfId="5743"/>
    <cellStyle name="Cálculo 3 2 2 3 6 2" xfId="5744"/>
    <cellStyle name="Cálculo 3 2 2 3 6 3" xfId="5745"/>
    <cellStyle name="Cálculo 3 2 3" xfId="5746"/>
    <cellStyle name="Cálculo 3 2 3 10" xfId="5747"/>
    <cellStyle name="Total 3 2 3 2 2 3 3" xfId="5748"/>
    <cellStyle name="Saída 3 2 3 4" xfId="5749"/>
    <cellStyle name="Cálculo 3 2 3 10 2" xfId="5750"/>
    <cellStyle name="Total 3 2 3 2 2 3 4" xfId="5751"/>
    <cellStyle name="Saída 3 2 3 5" xfId="5752"/>
    <cellStyle name="Cálculo 3 2 3 10 3" xfId="5753"/>
    <cellStyle name="Total 3 2 3 2 2 4 4" xfId="5754"/>
    <cellStyle name="Saída 3 2 4 5" xfId="5755"/>
    <cellStyle name="Cálculo 3 2 3 11 3" xfId="5756"/>
    <cellStyle name="Cálculo 3 2 3 13" xfId="5757"/>
    <cellStyle name="Cálculo 3 2 3 14" xfId="5758"/>
    <cellStyle name="Cálculo 3 2 3 2" xfId="5759"/>
    <cellStyle name="Normal 3 52 4" xfId="5760"/>
    <cellStyle name="Normal 3 47 4" xfId="5761"/>
    <cellStyle name="Cálculo 3 2 3 2 11" xfId="5762"/>
    <cellStyle name="Cálculo 3 2 3 2 12" xfId="5763"/>
    <cellStyle name="Note 3 9 2 3" xfId="5764"/>
    <cellStyle name="Cálculo 3 2 3 2 2" xfId="5765"/>
    <cellStyle name="Cálculo 3 2 3 2 2 10" xfId="5766"/>
    <cellStyle name="Cálculo 3 2 3 2 2 11" xfId="5767"/>
    <cellStyle name="Cálculo 3 2 3 2 2 12" xfId="5768"/>
    <cellStyle name="Cálculo 3 2 3 2 2 3 6" xfId="5769"/>
    <cellStyle name="Cálculo 3 2 3 2 2 4 6" xfId="5770"/>
    <cellStyle name="Input 3 3 3 2 3" xfId="5771"/>
    <cellStyle name="Cálculo 3 2 3 2 2 5 6" xfId="5772"/>
    <cellStyle name="Cálculo 3 2 3 2 2 8" xfId="5773"/>
    <cellStyle name="Nota 3 5 3 2 4 5 2" xfId="5774"/>
    <cellStyle name="Cálculo 3 2 3 2 2 8 3" xfId="5775"/>
    <cellStyle name="Cálculo 3 2 3 2 2 8 4" xfId="5776"/>
    <cellStyle name="Separador de milhares 2 2 2 2 2 9" xfId="5777"/>
    <cellStyle name="Cálculo 3 2 3 2 2 9 2" xfId="5778"/>
    <cellStyle name="Nota 3 5 3 2 4 6 2" xfId="5779"/>
    <cellStyle name="Cálculo 3 2 3 2 2 9 3" xfId="5780"/>
    <cellStyle name="Cálculo 3 2 3 2 3" xfId="5781"/>
    <cellStyle name="Cálculo 3 2 3 2 4" xfId="5782"/>
    <cellStyle name="Cálculo 3 2 3 2 5" xfId="5783"/>
    <cellStyle name="Total 2 2 3 2 3 3 3" xfId="5784"/>
    <cellStyle name="Cálculo 3 2 3 2 5 4" xfId="5785"/>
    <cellStyle name="Cálculo 3 2 3 2 6" xfId="5786"/>
    <cellStyle name="Cálculo 3 3 3 3" xfId="5787"/>
    <cellStyle name="Saída 3 2 2 2 4" xfId="5788"/>
    <cellStyle name="Cálculo 3 2 3 2 6 2 2" xfId="5789"/>
    <cellStyle name="Total 2 2 3 2 3 4 3" xfId="5790"/>
    <cellStyle name="Cálculo 3 2 3 2 6 4" xfId="5791"/>
    <cellStyle name="Cálculo 3 2 3 2 6 5" xfId="5792"/>
    <cellStyle name="Cálculo 3 4 3 3" xfId="5793"/>
    <cellStyle name="Saída 3 2 3 2 4" xfId="5794"/>
    <cellStyle name="Cálculo 3 2 3 2 7 2 2" xfId="5795"/>
    <cellStyle name="Total 2 2 3 2 3 5 3" xfId="5796"/>
    <cellStyle name="Cálculo 3 2 3 2 7 4" xfId="5797"/>
    <cellStyle name="Cálculo 3 2 3 3 5" xfId="5798"/>
    <cellStyle name="Cálculo 3 2 3 3 6" xfId="5799"/>
    <cellStyle name="Nota 3 5 2 2 2 2 4 2" xfId="5800"/>
    <cellStyle name="Cálculo 3 2 3 3 6 4" xfId="5801"/>
    <cellStyle name="Nota 3 5 2 2 2 2 4 3" xfId="5802"/>
    <cellStyle name="Cálculo 3 2 3 3 6 5" xfId="5803"/>
    <cellStyle name="Nota 3 5 2 2 2 2 5 2" xfId="5804"/>
    <cellStyle name="Cálculo 3 2 3 3 7 4" xfId="5805"/>
    <cellStyle name="Nota 3 6 2 2 2 5 3" xfId="5806"/>
    <cellStyle name="Cálculo 3 2 4 10" xfId="5807"/>
    <cellStyle name="Nota 3 6 2 2 2 5 4" xfId="5808"/>
    <cellStyle name="Cálculo 3 2 4 11" xfId="5809"/>
    <cellStyle name="Total 2 2 2 2 2 3 2 3" xfId="5810"/>
    <cellStyle name="Cálculo 3 2 4 2" xfId="5811"/>
    <cellStyle name="Total 2 2 2 2 2 3 2 4" xfId="5812"/>
    <cellStyle name="Cálculo 3 2 4 3" xfId="5813"/>
    <cellStyle name="Cálculo 3 2 4 3 2" xfId="5814"/>
    <cellStyle name="Cálculo 3 2 4 3 5" xfId="5815"/>
    <cellStyle name="Cálculo 3 2 4 3 6" xfId="5816"/>
    <cellStyle name="Total 2 2 2 2 2 3 3 3" xfId="5817"/>
    <cellStyle name="Cálculo 3 2 5 2" xfId="5818"/>
    <cellStyle name="Cálculo 3 2 9" xfId="5819"/>
    <cellStyle name="Cálculo 3 2 5 2 2" xfId="5820"/>
    <cellStyle name="Separador de milhares 9 2 2 3 2 2" xfId="5821"/>
    <cellStyle name="Entrada 2 2 2 2 2 2 8" xfId="5822"/>
    <cellStyle name="Cálculo 3 3 2 4 4" xfId="5823"/>
    <cellStyle name="Cálculo 3 2 9 2" xfId="5824"/>
    <cellStyle name="Cálculo 3 2 5 2 2 2" xfId="5825"/>
    <cellStyle name="Vírgula 5 2 5 2" xfId="5826"/>
    <cellStyle name="Nota 2 3 2 6 3 2" xfId="5827"/>
    <cellStyle name="Entrada 2 2 2 2 2 2 9" xfId="5828"/>
    <cellStyle name="Cálculo 3 3 2 4 5" xfId="5829"/>
    <cellStyle name="Cálculo 3 2 9 3" xfId="5830"/>
    <cellStyle name="Cálculo 3 2 5 2 2 3" xfId="5831"/>
    <cellStyle name="Cálculo 3 2 5 2 3" xfId="5832"/>
    <cellStyle name="Cálculo 3 2 5 2 4" xfId="5833"/>
    <cellStyle name="Cálculo 3 2 5 2 5" xfId="5834"/>
    <cellStyle name="Cálculo 3 2 5 3" xfId="5835"/>
    <cellStyle name="Cálculo 3 3 9" xfId="5836"/>
    <cellStyle name="Cálculo 3 2 5 3 2" xfId="5837"/>
    <cellStyle name="Total 2 2 2 2 2 3 4 3" xfId="5838"/>
    <cellStyle name="Cálculo 3 2 6 2" xfId="5839"/>
    <cellStyle name="Cálculo 3 2 6 2 5" xfId="5840"/>
    <cellStyle name="Separador de milhares 2 2 2" xfId="5841"/>
    <cellStyle name="Entrada 2 2 2 2 2 2 5 2 3" xfId="5842"/>
    <cellStyle name="Normal 3 13 10" xfId="5843"/>
    <cellStyle name="Cálculo 3 2 6 5 2" xfId="5844"/>
    <cellStyle name="Separador de milhares 2 2 3" xfId="5845"/>
    <cellStyle name="Normal 2 3 2 2" xfId="5846"/>
    <cellStyle name="Entrada 2 2 2 2 2 2 5 2 4" xfId="5847"/>
    <cellStyle name="Normal 3 13 11" xfId="5848"/>
    <cellStyle name="Cálculo 3 2 6 5 3" xfId="5849"/>
    <cellStyle name="Separador de milhares 2 3 2" xfId="5850"/>
    <cellStyle name="Nota 3 8 2 2 5" xfId="5851"/>
    <cellStyle name="Entrada 2 2 2 2 2 2 5 3 3" xfId="5852"/>
    <cellStyle name="Cálculo 3 2 6 6 2" xfId="5853"/>
    <cellStyle name="Cálculo 3 2 6 6 3" xfId="5854"/>
    <cellStyle name="Cálculo 3 2 6 8" xfId="5855"/>
    <cellStyle name="Cálculo 3 3 2 2 4 2 4" xfId="5856"/>
    <cellStyle name="Note 2 2 4 7 2" xfId="5857"/>
    <cellStyle name="Nota 2 2 2 2 3 3 3 2 2" xfId="5858"/>
    <cellStyle name="Cálculo 3 2 7" xfId="5859"/>
    <cellStyle name="Output 2 2 7 2 3" xfId="5860"/>
    <cellStyle name="Cálculo 3 3 2 2 4" xfId="5861"/>
    <cellStyle name="Total 2 2 2 2 2 3 5 3" xfId="5862"/>
    <cellStyle name="Cálculo 3 2 7 2" xfId="5863"/>
    <cellStyle name="Normal 97" xfId="5864"/>
    <cellStyle name="Cálculo 3 3 2 2 4 4" xfId="5865"/>
    <cellStyle name="Cálculo 3 2 7 2 4" xfId="5866"/>
    <cellStyle name="Output 2 2 7 2 4" xfId="5867"/>
    <cellStyle name="Cálculo 3 3 2 2 5" xfId="5868"/>
    <cellStyle name="Cálculo 3 2 7 3" xfId="5869"/>
    <cellStyle name="Note 2 2 4 7 3" xfId="5870"/>
    <cellStyle name="Nota 2 2 2 2 3 3 3 2 3" xfId="5871"/>
    <cellStyle name="Cálculo 3 2 8" xfId="5872"/>
    <cellStyle name="Cálculo 3 3 2 3 4" xfId="5873"/>
    <cellStyle name="Total 2 2 2 2 2 3 6 3" xfId="5874"/>
    <cellStyle name="Cálculo 3 2 8 2" xfId="5875"/>
    <cellStyle name="Entrada 2 2 2 2 5 2" xfId="5876"/>
    <cellStyle name="Cálculo 3 2 8 2 4" xfId="5877"/>
    <cellStyle name="Separador de milhares 2 18 3 2 2 2 2" xfId="5878"/>
    <cellStyle name="Nota 2 2 2 2 2 3 2 2 2" xfId="5879"/>
    <cellStyle name="Cálculo 3 3 2 2" xfId="5880"/>
    <cellStyle name="Cálculo 3 3 2 2 12" xfId="5881"/>
    <cellStyle name="Nota 2 3 3 2 2 6 2 3" xfId="5882"/>
    <cellStyle name="Cálculo 3 3 2 2 2 2" xfId="5883"/>
    <cellStyle name="Entrada 2 2 2 2 3 4 2 3" xfId="5884"/>
    <cellStyle name="Total 3 3 2 2 10" xfId="5885"/>
    <cellStyle name="Cálculo 3 3 2 2 2 2 2" xfId="5886"/>
    <cellStyle name="Entrada 2 2 2 2 3 4 2 4" xfId="5887"/>
    <cellStyle name="Total 3 3 2 2 11" xfId="5888"/>
    <cellStyle name="Cálculo 3 3 2 2 2 2 3" xfId="5889"/>
    <cellStyle name="Total 3 3 2 2 12" xfId="5890"/>
    <cellStyle name="Cálculo 3 3 2 2 2 2 4" xfId="5891"/>
    <cellStyle name="Cálculo 3 3 2 2 2 3" xfId="5892"/>
    <cellStyle name="Entrada 2 2 2 2 3 4 3 3" xfId="5893"/>
    <cellStyle name="Cálculo 3 3 2 2 2 3 2" xfId="5894"/>
    <cellStyle name="Cálculo 3 3 2 2 2 3 3" xfId="5895"/>
    <cellStyle name="Saída 3 3 2 2 3 2 2" xfId="5896"/>
    <cellStyle name="Cálculo 3 3 2 2 2 4" xfId="5897"/>
    <cellStyle name="Saída 3 3 2 2 3 2 3" xfId="5898"/>
    <cellStyle name="Cálculo 3 3 2 2 2 5" xfId="5899"/>
    <cellStyle name="Output 2 2 7 2 2" xfId="5900"/>
    <cellStyle name="Moeda 2 13 4 4 2 2" xfId="5901"/>
    <cellStyle name="Cálculo 3 3 2 2 3" xfId="5902"/>
    <cellStyle name="Normal 50" xfId="5903"/>
    <cellStyle name="Normal 45" xfId="5904"/>
    <cellStyle name="Cálculo 3 3 2 2 3 2" xfId="5905"/>
    <cellStyle name="Normal 51" xfId="5906"/>
    <cellStyle name="Normal 46" xfId="5907"/>
    <cellStyle name="Cálculo 3 3 2 2 3 3" xfId="5908"/>
    <cellStyle name="Separador de milhares 2 19 3 4 3" xfId="5909"/>
    <cellStyle name="Separador de milhares 14 11 3" xfId="5910"/>
    <cellStyle name="Note 3 3 2 3 4" xfId="5911"/>
    <cellStyle name="Nota 2 2 2 3 2 5 3" xfId="5912"/>
    <cellStyle name="Entrada 2 2 2 2 3 5 3 3" xfId="5913"/>
    <cellStyle name="Cálculo 3 3 2 2 3 3 2" xfId="5914"/>
    <cellStyle name="Cálculo 3 3 2 2 3 3 3" xfId="5915"/>
    <cellStyle name="Saída 3 3 2 2 3 3 2" xfId="5916"/>
    <cellStyle name="Normal 52" xfId="5917"/>
    <cellStyle name="Normal 47" xfId="5918"/>
    <cellStyle name="Cálculo 3 3 2 2 3 4" xfId="5919"/>
    <cellStyle name="Saída 3 3 2 2 3 3 3" xfId="5920"/>
    <cellStyle name="Normal 53" xfId="5921"/>
    <cellStyle name="Normal 48" xfId="5922"/>
    <cellStyle name="Cálculo 3 3 2 2 3 5" xfId="5923"/>
    <cellStyle name="Nota 2 2 2 2 2 3 2 5" xfId="5924"/>
    <cellStyle name="Cálculo 3 3 5" xfId="5925"/>
    <cellStyle name="Cálculo 3 3 2 2 4 3 2" xfId="5926"/>
    <cellStyle name="Cálculo 3 3 6" xfId="5927"/>
    <cellStyle name="Cálculo 3 3 2 2 4 3 3" xfId="5928"/>
    <cellStyle name="Cálculo 3 3 2 2 5 2 3" xfId="5929"/>
    <cellStyle name="Cálculo 3 3 2 2 5 3 3" xfId="5930"/>
    <cellStyle name="Cálculo 3 3 2 2 5 5" xfId="5931"/>
    <cellStyle name="Normal 91" xfId="5932"/>
    <cellStyle name="Normal 86" xfId="5933"/>
    <cellStyle name="Cálculo 3 3 2 2 6 2 2" xfId="5934"/>
    <cellStyle name="Normal 92" xfId="5935"/>
    <cellStyle name="Normal 87" xfId="5936"/>
    <cellStyle name="Cálculo 3 3 2 2 6 2 3" xfId="5937"/>
    <cellStyle name="Normal 93" xfId="5938"/>
    <cellStyle name="Normal 88" xfId="5939"/>
    <cellStyle name="Cálculo 3 3 2 2 6 2 4" xfId="5940"/>
    <cellStyle name="Separador de milhares 3 2 2" xfId="5941"/>
    <cellStyle name="Cálculo 3 3 2 2 7 2" xfId="5942"/>
    <cellStyle name="Entrada 2 2 2 2 2 2 6 2 3" xfId="5943"/>
    <cellStyle name="Vírgula 3 2 2 3 2 3 2" xfId="5944"/>
    <cellStyle name="Separador de milhares 3 2 3" xfId="5945"/>
    <cellStyle name="Cálculo 3 3 2 2 7 3" xfId="5946"/>
    <cellStyle name="Entrada 2 2 2 2 2 2 6 2 4" xfId="5947"/>
    <cellStyle name="Separador de milhares 3 3 2" xfId="5948"/>
    <cellStyle name="Nota 3 8 3 2 5" xfId="5949"/>
    <cellStyle name="Cálculo 3 3 2 2 8 2" xfId="5950"/>
    <cellStyle name="Nota 3 8 3 2 6" xfId="5951"/>
    <cellStyle name="Cálculo 3 3 2 2 8 3" xfId="5952"/>
    <cellStyle name="Nota 3 8 3 2 7" xfId="5953"/>
    <cellStyle name="Cálculo 3 3 2 2 8 4" xfId="5954"/>
    <cellStyle name="Separador de milhares 3 4 2" xfId="5955"/>
    <cellStyle name="Nota 3 8 3 3 5" xfId="5956"/>
    <cellStyle name="Cálculo 3 3 2 2 9 2" xfId="5957"/>
    <cellStyle name="Nota 3 8 3 3 6" xfId="5958"/>
    <cellStyle name="Cálculo 3 3 2 2 9 3" xfId="5959"/>
    <cellStyle name="Nota 2 2 2 2 2 3 2 2 3" xfId="5960"/>
    <cellStyle name="Cálculo 3 3 2 3" xfId="5961"/>
    <cellStyle name="Cálculo 3 3 2 3 2" xfId="5962"/>
    <cellStyle name="Total 2 2 3 3 2 7 3" xfId="5963"/>
    <cellStyle name="Cálculo 3 3 2 3 2 2" xfId="5964"/>
    <cellStyle name="Total 2 2 3 3 2 7 4" xfId="5965"/>
    <cellStyle name="Cálculo 3 3 2 3 2 3" xfId="5966"/>
    <cellStyle name="Entrada 2 2 2 2 3 2" xfId="5967"/>
    <cellStyle name="Saída 3 3 2 2 4 2 2" xfId="5968"/>
    <cellStyle name="Cálculo 3 3 2 3 2 4" xfId="5969"/>
    <cellStyle name="Entrada 2 2 2 2 3 3" xfId="5970"/>
    <cellStyle name="Saída 3 3 2 2 4 2 3" xfId="5971"/>
    <cellStyle name="Cálculo 3 3 2 3 2 5" xfId="5972"/>
    <cellStyle name="Cálculo 3 3 2 3 3" xfId="5973"/>
    <cellStyle name="Total 2 2 3 3 2 8 3" xfId="5974"/>
    <cellStyle name="Cálculo 3 3 2 3 3 2" xfId="5975"/>
    <cellStyle name="Total 2 2 3 3 2 8 4" xfId="5976"/>
    <cellStyle name="Cálculo 3 3 2 3 3 3" xfId="5977"/>
    <cellStyle name="Entrada 2 2 2 2 2 2 6" xfId="5978"/>
    <cellStyle name="Cálculo 3 3 2 4 2" xfId="5979"/>
    <cellStyle name="Entrada 2 2 2 2 2 2 6 4" xfId="5980"/>
    <cellStyle name="Saída 3 3 2 2 5 2 2" xfId="5981"/>
    <cellStyle name="Cálculo 3 3 2 4 2 4" xfId="5982"/>
    <cellStyle name="Entrada 2 2 2 2 2 2 7" xfId="5983"/>
    <cellStyle name="Cálculo 3 3 2 4 3" xfId="5984"/>
    <cellStyle name="Entrada 2 2 2 2 2 3 6" xfId="5985"/>
    <cellStyle name="Nota 3 5 2 2 3 2 7" xfId="5986"/>
    <cellStyle name="Input 2 3 2 2 5" xfId="5987"/>
    <cellStyle name="Cálculo 3 3 2 5 2" xfId="5988"/>
    <cellStyle name="Entrada 2 2 2 2 2 3 6 2" xfId="5989"/>
    <cellStyle name="Nota 3 5 2 2 3 2 7 2" xfId="5990"/>
    <cellStyle name="Input 2 3 2 2 5 2" xfId="5991"/>
    <cellStyle name="Cálculo 3 3 2 5 2 2" xfId="5992"/>
    <cellStyle name="Nota 3 10 5 2" xfId="5993"/>
    <cellStyle name="Entrada 2 2 2 2 2 3 6 3" xfId="5994"/>
    <cellStyle name="Nota 3 5 2 2 3 2 7 3" xfId="5995"/>
    <cellStyle name="Input 2 3 2 2 5 3" xfId="5996"/>
    <cellStyle name="Cálculo 3 3 2 5 2 3" xfId="5997"/>
    <cellStyle name="Saída 3 3 2 2 6 2 2" xfId="5998"/>
    <cellStyle name="Input 2 3 2 2 5 4" xfId="5999"/>
    <cellStyle name="Cálculo 3 3 2 5 2 4" xfId="6000"/>
    <cellStyle name="Moeda 8 4 3 2 2 2 2 2" xfId="6001"/>
    <cellStyle name="Entrada 2 2 2 2 2 3 7" xfId="6002"/>
    <cellStyle name="Nota 3 5 2 2 3 2 8" xfId="6003"/>
    <cellStyle name="Input 2 3 2 2 6" xfId="6004"/>
    <cellStyle name="Cálculo 3 3 2 5 3" xfId="6005"/>
    <cellStyle name="Entrada 2 2 2 2 2 3 8" xfId="6006"/>
    <cellStyle name="Nota 3 5 2 2 3 2 9" xfId="6007"/>
    <cellStyle name="Input 2 3 2 2 7" xfId="6008"/>
    <cellStyle name="Cálculo 3 3 2 5 4" xfId="6009"/>
    <cellStyle name="Nota 2 3 2 6 4 2" xfId="6010"/>
    <cellStyle name="Entrada 2 2 2 2 2 3 9" xfId="6011"/>
    <cellStyle name="Input 2 3 2 2 8" xfId="6012"/>
    <cellStyle name="Cálculo 3 3 2 5 5" xfId="6013"/>
    <cellStyle name="Cálculo 3 3 2 6" xfId="6014"/>
    <cellStyle name="Separador de milhares 2 23 2 7" xfId="6015"/>
    <cellStyle name="Entrada 2 2 2 2 2 4 6" xfId="6016"/>
    <cellStyle name="Saída 2 2 2 4 12" xfId="6017"/>
    <cellStyle name="Nota 3 5 2 2 3 3 7" xfId="6018"/>
    <cellStyle name="Input 2 3 2 3 5" xfId="6019"/>
    <cellStyle name="Cálculo 3 3 2 6 2" xfId="6020"/>
    <cellStyle name="Nota 3 5 2 2 3 3 7 2" xfId="6021"/>
    <cellStyle name="Input 2 3 2 3 5 2" xfId="6022"/>
    <cellStyle name="Cálculo 3 3 2 6 2 2" xfId="6023"/>
    <cellStyle name="Nota 3 7 11 2" xfId="6024"/>
    <cellStyle name="Moeda 2 6 2" xfId="6025"/>
    <cellStyle name="Company Logo" xfId="6026"/>
    <cellStyle name="Nota 3 5 2 2 3 3 8" xfId="6027"/>
    <cellStyle name="Input 2 3 2 3 6" xfId="6028"/>
    <cellStyle name="Cálculo 3 3 2 6 3" xfId="6029"/>
    <cellStyle name="Nota 3 5 2 2 3 3 9" xfId="6030"/>
    <cellStyle name="Input 2 3 2 3 7" xfId="6031"/>
    <cellStyle name="Cálculo 3 3 2 6 4" xfId="6032"/>
    <cellStyle name="Input 2 3 2 3 8" xfId="6033"/>
    <cellStyle name="Cálculo 3 3 2 6 5" xfId="6034"/>
    <cellStyle name="Cálculo 3 3 2 7 2 2" xfId="6035"/>
    <cellStyle name="Cálculo 3 3 2 7 5" xfId="6036"/>
    <cellStyle name="Input 2 3 2 5 5" xfId="6037"/>
    <cellStyle name="Cálculo 3 3 2 8 2" xfId="6038"/>
    <cellStyle name="Cálculo 3 3 2 8 3" xfId="6039"/>
    <cellStyle name="Saída 3 2 2 2 2 3 2 4" xfId="6040"/>
    <cellStyle name="Saída 2 2 2 2 3 5 2 2" xfId="6041"/>
    <cellStyle name="Input 2 3 2 6 5" xfId="6042"/>
    <cellStyle name="Cálculo 3 3 2 9 2" xfId="6043"/>
    <cellStyle name="Saída 2 2 2 2 3 5 2 3" xfId="6044"/>
    <cellStyle name="Cálculo 3 3 2 9 3" xfId="6045"/>
    <cellStyle name="Nota 2 2 2 2 2 3 2 3 2" xfId="6046"/>
    <cellStyle name="Cálculo 3 3 3 2" xfId="6047"/>
    <cellStyle name="Nota 2 3 2 2 2 2 4 5" xfId="6048"/>
    <cellStyle name="Cálculo 3 3 3 2 2" xfId="6049"/>
    <cellStyle name="Cálculo 3 3 3 2 2 2 2" xfId="6050"/>
    <cellStyle name="Cálculo 3 3 3 2 2 2 3" xfId="6051"/>
    <cellStyle name="Cálculo 3 3 3 2 2 2 4" xfId="6052"/>
    <cellStyle name="Cálculo 3 3 3 2 2 3 2" xfId="6053"/>
    <cellStyle name="Cálculo 3 3 3 2 2 3 3" xfId="6054"/>
    <cellStyle name="Título 3 2 2" xfId="6055"/>
    <cellStyle name="Cálculo 3 3 3 2 2 4" xfId="6056"/>
    <cellStyle name="Título 3 2 3" xfId="6057"/>
    <cellStyle name="Cálculo 3 3 3 2 2 5" xfId="6058"/>
    <cellStyle name="Separador de milhares 9 3 4 2" xfId="6059"/>
    <cellStyle name="Saída 3 2 2 6 2" xfId="6060"/>
    <cellStyle name="Output 2 2 8 2 2" xfId="6061"/>
    <cellStyle name="Cálculo 3 3 3 2 3" xfId="6062"/>
    <cellStyle name="Cálculo 3 3 3 2 3 2 2" xfId="6063"/>
    <cellStyle name="Cálculo 3 3 3 2 3 2 3" xfId="6064"/>
    <cellStyle name="Cálculo 3 3 3 2 3 2 4" xfId="6065"/>
    <cellStyle name="Cálculo 3 3 3 2 3 3 3" xfId="6066"/>
    <cellStyle name="Saída 3 2 2 6 2 4" xfId="6067"/>
    <cellStyle name="Cálculo 3 3 3 2 3 4" xfId="6068"/>
    <cellStyle name="Cálculo 3 3 3 2 3 5" xfId="6069"/>
    <cellStyle name="Saída 3 2 2 2 3 4" xfId="6070"/>
    <cellStyle name="Cálculo 3 3 7 2" xfId="6071"/>
    <cellStyle name="Separador de milhares 9 3 4 3" xfId="6072"/>
    <cellStyle name="Saída 3 2 2 6 3" xfId="6073"/>
    <cellStyle name="Output 2 2 8 2 3" xfId="6074"/>
    <cellStyle name="Cálculo 3 3 3 2 4" xfId="6075"/>
    <cellStyle name="Cálculo 3 3 3 2 4 2 2" xfId="6076"/>
    <cellStyle name="Saída 2 2 2 10 2" xfId="6077"/>
    <cellStyle name="Cálculo 3 3 3 2 4 2 3" xfId="6078"/>
    <cellStyle name="Saída 2 2 2 10 3" xfId="6079"/>
    <cellStyle name="Cálculo 3 3 3 2 4 2 4" xfId="6080"/>
    <cellStyle name="Cálculo 3 3 3 2 4 3 2" xfId="6081"/>
    <cellStyle name="Saída 2 2 2 11 2" xfId="6082"/>
    <cellStyle name="Cálculo 3 3 3 2 4 3 3" xfId="6083"/>
    <cellStyle name="Saída 3 2 2 2 3 5" xfId="6084"/>
    <cellStyle name="Cálculo 3 3 7 3" xfId="6085"/>
    <cellStyle name="Saída 3 2 2 6 4" xfId="6086"/>
    <cellStyle name="Output 2 2 8 2 4" xfId="6087"/>
    <cellStyle name="Cálculo 3 3 3 2 5" xfId="6088"/>
    <cellStyle name="Cálculo 3 3 3 2 5 3" xfId="6089"/>
    <cellStyle name="Cálculo 3 3 3 2 5 4" xfId="6090"/>
    <cellStyle name="Cálculo 3 3 3 2 6 2 2" xfId="6091"/>
    <cellStyle name="Cálculo 3 3 3 2 6 2 3" xfId="6092"/>
    <cellStyle name="Cálculo 3 3 3 2 6 2 4" xfId="6093"/>
    <cellStyle name="Vírgula 3 2 2 4 2 2 2" xfId="6094"/>
    <cellStyle name="Cálculo 3 3 3 2 6 3" xfId="6095"/>
    <cellStyle name="Cálculo 3 3 3 2 6 4" xfId="6096"/>
    <cellStyle name="Cálculo 3 3 3 2 7 2" xfId="6097"/>
    <cellStyle name="Cálculo 3 3 3 2 7 3" xfId="6098"/>
    <cellStyle name="Cálculo 3 3 3 2 7 4" xfId="6099"/>
    <cellStyle name="Total 3 2 3 4 8" xfId="6100"/>
    <cellStyle name="Entrada 2 2 2 2 10" xfId="6101"/>
    <cellStyle name="Cálculo 3 3 3 2 8 2" xfId="6102"/>
    <cellStyle name="Cálculo 3 3 3 2 9 2" xfId="6103"/>
    <cellStyle name="Nota 2 3 2 2 2 2 5 5" xfId="6104"/>
    <cellStyle name="Cálculo 3 3 3 3 2" xfId="6105"/>
    <cellStyle name="Cálculo 3 3 3 3 2 5" xfId="6106"/>
    <cellStyle name="Separador de milhares 9 3 5 2" xfId="6107"/>
    <cellStyle name="Saída 3 2 2 7 2" xfId="6108"/>
    <cellStyle name="Cálculo 3 3 3 3 3" xfId="6109"/>
    <cellStyle name="Saída 3 2 2 2 4 4" xfId="6110"/>
    <cellStyle name="Cálculo 3 3 8 2" xfId="6111"/>
    <cellStyle name="Saída 3 2 2 7 3" xfId="6112"/>
    <cellStyle name="Cálculo 3 3 3 3 4" xfId="6113"/>
    <cellStyle name="Cálculo 3 3 8 2 3" xfId="6114"/>
    <cellStyle name="Separador de milhares 4 2 2 7" xfId="6115"/>
    <cellStyle name="Cálculo 3 3 3 3 4 3" xfId="6116"/>
    <cellStyle name="Saída 3 2 2 2 4 5" xfId="6117"/>
    <cellStyle name="Cálculo 3 3 8 3" xfId="6118"/>
    <cellStyle name="Saída 3 2 2 7 4" xfId="6119"/>
    <cellStyle name="Cálculo 3 3 3 3 5" xfId="6120"/>
    <cellStyle name="Cálculo 3 3 3 3 5 3" xfId="6121"/>
    <cellStyle name="Saída 3 2 2 2 4 6" xfId="6122"/>
    <cellStyle name="Cálculo 3 3 8 4" xfId="6123"/>
    <cellStyle name="Saída 3 2 2 7 5" xfId="6124"/>
    <cellStyle name="Cálculo 3 3 3 3 6" xfId="6125"/>
    <cellStyle name="Cálculo 3 3 3 3 6 2" xfId="6126"/>
    <cellStyle name="Cálculo 3 3 3 3 6 3" xfId="6127"/>
    <cellStyle name="Cálculo 3 3 8 5" xfId="6128"/>
    <cellStyle name="Cálculo 3 3 3 3 7" xfId="6129"/>
    <cellStyle name="Cálculo 3 3 3 3 8" xfId="6130"/>
    <cellStyle name="Cálculo 3 3 3 3 9" xfId="6131"/>
    <cellStyle name="Entrada 2 2 2 2 3 2 6" xfId="6132"/>
    <cellStyle name="Cálculo 3 3 3 4 2" xfId="6133"/>
    <cellStyle name="Cálculo 3 3 3 4 2 2" xfId="6134"/>
    <cellStyle name="Cálculo 3 3 3 4 2 3" xfId="6135"/>
    <cellStyle name="Cálculo 3 3 3 4 2 4" xfId="6136"/>
    <cellStyle name="Saída 3 2 2 8 2" xfId="6137"/>
    <cellStyle name="Cálculo 3 3 3 4 3" xfId="6138"/>
    <cellStyle name="Saída 3 2 2 8 2 2" xfId="6139"/>
    <cellStyle name="Cálculo 3 3 3 4 3 2" xfId="6140"/>
    <cellStyle name="Saída 3 2 2 8 2 3" xfId="6141"/>
    <cellStyle name="Cálculo 3 3 3 4 3 3" xfId="6142"/>
    <cellStyle name="Saída 3 2 2 2 5 4" xfId="6143"/>
    <cellStyle name="Cálculo 3 3 9 2" xfId="6144"/>
    <cellStyle name="Saída 3 2 2 8 3" xfId="6145"/>
    <cellStyle name="Cálculo 3 3 3 4 4" xfId="6146"/>
    <cellStyle name="Saída 3 2 2 2 5 5" xfId="6147"/>
    <cellStyle name="Cálculo 3 3 9 3" xfId="6148"/>
    <cellStyle name="Saída 3 2 2 8 4" xfId="6149"/>
    <cellStyle name="Cálculo 3 3 3 4 5" xfId="6150"/>
    <cellStyle name="Entrada 2 2 2 2 3 3 6" xfId="6151"/>
    <cellStyle name="Saída 3 2 2 2 6 2" xfId="6152"/>
    <cellStyle name="Nota 3 6 2 3 4 2 5" xfId="6153"/>
    <cellStyle name="Entrada 2 2 2 2 2 3 2 2 3" xfId="6154"/>
    <cellStyle name="Input 2 5" xfId="6155"/>
    <cellStyle name="Input 2 3 3 2 5" xfId="6156"/>
    <cellStyle name="Cálculo 3 3 3 5 2" xfId="6157"/>
    <cellStyle name="Input 2 5 2" xfId="6158"/>
    <cellStyle name="Cálculo 3 3 3 5 2 2" xfId="6159"/>
    <cellStyle name="Input 2 5 3" xfId="6160"/>
    <cellStyle name="Cálculo 3 3 3 5 2 3" xfId="6161"/>
    <cellStyle name="Input 2 5 4" xfId="6162"/>
    <cellStyle name="Cálculo 3 3 3 5 2 4" xfId="6163"/>
    <cellStyle name="Saída 3 2 2 9 2" xfId="6164"/>
    <cellStyle name="Input 2 6" xfId="6165"/>
    <cellStyle name="Input 2 3 3 2 6" xfId="6166"/>
    <cellStyle name="Cálculo 3 3 3 5 3" xfId="6167"/>
    <cellStyle name="Saída 3 2 2 9 4" xfId="6168"/>
    <cellStyle name="Input 2 8" xfId="6169"/>
    <cellStyle name="Cálculo 3 3 3 5 5" xfId="6170"/>
    <cellStyle name="Cálculo 3 3 3 6" xfId="6171"/>
    <cellStyle name="Entrada 2 2 2 2 3 4 6" xfId="6172"/>
    <cellStyle name="Input 3 5" xfId="6173"/>
    <cellStyle name="Input 2 3 3 3 5" xfId="6174"/>
    <cellStyle name="Cálculo 3 3 3 6 2" xfId="6175"/>
    <cellStyle name="Input 3 5 2" xfId="6176"/>
    <cellStyle name="Cálculo 3 3 3 6 2 2" xfId="6177"/>
    <cellStyle name="Input 3 6" xfId="6178"/>
    <cellStyle name="Input 2 3 3 3 6" xfId="6179"/>
    <cellStyle name="Cálculo 3 3 3 6 3" xfId="6180"/>
    <cellStyle name="Input 3 7" xfId="6181"/>
    <cellStyle name="Cálculo 3 3 3 6 4" xfId="6182"/>
    <cellStyle name="Input 3 8" xfId="6183"/>
    <cellStyle name="Cálculo 3 3 3 6 5" xfId="6184"/>
    <cellStyle name="Separador de milhares 2 19 3 7" xfId="6185"/>
    <cellStyle name="Separador de milhares 14 14" xfId="6186"/>
    <cellStyle name="Nota 2 2 2 3 2 8" xfId="6187"/>
    <cellStyle name="Entrada 2 2 2 2 3 5 6" xfId="6188"/>
    <cellStyle name="Input 4 5" xfId="6189"/>
    <cellStyle name="Input 2 3 3 4 5" xfId="6190"/>
    <cellStyle name="Cálculo 3 3 3 7 2" xfId="6191"/>
    <cellStyle name="Normal 3 59 2 2" xfId="6192"/>
    <cellStyle name="Input 4 6" xfId="6193"/>
    <cellStyle name="Input 2 3 3 4 6" xfId="6194"/>
    <cellStyle name="Cálculo 3 3 3 7 3" xfId="6195"/>
    <cellStyle name="Entrada 2 2 2 2" xfId="6196"/>
    <cellStyle name="Input 4 7" xfId="6197"/>
    <cellStyle name="Cálculo 3 3 3 7 4" xfId="6198"/>
    <cellStyle name="Nota 2 3 2 2 4 7 2" xfId="6199"/>
    <cellStyle name="Entrada 2 2 2 3" xfId="6200"/>
    <cellStyle name="Cálculo 3 3 3 7 5" xfId="6201"/>
    <cellStyle name="Input 5 5" xfId="6202"/>
    <cellStyle name="Input 2 3 3 5 5" xfId="6203"/>
    <cellStyle name="Cálculo 3 3 3 8 2" xfId="6204"/>
    <cellStyle name="Normal 3 59 3 2" xfId="6205"/>
    <cellStyle name="Input 5 6" xfId="6206"/>
    <cellStyle name="Input 2 3 3 5 6" xfId="6207"/>
    <cellStyle name="Cálculo 3 3 3 8 3" xfId="6208"/>
    <cellStyle name="Saída 3 2 2 2 2 4 2 4" xfId="6209"/>
    <cellStyle name="Saída 2 2 2 2 3 6 2 2" xfId="6210"/>
    <cellStyle name="Input 2 3 3 6 5" xfId="6211"/>
    <cellStyle name="Cálculo 3 3 3 9 2" xfId="6212"/>
    <cellStyle name="Saída 2 2 2 2 3 6 2 3" xfId="6213"/>
    <cellStyle name="Cálculo 3 3 3 9 3" xfId="6214"/>
    <cellStyle name="Saída 2 2 2 2 3 6 2 4" xfId="6215"/>
    <cellStyle name="Cálculo 3 3 3 9 4" xfId="6216"/>
    <cellStyle name="Nota 3 8 2 4 4" xfId="6217"/>
    <cellStyle name="Nota 2 2 2 4 2 2 3 2 2" xfId="6218"/>
    <cellStyle name="Cálculo 3 3 4 11" xfId="6219"/>
    <cellStyle name="Separador de milhares 2 5 2" xfId="6220"/>
    <cellStyle name="Nota 3 8 2 4 5" xfId="6221"/>
    <cellStyle name="Nota 2 2 2 4 2 2 3 2 3" xfId="6222"/>
    <cellStyle name="Cálculo 3 3 4 12" xfId="6223"/>
    <cellStyle name="Total 2 2 2 2 2 4 2 3" xfId="6224"/>
    <cellStyle name="Separador de milhares 2 20" xfId="6225"/>
    <cellStyle name="Separador de milhares 2 15" xfId="6226"/>
    <cellStyle name="Cálculo 3 3 4 2" xfId="6227"/>
    <cellStyle name="Separador de milhares 2 20 2" xfId="6228"/>
    <cellStyle name="Separador de milhares 2 15 2" xfId="6229"/>
    <cellStyle name="Nota 2 3 2 2 2 3 4 5" xfId="6230"/>
    <cellStyle name="Cálculo 3 3 4 2 2" xfId="6231"/>
    <cellStyle name="Saída 3 2 3 6 4" xfId="6232"/>
    <cellStyle name="Cálculo 3 3 4 2 5" xfId="6233"/>
    <cellStyle name="Saída 3 2 3 6 5" xfId="6234"/>
    <cellStyle name="Cálculo 3 3 4 2 6" xfId="6235"/>
    <cellStyle name="Total 2 2 2 2 2 4 2 4" xfId="6236"/>
    <cellStyle name="Separador de milhares 2 21" xfId="6237"/>
    <cellStyle name="Separador de milhares 2 16" xfId="6238"/>
    <cellStyle name="Cálculo 3 3 4 3" xfId="6239"/>
    <cellStyle name="Separador de milhares 2 21 2" xfId="6240"/>
    <cellStyle name="Separador de milhares 2 16 2" xfId="6241"/>
    <cellStyle name="Nota 2 3 2 2 2 3 5 5" xfId="6242"/>
    <cellStyle name="Cálculo 3 3 4 3 2" xfId="6243"/>
    <cellStyle name="Saída 3 2 3 7 3" xfId="6244"/>
    <cellStyle name="Cálculo 3 3 4 3 4" xfId="6245"/>
    <cellStyle name="Saída 3 2 3 7 4" xfId="6246"/>
    <cellStyle name="Cálculo 3 3 4 3 5" xfId="6247"/>
    <cellStyle name="Saída 3 2 3 7 5" xfId="6248"/>
    <cellStyle name="Cálculo 3 3 4 3 6" xfId="6249"/>
    <cellStyle name="Separador de milhares 2 17 2 2" xfId="6250"/>
    <cellStyle name="Cálculo 3 3 4 4 2 2" xfId="6251"/>
    <cellStyle name="Cálculo 3 3 4 4 2 3" xfId="6252"/>
    <cellStyle name="Cálculo 3 3 4 4 2 4" xfId="6253"/>
    <cellStyle name="Separador de milhares 2 17 3 2" xfId="6254"/>
    <cellStyle name="Saída 3 2 3 8 2 2" xfId="6255"/>
    <cellStyle name="Cálculo 3 3 4 4 3 2" xfId="6256"/>
    <cellStyle name="Separador de milhares 2 17 3 3" xfId="6257"/>
    <cellStyle name="Saída 3 2 3 8 2 3" xfId="6258"/>
    <cellStyle name="Cálculo 3 3 4 4 3 3" xfId="6259"/>
    <cellStyle name="Saída 3 2 3 8 5" xfId="6260"/>
    <cellStyle name="Cálculo 3 3 4 4 6" xfId="6261"/>
    <cellStyle name="Separador de milhares 2 23 2" xfId="6262"/>
    <cellStyle name="Separador de milhares 2 18 2" xfId="6263"/>
    <cellStyle name="Input 2 3 4 2 5" xfId="6264"/>
    <cellStyle name="Cálculo 3 3 4 5 2" xfId="6265"/>
    <cellStyle name="Separador de milhares 2 23 2 2" xfId="6266"/>
    <cellStyle name="Separador de milhares 2 18 2 2" xfId="6267"/>
    <cellStyle name="Cálculo 3 3 4 5 2 2" xfId="6268"/>
    <cellStyle name="Separador de milhares 2 23 2 3" xfId="6269"/>
    <cellStyle name="Nota 2 2 2 10 2" xfId="6270"/>
    <cellStyle name="Cálculo 3 3 4 5 2 3" xfId="6271"/>
    <cellStyle name="Entrada 2 2 2 2 2 4 2" xfId="6272"/>
    <cellStyle name="Separador de milhares 2 23 2 4" xfId="6273"/>
    <cellStyle name="Nota 2 2 2 10 3" xfId="6274"/>
    <cellStyle name="Cálculo 3 3 4 5 2 4" xfId="6275"/>
    <cellStyle name="Entrada 2 2 2 2 2 4 3" xfId="6276"/>
    <cellStyle name="Separador de milhares 2 18 3" xfId="6277"/>
    <cellStyle name="Saída 3 2 3 9 2" xfId="6278"/>
    <cellStyle name="Cálculo 3 3 4 5 3" xfId="6279"/>
    <cellStyle name="Saída 3 2 3 9 3" xfId="6280"/>
    <cellStyle name="Cálculo 3 3 4 5 4" xfId="6281"/>
    <cellStyle name="Saída 3 2 3 9 4" xfId="6282"/>
    <cellStyle name="Cálculo 3 3 4 5 5" xfId="6283"/>
    <cellStyle name="Separador de milhares 2 24 2" xfId="6284"/>
    <cellStyle name="Separador de milhares 2 19 2" xfId="6285"/>
    <cellStyle name="Cálculo 3 3 4 6 2" xfId="6286"/>
    <cellStyle name="Separador de milhares 2 24 3" xfId="6287"/>
    <cellStyle name="Separador de milhares 2 19 3" xfId="6288"/>
    <cellStyle name="Cálculo 3 3 4 6 3" xfId="6289"/>
    <cellStyle name="Separador de milhares 2 24 4" xfId="6290"/>
    <cellStyle name="Cálculo 3 3 4 6 4" xfId="6291"/>
    <cellStyle name="Separador de milhares 2 24 5" xfId="6292"/>
    <cellStyle name="Cálculo 3 3 4 6 5" xfId="6293"/>
    <cellStyle name="Cálculo 3 3 4 7 2" xfId="6294"/>
    <cellStyle name="Entrada 2 2 2 3 2 10" xfId="6295"/>
    <cellStyle name="Cálculo 3 3 4 7 3" xfId="6296"/>
    <cellStyle name="Entrada 2 2 2 3 2 11" xfId="6297"/>
    <cellStyle name="Cálculo 3 3 4 7 4" xfId="6298"/>
    <cellStyle name="Cálculo 3 3 4 8 2" xfId="6299"/>
    <cellStyle name="Cálculo 3 3 4 8 3" xfId="6300"/>
    <cellStyle name="Total 2 2 2 2 2 4 3 3" xfId="6301"/>
    <cellStyle name="Cálculo 3 3 5 2" xfId="6302"/>
    <cellStyle name="Total 2 2 2 3 14" xfId="6303"/>
    <cellStyle name="Cálculo 3 3 5 2 2" xfId="6304"/>
    <cellStyle name="Input 2 2 3 6 3" xfId="6305"/>
    <cellStyle name="Cálculo 3 3 5 2 2 2" xfId="6306"/>
    <cellStyle name="Input 2 2 3 6 4" xfId="6307"/>
    <cellStyle name="Cálculo 3 3 5 2 2 3" xfId="6308"/>
    <cellStyle name="Saída 3 2 4 6 2" xfId="6309"/>
    <cellStyle name="Cálculo 3 3 5 2 3" xfId="6310"/>
    <cellStyle name="Saída 3 2 4 6 4" xfId="6311"/>
    <cellStyle name="Cálculo 3 3 5 2 5" xfId="6312"/>
    <cellStyle name="Cálculo 3 3 5 3" xfId="6313"/>
    <cellStyle name="Cálculo 3 3 5 4 2" xfId="6314"/>
    <cellStyle name="Saída 3 2 4 8 2" xfId="6315"/>
    <cellStyle name="Cálculo 3 3 5 4 3" xfId="6316"/>
    <cellStyle name="Cálculo 3 3 5 5 2" xfId="6317"/>
    <cellStyle name="Saída 3 2 4 9 2" xfId="6318"/>
    <cellStyle name="Cálculo 3 3 5 5 3" xfId="6319"/>
    <cellStyle name="Cálculo 3 3 5 6 2" xfId="6320"/>
    <cellStyle name="Cálculo 3 3 5 6 3" xfId="6321"/>
    <cellStyle name="Saída 3 2 2 2 2 4" xfId="6322"/>
    <cellStyle name="Cálculo 3 3 6 2" xfId="6323"/>
    <cellStyle name="Saída 3 2 5 6 2" xfId="6324"/>
    <cellStyle name="Saída 3 2 2 2 2 4 3" xfId="6325"/>
    <cellStyle name="Cálculo 3 3 6 2 3" xfId="6326"/>
    <cellStyle name="Saída 3 2 5 6 3" xfId="6327"/>
    <cellStyle name="Saída 3 2 2 2 2 4 4" xfId="6328"/>
    <cellStyle name="Cálculo 3 3 6 2 4" xfId="6329"/>
    <cellStyle name="Saída 3 2 2 2 2 5" xfId="6330"/>
    <cellStyle name="Cálculo 3 3 6 3" xfId="6331"/>
    <cellStyle name="Saída 3 2 2 2 2 6" xfId="6332"/>
    <cellStyle name="Cálculo 3 3 6 4" xfId="6333"/>
    <cellStyle name="Saída 3 2 2 2 2 7" xfId="6334"/>
    <cellStyle name="Cálculo 3 3 6 5" xfId="6335"/>
    <cellStyle name="Note 2 2 4 8 2" xfId="6336"/>
    <cellStyle name="Nota 2 2 2 2 3 3 3 3 2" xfId="6337"/>
    <cellStyle name="Cálculo 3 3 7" xfId="6338"/>
    <cellStyle name="Note 2 2 4 8 3" xfId="6339"/>
    <cellStyle name="Cálculo 3 3 8" xfId="6340"/>
    <cellStyle name="Cálculo 3 3 8 2 4" xfId="6341"/>
    <cellStyle name="Nota 2 2 2 5 10" xfId="6342"/>
    <cellStyle name="Cálculo 3 3 9 2 2" xfId="6343"/>
    <cellStyle name="Nota 2 2 2 5 11" xfId="6344"/>
    <cellStyle name="Cálculo 3 3 9 2 3" xfId="6345"/>
    <cellStyle name="Cálculo 3 3 9 2 4" xfId="6346"/>
    <cellStyle name="Separador de milhares 2 18 3 2 3 2" xfId="6347"/>
    <cellStyle name="Nota 2 2 2 2 2 3 3 2" xfId="6348"/>
    <cellStyle name="Cálculo 3 4 2" xfId="6349"/>
    <cellStyle name="Nota 2 2 2 2 2 3 3 2 2" xfId="6350"/>
    <cellStyle name="Cálculo 3 4 2 2" xfId="6351"/>
    <cellStyle name="Nota 2 2 2 2 2 3 3 2 3" xfId="6352"/>
    <cellStyle name="Cálculo 3 4 2 3" xfId="6353"/>
    <cellStyle name="Nota 2 2 2 2 2 3 3 3" xfId="6354"/>
    <cellStyle name="Cálculo 3 4 3" xfId="6355"/>
    <cellStyle name="Nota 2 2 2 2 2 3 3 3 2" xfId="6356"/>
    <cellStyle name="Cálculo 3 4 3 2" xfId="6357"/>
    <cellStyle name="Nota 2 2 2 2 2 3 3 4" xfId="6358"/>
    <cellStyle name="Cálculo 3 4 4" xfId="6359"/>
    <cellStyle name="Total 2 2 2 2 2 5 2 3" xfId="6360"/>
    <cellStyle name="Separador de milhares 2 2 11 2 2 7" xfId="6361"/>
    <cellStyle name="Cálculo 3 4 4 2" xfId="6362"/>
    <cellStyle name="Total 2 2 2 2 2 5 2 4" xfId="6363"/>
    <cellStyle name="Separador de milhares 2 2 11 2 2 8" xfId="6364"/>
    <cellStyle name="Cálculo 3 4 4 3" xfId="6365"/>
    <cellStyle name="Entrada 2 2 2 3 2 2 10" xfId="6366"/>
    <cellStyle name="Nota 2 2 2 2 2 3 3 5" xfId="6367"/>
    <cellStyle name="Cálculo 3 4 5" xfId="6368"/>
    <cellStyle name="Cálculo 3 4 5 2" xfId="6369"/>
    <cellStyle name="Cálculo 3 4 5 3" xfId="6370"/>
    <cellStyle name="Total 2 2 2 3 2 5 2 2" xfId="6371"/>
    <cellStyle name="Cálculo 3 4 6" xfId="6372"/>
    <cellStyle name="Total 2 2 2 3 2 5 2 3" xfId="6373"/>
    <cellStyle name="Note 2 2 4 9 2" xfId="6374"/>
    <cellStyle name="Cálculo 3 4 7" xfId="6375"/>
    <cellStyle name="Nota 2 2 2 2 2 3 4 2 2" xfId="6376"/>
    <cellStyle name="Cálculo 3 5 2 2" xfId="6377"/>
    <cellStyle name="Nota 2 2 2 2 2 3 4 2 3" xfId="6378"/>
    <cellStyle name="Cálculo 3 5 2 3" xfId="6379"/>
    <cellStyle name="Título 1 1" xfId="6380"/>
    <cellStyle name="Nota 2 3 3 3 3 3 2 2" xfId="6381"/>
    <cellStyle name="Nota 2 2 2 2 2 3 4 4" xfId="6382"/>
    <cellStyle name="Cálculo 3 5 4" xfId="6383"/>
    <cellStyle name="Total 2 2 2 2 2 6 2 3" xfId="6384"/>
    <cellStyle name="Título 1 1 2" xfId="6385"/>
    <cellStyle name="Cálculo 3 5 4 2" xfId="6386"/>
    <cellStyle name="Total 2 2 2 2 2 6 2 4" xfId="6387"/>
    <cellStyle name="Título 1 1 3" xfId="6388"/>
    <cellStyle name="Cálculo 3 5 4 3" xfId="6389"/>
    <cellStyle name="Título 1 2" xfId="6390"/>
    <cellStyle name="Nota 2 3 3 3 3 3 2 3" xfId="6391"/>
    <cellStyle name="Nota 2 2 2 2 2 3 4 5" xfId="6392"/>
    <cellStyle name="Cálculo 3 5 5" xfId="6393"/>
    <cellStyle name="Cálculo 3 5 5 2" xfId="6394"/>
    <cellStyle name="Cálculo 3 5 5 3" xfId="6395"/>
    <cellStyle name="Cálculo 3 5 6" xfId="6396"/>
    <cellStyle name="Cálculo 3 5 7" xfId="6397"/>
    <cellStyle name="Separador de milhares 2 18 3 2 6" xfId="6398"/>
    <cellStyle name="Nota 2 2 2 2 2 3 6" xfId="6399"/>
    <cellStyle name="Cálculo 3 7" xfId="6400"/>
    <cellStyle name="Cor3 2" xfId="6401"/>
    <cellStyle name="Cor4 2" xfId="6402"/>
    <cellStyle name="Normal 3 13 10 2" xfId="6403"/>
    <cellStyle name="Cor5 2" xfId="6404"/>
    <cellStyle name="Separador de milhares 5 5 7" xfId="6405"/>
    <cellStyle name="Normal 3 13 11 2" xfId="6406"/>
    <cellStyle name="Cor6 2" xfId="6407"/>
    <cellStyle name="Data Headings" xfId="6408"/>
    <cellStyle name="Separador de milhares 2 18 2 2 8" xfId="6409"/>
    <cellStyle name="Data Input" xfId="6410"/>
    <cellStyle name="Nota 3 6 3 6 2 4" xfId="6411"/>
    <cellStyle name="Ênfase1 2" xfId="6412"/>
    <cellStyle name="Note 3 5 10" xfId="6413"/>
    <cellStyle name="Ênfase2 2" xfId="6414"/>
    <cellStyle name="Ênfase3 2" xfId="6415"/>
    <cellStyle name="Note 2 3 2 3 2 3" xfId="6416"/>
    <cellStyle name="Ênfase4 2" xfId="6417"/>
    <cellStyle name="Ênfase5 2" xfId="6418"/>
    <cellStyle name="Ênfase6 2" xfId="6419"/>
    <cellStyle name="Entrada 2 2" xfId="6420"/>
    <cellStyle name="Entrada 2 2 2" xfId="6421"/>
    <cellStyle name="Saída 2 2 2 2 2 4 2 4" xfId="6422"/>
    <cellStyle name="Nota 3 6 2 3 2 3 4 2 3" xfId="6423"/>
    <cellStyle name="Entrada 2 2 2 10" xfId="6424"/>
    <cellStyle name="Nota 2 3 2 3 3 5 4" xfId="6425"/>
    <cellStyle name="Entrada 2 2 2 10 2" xfId="6426"/>
    <cellStyle name="Nota 2 3 2 3 3 5 5" xfId="6427"/>
    <cellStyle name="Entrada 2 2 2 10 3" xfId="6428"/>
    <cellStyle name="Entrada 2 2 2 10 4" xfId="6429"/>
    <cellStyle name="Entrada 2 2 2 11" xfId="6430"/>
    <cellStyle name="Nota 2 3 2 3 3 6 4" xfId="6431"/>
    <cellStyle name="Entrada 2 2 2 11 2" xfId="6432"/>
    <cellStyle name="Entrada 2 2 2 12" xfId="6433"/>
    <cellStyle name="Entrada 2 2 2 13" xfId="6434"/>
    <cellStyle name="Entrada 2 2 2 2 11 2" xfId="6435"/>
    <cellStyle name="Entrada 2 2 2 2 2" xfId="6436"/>
    <cellStyle name="Entrada 2 2 2 2 2 10 2" xfId="6437"/>
    <cellStyle name="Entrada 2 2 2 2 2 10 3" xfId="6438"/>
    <cellStyle name="Entrada 2 2 2 2 2 2" xfId="6439"/>
    <cellStyle name="Nota 2 3 3 2 2 11" xfId="6440"/>
    <cellStyle name="Moeda 9 2 3 2 2" xfId="6441"/>
    <cellStyle name="Entrada 2 2 2 2 2 2 10" xfId="6442"/>
    <cellStyle name="Nota 3 6 2 6 2" xfId="6443"/>
    <cellStyle name="Entrada 2 2 2 2 2 2 11" xfId="6444"/>
    <cellStyle name="Nota 3 6 2 6 3" xfId="6445"/>
    <cellStyle name="Entrada 2 2 2 2 2 2 12" xfId="6446"/>
    <cellStyle name="Entrada 2 2 2 2 2 2 2" xfId="6447"/>
    <cellStyle name="Entrada 2 2 2 2 2 2 2 2" xfId="6448"/>
    <cellStyle name="Normal 3 50" xfId="6449"/>
    <cellStyle name="Normal 3 45" xfId="6450"/>
    <cellStyle name="Entrada 2 2 2 2 2 2 2 2 2" xfId="6451"/>
    <cellStyle name="Entrada 2 2 2 2 2 2 3 2" xfId="6452"/>
    <cellStyle name="Entrada 2 2 2 2 2 2 3 2 2" xfId="6453"/>
    <cellStyle name="Entrada 2 2 2 2 2 2 4 2" xfId="6454"/>
    <cellStyle name="Entrada 2 2 2 2 2 2 4 2 2" xfId="6455"/>
    <cellStyle name="Entrada 2 2 2 2 2 2 4 3" xfId="6456"/>
    <cellStyle name="Entrada 2 2 2 2 2 2 4 3 2" xfId="6457"/>
    <cellStyle name="Entrada 2 2 2 2 2 2 4 4" xfId="6458"/>
    <cellStyle name="Nota 2 2 2 4 2 2 2 2" xfId="6459"/>
    <cellStyle name="Entrada 2 2 2 2 2 2 4 5" xfId="6460"/>
    <cellStyle name="Nota 2 2 2 4 2 2 2 3" xfId="6461"/>
    <cellStyle name="Entrada 2 2 2 2 2 2 4 6" xfId="6462"/>
    <cellStyle name="Entrada 2 2 2 2 2 2 5" xfId="6463"/>
    <cellStyle name="Entrada 2 2 2 2 2 2 5 2 2" xfId="6464"/>
    <cellStyle name="Nota 3 8 2 2 4" xfId="6465"/>
    <cellStyle name="Entrada 2 2 2 2 2 2 5 3 2" xfId="6466"/>
    <cellStyle name="Entrada 2 2 2 3 2 2" xfId="6467"/>
    <cellStyle name="Entrada 2 2 2 2 2 2 5 4" xfId="6468"/>
    <cellStyle name="Nota 2 2 2 4 2 2 3 2" xfId="6469"/>
    <cellStyle name="Entrada 2 2 2 2 2 2 5 5" xfId="6470"/>
    <cellStyle name="Nota 2 2 2 4 2 2 3 3" xfId="6471"/>
    <cellStyle name="Entrada 3 2 3 3 2 2" xfId="6472"/>
    <cellStyle name="Entrada 2 2 2 2 2 2 5 6" xfId="6473"/>
    <cellStyle name="Nota 2 2 2 4 2 2 4 2" xfId="6474"/>
    <cellStyle name="Entrada 2 2 2 2 2 2 6 5" xfId="6475"/>
    <cellStyle name="Entrada 2 2 2 2 2 2 8 4" xfId="6476"/>
    <cellStyle name="Entrada 2 2 2 2 2 2 9 3" xfId="6477"/>
    <cellStyle name="Entrada 2 2 2 2 2 3" xfId="6478"/>
    <cellStyle name="Moeda 7 2 2 9" xfId="6479"/>
    <cellStyle name="Entrada 2 2 2 2 2 3 2" xfId="6480"/>
    <cellStyle name="Separador de milhares 2 14 2 2 3 3" xfId="6481"/>
    <cellStyle name="Entrada 2 2 2 2 2 3 2 2" xfId="6482"/>
    <cellStyle name="Entrada 2 2 2 2 3 3 5" xfId="6483"/>
    <cellStyle name="Nota 3 6 2 3 4 2 4" xfId="6484"/>
    <cellStyle name="Entrada 2 2 2 2 2 3 2 2 2" xfId="6485"/>
    <cellStyle name="Entrada 2 2 2 2 2 3 2 3" xfId="6486"/>
    <cellStyle name="Saída 3 5 6 2" xfId="6487"/>
    <cellStyle name="Entrada 2 2 2 2 2 3 2 4" xfId="6488"/>
    <cellStyle name="Separador de milhares 2 14 2 2 4 3" xfId="6489"/>
    <cellStyle name="Entrada 2 2 2 2 2 3 3 2" xfId="6490"/>
    <cellStyle name="Nota 3 10 2 2" xfId="6491"/>
    <cellStyle name="Entrada 2 2 2 2 2 3 3 3" xfId="6492"/>
    <cellStyle name="Entrada 2 2 2 2 2 3 4 2" xfId="6493"/>
    <cellStyle name="Nota 3 10 3 2" xfId="6494"/>
    <cellStyle name="Entrada 2 2 2 2 2 3 4 3" xfId="6495"/>
    <cellStyle name="Entrada 2 2 2 2 2 3 5" xfId="6496"/>
    <cellStyle name="Nota 3 10 4 2" xfId="6497"/>
    <cellStyle name="Entrada 2 2 2 2 2 3 5 3" xfId="6498"/>
    <cellStyle name="Nota 2 2 2 10" xfId="6499"/>
    <cellStyle name="Entrada 2 2 2 2 2 4" xfId="6500"/>
    <cellStyle name="Separador de milhares 2 23 2 3 3" xfId="6501"/>
    <cellStyle name="Entrada 2 2 2 2 2 4 2 3" xfId="6502"/>
    <cellStyle name="Entrada 2 2 2 2 2 4 2 4" xfId="6503"/>
    <cellStyle name="Separador de milhares 2 23 2 4 2" xfId="6504"/>
    <cellStyle name="Entrada 2 2 2 2 2 4 3 2" xfId="6505"/>
    <cellStyle name="Separador de milhares 2 23 2 4 3" xfId="6506"/>
    <cellStyle name="Entrada 2 2 2 2 2 4 3 3" xfId="6507"/>
    <cellStyle name="Separador de milhares 2 23 2 5" xfId="6508"/>
    <cellStyle name="Entrada 3 3 3 3 2 2 2" xfId="6509"/>
    <cellStyle name="Entrada 2 2 2 2 2 4 4" xfId="6510"/>
    <cellStyle name="Separador de milhares 2 23 2 6" xfId="6511"/>
    <cellStyle name="Entrada 3 3 3 3 2 2 3" xfId="6512"/>
    <cellStyle name="Entrada 2 2 2 2 2 4 5" xfId="6513"/>
    <cellStyle name="Nota 2 2 2 11" xfId="6514"/>
    <cellStyle name="Entrada 2 2 2 2 2 5" xfId="6515"/>
    <cellStyle name="Separador de milhares 2 18 3 4" xfId="6516"/>
    <cellStyle name="Nota 2 2 2 2 2 5" xfId="6517"/>
    <cellStyle name="Nota 2 2 2 11 3" xfId="6518"/>
    <cellStyle name="Entrada 2 2 2 2 2 5 3" xfId="6519"/>
    <cellStyle name="Separador de milhares 2 18 3 5" xfId="6520"/>
    <cellStyle name="Nota 2 2 2 2 2 6" xfId="6521"/>
    <cellStyle name="Entrada 2 2 2 2 2 5 4" xfId="6522"/>
    <cellStyle name="Separador de milhares 2 18 3 6" xfId="6523"/>
    <cellStyle name="Entrada 2 2 2 2 2 5 5" xfId="6524"/>
    <cellStyle name="Separador de milhares 5 4 2 9" xfId="6525"/>
    <cellStyle name="Nota 3 5 2 3 3 4 2 3" xfId="6526"/>
    <cellStyle name="Nota 2 2 2 2 3 6" xfId="6527"/>
    <cellStyle name="Entrada 2 2 2 2 2 6 4" xfId="6528"/>
    <cellStyle name="Entrada 2 2 2 2 2 6 5" xfId="6529"/>
    <cellStyle name="Nota 2 2 2 2 4 4 4" xfId="6530"/>
    <cellStyle name="Entrada 2 2 2 2 2 7 2 4" xfId="6531"/>
    <cellStyle name="Nota 2 2 2 2 4 6" xfId="6532"/>
    <cellStyle name="Entrada 2 2 2 2 2 7 4" xfId="6533"/>
    <cellStyle name="Nota 2 2 2 2 4 7" xfId="6534"/>
    <cellStyle name="Entrada 2 2 2 2 2 7 5" xfId="6535"/>
    <cellStyle name="Nota 3 8 3 3 11" xfId="6536"/>
    <cellStyle name="Nota 2 2 2 2 5 6" xfId="6537"/>
    <cellStyle name="Entrada 2 2 2 2 2 8 4" xfId="6538"/>
    <cellStyle name="Nota 2 2 2 2 6 6" xfId="6539"/>
    <cellStyle name="Entrada 2 2 2 2 2 9 4" xfId="6540"/>
    <cellStyle name="Normal 61 2" xfId="6541"/>
    <cellStyle name="Normal 56 2" xfId="6542"/>
    <cellStyle name="Entrada 2 2 2 2 3" xfId="6543"/>
    <cellStyle name="Nota 2 2 2 4 4 3 4" xfId="6544"/>
    <cellStyle name="Entrada 2 2 2 2 3 10" xfId="6545"/>
    <cellStyle name="Nota 2 2 2 4 4 3 5" xfId="6546"/>
    <cellStyle name="Entrada 2 2 2 2 3 11" xfId="6547"/>
    <cellStyle name="Entrada 2 2 2 2 3 12" xfId="6548"/>
    <cellStyle name="Entrada 2 2 2 2 3 2 2 2" xfId="6549"/>
    <cellStyle name="Entrada 2 2 2 2 3 2 2 3" xfId="6550"/>
    <cellStyle name="Entrada 2 2 2 2 3 2 2 4" xfId="6551"/>
    <cellStyle name="Entrada 2 2 2 2 3 2 5" xfId="6552"/>
    <cellStyle name="Entrada 2 2 2 2 3 3 2 2" xfId="6553"/>
    <cellStyle name="Entrada 2 2 2 2 3 3 2 3" xfId="6554"/>
    <cellStyle name="Entrada 2 2 2 2 3 3 2 4" xfId="6555"/>
    <cellStyle name="Entrada 2 2 2 2 3 3 3 3" xfId="6556"/>
    <cellStyle name="Separador de milhares 2 24 2 3 2" xfId="6557"/>
    <cellStyle name="Entrada 3 2 2 2 2 2 2 4" xfId="6558"/>
    <cellStyle name="Entrada 2 2 2 2 3 4 2 2" xfId="6559"/>
    <cellStyle name="Separador de milhares 2 24 2 5" xfId="6560"/>
    <cellStyle name="Entrada 2 2 2 2 3 4 4" xfId="6561"/>
    <cellStyle name="Separador de milhares 2 24 2 6" xfId="6562"/>
    <cellStyle name="Entrada 2 2 2 2 3 4 5" xfId="6563"/>
    <cellStyle name="Separador de milhares 2 19 3 4" xfId="6564"/>
    <cellStyle name="Separador de milhares 14 11" xfId="6565"/>
    <cellStyle name="Nota 2 2 2 3 2 5" xfId="6566"/>
    <cellStyle name="Entrada 2 2 2 2 3 5 3" xfId="6567"/>
    <cellStyle name="Separador de milhares 2 19 3 6" xfId="6568"/>
    <cellStyle name="Separador de milhares 14 13" xfId="6569"/>
    <cellStyle name="Nota 2 2 2 3 2 7" xfId="6570"/>
    <cellStyle name="Entrada 2 2 2 2 3 5 5" xfId="6571"/>
    <cellStyle name="Nota 3 5 2 3 3 5 2 2" xfId="6572"/>
    <cellStyle name="Nota 2 2 2 3 3 5" xfId="6573"/>
    <cellStyle name="Entrada 2 2 2 2 3 6 3" xfId="6574"/>
    <cellStyle name="Nota 3 5 2 3 3 5 2 3" xfId="6575"/>
    <cellStyle name="Nota 2 2 2 3 3 6" xfId="6576"/>
    <cellStyle name="Entrada 2 2 2 2 3 6 4" xfId="6577"/>
    <cellStyle name="Nota 2 2 2 3 3 7" xfId="6578"/>
    <cellStyle name="Entrada 2 2 2 2 3 6 5" xfId="6579"/>
    <cellStyle name="Nota 3 5 2 3 3 5 3 2" xfId="6580"/>
    <cellStyle name="Nota 2 2 2 3 4 5" xfId="6581"/>
    <cellStyle name="Entrada 2 2 2 2 3 7 3" xfId="6582"/>
    <cellStyle name="Nota 2 2 2 3 4 6" xfId="6583"/>
    <cellStyle name="Entrada 2 2 2 2 3 7 4" xfId="6584"/>
    <cellStyle name="Entrada 2 2 2 2 3 9 2" xfId="6585"/>
    <cellStyle name="Entrada 2 2 2 2 3 9 3" xfId="6586"/>
    <cellStyle name="Normal 56 3" xfId="6587"/>
    <cellStyle name="Entrada 2 2 2 2 4" xfId="6588"/>
    <cellStyle name="Normal 56 3 2" xfId="6589"/>
    <cellStyle name="Entrada 2 2 2 2 4 2" xfId="6590"/>
    <cellStyle name="Normal 56 3 2 2" xfId="6591"/>
    <cellStyle name="Entrada 2 2 2 2 4 2 2" xfId="6592"/>
    <cellStyle name="Normal 56 3 2 2 2" xfId="6593"/>
    <cellStyle name="Entrada 2 2 2 2 4 2 2 2" xfId="6594"/>
    <cellStyle name="Entrada 2 2 2 2 4 2 2 3" xfId="6595"/>
    <cellStyle name="Entrada 2 2 2 2 4 2 3" xfId="6596"/>
    <cellStyle name="Entrada 2 2 2 2 4 2 4" xfId="6597"/>
    <cellStyle name="Normal 56 3 3" xfId="6598"/>
    <cellStyle name="Entrada 2 2 2 2 4 3" xfId="6599"/>
    <cellStyle name="Entrada 2 2 2 3 2 10 3" xfId="6600"/>
    <cellStyle name="Nota 2 2 2 4 2 4" xfId="6601"/>
    <cellStyle name="Entrada 2 2 2 2 4 5 2" xfId="6602"/>
    <cellStyle name="Nota 2 2 2 4 2 5" xfId="6603"/>
    <cellStyle name="Entrada 2 2 2 2 4 5 3" xfId="6604"/>
    <cellStyle name="Entrada 2 2 2 2 4 6" xfId="6605"/>
    <cellStyle name="Nota 2 2 2 4 3 4" xfId="6606"/>
    <cellStyle name="Entrada 2 2 2 2 4 6 2" xfId="6607"/>
    <cellStyle name="Nota 3 5 2 3 3 6 2 2" xfId="6608"/>
    <cellStyle name="Nota 2 2 2 4 3 5" xfId="6609"/>
    <cellStyle name="Entrada 2 2 2 2 4 6 3" xfId="6610"/>
    <cellStyle name="Entrada 2 2 2 2 4 7" xfId="6611"/>
    <cellStyle name="Entrada 2 2 2 2 4 8" xfId="6612"/>
    <cellStyle name="Normal 4 9 2" xfId="6613"/>
    <cellStyle name="Entrada 2 2 2 2 4 9" xfId="6614"/>
    <cellStyle name="Entrada 2 2 2 2 5" xfId="6615"/>
    <cellStyle name="Entrada 2 2 2 2 5 2 2" xfId="6616"/>
    <cellStyle name="Entrada 3 3 3 2 5 2" xfId="6617"/>
    <cellStyle name="Entrada 2 2 2 2 5 2 3" xfId="6618"/>
    <cellStyle name="Entrada 3 3 3 2 5 3" xfId="6619"/>
    <cellStyle name="Entrada 2 2 2 2 5 2 4" xfId="6620"/>
    <cellStyle name="Entrada 2 2 2 2 5 3" xfId="6621"/>
    <cellStyle name="Entrada 2 2 2 2 6" xfId="6622"/>
    <cellStyle name="Entrada 2 2 2 2 6 2 2" xfId="6623"/>
    <cellStyle name="Entrada 3 3 3 3 5 2" xfId="6624"/>
    <cellStyle name="Entrada 2 2 2 2 6 2 3" xfId="6625"/>
    <cellStyle name="Entrada 3 3 3 3 5 3" xfId="6626"/>
    <cellStyle name="Entrada 2 2 2 2 6 2 4" xfId="6627"/>
    <cellStyle name="Entrada 2 2 2 2 6 3" xfId="6628"/>
    <cellStyle name="Normal 3 30 3" xfId="6629"/>
    <cellStyle name="Normal 3 25 3" xfId="6630"/>
    <cellStyle name="Entrada 2 2 2 2 7 2 2" xfId="6631"/>
    <cellStyle name="Normal 3 30 4" xfId="6632"/>
    <cellStyle name="Normal 3 25 4" xfId="6633"/>
    <cellStyle name="Entrada 2 2 2 2 7 2 3" xfId="6634"/>
    <cellStyle name="Entrada 2 2 2 2 8 2" xfId="6635"/>
    <cellStyle name="Entrada 2 2 2 2 8 3" xfId="6636"/>
    <cellStyle name="Entrada 2 2 2 2 9 2" xfId="6637"/>
    <cellStyle name="Entrada 2 2 2 2 9 3" xfId="6638"/>
    <cellStyle name="Entrada 2 2 3 2 3 2 5" xfId="6639"/>
    <cellStyle name="Entrada 2 2 2 3 2" xfId="6640"/>
    <cellStyle name="Entrada 2 2 2 3 2 10 2" xfId="6641"/>
    <cellStyle name="Entrada 2 2 2 3 2 12" xfId="6642"/>
    <cellStyle name="Entrada 2 2 2 3 2 2 2" xfId="6643"/>
    <cellStyle name="Separador de milhares 7 3 7" xfId="6644"/>
    <cellStyle name="Entrada 2 2 2 3 2 2 2 2" xfId="6645"/>
    <cellStyle name="Separador de milhares 7 3 8" xfId="6646"/>
    <cellStyle name="Entrada 2 2 2 3 2 2 2 3" xfId="6647"/>
    <cellStyle name="Separador de milhares 7 3 9" xfId="6648"/>
    <cellStyle name="Entrada 2 2 2 3 2 2 2 4" xfId="6649"/>
    <cellStyle name="Entrada 2 2 2 3 2 2 2 5" xfId="6650"/>
    <cellStyle name="Nota 3 6 2 3 2 2 6 2" xfId="6651"/>
    <cellStyle name="Entrada 2 2 2 3 2 2 2 6" xfId="6652"/>
    <cellStyle name="Entrada 2 2 2 3 2 2 3" xfId="6653"/>
    <cellStyle name="Separador de milhares 7 4 7" xfId="6654"/>
    <cellStyle name="Entrada 2 2 2 3 2 2 3 2" xfId="6655"/>
    <cellStyle name="Separador de milhares 7 4 8" xfId="6656"/>
    <cellStyle name="Entrada 2 2 2 3 2 2 3 3" xfId="6657"/>
    <cellStyle name="Separador de milhares 7 4 9" xfId="6658"/>
    <cellStyle name="Entrada 2 2 2 3 2 2 3 4" xfId="6659"/>
    <cellStyle name="Entrada 2 2 2 3 2 2 3 5" xfId="6660"/>
    <cellStyle name="Nota 3 6 2 3 2 2 7 2" xfId="6661"/>
    <cellStyle name="Entrada 2 2 2 3 2 2 3 6" xfId="6662"/>
    <cellStyle name="Normal 3 22 2 2" xfId="6663"/>
    <cellStyle name="Normal 3 17 2 2" xfId="6664"/>
    <cellStyle name="Entrada 2 2 2 3 2 2 4" xfId="6665"/>
    <cellStyle name="Normal 3 22 2 2 2" xfId="6666"/>
    <cellStyle name="Normal 3 17 2 2 2" xfId="6667"/>
    <cellStyle name="Entrada 2 2 2 3 2 2 4 2" xfId="6668"/>
    <cellStyle name="Entrada 2 2 2 3 2 2 4 3" xfId="6669"/>
    <cellStyle name="Entrada 2 2 2 3 2 2 4 3 3" xfId="6670"/>
    <cellStyle name="Entrada 2 2 2 3 2 2 4 4" xfId="6671"/>
    <cellStyle name="Entrada 2 2 2 3 2 2 4 5" xfId="6672"/>
    <cellStyle name="Nota 3 6 2 3 2 2 8 2" xfId="6673"/>
    <cellStyle name="Entrada 2 2 2 3 2 2 4 6" xfId="6674"/>
    <cellStyle name="Normal 3 22 2 3" xfId="6675"/>
    <cellStyle name="Normal 3 17 2 3" xfId="6676"/>
    <cellStyle name="Entrada 2 2 2 3 2 2 5" xfId="6677"/>
    <cellStyle name="Entrada 2 2 2 3 2 2 5 2" xfId="6678"/>
    <cellStyle name="Entrada 2 2 2 3 2 2 5 2 2" xfId="6679"/>
    <cellStyle name="Entrada 2 2 2 3 2 2 5 2 3" xfId="6680"/>
    <cellStyle name="Entrada 2 2 2 3 2 2 5 2 4" xfId="6681"/>
    <cellStyle name="Entrada 2 2 2 3 2 2 5 3" xfId="6682"/>
    <cellStyle name="Entrada 2 2 2 3 2 2 5 3 2" xfId="6683"/>
    <cellStyle name="Entrada 2 2 2 3 2 2 5 3 3" xfId="6684"/>
    <cellStyle name="Entrada 2 2 2 3 2 2 5 4" xfId="6685"/>
    <cellStyle name="Entrada 2 2 2 3 2 2 5 5" xfId="6686"/>
    <cellStyle name="Nota 3 6 2 3 2 2 9 2" xfId="6687"/>
    <cellStyle name="Entrada 3 3 3 3 2 2" xfId="6688"/>
    <cellStyle name="Entrada 2 2 2 3 2 2 5 6" xfId="6689"/>
    <cellStyle name="Entrada 2 2 2 3 2 2 6" xfId="6690"/>
    <cellStyle name="Entrada 2 2 2 3 2 2 6 2" xfId="6691"/>
    <cellStyle name="Entrada 2 2 2 3 2 2 6 2 2" xfId="6692"/>
    <cellStyle name="Entrada 2 2 2 3 2 2 6 2 3" xfId="6693"/>
    <cellStyle name="Entrada 2 2 2 3 2 2 6 2 4" xfId="6694"/>
    <cellStyle name="Entrada 2 2 2 3 2 2 6 3" xfId="6695"/>
    <cellStyle name="Separador de milhares 8 3 2 4 2 2 2" xfId="6696"/>
    <cellStyle name="Entrada 2 2 2 3 2 2 6 4" xfId="6697"/>
    <cellStyle name="Entrada 2 2 2 3 2 2 6 5" xfId="6698"/>
    <cellStyle name="Entrada 2 2 2 3 2 2 7" xfId="6699"/>
    <cellStyle name="Entrada 2 2 2 3 2 2 7 2" xfId="6700"/>
    <cellStyle name="Entrada 2 2 2 3 2 2 7 3" xfId="6701"/>
    <cellStyle name="Entrada 2 2 2 3 2 2 7 4" xfId="6702"/>
    <cellStyle name="Entrada 2 2 2 3 2 2 8" xfId="6703"/>
    <cellStyle name="Entrada 2 2 2 3 2 2 8 2" xfId="6704"/>
    <cellStyle name="Entrada 2 2 2 3 2 2 8 3" xfId="6705"/>
    <cellStyle name="Entrada 2 2 2 3 2 2 8 4" xfId="6706"/>
    <cellStyle name="Nota 2 3 3 6 3 2" xfId="6707"/>
    <cellStyle name="Entrada 2 2 2 3 2 2 9" xfId="6708"/>
    <cellStyle name="Entrada 2 2 2 3 2 2 9 2" xfId="6709"/>
    <cellStyle name="Entrada 2 2 2 3 2 2 9 3" xfId="6710"/>
    <cellStyle name="Entrada 2 2 2 3 2 3" xfId="6711"/>
    <cellStyle name="Moeda 8 2 2 9" xfId="6712"/>
    <cellStyle name="Entrada 2 2 2 3 2 3 2" xfId="6713"/>
    <cellStyle name="Separador de milhares 2 20 2 2 3 3" xfId="6714"/>
    <cellStyle name="Separador de milhares 2 15 2 2 3 3" xfId="6715"/>
    <cellStyle name="Entrada 2 2 2 3 2 3 2 2" xfId="6716"/>
    <cellStyle name="Entrada 2 2 2 3 2 3 2 3" xfId="6717"/>
    <cellStyle name="Normal 3 14 2" xfId="6718"/>
    <cellStyle name="Entrada 2 2 2 3 2 3 2 4" xfId="6719"/>
    <cellStyle name="Entrada 2 2 2 3 2 3 2 5" xfId="6720"/>
    <cellStyle name="Entrada 2 2 2 3 2 3 3" xfId="6721"/>
    <cellStyle name="Separador de milhares 2 20 2 2 4 3" xfId="6722"/>
    <cellStyle name="Separador de milhares 2 15 2 2 4 3" xfId="6723"/>
    <cellStyle name="Entrada 2 2 2 3 2 3 3 2" xfId="6724"/>
    <cellStyle name="Entrada 2 2 2 3 2 3 3 3" xfId="6725"/>
    <cellStyle name="Normal 3 22 3 2" xfId="6726"/>
    <cellStyle name="Normal 3 17 3 2" xfId="6727"/>
    <cellStyle name="Entrada 2 2 2 3 2 3 4" xfId="6728"/>
    <cellStyle name="Entrada 2 2 2 3 2 3 4 2" xfId="6729"/>
    <cellStyle name="Entrada 2 2 2 3 2 3 4 3" xfId="6730"/>
    <cellStyle name="Entrada 2 2 2 3 2 3 5" xfId="6731"/>
    <cellStyle name="Entrada 2 2 2 3 2 3 5 2" xfId="6732"/>
    <cellStyle name="Entrada 2 2 2 3 2 3 5 3" xfId="6733"/>
    <cellStyle name="Entrada 2 2 2 3 2 3 6" xfId="6734"/>
    <cellStyle name="Entrada 2 2 2 3 2 3 6 2" xfId="6735"/>
    <cellStyle name="Entrada 2 2 2 3 2 3 6 3" xfId="6736"/>
    <cellStyle name="Entrada 2 2 2 3 2 3 7" xfId="6737"/>
    <cellStyle name="Entrada 2 2 2 3 2 3 8" xfId="6738"/>
    <cellStyle name="Nota 2 3 3 6 4 2" xfId="6739"/>
    <cellStyle name="Entrada 2 2 2 3 2 3 9" xfId="6740"/>
    <cellStyle name="Entrada 2 2 2 3 2 4" xfId="6741"/>
    <cellStyle name="Entrada 2 2 2 3 2 4 2" xfId="6742"/>
    <cellStyle name="Separador de milhares 9 3 7" xfId="6743"/>
    <cellStyle name="Saída 3 2 2 9" xfId="6744"/>
    <cellStyle name="Output 2 2 8 5" xfId="6745"/>
    <cellStyle name="Entrada 2 2 2 3 2 4 2 2" xfId="6746"/>
    <cellStyle name="Separador de milhares 9 3 8" xfId="6747"/>
    <cellStyle name="Entrada 2 2 2 3 2 4 2 3" xfId="6748"/>
    <cellStyle name="Separador de milhares 9 3 9" xfId="6749"/>
    <cellStyle name="Normal 3 64 2" xfId="6750"/>
    <cellStyle name="Normal 3 59 2" xfId="6751"/>
    <cellStyle name="Entrada 2 2 2 3 2 4 2 4" xfId="6752"/>
    <cellStyle name="Entrada 2 2 2 3 2 4 3" xfId="6753"/>
    <cellStyle name="Saída 3 2 3 9" xfId="6754"/>
    <cellStyle name="Entrada 2 2 2 3 2 4 3 2" xfId="6755"/>
    <cellStyle name="Entrada 2 2 2 3 2 4 3 3" xfId="6756"/>
    <cellStyle name="Entrada 2 2 2 3 2 4 4" xfId="6757"/>
    <cellStyle name="Entrada 2 2 2 3 2 4 5" xfId="6758"/>
    <cellStyle name="Entrada 2 2 2 3 2 4 6" xfId="6759"/>
    <cellStyle name="Entrada 2 2 2 3 2 5" xfId="6760"/>
    <cellStyle name="Nota 2 2 3 2 2 4" xfId="6761"/>
    <cellStyle name="Entrada 2 2 2 3 2 5 2" xfId="6762"/>
    <cellStyle name="Saída 3 3 2 9" xfId="6763"/>
    <cellStyle name="Output 2 3 8 5" xfId="6764"/>
    <cellStyle name="Nota 2 2 3 2 2 4 2" xfId="6765"/>
    <cellStyle name="Entrada 2 2 2 3 2 5 2 2" xfId="6766"/>
    <cellStyle name="Nota 2 2 3 2 2 4 3" xfId="6767"/>
    <cellStyle name="Entrada 2 2 2 3 2 5 2 3" xfId="6768"/>
    <cellStyle name="Nota 2 2 3 2 2 4 4" xfId="6769"/>
    <cellStyle name="Entrada 2 2 2 3 2 5 2 4" xfId="6770"/>
    <cellStyle name="Nota 2 2 3 2 2 5" xfId="6771"/>
    <cellStyle name="Entrada 2 2 2 3 2 5 3" xfId="6772"/>
    <cellStyle name="Nota 2 2 3 2 2 6" xfId="6773"/>
    <cellStyle name="Entrada 2 2 2 3 2 5 4" xfId="6774"/>
    <cellStyle name="Nota 2 2 3 2 2 7" xfId="6775"/>
    <cellStyle name="Entrada 2 2 2 3 2 5 5" xfId="6776"/>
    <cellStyle name="Entrada 2 2 2 3 2 6" xfId="6777"/>
    <cellStyle name="Nota 2 2 3 2 3 4" xfId="6778"/>
    <cellStyle name="Entrada 2 2 2 3 2 6 2" xfId="6779"/>
    <cellStyle name="Nota 2 2 3 2 3 4 2" xfId="6780"/>
    <cellStyle name="Entrada 2 2 2 3 2 6 2 2" xfId="6781"/>
    <cellStyle name="Nota 2 2 3 2 3 4 3" xfId="6782"/>
    <cellStyle name="Entrada 2 2 2 3 2 6 2 3" xfId="6783"/>
    <cellStyle name="Note 2 8 2 2 2" xfId="6784"/>
    <cellStyle name="Note 2 3 2 10" xfId="6785"/>
    <cellStyle name="Nota 2 2 3 2 3 4 4" xfId="6786"/>
    <cellStyle name="Entrada 2 2 2 3 2 6 2 4" xfId="6787"/>
    <cellStyle name="Nota 2 2 3 2 3 5" xfId="6788"/>
    <cellStyle name="Entrada 2 2 2 3 2 6 3" xfId="6789"/>
    <cellStyle name="Nota 2 2 3 2 3 6" xfId="6790"/>
    <cellStyle name="Entrada 2 2 2 3 2 6 4" xfId="6791"/>
    <cellStyle name="Nota 2 2 3 2 3 7" xfId="6792"/>
    <cellStyle name="Entrada 2 2 2 3 2 6 5" xfId="6793"/>
    <cellStyle name="Entrada 2 2 2 3 2 7" xfId="6794"/>
    <cellStyle name="Nota 2 2 3 2 4 4" xfId="6795"/>
    <cellStyle name="Entrada 2 2 2 3 2 7 2" xfId="6796"/>
    <cellStyle name="Nota 2 2 3 2 4 4 2" xfId="6797"/>
    <cellStyle name="Entrada 2 2 2 3 2 7 2 2" xfId="6798"/>
    <cellStyle name="Entrada 2 2 2 3 2 7 2 3" xfId="6799"/>
    <cellStyle name="Entrada 2 2 2 3 2 7 2 4" xfId="6800"/>
    <cellStyle name="Nota 2 2 3 2 4 5" xfId="6801"/>
    <cellStyle name="Entrada 2 2 2 3 2 7 3" xfId="6802"/>
    <cellStyle name="Nota 2 2 3 2 4 6" xfId="6803"/>
    <cellStyle name="Entrada 2 2 2 3 2 7 4" xfId="6804"/>
    <cellStyle name="Nota 2 2 3 2 4 7" xfId="6805"/>
    <cellStyle name="Entrada 2 2 2 3 2 7 5" xfId="6806"/>
    <cellStyle name="Entrada 2 2 2 3 2 8" xfId="6807"/>
    <cellStyle name="Nota 2 2 3 2 5 4" xfId="6808"/>
    <cellStyle name="Entrada 2 2 2 3 2 8 2" xfId="6809"/>
    <cellStyle name="Entrada 2 2 2 3 2 8 3" xfId="6810"/>
    <cellStyle name="Entrada 2 2 2 3 2 8 4" xfId="6811"/>
    <cellStyle name="Entrada 2 2 2 3 2 9" xfId="6812"/>
    <cellStyle name="Entrada 2 2 2 3 2 9 2" xfId="6813"/>
    <cellStyle name="Saída 2 2 2 2 8 2 2" xfId="6814"/>
    <cellStyle name="Entrada 2 2 2 3 2 9 3" xfId="6815"/>
    <cellStyle name="Saída 2 2 2 2 8 2 3" xfId="6816"/>
    <cellStyle name="Entrada 2 2 2 3 2 9 4" xfId="6817"/>
    <cellStyle name="Normal 62 2" xfId="6818"/>
    <cellStyle name="Normal 57 2" xfId="6819"/>
    <cellStyle name="Entrada 2 2 2 3 3" xfId="6820"/>
    <cellStyle name="Entrada 2 2 2 3 3 10" xfId="6821"/>
    <cellStyle name="Entrada 2 2 2 3 3 11" xfId="6822"/>
    <cellStyle name="Entrada 2 2 2 3 3 12" xfId="6823"/>
    <cellStyle name="Entrada 2 2 2 3 3 2" xfId="6824"/>
    <cellStyle name="Entrada 2 2 2 3 3 2 2" xfId="6825"/>
    <cellStyle name="Entrada 2 2 2 3 3 2 2 2" xfId="6826"/>
    <cellStyle name="Entrada 2 2 2 3 3 2 3" xfId="6827"/>
    <cellStyle name="Separador de milhares 10 4 2 4" xfId="6828"/>
    <cellStyle name="Entrada 2 2 2 3 3 2 3 2" xfId="6829"/>
    <cellStyle name="Normal 3 23 2 2" xfId="6830"/>
    <cellStyle name="Normal 3 18 2 2" xfId="6831"/>
    <cellStyle name="Entrada 2 2 2 3 3 2 4" xfId="6832"/>
    <cellStyle name="Normal 3 23 2 3" xfId="6833"/>
    <cellStyle name="Normal 3 18 2 3" xfId="6834"/>
    <cellStyle name="Entrada 2 2 2 3 3 2 5" xfId="6835"/>
    <cellStyle name="Entrada 2 2 2 3 3 2 6" xfId="6836"/>
    <cellStyle name="Entrada 2 2 2 3 3 3" xfId="6837"/>
    <cellStyle name="Entrada 2 2 2 3 3 3 2" xfId="6838"/>
    <cellStyle name="Vírgula 2 2 2 6" xfId="6839"/>
    <cellStyle name="Entrada 2 2 2 3 3 3 2 2" xfId="6840"/>
    <cellStyle name="Vírgula 2 2 2 7" xfId="6841"/>
    <cellStyle name="Entrada 2 2 2 3 3 3 2 3" xfId="6842"/>
    <cellStyle name="Vírgula 2 2 2 8" xfId="6843"/>
    <cellStyle name="Entrada 2 2 2 3 3 3 2 4" xfId="6844"/>
    <cellStyle name="Entrada 2 2 2 3 3 3 3" xfId="6845"/>
    <cellStyle name="Entrada 2 2 2 3 3 3 3 2" xfId="6846"/>
    <cellStyle name="Entrada 2 2 2 3 3 3 3 3" xfId="6847"/>
    <cellStyle name="Normal 3 23 3 2" xfId="6848"/>
    <cellStyle name="Normal 3 18 3 2" xfId="6849"/>
    <cellStyle name="Entrada 2 2 2 3 3 3 4" xfId="6850"/>
    <cellStyle name="Entrada 2 2 2 3 3 3 5" xfId="6851"/>
    <cellStyle name="Entrada 2 2 2 3 3 3 6" xfId="6852"/>
    <cellStyle name="Entrada 2 2 2 3 3 4" xfId="6853"/>
    <cellStyle name="Entrada 2 2 2 3 3 4 2" xfId="6854"/>
    <cellStyle name="Entrada 2 2 2 3 3 4 2 2" xfId="6855"/>
    <cellStyle name="Entrada 2 2 2 3 3 4 2 3" xfId="6856"/>
    <cellStyle name="Entrada 2 2 2 3 3 4 2 4" xfId="6857"/>
    <cellStyle name="Entrada 2 2 2 3 3 4 3" xfId="6858"/>
    <cellStyle name="Entrada 2 2 2 3 3 4 3 2" xfId="6859"/>
    <cellStyle name="Entrada 2 2 2 3 3 4 3 3" xfId="6860"/>
    <cellStyle name="Entrada 2 2 2 3 3 4 4" xfId="6861"/>
    <cellStyle name="Entrada 2 2 2 3 3 4 5" xfId="6862"/>
    <cellStyle name="Entrada 2 2 2 3 3 4 6" xfId="6863"/>
    <cellStyle name="Entrada 2 2 2 3 3 5" xfId="6864"/>
    <cellStyle name="Nota 2 2 3 3 2 4" xfId="6865"/>
    <cellStyle name="Entrada 2 2 2 3 3 5 2" xfId="6866"/>
    <cellStyle name="Nota 2 2 3 3 2 4 2" xfId="6867"/>
    <cellStyle name="Entrada 2 2 2 3 3 5 2 2" xfId="6868"/>
    <cellStyle name="Nota 2 2 3 3 2 4 3" xfId="6869"/>
    <cellStyle name="Entrada 2 2 2 3 3 5 2 3" xfId="6870"/>
    <cellStyle name="Nota 2 2 3 3 2 4 4" xfId="6871"/>
    <cellStyle name="Entrada 2 2 2 3 3 5 2 4" xfId="6872"/>
    <cellStyle name="Nota 2 2 3 3 2 5" xfId="6873"/>
    <cellStyle name="Entrada 2 2 2 3 3 5 3" xfId="6874"/>
    <cellStyle name="Nota 2 2 3 3 2 5 2" xfId="6875"/>
    <cellStyle name="Entrada 2 2 2 3 3 5 3 2" xfId="6876"/>
    <cellStyle name="Nota 2 2 3 3 2 5 3" xfId="6877"/>
    <cellStyle name="Entrada 2 2 2 3 3 5 3 3" xfId="6878"/>
    <cellStyle name="Nota 2 2 3 3 2 6" xfId="6879"/>
    <cellStyle name="Entrada 2 2 2 3 3 5 4" xfId="6880"/>
    <cellStyle name="Nota 2 2 3 3 2 7" xfId="6881"/>
    <cellStyle name="Entrada 2 2 2 3 3 5 5" xfId="6882"/>
    <cellStyle name="Nota 2 2 3 3 2 8" xfId="6883"/>
    <cellStyle name="Entrada 2 2 2 3 3 5 6" xfId="6884"/>
    <cellStyle name="Entrada 2 2 2 3 3 6" xfId="6885"/>
    <cellStyle name="Nota 2 2 3 3 3 4" xfId="6886"/>
    <cellStyle name="Entrada 2 2 2 3 3 6 2" xfId="6887"/>
    <cellStyle name="Nota 2 2 3 3 3 4 2" xfId="6888"/>
    <cellStyle name="Entrada 2 2 2 3 3 6 2 2" xfId="6889"/>
    <cellStyle name="Nota 2 2 3 3 3 4 3" xfId="6890"/>
    <cellStyle name="Entrada 2 2 2 3 3 6 2 3" xfId="6891"/>
    <cellStyle name="Nota 2 2 3 3 3 4 4" xfId="6892"/>
    <cellStyle name="Entrada 2 2 2 3 3 6 2 4" xfId="6893"/>
    <cellStyle name="Nota 2 2 3 3 3 5" xfId="6894"/>
    <cellStyle name="Entrada 2 2 2 3 3 6 3" xfId="6895"/>
    <cellStyle name="Nota 2 2 3 3 3 6" xfId="6896"/>
    <cellStyle name="Entrada 2 2 2 3 3 6 4" xfId="6897"/>
    <cellStyle name="Nota 2 2 3 3 3 7" xfId="6898"/>
    <cellStyle name="Entrada 2 2 2 3 3 6 5" xfId="6899"/>
    <cellStyle name="Entrada 2 2 2 3 3 7" xfId="6900"/>
    <cellStyle name="Nota 2 2 3 3 4 4" xfId="6901"/>
    <cellStyle name="Input 2 11" xfId="6902"/>
    <cellStyle name="Entrada 2 2 2 3 3 7 2" xfId="6903"/>
    <cellStyle name="Nota 2 2 3 3 4 5" xfId="6904"/>
    <cellStyle name="Input 2 12" xfId="6905"/>
    <cellStyle name="Entrada 2 2 2 3 3 7 3" xfId="6906"/>
    <cellStyle name="Porcentagem 10" xfId="6907"/>
    <cellStyle name="Nota 2 2 3 3 4 6" xfId="6908"/>
    <cellStyle name="Input 2 13" xfId="6909"/>
    <cellStyle name="Entrada 2 2 2 3 3 7 4" xfId="6910"/>
    <cellStyle name="Entrada 2 2 2 3 3 8" xfId="6911"/>
    <cellStyle name="Nota 2 2 3 3 5 4" xfId="6912"/>
    <cellStyle name="Entrada 2 2 2 3 3 8 2" xfId="6913"/>
    <cellStyle name="Entrada 2 2 2 3 3 8 3" xfId="6914"/>
    <cellStyle name="Entrada 2 2 2 3 3 8 4" xfId="6915"/>
    <cellStyle name="Entrada 2 2 2 3 3 9" xfId="6916"/>
    <cellStyle name="Entrada 2 2 2 3 3 9 2" xfId="6917"/>
    <cellStyle name="Entrada 2 2 2 3 3 9 3" xfId="6918"/>
    <cellStyle name="Normal 62 3" xfId="6919"/>
    <cellStyle name="Normal 57 3" xfId="6920"/>
    <cellStyle name="Entrada 2 2 2 3 4" xfId="6921"/>
    <cellStyle name="Normal 62 3 2" xfId="6922"/>
    <cellStyle name="Normal 57 3 2" xfId="6923"/>
    <cellStyle name="Entrada 2 2 2 3 4 2" xfId="6924"/>
    <cellStyle name="Normal 57 3 2 2" xfId="6925"/>
    <cellStyle name="Entrada 2 2 2 3 4 2 2" xfId="6926"/>
    <cellStyle name="Normal 57 3 2 2 2" xfId="6927"/>
    <cellStyle name="Entrada 2 2 2 3 4 2 2 2" xfId="6928"/>
    <cellStyle name="Nota 2 3 3 2 2 10" xfId="6929"/>
    <cellStyle name="Entrada 2 2 2 3 4 2 2 3" xfId="6930"/>
    <cellStyle name="Entrada 2 2 2 3 4 2 3" xfId="6931"/>
    <cellStyle name="Normal 3 24 2 2" xfId="6932"/>
    <cellStyle name="Normal 3 19 2 2" xfId="6933"/>
    <cellStyle name="Entrada 2 2 2 3 4 2 4" xfId="6934"/>
    <cellStyle name="Normal 3 24 2 3" xfId="6935"/>
    <cellStyle name="Normal 3 19 2 3" xfId="6936"/>
    <cellStyle name="Entrada 2 2 2 3 4 2 5" xfId="6937"/>
    <cellStyle name="Normal 57 3 3" xfId="6938"/>
    <cellStyle name="Entrada 2 2 2 3 4 3" xfId="6939"/>
    <cellStyle name="Normal 57 3 3 2" xfId="6940"/>
    <cellStyle name="Entrada 2 2 2 3 4 3 2" xfId="6941"/>
    <cellStyle name="Normal 57 3 3 3" xfId="6942"/>
    <cellStyle name="Entrada 2 2 2 3 4 3 3" xfId="6943"/>
    <cellStyle name="Normal 57 3 4" xfId="6944"/>
    <cellStyle name="Entrada 2 2 2 3 4 4" xfId="6945"/>
    <cellStyle name="Entrada 2 2 2 3 4 4 2" xfId="6946"/>
    <cellStyle name="Entrada 2 2 2 3 4 4 3" xfId="6947"/>
    <cellStyle name="Entrada 2 2 2 3 4 5" xfId="6948"/>
    <cellStyle name="Nota 2 2 3 4 2 4" xfId="6949"/>
    <cellStyle name="Entrada 2 2 2 3 4 5 2" xfId="6950"/>
    <cellStyle name="Nota 2 2 3 4 2 5" xfId="6951"/>
    <cellStyle name="Entrada 2 2 2 3 4 5 3" xfId="6952"/>
    <cellStyle name="Entrada 2 2 2 3 4 6" xfId="6953"/>
    <cellStyle name="Nota 2 2 3 4 3 4" xfId="6954"/>
    <cellStyle name="Entrada 2 2 2 3 4 6 2" xfId="6955"/>
    <cellStyle name="Nota 2 2 3 4 3 5" xfId="6956"/>
    <cellStyle name="Entrada 2 2 2 3 4 6 3" xfId="6957"/>
    <cellStyle name="Entrada 2 2 2 3 4 7" xfId="6958"/>
    <cellStyle name="Entrada 2 2 2 3 4 8" xfId="6959"/>
    <cellStyle name="Entrada 2 2 2 3 4 9" xfId="6960"/>
    <cellStyle name="Normal 62 4" xfId="6961"/>
    <cellStyle name="Entrada 2 2 2 3 5" xfId="6962"/>
    <cellStyle name="Entrada 2 2 2 3 5 2" xfId="6963"/>
    <cellStyle name="Entrada 2 2 2 3 5 2 2" xfId="6964"/>
    <cellStyle name="Entrada 2 2 2 3 5 2 3" xfId="6965"/>
    <cellStyle name="Normal 3 30 2 2" xfId="6966"/>
    <cellStyle name="Normal 3 25 2 2" xfId="6967"/>
    <cellStyle name="Entrada 2 2 2 3 5 2 4" xfId="6968"/>
    <cellStyle name="Entrada 2 2 2 3 5 3" xfId="6969"/>
    <cellStyle name="Entrada 2 2 2 3 5 3 2" xfId="6970"/>
    <cellStyle name="Entrada 2 2 2 3 5 3 3" xfId="6971"/>
    <cellStyle name="Entrada 2 2 2 3 5 4" xfId="6972"/>
    <cellStyle name="Entrada 2 2 2 3 5 5" xfId="6973"/>
    <cellStyle name="Entrada 2 2 2 3 5 6" xfId="6974"/>
    <cellStyle name="Normal 62 5" xfId="6975"/>
    <cellStyle name="Entrada 2 2 2 3 6" xfId="6976"/>
    <cellStyle name="Normal 62 5 2" xfId="6977"/>
    <cellStyle name="Entrada 2 2 2 3 6 2" xfId="6978"/>
    <cellStyle name="Normal 62 5 2 2" xfId="6979"/>
    <cellStyle name="Entrada 2 2 2 3 6 2 2" xfId="6980"/>
    <cellStyle name="Entrada 2 2 2 3 6 2 3" xfId="6981"/>
    <cellStyle name="Normal 3 31 2 2" xfId="6982"/>
    <cellStyle name="Normal 3 26 2 2" xfId="6983"/>
    <cellStyle name="Entrada 2 2 2 3 6 2 4" xfId="6984"/>
    <cellStyle name="Entrada 2 2 2 3 6 3" xfId="6985"/>
    <cellStyle name="Entrada 2 2 2 3 6 4" xfId="6986"/>
    <cellStyle name="Entrada 2 2 2 3 6 5" xfId="6987"/>
    <cellStyle name="Saída 3 2 3 2 2 5 2 2" xfId="6988"/>
    <cellStyle name="Entrada 2 2 2 3 7" xfId="6989"/>
    <cellStyle name="Entrada 2 2 2 3 7 2 2" xfId="6990"/>
    <cellStyle name="Entrada 2 2 2 3 7 2 3" xfId="6991"/>
    <cellStyle name="Normal 3 32 2 2" xfId="6992"/>
    <cellStyle name="Normal 3 27 2 2" xfId="6993"/>
    <cellStyle name="Entrada 2 2 2 3 7 2 4" xfId="6994"/>
    <cellStyle name="Entrada 3 2 2 2 6 2 2" xfId="6995"/>
    <cellStyle name="Entrada 2 2 2 3 7 3" xfId="6996"/>
    <cellStyle name="Entrada 3 2 2 2 6 2 3" xfId="6997"/>
    <cellStyle name="Entrada 2 2 2 3 7 4" xfId="6998"/>
    <cellStyle name="Entrada 3 2 2 2 6 2 4" xfId="6999"/>
    <cellStyle name="Entrada 2 2 2 3 7 5" xfId="7000"/>
    <cellStyle name="Saída 3 2 3 2 2 5 2 3" xfId="7001"/>
    <cellStyle name="Entrada 2 2 2 3 8" xfId="7002"/>
    <cellStyle name="Normal 19 30" xfId="7003"/>
    <cellStyle name="Normal 19 25" xfId="7004"/>
    <cellStyle name="Entrada 2 2 2 3 8 2" xfId="7005"/>
    <cellStyle name="Normal 19 30 2" xfId="7006"/>
    <cellStyle name="Normal 19 25 2" xfId="7007"/>
    <cellStyle name="Entrada 2 2 2 3 8 2 2" xfId="7008"/>
    <cellStyle name="Normal 19 30 3" xfId="7009"/>
    <cellStyle name="Normal 19 25 3" xfId="7010"/>
    <cellStyle name="Entrada 2 2 2 3 8 2 3" xfId="7011"/>
    <cellStyle name="Normal 3 33 2 2" xfId="7012"/>
    <cellStyle name="Normal 3 28 2 2" xfId="7013"/>
    <cellStyle name="Entrada 2 2 2 3 8 2 4" xfId="7014"/>
    <cellStyle name="Normal 19 31" xfId="7015"/>
    <cellStyle name="Normal 19 26" xfId="7016"/>
    <cellStyle name="Entrada 2 2 2 3 8 3" xfId="7017"/>
    <cellStyle name="Normal 19 32" xfId="7018"/>
    <cellStyle name="Normal 19 27" xfId="7019"/>
    <cellStyle name="Entrada 2 2 2 3 8 4" xfId="7020"/>
    <cellStyle name="Normal 19 33" xfId="7021"/>
    <cellStyle name="Normal 19 28" xfId="7022"/>
    <cellStyle name="Entrada 2 2 2 3 8 5" xfId="7023"/>
    <cellStyle name="Saída 3 2 3 2 2 5 2 4" xfId="7024"/>
    <cellStyle name="Entrada 2 2 2 3 9" xfId="7025"/>
    <cellStyle name="Total 2 2 2 2 2 5" xfId="7026"/>
    <cellStyle name="Entrada 2 2 2 3 9 2" xfId="7027"/>
    <cellStyle name="Total 2 2 2 2 2 6" xfId="7028"/>
    <cellStyle name="Entrada 2 2 2 3 9 3" xfId="7029"/>
    <cellStyle name="Total 2 2 2 2 2 7" xfId="7030"/>
    <cellStyle name="Entrada 2 2 2 3 9 4" xfId="7031"/>
    <cellStyle name="Nota 2 3 2 2 4 7 3" xfId="7032"/>
    <cellStyle name="Entrada 2 2 2 4" xfId="7033"/>
    <cellStyle name="Nota 2 3 5 4 2" xfId="7034"/>
    <cellStyle name="Entrada 2 2 2 4 10" xfId="7035"/>
    <cellStyle name="Entrada 2 2 2 4 11" xfId="7036"/>
    <cellStyle name="Entrada 2 2 2 4 12" xfId="7037"/>
    <cellStyle name="Entrada 2 2 2 4 2" xfId="7038"/>
    <cellStyle name="Entrada 2 2 2 4 2 2" xfId="7039"/>
    <cellStyle name="Entrada 2 2 2 4 2 2 2" xfId="7040"/>
    <cellStyle name="Saída 3 2 2 2 2 9 2" xfId="7041"/>
    <cellStyle name="Entrada 2 2 2 4 2 2 3" xfId="7042"/>
    <cellStyle name="Separador de milhares 7 2 2 3 2 2" xfId="7043"/>
    <cellStyle name="Saída 3 2 2 2 2 9 3" xfId="7044"/>
    <cellStyle name="Entrada 2 2 2 4 2 2 4" xfId="7045"/>
    <cellStyle name="Entrada 2 2 2 4 2 3" xfId="7046"/>
    <cellStyle name="Entrada 2 2 2 4 2 3 2" xfId="7047"/>
    <cellStyle name="Entrada 2 2 2 4 2 3 3" xfId="7048"/>
    <cellStyle name="Entrada 2 2 2 4 2 4" xfId="7049"/>
    <cellStyle name="Entrada 2 2 2 4 2 5" xfId="7050"/>
    <cellStyle name="Entrada 2 2 2 4 2 6" xfId="7051"/>
    <cellStyle name="Saída 2 2 3 7 2 2" xfId="7052"/>
    <cellStyle name="Normal 63 2" xfId="7053"/>
    <cellStyle name="Normal 58 2" xfId="7054"/>
    <cellStyle name="Entrada 2 2 2 4 3" xfId="7055"/>
    <cellStyle name="Entrada 2 2 2 4 3 2" xfId="7056"/>
    <cellStyle name="Entrada 2 2 2 4 3 2 2" xfId="7057"/>
    <cellStyle name="Entrada 2 2 2 4 3 2 3" xfId="7058"/>
    <cellStyle name="Separador de milhares 7 2 2 4 2 2" xfId="7059"/>
    <cellStyle name="Entrada 2 2 2 4 3 2 4" xfId="7060"/>
    <cellStyle name="Entrada 2 2 2 4 3 3" xfId="7061"/>
    <cellStyle name="Entrada 2 2 2 4 3 3 2" xfId="7062"/>
    <cellStyle name="Entrada 2 2 2 4 3 3 3" xfId="7063"/>
    <cellStyle name="Entrada 2 2 2 4 3 4" xfId="7064"/>
    <cellStyle name="Entrada 2 2 2 4 3 5" xfId="7065"/>
    <cellStyle name="Saída 2 2 3 7 2 3" xfId="7066"/>
    <cellStyle name="Output 3 2 10 2" xfId="7067"/>
    <cellStyle name="Normal 63 3" xfId="7068"/>
    <cellStyle name="Normal 58 3" xfId="7069"/>
    <cellStyle name="Entrada 2 2 2 4 4" xfId="7070"/>
    <cellStyle name="Normal 63 3 2" xfId="7071"/>
    <cellStyle name="Normal 58 3 2" xfId="7072"/>
    <cellStyle name="Entrada 2 2 2 4 4 2" xfId="7073"/>
    <cellStyle name="Normal 80" xfId="7074"/>
    <cellStyle name="Normal 75" xfId="7075"/>
    <cellStyle name="Normal 58 3 2 2" xfId="7076"/>
    <cellStyle name="Entrada 2 2 2 4 4 2 2" xfId="7077"/>
    <cellStyle name="Normal 81" xfId="7078"/>
    <cellStyle name="Normal 76" xfId="7079"/>
    <cellStyle name="Entrada 2 2 2 4 4 2 3" xfId="7080"/>
    <cellStyle name="Normal 82" xfId="7081"/>
    <cellStyle name="Normal 77" xfId="7082"/>
    <cellStyle name="Entrada 2 2 2 4 4 2 4" xfId="7083"/>
    <cellStyle name="Normal 58 3 3" xfId="7084"/>
    <cellStyle name="Entrada 2 2 2 4 4 3" xfId="7085"/>
    <cellStyle name="Normal 58 3 3 2" xfId="7086"/>
    <cellStyle name="Entrada 2 2 2 4 4 3 2" xfId="7087"/>
    <cellStyle name="Normal 58 3 3 3" xfId="7088"/>
    <cellStyle name="Entrada 2 2 2 4 4 3 3" xfId="7089"/>
    <cellStyle name="Normal 58 3 4" xfId="7090"/>
    <cellStyle name="Entrada 2 2 2 4 4 4" xfId="7091"/>
    <cellStyle name="Entrada 2 2 2 4 4 5" xfId="7092"/>
    <cellStyle name="Entrada 2 2 2 4 4 6" xfId="7093"/>
    <cellStyle name="Saída 2 2 3 7 2 4" xfId="7094"/>
    <cellStyle name="Output 3 2 10 3" xfId="7095"/>
    <cellStyle name="Normal 63 4" xfId="7096"/>
    <cellStyle name="Entrada 2 2 2 4 5" xfId="7097"/>
    <cellStyle name="Saída 3 3 10 3" xfId="7098"/>
    <cellStyle name="Entrada 2 2 2 4 5 2" xfId="7099"/>
    <cellStyle name="Separador de milhares 2 21 2 2 2 4" xfId="7100"/>
    <cellStyle name="Separador de milhares 2 16 2 2 2 4" xfId="7101"/>
    <cellStyle name="Entrada 2 2 2 4 5 2 2" xfId="7102"/>
    <cellStyle name="Separador de milhares 2 21 2 2 2 5" xfId="7103"/>
    <cellStyle name="Separador de milhares 2 16 2 2 2 5" xfId="7104"/>
    <cellStyle name="Entrada 2 2 2 4 5 2 3" xfId="7105"/>
    <cellStyle name="Separador de milhares 7 4 9 2 2 3 2" xfId="7106"/>
    <cellStyle name="Separador de milhares 2 21 2 2 2 6" xfId="7107"/>
    <cellStyle name="Separador de milhares 2 16 2 2 2 6" xfId="7108"/>
    <cellStyle name="Entrada 2 2 2 4 5 2 4" xfId="7109"/>
    <cellStyle name="Saída 3 3 10 4" xfId="7110"/>
    <cellStyle name="Entrada 2 2 2 4 5 3" xfId="7111"/>
    <cellStyle name="Entrada 2 2 2 4 5 3 2" xfId="7112"/>
    <cellStyle name="Entrada 2 2 2 4 5 3 3" xfId="7113"/>
    <cellStyle name="Entrada 2 2 2 4 5 4" xfId="7114"/>
    <cellStyle name="Entrada 2 2 2 4 5 5" xfId="7115"/>
    <cellStyle name="Separador de milhares 2 8 3 2 2 2 2" xfId="7116"/>
    <cellStyle name="Entrada 2 2 2 4 5 6" xfId="7117"/>
    <cellStyle name="Normal 63 5" xfId="7118"/>
    <cellStyle name="Entrada 2 2 2 4 6" xfId="7119"/>
    <cellStyle name="Saída 3 3 11 3" xfId="7120"/>
    <cellStyle name="Entrada 2 2 2 4 6 2" xfId="7121"/>
    <cellStyle name="Entrada 2 2 2 4 6 2 2" xfId="7122"/>
    <cellStyle name="Entrada 2 2 2 4 6 2 3" xfId="7123"/>
    <cellStyle name="Entrada 2 2 2 4 6 2 4" xfId="7124"/>
    <cellStyle name="Saída 3 3 11 4" xfId="7125"/>
    <cellStyle name="Entrada 2 2 2 4 6 3" xfId="7126"/>
    <cellStyle name="Entrada 2 2 2 4 6 4" xfId="7127"/>
    <cellStyle name="Entrada 2 2 2 4 6 5" xfId="7128"/>
    <cellStyle name="Saída 3 2 3 2 2 5 3 2" xfId="7129"/>
    <cellStyle name="Entrada 2 2 2 4 7" xfId="7130"/>
    <cellStyle name="Saída 3 3 12 3" xfId="7131"/>
    <cellStyle name="Entrada 2 2 2 4 7 2" xfId="7132"/>
    <cellStyle name="Entrada 3 2 2 2 7 2 2" xfId="7133"/>
    <cellStyle name="Entrada 2 2 2 4 7 3" xfId="7134"/>
    <cellStyle name="Entrada 3 2 2 2 7 2 3" xfId="7135"/>
    <cellStyle name="Entrada 2 2 2 4 7 4" xfId="7136"/>
    <cellStyle name="Saída 3 2 3 2 2 5 3 3" xfId="7137"/>
    <cellStyle name="Entrada 2 2 2 4 8" xfId="7138"/>
    <cellStyle name="Entrada 2 2 2 4 8 2" xfId="7139"/>
    <cellStyle name="Entrada 2 2 2 4 8 3" xfId="7140"/>
    <cellStyle name="Entrada 2 2 2 4 8 4" xfId="7141"/>
    <cellStyle name="Entrada 2 2 2 4 9" xfId="7142"/>
    <cellStyle name="Total 2 2 2 3 2 5" xfId="7143"/>
    <cellStyle name="Entrada 2 2 2 4 9 2" xfId="7144"/>
    <cellStyle name="Total 2 2 2 3 2 6" xfId="7145"/>
    <cellStyle name="Entrada 2 2 2 4 9 3" xfId="7146"/>
    <cellStyle name="Entrada 2 2 2 5" xfId="7147"/>
    <cellStyle name="Separador de milhares 13 2 2 5" xfId="7148"/>
    <cellStyle name="Entrada 2 2 2 5 2" xfId="7149"/>
    <cellStyle name="Separador de milhares 13 2 2 5 2" xfId="7150"/>
    <cellStyle name="Entrada 2 2 2 5 2 2" xfId="7151"/>
    <cellStyle name="Separador de milhares 13 2 2 5 2 2" xfId="7152"/>
    <cellStyle name="Entrada 2 2 2 5 2 2 2" xfId="7153"/>
    <cellStyle name="Entrada 2 2 2 5 2 2 3" xfId="7154"/>
    <cellStyle name="Separador de milhares 13 2 2 5 3" xfId="7155"/>
    <cellStyle name="Entrada 2 2 2 5 2 3" xfId="7156"/>
    <cellStyle name="Entrada 2 2 2 5 2 4" xfId="7157"/>
    <cellStyle name="Entrada 2 2 2 5 2 5" xfId="7158"/>
    <cellStyle name="Separador de milhares 13 2 2 6" xfId="7159"/>
    <cellStyle name="Normal 64 2" xfId="7160"/>
    <cellStyle name="Normal 59 2" xfId="7161"/>
    <cellStyle name="Entrada 2 2 2 5 3" xfId="7162"/>
    <cellStyle name="Separador de milhares 13 2 2 7" xfId="7163"/>
    <cellStyle name="Normal 64 3" xfId="7164"/>
    <cellStyle name="Normal 59 3" xfId="7165"/>
    <cellStyle name="Entrada 2 2 2 5 4" xfId="7166"/>
    <cellStyle name="Separador de milhares 13 2 2 8" xfId="7167"/>
    <cellStyle name="Entrada 2 2 2 5 5" xfId="7168"/>
    <cellStyle name="Separador de milhares 13 2 2 9" xfId="7169"/>
    <cellStyle name="Entrada 2 2 2 5 6" xfId="7170"/>
    <cellStyle name="Entrada 2 2 2 5 7" xfId="7171"/>
    <cellStyle name="Nota 2 3 2 4 2 2 10" xfId="7172"/>
    <cellStyle name="Entrada 2 2 2 5 8" xfId="7173"/>
    <cellStyle name="Nota 2 3 2 4 2 2 11" xfId="7174"/>
    <cellStyle name="Entrada 2 2 2 5 9" xfId="7175"/>
    <cellStyle name="Entrada 2 2 2 6" xfId="7176"/>
    <cellStyle name="Nota 2 3 2 3 2 7" xfId="7177"/>
    <cellStyle name="Entrada 2 2 2 6 2" xfId="7178"/>
    <cellStyle name="Nota 2 3 2 3 2 7 2" xfId="7179"/>
    <cellStyle name="Moeda 6 12" xfId="7180"/>
    <cellStyle name="Entrada 2 2 2 6 2 2" xfId="7181"/>
    <cellStyle name="Entrada 2 2 2 6 2 2 2" xfId="7182"/>
    <cellStyle name="Entrada 2 2 2 6 2 2 3" xfId="7183"/>
    <cellStyle name="Nota 2 3 2 3 2 7 3" xfId="7184"/>
    <cellStyle name="Entrada 2 2 2 6 2 3" xfId="7185"/>
    <cellStyle name="Entrada 2 2 2 6 2 4" xfId="7186"/>
    <cellStyle name="Entrada 2 2 2 6 2 5" xfId="7187"/>
    <cellStyle name="Nota 2 3 2 3 2 8" xfId="7188"/>
    <cellStyle name="Normal 70 2" xfId="7189"/>
    <cellStyle name="Normal 65 2" xfId="7190"/>
    <cellStyle name="Entrada 2 2 2 6 3" xfId="7191"/>
    <cellStyle name="Nota 2 3 2 3 2 9" xfId="7192"/>
    <cellStyle name="Normal 70 3" xfId="7193"/>
    <cellStyle name="Normal 65 3" xfId="7194"/>
    <cellStyle name="Entrada 2 2 2 6 4" xfId="7195"/>
    <cellStyle name="Normal 70 4" xfId="7196"/>
    <cellStyle name="Entrada 2 2 2 6 5" xfId="7197"/>
    <cellStyle name="Normal 70 5" xfId="7198"/>
    <cellStyle name="Entrada 2 2 2 6 6" xfId="7199"/>
    <cellStyle name="Normal 70 6" xfId="7200"/>
    <cellStyle name="Entrada 2 2 2 6 7" xfId="7201"/>
    <cellStyle name="Normal 70 7" xfId="7202"/>
    <cellStyle name="Entrada 2 2 2 6 8" xfId="7203"/>
    <cellStyle name="Normal 70 8" xfId="7204"/>
    <cellStyle name="Entrada 2 2 2 6 9" xfId="7205"/>
    <cellStyle name="Entrada 2 2 2 7" xfId="7206"/>
    <cellStyle name="Nota 2 3 2 3 3 7" xfId="7207"/>
    <cellStyle name="Entrada 2 2 2 7 2" xfId="7208"/>
    <cellStyle name="Nota 2 3 2 3 3 7 2" xfId="7209"/>
    <cellStyle name="Entrada 2 2 2 7 2 2" xfId="7210"/>
    <cellStyle name="Nota 2 3 2 3 3 7 3" xfId="7211"/>
    <cellStyle name="Entrada 2 2 2 7 2 3" xfId="7212"/>
    <cellStyle name="Nota 2 3 2 10" xfId="7213"/>
    <cellStyle name="Entrada 2 2 2 7 2 4" xfId="7214"/>
    <cellStyle name="Nota 2 3 2 3 3 8" xfId="7215"/>
    <cellStyle name="Normal 71 2" xfId="7216"/>
    <cellStyle name="Normal 66 2" xfId="7217"/>
    <cellStyle name="Entrada 2 2 2 7 3" xfId="7218"/>
    <cellStyle name="Nota 2 3 2 3 3 9" xfId="7219"/>
    <cellStyle name="Normal 71 3" xfId="7220"/>
    <cellStyle name="Normal 66 3" xfId="7221"/>
    <cellStyle name="Entrada 2 2 2 7 4" xfId="7222"/>
    <cellStyle name="Normal 71 4" xfId="7223"/>
    <cellStyle name="Entrada 2 2 2 7 5" xfId="7224"/>
    <cellStyle name="Nota 2 3 2 3 4 7" xfId="7225"/>
    <cellStyle name="Entrada 2 2 2 8 2" xfId="7226"/>
    <cellStyle name="Entrada 3 2 2 3" xfId="7227"/>
    <cellStyle name="Entrada 2 2 2 8 2 2" xfId="7228"/>
    <cellStyle name="Entrada 3 2 2 4" xfId="7229"/>
    <cellStyle name="Entrada 2 2 2 8 2 3" xfId="7230"/>
    <cellStyle name="Entrada 3 2 2 5" xfId="7231"/>
    <cellStyle name="Entrada 2 2 2 8 2 4" xfId="7232"/>
    <cellStyle name="Nota 2 3 2 3 4 8" xfId="7233"/>
    <cellStyle name="Normal 72 2" xfId="7234"/>
    <cellStyle name="Normal 67 2" xfId="7235"/>
    <cellStyle name="Entrada 2 2 2 8 3" xfId="7236"/>
    <cellStyle name="Entrada 2 2 2 8 4" xfId="7237"/>
    <cellStyle name="Entrada 2 2 2 8 5" xfId="7238"/>
    <cellStyle name="Entrada 2 2 2 9 2" xfId="7239"/>
    <cellStyle name="Normal 73 2" xfId="7240"/>
    <cellStyle name="Normal 68 2" xfId="7241"/>
    <cellStyle name="Entrada 2 2 2 9 3" xfId="7242"/>
    <cellStyle name="Separador de milhares 2 8 3 2 5" xfId="7243"/>
    <cellStyle name="Saída 2 2 2 2 3 2 4" xfId="7244"/>
    <cellStyle name="Entrada 2 2 3 10" xfId="7245"/>
    <cellStyle name="Entrada 2 2 3 10 2" xfId="7246"/>
    <cellStyle name="Entrada 2 2 3 10 3" xfId="7247"/>
    <cellStyle name="Entrada 2 2 3 10 4" xfId="7248"/>
    <cellStyle name="Entrada 2 2 3 11 2" xfId="7249"/>
    <cellStyle name="Nota 3 7 3 2 2 2 2" xfId="7250"/>
    <cellStyle name="Entrada 2 2 3 11 3" xfId="7251"/>
    <cellStyle name="Nota 3 7 3 2 2 2 3" xfId="7252"/>
    <cellStyle name="Entrada 2 2 3 11 4" xfId="7253"/>
    <cellStyle name="Nota 2 3 2 2 3 3 2 2 2" xfId="7254"/>
    <cellStyle name="Entrada 2 2 3 12 2" xfId="7255"/>
    <cellStyle name="Nota 3 7 3 2 2 3 2" xfId="7256"/>
    <cellStyle name="Nota 2 3 2 2 3 3 2 2 3" xfId="7257"/>
    <cellStyle name="Entrada 2 2 3 12 3" xfId="7258"/>
    <cellStyle name="Nota 2 3 2 2 3 3 2 3" xfId="7259"/>
    <cellStyle name="Entrada 2 2 3 13" xfId="7260"/>
    <cellStyle name="Nota 2 3 2 2 3 3 2 4" xfId="7261"/>
    <cellStyle name="Entrada 2 2 3 14" xfId="7262"/>
    <cellStyle name="Separador de milhares 2 2 11 2 2 5 2" xfId="7263"/>
    <cellStyle name="Nota 2 3 2 2 3 3 2 5" xfId="7264"/>
    <cellStyle name="Entrada 2 2 3 15" xfId="7265"/>
    <cellStyle name="Entrada 2 2 3 2 10" xfId="7266"/>
    <cellStyle name="Entrada 2 2 3 2 10 2" xfId="7267"/>
    <cellStyle name="Entrada 2 2 3 2 10 3" xfId="7268"/>
    <cellStyle name="Entrada 2 2 3 2 11" xfId="7269"/>
    <cellStyle name="Entrada 2 2 3 2 12" xfId="7270"/>
    <cellStyle name="Entrada 2 2 3 2 2" xfId="7271"/>
    <cellStyle name="Entrada 2 2 3 2 2 10" xfId="7272"/>
    <cellStyle name="Entrada 2 2 3 2 2 11" xfId="7273"/>
    <cellStyle name="Entrada 2 2 3 2 2 12" xfId="7274"/>
    <cellStyle name="Entrada 2 2 3 2 2 2" xfId="7275"/>
    <cellStyle name="Saída 2 2 2 3 6 2 3" xfId="7276"/>
    <cellStyle name="Entrada 2 2 3 2 2 2 2" xfId="7277"/>
    <cellStyle name="Entrada 2 2 3 2 2 2 2 2" xfId="7278"/>
    <cellStyle name="Entrada 2 2 3 2 2 2 2 3" xfId="7279"/>
    <cellStyle name="Entrada 2 2 3 2 2 2 2 4" xfId="7280"/>
    <cellStyle name="Total 3 3 3 7 2 4" xfId="7281"/>
    <cellStyle name="Entrada 2 2 3 2 2 2 3 3" xfId="7282"/>
    <cellStyle name="Nota 2 3 2 2 4 6 2 2" xfId="7283"/>
    <cellStyle name="Entrada 2 2 3 2 2 2 5" xfId="7284"/>
    <cellStyle name="Nota 2 3 2 2 4 6 2 3" xfId="7285"/>
    <cellStyle name="Normal 12 2" xfId="7286"/>
    <cellStyle name="Entrada 2 2 3 2 2 2 6" xfId="7287"/>
    <cellStyle name="Entrada 2 2 3 2 2 3" xfId="7288"/>
    <cellStyle name="Entrada 2 2 3 2 2 3 2" xfId="7289"/>
    <cellStyle name="Entrada 2 2 3 2 2 3 2 2" xfId="7290"/>
    <cellStyle name="Entrada 2 2 3 2 2 3 2 3" xfId="7291"/>
    <cellStyle name="Entrada 2 2 3 2 2 3 2 4" xfId="7292"/>
    <cellStyle name="Entrada 2 2 3 2 2 3 3 2" xfId="7293"/>
    <cellStyle name="Entrada 2 2 3 2 2 3 3 3" xfId="7294"/>
    <cellStyle name="Nota 3 5 2 9 2 2" xfId="7295"/>
    <cellStyle name="Entrada 2 2 3 2 2 3 4" xfId="7296"/>
    <cellStyle name="Nota 3 5 2 9 2 3" xfId="7297"/>
    <cellStyle name="Entrada 2 2 3 2 2 3 5" xfId="7298"/>
    <cellStyle name="Saída 2 2 3 6 2 2" xfId="7299"/>
    <cellStyle name="Normal 13 2" xfId="7300"/>
    <cellStyle name="Entrada 2 2 3 2 2 3 6" xfId="7301"/>
    <cellStyle name="Moeda 10 2 3 4" xfId="7302"/>
    <cellStyle name="Entrada 2 2 3 2 2 4 2" xfId="7303"/>
    <cellStyle name="Moeda 10 2 3 4 2" xfId="7304"/>
    <cellStyle name="Entrada 2 2 3 2 2 4 2 2" xfId="7305"/>
    <cellStyle name="Entrada 2 2 3 2 2 4 2 3" xfId="7306"/>
    <cellStyle name="Entrada 2 2 3 2 2 4 2 4" xfId="7307"/>
    <cellStyle name="Moeda 10 2 3 5" xfId="7308"/>
    <cellStyle name="Entrada 2 2 3 2 2 4 3" xfId="7309"/>
    <cellStyle name="Moeda 10 2 3 5 2" xfId="7310"/>
    <cellStyle name="Entrada 2 2 3 2 2 4 3 2" xfId="7311"/>
    <cellStyle name="Entrada 2 2 3 2 2 4 3 3" xfId="7312"/>
    <cellStyle name="Output 2 2 2 10 2" xfId="7313"/>
    <cellStyle name="Moeda 10 2 3 6" xfId="7314"/>
    <cellStyle name="Entrada 2 2 3 2 2 4 4" xfId="7315"/>
    <cellStyle name="Output 2 2 2 10 3" xfId="7316"/>
    <cellStyle name="Entrada 2 2 3 2 2 4 5" xfId="7317"/>
    <cellStyle name="Normal 14 2" xfId="7318"/>
    <cellStyle name="Entrada 2 2 3 2 2 4 6" xfId="7319"/>
    <cellStyle name="Nota 2 3 2 2 2 4" xfId="7320"/>
    <cellStyle name="Moeda 10 2 4 4" xfId="7321"/>
    <cellStyle name="Entrada 2 2 3 2 2 5 2" xfId="7322"/>
    <cellStyle name="Nota 2 3 2 2 2 4 2" xfId="7323"/>
    <cellStyle name="Entrada 2 2 3 2 2 5 2 2" xfId="7324"/>
    <cellStyle name="Nota 2 3 2 2 2 4 3" xfId="7325"/>
    <cellStyle name="Entrada 2 2 3 2 2 5 2 3" xfId="7326"/>
    <cellStyle name="Nota 2 3 2 2 2 4 4" xfId="7327"/>
    <cellStyle name="Entrada 2 2 3 2 2 5 2 4" xfId="7328"/>
    <cellStyle name="Nota 2 3 2 2 2 5" xfId="7329"/>
    <cellStyle name="Entrada 2 2 3 2 2 5 3" xfId="7330"/>
    <cellStyle name="Nota 2 3 2 2 2 5 2" xfId="7331"/>
    <cellStyle name="Entrada 2 2 3 2 2 5 3 2" xfId="7332"/>
    <cellStyle name="Nota 2 3 2 2 2 5 3" xfId="7333"/>
    <cellStyle name="Entrada 2 2 3 2 2 5 3 3" xfId="7334"/>
    <cellStyle name="Nota 2 3 2 2 2 6" xfId="7335"/>
    <cellStyle name="Entrada 2 2 3 2 2 5 4" xfId="7336"/>
    <cellStyle name="Entrada 2 2 3 2 2 5 5" xfId="7337"/>
    <cellStyle name="Normal 20 2" xfId="7338"/>
    <cellStyle name="Entrada 2 2 3 2 2 5 6" xfId="7339"/>
    <cellStyle name="Separador de milhares 2 2 2 3 3 3 2" xfId="7340"/>
    <cellStyle name="Entrada 2 2 3 2 2 6" xfId="7341"/>
    <cellStyle name="Nota 2 3 2 2 3 4" xfId="7342"/>
    <cellStyle name="Entrada 2 2 3 2 2 6 2" xfId="7343"/>
    <cellStyle name="Nota 2 3 2 2 3 4 2" xfId="7344"/>
    <cellStyle name="Entrada 2 2 3 2 2 6 2 2" xfId="7345"/>
    <cellStyle name="Nota 2 3 2 2 3 4 3" xfId="7346"/>
    <cellStyle name="Entrada 2 2 3 2 2 6 2 3" xfId="7347"/>
    <cellStyle name="Nota 2 3 2 2 3 4 4" xfId="7348"/>
    <cellStyle name="Entrada 2 2 3 2 2 6 2 4" xfId="7349"/>
    <cellStyle name="Nota 3 5 2 4 3 4 2 2" xfId="7350"/>
    <cellStyle name="Nota 2 3 2 2 3 5" xfId="7351"/>
    <cellStyle name="Entrada 2 2 3 2 2 6 3" xfId="7352"/>
    <cellStyle name="Nota 3 5 2 4 3 4 2 3" xfId="7353"/>
    <cellStyle name="Nota 2 3 2 2 3 6" xfId="7354"/>
    <cellStyle name="Entrada 2 2 3 2 2 6 4" xfId="7355"/>
    <cellStyle name="Entrada 2 2 3 2 2 6 5" xfId="7356"/>
    <cellStyle name="Separador de milhares 2 3 3 2 2 2 2 2" xfId="7357"/>
    <cellStyle name="Entrada 2 2 3 2 2 7" xfId="7358"/>
    <cellStyle name="Separador de milhares 2 3 3 2 2 2 2 2 2" xfId="7359"/>
    <cellStyle name="Nota 2 3 2 2 4 4" xfId="7360"/>
    <cellStyle name="Entrada 2 2 3 2 2 7 2" xfId="7361"/>
    <cellStyle name="Nota 3 5 2 4 3 4 3 2" xfId="7362"/>
    <cellStyle name="Nota 2 3 2 2 4 5" xfId="7363"/>
    <cellStyle name="Entrada 2 2 3 2 2 7 3" xfId="7364"/>
    <cellStyle name="Nota 2 3 2 2 4 6" xfId="7365"/>
    <cellStyle name="Entrada 2 2 3 2 2 7 4" xfId="7366"/>
    <cellStyle name="Separador de milhares 2 3 3 2 2 2 2 3" xfId="7367"/>
    <cellStyle name="Nota 3 6 3 3 2 3 2 2" xfId="7368"/>
    <cellStyle name="Entrada 2 2 3 2 2 8" xfId="7369"/>
    <cellStyle name="Nota 2 3 2 2 5 4" xfId="7370"/>
    <cellStyle name="Entrada 2 2 3 2 2 8 2" xfId="7371"/>
    <cellStyle name="Nota 2 3 2 2 5 5" xfId="7372"/>
    <cellStyle name="Entrada 2 2 3 2 2 8 3" xfId="7373"/>
    <cellStyle name="Nota 2 3 2 2 5 6" xfId="7374"/>
    <cellStyle name="Entrada 2 2 3 2 2 8 4" xfId="7375"/>
    <cellStyle name="Nota 3 6 3 3 2 3 2 3" xfId="7376"/>
    <cellStyle name="Entrada 2 2 3 2 2 9" xfId="7377"/>
    <cellStyle name="Nota 2 3 2 2 6 4" xfId="7378"/>
    <cellStyle name="Entrada 2 2 3 2 2 9 2" xfId="7379"/>
    <cellStyle name="Nota 2 3 2 2 6 5" xfId="7380"/>
    <cellStyle name="Entrada 2 2 3 2 2 9 3" xfId="7381"/>
    <cellStyle name="Entrada 2 2 3 2 3" xfId="7382"/>
    <cellStyle name="Entrada 2 2 3 2 3 2" xfId="7383"/>
    <cellStyle name="Saída 2 2 2 3 7 2 3" xfId="7384"/>
    <cellStyle name="Entrada 2 2 3 2 3 2 2" xfId="7385"/>
    <cellStyle name="Nota 3 7 2 3 4 4" xfId="7386"/>
    <cellStyle name="Entrada 2 2 3 2 3 2 2 2" xfId="7387"/>
    <cellStyle name="Nota 3 7 2 3 4 5" xfId="7388"/>
    <cellStyle name="Entrada 2 2 3 2 3 2 2 3" xfId="7389"/>
    <cellStyle name="Saída 2 2 2 3 7 2 4" xfId="7390"/>
    <cellStyle name="Entrada 2 2 3 2 3 2 3" xfId="7391"/>
    <cellStyle name="Entrada 2 2 3 2 3 2 4" xfId="7392"/>
    <cellStyle name="Entrada 2 2 3 2 3 3" xfId="7393"/>
    <cellStyle name="Entrada 2 2 3 2 3 3 2" xfId="7394"/>
    <cellStyle name="Entrada 2 2 3 2 3 3 3" xfId="7395"/>
    <cellStyle name="Separador de milhares 13 2 2" xfId="7396"/>
    <cellStyle name="Entrada 2 2 3 2 3 4" xfId="7397"/>
    <cellStyle name="Separador de milhares 13 2 2 2" xfId="7398"/>
    <cellStyle name="Entrada 2 2 3 2 3 4 2" xfId="7399"/>
    <cellStyle name="Separador de milhares 13 2 2 3" xfId="7400"/>
    <cellStyle name="Entrada 2 2 3 2 3 4 3" xfId="7401"/>
    <cellStyle name="Separador de milhares 13 2 3" xfId="7402"/>
    <cellStyle name="Entrada 2 2 3 2 3 5" xfId="7403"/>
    <cellStyle name="Separador de milhares 13 2 3 2" xfId="7404"/>
    <cellStyle name="Nota 2 3 2 3 2 4" xfId="7405"/>
    <cellStyle name="Entrada 2 2 3 2 3 5 2" xfId="7406"/>
    <cellStyle name="Separador de milhares 13 2 3 3" xfId="7407"/>
    <cellStyle name="Nota 2 3 2 3 2 5" xfId="7408"/>
    <cellStyle name="Entrada 2 2 3 2 3 5 3" xfId="7409"/>
    <cellStyle name="Entrada 2 2 3 2 3 6" xfId="7410"/>
    <cellStyle name="Nota 2 3 2 3 3 4" xfId="7411"/>
    <cellStyle name="Entrada 2 2 3 2 3 6 2" xfId="7412"/>
    <cellStyle name="Nota 3 5 2 4 3 5 2 2" xfId="7413"/>
    <cellStyle name="Nota 2 3 2 3 3 5" xfId="7414"/>
    <cellStyle name="Entrada 2 2 3 2 3 6 3" xfId="7415"/>
    <cellStyle name="Separador de milhares 2 3 3 2 2 2 3 2" xfId="7416"/>
    <cellStyle name="Entrada 2 2 3 2 3 7" xfId="7417"/>
    <cellStyle name="Nota 3 6 3 3 2 3 3 2" xfId="7418"/>
    <cellStyle name="Entrada 2 2 3 2 3 8" xfId="7419"/>
    <cellStyle name="Entrada 2 2 3 2 3 9" xfId="7420"/>
    <cellStyle name="Entrada 2 2 3 2 4" xfId="7421"/>
    <cellStyle name="Entrada 2 2 3 2 4 2" xfId="7422"/>
    <cellStyle name="Saída 2 2 2 3 8 2 3" xfId="7423"/>
    <cellStyle name="Entrada 2 2 3 2 4 2 2" xfId="7424"/>
    <cellStyle name="Saída 2 2 2 3 8 2 4" xfId="7425"/>
    <cellStyle name="Entrada 2 2 3 2 4 2 3" xfId="7426"/>
    <cellStyle name="Entrada 2 2 3 2 4 2 4" xfId="7427"/>
    <cellStyle name="Entrada 2 2 3 2 4 3" xfId="7428"/>
    <cellStyle name="Separador de milhares 13 2 2 3 2 2 3" xfId="7429"/>
    <cellStyle name="Entrada 2 2 3 2 4 3 2" xfId="7430"/>
    <cellStyle name="Separador de milhares 6 3 2 2 2 2 2" xfId="7431"/>
    <cellStyle name="Entrada 2 2 3 2 4 3 3" xfId="7432"/>
    <cellStyle name="Separador de milhares 13 3 2" xfId="7433"/>
    <cellStyle name="Moeda 11 2 2 2 2" xfId="7434"/>
    <cellStyle name="Entrada 2 2 3 2 4 4" xfId="7435"/>
    <cellStyle name="Separador de milhares 13 3 3" xfId="7436"/>
    <cellStyle name="Entrada 2 2 3 2 4 5" xfId="7437"/>
    <cellStyle name="Entrada 2 2 3 2 4 6" xfId="7438"/>
    <cellStyle name="Entrada 2 2 3 2 5" xfId="7439"/>
    <cellStyle name="Entrada 2 2 3 2 5 2" xfId="7440"/>
    <cellStyle name="Entrada 2 2 3 2 5 2 2" xfId="7441"/>
    <cellStyle name="Entrada 2 2 3 2 5 2 3" xfId="7442"/>
    <cellStyle name="Entrada 2 2 3 2 5 2 4" xfId="7443"/>
    <cellStyle name="Entrada 2 2 3 2 5 3" xfId="7444"/>
    <cellStyle name="Separador de milhares 13 4 2" xfId="7445"/>
    <cellStyle name="Entrada 2 2 3 2 5 4" xfId="7446"/>
    <cellStyle name="Separador de milhares 13 4 3" xfId="7447"/>
    <cellStyle name="Entrada 2 2 3 2 5 5" xfId="7448"/>
    <cellStyle name="Nota 2 2 2 4 2 2 2 2 2" xfId="7449"/>
    <cellStyle name="Entrada 2 2 3 2 6" xfId="7450"/>
    <cellStyle name="Entrada 2 2 3 2 6 2" xfId="7451"/>
    <cellStyle name="Entrada 2 2 3 2 6 2 2" xfId="7452"/>
    <cellStyle name="Entrada 2 2 3 2 6 2 3" xfId="7453"/>
    <cellStyle name="Entrada 2 2 3 2 6 2 4" xfId="7454"/>
    <cellStyle name="Entrada 2 2 3 2 6 3" xfId="7455"/>
    <cellStyle name="Entrada 2 2 3 3 2 3 2 2" xfId="7456"/>
    <cellStyle name="Entrada 2 2 3 2 6 4" xfId="7457"/>
    <cellStyle name="Entrada 2 2 3 3 2 3 2 3" xfId="7458"/>
    <cellStyle name="Entrada 2 2 3 2 6 5" xfId="7459"/>
    <cellStyle name="Nota 2 2 2 4 2 2 2 2 3" xfId="7460"/>
    <cellStyle name="Entrada 2 2 3 2 7" xfId="7461"/>
    <cellStyle name="Entrada 2 2 3 2 7 2" xfId="7462"/>
    <cellStyle name="Entrada 2 2 3 2 7 2 2" xfId="7463"/>
    <cellStyle name="Entrada 2 2 3 2 7 2 3" xfId="7464"/>
    <cellStyle name="Entrada 2 2 3 2 7 2 4" xfId="7465"/>
    <cellStyle name="Entrada 3 2 2 3 5 2 2" xfId="7466"/>
    <cellStyle name="Entrada 2 2 3 2 7 3" xfId="7467"/>
    <cellStyle name="Entrada 3 2 2 3 5 2 3" xfId="7468"/>
    <cellStyle name="Entrada 2 2 3 3 2 3 3 2" xfId="7469"/>
    <cellStyle name="Entrada 2 2 3 2 7 4" xfId="7470"/>
    <cellStyle name="Entrada 3 2 2 3 5 2 4" xfId="7471"/>
    <cellStyle name="Entrada 2 2 3 3 2 3 3 3" xfId="7472"/>
    <cellStyle name="Entrada 2 2 3 2 7 5" xfId="7473"/>
    <cellStyle name="Separador de milhares 2 5 3 5 2" xfId="7474"/>
    <cellStyle name="Entrada 2 2 3 2 8" xfId="7475"/>
    <cellStyle name="Entrada 2 2 3 2 8 2" xfId="7476"/>
    <cellStyle name="Entrada 3 2 2 3 5 3 2" xfId="7477"/>
    <cellStyle name="Entrada 2 2 3 2 8 3" xfId="7478"/>
    <cellStyle name="Entrada 3 2 2 3 5 3 3" xfId="7479"/>
    <cellStyle name="Entrada 2 2 3 2 8 4" xfId="7480"/>
    <cellStyle name="Entrada 2 2 3 2 9" xfId="7481"/>
    <cellStyle name="Entrada 2 2 3 2 9 2" xfId="7482"/>
    <cellStyle name="Entrada 2 2 3 2 9 3" xfId="7483"/>
    <cellStyle name="Entrada 2 2 3 2 9 4" xfId="7484"/>
    <cellStyle name="Entrada 2 2 3 3 10" xfId="7485"/>
    <cellStyle name="Entrada 2 2 3 3 10 2" xfId="7486"/>
    <cellStyle name="Entrada 2 2 3 3 10 3" xfId="7487"/>
    <cellStyle name="Entrada 2 2 3 3 11" xfId="7488"/>
    <cellStyle name="Entrada 2 2 3 3 12" xfId="7489"/>
    <cellStyle name="Entrada 2 2 3 3 2" xfId="7490"/>
    <cellStyle name="Vírgula 5 3 6" xfId="7491"/>
    <cellStyle name="Nota 2 3 2 7 4" xfId="7492"/>
    <cellStyle name="Entrada 2 2 3 3 2 10" xfId="7493"/>
    <cellStyle name="Vírgula 5 3 7" xfId="7494"/>
    <cellStyle name="Nota 2 3 2 7 5" xfId="7495"/>
    <cellStyle name="Entrada 2 2 3 3 2 11" xfId="7496"/>
    <cellStyle name="Vírgula 5 3 8" xfId="7497"/>
    <cellStyle name="Nota 2 3 2 7 6" xfId="7498"/>
    <cellStyle name="Entrada 2 2 3 3 2 12" xfId="7499"/>
    <cellStyle name="Entrada 2 2 3 3 2 2" xfId="7500"/>
    <cellStyle name="Separador de milhares 12 5" xfId="7501"/>
    <cellStyle name="Saída 2 2 2 4 6 2 3" xfId="7502"/>
    <cellStyle name="Entrada 2 2 3 3 2 2 2" xfId="7503"/>
    <cellStyle name="Separador de milhares 12 5 2" xfId="7504"/>
    <cellStyle name="Entrada 2 2 3 3 2 2 2 2" xfId="7505"/>
    <cellStyle name="Separador de milhares 12 5 3" xfId="7506"/>
    <cellStyle name="Entrada 2 2 3 3 2 2 2 3" xfId="7507"/>
    <cellStyle name="Entrada 2 2 3 3 2 2 2 4" xfId="7508"/>
    <cellStyle name="Separador de milhares 12 6" xfId="7509"/>
    <cellStyle name="Saída 2 2 2 4 6 2 4" xfId="7510"/>
    <cellStyle name="Entrada 2 2 3 3 2 2 3" xfId="7511"/>
    <cellStyle name="Separador de milhares 12 6 2" xfId="7512"/>
    <cellStyle name="Entrada 3 2 2 3 4 2 3" xfId="7513"/>
    <cellStyle name="Entrada 2 2 3 3 2 2 3 2" xfId="7514"/>
    <cellStyle name="Separador de milhares 12 6 3" xfId="7515"/>
    <cellStyle name="Entrada 3 2 2 3 4 2 4" xfId="7516"/>
    <cellStyle name="Entrada 2 2 3 3 2 2 3 3" xfId="7517"/>
    <cellStyle name="Separador de milhares 12 7" xfId="7518"/>
    <cellStyle name="Entrada 2 2 3 3 2 2 4" xfId="7519"/>
    <cellStyle name="Separador de milhares 12 8" xfId="7520"/>
    <cellStyle name="Entrada 2 2 3 3 2 2 5" xfId="7521"/>
    <cellStyle name="Separador de milhares 12 9" xfId="7522"/>
    <cellStyle name="Entrada 2 2 3 3 2 2 6" xfId="7523"/>
    <cellStyle name="Entrada 2 2 3 3 2 3" xfId="7524"/>
    <cellStyle name="Entrada 2 2 3 3 2 3 2" xfId="7525"/>
    <cellStyle name="Entrada 2 2 3 3 2 3 2 4" xfId="7526"/>
    <cellStyle name="Entrada 2 2 3 3 2 3 3" xfId="7527"/>
    <cellStyle name="Nota 3 5 3 9 2 2" xfId="7528"/>
    <cellStyle name="Entrada 2 2 3 3 2 3 4" xfId="7529"/>
    <cellStyle name="Nota 3 5 3 9 2 3" xfId="7530"/>
    <cellStyle name="Entrada 2 2 3 3 2 3 5" xfId="7531"/>
    <cellStyle name="Entrada 2 2 3 3 2 3 6" xfId="7532"/>
    <cellStyle name="Input 2 2 2 2 9 2" xfId="7533"/>
    <cellStyle name="Entrada 2 2 3 3 2 4" xfId="7534"/>
    <cellStyle name="Separador de milhares 14 5" xfId="7535"/>
    <cellStyle name="Entrada 2 2 3 3 2 4 2" xfId="7536"/>
    <cellStyle name="Separador de milhares 14 5 2" xfId="7537"/>
    <cellStyle name="Entrada 2 2 3 3 6 4" xfId="7538"/>
    <cellStyle name="Entrada 2 2 3 3 2 4 2 2" xfId="7539"/>
    <cellStyle name="Entrada 2 2 3 3 6 5" xfId="7540"/>
    <cellStyle name="Entrada 2 2 3 3 2 4 2 3" xfId="7541"/>
    <cellStyle name="Normal 3 56 2 2 2" xfId="7542"/>
    <cellStyle name="Entrada 2 2 3 3 2 4 2 4" xfId="7543"/>
    <cellStyle name="Separador de milhares 14 6" xfId="7544"/>
    <cellStyle name="Entrada 2 2 3 3 2 4 3" xfId="7545"/>
    <cellStyle name="Separador de milhares 14 6 2" xfId="7546"/>
    <cellStyle name="Entrada 3 2 2 3 6 2 3" xfId="7547"/>
    <cellStyle name="Entrada 2 2 3 3 7 4" xfId="7548"/>
    <cellStyle name="Entrada 2 2 3 3 2 4 3 2" xfId="7549"/>
    <cellStyle name="Entrada 3 2 2 3 6 2 4" xfId="7550"/>
    <cellStyle name="Entrada 2 2 3 3 7 5" xfId="7551"/>
    <cellStyle name="Entrada 2 2 3 3 2 4 3 3" xfId="7552"/>
    <cellStyle name="Separador de milhares 14 7" xfId="7553"/>
    <cellStyle name="Entrada 2 2 3 3 2 4 4" xfId="7554"/>
    <cellStyle name="Separador de milhares 14 8" xfId="7555"/>
    <cellStyle name="Entrada 2 2 3 3 2 4 5" xfId="7556"/>
    <cellStyle name="Separador de milhares 14 9" xfId="7557"/>
    <cellStyle name="Entrada 2 2 3 3 2 4 6" xfId="7558"/>
    <cellStyle name="Input 2 2 2 2 9 3" xfId="7559"/>
    <cellStyle name="Entrada 2 2 3 3 2 5" xfId="7560"/>
    <cellStyle name="Separador de milhares 15 5" xfId="7561"/>
    <cellStyle name="Nota 2 3 3 2 2 4" xfId="7562"/>
    <cellStyle name="Entrada 2 2 3 3 2 5 2" xfId="7563"/>
    <cellStyle name="Separador de milhares 15 5 2" xfId="7564"/>
    <cellStyle name="Nota 2 3 3 2 2 4 2" xfId="7565"/>
    <cellStyle name="Entrada 2 2 3 4 6 4" xfId="7566"/>
    <cellStyle name="Entrada 2 2 3 3 2 5 2 2" xfId="7567"/>
    <cellStyle name="Separador de milhares 15 5 3" xfId="7568"/>
    <cellStyle name="Nota 2 3 3 2 2 4 3" xfId="7569"/>
    <cellStyle name="Entrada 2 2 3 4 6 5" xfId="7570"/>
    <cellStyle name="Entrada 2 2 3 3 2 5 2 3" xfId="7571"/>
    <cellStyle name="Nota 2 3 3 2 2 4 4" xfId="7572"/>
    <cellStyle name="Entrada 2 2 3 3 2 5 2 4" xfId="7573"/>
    <cellStyle name="Separador de milhares 15 6" xfId="7574"/>
    <cellStyle name="Nota 2 3 3 2 2 5" xfId="7575"/>
    <cellStyle name="Entrada 2 2 3 3 2 5 3" xfId="7576"/>
    <cellStyle name="Separador de milhares 15 6 2" xfId="7577"/>
    <cellStyle name="Nota 2 3 3 2 2 5 2" xfId="7578"/>
    <cellStyle name="Entrada 2 2 3 4 7 4" xfId="7579"/>
    <cellStyle name="Entrada 2 2 3 3 2 5 3 2" xfId="7580"/>
    <cellStyle name="Nota 2 3 3 2 2 5 3" xfId="7581"/>
    <cellStyle name="Entrada 2 2 3 3 2 5 3 3" xfId="7582"/>
    <cellStyle name="Separador de milhares 15 7" xfId="7583"/>
    <cellStyle name="Nota 2 3 3 2 2 6" xfId="7584"/>
    <cellStyle name="Entrada 2 2 3 3 2 5 4" xfId="7585"/>
    <cellStyle name="Separador de milhares 15 8" xfId="7586"/>
    <cellStyle name="Nota 2 3 3 2 2 7" xfId="7587"/>
    <cellStyle name="Entrada 2 2 3 3 2 5 5" xfId="7588"/>
    <cellStyle name="Separador de milhares 15 9" xfId="7589"/>
    <cellStyle name="Nota 2 3 3 2 2 8" xfId="7590"/>
    <cellStyle name="Entrada 2 2 3 3 2 5 6" xfId="7591"/>
    <cellStyle name="Entrada 2 2 3 3 2 6" xfId="7592"/>
    <cellStyle name="Nota 2 3 3 2 3 4" xfId="7593"/>
    <cellStyle name="Entrada 2 2 3 3 2 6 2" xfId="7594"/>
    <cellStyle name="Nota 2 3 3 2 3 4 2" xfId="7595"/>
    <cellStyle name="Entrada 2 2 3 3 2 6 2 2" xfId="7596"/>
    <cellStyle name="Nota 2 3 3 2 3 4 3" xfId="7597"/>
    <cellStyle name="Entrada 2 2 3 3 2 6 2 3" xfId="7598"/>
    <cellStyle name="Nota 2 3 3 2 3 4 4" xfId="7599"/>
    <cellStyle name="Entrada 2 2 3 3 2 6 2 4" xfId="7600"/>
    <cellStyle name="Nota 3 5 2 4 4 4 2 2" xfId="7601"/>
    <cellStyle name="Nota 2 3 3 2 3 5" xfId="7602"/>
    <cellStyle name="Entrada 2 2 3 3 2 6 3" xfId="7603"/>
    <cellStyle name="Nota 3 5 2 4 4 4 2 3" xfId="7604"/>
    <cellStyle name="Nota 2 3 3 2 3 6" xfId="7605"/>
    <cellStyle name="Entrada 2 2 3 3 2 6 4" xfId="7606"/>
    <cellStyle name="Nota 2 3 3 2 3 7" xfId="7607"/>
    <cellStyle name="Entrada 2 2 3 3 2 6 5" xfId="7608"/>
    <cellStyle name="Separador de milhares 2 3 3 2 2 3 2 2" xfId="7609"/>
    <cellStyle name="Entrada 2 2 3 3 2 7" xfId="7610"/>
    <cellStyle name="Nota 2 3 3 2 4 4" xfId="7611"/>
    <cellStyle name="Entrada 2 2 3 3 2 7 2" xfId="7612"/>
    <cellStyle name="Nota 3 5 2 4 4 4 3 2" xfId="7613"/>
    <cellStyle name="Nota 2 3 3 2 4 5" xfId="7614"/>
    <cellStyle name="Entrada 2 2 3 3 2 7 3" xfId="7615"/>
    <cellStyle name="Nota 2 3 3 2 4 6" xfId="7616"/>
    <cellStyle name="Entrada 2 2 3 3 2 7 4" xfId="7617"/>
    <cellStyle name="Nota 3 6 3 3 2 4 2 2" xfId="7618"/>
    <cellStyle name="Entrada 2 2 3 3 2 8" xfId="7619"/>
    <cellStyle name="Nota 2 3 3 2 5 4" xfId="7620"/>
    <cellStyle name="Entrada 2 2 3 3 2 8 2" xfId="7621"/>
    <cellStyle name="Entrada 2 2 3 3 2 8 3" xfId="7622"/>
    <cellStyle name="Entrada 2 2 3 3 2 8 4" xfId="7623"/>
    <cellStyle name="Nota 3 6 3 3 2 4 2 3" xfId="7624"/>
    <cellStyle name="Entrada 2 2 3 3 2 9" xfId="7625"/>
    <cellStyle name="Entrada 2 2 3 3 2 9 2" xfId="7626"/>
    <cellStyle name="Entrada 2 2 3 3 2 9 3" xfId="7627"/>
    <cellStyle name="Nota 3 6 3 2 3 10" xfId="7628"/>
    <cellStyle name="Entrada 2 2 3 3 3" xfId="7629"/>
    <cellStyle name="Entrada 2 2 3 3 3 2" xfId="7630"/>
    <cellStyle name="Entrada 2 2 3 3 3 2 2" xfId="7631"/>
    <cellStyle name="Nota 3 8 2 3 4 4" xfId="7632"/>
    <cellStyle name="Entrada 2 2 3 3 3 2 2 2" xfId="7633"/>
    <cellStyle name="Nota 3 8 2 3 4 5" xfId="7634"/>
    <cellStyle name="Entrada 2 2 3 3 3 2 2 3" xfId="7635"/>
    <cellStyle name="Entrada 2 2 3 3 3 2 3" xfId="7636"/>
    <cellStyle name="Entrada 2 2 3 3 3 2 4" xfId="7637"/>
    <cellStyle name="Entrada 2 2 3 3 3 2 5" xfId="7638"/>
    <cellStyle name="Entrada 2 2 3 3 3 3" xfId="7639"/>
    <cellStyle name="Entrada 2 2 3 3 3 3 2" xfId="7640"/>
    <cellStyle name="Entrada 2 2 3 3 3 3 3" xfId="7641"/>
    <cellStyle name="Separador de milhares 14 2 2" xfId="7642"/>
    <cellStyle name="Entrada 2 2 3 3 3 4" xfId="7643"/>
    <cellStyle name="Separador de milhares 14 2 2 2" xfId="7644"/>
    <cellStyle name="Entrada 2 2 3 3 3 4 2" xfId="7645"/>
    <cellStyle name="Separador de milhares 14 2 2 3" xfId="7646"/>
    <cellStyle name="Entrada 2 2 3 3 3 4 3" xfId="7647"/>
    <cellStyle name="Separador de milhares 14 2 3" xfId="7648"/>
    <cellStyle name="Entrada 2 2 3 3 3 5" xfId="7649"/>
    <cellStyle name="Separador de milhares 14 2 3 2" xfId="7650"/>
    <cellStyle name="Nota 2 3 3 3 2 4" xfId="7651"/>
    <cellStyle name="Entrada 2 2 3 3 3 5 2" xfId="7652"/>
    <cellStyle name="Separador de milhares 14 2 3 3" xfId="7653"/>
    <cellStyle name="Nota 2 3 3 3 2 5" xfId="7654"/>
    <cellStyle name="Entrada 2 2 3 3 3 5 3" xfId="7655"/>
    <cellStyle name="Separador de milhares 14 2 4" xfId="7656"/>
    <cellStyle name="Entrada 2 2 3 3 3 6" xfId="7657"/>
    <cellStyle name="Nota 2 3 3 3 3 4" xfId="7658"/>
    <cellStyle name="Entrada 2 2 3 3 3 6 2" xfId="7659"/>
    <cellStyle name="Nota 3 5 2 4 4 5 2 2" xfId="7660"/>
    <cellStyle name="Nota 2 3 3 3 3 5" xfId="7661"/>
    <cellStyle name="Entrada 2 2 3 3 3 6 3" xfId="7662"/>
    <cellStyle name="Separador de milhares 14 2 5" xfId="7663"/>
    <cellStyle name="Entrada 2 2 3 3 3 7" xfId="7664"/>
    <cellStyle name="Nota 3 6 3 3 2 4 3 2" xfId="7665"/>
    <cellStyle name="Entrada 2 2 3 3 3 8" xfId="7666"/>
    <cellStyle name="Entrada 2 2 3 3 3 9" xfId="7667"/>
    <cellStyle name="Nota 3 6 3 2 3 11" xfId="7668"/>
    <cellStyle name="Entrada 2 2 3 3 4" xfId="7669"/>
    <cellStyle name="Entrada 2 2 3 3 4 2" xfId="7670"/>
    <cellStyle name="Entrada 2 2 3 3 4 2 2" xfId="7671"/>
    <cellStyle name="Entrada 2 2 3 3 4 2 3" xfId="7672"/>
    <cellStyle name="Entrada 2 2 3 3 4 2 4" xfId="7673"/>
    <cellStyle name="Entrada 2 2 3 3 4 3" xfId="7674"/>
    <cellStyle name="Entrada 2 2 3 3 4 3 2" xfId="7675"/>
    <cellStyle name="Separador de milhares 6 3 2 3 2 2 2" xfId="7676"/>
    <cellStyle name="Entrada 2 2 3 3 4 3 3" xfId="7677"/>
    <cellStyle name="Separador de milhares 14 3 2" xfId="7678"/>
    <cellStyle name="Entrada 2 2 3 3 4 4" xfId="7679"/>
    <cellStyle name="Separador de milhares 14 3 3" xfId="7680"/>
    <cellStyle name="Entrada 2 2 3 3 4 5" xfId="7681"/>
    <cellStyle name="Entrada 2 2 3 3 4 6" xfId="7682"/>
    <cellStyle name="Entrada 2 2 3 3 5" xfId="7683"/>
    <cellStyle name="Entrada 2 2 3 3 5 2" xfId="7684"/>
    <cellStyle name="Entrada 2 2 3 3 5 2 2" xfId="7685"/>
    <cellStyle name="Entrada 2 2 3 3 5 2 3" xfId="7686"/>
    <cellStyle name="Entrada 2 2 3 3 5 2 4" xfId="7687"/>
    <cellStyle name="Entrada 2 2 3 3 5 3" xfId="7688"/>
    <cellStyle name="Separador de milhares 14 4 2" xfId="7689"/>
    <cellStyle name="Entrada 2 2 3 3 5 4" xfId="7690"/>
    <cellStyle name="Entrada 2 2 3 3 5 5" xfId="7691"/>
    <cellStyle name="Nota 2 2 2 4 2 2 2 3 2" xfId="7692"/>
    <cellStyle name="Entrada 2 2 3 3 6" xfId="7693"/>
    <cellStyle name="Entrada 2 2 3 3 6 2" xfId="7694"/>
    <cellStyle name="Entrada 2 2 3 3 6 2 2" xfId="7695"/>
    <cellStyle name="Entrada 2 2 3 3 6 2 3" xfId="7696"/>
    <cellStyle name="Entrada 2 2 3 3 6 2 4" xfId="7697"/>
    <cellStyle name="Entrada 2 2 3 3 6 3" xfId="7698"/>
    <cellStyle name="Saída 3 2 3 2 2 6 2 2" xfId="7699"/>
    <cellStyle name="Entrada 2 2 3 3 7" xfId="7700"/>
    <cellStyle name="Entrada 2 2 3 3 7 2" xfId="7701"/>
    <cellStyle name="Entrada 2 2 3 3 7 2 2" xfId="7702"/>
    <cellStyle name="Entrada 2 2 3 3 7 2 3" xfId="7703"/>
    <cellStyle name="Entrada 2 2 3 3 7 2 4" xfId="7704"/>
    <cellStyle name="Entrada 3 2 2 3 6 2 2" xfId="7705"/>
    <cellStyle name="Entrada 2 2 3 3 7 3" xfId="7706"/>
    <cellStyle name="Saída 3 2 3 2 2 6 2 3" xfId="7707"/>
    <cellStyle name="Normal 2 2 6 2" xfId="7708"/>
    <cellStyle name="Entrada 2 2 3 3 8" xfId="7709"/>
    <cellStyle name="Normal 2 2 6 2 2" xfId="7710"/>
    <cellStyle name="Entrada 2 2 3 3 8 2" xfId="7711"/>
    <cellStyle name="Entrada 2 2 3 3 8 3" xfId="7712"/>
    <cellStyle name="Separador de milhares 14 7 2" xfId="7713"/>
    <cellStyle name="Entrada 2 2 3 3 8 4" xfId="7714"/>
    <cellStyle name="Saída 3 2 3 2 2 6 2 4" xfId="7715"/>
    <cellStyle name="Normal 2 2 6 3" xfId="7716"/>
    <cellStyle name="Entrada 2 2 3 3 9" xfId="7717"/>
    <cellStyle name="Total 2 2 3 2 2 5" xfId="7718"/>
    <cellStyle name="Entrada 2 2 3 3 9 2" xfId="7719"/>
    <cellStyle name="Total 2 2 3 2 2 6" xfId="7720"/>
    <cellStyle name="Entrada 2 2 3 3 9 3" xfId="7721"/>
    <cellStyle name="Total 2 2 3 2 2 7" xfId="7722"/>
    <cellStyle name="Separador de milhares 14 8 2" xfId="7723"/>
    <cellStyle name="Entrada 2 2 3 3 9 4" xfId="7724"/>
    <cellStyle name="Entrada 2 2 3 4 10" xfId="7725"/>
    <cellStyle name="Entrada 2 2 3 4 11" xfId="7726"/>
    <cellStyle name="Total 3 2 6 2" xfId="7727"/>
    <cellStyle name="Entrada 2 2 3 4 12" xfId="7728"/>
    <cellStyle name="Separador de milhares 6 3 2 2 2 2 4" xfId="7729"/>
    <cellStyle name="Entrada 2 2 3 4 2" xfId="7730"/>
    <cellStyle name="Entrada 2 2 3 4 2 2" xfId="7731"/>
    <cellStyle name="Entrada 2 2 3 4 2 3" xfId="7732"/>
    <cellStyle name="Separador de milhares 5 5" xfId="7733"/>
    <cellStyle name="Entrada 2 2 3 4 2 3 2" xfId="7734"/>
    <cellStyle name="Separador de milhares 5 6" xfId="7735"/>
    <cellStyle name="Saída 2 2 2 2 11 2" xfId="7736"/>
    <cellStyle name="Entrada 2 2 3 4 2 3 3" xfId="7737"/>
    <cellStyle name="Entrada 2 2 3 4 2 4" xfId="7738"/>
    <cellStyle name="Entrada 2 2 3 4 2 5" xfId="7739"/>
    <cellStyle name="Entrada 2 2 3 4 2 6" xfId="7740"/>
    <cellStyle name="Saída 2 2 3 8 2 2" xfId="7741"/>
    <cellStyle name="Entrada 2 2 3 4 3" xfId="7742"/>
    <cellStyle name="Entrada 2 2 3 4 3 2" xfId="7743"/>
    <cellStyle name="Entrada 2 2 3 4 3 2 2" xfId="7744"/>
    <cellStyle name="Entrada 2 2 3 4 3 2 3" xfId="7745"/>
    <cellStyle name="Entrada 2 2 3 4 3 2 4" xfId="7746"/>
    <cellStyle name="Entrada 2 2 3 4 3 3" xfId="7747"/>
    <cellStyle name="Entrada 2 2 3 4 3 3 2" xfId="7748"/>
    <cellStyle name="Entrada 2 2 3 4 3 3 3" xfId="7749"/>
    <cellStyle name="Separador de milhares 15 2 2" xfId="7750"/>
    <cellStyle name="Entrada 2 2 3 4 3 4" xfId="7751"/>
    <cellStyle name="Separador de milhares 15 2 3" xfId="7752"/>
    <cellStyle name="Entrada 2 2 3 4 3 5" xfId="7753"/>
    <cellStyle name="Entrada 2 2 3 4 3 6" xfId="7754"/>
    <cellStyle name="Saída 2 2 3 8 2 3" xfId="7755"/>
    <cellStyle name="Entrada 2 2 3 4 4" xfId="7756"/>
    <cellStyle name="Entrada 2 2 3 4 4 2" xfId="7757"/>
    <cellStyle name="Entrada 2 2 3 4 4 2 2" xfId="7758"/>
    <cellStyle name="Entrada 2 2 3 4 4 2 3" xfId="7759"/>
    <cellStyle name="Entrada 2 2 3 4 4 2 4" xfId="7760"/>
    <cellStyle name="Entrada 2 2 3 4 4 3" xfId="7761"/>
    <cellStyle name="Entrada 2 2 3 4 4 3 2" xfId="7762"/>
    <cellStyle name="Separador de milhares 6 3 2 4 2 2 2" xfId="7763"/>
    <cellStyle name="Entrada 2 2 3 4 4 3 3" xfId="7764"/>
    <cellStyle name="Separador de milhares 15 3 2" xfId="7765"/>
    <cellStyle name="Nota 2 3 3 2 2 2 2" xfId="7766"/>
    <cellStyle name="Entrada 2 2 3 4 4 4" xfId="7767"/>
    <cellStyle name="Separador de milhares 15 3 3" xfId="7768"/>
    <cellStyle name="Nota 2 3 3 2 2 2 3" xfId="7769"/>
    <cellStyle name="Entrada 2 2 3 4 4 5" xfId="7770"/>
    <cellStyle name="Separador de milhares 15 3 4" xfId="7771"/>
    <cellStyle name="Nota 2 3 3 2 2 2 4" xfId="7772"/>
    <cellStyle name="Entrada 2 2 3 4 4 6" xfId="7773"/>
    <cellStyle name="Saída 2 2 3 8 2 4" xfId="7774"/>
    <cellStyle name="Entrada 2 2 3 4 5" xfId="7775"/>
    <cellStyle name="Entrada 2 2 3 4 5 2" xfId="7776"/>
    <cellStyle name="Separador de milhares 3 12 2 2 6" xfId="7777"/>
    <cellStyle name="Separador de milhares 2 17 2 2 2 4" xfId="7778"/>
    <cellStyle name="Entrada 2 2 3 4 5 2 2" xfId="7779"/>
    <cellStyle name="Separador de milhares 3 12 2 2 7" xfId="7780"/>
    <cellStyle name="Separador de milhares 2 17 2 2 2 5" xfId="7781"/>
    <cellStyle name="Entrada 2 2 3 4 5 2 3" xfId="7782"/>
    <cellStyle name="Separador de milhares 3 12 2 2 8" xfId="7783"/>
    <cellStyle name="Separador de milhares 2 17 2 2 2 6" xfId="7784"/>
    <cellStyle name="Entrada 2 2 3 4 5 2 4" xfId="7785"/>
    <cellStyle name="Entrada 2 2 3 4 5 3" xfId="7786"/>
    <cellStyle name="Separador de milhares 2 2 10 2 2 4" xfId="7787"/>
    <cellStyle name="Entrada 2 2 3 4 5 3 2" xfId="7788"/>
    <cellStyle name="Separador de milhares 2 2 10 2 2 5" xfId="7789"/>
    <cellStyle name="Entrada 2 2 3 4 5 3 3" xfId="7790"/>
    <cellStyle name="Separador de milhares 15 4 2" xfId="7791"/>
    <cellStyle name="Nota 2 3 3 2 2 3 2" xfId="7792"/>
    <cellStyle name="Entrada 2 2 3 4 5 4" xfId="7793"/>
    <cellStyle name="Separador de milhares 15 4 3" xfId="7794"/>
    <cellStyle name="Nota 2 3 3 2 2 3 3" xfId="7795"/>
    <cellStyle name="Entrada 2 2 3 4 5 5" xfId="7796"/>
    <cellStyle name="Nota 2 3 3 2 2 3 4" xfId="7797"/>
    <cellStyle name="Entrada 2 2 3 4 5 6" xfId="7798"/>
    <cellStyle name="Entrada 2 2 3 4 6" xfId="7799"/>
    <cellStyle name="Entrada 2 2 3 4 6 2" xfId="7800"/>
    <cellStyle name="Separador de milhares 3 12 3 2 6" xfId="7801"/>
    <cellStyle name="Entrada 2 2 3 4 6 2 2" xfId="7802"/>
    <cellStyle name="Entrada 2 2 3 4 6 2 3" xfId="7803"/>
    <cellStyle name="Entrada 2 2 3 4 6 2 4" xfId="7804"/>
    <cellStyle name="Entrada 2 2 3 4 6 3" xfId="7805"/>
    <cellStyle name="Entrada 2 2 3 4 7" xfId="7806"/>
    <cellStyle name="Entrada 2 2 3 4 7 2" xfId="7807"/>
    <cellStyle name="Entrada 2 2 3 4 7 3" xfId="7808"/>
    <cellStyle name="Entrada 2 2 3 4 8" xfId="7809"/>
    <cellStyle name="Entrada 2 2 3 4 8 2" xfId="7810"/>
    <cellStyle name="Entrada 2 2 3 4 8 3" xfId="7811"/>
    <cellStyle name="Nota 2 3 3 2 2 6 2" xfId="7812"/>
    <cellStyle name="Entrada 2 2 3 4 8 4" xfId="7813"/>
    <cellStyle name="Entrada 2 2 3 4 9" xfId="7814"/>
    <cellStyle name="Total 2 2 3 3 2 5" xfId="7815"/>
    <cellStyle name="Entrada 2 2 3 4 9 2" xfId="7816"/>
    <cellStyle name="Total 2 2 3 3 2 6" xfId="7817"/>
    <cellStyle name="Entrada 2 2 3 4 9 3" xfId="7818"/>
    <cellStyle name="Entrada 2 2 3 5" xfId="7819"/>
    <cellStyle name="Entrada 2 2 3 5 2" xfId="7820"/>
    <cellStyle name="Note 2 4 2 2 4 3" xfId="7821"/>
    <cellStyle name="Entrada 2 2 3 5 2 2" xfId="7822"/>
    <cellStyle name="Note 2 4 2 2 4 3 2" xfId="7823"/>
    <cellStyle name="Entrada 2 2 3 5 2 2 2" xfId="7824"/>
    <cellStyle name="Entrada 2 2 3 5 2 2 3" xfId="7825"/>
    <cellStyle name="Note 2 4 2 2 4 4" xfId="7826"/>
    <cellStyle name="Entrada 2 2 3 5 2 3" xfId="7827"/>
    <cellStyle name="Note 2 4 2 2 4 5" xfId="7828"/>
    <cellStyle name="Entrada 2 2 3 5 2 4" xfId="7829"/>
    <cellStyle name="Entrada 2 2 3 5 2 5" xfId="7830"/>
    <cellStyle name="Entrada 2 2 3 5 3" xfId="7831"/>
    <cellStyle name="Entrada 2 2 3 5 4" xfId="7832"/>
    <cellStyle name="Note 2 4 2 2 6 4" xfId="7833"/>
    <cellStyle name="Entrada 2 2 3 5 4 3" xfId="7834"/>
    <cellStyle name="Entrada 2 2 3 5 5" xfId="7835"/>
    <cellStyle name="Note 2 4 2 2 7 3" xfId="7836"/>
    <cellStyle name="Entrada 2 2 3 5 5 2" xfId="7837"/>
    <cellStyle name="Entrada 2 2 3 5 5 3" xfId="7838"/>
    <cellStyle name="Entrada 2 2 3 5 6" xfId="7839"/>
    <cellStyle name="Note 2 4 2 2 8 3" xfId="7840"/>
    <cellStyle name="Entrada 2 2 3 5 6 2" xfId="7841"/>
    <cellStyle name="Entrada 2 2 3 5 6 3" xfId="7842"/>
    <cellStyle name="Entrada 2 2 3 5 7" xfId="7843"/>
    <cellStyle name="Entrada 2 2 3 5 8" xfId="7844"/>
    <cellStyle name="Entrada 2 2 3 5 9" xfId="7845"/>
    <cellStyle name="Entrada 2 2 3 6" xfId="7846"/>
    <cellStyle name="Entrada 2 2 3 6 2" xfId="7847"/>
    <cellStyle name="Note 2 4 2 3 4 3" xfId="7848"/>
    <cellStyle name="Entrada 2 2 3 6 2 2" xfId="7849"/>
    <cellStyle name="Note 2 4 2 3 4 4" xfId="7850"/>
    <cellStyle name="Entrada 2 2 3 6 2 3" xfId="7851"/>
    <cellStyle name="Note 2 4 2 3 4 5" xfId="7852"/>
    <cellStyle name="Entrada 2 2 3 6 2 4" xfId="7853"/>
    <cellStyle name="Entrada 2 2 3 6 3" xfId="7854"/>
    <cellStyle name="Entrada 2 2 3 6 4" xfId="7855"/>
    <cellStyle name="Entrada 2 2 3 6 5" xfId="7856"/>
    <cellStyle name="Entrada 2 2 3 7" xfId="7857"/>
    <cellStyle name="Nota 2 3 2 4 3 7" xfId="7858"/>
    <cellStyle name="Entrada 2 2 3 7 2" xfId="7859"/>
    <cellStyle name="Nota 2 3 2 4 3 7 2" xfId="7860"/>
    <cellStyle name="Entrada 2 2 3 7 2 2" xfId="7861"/>
    <cellStyle name="Nota 2 3 2 4 3 7 3" xfId="7862"/>
    <cellStyle name="Entrada 2 2 3 7 2 3" xfId="7863"/>
    <cellStyle name="Entrada 2 2 3 7 2 4" xfId="7864"/>
    <cellStyle name="Nota 2 3 2 4 3 8" xfId="7865"/>
    <cellStyle name="Entrada 2 2 3 7 3" xfId="7866"/>
    <cellStyle name="Nota 2 3 2 4 3 9" xfId="7867"/>
    <cellStyle name="Entrada 2 2 3 7 4" xfId="7868"/>
    <cellStyle name="Entrada 2 2 3 7 5" xfId="7869"/>
    <cellStyle name="Entrada 2 2 3 8" xfId="7870"/>
    <cellStyle name="Nota 2 3 2 4 4 7" xfId="7871"/>
    <cellStyle name="Entrada 2 2 3 8 2" xfId="7872"/>
    <cellStyle name="Nota 2 3 2 4 4 7 2" xfId="7873"/>
    <cellStyle name="Entrada 2 2 3 8 2 2" xfId="7874"/>
    <cellStyle name="Nota 2 3 2 4 4 7 3" xfId="7875"/>
    <cellStyle name="Entrada 2 2 3 8 2 3" xfId="7876"/>
    <cellStyle name="Entrada 2 2 3 8 2 4" xfId="7877"/>
    <cellStyle name="Nota 2 3 2 4 4 8" xfId="7878"/>
    <cellStyle name="Entrada 2 2 3 8 3" xfId="7879"/>
    <cellStyle name="Nota 2 3 2 4 4 9" xfId="7880"/>
    <cellStyle name="Entrada 2 2 3 8 4" xfId="7881"/>
    <cellStyle name="Entrada 2 2 3 8 5" xfId="7882"/>
    <cellStyle name="Entrada 2 2 3 9" xfId="7883"/>
    <cellStyle name="Nota 2 3 2 4 5 7" xfId="7884"/>
    <cellStyle name="Entrada 2 2 3 9 2" xfId="7885"/>
    <cellStyle name="Entrada 2 2 3 9 2 2" xfId="7886"/>
    <cellStyle name="Entrada 2 2 3 9 2 3" xfId="7887"/>
    <cellStyle name="Entrada 2 2 3 9 2 4" xfId="7888"/>
    <cellStyle name="Nota 2 3 2 4 5 8" xfId="7889"/>
    <cellStyle name="Entrada 2 2 3 9 3" xfId="7890"/>
    <cellStyle name="Entrada 2 2 4 2" xfId="7891"/>
    <cellStyle name="Entrada 2 2 4 2 2" xfId="7892"/>
    <cellStyle name="Entrada 2 2 4 2 3" xfId="7893"/>
    <cellStyle name="Nota 2 3 2 2 4 9 2" xfId="7894"/>
    <cellStyle name="Entrada 2 2 4 3" xfId="7895"/>
    <cellStyle name="Entrada 2 2 4 3 2" xfId="7896"/>
    <cellStyle name="Entrada 2 2 4 3 3" xfId="7897"/>
    <cellStyle name="Entrada 2 2 4 4" xfId="7898"/>
    <cellStyle name="Separador de milhares 6 3 2 2 3 2 4" xfId="7899"/>
    <cellStyle name="Entrada 2 2 4 4 2" xfId="7900"/>
    <cellStyle name="Saída 2 2 3 9 2 2" xfId="7901"/>
    <cellStyle name="Entrada 2 2 4 4 3" xfId="7902"/>
    <cellStyle name="Entrada 2 2 4 5" xfId="7903"/>
    <cellStyle name="Entrada 2 2 4 5 2" xfId="7904"/>
    <cellStyle name="Entrada 2 2 4 5 3" xfId="7905"/>
    <cellStyle name="Total 2 2 2 3 2 2 2 2" xfId="7906"/>
    <cellStyle name="Entrada 2 2 4 6" xfId="7907"/>
    <cellStyle name="Total 2 2 2 3 2 2 2 3" xfId="7908"/>
    <cellStyle name="Entrada 2 2 4 7" xfId="7909"/>
    <cellStyle name="Entrada 2 2 5 2" xfId="7910"/>
    <cellStyle name="Entrada 2 2 5 2 2" xfId="7911"/>
    <cellStyle name="Entrada 2 2 5 2 3" xfId="7912"/>
    <cellStyle name="Entrada 2 2 5 3" xfId="7913"/>
    <cellStyle name="Entrada 2 2 5 3 2" xfId="7914"/>
    <cellStyle name="Entrada 2 2 5 3 3" xfId="7915"/>
    <cellStyle name="Entrada 2 2 5 4" xfId="7916"/>
    <cellStyle name="Entrada 2 2 5 4 2" xfId="7917"/>
    <cellStyle name="Entrada 2 2 5 4 3" xfId="7918"/>
    <cellStyle name="Entrada 2 2 5 5" xfId="7919"/>
    <cellStyle name="Entrada 2 2 5 5 2" xfId="7920"/>
    <cellStyle name="Entrada 2 2 5 5 3" xfId="7921"/>
    <cellStyle name="Total 2 2 2 3 2 2 3 2" xfId="7922"/>
    <cellStyle name="Entrada 2 2 5 6" xfId="7923"/>
    <cellStyle name="Total 2 2 2 3 2 2 3 3" xfId="7924"/>
    <cellStyle name="Entrada 2 2 5 7" xfId="7925"/>
    <cellStyle name="Total 3 2 3 2 7 2 3" xfId="7926"/>
    <cellStyle name="Nota 3 6 2 2 2 5 2 2" xfId="7927"/>
    <cellStyle name="Entrada 2 2 7" xfId="7928"/>
    <cellStyle name="Separador de milhares 2 10 2 2 2 2 2" xfId="7929"/>
    <cellStyle name="Entrada 2 3" xfId="7930"/>
    <cellStyle name="Entrada 3" xfId="7931"/>
    <cellStyle name="Entrada 3 2" xfId="7932"/>
    <cellStyle name="Output 2 4 4 6" xfId="7933"/>
    <cellStyle name="Nota 2 2 2 4 4 4 3 2" xfId="7934"/>
    <cellStyle name="Entrada 3 2 10" xfId="7935"/>
    <cellStyle name="Entrada 3 2 10 2" xfId="7936"/>
    <cellStyle name="Entrada 3 2 10 3" xfId="7937"/>
    <cellStyle name="Entrada 3 2 10 4" xfId="7938"/>
    <cellStyle name="Entrada 3 2 11" xfId="7939"/>
    <cellStyle name="Entrada 3 2 11 2" xfId="7940"/>
    <cellStyle name="Entrada 3 2 11 3" xfId="7941"/>
    <cellStyle name="Entrada 3 2 12" xfId="7942"/>
    <cellStyle name="Entrada 3 2 13" xfId="7943"/>
    <cellStyle name="Entrada 3 2 2" xfId="7944"/>
    <cellStyle name="Entrada 3 2 2 10" xfId="7945"/>
    <cellStyle name="Entrada 3 2 2 11" xfId="7946"/>
    <cellStyle name="Entrada 3 2 2 12" xfId="7947"/>
    <cellStyle name="Entrada 3 2 2 13" xfId="7948"/>
    <cellStyle name="Entrada 3 2 2 14" xfId="7949"/>
    <cellStyle name="Entrada 3 2 2 2" xfId="7950"/>
    <cellStyle name="Note 2 2 4 4 3" xfId="7951"/>
    <cellStyle name="Entrada 3 2 2 2 10" xfId="7952"/>
    <cellStyle name="Note 2 2 4 4 3 2" xfId="7953"/>
    <cellStyle name="Entrada 3 2 2 2 10 2" xfId="7954"/>
    <cellStyle name="Note 2 2 4 4 4" xfId="7955"/>
    <cellStyle name="Entrada 3 2 2 2 11" xfId="7956"/>
    <cellStyle name="Note 2 2 4 4 5" xfId="7957"/>
    <cellStyle name="Entrada 3 2 2 2 12" xfId="7958"/>
    <cellStyle name="Total 3 4 2 5" xfId="7959"/>
    <cellStyle name="Entrada 3 2 2 2 2" xfId="7960"/>
    <cellStyle name="Total 2 2 2 3 2 4 2 2" xfId="7961"/>
    <cellStyle name="Entrada 3 2 2 2 2 10" xfId="7962"/>
    <cellStyle name="Total 2 2 2 3 2 4 2 3" xfId="7963"/>
    <cellStyle name="Entrada 3 2 2 2 2 11" xfId="7964"/>
    <cellStyle name="Total 2 2 2 3 2 4 2 4" xfId="7965"/>
    <cellStyle name="Entrada 3 2 2 2 2 12" xfId="7966"/>
    <cellStyle name="Entrada 3 2 2 2 2 2" xfId="7967"/>
    <cellStyle name="Entrada 3 2 2 2 2 2 2 2" xfId="7968"/>
    <cellStyle name="Normal 16 14 2 2" xfId="7969"/>
    <cellStyle name="Entrada 3 2 2 2 2 2 2 3" xfId="7970"/>
    <cellStyle name="Entrada 3 2 2 2 2 2 3" xfId="7971"/>
    <cellStyle name="Entrada 3 2 2 2 2 2 3 2" xfId="7972"/>
    <cellStyle name="Entrada 3 2 2 2 2 2 3 3" xfId="7973"/>
    <cellStyle name="Entrada 3 2 2 2 2 2 4" xfId="7974"/>
    <cellStyle name="Entrada 3 2 2 2 2 2 5" xfId="7975"/>
    <cellStyle name="Separador de milhares 2 3 10 2 2 3 2" xfId="7976"/>
    <cellStyle name="Entrada 3 2 2 2 2 2 6" xfId="7977"/>
    <cellStyle name="Entrada 3 2 2 2 2 3" xfId="7978"/>
    <cellStyle name="Separador de milhares 2 5 2 2 2 3" xfId="7979"/>
    <cellStyle name="Entrada 3 2 2 2 2 3 2" xfId="7980"/>
    <cellStyle name="Separador de milhares 2 5 2 2 2 3 2" xfId="7981"/>
    <cellStyle name="Entrada 3 2 2 2 2 3 2 2" xfId="7982"/>
    <cellStyle name="Note 3 3 2 2 2" xfId="7983"/>
    <cellStyle name="Normal 16 20 2 2" xfId="7984"/>
    <cellStyle name="Normal 16 15 2 2" xfId="7985"/>
    <cellStyle name="Entrada 3 2 2 2 2 3 2 3" xfId="7986"/>
    <cellStyle name="Separador de milhares 2 5 2 2 2 4" xfId="7987"/>
    <cellStyle name="Entrada 3 2 2 2 2 3 3" xfId="7988"/>
    <cellStyle name="Entrada 3 2 2 2 2 3 3 2" xfId="7989"/>
    <cellStyle name="Note 3 3 2 3 2" xfId="7990"/>
    <cellStyle name="Entrada 3 2 2 2 2 3 3 3" xfId="7991"/>
    <cellStyle name="Separador de milhares 2 5 2 2 2 5" xfId="7992"/>
    <cellStyle name="Entrada 3 2 2 2 2 3 4" xfId="7993"/>
    <cellStyle name="Separador de milhares 2 5 2 2 2 6" xfId="7994"/>
    <cellStyle name="Entrada 3 2 2 2 2 3 5" xfId="7995"/>
    <cellStyle name="Separador de milhares 2 3 10 2 2 4 2" xfId="7996"/>
    <cellStyle name="Entrada 3 2 2 2 2 3 6" xfId="7997"/>
    <cellStyle name="Entrada 3 2 2 2 2 4" xfId="7998"/>
    <cellStyle name="Separador de milhares 2 5 2 2 3 3" xfId="7999"/>
    <cellStyle name="Output 3 2 2 8" xfId="8000"/>
    <cellStyle name="Entrada 3 2 2 2 2 4 2" xfId="8001"/>
    <cellStyle name="Output 3 2 2 8 2" xfId="8002"/>
    <cellStyle name="Entrada 3 2 2 2 2 4 2 2" xfId="8003"/>
    <cellStyle name="Output 3 2 2 8 3" xfId="8004"/>
    <cellStyle name="Note 3 3 3 2 2" xfId="8005"/>
    <cellStyle name="Normal 16 21 2 2" xfId="8006"/>
    <cellStyle name="Normal 16 16 2 2" xfId="8007"/>
    <cellStyle name="Entrada 3 2 2 2 2 4 2 3" xfId="8008"/>
    <cellStyle name="Output 3 2 2 9" xfId="8009"/>
    <cellStyle name="Entrada 3 2 2 2 2 4 3" xfId="8010"/>
    <cellStyle name="Output 3 2 2 9 2" xfId="8011"/>
    <cellStyle name="Entrada 3 2 2 2 2 4 3 2" xfId="8012"/>
    <cellStyle name="Output 3 2 2 9 3" xfId="8013"/>
    <cellStyle name="Note 3 3 3 3 2" xfId="8014"/>
    <cellStyle name="Entrada 3 2 2 2 2 4 3 3" xfId="8015"/>
    <cellStyle name="Entrada 3 2 2 2 2 4 4" xfId="8016"/>
    <cellStyle name="Entrada 3 2 2 2 2 4 5" xfId="8017"/>
    <cellStyle name="Separador de milhares 2 3 10 2 2 5 2" xfId="8018"/>
    <cellStyle name="Entrada 3 2 2 2 2 4 6" xfId="8019"/>
    <cellStyle name="Entrada 3 2 2 2 2 5" xfId="8020"/>
    <cellStyle name="Separador de milhares 2 5 2 2 4 3" xfId="8021"/>
    <cellStyle name="Output 3 2 3 8" xfId="8022"/>
    <cellStyle name="Entrada 3 2 2 2 2 5 2" xfId="8023"/>
    <cellStyle name="Entrada 3 2 2 2 2 5 2 2" xfId="8024"/>
    <cellStyle name="Note 3 3 4 2 2" xfId="8025"/>
    <cellStyle name="Normal 16 22 2 2" xfId="8026"/>
    <cellStyle name="Normal 16 17 2 2" xfId="8027"/>
    <cellStyle name="Entrada 3 2 2 2 2 5 2 3" xfId="8028"/>
    <cellStyle name="Output 3 2 3 9" xfId="8029"/>
    <cellStyle name="Entrada 3 2 2 2 2 5 3" xfId="8030"/>
    <cellStyle name="Entrada 3 2 2 2 2 5 3 2" xfId="8031"/>
    <cellStyle name="Note 3 3 4 3 2" xfId="8032"/>
    <cellStyle name="Entrada 3 2 2 2 2 5 3 3" xfId="8033"/>
    <cellStyle name="Entrada 3 2 2 2 2 5 4" xfId="8034"/>
    <cellStyle name="Entrada 3 2 2 2 2 5 5" xfId="8035"/>
    <cellStyle name="Separador de milhares 2 2 6 2 2" xfId="8036"/>
    <cellStyle name="Entrada 3 2 2 2 2 5 6" xfId="8037"/>
    <cellStyle name="Nota 3 5 4 2" xfId="8038"/>
    <cellStyle name="Normal 19 10" xfId="8039"/>
    <cellStyle name="Entrada 3 2 2 2 2 6" xfId="8040"/>
    <cellStyle name="Nota 3 5 4 2 2" xfId="8041"/>
    <cellStyle name="Normal 19 10 2" xfId="8042"/>
    <cellStyle name="Entrada 3 2 2 2 2 6 2" xfId="8043"/>
    <cellStyle name="Separador de milhares 2 9 3 2 2 3" xfId="8044"/>
    <cellStyle name="Nota 3 7 8" xfId="8045"/>
    <cellStyle name="Normal 19 10 2 2" xfId="8046"/>
    <cellStyle name="Entrada 3 2 2 2 2 6 2 2" xfId="8047"/>
    <cellStyle name="Note 3 3 5 2 2" xfId="8048"/>
    <cellStyle name="Nota 3 7 9" xfId="8049"/>
    <cellStyle name="Normal 16 23 2 2" xfId="8050"/>
    <cellStyle name="Normal 16 18 2 2" xfId="8051"/>
    <cellStyle name="Entrada 3 2 2 2 2 6 2 3" xfId="8052"/>
    <cellStyle name="Entrada 3 2 2 2 2 6 2 4" xfId="8053"/>
    <cellStyle name="Nota 3 6 2 3 3 4 2 2" xfId="8054"/>
    <cellStyle name="Normal 19 10 3" xfId="8055"/>
    <cellStyle name="Entrada 3 2 2 2 2 6 3" xfId="8056"/>
    <cellStyle name="Nota 3 6 2 3 3 4 2 3" xfId="8057"/>
    <cellStyle name="Entrada 3 2 2 2 2 6 4" xfId="8058"/>
    <cellStyle name="Entrada 3 2 2 2 2 6 5" xfId="8059"/>
    <cellStyle name="Nota 3 5 4 3" xfId="8060"/>
    <cellStyle name="Nota 2 3 3 5 6 2 2" xfId="8061"/>
    <cellStyle name="Normal 19 11" xfId="8062"/>
    <cellStyle name="Entrada 3 2 2 2 2 7" xfId="8063"/>
    <cellStyle name="Nota 3 5 4 3 2" xfId="8064"/>
    <cellStyle name="Normal 19 11 2" xfId="8065"/>
    <cellStyle name="Entrada 3 2 2 2 2 7 2" xfId="8066"/>
    <cellStyle name="Nota 3 6 2 3 3 4 3 2" xfId="8067"/>
    <cellStyle name="Normal 19 11 3" xfId="8068"/>
    <cellStyle name="Entrada 3 2 2 2 2 7 3" xfId="8069"/>
    <cellStyle name="Entrada 3 2 2 2 2 7 4" xfId="8070"/>
    <cellStyle name="Nota 3 5 4 4" xfId="8071"/>
    <cellStyle name="Nota 2 3 3 5 6 2 3" xfId="8072"/>
    <cellStyle name="Normal 19 12" xfId="8073"/>
    <cellStyle name="Entrada 3 2 2 2 2 8" xfId="8074"/>
    <cellStyle name="Normal 19 12 3" xfId="8075"/>
    <cellStyle name="Entrada 3 2 2 2 2 8 3" xfId="8076"/>
    <cellStyle name="Entrada 3 2 2 2 2 8 4" xfId="8077"/>
    <cellStyle name="Nota 3 5 4 5" xfId="8078"/>
    <cellStyle name="Normal 19 13" xfId="8079"/>
    <cellStyle name="Entrada 3 2 2 2 2 9" xfId="8080"/>
    <cellStyle name="Nota 3 5 4 5 2" xfId="8081"/>
    <cellStyle name="Normal 19 13 2" xfId="8082"/>
    <cellStyle name="Entrada 3 2 2 2 2 9 2" xfId="8083"/>
    <cellStyle name="Normal 19 13 3" xfId="8084"/>
    <cellStyle name="Entrada 3 2 2 2 2 9 3" xfId="8085"/>
    <cellStyle name="Entrada 3 2 2 2 3" xfId="8086"/>
    <cellStyle name="Entrada 3 2 2 2 3 2" xfId="8087"/>
    <cellStyle name="Entrada 3 2 2 2 3 2 2" xfId="8088"/>
    <cellStyle name="Nota 2 3 4 6" xfId="8089"/>
    <cellStyle name="Entrada 3 2 2 2 3 2 2 2" xfId="8090"/>
    <cellStyle name="Entrada 3 2 2 2 3 2 2 3" xfId="8091"/>
    <cellStyle name="Entrada 3 2 2 2 3 2 3" xfId="8092"/>
    <cellStyle name="Entrada 3 2 2 2 3 2 4" xfId="8093"/>
    <cellStyle name="Entrada 3 2 2 2 3 2 5" xfId="8094"/>
    <cellStyle name="Entrada 3 2 2 2 3 3" xfId="8095"/>
    <cellStyle name="Entrada 3 2 2 2 3 3 2" xfId="8096"/>
    <cellStyle name="Entrada 3 2 2 2 3 3 3" xfId="8097"/>
    <cellStyle name="Entrada 3 2 2 2 3 4" xfId="8098"/>
    <cellStyle name="Output 3 3 2 8" xfId="8099"/>
    <cellStyle name="Entrada 3 2 2 2 3 4 2" xfId="8100"/>
    <cellStyle name="Output 3 3 2 9" xfId="8101"/>
    <cellStyle name="Entrada 3 2 2 2 3 4 3" xfId="8102"/>
    <cellStyle name="Entrada 3 2 2 2 3 5" xfId="8103"/>
    <cellStyle name="Output 3 3 3 8" xfId="8104"/>
    <cellStyle name="Entrada 3 2 2 2 3 5 2" xfId="8105"/>
    <cellStyle name="Output 3 3 3 9" xfId="8106"/>
    <cellStyle name="Entrada 3 2 2 2 3 5 3" xfId="8107"/>
    <cellStyle name="Nota 3 5 5 2" xfId="8108"/>
    <cellStyle name="Entrada 3 2 2 2 3 6" xfId="8109"/>
    <cellStyle name="Nota 3 5 5 2 2" xfId="8110"/>
    <cellStyle name="Entrada 3 2 2 2 3 6 2" xfId="8111"/>
    <cellStyle name="Nota 3 6 2 3 3 5 2 2" xfId="8112"/>
    <cellStyle name="Entrada 3 2 2 2 3 6 3" xfId="8113"/>
    <cellStyle name="Separador de milhares 2 2 3 3 10" xfId="8114"/>
    <cellStyle name="Nota 3 5 5 3" xfId="8115"/>
    <cellStyle name="Entrada 3 2 2 2 3 7" xfId="8116"/>
    <cellStyle name="Nota 3 5 5 4" xfId="8117"/>
    <cellStyle name="Entrada 3 2 2 2 3 8" xfId="8118"/>
    <cellStyle name="Nota 3 5 5 5" xfId="8119"/>
    <cellStyle name="Entrada 3 2 2 2 3 9" xfId="8120"/>
    <cellStyle name="Entrada 3 2 2 2 4" xfId="8121"/>
    <cellStyle name="Input 2 2 3 5 2 4" xfId="8122"/>
    <cellStyle name="Entrada 3 2 2 2 4 2" xfId="8123"/>
    <cellStyle name="Entrada 3 2 2 2 4 2 2" xfId="8124"/>
    <cellStyle name="Entrada 3 2 2 2 4 2 3" xfId="8125"/>
    <cellStyle name="Entrada 3 2 2 2 4 2 4" xfId="8126"/>
    <cellStyle name="Entrada 3 2 2 2 4 3" xfId="8127"/>
    <cellStyle name="Entrada 3 2 2 2 4 3 2" xfId="8128"/>
    <cellStyle name="Entrada 3 2 2 2 4 3 3" xfId="8129"/>
    <cellStyle name="Entrada 3 2 2 2 4 4" xfId="8130"/>
    <cellStyle name="Entrada 3 2 2 2 4 5" xfId="8131"/>
    <cellStyle name="Entrada 3 2 2 2 4 6" xfId="8132"/>
    <cellStyle name="Entrada 3 2 2 2 5" xfId="8133"/>
    <cellStyle name="Entrada 3 2 2 2 5 2" xfId="8134"/>
    <cellStyle name="Entrada 3 2 2 2 5 3" xfId="8135"/>
    <cellStyle name="Entrada 3 2 2 2 5 4" xfId="8136"/>
    <cellStyle name="Entrada 3 2 2 2 5 5" xfId="8137"/>
    <cellStyle name="Entrada 3 2 2 2 6" xfId="8138"/>
    <cellStyle name="Entrada 3 2 2 2 6 2" xfId="8139"/>
    <cellStyle name="Entrada 3 2 2 2 6 3" xfId="8140"/>
    <cellStyle name="Entrada 3 2 2 2 6 4" xfId="8141"/>
    <cellStyle name="Moeda 7 3 3 2 2" xfId="8142"/>
    <cellStyle name="Entrada 3 2 2 2 6 5" xfId="8143"/>
    <cellStyle name="Entrada 3 2 2 2 7" xfId="8144"/>
    <cellStyle name="Entrada 3 2 2 2 7 2 4" xfId="8145"/>
    <cellStyle name="Entrada 3 3 2 2 5 2 2" xfId="8146"/>
    <cellStyle name="Entrada 3 2 2 2 7 3" xfId="8147"/>
    <cellStyle name="Entrada 3 3 2 2 5 2 3" xfId="8148"/>
    <cellStyle name="Entrada 3 2 2 2 7 4" xfId="8149"/>
    <cellStyle name="Entrada 3 3 2 2 5 2 4" xfId="8150"/>
    <cellStyle name="Entrada 3 2 2 2 7 5" xfId="8151"/>
    <cellStyle name="Entrada 3 2 2 2 8" xfId="8152"/>
    <cellStyle name="Nota 3 6 5 2 3 2 3" xfId="8153"/>
    <cellStyle name="Entrada 3 2 2 2 8 2" xfId="8154"/>
    <cellStyle name="Nota 3 6 5 2 3 2 4" xfId="8155"/>
    <cellStyle name="Entrada 3 3 2 2 5 3 2" xfId="8156"/>
    <cellStyle name="Entrada 3 2 2 2 8 3" xfId="8157"/>
    <cellStyle name="Nota 3 6 5 2 3 2 5" xfId="8158"/>
    <cellStyle name="Entrada 3 3 2 2 5 3 3" xfId="8159"/>
    <cellStyle name="Entrada 3 2 2 2 8 4" xfId="8160"/>
    <cellStyle name="Entrada 3 2 2 2 9" xfId="8161"/>
    <cellStyle name="Nota 3 6 5 2 3 3 3" xfId="8162"/>
    <cellStyle name="Entrada 3 2 2 2 9 2" xfId="8163"/>
    <cellStyle name="Nota 3 6 5 2 3 3 4" xfId="8164"/>
    <cellStyle name="Entrada 3 2 2 2 9 3" xfId="8165"/>
    <cellStyle name="Nota 3 6 5 2 3 3 5" xfId="8166"/>
    <cellStyle name="Entrada 3 2 2 2 9 4" xfId="8167"/>
    <cellStyle name="Total 2 2 2 3 2 5 2 4" xfId="8168"/>
    <cellStyle name="Entrada 3 2 2 3 10" xfId="8169"/>
    <cellStyle name="Entrada 3 2 2 3 11" xfId="8170"/>
    <cellStyle name="Entrada 3 2 2 3 12" xfId="8171"/>
    <cellStyle name="Entrada 3 2 2 3 2" xfId="8172"/>
    <cellStyle name="Nota 2 3 2 9 3" xfId="8173"/>
    <cellStyle name="Entrada 3 2 2 3 2 2" xfId="8174"/>
    <cellStyle name="Entrada 3 2 2 3 2 2 2" xfId="8175"/>
    <cellStyle name="Entrada 3 2 2 3 2 2 3" xfId="8176"/>
    <cellStyle name="Entrada 3 2 2 3 2 2 4" xfId="8177"/>
    <cellStyle name="Nota 2 3 2 9 4" xfId="8178"/>
    <cellStyle name="Entrada 3 2 2 3 2 3" xfId="8179"/>
    <cellStyle name="Separador de milhares 2 5 3 2 2 3" xfId="8180"/>
    <cellStyle name="Entrada 3 2 2 3 2 3 2" xfId="8181"/>
    <cellStyle name="Entrada 3 2 2 3 2 3 3" xfId="8182"/>
    <cellStyle name="Entrada 3 2 2 3 2 4" xfId="8183"/>
    <cellStyle name="Entrada 3 2 2 3 2 5" xfId="8184"/>
    <cellStyle name="Nota 3 6 4 2" xfId="8185"/>
    <cellStyle name="Entrada 3 2 2 3 2 6" xfId="8186"/>
    <cellStyle name="Entrada 3 2 2 3 3" xfId="8187"/>
    <cellStyle name="Entrada 3 2 2 3 3 2" xfId="8188"/>
    <cellStyle name="Entrada 3 2 2 3 3 2 2" xfId="8189"/>
    <cellStyle name="Separador de milhares 11 6 2" xfId="8190"/>
    <cellStyle name="Entrada 3 2 2 3 3 2 3" xfId="8191"/>
    <cellStyle name="Separador de milhares 11 6 3" xfId="8192"/>
    <cellStyle name="Entrada 3 2 2 3 3 2 4" xfId="8193"/>
    <cellStyle name="Entrada 3 2 2 3 3 3" xfId="8194"/>
    <cellStyle name="Entrada 3 2 2 3 3 3 2" xfId="8195"/>
    <cellStyle name="Separador de milhares 11 7 2" xfId="8196"/>
    <cellStyle name="Entrada 3 2 2 3 3 3 3" xfId="8197"/>
    <cellStyle name="Entrada 3 2 2 3 3 4" xfId="8198"/>
    <cellStyle name="Moeda 10 2 3 3 4 2 2 2" xfId="8199"/>
    <cellStyle name="Entrada 3 2 2 3 3 5" xfId="8200"/>
    <cellStyle name="Nota 3 6 5 2" xfId="8201"/>
    <cellStyle name="Entrada 3 2 2 3 3 6" xfId="8202"/>
    <cellStyle name="Entrada 3 2 2 3 4" xfId="8203"/>
    <cellStyle name="Input 2 2 3 6 2 4" xfId="8204"/>
    <cellStyle name="Entrada 3 2 2 3 4 2" xfId="8205"/>
    <cellStyle name="Entrada 3 2 2 3 4 2 2" xfId="8206"/>
    <cellStyle name="Entrada 3 2 2 3 4 3" xfId="8207"/>
    <cellStyle name="Separador de milhares 2 3 10 3 6" xfId="8208"/>
    <cellStyle name="Entrada 3 2 2 3 4 3 2" xfId="8209"/>
    <cellStyle name="Separador de milhares 2 3 10 3 7" xfId="8210"/>
    <cellStyle name="Separador de milhares 12 7 2" xfId="8211"/>
    <cellStyle name="Entrada 3 2 2 3 4 3 3" xfId="8212"/>
    <cellStyle name="Entrada 3 2 2 3 4 4" xfId="8213"/>
    <cellStyle name="Entrada 3 2 2 3 4 5" xfId="8214"/>
    <cellStyle name="Nota 3 6 6 2" xfId="8215"/>
    <cellStyle name="Entrada 3 2 2 3 4 6" xfId="8216"/>
    <cellStyle name="Entrada 3 2 2 3 5" xfId="8217"/>
    <cellStyle name="Entrada 3 2 2 3 5 2" xfId="8218"/>
    <cellStyle name="Entrada 3 2 2 3 5 3" xfId="8219"/>
    <cellStyle name="Entrada 3 2 2 3 5 4" xfId="8220"/>
    <cellStyle name="Entrada 3 2 2 3 5 5" xfId="8221"/>
    <cellStyle name="Nota 3 6 7 2" xfId="8222"/>
    <cellStyle name="Entrada 3 2 2 3 5 6" xfId="8223"/>
    <cellStyle name="Entrada 3 2 2 3 6" xfId="8224"/>
    <cellStyle name="Entrada 3 2 2 3 6 2" xfId="8225"/>
    <cellStyle name="Entrada 3 2 2 3 6 3" xfId="8226"/>
    <cellStyle name="Entrada 3 2 2 3 6 4" xfId="8227"/>
    <cellStyle name="Entrada 3 2 2 3 7" xfId="8228"/>
    <cellStyle name="Entrada 3 2 2 3 7 2" xfId="8229"/>
    <cellStyle name="Entrada 3 3 2 2 6 2 2" xfId="8230"/>
    <cellStyle name="Entrada 3 2 2 3 7 3" xfId="8231"/>
    <cellStyle name="Entrada 3 3 2 2 6 2 3" xfId="8232"/>
    <cellStyle name="Entrada 3 2 2 3 7 4" xfId="8233"/>
    <cellStyle name="Entrada 3 2 2 3 8" xfId="8234"/>
    <cellStyle name="Entrada 3 2 2 3 8 2" xfId="8235"/>
    <cellStyle name="Entrada 3 2 2 3 8 3" xfId="8236"/>
    <cellStyle name="Separador de milhares 2 2 11 3 10" xfId="8237"/>
    <cellStyle name="Entrada 3 2 2 3 8 4" xfId="8238"/>
    <cellStyle name="Entrada 3 2 2 3 9" xfId="8239"/>
    <cellStyle name="Total 3 2 2 2 2 5" xfId="8240"/>
    <cellStyle name="Entrada 3 2 2 3 9 2" xfId="8241"/>
    <cellStyle name="Total 3 2 2 2 2 6" xfId="8242"/>
    <cellStyle name="Entrada 3 2 2 3 9 3" xfId="8243"/>
    <cellStyle name="Entrada 3 2 2 4 2" xfId="8244"/>
    <cellStyle name="Nota 2 3 3 9 3" xfId="8245"/>
    <cellStyle name="Entrada 3 2 2 4 2 2" xfId="8246"/>
    <cellStyle name="Separador de milhares 2 2 2 3" xfId="8247"/>
    <cellStyle name="Entrada 3 2 2 4 2 2 2" xfId="8248"/>
    <cellStyle name="Separador de milhares 2 2 2 4" xfId="8249"/>
    <cellStyle name="Entrada 3 2 2 4 2 2 3" xfId="8250"/>
    <cellStyle name="Nota 2 3 3 9 4" xfId="8251"/>
    <cellStyle name="Entrada 3 2 2 4 2 3" xfId="8252"/>
    <cellStyle name="Entrada 3 2 2 4 2 4" xfId="8253"/>
    <cellStyle name="Entrada 3 2 2 4 2 5" xfId="8254"/>
    <cellStyle name="Entrada 3 2 2 4 3" xfId="8255"/>
    <cellStyle name="Entrada 3 2 2 4 3 2" xfId="8256"/>
    <cellStyle name="Entrada 3 2 2 4 3 3" xfId="8257"/>
    <cellStyle name="Entrada 3 2 2 4 4" xfId="8258"/>
    <cellStyle name="Entrada 3 2 2 4 4 2" xfId="8259"/>
    <cellStyle name="Entrada 3 2 2 4 4 3" xfId="8260"/>
    <cellStyle name="Entrada 3 2 2 4 5" xfId="8261"/>
    <cellStyle name="Entrada 3 2 2 4 5 2" xfId="8262"/>
    <cellStyle name="Entrada 3 2 2 4 5 3" xfId="8263"/>
    <cellStyle name="Entrada 3 2 2 4 6" xfId="8264"/>
    <cellStyle name="Entrada 3 2 2 4 6 2" xfId="8265"/>
    <cellStyle name="Entrada 3 2 2 4 6 3" xfId="8266"/>
    <cellStyle name="Entrada 3 2 2 4 7" xfId="8267"/>
    <cellStyle name="Entrada 3 2 2 4 8" xfId="8268"/>
    <cellStyle name="Entrada 3 2 2 4 9" xfId="8269"/>
    <cellStyle name="Entrada 3 2 2 5 2" xfId="8270"/>
    <cellStyle name="Entrada 3 2 2 5 2 2" xfId="8271"/>
    <cellStyle name="Entrada 3 2 2 5 2 3" xfId="8272"/>
    <cellStyle name="Entrada 3 2 2 5 2 4" xfId="8273"/>
    <cellStyle name="Entrada 3 2 2 5 3" xfId="8274"/>
    <cellStyle name="Entrada 3 2 2 5 4" xfId="8275"/>
    <cellStyle name="Entrada 3 3 2 10" xfId="8276"/>
    <cellStyle name="Entrada 3 2 2 5 5" xfId="8277"/>
    <cellStyle name="Entrada 3 2 2 6" xfId="8278"/>
    <cellStyle name="Entrada 3 2 2 6 2" xfId="8279"/>
    <cellStyle name="Entrada 3 2 2 6 2 2" xfId="8280"/>
    <cellStyle name="Entrada 3 2 2 6 2 3" xfId="8281"/>
    <cellStyle name="Entrada 3 2 2 6 2 4" xfId="8282"/>
    <cellStyle name="Entrada 3 2 2 6 3" xfId="8283"/>
    <cellStyle name="Entrada 3 2 2 6 4" xfId="8284"/>
    <cellStyle name="Entrada 3 2 2 6 5" xfId="8285"/>
    <cellStyle name="Entrada 3 2 2 7" xfId="8286"/>
    <cellStyle name="Entrada 3 2 2 7 2" xfId="8287"/>
    <cellStyle name="Entrada 3 2 2 7 2 2" xfId="8288"/>
    <cellStyle name="Entrada 3 2 2 7 2 3" xfId="8289"/>
    <cellStyle name="Entrada 3 2 2 7 2 4" xfId="8290"/>
    <cellStyle name="Entrada 3 2 2 7 3" xfId="8291"/>
    <cellStyle name="Entrada 3 2 2 7 4" xfId="8292"/>
    <cellStyle name="Entrada 3 2 2 7 5" xfId="8293"/>
    <cellStyle name="Entrada 3 2 2 8 2" xfId="8294"/>
    <cellStyle name="Entrada 3 2 2 8 2 2" xfId="8295"/>
    <cellStyle name="Entrada 3 2 2 8 2 3" xfId="8296"/>
    <cellStyle name="Entrada 3 2 2 8 2 4" xfId="8297"/>
    <cellStyle name="Entrada 3 2 2 8 3" xfId="8298"/>
    <cellStyle name="Entrada 3 2 2 8 4" xfId="8299"/>
    <cellStyle name="Entrada 3 2 2 8 5" xfId="8300"/>
    <cellStyle name="Entrada 3 2 2 9 2" xfId="8301"/>
    <cellStyle name="Entrada 3 2 2 9 3" xfId="8302"/>
    <cellStyle name="Note 2 4 2 3 6 2 2" xfId="8303"/>
    <cellStyle name="Entrada 3 2 2 9 4" xfId="8304"/>
    <cellStyle name="Entrada 3 2 3 10" xfId="8305"/>
    <cellStyle name="Entrada 3 2 3 10 2" xfId="8306"/>
    <cellStyle name="Entrada 3 2 3 10 3" xfId="8307"/>
    <cellStyle name="Entrada 3 2 3 10 4" xfId="8308"/>
    <cellStyle name="Entrada 3 2 3 11" xfId="8309"/>
    <cellStyle name="Título 1 1 4" xfId="8310"/>
    <cellStyle name="Entrada 3 2 3 11 2" xfId="8311"/>
    <cellStyle name="Título 1 1 5" xfId="8312"/>
    <cellStyle name="Entrada 3 2 3 11 3" xfId="8313"/>
    <cellStyle name="Entrada 3 2 3 12" xfId="8314"/>
    <cellStyle name="Entrada 3 2 3 13" xfId="8315"/>
    <cellStyle name="Entrada 3 2 3 14" xfId="8316"/>
    <cellStyle name="Total 3 2 2 3 3 3" xfId="8317"/>
    <cellStyle name="Total 3 2 2 2 7" xfId="8318"/>
    <cellStyle name="Entrada 3 2 3 2 10 2" xfId="8319"/>
    <cellStyle name="Total 3 2 2 3 3 4" xfId="8320"/>
    <cellStyle name="Total 3 2 2 2 8" xfId="8321"/>
    <cellStyle name="Entrada 3 2 3 2 10 3" xfId="8322"/>
    <cellStyle name="Entrada 3 2 3 2 12" xfId="8323"/>
    <cellStyle name="Total 3 5 2 5" xfId="8324"/>
    <cellStyle name="Entrada 3 2 3 2 2" xfId="8325"/>
    <cellStyle name="Nota 3 7 4 4" xfId="8326"/>
    <cellStyle name="Entrada 3 2 3 2 2 10" xfId="8327"/>
    <cellStyle name="Nota 3 7 4 5" xfId="8328"/>
    <cellStyle name="Entrada 3 2 3 2 2 11" xfId="8329"/>
    <cellStyle name="Nota 3 7 4 6" xfId="8330"/>
    <cellStyle name="Entrada 3 2 3 2 2 12" xfId="8331"/>
    <cellStyle name="Saída 3 3 9 4" xfId="8332"/>
    <cellStyle name="Entrada 3 2 3 2 2 2" xfId="8333"/>
    <cellStyle name="Saída 3 2 2 3 6 2 3" xfId="8334"/>
    <cellStyle name="Nota 3 7 2 5 4" xfId="8335"/>
    <cellStyle name="Entrada 3 2 3 2 2 2 2" xfId="8336"/>
    <cellStyle name="Entrada 3 2 3 2 2 2 2 2" xfId="8337"/>
    <cellStyle name="Entrada 3 2 3 2 2 2 2 3" xfId="8338"/>
    <cellStyle name="Separador de milhares 13 2 2 2 2" xfId="8339"/>
    <cellStyle name="Entrada 3 2 3 2 2 2 2 4" xfId="8340"/>
    <cellStyle name="Saída 3 2 2 3 6 2 4" xfId="8341"/>
    <cellStyle name="Entrada 3 2 3 2 2 2 3" xfId="8342"/>
    <cellStyle name="Entrada 3 2 3 2 2 2 3 2" xfId="8343"/>
    <cellStyle name="Entrada 3 2 3 2 2 2 3 3" xfId="8344"/>
    <cellStyle name="Entrada 3 2 3 2 2 2 4" xfId="8345"/>
    <cellStyle name="Entrada 3 2 3 2 2 2 5" xfId="8346"/>
    <cellStyle name="Entrada 3 2 3 2 2 2 6" xfId="8347"/>
    <cellStyle name="Saída 3 3 9 5" xfId="8348"/>
    <cellStyle name="Entrada 3 2 3 2 2 3" xfId="8349"/>
    <cellStyle name="Separador de milhares 2 6 2 2 2 3" xfId="8350"/>
    <cellStyle name="Entrada 3 2 3 2 2 3 2" xfId="8351"/>
    <cellStyle name="Separador de milhares 2 6 2 2 2 3 2" xfId="8352"/>
    <cellStyle name="Entrada 3 2 3 2 2 3 2 2" xfId="8353"/>
    <cellStyle name="Entrada 3 2 3 2 2 3 2 3" xfId="8354"/>
    <cellStyle name="Separador de milhares 13 2 3 2 2" xfId="8355"/>
    <cellStyle name="Nota 2 3 2 3 2 4 2" xfId="8356"/>
    <cellStyle name="Entrada 3 2 3 2 2 3 2 4" xfId="8357"/>
    <cellStyle name="Separador de milhares 2 6 2 2 2 4" xfId="8358"/>
    <cellStyle name="Entrada 3 2 3 2 2 3 3" xfId="8359"/>
    <cellStyle name="Entrada 3 2 3 2 2 3 3 2" xfId="8360"/>
    <cellStyle name="Entrada 3 2 3 2 2 3 3 3" xfId="8361"/>
    <cellStyle name="Separador de milhares 2 6 2 2 2 5" xfId="8362"/>
    <cellStyle name="Entrada 3 2 3 2 2 3 4" xfId="8363"/>
    <cellStyle name="Separador de milhares 2 6 2 2 2 6" xfId="8364"/>
    <cellStyle name="Entrada 3 2 3 2 2 3 5" xfId="8365"/>
    <cellStyle name="Entrada 3 2 3 2 2 3 6" xfId="8366"/>
    <cellStyle name="Entrada 3 2 3 2 2 4" xfId="8367"/>
    <cellStyle name="Separador de milhares 2 6 2 2 3 3" xfId="8368"/>
    <cellStyle name="Entrada 3 2 3 2 2 4 2" xfId="8369"/>
    <cellStyle name="Entrada 3 2 3 2 2 4 2 2" xfId="8370"/>
    <cellStyle name="Entrada 3 2 3 2 2 4 2 3" xfId="8371"/>
    <cellStyle name="Nota 2 3 2 3 3 4 2" xfId="8372"/>
    <cellStyle name="Entrada 3 2 3 2 2 4 2 4" xfId="8373"/>
    <cellStyle name="Entrada 3 2 3 2 2 4 3" xfId="8374"/>
    <cellStyle name="Entrada 3 2 3 2 2 4 3 2" xfId="8375"/>
    <cellStyle name="Entrada 3 2 3 2 2 4 3 3" xfId="8376"/>
    <cellStyle name="Entrada 3 2 3 2 2 4 4" xfId="8377"/>
    <cellStyle name="Entrada 3 2 3 2 2 4 5" xfId="8378"/>
    <cellStyle name="Entrada 3 2 3 2 2 4 6" xfId="8379"/>
    <cellStyle name="Entrada 3 2 3 2 2 5" xfId="8380"/>
    <cellStyle name="Separador de milhares 2 6 2 2 4 3" xfId="8381"/>
    <cellStyle name="Entrada 3 2 3 2 2 5 2" xfId="8382"/>
    <cellStyle name="Entrada 3 2 3 2 2 5 2 2" xfId="8383"/>
    <cellStyle name="Entrada 3 2 3 2 2 5 2 3" xfId="8384"/>
    <cellStyle name="Nota 2 3 2 3 4 4 2" xfId="8385"/>
    <cellStyle name="Entrada 3 2 3 2 2 5 2 4" xfId="8386"/>
    <cellStyle name="Entrada 3 2 3 2 2 5 3" xfId="8387"/>
    <cellStyle name="Entrada 3 2 3 2 2 5 3 2" xfId="8388"/>
    <cellStyle name="Entrada 3 2 3 2 2 5 3 3" xfId="8389"/>
    <cellStyle name="Entrada 3 2 3 2 2 5 4" xfId="8390"/>
    <cellStyle name="Entrada 3 2 3 2 2 5 5" xfId="8391"/>
    <cellStyle name="Entrada 3 2 3 2 2 5 6" xfId="8392"/>
    <cellStyle name="Entrada 3 2 3 2 2 6" xfId="8393"/>
    <cellStyle name="Entrada 3 2 3 2 2 6 2" xfId="8394"/>
    <cellStyle name="Entrada 3 2 3 2 2 6 2 2" xfId="8395"/>
    <cellStyle name="Entrada 3 2 3 2 2 6 2 3" xfId="8396"/>
    <cellStyle name="Entrada 3 2 3 2 2 6 2 4" xfId="8397"/>
    <cellStyle name="Entrada 3 2 3 2 2 6 3" xfId="8398"/>
    <cellStyle name="Entrada 3 2 3 2 2 6 4" xfId="8399"/>
    <cellStyle name="Entrada 3 2 3 2 2 6 5" xfId="8400"/>
    <cellStyle name="Separador de milhares 2 3 4 2 2 2 2 2" xfId="8401"/>
    <cellStyle name="Entrada 3 2 3 2 2 7" xfId="8402"/>
    <cellStyle name="Separador de milhares 2 3 4 2 2 2 2 2 2" xfId="8403"/>
    <cellStyle name="Entrada 3 2 3 2 2 7 2" xfId="8404"/>
    <cellStyle name="Entrada 3 2 3 2 2 7 3" xfId="8405"/>
    <cellStyle name="Entrada 3 2 3 2 2 7 4" xfId="8406"/>
    <cellStyle name="Separador de milhares 2 3 4 2 2 2 2 3" xfId="8407"/>
    <cellStyle name="Entrada 3 2 3 2 2 8" xfId="8408"/>
    <cellStyle name="Separador de milhares 2 18 2 2 4 2 2" xfId="8409"/>
    <cellStyle name="Entrada 3 2 3 2 2 8 3" xfId="8410"/>
    <cellStyle name="Entrada 3 2 3 2 2 8 4" xfId="8411"/>
    <cellStyle name="Entrada 3 2 3 2 2 9" xfId="8412"/>
    <cellStyle name="Entrada 3 2 3 2 2 9 2" xfId="8413"/>
    <cellStyle name="Entrada 3 2 3 2 2 9 3" xfId="8414"/>
    <cellStyle name="Entrada 3 2 3 2 3" xfId="8415"/>
    <cellStyle name="Entrada 3 2 3 2 3 2" xfId="8416"/>
    <cellStyle name="Nota 3 7 3 5 4" xfId="8417"/>
    <cellStyle name="Entrada 3 2 3 2 3 2 2" xfId="8418"/>
    <cellStyle name="Nota 3 7 3 5 4 2" xfId="8419"/>
    <cellStyle name="Entrada 3 2 3 2 3 2 2 2" xfId="8420"/>
    <cellStyle name="Entrada 3 2 3 2 3 2 2 3" xfId="8421"/>
    <cellStyle name="Nota 3 7 3 5 5" xfId="8422"/>
    <cellStyle name="Entrada 3 2 3 2 3 2 3" xfId="8423"/>
    <cellStyle name="Nota 3 7 3 5 6" xfId="8424"/>
    <cellStyle name="Entrada 3 2 3 2 3 2 4" xfId="8425"/>
    <cellStyle name="Nota 3 7 3 5 7" xfId="8426"/>
    <cellStyle name="Entrada 3 2 3 2 3 2 5" xfId="8427"/>
    <cellStyle name="Entrada 3 2 3 2 3 3" xfId="8428"/>
    <cellStyle name="Entrada 3 2 3 2 3 3 2" xfId="8429"/>
    <cellStyle name="Entrada 3 2 3 2 3 3 3" xfId="8430"/>
    <cellStyle name="Entrada 3 2 3 2 3 4" xfId="8431"/>
    <cellStyle name="Entrada 3 2 3 2 3 4 2" xfId="8432"/>
    <cellStyle name="Entrada 3 2 3 2 3 4 3" xfId="8433"/>
    <cellStyle name="Entrada 3 2 3 2 3 5" xfId="8434"/>
    <cellStyle name="Porcentagem 2 4" xfId="8435"/>
    <cellStyle name="Entrada 3 2 3 2 3 5 2" xfId="8436"/>
    <cellStyle name="Porcentagem 2 5" xfId="8437"/>
    <cellStyle name="Entrada 3 2 3 2 3 5 3" xfId="8438"/>
    <cellStyle name="Vírgula 12" xfId="8439"/>
    <cellStyle name="Entrada 3 2 3 2 3 9" xfId="8440"/>
    <cellStyle name="Entrada 3 2 3 2 4" xfId="8441"/>
    <cellStyle name="Total 3 2 2 13" xfId="8442"/>
    <cellStyle name="Entrada 3 2 3 2 4 2" xfId="8443"/>
    <cellStyle name="Nota 3 7 4 5 4" xfId="8444"/>
    <cellStyle name="Entrada 3 2 3 2 4 2 2" xfId="8445"/>
    <cellStyle name="Nota 3 7 4 5 5" xfId="8446"/>
    <cellStyle name="Entrada 3 2 3 2 4 2 3" xfId="8447"/>
    <cellStyle name="Entrada 3 2 3 2 4 2 4" xfId="8448"/>
    <cellStyle name="Total 3 2 2 14" xfId="8449"/>
    <cellStyle name="Entrada 3 2 3 2 4 3" xfId="8450"/>
    <cellStyle name="Separador de milhares 14 2 2 3 2 2 3" xfId="8451"/>
    <cellStyle name="Nota 3 7 4 6 4" xfId="8452"/>
    <cellStyle name="Entrada 3 2 3 2 4 3 2" xfId="8453"/>
    <cellStyle name="Separador de milhares 7 3 2 2 2 2 2" xfId="8454"/>
    <cellStyle name="Separador de milhares 14 2 2 3 2 2 4" xfId="8455"/>
    <cellStyle name="Entrada 3 2 3 2 4 3 3" xfId="8456"/>
    <cellStyle name="Entrada 3 2 3 2 4 4" xfId="8457"/>
    <cellStyle name="Entrada 3 2 3 2 4 5" xfId="8458"/>
    <cellStyle name="Nota 2 2 2 3 3 10" xfId="8459"/>
    <cellStyle name="Entrada 3 2 3 2 4 6" xfId="8460"/>
    <cellStyle name="Entrada 3 2 3 2 5" xfId="8461"/>
    <cellStyle name="Entrada 3 2 3 2 5 2" xfId="8462"/>
    <cellStyle name="Entrada 3 2 3 2 5 2 2" xfId="8463"/>
    <cellStyle name="Entrada 3 2 3 2 5 2 3" xfId="8464"/>
    <cellStyle name="Entrada 3 2 3 2 5 2 4" xfId="8465"/>
    <cellStyle name="Entrada 3 2 3 2 5 3" xfId="8466"/>
    <cellStyle name="Entrada 3 2 3 2 5 4" xfId="8467"/>
    <cellStyle name="Entrada 3 2 3 2 5 5" xfId="8468"/>
    <cellStyle name="Entrada 3 2 3 2 6" xfId="8469"/>
    <cellStyle name="Entrada 3 2 3 2 6 2" xfId="8470"/>
    <cellStyle name="Entrada 3 2 3 2 6 2 2" xfId="8471"/>
    <cellStyle name="Entrada 3 2 3 2 6 2 3" xfId="8472"/>
    <cellStyle name="Entrada 3 2 3 2 6 2 4" xfId="8473"/>
    <cellStyle name="Entrada 3 2 3 2 6 3" xfId="8474"/>
    <cellStyle name="Entrada 3 2 3 2 6 4" xfId="8475"/>
    <cellStyle name="Moeda 7 4 3 2 2" xfId="8476"/>
    <cellStyle name="Entrada 3 2 3 2 6 5" xfId="8477"/>
    <cellStyle name="Entrada 3 2 3 2 7" xfId="8478"/>
    <cellStyle name="Entrada 3 2 3 2 7 2" xfId="8479"/>
    <cellStyle name="Entrada 3 2 3 2 7 2 2" xfId="8480"/>
    <cellStyle name="Entrada 3 2 3 2 7 2 3" xfId="8481"/>
    <cellStyle name="Entrada 3 2 3 2 7 2 4" xfId="8482"/>
    <cellStyle name="Entrada 3 2 3 2 7 3" xfId="8483"/>
    <cellStyle name="Entrada 3 2 3 2 7 4" xfId="8484"/>
    <cellStyle name="Moeda 7 4 3 3 2" xfId="8485"/>
    <cellStyle name="Entrada 3 2 3 2 7 5" xfId="8486"/>
    <cellStyle name="Entrada 3 2 3 2 8" xfId="8487"/>
    <cellStyle name="Nota 3 6 5 3 3 2 3" xfId="8488"/>
    <cellStyle name="Entrada 3 2 3 2 8 2" xfId="8489"/>
    <cellStyle name="Entrada 3 2 3 2 8 3" xfId="8490"/>
    <cellStyle name="Entrada 3 2 3 2 8 4" xfId="8491"/>
    <cellStyle name="Entrada 3 2 3 2 9" xfId="8492"/>
    <cellStyle name="Total 3 2 3 13" xfId="8493"/>
    <cellStyle name="Entrada 3 2 3 2 9 2" xfId="8494"/>
    <cellStyle name="Total 3 2 3 14" xfId="8495"/>
    <cellStyle name="Entrada 3 2 3 2 9 3" xfId="8496"/>
    <cellStyle name="Entrada 3 2 3 2 9 4" xfId="8497"/>
    <cellStyle name="Entrada 3 2 3 3 10" xfId="8498"/>
    <cellStyle name="Entrada 3 2 3 3 11" xfId="8499"/>
    <cellStyle name="Saída 2 2 2 5 2 2" xfId="8500"/>
    <cellStyle name="Entrada 3 2 3 3 12" xfId="8501"/>
    <cellStyle name="Entrada 3 2 3 3 2" xfId="8502"/>
    <cellStyle name="Nota 3 8 2 5 4" xfId="8503"/>
    <cellStyle name="Nota 2 2 2 4 2 2 3 3 2" xfId="8504"/>
    <cellStyle name="Entrada 3 2 3 3 2 2 2" xfId="8505"/>
    <cellStyle name="Separador de milhares 2 6 2" xfId="8506"/>
    <cellStyle name="Entrada 3 2 3 3 2 2 3" xfId="8507"/>
    <cellStyle name="Separador de milhares 2 6 3" xfId="8508"/>
    <cellStyle name="Normal 3 2" xfId="8509"/>
    <cellStyle name="Entrada 3 2 3 3 2 2 4" xfId="8510"/>
    <cellStyle name="Nota 2 2 2 4 2 2 3 4" xfId="8511"/>
    <cellStyle name="Entrada 3 2 3 3 2 3" xfId="8512"/>
    <cellStyle name="Separador de milhares 2 6 3 2 2 3" xfId="8513"/>
    <cellStyle name="Entrada 3 2 3 3 2 3 2" xfId="8514"/>
    <cellStyle name="Separador de milhares 2 7 2" xfId="8515"/>
    <cellStyle name="Entrada 3 2 3 3 2 3 3" xfId="8516"/>
    <cellStyle name="Nota 2 2 2 4 2 2 3 5" xfId="8517"/>
    <cellStyle name="Entrada 3 2 3 3 2 4" xfId="8518"/>
    <cellStyle name="Entrada 3 2 3 3 2 5" xfId="8519"/>
    <cellStyle name="Entrada 3 2 3 3 2 6" xfId="8520"/>
    <cellStyle name="Entrada 3 2 3 3 3" xfId="8521"/>
    <cellStyle name="Nota 2 2 2 4 2 2 4 3" xfId="8522"/>
    <cellStyle name="Entrada 3 2 3 3 3 2" xfId="8523"/>
    <cellStyle name="Nota 3 8 3 5 4" xfId="8524"/>
    <cellStyle name="Nota 2 2 2 4 2 2 4 3 2" xfId="8525"/>
    <cellStyle name="Entrada 3 2 3 3 3 2 2" xfId="8526"/>
    <cellStyle name="Separador de milhares 3 6 2" xfId="8527"/>
    <cellStyle name="Entrada 3 2 3 3 3 2 3" xfId="8528"/>
    <cellStyle name="Entrada 3 2 3 3 3 2 4" xfId="8529"/>
    <cellStyle name="Nota 2 2 2 4 2 2 4 4" xfId="8530"/>
    <cellStyle name="Entrada 3 2 3 3 3 3" xfId="8531"/>
    <cellStyle name="Entrada 3 2 3 3 3 3 2" xfId="8532"/>
    <cellStyle name="Separador de milhares 3 7 2" xfId="8533"/>
    <cellStyle name="Entrada 3 2 3 3 3 3 3" xfId="8534"/>
    <cellStyle name="Nota 2 2 2 4 2 2 4 5" xfId="8535"/>
    <cellStyle name="Entrada 3 2 3 3 3 4" xfId="8536"/>
    <cellStyle name="Entrada 3 2 3 3 3 5" xfId="8537"/>
    <cellStyle name="Entrada 3 2 3 3 3 6" xfId="8538"/>
    <cellStyle name="Entrada 3 2 3 3 4" xfId="8539"/>
    <cellStyle name="Nota 2 2 2 4 2 2 5 3" xfId="8540"/>
    <cellStyle name="Entrada 3 2 3 3 4 2" xfId="8541"/>
    <cellStyle name="Nota 3 8 4 5 4" xfId="8542"/>
    <cellStyle name="Nota 2 2 2 4 2 2 5 3 2" xfId="8543"/>
    <cellStyle name="Entrada 3 2 3 3 4 2 2" xfId="8544"/>
    <cellStyle name="Nota 3 8 4 5 5" xfId="8545"/>
    <cellStyle name="Entrada 3 2 3 3 4 2 3" xfId="8546"/>
    <cellStyle name="Normal 2 5 6 2" xfId="8547"/>
    <cellStyle name="Entrada 3 2 3 3 4 2 4" xfId="8548"/>
    <cellStyle name="Nota 2 2 2 4 2 2 5 4" xfId="8549"/>
    <cellStyle name="Entrada 3 2 3 3 4 3" xfId="8550"/>
    <cellStyle name="Separador de milhares 14 2 2 4 2 2 3" xfId="8551"/>
    <cellStyle name="Nota 3 8 4 6 4" xfId="8552"/>
    <cellStyle name="Entrada 3 2 3 3 4 3 2" xfId="8553"/>
    <cellStyle name="Entrada 3 2 3 3 4 3 3" xfId="8554"/>
    <cellStyle name="Nota 2 2 2 4 2 2 5 5" xfId="8555"/>
    <cellStyle name="Entrada 3 2 3 3 4 4" xfId="8556"/>
    <cellStyle name="Entrada 3 2 3 3 4 5" xfId="8557"/>
    <cellStyle name="Entrada 3 2 3 3 4 6" xfId="8558"/>
    <cellStyle name="Entrada 3 2 3 3 5" xfId="8559"/>
    <cellStyle name="Nota 2 2 2 4 2 2 6 3" xfId="8560"/>
    <cellStyle name="Entrada 3 2 3 3 5 2" xfId="8561"/>
    <cellStyle name="Nota 3 8 5 5 4" xfId="8562"/>
    <cellStyle name="Entrada 3 2 3 3 5 2 2" xfId="8563"/>
    <cellStyle name="Separador de milhares 5 6 2" xfId="8564"/>
    <cellStyle name="Nota 3 8 5 5 5" xfId="8565"/>
    <cellStyle name="Entrada 3 2 3 3 5 2 3" xfId="8566"/>
    <cellStyle name="Separador de milhares 5 6 3" xfId="8567"/>
    <cellStyle name="Entrada 3 2 3 3 5 2 4" xfId="8568"/>
    <cellStyle name="Nota 2 2 2 4 2 2 6 4" xfId="8569"/>
    <cellStyle name="Entrada 3 2 3 3 5 3" xfId="8570"/>
    <cellStyle name="Nota 3 8 5 6 4" xfId="8571"/>
    <cellStyle name="Entrada 3 2 3 3 5 3 2" xfId="8572"/>
    <cellStyle name="Entrada 3 2 3 3 5 3 3" xfId="8573"/>
    <cellStyle name="Entrada 3 2 3 3 5 4" xfId="8574"/>
    <cellStyle name="Entrada 3 2 3 3 5 5" xfId="8575"/>
    <cellStyle name="Entrada 3 2 3 3 5 6" xfId="8576"/>
    <cellStyle name="Entrada 3 2 3 3 6" xfId="8577"/>
    <cellStyle name="Nota 2 2 2 4 2 2 7 3" xfId="8578"/>
    <cellStyle name="Entrada 3 2 3 3 6 2" xfId="8579"/>
    <cellStyle name="Entrada 3 2 3 3 6 2 2" xfId="8580"/>
    <cellStyle name="Entrada 3 2 3 3 6 2 3" xfId="8581"/>
    <cellStyle name="Entrada 3 2 3 3 6 2 4" xfId="8582"/>
    <cellStyle name="Entrada 3 2 3 3 6 3" xfId="8583"/>
    <cellStyle name="Entrada 3 2 3 3 6 4" xfId="8584"/>
    <cellStyle name="Moeda 7 4 4 2 2" xfId="8585"/>
    <cellStyle name="Entrada 3 2 3 3 6 5" xfId="8586"/>
    <cellStyle name="Entrada 3 2 3 3 7" xfId="8587"/>
    <cellStyle name="Nota 2 2 2 4 2 2 8 3" xfId="8588"/>
    <cellStyle name="Entrada 3 2 3 3 7 2" xfId="8589"/>
    <cellStyle name="Entrada 3 2 3 3 7 3" xfId="8590"/>
    <cellStyle name="Entrada 3 2 3 3 7 4" xfId="8591"/>
    <cellStyle name="Entrada 3 2 3 3 8" xfId="8592"/>
    <cellStyle name="Nota 3 6 5 3 4 2 3" xfId="8593"/>
    <cellStyle name="Entrada 3 2 3 3 8 2" xfId="8594"/>
    <cellStyle name="Entrada 3 2 3 3 8 3" xfId="8595"/>
    <cellStyle name="Entrada 3 2 3 3 8 4" xfId="8596"/>
    <cellStyle name="Entrada 3 2 3 3 9" xfId="8597"/>
    <cellStyle name="Total 3 2 3 2 2 5" xfId="8598"/>
    <cellStyle name="Entrada 3 2 3 3 9 2" xfId="8599"/>
    <cellStyle name="Total 3 2 3 2 2 6" xfId="8600"/>
    <cellStyle name="Entrada 3 2 3 3 9 3" xfId="8601"/>
    <cellStyle name="Normal 67 2 3 2" xfId="8602"/>
    <cellStyle name="Entrada 3 2 3 4 2" xfId="8603"/>
    <cellStyle name="Nota 2 2 2 4 2 3 3 3" xfId="8604"/>
    <cellStyle name="Entrada 3 2 3 4 2 2" xfId="8605"/>
    <cellStyle name="Nota 2 2 2 4 2 3 3 3 2" xfId="8606"/>
    <cellStyle name="Entrada 3 2 3 4 2 2 2" xfId="8607"/>
    <cellStyle name="Entrada 3 2 3 4 2 2 3" xfId="8608"/>
    <cellStyle name="Nota 2 2 2 4 2 3 3 4" xfId="8609"/>
    <cellStyle name="Entrada 3 2 3 4 2 3" xfId="8610"/>
    <cellStyle name="Nota 2 2 2 4 2 3 3 5" xfId="8611"/>
    <cellStyle name="Entrada 3 2 3 4 2 4" xfId="8612"/>
    <cellStyle name="Entrada 3 2 3 4 2 5" xfId="8613"/>
    <cellStyle name="Normal 67 2 3 3" xfId="8614"/>
    <cellStyle name="Entrada 3 2 3 4 3" xfId="8615"/>
    <cellStyle name="Nota 2 2 2 4 2 3 4 3" xfId="8616"/>
    <cellStyle name="Normal 67 2 3 3 2" xfId="8617"/>
    <cellStyle name="Entrada 3 2 3 4 3 2" xfId="8618"/>
    <cellStyle name="Nota 2 2 2 4 2 3 4 4" xfId="8619"/>
    <cellStyle name="Normal 67 2 3 3 3" xfId="8620"/>
    <cellStyle name="Entrada 3 2 3 4 3 3" xfId="8621"/>
    <cellStyle name="Normal 67 2 3 4" xfId="8622"/>
    <cellStyle name="Entrada 3 2 3 4 4" xfId="8623"/>
    <cellStyle name="Nota 2 2 2 4 2 3 5 3" xfId="8624"/>
    <cellStyle name="Entrada 3 2 3 4 4 2" xfId="8625"/>
    <cellStyle name="Nota 2 2 2 4 2 3 5 4" xfId="8626"/>
    <cellStyle name="Entrada 3 2 3 4 4 3" xfId="8627"/>
    <cellStyle name="Normal 67 2 3 5" xfId="8628"/>
    <cellStyle name="Entrada 3 2 3 4 5" xfId="8629"/>
    <cellStyle name="Nota 2 2 2 4 2 3 6 3" xfId="8630"/>
    <cellStyle name="Entrada 3 2 3 4 5 2" xfId="8631"/>
    <cellStyle name="Nota 2 2 2 4 2 3 6 4" xfId="8632"/>
    <cellStyle name="Entrada 3 2 3 4 5 3" xfId="8633"/>
    <cellStyle name="Entrada 3 2 3 4 6" xfId="8634"/>
    <cellStyle name="Nota 2 2 2 4 2 3 7 3" xfId="8635"/>
    <cellStyle name="Entrada 3 2 3 4 6 2" xfId="8636"/>
    <cellStyle name="Entrada 3 2 3 4 6 3" xfId="8637"/>
    <cellStyle name="Entrada 3 2 3 4 7" xfId="8638"/>
    <cellStyle name="Entrada 3 2 3 4 8" xfId="8639"/>
    <cellStyle name="Entrada 3 2 3 4 9" xfId="8640"/>
    <cellStyle name="Normal 67 2 4" xfId="8641"/>
    <cellStyle name="Entrada 3 2 3 5" xfId="8642"/>
    <cellStyle name="Entrada 3 2 3 5 2" xfId="8643"/>
    <cellStyle name="Entrada 3 2 3 5 2 2" xfId="8644"/>
    <cellStyle name="Entrada 3 2 3 5 2 3" xfId="8645"/>
    <cellStyle name="Entrada 3 2 3 5 2 4" xfId="8646"/>
    <cellStyle name="Entrada 3 2 3 5 3" xfId="8647"/>
    <cellStyle name="Entrada 3 2 3 5 3 2" xfId="8648"/>
    <cellStyle name="Entrada 3 2 3 5 3 3" xfId="8649"/>
    <cellStyle name="Entrada 3 2 3 5 4" xfId="8650"/>
    <cellStyle name="Entrada 3 2 3 5 5" xfId="8651"/>
    <cellStyle name="Note 2 6 2 2" xfId="8652"/>
    <cellStyle name="Entrada 3 2 3 5 6" xfId="8653"/>
    <cellStyle name="Entrada 3 2 3 6" xfId="8654"/>
    <cellStyle name="Entrada 3 2 3 6 2" xfId="8655"/>
    <cellStyle name="Entrada 3 2 3 6 2 2" xfId="8656"/>
    <cellStyle name="TableStyleLight1" xfId="8657"/>
    <cellStyle name="Entrada 3 2 3 6 2 3" xfId="8658"/>
    <cellStyle name="Entrada 3 2 3 6 2 4" xfId="8659"/>
    <cellStyle name="Entrada 3 2 3 6 3" xfId="8660"/>
    <cellStyle name="Entrada 3 2 3 6 4" xfId="8661"/>
    <cellStyle name="Entrada 3 2 3 6 5" xfId="8662"/>
    <cellStyle name="Entrada 3 2 3 7" xfId="8663"/>
    <cellStyle name="Entrada 3 2 3 7 2" xfId="8664"/>
    <cellStyle name="Entrada 3 2 3 7 2 2" xfId="8665"/>
    <cellStyle name="Entrada 3 2 3 7 2 3" xfId="8666"/>
    <cellStyle name="Entrada 3 2 3 7 2 4" xfId="8667"/>
    <cellStyle name="Entrada 3 2 3 7 3" xfId="8668"/>
    <cellStyle name="Entrada 3 2 3 7 4" xfId="8669"/>
    <cellStyle name="Entrada 3 2 3 7 5" xfId="8670"/>
    <cellStyle name="Entrada 3 2 3 8" xfId="8671"/>
    <cellStyle name="Entrada 3 2 3 8 2" xfId="8672"/>
    <cellStyle name="Entrada 3 2 3 8 2 2" xfId="8673"/>
    <cellStyle name="Entrada 3 2 3 8 2 3" xfId="8674"/>
    <cellStyle name="Entrada 3 2 3 8 2 4" xfId="8675"/>
    <cellStyle name="Entrada 3 2 3 8 3" xfId="8676"/>
    <cellStyle name="Entrada 3 2 3 8 4" xfId="8677"/>
    <cellStyle name="Entrada 3 2 3 8 5" xfId="8678"/>
    <cellStyle name="Entrada 3 2 3 9" xfId="8679"/>
    <cellStyle name="Entrada 3 2 3 9 2" xfId="8680"/>
    <cellStyle name="Entrada 3 2 3 9 3" xfId="8681"/>
    <cellStyle name="Entrada 3 2 3 9 4" xfId="8682"/>
    <cellStyle name="Entrada 3 2 4 10" xfId="8683"/>
    <cellStyle name="Entrada 3 2 4 11" xfId="8684"/>
    <cellStyle name="Entrada 3 2 4 12" xfId="8685"/>
    <cellStyle name="Entrada 3 2 4 2 2" xfId="8686"/>
    <cellStyle name="Entrada 3 2 4 2 2 2" xfId="8687"/>
    <cellStyle name="Entrada 3 2 4 2 2 3" xfId="8688"/>
    <cellStyle name="Entrada 3 2 4 2 2 4" xfId="8689"/>
    <cellStyle name="Entrada 3 2 4 2 3" xfId="8690"/>
    <cellStyle name="Entrada 3 2 4 2 3 2" xfId="8691"/>
    <cellStyle name="Entrada 3 2 4 2 3 3" xfId="8692"/>
    <cellStyle name="Entrada 3 2 4 2 4" xfId="8693"/>
    <cellStyle name="Entrada 3 2 4 2 5" xfId="8694"/>
    <cellStyle name="Entrada 3 2 4 2 6" xfId="8695"/>
    <cellStyle name="Entrada 3 2 4 3 2" xfId="8696"/>
    <cellStyle name="Entrada 3 2 4 3 2 2" xfId="8697"/>
    <cellStyle name="Entrada 3 2 4 3 2 3" xfId="8698"/>
    <cellStyle name="Note 2 7 2" xfId="8699"/>
    <cellStyle name="Entrada 3 2 4 3 2 4" xfId="8700"/>
    <cellStyle name="Entrada 3 2 4 3 3" xfId="8701"/>
    <cellStyle name="Total 3 2 3 3 10" xfId="8702"/>
    <cellStyle name="Entrada 3 2 4 3 3 2" xfId="8703"/>
    <cellStyle name="Total 3 2 3 3 11" xfId="8704"/>
    <cellStyle name="Entrada 3 2 4 3 3 3" xfId="8705"/>
    <cellStyle name="Entrada 3 2 4 3 4" xfId="8706"/>
    <cellStyle name="Entrada 3 2 4 3 5" xfId="8707"/>
    <cellStyle name="Entrada 3 2 4 3 6" xfId="8708"/>
    <cellStyle name="Entrada 3 2 4 4" xfId="8709"/>
    <cellStyle name="Entrada 3 2 4 4 2" xfId="8710"/>
    <cellStyle name="Entrada 3 2 4 4 2 2" xfId="8711"/>
    <cellStyle name="Entrada 3 2 4 4 2 3" xfId="8712"/>
    <cellStyle name="Note 3 7 2" xfId="8713"/>
    <cellStyle name="Entrada 3 2 4 4 2 4" xfId="8714"/>
    <cellStyle name="Moeda 6 2 10" xfId="8715"/>
    <cellStyle name="Entrada 3 2 4 4 3" xfId="8716"/>
    <cellStyle name="Entrada 3 2 4 4 3 2" xfId="8717"/>
    <cellStyle name="Entrada 3 2 4 4 3 3" xfId="8718"/>
    <cellStyle name="Moeda 6 2 11" xfId="8719"/>
    <cellStyle name="Entrada 3 2 4 4 4" xfId="8720"/>
    <cellStyle name="Separador de milhares 2 7 3 2 2 2" xfId="8721"/>
    <cellStyle name="Entrada 3 2 4 4 5" xfId="8722"/>
    <cellStyle name="Separador de milhares 2 7 3 2 2 3" xfId="8723"/>
    <cellStyle name="Entrada 3 2 4 4 6" xfId="8724"/>
    <cellStyle name="Entrada 3 2 4 5" xfId="8725"/>
    <cellStyle name="Entrada 3 2 4 5 2" xfId="8726"/>
    <cellStyle name="Entrada 3 2 4 5 2 2" xfId="8727"/>
    <cellStyle name="Entrada 3 2 4 5 2 3" xfId="8728"/>
    <cellStyle name="Entrada 3 2 4 5 2 4" xfId="8729"/>
    <cellStyle name="Entrada 3 2 4 5 3" xfId="8730"/>
    <cellStyle name="Separador de milhares 6 3 2 4 4" xfId="8731"/>
    <cellStyle name="Entrada 3 2 4 5 3 2" xfId="8732"/>
    <cellStyle name="Entrada 3 2 4 5 3 3" xfId="8733"/>
    <cellStyle name="Entrada 3 2 4 5 4" xfId="8734"/>
    <cellStyle name="Separador de milhares 2 7 3 2 3 2" xfId="8735"/>
    <cellStyle name="Entrada 3 2 4 5 5" xfId="8736"/>
    <cellStyle name="Note 2 7 2 2" xfId="8737"/>
    <cellStyle name="Entrada 3 2 4 5 6" xfId="8738"/>
    <cellStyle name="Total 2 2 2 3 3 2 2 2" xfId="8739"/>
    <cellStyle name="Entrada 3 2 4 6" xfId="8740"/>
    <cellStyle name="Entrada 3 2 4 6 2" xfId="8741"/>
    <cellStyle name="Entrada 3 2 4 6 2 2" xfId="8742"/>
    <cellStyle name="Entrada 3 2 4 6 2 3" xfId="8743"/>
    <cellStyle name="Entrada 3 2 4 6 2 4" xfId="8744"/>
    <cellStyle name="Entrada 3 2 4 6 3" xfId="8745"/>
    <cellStyle name="Entrada 3 2 4 6 4" xfId="8746"/>
    <cellStyle name="Entrada 3 2 4 6 5" xfId="8747"/>
    <cellStyle name="Total 2 2 2 3 3 2 2 3" xfId="8748"/>
    <cellStyle name="Entrada 3 2 4 7" xfId="8749"/>
    <cellStyle name="Entrada 3 2 4 7 2" xfId="8750"/>
    <cellStyle name="Entrada 3 2 4 7 3" xfId="8751"/>
    <cellStyle name="Entrada 3 2 4 7 4" xfId="8752"/>
    <cellStyle name="Total 2 2 2 3 3 2 2 4" xfId="8753"/>
    <cellStyle name="Entrada 3 2 4 8" xfId="8754"/>
    <cellStyle name="Entrada 3 2 4 8 2" xfId="8755"/>
    <cellStyle name="Entrada 3 2 4 8 3" xfId="8756"/>
    <cellStyle name="Entrada 3 2 4 8 4" xfId="8757"/>
    <cellStyle name="Entrada 3 2 4 9" xfId="8758"/>
    <cellStyle name="Entrada 3 2 4 9 2" xfId="8759"/>
    <cellStyle name="Moeda 6 3 10" xfId="8760"/>
    <cellStyle name="Entrada 3 2 4 9 3" xfId="8761"/>
    <cellStyle name="Entrada 3 2 5 2" xfId="8762"/>
    <cellStyle name="Normal 3 10" xfId="8763"/>
    <cellStyle name="Entrada 3 2 5 2 2" xfId="8764"/>
    <cellStyle name="Normal 3 11" xfId="8765"/>
    <cellStyle name="Entrada 3 2 5 2 3" xfId="8766"/>
    <cellStyle name="Normal 3 12" xfId="8767"/>
    <cellStyle name="Entrada 3 2 5 2 4" xfId="8768"/>
    <cellStyle name="Normal 3 13" xfId="8769"/>
    <cellStyle name="Entrada 3 2 5 2 5" xfId="8770"/>
    <cellStyle name="Entrada 3 2 5 3" xfId="8771"/>
    <cellStyle name="Normal 3 60" xfId="8772"/>
    <cellStyle name="Normal 3 55" xfId="8773"/>
    <cellStyle name="Entrada 3 2 5 3 2" xfId="8774"/>
    <cellStyle name="Normal 3 61" xfId="8775"/>
    <cellStyle name="Normal 3 56" xfId="8776"/>
    <cellStyle name="Entrada 3 2 5 3 3" xfId="8777"/>
    <cellStyle name="Entrada 3 2 5 4" xfId="8778"/>
    <cellStyle name="Entrada 3 2 5 4 2" xfId="8779"/>
    <cellStyle name="Entrada 3 2 5 4 3" xfId="8780"/>
    <cellStyle name="Entrada 3 2 5 5" xfId="8781"/>
    <cellStyle name="Entrada 3 2 5 5 2" xfId="8782"/>
    <cellStyle name="Entrada 3 2 5 5 3" xfId="8783"/>
    <cellStyle name="Total 2 2 2 3 3 2 3 2" xfId="8784"/>
    <cellStyle name="Entrada 3 2 5 6" xfId="8785"/>
    <cellStyle name="Entrada 3 2 5 6 2" xfId="8786"/>
    <cellStyle name="Entrada 3 2 5 6 3" xfId="8787"/>
    <cellStyle name="Total 2 2 2 3 3 2 3 3" xfId="8788"/>
    <cellStyle name="Entrada 3 2 5 7" xfId="8789"/>
    <cellStyle name="Entrada 3 2 5 8" xfId="8790"/>
    <cellStyle name="Entrada 3 2 5 9" xfId="8791"/>
    <cellStyle name="Entrada 3 2 6 2" xfId="8792"/>
    <cellStyle name="Entrada 3 2 6 2 2" xfId="8793"/>
    <cellStyle name="Moeda 10 2 3 5 2 2 2" xfId="8794"/>
    <cellStyle name="Entrada 3 2 6 2 3" xfId="8795"/>
    <cellStyle name="Moeda 10 2 3 5 2 2 3" xfId="8796"/>
    <cellStyle name="Entrada 3 2 6 2 4" xfId="8797"/>
    <cellStyle name="Separador de milhares 6 2 2 2 2 2 2" xfId="8798"/>
    <cellStyle name="Entrada 3 2 6 2 5" xfId="8799"/>
    <cellStyle name="Entrada 3 2 6 3" xfId="8800"/>
    <cellStyle name="Separador de milhares 2 5 2 2 5" xfId="8801"/>
    <cellStyle name="Entrada 3 2 6 3 2" xfId="8802"/>
    <cellStyle name="Separador de milhares 2 5 2 2 6" xfId="8803"/>
    <cellStyle name="Moeda 10 2 3 5 2 3 2" xfId="8804"/>
    <cellStyle name="Entrada 3 2 6 3 3" xfId="8805"/>
    <cellStyle name="Nota 3 6 5 2 3 5 2 2" xfId="8806"/>
    <cellStyle name="Entrada 3 2 6 4" xfId="8807"/>
    <cellStyle name="Entrada 3 2 6 4 2" xfId="8808"/>
    <cellStyle name="Entrada 3 2 6 4 3" xfId="8809"/>
    <cellStyle name="Nota 3 6 5 2 3 5 2 3" xfId="8810"/>
    <cellStyle name="Entrada 3 2 6 5" xfId="8811"/>
    <cellStyle name="Entrada 3 2 6 5 2" xfId="8812"/>
    <cellStyle name="Entrada 3 2 6 5 3" xfId="8813"/>
    <cellStyle name="Moeda 7 4 2 2 3 2 2" xfId="8814"/>
    <cellStyle name="Entrada 3 2 6 6" xfId="8815"/>
    <cellStyle name="Moeda 7 4 2 2 3 2 2 2" xfId="8816"/>
    <cellStyle name="Entrada 3 2 6 6 2" xfId="8817"/>
    <cellStyle name="Separador de milhares 8 6 2 2 2" xfId="8818"/>
    <cellStyle name="Entrada 3 2 6 6 3" xfId="8819"/>
    <cellStyle name="Nota 3 7 3 2 2 2 2 2" xfId="8820"/>
    <cellStyle name="Moeda 7 4 2 2 3 2 3" xfId="8821"/>
    <cellStyle name="Entrada 3 2 6 7" xfId="8822"/>
    <cellStyle name="Nota 3 7 3 2 2 2 2 3" xfId="8823"/>
    <cellStyle name="Entrada 3 2 6 8" xfId="8824"/>
    <cellStyle name="Entrada 3 2 6 9" xfId="8825"/>
    <cellStyle name="Entrada 3 2 7 2" xfId="8826"/>
    <cellStyle name="Entrada 3 2 7 2 2" xfId="8827"/>
    <cellStyle name="Entrada 3 2 7 2 3" xfId="8828"/>
    <cellStyle name="Entrada 3 2 7 2 4" xfId="8829"/>
    <cellStyle name="Entrada 3 2 7 3" xfId="8830"/>
    <cellStyle name="Nota 3 6 5 2 3 5 3 2" xfId="8831"/>
    <cellStyle name="Entrada 3 2 7 4" xfId="8832"/>
    <cellStyle name="Entrada 3 2 7 5" xfId="8833"/>
    <cellStyle name="Separador de milhares 2 2 7 3 5 2" xfId="8834"/>
    <cellStyle name="Nota 3 6 2 2 2 6 2 3" xfId="8835"/>
    <cellStyle name="Entrada 3 2 8" xfId="8836"/>
    <cellStyle name="Nota 3 5 2 2 13" xfId="8837"/>
    <cellStyle name="Entrada 3 2 8 2" xfId="8838"/>
    <cellStyle name="Entrada 3 2 8 2 2" xfId="8839"/>
    <cellStyle name="Entrada 3 2 8 2 3" xfId="8840"/>
    <cellStyle name="Entrada 3 2 8 3" xfId="8841"/>
    <cellStyle name="Entrada 3 2 8 4" xfId="8842"/>
    <cellStyle name="Entrada 3 2 8 5" xfId="8843"/>
    <cellStyle name="Input 3 2 2 6 2 2" xfId="8844"/>
    <cellStyle name="Entrada 3 2 9" xfId="8845"/>
    <cellStyle name="Total 2 2 2 7 2 4" xfId="8846"/>
    <cellStyle name="Entrada 3 2 9 2" xfId="8847"/>
    <cellStyle name="Entrada 3 2 9 3" xfId="8848"/>
    <cellStyle name="Entrada 3 2 9 4" xfId="8849"/>
    <cellStyle name="Separador de milhares 2 10 2 2 2 3 2" xfId="8850"/>
    <cellStyle name="Entrada 3 3" xfId="8851"/>
    <cellStyle name="Nota 2 2 3 2 3 5 3" xfId="8852"/>
    <cellStyle name="Entrada 3 3 10" xfId="8853"/>
    <cellStyle name="Saída 2 2 3 3 7 5" xfId="8854"/>
    <cellStyle name="Nota 2 2 3 2 3 5 3 2" xfId="8855"/>
    <cellStyle name="Entrada 3 3 10 2" xfId="8856"/>
    <cellStyle name="Entrada 3 3 10 3" xfId="8857"/>
    <cellStyle name="Entrada 3 3 10 4" xfId="8858"/>
    <cellStyle name="Nota 2 2 3 2 3 5 4" xfId="8859"/>
    <cellStyle name="Entrada 3 3 11" xfId="8860"/>
    <cellStyle name="Entrada 3 3 11 2" xfId="8861"/>
    <cellStyle name="Separador de milhares 2 11 3 2 2" xfId="8862"/>
    <cellStyle name="Saída 3 2 3 2 2 2 2" xfId="8863"/>
    <cellStyle name="Entrada 3 3 11 3" xfId="8864"/>
    <cellStyle name="Separador de milhares 2 11 3 2 3" xfId="8865"/>
    <cellStyle name="Saída 3 2 3 2 2 2 3" xfId="8866"/>
    <cellStyle name="Entrada 3 3 11 4" xfId="8867"/>
    <cellStyle name="Nota 2 2 3 2 3 5 5" xfId="8868"/>
    <cellStyle name="Entrada 3 3 12" xfId="8869"/>
    <cellStyle name="Entrada 3 3 12 2" xfId="8870"/>
    <cellStyle name="Separador de milhares 2 11 3 3 2" xfId="8871"/>
    <cellStyle name="Saída 3 2 3 2 2 3 2" xfId="8872"/>
    <cellStyle name="Saída 2 2 2 2 2 10 2" xfId="8873"/>
    <cellStyle name="Entrada 3 3 12 3" xfId="8874"/>
    <cellStyle name="Entrada 3 3 13" xfId="8875"/>
    <cellStyle name="Entrada 3 3 14" xfId="8876"/>
    <cellStyle name="Entrada 3 3 15" xfId="8877"/>
    <cellStyle name="Entrada 3 3 2 10 2" xfId="8878"/>
    <cellStyle name="Entrada 3 3 2 10 3" xfId="8879"/>
    <cellStyle name="Output 3 10" xfId="8880"/>
    <cellStyle name="Note 2 5 2 2" xfId="8881"/>
    <cellStyle name="Entrada 3 3 2 11" xfId="8882"/>
    <cellStyle name="Output 3 11" xfId="8883"/>
    <cellStyle name="Note 2 5 2 3" xfId="8884"/>
    <cellStyle name="Entrada 3 3 2 12" xfId="8885"/>
    <cellStyle name="Entrada 3 3 2 2" xfId="8886"/>
    <cellStyle name="Output 3 4 5 3 2" xfId="8887"/>
    <cellStyle name="Nota 3 6 2 2 4 7" xfId="8888"/>
    <cellStyle name="Moeda 8 4 3 3 2 2 2" xfId="8889"/>
    <cellStyle name="Entrada 3 3 2 2 10" xfId="8890"/>
    <cellStyle name="Output 3 4 5 3 3" xfId="8891"/>
    <cellStyle name="Nota 3 6 2 2 4 8" xfId="8892"/>
    <cellStyle name="Moeda 8 4 3 3 2 2 3" xfId="8893"/>
    <cellStyle name="Entrada 3 3 2 2 11" xfId="8894"/>
    <cellStyle name="Moeda 8 4 3 3 2 2 4" xfId="8895"/>
    <cellStyle name="Entrada 3 3 2 2 12" xfId="8896"/>
    <cellStyle name="Entrada 3 3 2 2 2" xfId="8897"/>
    <cellStyle name="Entrada 3 3 2 2 2 2" xfId="8898"/>
    <cellStyle name="Entrada 3 3 2 2 2 2 2" xfId="8899"/>
    <cellStyle name="Entrada 3 3 2 2 2 2 3" xfId="8900"/>
    <cellStyle name="Entrada 3 3 2 2 2 2 4" xfId="8901"/>
    <cellStyle name="Entrada 3 3 2 2 2 3" xfId="8902"/>
    <cellStyle name="Entrada 3 3 2 2 2 3 2" xfId="8903"/>
    <cellStyle name="Entrada 3 3 2 2 2 3 3" xfId="8904"/>
    <cellStyle name="Entrada 3 3 2 2 2 4" xfId="8905"/>
    <cellStyle name="Entrada 3 3 2 2 2 5" xfId="8906"/>
    <cellStyle name="Entrada 3 3 2 2 2 6" xfId="8907"/>
    <cellStyle name="Entrada 3 3 2 2 3" xfId="8908"/>
    <cellStyle name="Entrada 3 3 2 2 3 2" xfId="8909"/>
    <cellStyle name="Output 2 11 3" xfId="8910"/>
    <cellStyle name="Entrada 3 3 2 2 3 2 2" xfId="8911"/>
    <cellStyle name="Output 2 11 4" xfId="8912"/>
    <cellStyle name="Entrada 3 3 2 2 3 2 3" xfId="8913"/>
    <cellStyle name="Entrada 3 3 2 2 3 2 4" xfId="8914"/>
    <cellStyle name="Entrada 3 3 2 2 3 3" xfId="8915"/>
    <cellStyle name="Output 2 12 3" xfId="8916"/>
    <cellStyle name="Entrada 3 3 2 2 3 3 2" xfId="8917"/>
    <cellStyle name="Entrada 3 3 2 2 3 3 3" xfId="8918"/>
    <cellStyle name="Entrada 3 3 2 2 3 4" xfId="8919"/>
    <cellStyle name="Entrada 3 3 2 2 3 5" xfId="8920"/>
    <cellStyle name="Saída 3 2 10 2" xfId="8921"/>
    <cellStyle name="Entrada 3 3 2 2 3 6" xfId="8922"/>
    <cellStyle name="Entrada 3 3 2 2 4" xfId="8923"/>
    <cellStyle name="Input 2 3 3 5 2 4" xfId="8924"/>
    <cellStyle name="Entrada 3 3 2 2 4 2" xfId="8925"/>
    <cellStyle name="Entrada 3 3 2 2 4 2 2" xfId="8926"/>
    <cellStyle name="Entrada 3 3 2 2 4 2 3" xfId="8927"/>
    <cellStyle name="Moeda 7 3 2 3 2" xfId="8928"/>
    <cellStyle name="Entrada 3 3 2 2 4 2 4" xfId="8929"/>
    <cellStyle name="Entrada 3 3 2 2 4 3" xfId="8930"/>
    <cellStyle name="Nota 3 6 5 2 2 2 4" xfId="8931"/>
    <cellStyle name="Entrada 3 3 2 2 4 3 2" xfId="8932"/>
    <cellStyle name="Nota 3 6 5 2 2 2 5" xfId="8933"/>
    <cellStyle name="Entrada 3 3 2 2 4 3 3" xfId="8934"/>
    <cellStyle name="Entrada 3 3 2 2 4 4" xfId="8935"/>
    <cellStyle name="Entrada 3 3 2 2 4 5" xfId="8936"/>
    <cellStyle name="Saída 3 2 11 2" xfId="8937"/>
    <cellStyle name="Entrada 3 3 2 2 4 6" xfId="8938"/>
    <cellStyle name="Entrada 3 3 2 2 5" xfId="8939"/>
    <cellStyle name="Entrada 3 3 2 2 5 2" xfId="8940"/>
    <cellStyle name="Separador de milhares 10 2 2 10" xfId="8941"/>
    <cellStyle name="Entrada 3 3 2 2 5 3" xfId="8942"/>
    <cellStyle name="Entrada 3 3 2 2 5 4" xfId="8943"/>
    <cellStyle name="Entrada 3 3 2 2 6" xfId="8944"/>
    <cellStyle name="Entrada 3 3 2 2 6 2" xfId="8945"/>
    <cellStyle name="Entrada 3 3 2 2 6 3" xfId="8946"/>
    <cellStyle name="Entrada 3 3 2 2 6 4" xfId="8947"/>
    <cellStyle name="Output 3 2 2" xfId="8948"/>
    <cellStyle name="Entrada 3 3 2 2 7" xfId="8949"/>
    <cellStyle name="Output 3 2 2 2" xfId="8950"/>
    <cellStyle name="Entrada 3 3 2 2 7 2" xfId="8951"/>
    <cellStyle name="Output 3 2 2 3" xfId="8952"/>
    <cellStyle name="Entrada 3 3 3 2 5 2 2" xfId="8953"/>
    <cellStyle name="Entrada 3 3 2 2 7 3" xfId="8954"/>
    <cellStyle name="Output 3 2 2 4" xfId="8955"/>
    <cellStyle name="Entrada 3 3 3 2 5 2 3" xfId="8956"/>
    <cellStyle name="Entrada 3 3 2 2 7 4" xfId="8957"/>
    <cellStyle name="Output 3 2 3" xfId="8958"/>
    <cellStyle name="Entrada 3 3 2 2 8" xfId="8959"/>
    <cellStyle name="Output 3 2 3 2" xfId="8960"/>
    <cellStyle name="Entrada 3 3 2 2 8 2" xfId="8961"/>
    <cellStyle name="Output 3 2 3 3" xfId="8962"/>
    <cellStyle name="Entrada 3 3 3 2 5 3 2" xfId="8963"/>
    <cellStyle name="Entrada 3 3 2 2 8 3" xfId="8964"/>
    <cellStyle name="Separador de milhares 7 4 2 2 3 2 2" xfId="8965"/>
    <cellStyle name="Output 3 2 3 4" xfId="8966"/>
    <cellStyle name="Entrada 3 3 3 2 5 3 3" xfId="8967"/>
    <cellStyle name="Entrada 3 3 2 2 8 4" xfId="8968"/>
    <cellStyle name="Output 3 2 4" xfId="8969"/>
    <cellStyle name="Nota 3 5 2 3 2 7 2" xfId="8970"/>
    <cellStyle name="Entrada 3 3 2 2 9" xfId="8971"/>
    <cellStyle name="Output 3 2 4 2" xfId="8972"/>
    <cellStyle name="Entrada 3 3 2 2 9 2" xfId="8973"/>
    <cellStyle name="Output 3 2 4 3" xfId="8974"/>
    <cellStyle name="Entrada 3 3 2 2 9 3" xfId="8975"/>
    <cellStyle name="Entrada 3 3 2 3" xfId="8976"/>
    <cellStyle name="Entrada 3 3 2 3 2" xfId="8977"/>
    <cellStyle name="Entrada 3 3 2 3 2 2" xfId="8978"/>
    <cellStyle name="Entrada 3 3 2 3 2 2 2" xfId="8979"/>
    <cellStyle name="Entrada 3 3 2 3 2 2 3" xfId="8980"/>
    <cellStyle name="Entrada 3 3 2 3 2 3" xfId="8981"/>
    <cellStyle name="Entrada 3 3 2 3 2 4" xfId="8982"/>
    <cellStyle name="Entrada 3 3 2 3 2 5" xfId="8983"/>
    <cellStyle name="Entrada 3 3 2 3 3" xfId="8984"/>
    <cellStyle name="Entrada 3 3 2 3 3 2" xfId="8985"/>
    <cellStyle name="Entrada 3 3 2 3 3 3" xfId="8986"/>
    <cellStyle name="Entrada 3 3 2 3 4" xfId="8987"/>
    <cellStyle name="Input 2 3 3 6 2 4" xfId="8988"/>
    <cellStyle name="Entrada 3 3 2 3 4 2" xfId="8989"/>
    <cellStyle name="Entrada 3 3 2 3 4 3" xfId="8990"/>
    <cellStyle name="Entrada 3 3 2 3 5" xfId="8991"/>
    <cellStyle name="Entrada 3 3 2 3 5 2" xfId="8992"/>
    <cellStyle name="Entrada 3 3 2 3 5 3" xfId="8993"/>
    <cellStyle name="Entrada 3 3 2 3 6" xfId="8994"/>
    <cellStyle name="Entrada 3 3 2 3 6 2" xfId="8995"/>
    <cellStyle name="Entrada 3 3 2 3 6 3" xfId="8996"/>
    <cellStyle name="Output 3 3 2" xfId="8997"/>
    <cellStyle name="Entrada 3 3 2 3 7" xfId="8998"/>
    <cellStyle name="Output 3 3 3" xfId="8999"/>
    <cellStyle name="Entrada 3 3 2 3 8" xfId="9000"/>
    <cellStyle name="Output 3 3 4" xfId="9001"/>
    <cellStyle name="Nota 3 5 2 3 2 8 2" xfId="9002"/>
    <cellStyle name="Entrada 3 3 2 3 9" xfId="9003"/>
    <cellStyle name="Entrada 3 3 2 4" xfId="9004"/>
    <cellStyle name="Entrada 3 3 2 4 2" xfId="9005"/>
    <cellStyle name="Output 2 2 11" xfId="9006"/>
    <cellStyle name="Entrada 3 3 2 4 2 2" xfId="9007"/>
    <cellStyle name="Output 2 2 12" xfId="9008"/>
    <cellStyle name="Entrada 3 3 2 4 2 3" xfId="9009"/>
    <cellStyle name="Output 2 2 13" xfId="9010"/>
    <cellStyle name="Entrada 3 3 2 4 2 4" xfId="9011"/>
    <cellStyle name="Entrada 3 3 2 4 3" xfId="9012"/>
    <cellStyle name="Entrada 3 3 2 4 3 2" xfId="9013"/>
    <cellStyle name="Entrada 3 3 2 4 3 3" xfId="9014"/>
    <cellStyle name="Entrada 3 3 2 4 4" xfId="9015"/>
    <cellStyle name="Entrada 3 3 2 4 5" xfId="9016"/>
    <cellStyle name="Entrada 3 3 2 4 6" xfId="9017"/>
    <cellStyle name="Entrada 3 3 2 5" xfId="9018"/>
    <cellStyle name="Entrada 3 3 2 5 2" xfId="9019"/>
    <cellStyle name="Entrada 3 3 2 5 2 2" xfId="9020"/>
    <cellStyle name="Entrada 3 3 2 5 2 3" xfId="9021"/>
    <cellStyle name="Entrada 3 3 2 5 2 4" xfId="9022"/>
    <cellStyle name="Entrada 3 3 2 5 3" xfId="9023"/>
    <cellStyle name="Entrada 3 3 2 5 4" xfId="9024"/>
    <cellStyle name="Entrada 3 3 2 5 5" xfId="9025"/>
    <cellStyle name="Entrada 3 3 2 6" xfId="9026"/>
    <cellStyle name="Entrada 3 3 2 6 2" xfId="9027"/>
    <cellStyle name="Entrada 3 3 2 6 2 2" xfId="9028"/>
    <cellStyle name="Entrada 3 3 2 6 2 3" xfId="9029"/>
    <cellStyle name="Entrada 3 3 2 6 2 4" xfId="9030"/>
    <cellStyle name="Entrada 3 3 2 6 3" xfId="9031"/>
    <cellStyle name="Entrada 3 3 2 6 4" xfId="9032"/>
    <cellStyle name="Entrada 3 3 2 6 5" xfId="9033"/>
    <cellStyle name="Note 2 3 2 7 2" xfId="9034"/>
    <cellStyle name="Entrada 3 3 2 7" xfId="9035"/>
    <cellStyle name="Entrada 3 3 2 7 2" xfId="9036"/>
    <cellStyle name="Entrada 3 3 2 7 2 2" xfId="9037"/>
    <cellStyle name="Entrada 3 3 2 7 2 3" xfId="9038"/>
    <cellStyle name="Entrada 3 3 2 7 2 4" xfId="9039"/>
    <cellStyle name="Entrada 3 3 2 7 3" xfId="9040"/>
    <cellStyle name="Entrada 3 3 2 7 4" xfId="9041"/>
    <cellStyle name="Entrada 3 3 2 7 5" xfId="9042"/>
    <cellStyle name="Note 2 3 2 7 3" xfId="9043"/>
    <cellStyle name="Entrada 3 3 2 8" xfId="9044"/>
    <cellStyle name="Entrada 3 3 2 8 2" xfId="9045"/>
    <cellStyle name="Entrada 3 3 2 8 3" xfId="9046"/>
    <cellStyle name="Entrada 3 3 2 8 4" xfId="9047"/>
    <cellStyle name="Entrada 3 3 2 9" xfId="9048"/>
    <cellStyle name="Entrada 3 3 2 9 2" xfId="9049"/>
    <cellStyle name="Separador de milhares 2 21 3 2 2 2 2" xfId="9050"/>
    <cellStyle name="Separador de milhares 2 16 3 2 2 2 2" xfId="9051"/>
    <cellStyle name="Entrada 3 3 2 9 3" xfId="9052"/>
    <cellStyle name="Entrada 3 3 2 9 4" xfId="9053"/>
    <cellStyle name="Entrada 3 3 3 10" xfId="9054"/>
    <cellStyle name="Entrada 3 3 3 10 2" xfId="9055"/>
    <cellStyle name="Entrada 3 3 3 10 3" xfId="9056"/>
    <cellStyle name="Note 2 5 7 2" xfId="9057"/>
    <cellStyle name="Entrada 3 3 3 11" xfId="9058"/>
    <cellStyle name="Note 2 5 7 3" xfId="9059"/>
    <cellStyle name="Entrada 3 3 3 12" xfId="9060"/>
    <cellStyle name="Note 2 2 3 2" xfId="9061"/>
    <cellStyle name="Entrada 3 3 3 2 10" xfId="9062"/>
    <cellStyle name="Note 2 2 3 3" xfId="9063"/>
    <cellStyle name="Entrada 3 3 3 2 11" xfId="9064"/>
    <cellStyle name="Note 2 2 3 4" xfId="9065"/>
    <cellStyle name="Entrada 3 3 3 2 12" xfId="9066"/>
    <cellStyle name="Entrada 3 3 3 2 2" xfId="9067"/>
    <cellStyle name="Entrada 3 3 3 2 2 2" xfId="9068"/>
    <cellStyle name="Input 2 5 5" xfId="9069"/>
    <cellStyle name="Entrada 3 3 3 2 2 2 2" xfId="9070"/>
    <cellStyle name="Input 2 5 6" xfId="9071"/>
    <cellStyle name="Entrada 3 3 3 2 2 2 3" xfId="9072"/>
    <cellStyle name="Entrada 3 3 3 2 2 3" xfId="9073"/>
    <cellStyle name="Input 2 6 5" xfId="9074"/>
    <cellStyle name="Entrada 3 3 3 2 2 3 2" xfId="9075"/>
    <cellStyle name="Input 2 6 6" xfId="9076"/>
    <cellStyle name="Entrada 3 3 3 2 2 3 3" xfId="9077"/>
    <cellStyle name="Entrada 3 3 3 2 2 4" xfId="9078"/>
    <cellStyle name="Entrada 3 3 3 2 2 5" xfId="9079"/>
    <cellStyle name="Entrada 3 3 3 2 2 6" xfId="9080"/>
    <cellStyle name="Entrada 3 3 3 2 3" xfId="9081"/>
    <cellStyle name="Entrada 3 3 3 2 3 2" xfId="9082"/>
    <cellStyle name="Input 3 5 5" xfId="9083"/>
    <cellStyle name="Entrada 3 3 3 2 3 2 2" xfId="9084"/>
    <cellStyle name="Input 3 5 6" xfId="9085"/>
    <cellStyle name="Entrada 3 3 3 2 3 2 3" xfId="9086"/>
    <cellStyle name="Entrada 3 3 3 2 3 3" xfId="9087"/>
    <cellStyle name="Input 3 6 5" xfId="9088"/>
    <cellStyle name="Entrada 3 3 3 2 3 3 2" xfId="9089"/>
    <cellStyle name="Entrada 3 3 3 2 3 3 3" xfId="9090"/>
    <cellStyle name="Entrada 3 3 3 2 3 4" xfId="9091"/>
    <cellStyle name="Entrada 3 3 3 2 3 5" xfId="9092"/>
    <cellStyle name="Entrada 3 3 3 2 3 6" xfId="9093"/>
    <cellStyle name="Entrada 3 3 3 2 4" xfId="9094"/>
    <cellStyle name="Entrada 3 3 3 2 4 2" xfId="9095"/>
    <cellStyle name="Entrada 3 3 3 2 4 2 2" xfId="9096"/>
    <cellStyle name="Entrada 3 3 3 2 4 2 3" xfId="9097"/>
    <cellStyle name="Entrada 3 3 3 2 4 3" xfId="9098"/>
    <cellStyle name="Entrada 3 3 3 2 4 3 2" xfId="9099"/>
    <cellStyle name="Separador de milhares 7 4 2 2 2 2 2" xfId="9100"/>
    <cellStyle name="Entrada 3 3 3 2 4 3 3" xfId="9101"/>
    <cellStyle name="Entrada 3 3 3 2 4 4" xfId="9102"/>
    <cellStyle name="Entrada 3 3 3 2 4 5" xfId="9103"/>
    <cellStyle name="Entrada 3 3 3 2 4 6" xfId="9104"/>
    <cellStyle name="Entrada 3 3 3 2 5" xfId="9105"/>
    <cellStyle name="Nota 2 2 2 2 2 2 10" xfId="9106"/>
    <cellStyle name="Entrada 3 3 3 2 5 4" xfId="9107"/>
    <cellStyle name="Nota 2 2 2 2 2 2 11" xfId="9108"/>
    <cellStyle name="Entrada 3 3 3 2 5 5" xfId="9109"/>
    <cellStyle name="Entrada 3 3 3 2 5 6" xfId="9110"/>
    <cellStyle name="Entrada 3 3 3 2 6" xfId="9111"/>
    <cellStyle name="Entrada 3 3 3 2 6 2" xfId="9112"/>
    <cellStyle name="Output 3 3 2 3" xfId="9113"/>
    <cellStyle name="Entrada 3 3 3 2 6 2 2" xfId="9114"/>
    <cellStyle name="Output 3 3 2 4" xfId="9115"/>
    <cellStyle name="Entrada 3 3 3 2 6 2 3" xfId="9116"/>
    <cellStyle name="Output 3 3 2 5" xfId="9117"/>
    <cellStyle name="Entrada 3 3 3 2 6 2 4" xfId="9118"/>
    <cellStyle name="Entrada 3 3 3 2 6 3" xfId="9119"/>
    <cellStyle name="Entrada 3 3 3 2 6 4" xfId="9120"/>
    <cellStyle name="Moeda 8 4 3 2 2" xfId="9121"/>
    <cellStyle name="Entrada 3 3 3 2 6 5" xfId="9122"/>
    <cellStyle name="Output 4 2 2" xfId="9123"/>
    <cellStyle name="Normal 6 2 24 2" xfId="9124"/>
    <cellStyle name="Normal 6 2 19 2" xfId="9125"/>
    <cellStyle name="Entrada 3 3 3 2 7" xfId="9126"/>
    <cellStyle name="Output 4 2 2 2" xfId="9127"/>
    <cellStyle name="Entrada 3 3 3 2 7 2" xfId="9128"/>
    <cellStyle name="Output 4 2 2 3" xfId="9129"/>
    <cellStyle name="Entrada 3 3 3 2 7 3" xfId="9130"/>
    <cellStyle name="Entrada 3 3 3 2 7 4" xfId="9131"/>
    <cellStyle name="Output 4 2 3" xfId="9132"/>
    <cellStyle name="Entrada 3 3 3 2 8" xfId="9133"/>
    <cellStyle name="Nota 2 2 2 5 2 5" xfId="9134"/>
    <cellStyle name="Entrada 3 3 3 2 8 2" xfId="9135"/>
    <cellStyle name="Entrada 3 3 3 2 8 3" xfId="9136"/>
    <cellStyle name="Entrada 3 3 3 2 8 4" xfId="9137"/>
    <cellStyle name="Output 4 2 4" xfId="9138"/>
    <cellStyle name="Nota 3 5 2 3 3 7 2" xfId="9139"/>
    <cellStyle name="Entrada 3 3 3 2 9" xfId="9140"/>
    <cellStyle name="Nota 2 2 2 5 3 5" xfId="9141"/>
    <cellStyle name="Entrada 3 3 3 2 9 2" xfId="9142"/>
    <cellStyle name="Entrada 3 3 3 2 9 3" xfId="9143"/>
    <cellStyle name="Nota 3 6 2 3 2 2 9" xfId="9144"/>
    <cellStyle name="Entrada 3 3 3 3 2" xfId="9145"/>
    <cellStyle name="Entrada 3 3 3 3 2 3" xfId="9146"/>
    <cellStyle name="Entrada 3 3 3 3 2 4" xfId="9147"/>
    <cellStyle name="Entrada 3 3 3 3 2 5" xfId="9148"/>
    <cellStyle name="Entrada 3 3 3 3 3" xfId="9149"/>
    <cellStyle name="Entrada 3 3 3 3 3 2" xfId="9150"/>
    <cellStyle name="Entrada 3 3 3 3 3 3" xfId="9151"/>
    <cellStyle name="Entrada 3 3 3 3 4" xfId="9152"/>
    <cellStyle name="Entrada 3 3 3 3 4 2" xfId="9153"/>
    <cellStyle name="Entrada 3 3 3 3 4 3" xfId="9154"/>
    <cellStyle name="Entrada 3 3 3 3 5" xfId="9155"/>
    <cellStyle name="Entrada 3 3 3 3 6" xfId="9156"/>
    <cellStyle name="Entrada 3 3 3 3 6 2" xfId="9157"/>
    <cellStyle name="Entrada 3 3 3 3 6 3" xfId="9158"/>
    <cellStyle name="Output 4 3 2" xfId="9159"/>
    <cellStyle name="Normal 6 2 30 2" xfId="9160"/>
    <cellStyle name="Normal 6 2 25 2" xfId="9161"/>
    <cellStyle name="Entrada 3 3 3 3 7" xfId="9162"/>
    <cellStyle name="Output 4 3 3" xfId="9163"/>
    <cellStyle name="Entrada 3 3 3 3 8" xfId="9164"/>
    <cellStyle name="Nota 3 5 2 3 3 8 2" xfId="9165"/>
    <cellStyle name="Entrada 3 3 3 3 9" xfId="9166"/>
    <cellStyle name="Nota 3 6 2 3 2 3 9" xfId="9167"/>
    <cellStyle name="Entrada 3 3 3 4 2" xfId="9168"/>
    <cellStyle name="Nota 3 6 2 3 2 3 9 2" xfId="9169"/>
    <cellStyle name="Normal 3 22 4" xfId="9170"/>
    <cellStyle name="Normal 3 17 4" xfId="9171"/>
    <cellStyle name="Entrada 3 3 3 4 2 2" xfId="9172"/>
    <cellStyle name="Entrada 3 3 3 4 2 3" xfId="9173"/>
    <cellStyle name="Entrada 3 3 3 4 2 4" xfId="9174"/>
    <cellStyle name="Entrada 3 3 3 4 3" xfId="9175"/>
    <cellStyle name="Normal 3 23 4" xfId="9176"/>
    <cellStyle name="Normal 3 18 4" xfId="9177"/>
    <cellStyle name="Entrada 3 3 3 4 3 2" xfId="9178"/>
    <cellStyle name="Entrada 3 3 3 4 3 3" xfId="9179"/>
    <cellStyle name="Entrada 3 3 3 4 4" xfId="9180"/>
    <cellStyle name="Entrada 3 3 3 4 5" xfId="9181"/>
    <cellStyle name="Entrada 3 3 3 4 6" xfId="9182"/>
    <cellStyle name="Entrada 3 3 3 5" xfId="9183"/>
    <cellStyle name="Entrada 3 3 3 5 2" xfId="9184"/>
    <cellStyle name="Entrada 3 3 3 5 2 2" xfId="9185"/>
    <cellStyle name="Entrada 3 3 3 5 2 3" xfId="9186"/>
    <cellStyle name="Entrada 3 3 3 5 2 4" xfId="9187"/>
    <cellStyle name="Entrada 3 3 3 5 3" xfId="9188"/>
    <cellStyle name="Entrada 3 3 3 5 4" xfId="9189"/>
    <cellStyle name="Entrada 3 3 3 5 5" xfId="9190"/>
    <cellStyle name="Entrada 3 3 3 6" xfId="9191"/>
    <cellStyle name="Entrada 3 3 3 6 2" xfId="9192"/>
    <cellStyle name="Entrada 3 3 3 6 2 2" xfId="9193"/>
    <cellStyle name="Entrada 3 3 3 6 2 3" xfId="9194"/>
    <cellStyle name="Entrada 3 3 3 6 2 4" xfId="9195"/>
    <cellStyle name="Entrada 3 3 3 6 3" xfId="9196"/>
    <cellStyle name="Entrada 3 3 3 6 4" xfId="9197"/>
    <cellStyle name="Entrada 3 3 3 6 5" xfId="9198"/>
    <cellStyle name="Note 2 3 2 8 2" xfId="9199"/>
    <cellStyle name="Entrada 3 3 3 7" xfId="9200"/>
    <cellStyle name="Entrada 3 3 3 7 2" xfId="9201"/>
    <cellStyle name="Entrada 3 3 3 7 2 2" xfId="9202"/>
    <cellStyle name="Entrada 3 3 3 7 2 3" xfId="9203"/>
    <cellStyle name="Entrada 3 3 3 7 2 4" xfId="9204"/>
    <cellStyle name="Entrada 3 3 3 7 3" xfId="9205"/>
    <cellStyle name="Entrada 3 3 3 7 4" xfId="9206"/>
    <cellStyle name="Entrada 3 3 3 7 5" xfId="9207"/>
    <cellStyle name="Note 2 3 2 8 3" xfId="9208"/>
    <cellStyle name="Entrada 3 3 3 8" xfId="9209"/>
    <cellStyle name="Entrada 3 3 3 8 2" xfId="9210"/>
    <cellStyle name="Entrada 3 3 3 8 3" xfId="9211"/>
    <cellStyle name="Entrada 3 3 3 8 4" xfId="9212"/>
    <cellStyle name="Entrada 3 3 3 9" xfId="9213"/>
    <cellStyle name="Entrada 3 3 3 9 2" xfId="9214"/>
    <cellStyle name="Entrada 3 3 3 9 3" xfId="9215"/>
    <cellStyle name="Entrada 3 3 3 9 4" xfId="9216"/>
    <cellStyle name="Saída 3 2 3 2 4 2" xfId="9217"/>
    <cellStyle name="Entrada 3 3 4 10" xfId="9218"/>
    <cellStyle name="Saída 3 2 3 2 4 3" xfId="9219"/>
    <cellStyle name="Entrada 3 3 4 11" xfId="9220"/>
    <cellStyle name="Saída 3 2 3 2 4 4" xfId="9221"/>
    <cellStyle name="Entrada 3 3 4 12" xfId="9222"/>
    <cellStyle name="Entrada 3 3 4 2" xfId="9223"/>
    <cellStyle name="Entrada 3 3 4 2 2 2" xfId="9224"/>
    <cellStyle name="Entrada 3 3 4 2 2 3" xfId="9225"/>
    <cellStyle name="Entrada 3 3 4 2 2 4" xfId="9226"/>
    <cellStyle name="Entrada 3 3 4 2 3" xfId="9227"/>
    <cellStyle name="Entrada 3 3 4 2 3 2" xfId="9228"/>
    <cellStyle name="Entrada 3 3 4 2 3 3" xfId="9229"/>
    <cellStyle name="Entrada 3 3 4 2 4" xfId="9230"/>
    <cellStyle name="Entrada 3 3 4 2 5" xfId="9231"/>
    <cellStyle name="Entrada 3 3 4 2 6" xfId="9232"/>
    <cellStyle name="Normal 73 3 2" xfId="9233"/>
    <cellStyle name="Entrada 3 3 4 3" xfId="9234"/>
    <cellStyle name="Entrada 3 3 4 3 2" xfId="9235"/>
    <cellStyle name="Output 2 2 2 10" xfId="9236"/>
    <cellStyle name="Nota 3 5 2 9 3" xfId="9237"/>
    <cellStyle name="Entrada 3 3 4 3 2 2" xfId="9238"/>
    <cellStyle name="Output 2 2 2 11" xfId="9239"/>
    <cellStyle name="Nota 3 5 2 9 4" xfId="9240"/>
    <cellStyle name="Entrada 3 3 4 3 2 3" xfId="9241"/>
    <cellStyle name="Output 2 2 2 12" xfId="9242"/>
    <cellStyle name="Entrada 3 3 4 3 2 4" xfId="9243"/>
    <cellStyle name="Entrada 3 3 4 3 3" xfId="9244"/>
    <cellStyle name="Entrada 3 3 4 3 3 2" xfId="9245"/>
    <cellStyle name="Entrada 3 3 4 3 3 3" xfId="9246"/>
    <cellStyle name="Entrada 3 3 4 3 4" xfId="9247"/>
    <cellStyle name="Entrada 3 3 4 3 5" xfId="9248"/>
    <cellStyle name="Entrada 3 3 4 3 6" xfId="9249"/>
    <cellStyle name="Entrada 3 3 4 4" xfId="9250"/>
    <cellStyle name="Entrada 3 3 4 4 2" xfId="9251"/>
    <cellStyle name="Nota 3 5 3 9 3" xfId="9252"/>
    <cellStyle name="Entrada 3 3 4 4 2 2" xfId="9253"/>
    <cellStyle name="Nota 3 5 3 9 4" xfId="9254"/>
    <cellStyle name="Entrada 3 3 4 4 2 3" xfId="9255"/>
    <cellStyle name="Entrada 3 3 4 4 2 4" xfId="9256"/>
    <cellStyle name="Entrada 3 3 4 4 3" xfId="9257"/>
    <cellStyle name="Entrada 3 3 4 4 3 2" xfId="9258"/>
    <cellStyle name="Entrada 3 3 4 4 3 3" xfId="9259"/>
    <cellStyle name="Entrada 3 3 4 4 4" xfId="9260"/>
    <cellStyle name="Entrada 3 3 4 4 5" xfId="9261"/>
    <cellStyle name="Entrada 3 3 4 4 6" xfId="9262"/>
    <cellStyle name="Entrada 3 3 4 5" xfId="9263"/>
    <cellStyle name="Entrada 3 3 4 5 2" xfId="9264"/>
    <cellStyle name="Normal 19 22 3" xfId="9265"/>
    <cellStyle name="Normal 19 17 3" xfId="9266"/>
    <cellStyle name="Entrada 3 3 4 5 2 2" xfId="9267"/>
    <cellStyle name="Entrada 3 3 4 5 2 3" xfId="9268"/>
    <cellStyle name="Entrada 3 3 4 5 2 4" xfId="9269"/>
    <cellStyle name="Entrada 3 3 4 5 3" xfId="9270"/>
    <cellStyle name="Normal 19 23 3" xfId="9271"/>
    <cellStyle name="Normal 19 18 3" xfId="9272"/>
    <cellStyle name="Entrada 3 3 4 5 3 2" xfId="9273"/>
    <cellStyle name="Entrada 3 3 4 5 3 3" xfId="9274"/>
    <cellStyle name="Entrada 3 3 4 5 4" xfId="9275"/>
    <cellStyle name="Entrada 3 3 4 5 5" xfId="9276"/>
    <cellStyle name="Note 3 7 2 2" xfId="9277"/>
    <cellStyle name="Entrada 3 3 4 5 6" xfId="9278"/>
    <cellStyle name="Total 2 2 2 3 3 3 2 2" xfId="9279"/>
    <cellStyle name="Entrada 3 3 4 6" xfId="9280"/>
    <cellStyle name="Entrada 3 3 4 6 2" xfId="9281"/>
    <cellStyle name="Total 2 2 2 2 2 2 3" xfId="9282"/>
    <cellStyle name="Entrada 3 3 4 6 2 2" xfId="9283"/>
    <cellStyle name="Total 2 2 2 2 2 2 4" xfId="9284"/>
    <cellStyle name="Entrada 3 3 4 6 2 3" xfId="9285"/>
    <cellStyle name="Total 2 2 2 2 2 2 5" xfId="9286"/>
    <cellStyle name="Entrada 3 3 4 6 2 4" xfId="9287"/>
    <cellStyle name="Entrada 3 3 4 6 3" xfId="9288"/>
    <cellStyle name="Entrada 3 3 4 6 4" xfId="9289"/>
    <cellStyle name="Entrada 3 3 4 6 5" xfId="9290"/>
    <cellStyle name="Total 2 2 2 3 3 3 2 3" xfId="9291"/>
    <cellStyle name="Note 2 3 2 9 2" xfId="9292"/>
    <cellStyle name="Entrada 3 3 4 7" xfId="9293"/>
    <cellStyle name="Entrada 3 3 4 7 2" xfId="9294"/>
    <cellStyle name="Entrada 3 3 4 7 3" xfId="9295"/>
    <cellStyle name="Entrada 3 3 4 7 4" xfId="9296"/>
    <cellStyle name="Total 2 2 2 3 3 3 2 4" xfId="9297"/>
    <cellStyle name="Entrada 3 3 4 8" xfId="9298"/>
    <cellStyle name="Entrada 3 3 4 8 2" xfId="9299"/>
    <cellStyle name="Nota 2 3 2 2 10" xfId="9300"/>
    <cellStyle name="Entrada 3 3 4 8 3" xfId="9301"/>
    <cellStyle name="Nota 2 3 2 2 11" xfId="9302"/>
    <cellStyle name="Entrada 3 3 4 8 4" xfId="9303"/>
    <cellStyle name="Entrada 3 3 4 9" xfId="9304"/>
    <cellStyle name="Entrada 3 3 4 9 2" xfId="9305"/>
    <cellStyle name="Entrada 3 3 4 9 3" xfId="9306"/>
    <cellStyle name="Entrada 3 3 5 2" xfId="9307"/>
    <cellStyle name="Entrada 3 3 5 2 2 2" xfId="9308"/>
    <cellStyle name="Separador de milhares 2 3 2 3 2 2 2 2" xfId="9309"/>
    <cellStyle name="Entrada 3 3 5 2 2 3" xfId="9310"/>
    <cellStyle name="Entrada 3 3 5 2 4" xfId="9311"/>
    <cellStyle name="Entrada 3 3 5 2 5" xfId="9312"/>
    <cellStyle name="Entrada 3 3 5 3" xfId="9313"/>
    <cellStyle name="Entrada 3 3 5 3 2" xfId="9314"/>
    <cellStyle name="Entrada 3 3 5 3 3" xfId="9315"/>
    <cellStyle name="Entrada 3 3 5 4" xfId="9316"/>
    <cellStyle name="Entrada 3 3 5 4 2" xfId="9317"/>
    <cellStyle name="Entrada 3 3 5 4 3" xfId="9318"/>
    <cellStyle name="Separador de milhares 2 2 11 2 2 2 2 2" xfId="9319"/>
    <cellStyle name="Entrada 3 3 5 5" xfId="9320"/>
    <cellStyle name="Separador de milhares 2 2 11 2 2 2 2 2 2" xfId="9321"/>
    <cellStyle name="Separador de milhares 11 3 10" xfId="9322"/>
    <cellStyle name="Entrada 3 3 5 5 2" xfId="9323"/>
    <cellStyle name="Entrada 3 3 5 5 3" xfId="9324"/>
    <cellStyle name="Total 2 2 2 3 3 3 3 2" xfId="9325"/>
    <cellStyle name="Separador de milhares 2 2 11 2 2 2 2 3" xfId="9326"/>
    <cellStyle name="Entrada 3 3 5 6" xfId="9327"/>
    <cellStyle name="Entrada 3 3 5 6 2" xfId="9328"/>
    <cellStyle name="Entrada 3 3 5 6 3" xfId="9329"/>
    <cellStyle name="Total 2 2 2 3 3 3 3 3" xfId="9330"/>
    <cellStyle name="Entrada 3 3 5 7" xfId="9331"/>
    <cellStyle name="Entrada 3 3 5 8" xfId="9332"/>
    <cellStyle name="Entrada 3 3 5 9" xfId="9333"/>
    <cellStyle name="Entrada 3 3 6 2" xfId="9334"/>
    <cellStyle name="Saída 3 2 2 3 5 6" xfId="9335"/>
    <cellStyle name="Entrada 3 3 6 2 2" xfId="9336"/>
    <cellStyle name="Moeda 10 2 3 6 2 2 2" xfId="9337"/>
    <cellStyle name="Entrada 3 3 6 2 3" xfId="9338"/>
    <cellStyle name="Entrada 3 3 6 2 4" xfId="9339"/>
    <cellStyle name="Entrada 3 3 6 3" xfId="9340"/>
    <cellStyle name="Nota 3 6 5 2 3 6 2 2" xfId="9341"/>
    <cellStyle name="Entrada 3 3 6 4" xfId="9342"/>
    <cellStyle name="Separador de milhares 2 2 11 2 2 2 3 2" xfId="9343"/>
    <cellStyle name="Nota 3 6 5 2 3 6 2 3" xfId="9344"/>
    <cellStyle name="Entrada 3 3 6 5" xfId="9345"/>
    <cellStyle name="Entrada 3 3 7" xfId="9346"/>
    <cellStyle name="Entrada 3 3 7 2" xfId="9347"/>
    <cellStyle name="Entrada 3 3 7 2 2" xfId="9348"/>
    <cellStyle name="Entrada 3 3 7 2 3" xfId="9349"/>
    <cellStyle name="Entrada 3 3 7 2 4" xfId="9350"/>
    <cellStyle name="Entrada 3 3 7 3" xfId="9351"/>
    <cellStyle name="Entrada 3 3 7 4" xfId="9352"/>
    <cellStyle name="Entrada 3 3 7 5" xfId="9353"/>
    <cellStyle name="Entrada 3 3 8" xfId="9354"/>
    <cellStyle name="Entrada 3 3 8 2" xfId="9355"/>
    <cellStyle name="Entrada 3 3 8 2 2" xfId="9356"/>
    <cellStyle name="Entrada 3 3 8 2 3" xfId="9357"/>
    <cellStyle name="Entrada 3 3 8 2 4" xfId="9358"/>
    <cellStyle name="Entrada 3 3 8 3" xfId="9359"/>
    <cellStyle name="Entrada 3 3 8 4" xfId="9360"/>
    <cellStyle name="Entrada 3 3 8 5" xfId="9361"/>
    <cellStyle name="Entrada 3 3 9" xfId="9362"/>
    <cellStyle name="Total 2 2 2 8 2 4" xfId="9363"/>
    <cellStyle name="Entrada 3 3 9 2" xfId="9364"/>
    <cellStyle name="Entrada 3 3 9 2 2" xfId="9365"/>
    <cellStyle name="Entrada 3 3 9 2 3" xfId="9366"/>
    <cellStyle name="Entrada 3 3 9 2 4" xfId="9367"/>
    <cellStyle name="Entrada 3 3 9 3" xfId="9368"/>
    <cellStyle name="Entrada 3 3 9 4" xfId="9369"/>
    <cellStyle name="Separador de milhares 14 11 3 2 2 2" xfId="9370"/>
    <cellStyle name="Entrada 3 3 9 5" xfId="9371"/>
    <cellStyle name="Nota 3 6 3 3 2 9 2" xfId="9372"/>
    <cellStyle name="Entrada 3 4" xfId="9373"/>
    <cellStyle name="Entrada 3 4 2 2" xfId="9374"/>
    <cellStyle name="Entrada 3 4 2 3" xfId="9375"/>
    <cellStyle name="Nota 2 2 2 2 3 2 3 2" xfId="9376"/>
    <cellStyle name="Entrada 3 4 4 2" xfId="9377"/>
    <cellStyle name="Nota 2 2 2 2 3 2 3 3" xfId="9378"/>
    <cellStyle name="Normal 74 3 2" xfId="9379"/>
    <cellStyle name="Entrada 3 4 4 3" xfId="9380"/>
    <cellStyle name="Nota 2 2 2 2 3 2 6" xfId="9381"/>
    <cellStyle name="Entrada 3 4 7" xfId="9382"/>
    <cellStyle name="Entrada 3 5" xfId="9383"/>
    <cellStyle name="Entrada 3 5 2" xfId="9384"/>
    <cellStyle name="Entrada 3 5 2 2" xfId="9385"/>
    <cellStyle name="Entrada 3 5 2 3" xfId="9386"/>
    <cellStyle name="Note 2 2 4 7" xfId="9387"/>
    <cellStyle name="Nota 2 2 2 2 3 3 3 2" xfId="9388"/>
    <cellStyle name="Entrada 3 5 4 2" xfId="9389"/>
    <cellStyle name="Note 2 2 4 8" xfId="9390"/>
    <cellStyle name="Nota 2 2 2 2 3 3 3 3" xfId="9391"/>
    <cellStyle name="Normal 80 3 2" xfId="9392"/>
    <cellStyle name="Normal 75 3 2" xfId="9393"/>
    <cellStyle name="Entrada 3 5 4 3" xfId="9394"/>
    <cellStyle name="Separador de milhares 2 11 3 2 2 2 2" xfId="9395"/>
    <cellStyle name="Nota 2 2 2 2 3 3 6" xfId="9396"/>
    <cellStyle name="Entrada 3 5 7" xfId="9397"/>
    <cellStyle name="Note 3 2 3 2" xfId="9398"/>
    <cellStyle name="Entrada 3 6" xfId="9399"/>
    <cellStyle name="Note 3 2 3 3" xfId="9400"/>
    <cellStyle name="Entrada 3 7" xfId="9401"/>
    <cellStyle name="Note 2 3 2 4 2" xfId="9402"/>
    <cellStyle name="Entrada 4" xfId="9403"/>
    <cellStyle name="Estilo 1" xfId="9404"/>
    <cellStyle name="Nota 3 6 3 2 2 5" xfId="9405"/>
    <cellStyle name="Estilo 1 2" xfId="9406"/>
    <cellStyle name="Nota 3 6 3 2 2 5 2" xfId="9407"/>
    <cellStyle name="Estilo 1 2 2" xfId="9408"/>
    <cellStyle name="Nota 3 6 3 2 2 5 2 2" xfId="9409"/>
    <cellStyle name="Estilo 1 2 2 2" xfId="9410"/>
    <cellStyle name="Nota 3 6 3 2 2 5 3" xfId="9411"/>
    <cellStyle name="Estilo 1 2 3" xfId="9412"/>
    <cellStyle name="Nota 3 6 3 2 2 5 3 2" xfId="9413"/>
    <cellStyle name="Estilo 1 2 3 2" xfId="9414"/>
    <cellStyle name="Nota 3 6 3 2 2 5 4" xfId="9415"/>
    <cellStyle name="Estilo 1 2 4" xfId="9416"/>
    <cellStyle name="Nota 3 6 3 2 2 6" xfId="9417"/>
    <cellStyle name="Estilo 1 3" xfId="9418"/>
    <cellStyle name="Nota 3 6 3 2 2 6 2" xfId="9419"/>
    <cellStyle name="Estilo 1 3 2" xfId="9420"/>
    <cellStyle name="Nota 3 6 3 2 2 6 2 2" xfId="9421"/>
    <cellStyle name="Estilo 1 3 2 2" xfId="9422"/>
    <cellStyle name="Separador de milhares 2 13 2 2 2" xfId="9423"/>
    <cellStyle name="Nota 3 6 3 2 2 6 3" xfId="9424"/>
    <cellStyle name="Estilo 1 3 3" xfId="9425"/>
    <cellStyle name="Separador de milhares 2 13 2 2 2 2" xfId="9426"/>
    <cellStyle name="Estilo 1 3 3 2" xfId="9427"/>
    <cellStyle name="Separador de milhares 2 13 2 2 3" xfId="9428"/>
    <cellStyle name="Nota 3 6 3 2 2 6 4" xfId="9429"/>
    <cellStyle name="Estilo 1 3 4" xfId="9430"/>
    <cellStyle name="Nota 3 6 3 2 2 7" xfId="9431"/>
    <cellStyle name="Estilo 1 4" xfId="9432"/>
    <cellStyle name="Nota 3 6 3 2 2 8" xfId="9433"/>
    <cellStyle name="Estilo 1 5" xfId="9434"/>
    <cellStyle name="Nota 3 6 3 2 2 9" xfId="9435"/>
    <cellStyle name="Estilo 1 6" xfId="9436"/>
    <cellStyle name="Estilo 1 7" xfId="9437"/>
    <cellStyle name="Euro" xfId="9438"/>
    <cellStyle name="Euro 2" xfId="9439"/>
    <cellStyle name="Euro 2 2" xfId="9440"/>
    <cellStyle name="Euro 3" xfId="9441"/>
    <cellStyle name="Saída 3 2 4 4 2 2" xfId="9442"/>
    <cellStyle name="Euro 4" xfId="9443"/>
    <cellStyle name="Output 2 3 2 7 2 2" xfId="9444"/>
    <cellStyle name="Excel Built-in Excel Built-in Excel Built-in Excel Built-in Excel Built-in Excel Built-in Excel Built-in Excel Built-in Separador de milhares 4" xfId="9445"/>
    <cellStyle name="Nota 3 5 3 3 2 8" xfId="9446"/>
    <cellStyle name="Excel Built-in Excel Built-in Excel Built-in Excel Built-in Excel Built-in Excel Built-in Excel Built-in Separador de milhares 4" xfId="9447"/>
    <cellStyle name="Vírgula 6 3 3 4" xfId="9448"/>
    <cellStyle name="Separador de milhares 14 6 2 2" xfId="9449"/>
    <cellStyle name="Excel Built-in Normal" xfId="9450"/>
    <cellStyle name="Excel Built-in Normal 1" xfId="9451"/>
    <cellStyle name="Excel_BuiltIn_Comma" xfId="9452"/>
    <cellStyle name="Porcentagem 18 2" xfId="9453"/>
    <cellStyle name="Nota 3 7 2 3 5 2" xfId="9454"/>
    <cellStyle name="Explanatory Text" xfId="9455"/>
    <cellStyle name="Nota 3 7 2 3 5 2 2" xfId="9456"/>
    <cellStyle name="Input 2 2 4 2 4" xfId="9457"/>
    <cellStyle name="Explanatory Text 2" xfId="9458"/>
    <cellStyle name="Good" xfId="9459"/>
    <cellStyle name="Nota 3 5 2 4 5 6 2" xfId="9460"/>
    <cellStyle name="Heading 1" xfId="9461"/>
    <cellStyle name="Heading 1 2" xfId="9462"/>
    <cellStyle name="Heading 1 3" xfId="9463"/>
    <cellStyle name="Heading 2 2" xfId="9464"/>
    <cellStyle name="Heading 2 3" xfId="9465"/>
    <cellStyle name="Heading 3 2" xfId="9466"/>
    <cellStyle name="Heading 3 3" xfId="9467"/>
    <cellStyle name="Heading 3 4" xfId="9468"/>
    <cellStyle name="Heading 5" xfId="9469"/>
    <cellStyle name="Heading1" xfId="9470"/>
    <cellStyle name="Input 3 2 3 4" xfId="9471"/>
    <cellStyle name="Hyperlink 2" xfId="9472"/>
    <cellStyle name="Incorrecto 2" xfId="9473"/>
    <cellStyle name="Incorreto 2" xfId="9474"/>
    <cellStyle name="Input 2 3 3 2 3 3" xfId="9475"/>
    <cellStyle name="Input 2 3 3" xfId="9476"/>
    <cellStyle name="Input" xfId="9477"/>
    <cellStyle name="Nota 2 3 2 2 2 2 7" xfId="9478"/>
    <cellStyle name="Input 2 3 3 2" xfId="9479"/>
    <cellStyle name="Input 2" xfId="9480"/>
    <cellStyle name="Nota 2 2 3 3 4 3" xfId="9481"/>
    <cellStyle name="Input 2 10" xfId="9482"/>
    <cellStyle name="Nota 2 2 3 3 4 3 2" xfId="9483"/>
    <cellStyle name="Input 2 10 2" xfId="9484"/>
    <cellStyle name="Input 2 10 3" xfId="9485"/>
    <cellStyle name="Porcentagem 14 3 2 3 3 2" xfId="9486"/>
    <cellStyle name="Input 2 10 4" xfId="9487"/>
    <cellStyle name="Nota 2 2 3 3 4 4 2" xfId="9488"/>
    <cellStyle name="Input 2 11 2" xfId="9489"/>
    <cellStyle name="Input 2 11 3" xfId="9490"/>
    <cellStyle name="Input 2 2 10" xfId="9491"/>
    <cellStyle name="Total 3 3 3 2 4 4" xfId="9492"/>
    <cellStyle name="Nota 3 5 2 4 2 3 11" xfId="9493"/>
    <cellStyle name="Input 2 2 10 2" xfId="9494"/>
    <cellStyle name="Total 3 3 3 2 4 5" xfId="9495"/>
    <cellStyle name="Input 2 2 10 3" xfId="9496"/>
    <cellStyle name="Total 3 3 3 2 4 6" xfId="9497"/>
    <cellStyle name="Input 2 2 10 4" xfId="9498"/>
    <cellStyle name="Input 2 2 11" xfId="9499"/>
    <cellStyle name="Total 3 3 3 2 5 4" xfId="9500"/>
    <cellStyle name="Input 2 2 11 2" xfId="9501"/>
    <cellStyle name="Total 3 3 3 2 5 5" xfId="9502"/>
    <cellStyle name="Input 2 2 11 3" xfId="9503"/>
    <cellStyle name="Vírgula 3 4 2" xfId="9504"/>
    <cellStyle name="Input 2 2 12" xfId="9505"/>
    <cellStyle name="Vírgula 3 4 3" xfId="9506"/>
    <cellStyle name="Input 2 2 13" xfId="9507"/>
    <cellStyle name="Moeda 7 4 3 5 2 2" xfId="9508"/>
    <cellStyle name="Input 2 2 14" xfId="9509"/>
    <cellStyle name="Input 2 3 3 2 2 2" xfId="9510"/>
    <cellStyle name="Input 2 2 2" xfId="9511"/>
    <cellStyle name="Separador de milhares 11 4 2 2" xfId="9512"/>
    <cellStyle name="Saída 2 2 5 2 4" xfId="9513"/>
    <cellStyle name="Input 2 2 2 10 2" xfId="9514"/>
    <cellStyle name="Separador de milhares 11 4 2 3" xfId="9515"/>
    <cellStyle name="Saída 2 2 5 2 5" xfId="9516"/>
    <cellStyle name="Input 2 2 2 10 3" xfId="9517"/>
    <cellStyle name="Input 2 2 2 2" xfId="9518"/>
    <cellStyle name="Input 2 2 2 2 10" xfId="9519"/>
    <cellStyle name="Input 2 2 2 2 11" xfId="9520"/>
    <cellStyle name="Input 2 2 2 2 12" xfId="9521"/>
    <cellStyle name="Input 2 2 2 2 2" xfId="9522"/>
    <cellStyle name="Total 2 2 2 3 4 4 3" xfId="9523"/>
    <cellStyle name="Input 2 2 2 2 2 2" xfId="9524"/>
    <cellStyle name="Input 2 2 2 2 2 2 2" xfId="9525"/>
    <cellStyle name="Separador de milhares 2 9 2 2 3 2" xfId="9526"/>
    <cellStyle name="Saída 2 2 2 3 2 2 2 2" xfId="9527"/>
    <cellStyle name="Input 2 2 2 2 2 2 3" xfId="9528"/>
    <cellStyle name="Separador de milhares 2 9 2 2 3 3" xfId="9529"/>
    <cellStyle name="Saída 2 2 2 3 2 2 2 3" xfId="9530"/>
    <cellStyle name="Nota 3 5 3 2 3 2" xfId="9531"/>
    <cellStyle name="Input 2 2 2 2 2 2 4" xfId="9532"/>
    <cellStyle name="Input 2 2 2 2 2 3" xfId="9533"/>
    <cellStyle name="Saída 3 3 4 2 2 3" xfId="9534"/>
    <cellStyle name="Input 2 2 2 2 2 3 2" xfId="9535"/>
    <cellStyle name="Separador de milhares 2 9 2 2 4 2" xfId="9536"/>
    <cellStyle name="Saída 3 3 4 2 2 4" xfId="9537"/>
    <cellStyle name="Saída 2 2 2 3 2 2 3 2" xfId="9538"/>
    <cellStyle name="Nota 3 7 3 2 3 4 2 2" xfId="9539"/>
    <cellStyle name="Input 2 2 2 2 2 3 3" xfId="9540"/>
    <cellStyle name="Input 2 2 2 2 2 4" xfId="9541"/>
    <cellStyle name="Input 2 2 2 2 2 5" xfId="9542"/>
    <cellStyle name="Input 2 2 2 2 2 6" xfId="9543"/>
    <cellStyle name="Input 2 2 2 2 3" xfId="9544"/>
    <cellStyle name="Total 2 2 2 3 4 5 3" xfId="9545"/>
    <cellStyle name="Input 2 2 2 2 3 2" xfId="9546"/>
    <cellStyle name="Input 2 2 2 2 3 2 2" xfId="9547"/>
    <cellStyle name="Saída 2 2 2 3 2 3 2 2" xfId="9548"/>
    <cellStyle name="Input 2 2 2 2 3 2 3" xfId="9549"/>
    <cellStyle name="Saída 2 2 2 3 2 3 2 3" xfId="9550"/>
    <cellStyle name="Nota 3 5 3 3 3 2" xfId="9551"/>
    <cellStyle name="Input 2 2 2 2 3 2 4" xfId="9552"/>
    <cellStyle name="Input 2 2 2 2 3 3" xfId="9553"/>
    <cellStyle name="Saída 3 3 4 3 2 3" xfId="9554"/>
    <cellStyle name="Input 2 2 2 2 3 3 2" xfId="9555"/>
    <cellStyle name="Saída 3 3 4 3 2 4" xfId="9556"/>
    <cellStyle name="Saída 2 2 2 3 2 3 3 2" xfId="9557"/>
    <cellStyle name="Nota 3 7 3 2 3 5 2 2" xfId="9558"/>
    <cellStyle name="Input 2 2 2 2 3 3 3" xfId="9559"/>
    <cellStyle name="Input 2 2 2 2 3 4" xfId="9560"/>
    <cellStyle name="Input 2 2 2 2 3 5" xfId="9561"/>
    <cellStyle name="Input 2 2 2 2 3 6" xfId="9562"/>
    <cellStyle name="Nota 3 7 2 3 3 2 2" xfId="9563"/>
    <cellStyle name="Input 2 2 2 2 4" xfId="9564"/>
    <cellStyle name="Total 2 2 2 3 4 6 3" xfId="9565"/>
    <cellStyle name="Input 2 2 2 2 4 2" xfId="9566"/>
    <cellStyle name="Input 2 2 2 2 4 2 2" xfId="9567"/>
    <cellStyle name="Saída 2 2 2 3 2 4 2 2" xfId="9568"/>
    <cellStyle name="Input 2 2 2 2 4 2 3" xfId="9569"/>
    <cellStyle name="Saída 2 2 2 3 2 4 2 3" xfId="9570"/>
    <cellStyle name="Nota 3 5 3 4 3 2" xfId="9571"/>
    <cellStyle name="Input 2 2 2 2 4 2 4" xfId="9572"/>
    <cellStyle name="Input 2 2 2 2 4 3" xfId="9573"/>
    <cellStyle name="Saída 3 3 4 4 2 3" xfId="9574"/>
    <cellStyle name="Input 2 2 2 2 4 3 2" xfId="9575"/>
    <cellStyle name="Saída 3 3 4 4 2 4" xfId="9576"/>
    <cellStyle name="Saída 2 2 2 3 2 4 3 2" xfId="9577"/>
    <cellStyle name="Nota 3 7 3 2 3 6 2 2" xfId="9578"/>
    <cellStyle name="Input 2 2 2 2 4 3 3" xfId="9579"/>
    <cellStyle name="Input 2 2 2 2 4 4" xfId="9580"/>
    <cellStyle name="Input 2 2 2 2 4 5" xfId="9581"/>
    <cellStyle name="Input 2 2 2 2 4 6" xfId="9582"/>
    <cellStyle name="Input 3 2 2 6 4" xfId="9583"/>
    <cellStyle name="Input 2 2 2 2 5 2 2" xfId="9584"/>
    <cellStyle name="Saída 2 2 2 3 2 5 2 2" xfId="9585"/>
    <cellStyle name="Input 3 2 2 6 5" xfId="9586"/>
    <cellStyle name="Input 2 2 2 2 5 2 3" xfId="9587"/>
    <cellStyle name="Saída 2 2 2 3 2 5 2 3" xfId="9588"/>
    <cellStyle name="Nota 3 5 3 5 3 2" xfId="9589"/>
    <cellStyle name="Input 2 2 2 2 5 2 4" xfId="9590"/>
    <cellStyle name="Saída 3 3 4 5 2 3" xfId="9591"/>
    <cellStyle name="Input 3 2 2 7 4" xfId="9592"/>
    <cellStyle name="Input 2 2 2 2 5 3 2" xfId="9593"/>
    <cellStyle name="Saída 3 3 4 5 2 4" xfId="9594"/>
    <cellStyle name="Input 2 2 2 2 5 3 3" xfId="9595"/>
    <cellStyle name="Input 2 2 2 2 5 5" xfId="9596"/>
    <cellStyle name="Input 2 2 2 2 5 6" xfId="9597"/>
    <cellStyle name="Note 6" xfId="9598"/>
    <cellStyle name="Input 2 2 2 2 6 2" xfId="9599"/>
    <cellStyle name="Input 2 2 2 2 6 2 2" xfId="9600"/>
    <cellStyle name="Saída 2 2 2 3 2 6 2 2" xfId="9601"/>
    <cellStyle name="Input 2 2 2 2 6 2 3" xfId="9602"/>
    <cellStyle name="Saída 2 2 2 3 2 6 2 3" xfId="9603"/>
    <cellStyle name="Nota 3 5 3 6 3 2" xfId="9604"/>
    <cellStyle name="Input 2 2 2 2 6 2 4" xfId="9605"/>
    <cellStyle name="Note 7" xfId="9606"/>
    <cellStyle name="Input 2 2 2 2 6 3" xfId="9607"/>
    <cellStyle name="Input 2 2 2 2 6 4" xfId="9608"/>
    <cellStyle name="Input 2 2 2 2 6 5" xfId="9609"/>
    <cellStyle name="Input 2 2 2 2 7 2" xfId="9610"/>
    <cellStyle name="Input 2 2 2 2 7 3" xfId="9611"/>
    <cellStyle name="Input 2 2 2 2 7 4" xfId="9612"/>
    <cellStyle name="Input 2 2 2 2 8 2" xfId="9613"/>
    <cellStyle name="Input 2 2 2 2 8 3" xfId="9614"/>
    <cellStyle name="Separador de milhares 2 2 2 3 4 2 2" xfId="9615"/>
    <cellStyle name="Input 2 2 2 2 8 4" xfId="9616"/>
    <cellStyle name="Input 2 2 2 2 9" xfId="9617"/>
    <cellStyle name="Input 2 2 2 3" xfId="9618"/>
    <cellStyle name="Nota 3 6 2 11" xfId="9619"/>
    <cellStyle name="Input 2 2 2 3 2" xfId="9620"/>
    <cellStyle name="Nota 3 6 2 11 2" xfId="9621"/>
    <cellStyle name="Input 2 2 2 3 2 2" xfId="9622"/>
    <cellStyle name="Nota 3 8 6" xfId="9623"/>
    <cellStyle name="Input 2 2 2 3 2 2 2" xfId="9624"/>
    <cellStyle name="Separador de milhares 2 9 3 2 3 2" xfId="9625"/>
    <cellStyle name="Saída 2 2 2 3 3 2 2 2" xfId="9626"/>
    <cellStyle name="Nota 3 8 7" xfId="9627"/>
    <cellStyle name="Input 2 2 2 3 2 2 3" xfId="9628"/>
    <cellStyle name="Input 2 2 2 3 2 3" xfId="9629"/>
    <cellStyle name="Input 2 2 2 3 2 4" xfId="9630"/>
    <cellStyle name="Input 2 2 2 3 2 5" xfId="9631"/>
    <cellStyle name="Nota 3 6 2 12" xfId="9632"/>
    <cellStyle name="Input 2 2 2 3 3" xfId="9633"/>
    <cellStyle name="Input 2 2 2 3 3 2" xfId="9634"/>
    <cellStyle name="Input 2 2 2 3 3 3" xfId="9635"/>
    <cellStyle name="Porcentagem 16 3 2" xfId="9636"/>
    <cellStyle name="Nota 3 7 2 3 3 3 2" xfId="9637"/>
    <cellStyle name="Input 2 2 2 3 4" xfId="9638"/>
    <cellStyle name="Porcentagem 16 3 2 2" xfId="9639"/>
    <cellStyle name="Input 2 2 2 3 4 2" xfId="9640"/>
    <cellStyle name="Input 2 2 2 3 4 3" xfId="9641"/>
    <cellStyle name="Porcentagem 16 3 4 2" xfId="9642"/>
    <cellStyle name="Input 2 2 2 3 6 2" xfId="9643"/>
    <cellStyle name="Porcentagem 16 3 4 3" xfId="9644"/>
    <cellStyle name="Input 2 2 2 3 6 3" xfId="9645"/>
    <cellStyle name="Input 2 2 2 3 9" xfId="9646"/>
    <cellStyle name="Input 2 2 2 4" xfId="9647"/>
    <cellStyle name="Input 2 2 2 4 2" xfId="9648"/>
    <cellStyle name="Input 2 2 2 4 2 2" xfId="9649"/>
    <cellStyle name="Input 2 2 2 4 2 3" xfId="9650"/>
    <cellStyle name="Input 2 2 2 4 2 4" xfId="9651"/>
    <cellStyle name="Input 2 2 2 4 3" xfId="9652"/>
    <cellStyle name="Input 2 2 2 4 3 2" xfId="9653"/>
    <cellStyle name="Input 2 2 2 4 3 3" xfId="9654"/>
    <cellStyle name="Input 2 2 2 4 4" xfId="9655"/>
    <cellStyle name="Total 3 2 2 2 3 5 2" xfId="9656"/>
    <cellStyle name="Input 2 2 2 5" xfId="9657"/>
    <cellStyle name="Input 2 2 2 5 2" xfId="9658"/>
    <cellStyle name="Input 2 2 2 5 2 2" xfId="9659"/>
    <cellStyle name="Input 2 2 2 5 2 3" xfId="9660"/>
    <cellStyle name="Total 3 3 2 7 2" xfId="9661"/>
    <cellStyle name="Input 2 2 2 5 2 4" xfId="9662"/>
    <cellStyle name="Input 2 2 2 5 3" xfId="9663"/>
    <cellStyle name="Input 2 2 2 5 4" xfId="9664"/>
    <cellStyle name="Total 3 2 2 2 3 5 3" xfId="9665"/>
    <cellStyle name="Input 2 2 2 6" xfId="9666"/>
    <cellStyle name="Input 2 2 2 6 2" xfId="9667"/>
    <cellStyle name="Input 2 2 2 6 2 2" xfId="9668"/>
    <cellStyle name="Input 2 2 2 6 2 3" xfId="9669"/>
    <cellStyle name="Total 3 3 3 7 2" xfId="9670"/>
    <cellStyle name="Input 2 2 2 6 2 4" xfId="9671"/>
    <cellStyle name="Input 2 2 2 6 3" xfId="9672"/>
    <cellStyle name="Input 2 2 2 6 4" xfId="9673"/>
    <cellStyle name="Input 2 2 2 7" xfId="9674"/>
    <cellStyle name="Input 2 2 2 7 2" xfId="9675"/>
    <cellStyle name="Input 2 2 2 7 2 2" xfId="9676"/>
    <cellStyle name="Input 2 2 2 7 2 3" xfId="9677"/>
    <cellStyle name="Total 3 3 4 7 2" xfId="9678"/>
    <cellStyle name="Input 2 2 2 7 2 4" xfId="9679"/>
    <cellStyle name="Saída 3 2 4 5 2 2" xfId="9680"/>
    <cellStyle name="Input 2 2 2 7 3" xfId="9681"/>
    <cellStyle name="Saída 3 2 4 5 2 3" xfId="9682"/>
    <cellStyle name="Input 2 2 2 7 4" xfId="9683"/>
    <cellStyle name="Saída 3 2 4 5 2 4" xfId="9684"/>
    <cellStyle name="Input 2 2 2 7 5" xfId="9685"/>
    <cellStyle name="Input 2 2 2 8" xfId="9686"/>
    <cellStyle name="Nota 3 6 3 11" xfId="9687"/>
    <cellStyle name="Input 2 2 2 8 2" xfId="9688"/>
    <cellStyle name="Saída 3 2 4 5 3 2" xfId="9689"/>
    <cellStyle name="Nota 3 6 3 12" xfId="9690"/>
    <cellStyle name="Input 2 2 2 8 3" xfId="9691"/>
    <cellStyle name="Saída 3 2 4 5 3 3" xfId="9692"/>
    <cellStyle name="Nota 3 6 3 13" xfId="9693"/>
    <cellStyle name="Input 2 2 2 8 4" xfId="9694"/>
    <cellStyle name="Input 2 2 2 9" xfId="9695"/>
    <cellStyle name="Input 2 2 2 9 2" xfId="9696"/>
    <cellStyle name="Input 2 3 2 2 10" xfId="9697"/>
    <cellStyle name="Input 2 2 2 9 3" xfId="9698"/>
    <cellStyle name="Input 2 3 2 2 11" xfId="9699"/>
    <cellStyle name="Input 2 2 2 9 4" xfId="9700"/>
    <cellStyle name="Input 2 3 3 2 2 3" xfId="9701"/>
    <cellStyle name="Input 2 2 3" xfId="9702"/>
    <cellStyle name="Input 2 2 3 10" xfId="9703"/>
    <cellStyle name="Input 2 2 3 11" xfId="9704"/>
    <cellStyle name="Input 2 2 3 12" xfId="9705"/>
    <cellStyle name="Input 2 2 3 2" xfId="9706"/>
    <cellStyle name="Input 2 2 3 2 2" xfId="9707"/>
    <cellStyle name="Input 2 2 3 2 2 2" xfId="9708"/>
    <cellStyle name="Input 2 2 3 2 2 3" xfId="9709"/>
    <cellStyle name="Input 2 2 3 2 2 4" xfId="9710"/>
    <cellStyle name="Total 2 2 2 3 10 2" xfId="9711"/>
    <cellStyle name="Input 2 2 3 2 3" xfId="9712"/>
    <cellStyle name="Input 2 2 3 2 3 2" xfId="9713"/>
    <cellStyle name="Input 2 2 3 2 3 3" xfId="9714"/>
    <cellStyle name="Total 2 2 2 3 10 3" xfId="9715"/>
    <cellStyle name="Nota 3 7 2 3 4 2 2" xfId="9716"/>
    <cellStyle name="Input 2 2 3 2 4" xfId="9717"/>
    <cellStyle name="Input 2 2 3 3" xfId="9718"/>
    <cellStyle name="Input 2 2 3 3 2" xfId="9719"/>
    <cellStyle name="Input 2 2 3 3 2 2" xfId="9720"/>
    <cellStyle name="Input 2 2 3 3 2 3" xfId="9721"/>
    <cellStyle name="Input 2 2 3 3 2 4" xfId="9722"/>
    <cellStyle name="Total 2 2 2 3 11 2" xfId="9723"/>
    <cellStyle name="Input 2 2 3 3 3" xfId="9724"/>
    <cellStyle name="Input 2 2 3 3 3 2" xfId="9725"/>
    <cellStyle name="Input 2 2 3 3 3 3" xfId="9726"/>
    <cellStyle name="Total 2 2 2 3 11 3" xfId="9727"/>
    <cellStyle name="Nota 3 7 2 3 4 3 2" xfId="9728"/>
    <cellStyle name="Input 2 2 3 3 4" xfId="9729"/>
    <cellStyle name="Input 2 2 3 4" xfId="9730"/>
    <cellStyle name="Input 2 2 3 4 2" xfId="9731"/>
    <cellStyle name="Input 2 2 3 4 2 2" xfId="9732"/>
    <cellStyle name="Input 2 2 3 4 2 3" xfId="9733"/>
    <cellStyle name="Input 2 2 3 4 2 4" xfId="9734"/>
    <cellStyle name="Input 2 2 3 4 3" xfId="9735"/>
    <cellStyle name="Input 2 2 3 4 3 2" xfId="9736"/>
    <cellStyle name="Input 2 2 3 4 3 3" xfId="9737"/>
    <cellStyle name="Input 2 2 3 4 4" xfId="9738"/>
    <cellStyle name="Total 3 2 2 2 3 6 2" xfId="9739"/>
    <cellStyle name="Input 2 2 3 5" xfId="9740"/>
    <cellStyle name="Input 2 2 3 5 2" xfId="9741"/>
    <cellStyle name="Input 2 2 3 5 2 2" xfId="9742"/>
    <cellStyle name="Input 2 2 3 5 2 3" xfId="9743"/>
    <cellStyle name="Input 2 2 3 5 3" xfId="9744"/>
    <cellStyle name="Input 2 2 3 5 3 2" xfId="9745"/>
    <cellStyle name="Input 2 2 3 5 3 3" xfId="9746"/>
    <cellStyle name="Input 2 2 3 5 4" xfId="9747"/>
    <cellStyle name="Total 3 2 2 2 3 6 3" xfId="9748"/>
    <cellStyle name="Input 2 2 3 6" xfId="9749"/>
    <cellStyle name="Input 2 2 3 6 2" xfId="9750"/>
    <cellStyle name="Input 2 2 3 6 2 2" xfId="9751"/>
    <cellStyle name="Input 2 2 3 6 2 3" xfId="9752"/>
    <cellStyle name="Input 2 2 3 7" xfId="9753"/>
    <cellStyle name="Input 2 2 3 7 2" xfId="9754"/>
    <cellStyle name="Saída 3 2 4 6 2 2" xfId="9755"/>
    <cellStyle name="Input 2 2 3 7 3" xfId="9756"/>
    <cellStyle name="Saída 3 2 4 6 2 3" xfId="9757"/>
    <cellStyle name="Input 2 2 3 7 4" xfId="9758"/>
    <cellStyle name="Input 2 2 3 8" xfId="9759"/>
    <cellStyle name="Input 2 2 3 8 2" xfId="9760"/>
    <cellStyle name="Input 2 2 3 8 3" xfId="9761"/>
    <cellStyle name="Input 2 2 3 8 4" xfId="9762"/>
    <cellStyle name="Input 2 2 3 9" xfId="9763"/>
    <cellStyle name="Input 2 2 3 9 2" xfId="9764"/>
    <cellStyle name="Input 2 2 3 9 3" xfId="9765"/>
    <cellStyle name="Input 2 3 3 2 2 4" xfId="9766"/>
    <cellStyle name="Input 2 2 4" xfId="9767"/>
    <cellStyle name="Total 2 2 3 6 2 3" xfId="9768"/>
    <cellStyle name="Input 2 2 4 2" xfId="9769"/>
    <cellStyle name="Input 2 2 4 2 2" xfId="9770"/>
    <cellStyle name="Input 2 2 4 2 2 2" xfId="9771"/>
    <cellStyle name="Input 2 2 4 2 2 3" xfId="9772"/>
    <cellStyle name="Input 2 2 4 2 3" xfId="9773"/>
    <cellStyle name="Total 2 2 3 6 2 4" xfId="9774"/>
    <cellStyle name="Input 2 2 4 3" xfId="9775"/>
    <cellStyle name="Input 2 2 4 3 2" xfId="9776"/>
    <cellStyle name="Input 2 2 4 3 3" xfId="9777"/>
    <cellStyle name="Input 2 2 4 4" xfId="9778"/>
    <cellStyle name="Input 2 2 4 4 2" xfId="9779"/>
    <cellStyle name="Input 2 2 4 4 3" xfId="9780"/>
    <cellStyle name="Input 2 2 4 5" xfId="9781"/>
    <cellStyle name="Input 2 2 4 5 2" xfId="9782"/>
    <cellStyle name="Input 2 2 4 5 3" xfId="9783"/>
    <cellStyle name="Input 2 2 4 6" xfId="9784"/>
    <cellStyle name="Input 2 2 4 6 2" xfId="9785"/>
    <cellStyle name="Input 2 2 4 6 3" xfId="9786"/>
    <cellStyle name="Input 2 2 4 7" xfId="9787"/>
    <cellStyle name="Input 2 2 4 8" xfId="9788"/>
    <cellStyle name="Input 2 2 4 9" xfId="9789"/>
    <cellStyle name="Input 2 2 5" xfId="9790"/>
    <cellStyle name="Input 2 2 5 2" xfId="9791"/>
    <cellStyle name="Separador de milhares 2 2 4 2 2 2 4" xfId="9792"/>
    <cellStyle name="Input 2 2 5 2 2" xfId="9793"/>
    <cellStyle name="Separador de milhares 2 2 4 2 2 2 5" xfId="9794"/>
    <cellStyle name="Input 2 2 5 2 3" xfId="9795"/>
    <cellStyle name="Separador de milhares 2 2 4 2 2 2 6" xfId="9796"/>
    <cellStyle name="Porcentagem 19 2 2" xfId="9797"/>
    <cellStyle name="Nota 3 7 2 3 6 2 2" xfId="9798"/>
    <cellStyle name="Input 2 2 5 2 4" xfId="9799"/>
    <cellStyle name="Input 2 2 5 3" xfId="9800"/>
    <cellStyle name="Input 2 2 5 4" xfId="9801"/>
    <cellStyle name="Input 2 2 6" xfId="9802"/>
    <cellStyle name="Input 2 2 6 2" xfId="9803"/>
    <cellStyle name="Input 2 2 6 2 2" xfId="9804"/>
    <cellStyle name="Input 2 2 6 2 3" xfId="9805"/>
    <cellStyle name="Input 2 2 6 2 4" xfId="9806"/>
    <cellStyle name="Input 2 2 6 3" xfId="9807"/>
    <cellStyle name="Input 2 2 6 4" xfId="9808"/>
    <cellStyle name="Input 2 2 6 5" xfId="9809"/>
    <cellStyle name="Input 2 2 7" xfId="9810"/>
    <cellStyle name="Input 2 2 7 2" xfId="9811"/>
    <cellStyle name="Input 2 2 7 2 4" xfId="9812"/>
    <cellStyle name="Input 2 2 7 3" xfId="9813"/>
    <cellStyle name="Input 2 2 7 4" xfId="9814"/>
    <cellStyle name="Input 2 2 7 5" xfId="9815"/>
    <cellStyle name="Nota 2 2 3 4 9 2" xfId="9816"/>
    <cellStyle name="Input 2 2 8" xfId="9817"/>
    <cellStyle name="Input 2 2 8 2" xfId="9818"/>
    <cellStyle name="Input 2 2 8 2 2" xfId="9819"/>
    <cellStyle name="Input 2 2 8 2 3" xfId="9820"/>
    <cellStyle name="Input 2 2 8 2 4" xfId="9821"/>
    <cellStyle name="Input 2 2 8 3" xfId="9822"/>
    <cellStyle name="Input 2 2 8 4" xfId="9823"/>
    <cellStyle name="Input 2 2 8 5" xfId="9824"/>
    <cellStyle name="Input 2 2 9 4" xfId="9825"/>
    <cellStyle name="Separador de milhares 2 2 9 3 3" xfId="9826"/>
    <cellStyle name="Nota 3 7 4 5 2 3" xfId="9827"/>
    <cellStyle name="Input 2 3 10" xfId="9828"/>
    <cellStyle name="Separador de milhares 2 2 9 3 3 2" xfId="9829"/>
    <cellStyle name="Input 2 3 10 2" xfId="9830"/>
    <cellStyle name="Separador de milhares 2 2 9 3 3 3" xfId="9831"/>
    <cellStyle name="Input 2 3 10 3" xfId="9832"/>
    <cellStyle name="Input 2 3 10 4" xfId="9833"/>
    <cellStyle name="Separador de milhares 2 2 9 3 4" xfId="9834"/>
    <cellStyle name="Input 2 3 11" xfId="9835"/>
    <cellStyle name="Separador de milhares 2 2 9 3 4 2" xfId="9836"/>
    <cellStyle name="Input 2 3 11 2" xfId="9837"/>
    <cellStyle name="Separador de milhares 2 2 9 3 4 3" xfId="9838"/>
    <cellStyle name="Input 2 3 11 3" xfId="9839"/>
    <cellStyle name="Separador de milhares 2 2 9 3 5" xfId="9840"/>
    <cellStyle name="Input 2 3 12" xfId="9841"/>
    <cellStyle name="Separador de milhares 2 2 9 3 6" xfId="9842"/>
    <cellStyle name="Input 2 3 13" xfId="9843"/>
    <cellStyle name="Separador de milhares 2 2 9 3 7" xfId="9844"/>
    <cellStyle name="Input 2 3 14" xfId="9845"/>
    <cellStyle name="Input 2 3 3 2 3 2" xfId="9846"/>
    <cellStyle name="Input 2 3 2" xfId="9847"/>
    <cellStyle name="Nota 2 3 3 2 3 3 2" xfId="9848"/>
    <cellStyle name="Input 2 3 2 10" xfId="9849"/>
    <cellStyle name="Nota 2 3 3 2 3 3 2 3" xfId="9850"/>
    <cellStyle name="Input 2 3 2 10 3" xfId="9851"/>
    <cellStyle name="Nota 2 3 3 2 3 3 3" xfId="9852"/>
    <cellStyle name="Input 2 3 2 11" xfId="9853"/>
    <cellStyle name="Nota 2 3 3 2 3 3 4" xfId="9854"/>
    <cellStyle name="Input 2 3 2 12" xfId="9855"/>
    <cellStyle name="Input 2 3 2 2" xfId="9856"/>
    <cellStyle name="Input 2 3 2 2 12" xfId="9857"/>
    <cellStyle name="Nota 3 5 2 2 3 2 4" xfId="9858"/>
    <cellStyle name="Input 2 3 2 2 2" xfId="9859"/>
    <cellStyle name="Nota 3 5 2 2 3 2 4 2" xfId="9860"/>
    <cellStyle name="Input 2 3 2 2 2 2" xfId="9861"/>
    <cellStyle name="Nota 3 5 2 2 3 2 4 2 2" xfId="9862"/>
    <cellStyle name="Input 2 3 2 2 2 2 2" xfId="9863"/>
    <cellStyle name="Saída 2 2 3 3 2 2 2 2" xfId="9864"/>
    <cellStyle name="Nota 3 5 2 2 3 2 4 2 3" xfId="9865"/>
    <cellStyle name="Input 2 3 2 2 2 2 3" xfId="9866"/>
    <cellStyle name="Saída 2 2 3 3 2 2 2 3" xfId="9867"/>
    <cellStyle name="Input 2 3 2 2 2 2 4" xfId="9868"/>
    <cellStyle name="Nota 3 5 2 2 3 2 4 3" xfId="9869"/>
    <cellStyle name="Input 2 3 2 2 2 3" xfId="9870"/>
    <cellStyle name="Nota 3 5 2 2 3 2 4 3 2" xfId="9871"/>
    <cellStyle name="Input 2 3 2 2 2 3 2" xfId="9872"/>
    <cellStyle name="Saída 2 2 3 3 2 2 3 2" xfId="9873"/>
    <cellStyle name="Input 2 3 2 2 2 3 3" xfId="9874"/>
    <cellStyle name="Nota 3 5 2 2 3 2 4 4" xfId="9875"/>
    <cellStyle name="Input 2 3 2 2 2 4" xfId="9876"/>
    <cellStyle name="Nota 3 5 2 2 3 2 4 5" xfId="9877"/>
    <cellStyle name="Input 2 3 2 2 2 5" xfId="9878"/>
    <cellStyle name="Input 2 3 2 2 2 6" xfId="9879"/>
    <cellStyle name="Nota 3 5 2 2 3 2 5" xfId="9880"/>
    <cellStyle name="Input 2 3 2 2 3" xfId="9881"/>
    <cellStyle name="Nota 3 5 2 2 3 2 5 2" xfId="9882"/>
    <cellStyle name="Input 2 3 2 2 3 2" xfId="9883"/>
    <cellStyle name="Nota 3 5 2 2 3 2 5 2 2" xfId="9884"/>
    <cellStyle name="Input 2 3 2 2 3 2 2" xfId="9885"/>
    <cellStyle name="Saída 2 2 3 3 2 3 2 2" xfId="9886"/>
    <cellStyle name="Nota 3 5 2 2 3 2 5 2 3" xfId="9887"/>
    <cellStyle name="Input 2 3 2 2 3 2 3" xfId="9888"/>
    <cellStyle name="Saída 2 2 3 3 2 3 2 3" xfId="9889"/>
    <cellStyle name="Nota 3 5 3 10" xfId="9890"/>
    <cellStyle name="Input 2 3 2 2 3 2 4" xfId="9891"/>
    <cellStyle name="Nota 3 5 2 2 3 2 5 3" xfId="9892"/>
    <cellStyle name="Input 2 3 2 2 3 3" xfId="9893"/>
    <cellStyle name="Nota 3 5 2 2 3 2 5 3 2" xfId="9894"/>
    <cellStyle name="Input 2 3 2 2 3 3 2" xfId="9895"/>
    <cellStyle name="Saída 2 2 3 3 2 3 3 2" xfId="9896"/>
    <cellStyle name="Input 2 3 2 2 3 3 3" xfId="9897"/>
    <cellStyle name="Nota 3 5 2 2 3 2 5 4" xfId="9898"/>
    <cellStyle name="Normal 19 9 2 2" xfId="9899"/>
    <cellStyle name="Input 2 3 2 2 3 4" xfId="9900"/>
    <cellStyle name="Nota 3 5 2 2 3 2 5 5" xfId="9901"/>
    <cellStyle name="Input 2 3 2 2 3 5" xfId="9902"/>
    <cellStyle name="Input 2 3 2 2 3 6" xfId="9903"/>
    <cellStyle name="Nota 3 5 2 2 3 2 6" xfId="9904"/>
    <cellStyle name="Input 2 3 2 2 4" xfId="9905"/>
    <cellStyle name="Nota 3 5 2 2 3 2 6 2" xfId="9906"/>
    <cellStyle name="Input 2 3 2 2 4 2" xfId="9907"/>
    <cellStyle name="Separador de milhares 2 12 2 2 5" xfId="9908"/>
    <cellStyle name="Separador de milhares 2 12 2 2 2 3" xfId="9909"/>
    <cellStyle name="Nota 3 5 2 2 3 2 6 2 2" xfId="9910"/>
    <cellStyle name="Input 2 3 2 2 4 2 2" xfId="9911"/>
    <cellStyle name="Separador de milhares 2 12 2 2 6" xfId="9912"/>
    <cellStyle name="Separador de milhares 2 12 2 2 2 4" xfId="9913"/>
    <cellStyle name="Saída 2 2 3 3 2 4 2 2" xfId="9914"/>
    <cellStyle name="Nota 3 5 2 2 3 2 6 2 3" xfId="9915"/>
    <cellStyle name="Input 2 3 2 2 4 2 3" xfId="9916"/>
    <cellStyle name="Separador de milhares 2 12 2 2 7" xfId="9917"/>
    <cellStyle name="Separador de milhares 2 12 2 2 2 5" xfId="9918"/>
    <cellStyle name="Saída 2 2 3 3 2 4 2 3" xfId="9919"/>
    <cellStyle name="Input 2 3 2 2 4 2 4" xfId="9920"/>
    <cellStyle name="Nota 3 5 2 2 3 2 6 3" xfId="9921"/>
    <cellStyle name="Normal 19 36 2 2" xfId="9922"/>
    <cellStyle name="Input 2 3 2 2 4 3" xfId="9923"/>
    <cellStyle name="Separador de milhares 2 12 2 2 3 3" xfId="9924"/>
    <cellStyle name="Input 2 3 2 2 4 3 2" xfId="9925"/>
    <cellStyle name="Saída 2 2 3 3 2 4 3 2" xfId="9926"/>
    <cellStyle name="Input 2 3 2 2 4 3 3" xfId="9927"/>
    <cellStyle name="Nota 3 5 2 2 3 2 6 4" xfId="9928"/>
    <cellStyle name="Input 2 3 2 2 4 4" xfId="9929"/>
    <cellStyle name="Input 2 3 2 2 4 5" xfId="9930"/>
    <cellStyle name="Input 2 3 2 2 4 6" xfId="9931"/>
    <cellStyle name="Separador de milhares 2 12 3 2 5" xfId="9932"/>
    <cellStyle name="Input 2 3 2 2 5 2 2" xfId="9933"/>
    <cellStyle name="Separador de milhares 2 12 3 2 6" xfId="9934"/>
    <cellStyle name="Saída 2 2 3 3 2 5 2 2" xfId="9935"/>
    <cellStyle name="Input 2 3 2 2 5 2 3" xfId="9936"/>
    <cellStyle name="Saída 2 2 3 3 2 5 2 3" xfId="9937"/>
    <cellStyle name="Input 2 3 2 2 5 2 4" xfId="9938"/>
    <cellStyle name="Input 2 3 2 2 5 3 2" xfId="9939"/>
    <cellStyle name="Saída 2 2 3 3 2 5 3 2" xfId="9940"/>
    <cellStyle name="Input 2 3 2 2 5 3 3" xfId="9941"/>
    <cellStyle name="Saída 3 3 2 2 6 2 3" xfId="9942"/>
    <cellStyle name="Input 2 3 2 2 5 5" xfId="9943"/>
    <cellStyle name="Saída 3 3 2 2 6 2 4" xfId="9944"/>
    <cellStyle name="Input 2 3 2 2 5 6" xfId="9945"/>
    <cellStyle name="Nota 3 5 2 2 3 2 8 2" xfId="9946"/>
    <cellStyle name="Input 2 3 2 2 6 2" xfId="9947"/>
    <cellStyle name="Input 2 3 2 2 6 2 2" xfId="9948"/>
    <cellStyle name="Separador de milhares 2 2 13 2 5 2" xfId="9949"/>
    <cellStyle name="Saída 2 2 3 3 2 6 2 2" xfId="9950"/>
    <cellStyle name="Input 2 3 2 2 6 2 3" xfId="9951"/>
    <cellStyle name="Saída 2 2 3 3 2 6 2 3" xfId="9952"/>
    <cellStyle name="Input 2 3 2 2 6 2 4" xfId="9953"/>
    <cellStyle name="Nota 3 5 2 2 3 2 8 3" xfId="9954"/>
    <cellStyle name="Input 2 3 2 2 6 3" xfId="9955"/>
    <cellStyle name="Input 2 3 2 2 6 4" xfId="9956"/>
    <cellStyle name="Input 2 3 2 2 6 5" xfId="9957"/>
    <cellStyle name="Nota 3 5 2 2 3 2 9 2" xfId="9958"/>
    <cellStyle name="Input 2 3 2 2 7 2" xfId="9959"/>
    <cellStyle name="Input 2 3 2 2 7 3" xfId="9960"/>
    <cellStyle name="Input 2 3 2 2 7 4" xfId="9961"/>
    <cellStyle name="Input 2 3 2 2 8 2" xfId="9962"/>
    <cellStyle name="Input 2 3 2 2 8 3" xfId="9963"/>
    <cellStyle name="Separador de milhares 2 2 3 3 4 2 2" xfId="9964"/>
    <cellStyle name="Input 2 3 2 2 8 4" xfId="9965"/>
    <cellStyle name="Input 2 3 2 2 9" xfId="9966"/>
    <cellStyle name="Input 2 3 2 2 9 2" xfId="9967"/>
    <cellStyle name="Input 2 3 2 2 9 3" xfId="9968"/>
    <cellStyle name="Input 2 3 2 3" xfId="9969"/>
    <cellStyle name="Nota 3 5 2 2 3 3 4" xfId="9970"/>
    <cellStyle name="Normal 66_ARQ-COMP" xfId="9971"/>
    <cellStyle name="Input 2 3 2 3 2" xfId="9972"/>
    <cellStyle name="Nota 3 5 2 2 3 3 4 2" xfId="9973"/>
    <cellStyle name="Input 2 3 2 3 2 2" xfId="9974"/>
    <cellStyle name="Nota 3 5 2 2 3 3 4 2 2" xfId="9975"/>
    <cellStyle name="Input 2 3 2 3 2 2 2" xfId="9976"/>
    <cellStyle name="Saída 2 2 3 3 3 2 2 2" xfId="9977"/>
    <cellStyle name="Nota 3 5 2 2 3 3 4 2 3" xfId="9978"/>
    <cellStyle name="Input 2 3 2 3 2 2 3" xfId="9979"/>
    <cellStyle name="Nota 3 5 2 2 3 3 4 3" xfId="9980"/>
    <cellStyle name="Input 2 3 2 3 2 3" xfId="9981"/>
    <cellStyle name="Nota 3 5 2 2 3 3 4 4" xfId="9982"/>
    <cellStyle name="Input 2 3 2 3 2 4" xfId="9983"/>
    <cellStyle name="Nota 3 5 2 2 3 3 4 5" xfId="9984"/>
    <cellStyle name="Input 2 3 2 3 2 5" xfId="9985"/>
    <cellStyle name="Saída 2 2 2 4 10" xfId="9986"/>
    <cellStyle name="Nota 3 5 2 2 3 3 5" xfId="9987"/>
    <cellStyle name="Input 2 3 2 3 3" xfId="9988"/>
    <cellStyle name="Saída 2 2 2 4 11" xfId="9989"/>
    <cellStyle name="Nota 3 5 2 2 3 3 6" xfId="9990"/>
    <cellStyle name="Input 2 3 2 3 4" xfId="9991"/>
    <cellStyle name="Nota 3 5 2 2 3 3 6 2" xfId="9992"/>
    <cellStyle name="Input 2 3 2 3 4 2" xfId="9993"/>
    <cellStyle name="Nota 3 5 2 2 3 3 6 3" xfId="9994"/>
    <cellStyle name="Normal 19 37 2 2" xfId="9995"/>
    <cellStyle name="Input 2 3 2 3 4 3" xfId="9996"/>
    <cellStyle name="Nota 3 5 2 2 3 3 8 2" xfId="9997"/>
    <cellStyle name="Input 2 3 2 3 6 2" xfId="9998"/>
    <cellStyle name="Separador de milhares 8 2 2 2 2 2 2 2 2" xfId="9999"/>
    <cellStyle name="Nota 3 5 2 2 3 3 8 3" xfId="10000"/>
    <cellStyle name="Input 2 3 2 3 6 3" xfId="10001"/>
    <cellStyle name="Input 2 3 2 3 9" xfId="10002"/>
    <cellStyle name="Input 2 3 2 4" xfId="10003"/>
    <cellStyle name="Nota 3 5 2 2 3 4 4" xfId="10004"/>
    <cellStyle name="Input 2 3 2 4 2" xfId="10005"/>
    <cellStyle name="Nota 3 5 2 2 3 4 4 2" xfId="10006"/>
    <cellStyle name="Input 2 3 2 4 2 2" xfId="10007"/>
    <cellStyle name="Input 2 3 2 4 2 3" xfId="10008"/>
    <cellStyle name="Input 2 3 2 4 2 4" xfId="10009"/>
    <cellStyle name="Nota 3 5 2 2 3 4 5" xfId="10010"/>
    <cellStyle name="Input 2 3 2 4 3" xfId="10011"/>
    <cellStyle name="Nota 3 5 2 2 3 4 5 2" xfId="10012"/>
    <cellStyle name="Input 2 3 2 4 3 2" xfId="10013"/>
    <cellStyle name="Input 2 3 2 4 3 3" xfId="10014"/>
    <cellStyle name="Nota 3 5 2 2 3 4 6" xfId="10015"/>
    <cellStyle name="Input 2 3 2 4 4" xfId="10016"/>
    <cellStyle name="Input 2 3 2 5" xfId="10017"/>
    <cellStyle name="Nota 3 5 2 2 3 5 4" xfId="10018"/>
    <cellStyle name="Input 2 3 2 5 2" xfId="10019"/>
    <cellStyle name="Input 2 3 2 5 2 2" xfId="10020"/>
    <cellStyle name="Input 2 3 2 5 2 3" xfId="10021"/>
    <cellStyle name="Input 2 3 2 5 2 4" xfId="10022"/>
    <cellStyle name="Input 2 3 2 5 3" xfId="10023"/>
    <cellStyle name="Input 2 3 2 5 4" xfId="10024"/>
    <cellStyle name="Input 2 3 2 6" xfId="10025"/>
    <cellStyle name="Separador de milhares 8 3 2 2 2 3" xfId="10026"/>
    <cellStyle name="Input 2 3 2 6 2" xfId="10027"/>
    <cellStyle name="Separador de milhares 8 3 2 2 2 3 2" xfId="10028"/>
    <cellStyle name="Nota 2 2 2 5" xfId="10029"/>
    <cellStyle name="Input 2 3 2 6 2 2" xfId="10030"/>
    <cellStyle name="Nota 2 2 2 6" xfId="10031"/>
    <cellStyle name="Input 2 3 2 6 2 3" xfId="10032"/>
    <cellStyle name="Nota 2 2 2 7" xfId="10033"/>
    <cellStyle name="Input 2 3 2 6 2 4" xfId="10034"/>
    <cellStyle name="Separador de milhares 8 3 2 2 2 4" xfId="10035"/>
    <cellStyle name="Saída 3 2 2 2 2 3 2 2" xfId="10036"/>
    <cellStyle name="Input 2 3 2 6 3" xfId="10037"/>
    <cellStyle name="Saída 3 2 2 2 2 3 2 3" xfId="10038"/>
    <cellStyle name="Input 2 3 2 6 4" xfId="10039"/>
    <cellStyle name="Input 2 3 2 7" xfId="10040"/>
    <cellStyle name="Separador de milhares 8 3 2 2 3 3" xfId="10041"/>
    <cellStyle name="Input 2 3 2 7 2" xfId="10042"/>
    <cellStyle name="Nota 2 3 2 5" xfId="10043"/>
    <cellStyle name="Input 2 3 2 7 2 2" xfId="10044"/>
    <cellStyle name="Nota 2 3 2 6" xfId="10045"/>
    <cellStyle name="Input 2 3 2 7 2 3" xfId="10046"/>
    <cellStyle name="Nota 2 3 2 7" xfId="10047"/>
    <cellStyle name="Input 2 3 2 7 2 4" xfId="10048"/>
    <cellStyle name="Saída 3 2 2 2 2 3 3 2" xfId="10049"/>
    <cellStyle name="Input 2 3 2 7 3" xfId="10050"/>
    <cellStyle name="Saída 3 2 2 2 2 3 3 3" xfId="10051"/>
    <cellStyle name="Input 2 3 2 7 4" xfId="10052"/>
    <cellStyle name="Saída 2 2 2 2 3 5 3 2" xfId="10053"/>
    <cellStyle name="Input 2 3 2 7 5" xfId="10054"/>
    <cellStyle name="Nota 3 7 3 2 3 2 3 2" xfId="10055"/>
    <cellStyle name="Input 2 3 2 8" xfId="10056"/>
    <cellStyle name="Input 2 3 2 8 2" xfId="10057"/>
    <cellStyle name="Input 2 3 2 8 3" xfId="10058"/>
    <cellStyle name="Input 2 3 2 9" xfId="10059"/>
    <cellStyle name="Input 2 3 2 9 2" xfId="10060"/>
    <cellStyle name="Input 2 3 2 9 3" xfId="10061"/>
    <cellStyle name="Input 2 3 3 12" xfId="10062"/>
    <cellStyle name="Input 2 4" xfId="10063"/>
    <cellStyle name="Input 2 3 3 2 4" xfId="10064"/>
    <cellStyle name="Nota 2 3 2 2 2 2 8" xfId="10065"/>
    <cellStyle name="Input 3" xfId="10066"/>
    <cellStyle name="Input 2 3 3 3" xfId="10067"/>
    <cellStyle name="Input 3 2 2" xfId="10068"/>
    <cellStyle name="Input 2 3 3 3 2 2" xfId="10069"/>
    <cellStyle name="Input 3 2 3" xfId="10070"/>
    <cellStyle name="Input 2 3 3 3 2 3" xfId="10071"/>
    <cellStyle name="Input 3 2 4" xfId="10072"/>
    <cellStyle name="Input 2 3 3 3 2 4" xfId="10073"/>
    <cellStyle name="Nota 3 5 2 2 4 3 5" xfId="10074"/>
    <cellStyle name="Nota 2 3 2 2 2 2 8 3" xfId="10075"/>
    <cellStyle name="Input 3 3" xfId="10076"/>
    <cellStyle name="Input 2 3 3 3 3" xfId="10077"/>
    <cellStyle name="Input 3 3 2" xfId="10078"/>
    <cellStyle name="Input 2 3 3 3 3 2" xfId="10079"/>
    <cellStyle name="Input 3 3 3" xfId="10080"/>
    <cellStyle name="Input 2 3 3 3 3 3" xfId="10081"/>
    <cellStyle name="Input 3 4" xfId="10082"/>
    <cellStyle name="Input 2 3 3 3 4" xfId="10083"/>
    <cellStyle name="Nota 2 3 2 2 2 2 9" xfId="10084"/>
    <cellStyle name="Input 4" xfId="10085"/>
    <cellStyle name="Input 2 3 3 4" xfId="10086"/>
    <cellStyle name="Nota 3 5 2 2 4 4 4" xfId="10087"/>
    <cellStyle name="Nota 2 3 2 2 2 2 9 2" xfId="10088"/>
    <cellStyle name="Input 4 2" xfId="10089"/>
    <cellStyle name="Input 2 3 3 4 2" xfId="10090"/>
    <cellStyle name="Input 4 2 2" xfId="10091"/>
    <cellStyle name="Input 2 3 3 4 2 2" xfId="10092"/>
    <cellStyle name="Input 4 2 3" xfId="10093"/>
    <cellStyle name="Input 2 3 3 4 2 3" xfId="10094"/>
    <cellStyle name="Input 2 3 3 4 2 4" xfId="10095"/>
    <cellStyle name="Nota 3 5 2 2 4 4 5" xfId="10096"/>
    <cellStyle name="Input 4 3" xfId="10097"/>
    <cellStyle name="Input 2 3 3 4 3" xfId="10098"/>
    <cellStyle name="Input 4 3 2" xfId="10099"/>
    <cellStyle name="Input 2 3 3 4 3 2" xfId="10100"/>
    <cellStyle name="Normal 60 3 2 2" xfId="10101"/>
    <cellStyle name="Normal 55 3 2 2" xfId="10102"/>
    <cellStyle name="Input 4 3 3" xfId="10103"/>
    <cellStyle name="Input 2 3 3 4 3 3" xfId="10104"/>
    <cellStyle name="Input 4 4" xfId="10105"/>
    <cellStyle name="Input 2 3 3 4 4" xfId="10106"/>
    <cellStyle name="Input 5" xfId="10107"/>
    <cellStyle name="Input 2 3 3 5" xfId="10108"/>
    <cellStyle name="Nota 3 5 2 2 4 5 4" xfId="10109"/>
    <cellStyle name="Input 5 2" xfId="10110"/>
    <cellStyle name="Input 2 3 3 5 2" xfId="10111"/>
    <cellStyle name="Input 5 2 2" xfId="10112"/>
    <cellStyle name="Input 2 3 3 5 2 2" xfId="10113"/>
    <cellStyle name="Input 5 2 3" xfId="10114"/>
    <cellStyle name="Input 2 3 3 5 2 3" xfId="10115"/>
    <cellStyle name="Nota 3 5 2 2 4 5 5" xfId="10116"/>
    <cellStyle name="Input 5 3" xfId="10117"/>
    <cellStyle name="Input 2 3 3 5 3" xfId="10118"/>
    <cellStyle name="Input 5 3 2" xfId="10119"/>
    <cellStyle name="Input 2 3 3 5 3 2" xfId="10120"/>
    <cellStyle name="Input 5 3 3" xfId="10121"/>
    <cellStyle name="Input 2 3 3 5 3 3" xfId="10122"/>
    <cellStyle name="Input 5 4" xfId="10123"/>
    <cellStyle name="Input 2 3 3 5 4" xfId="10124"/>
    <cellStyle name="Input 6" xfId="10125"/>
    <cellStyle name="Input 2 3 3 6" xfId="10126"/>
    <cellStyle name="Separador de milhares 8 3 2 3 2 3" xfId="10127"/>
    <cellStyle name="Nota 3 5 2 2 4 6 4" xfId="10128"/>
    <cellStyle name="Input 2 3 3 6 2" xfId="10129"/>
    <cellStyle name="Separador de milhares 8 3 2 3 2 3 2" xfId="10130"/>
    <cellStyle name="Input 2 3 3 6 2 2" xfId="10131"/>
    <cellStyle name="Input 2 3 3 6 2 3" xfId="10132"/>
    <cellStyle name="Separador de milhares 8 3 2 3 2 4" xfId="10133"/>
    <cellStyle name="Saída 3 2 2 2 2 4 2 2" xfId="10134"/>
    <cellStyle name="Input 2 3 3 6 3" xfId="10135"/>
    <cellStyle name="Saída 3 2 2 2 2 4 2 3" xfId="10136"/>
    <cellStyle name="Input 2 3 3 6 4" xfId="10137"/>
    <cellStyle name="Input 7" xfId="10138"/>
    <cellStyle name="Input 2 3 3 7" xfId="10139"/>
    <cellStyle name="Input 2 3 3 7 2" xfId="10140"/>
    <cellStyle name="Saída 3 2 2 2 2 4 3 2" xfId="10141"/>
    <cellStyle name="Input 2 3 3 7 3" xfId="10142"/>
    <cellStyle name="Saída 3 2 2 2 2 4 3 3" xfId="10143"/>
    <cellStyle name="Input 2 3 3 7 4" xfId="10144"/>
    <cellStyle name="Input 2 3 3 8" xfId="10145"/>
    <cellStyle name="Input 2 3 3 8 2" xfId="10146"/>
    <cellStyle name="Input 2 3 3 8 3" xfId="10147"/>
    <cellStyle name="Input 2 3 3 8 4" xfId="10148"/>
    <cellStyle name="Input 2 3 3 9" xfId="10149"/>
    <cellStyle name="Input 2 3 3 9 2" xfId="10150"/>
    <cellStyle name="Input 2 3 3 9 3" xfId="10151"/>
    <cellStyle name="Input 2 3 4" xfId="10152"/>
    <cellStyle name="Total 2 2 3 7 2 3" xfId="10153"/>
    <cellStyle name="Nota 2 3 2 2 2 3 7" xfId="10154"/>
    <cellStyle name="Input 2 3 4 2" xfId="10155"/>
    <cellStyle name="Nota 3 5 2 2 5 2 4" xfId="10156"/>
    <cellStyle name="Nota 2 3 2 2 2 3 7 2" xfId="10157"/>
    <cellStyle name="Normal 2 19" xfId="10158"/>
    <cellStyle name="Input 2 3 4 2 2" xfId="10159"/>
    <cellStyle name="Normal 2 19 2" xfId="10160"/>
    <cellStyle name="Input 2 3 4 2 2 2" xfId="10161"/>
    <cellStyle name="Input 2 3 4 2 2 3" xfId="10162"/>
    <cellStyle name="Nota 2 3 2 2 2 3 7 3" xfId="10163"/>
    <cellStyle name="Input 2 3 4 2 3" xfId="10164"/>
    <cellStyle name="Input 2 3 4 2 4" xfId="10165"/>
    <cellStyle name="Total 2 2 3 7 2 4" xfId="10166"/>
    <cellStyle name="Nota 2 3 2 2 2 3 8" xfId="10167"/>
    <cellStyle name="Input 2 3 4 3" xfId="10168"/>
    <cellStyle name="Nota 2 3 2 2 2 3 8 2" xfId="10169"/>
    <cellStyle name="Input 2 3 4 3 2" xfId="10170"/>
    <cellStyle name="Nota 2 3 2 2 2 3 8 3" xfId="10171"/>
    <cellStyle name="Input 2 3 4 3 3" xfId="10172"/>
    <cellStyle name="Nota 2 3 2 2 2 3 9" xfId="10173"/>
    <cellStyle name="Input 2 3 4 4" xfId="10174"/>
    <cellStyle name="Nota 2 3 2 2 2 3 9 2" xfId="10175"/>
    <cellStyle name="Input 2 3 4 4 2" xfId="10176"/>
    <cellStyle name="Input 2 3 4 4 3" xfId="10177"/>
    <cellStyle name="Input 2 3 4 5" xfId="10178"/>
    <cellStyle name="Input 2 3 4 5 2" xfId="10179"/>
    <cellStyle name="Input 2 3 4 5 3" xfId="10180"/>
    <cellStyle name="Input 2 3 4 6" xfId="10181"/>
    <cellStyle name="Separador de milhares 8 3 2 4 2 3" xfId="10182"/>
    <cellStyle name="Input 2 3 4 6 2" xfId="10183"/>
    <cellStyle name="Saída 3 2 2 2 2 5 2 2" xfId="10184"/>
    <cellStyle name="Input 2 3 4 6 3" xfId="10185"/>
    <cellStyle name="Input 2 3 4 7" xfId="10186"/>
    <cellStyle name="Input 2 3 4 8" xfId="10187"/>
    <cellStyle name="Input 2 3 4 9" xfId="10188"/>
    <cellStyle name="Input 2 3 5" xfId="10189"/>
    <cellStyle name="Nota 2 3 2 2 2 4 7" xfId="10190"/>
    <cellStyle name="Input 2 3 5 2" xfId="10191"/>
    <cellStyle name="Nota 3 5 2 2 6 2 4" xfId="10192"/>
    <cellStyle name="Input 2 3 5 2 2" xfId="10193"/>
    <cellStyle name="Input 2 3 5 2 3" xfId="10194"/>
    <cellStyle name="Input 2 3 5 2 4" xfId="10195"/>
    <cellStyle name="Nota 3 6 3 5 2 2 2" xfId="10196"/>
    <cellStyle name="Nota 2 3 2 2 2 4 8" xfId="10197"/>
    <cellStyle name="Input 2 3 5 3" xfId="10198"/>
    <cellStyle name="Input 2 3 5 3 2" xfId="10199"/>
    <cellStyle name="Input 2 3 5 3 3" xfId="10200"/>
    <cellStyle name="Nota 3 6 3 5 2 2 3" xfId="10201"/>
    <cellStyle name="Input 2 3 5 4" xfId="10202"/>
    <cellStyle name="Input 2 3 6" xfId="10203"/>
    <cellStyle name="Input 2 3 6 2" xfId="10204"/>
    <cellStyle name="Input 2 3 6 2 2" xfId="10205"/>
    <cellStyle name="Input 2 3 6 2 3" xfId="10206"/>
    <cellStyle name="Input 2 3 6 2 4" xfId="10207"/>
    <cellStyle name="Nota 3 6 3 5 2 3 2" xfId="10208"/>
    <cellStyle name="Input 2 3 6 3" xfId="10209"/>
    <cellStyle name="Input 2 3 6 4" xfId="10210"/>
    <cellStyle name="Nota 2 2 2 3 2 2 3 2" xfId="10211"/>
    <cellStyle name="Input 2 3 6 5" xfId="10212"/>
    <cellStyle name="Input 2 4 10" xfId="10213"/>
    <cellStyle name="Input 2 4 11" xfId="10214"/>
    <cellStyle name="Input 2 4 12" xfId="10215"/>
    <cellStyle name="Moeda 6 2 2 8" xfId="10216"/>
    <cellStyle name="Input 2 4 2" xfId="10217"/>
    <cellStyle name="Separador de milhares 2 13 2 2 2 3" xfId="10218"/>
    <cellStyle name="Input 2 4 2 2" xfId="10219"/>
    <cellStyle name="Separador de milhares 2 13 2 2 2 3 2" xfId="10220"/>
    <cellStyle name="Nota 3 5 2 3 3 2 4" xfId="10221"/>
    <cellStyle name="Input 2 4 2 2 2" xfId="10222"/>
    <cellStyle name="Nota 3 5 2 3 3 2 5" xfId="10223"/>
    <cellStyle name="Input 2 4 2 2 3" xfId="10224"/>
    <cellStyle name="Input 2 4 2 2 4" xfId="10225"/>
    <cellStyle name="Separador de milhares 2 13 2 2 2 4" xfId="10226"/>
    <cellStyle name="Input 2 4 2 3" xfId="10227"/>
    <cellStyle name="Output 2 3 2 2 2 2 3" xfId="10228"/>
    <cellStyle name="Nota 3 5 2 3 3 3 4" xfId="10229"/>
    <cellStyle name="Input 2 4 2 3 2" xfId="10230"/>
    <cellStyle name="Output 2 3 2 2 2 2 4" xfId="10231"/>
    <cellStyle name="Nota 3 5 2 3 3 3 5" xfId="10232"/>
    <cellStyle name="Input 2 4 2 3 3" xfId="10233"/>
    <cellStyle name="Separador de milhares 2 13 2 2 2 5" xfId="10234"/>
    <cellStyle name="Input 2 4 2 4" xfId="10235"/>
    <cellStyle name="Separador de milhares 2 13 2 2 2 6" xfId="10236"/>
    <cellStyle name="Input 2 4 2 5" xfId="10237"/>
    <cellStyle name="Input 2 4 2 6" xfId="10238"/>
    <cellStyle name="Moeda 6 2 2 9" xfId="10239"/>
    <cellStyle name="Input 2 4 3" xfId="10240"/>
    <cellStyle name="Separador de milhares 2 13 2 2 3 3" xfId="10241"/>
    <cellStyle name="Nota 2 3 2 2 3 2 7" xfId="10242"/>
    <cellStyle name="Input 2 4 3 2" xfId="10243"/>
    <cellStyle name="Nota 2 3 2 2 3 2 7 2" xfId="10244"/>
    <cellStyle name="Input 2 4 3 2 2" xfId="10245"/>
    <cellStyle name="Saída 2 2 2 2 6 2" xfId="10246"/>
    <cellStyle name="Nota 2 3 2 2 3 2 7 3" xfId="10247"/>
    <cellStyle name="Input 2 4 3 2 3" xfId="10248"/>
    <cellStyle name="Saída 2 2 2 2 6 3" xfId="10249"/>
    <cellStyle name="Input 2 4 3 2 4" xfId="10250"/>
    <cellStyle name="Nota 2 3 2 2 3 2 8" xfId="10251"/>
    <cellStyle name="Input 2 4 3 3" xfId="10252"/>
    <cellStyle name="Output 2 3 2 2 3 2 3" xfId="10253"/>
    <cellStyle name="Nota 2 3 2 2 3 2 8 2" xfId="10254"/>
    <cellStyle name="Input 2 4 3 3 2" xfId="10255"/>
    <cellStyle name="Saída 2 2 2 2 7 2" xfId="10256"/>
    <cellStyle name="Output 2 3 2 2 3 2 4" xfId="10257"/>
    <cellStyle name="Nota 2 3 2 2 3 2 8 3" xfId="10258"/>
    <cellStyle name="Input 2 4 3 3 3" xfId="10259"/>
    <cellStyle name="Nota 2 3 2 2 3 2 9" xfId="10260"/>
    <cellStyle name="Input 2 4 3 4" xfId="10261"/>
    <cellStyle name="Separador de milhares 2 5 2 2 2 2 2 2" xfId="10262"/>
    <cellStyle name="Input 2 4 3 5" xfId="10263"/>
    <cellStyle name="Input 2 4 3 6" xfId="10264"/>
    <cellStyle name="Input 2 4 4" xfId="10265"/>
    <cellStyle name="Total 2 2 3 8 2 3" xfId="10266"/>
    <cellStyle name="Separador de milhares 2 13 2 2 4 3" xfId="10267"/>
    <cellStyle name="Nota 2 3 2 2 3 3 7" xfId="10268"/>
    <cellStyle name="Input 2 4 4 2" xfId="10269"/>
    <cellStyle name="Nota 2 3 2 2 3 3 7 2" xfId="10270"/>
    <cellStyle name="Input 2 4 4 2 2" xfId="10271"/>
    <cellStyle name="Saída 2 2 2 3 6 2" xfId="10272"/>
    <cellStyle name="Nota 2 3 2 2 3 3 7 3" xfId="10273"/>
    <cellStyle name="Input 2 4 4 2 3" xfId="10274"/>
    <cellStyle name="Saída 2 2 2 3 6 3" xfId="10275"/>
    <cellStyle name="Input 2 4 4 2 4" xfId="10276"/>
    <cellStyle name="Total 2 2 3 8 2 4" xfId="10277"/>
    <cellStyle name="Nota 2 3 2 2 3 3 8" xfId="10278"/>
    <cellStyle name="Input 2 4 4 3" xfId="10279"/>
    <cellStyle name="Output 2 3 2 2 4 2 3" xfId="10280"/>
    <cellStyle name="Nota 2 3 2 2 3 3 8 2" xfId="10281"/>
    <cellStyle name="Input 2 4 4 3 2" xfId="10282"/>
    <cellStyle name="Saída 2 2 2 3 7 2" xfId="10283"/>
    <cellStyle name="Output 2 3 2 2 4 2 4" xfId="10284"/>
    <cellStyle name="Nota 2 3 2 2 3 3 8 3" xfId="10285"/>
    <cellStyle name="Input 2 4 4 3 3" xfId="10286"/>
    <cellStyle name="Nota 2 3 2 2 3 3 9" xfId="10287"/>
    <cellStyle name="Input 2 4 4 4" xfId="10288"/>
    <cellStyle name="Input 2 4 4 5" xfId="10289"/>
    <cellStyle name="Separador de milhares 14 11 4 2 2 2" xfId="10290"/>
    <cellStyle name="Input 2 4 4 6" xfId="10291"/>
    <cellStyle name="Input 2 4 5" xfId="10292"/>
    <cellStyle name="Nota 2 3 2 2 3 4 7" xfId="10293"/>
    <cellStyle name="Input 2 4 5 2" xfId="10294"/>
    <cellStyle name="Nota 3 5 2 4 2 2 3 4" xfId="10295"/>
    <cellStyle name="Input 2 4 5 2 2" xfId="10296"/>
    <cellStyle name="Saída 2 2 2 4 6 2" xfId="10297"/>
    <cellStyle name="Nota 3 5 2 4 2 2 3 5" xfId="10298"/>
    <cellStyle name="Input 2 4 5 2 3" xfId="10299"/>
    <cellStyle name="Saída 2 2 2 4 6 3" xfId="10300"/>
    <cellStyle name="Input 2 4 5 2 4" xfId="10301"/>
    <cellStyle name="Nota 3 6 3 5 3 2 2" xfId="10302"/>
    <cellStyle name="Nota 2 3 2 2 3 4 8" xfId="10303"/>
    <cellStyle name="Input 2 4 5 3" xfId="10304"/>
    <cellStyle name="Output 2 3 2 2 5 2 3" xfId="10305"/>
    <cellStyle name="Nota 3 5 2 4 2 2 4 4" xfId="10306"/>
    <cellStyle name="Input 2 4 5 3 2" xfId="10307"/>
    <cellStyle name="Saída 2 2 2 4 7 2" xfId="10308"/>
    <cellStyle name="Output 2 3 2 2 5 2 4" xfId="10309"/>
    <cellStyle name="Nota 3 5 2 4 2 2 4 5" xfId="10310"/>
    <cellStyle name="Input 2 4 5 3 3" xfId="10311"/>
    <cellStyle name="Nota 3 6 3 5 3 2 3" xfId="10312"/>
    <cellStyle name="Input 2 4 5 4" xfId="10313"/>
    <cellStyle name="Separador de milhares 2 19 3 2 2 2" xfId="10314"/>
    <cellStyle name="Nota 2 2 2 3 2 3 2 2" xfId="10315"/>
    <cellStyle name="Input 2 4 5 5" xfId="10316"/>
    <cellStyle name="Separador de milhares 2 19 3 2 2 3" xfId="10317"/>
    <cellStyle name="Nota 2 2 2 3 2 3 2 3" xfId="10318"/>
    <cellStyle name="Input 2 4 5 6" xfId="10319"/>
    <cellStyle name="Input 2 4 6" xfId="10320"/>
    <cellStyle name="Input 2 4 6 2" xfId="10321"/>
    <cellStyle name="Nota 3 5 2 4 2 3 3 4" xfId="10322"/>
    <cellStyle name="Input 2 4 6 2 2" xfId="10323"/>
    <cellStyle name="Saída 2 2 2 5 6 2" xfId="10324"/>
    <cellStyle name="Nota 3 5 2 4 2 3 3 5" xfId="10325"/>
    <cellStyle name="Input 2 4 6 2 3" xfId="10326"/>
    <cellStyle name="Saída 2 2 2 5 6 3" xfId="10327"/>
    <cellStyle name="Input 2 4 6 2 4" xfId="10328"/>
    <cellStyle name="Nota 3 6 3 5 3 3 2" xfId="10329"/>
    <cellStyle name="Input 2 4 6 3" xfId="10330"/>
    <cellStyle name="Input 2 4 6 4" xfId="10331"/>
    <cellStyle name="Separador de milhares 2 19 3 2 3 2" xfId="10332"/>
    <cellStyle name="Nota 2 2 2 3 2 3 3 2" xfId="10333"/>
    <cellStyle name="Input 2 4 6 5" xfId="10334"/>
    <cellStyle name="Input 2 4 8 4" xfId="10335"/>
    <cellStyle name="Input 2 5 2 2" xfId="10336"/>
    <cellStyle name="Nota 3 5 2 4 6 3" xfId="10337"/>
    <cellStyle name="Nota 3 5 2 4 3 2 4" xfId="10338"/>
    <cellStyle name="Input 2 5 2 2 2" xfId="10339"/>
    <cellStyle name="Nota 3 5 2 4 6 4" xfId="10340"/>
    <cellStyle name="Nota 3 5 2 4 3 2 5" xfId="10341"/>
    <cellStyle name="Nota 2 2 2 4 2 3 10" xfId="10342"/>
    <cellStyle name="Input 2 5 2 2 3" xfId="10343"/>
    <cellStyle name="Input 2 5 2 3" xfId="10344"/>
    <cellStyle name="Input 2 5 2 4" xfId="10345"/>
    <cellStyle name="Input 2 5 2 5" xfId="10346"/>
    <cellStyle name="Input 2 5 3 2" xfId="10347"/>
    <cellStyle name="Input 2 5 3 3" xfId="10348"/>
    <cellStyle name="Total 2 2 3 9 2 3" xfId="10349"/>
    <cellStyle name="Input 2 5 4 2" xfId="10350"/>
    <cellStyle name="Total 2 2 3 9 2 4" xfId="10351"/>
    <cellStyle name="Input 2 5 4 3" xfId="10352"/>
    <cellStyle name="Input 2 5 5 2" xfId="10353"/>
    <cellStyle name="Nota 3 6 3 5 4 2 2" xfId="10354"/>
    <cellStyle name="Input 2 5 5 3" xfId="10355"/>
    <cellStyle name="Input 2 5 6 2" xfId="10356"/>
    <cellStyle name="Nota 3 6 3 5 4 3 2" xfId="10357"/>
    <cellStyle name="Input 2 5 6 3" xfId="10358"/>
    <cellStyle name="Input 2 6 2" xfId="10359"/>
    <cellStyle name="Input 2 6 2 2" xfId="10360"/>
    <cellStyle name="Nota 3 5 3 4 6 3" xfId="10361"/>
    <cellStyle name="Input 2 6 2 2 2" xfId="10362"/>
    <cellStyle name="Nota 3 5 3 4 6 4" xfId="10363"/>
    <cellStyle name="Input 2 6 2 2 3" xfId="10364"/>
    <cellStyle name="Input 2 6 2 3" xfId="10365"/>
    <cellStyle name="Input 2 6 2 4" xfId="10366"/>
    <cellStyle name="Input 2 6 2 5" xfId="10367"/>
    <cellStyle name="Input 2 6 3" xfId="10368"/>
    <cellStyle name="Note 2 2 2 2 3" xfId="10369"/>
    <cellStyle name="Input 2 6 3 2" xfId="10370"/>
    <cellStyle name="Note 2 2 2 2 4" xfId="10371"/>
    <cellStyle name="Input 2 6 3 3" xfId="10372"/>
    <cellStyle name="Input 2 6 4" xfId="10373"/>
    <cellStyle name="Note 2 2 2 3 3" xfId="10374"/>
    <cellStyle name="Input 2 6 4 2" xfId="10375"/>
    <cellStyle name="Note 2 2 2 3 4" xfId="10376"/>
    <cellStyle name="Input 2 6 4 3" xfId="10377"/>
    <cellStyle name="Note 2 2 2 4 3" xfId="10378"/>
    <cellStyle name="Input 2 6 5 2" xfId="10379"/>
    <cellStyle name="Note 2 2 2 4 4" xfId="10380"/>
    <cellStyle name="Nota 3 6 3 5 5 2 2" xfId="10381"/>
    <cellStyle name="Input 2 6 5 3" xfId="10382"/>
    <cellStyle name="Note 2 2 2 5 3" xfId="10383"/>
    <cellStyle name="Input 2 6 6 2" xfId="10384"/>
    <cellStyle name="Note 2 2 2 5 4" xfId="10385"/>
    <cellStyle name="Nota 3 6 3 5 5 3 2" xfId="10386"/>
    <cellStyle name="Input 2 6 6 3" xfId="10387"/>
    <cellStyle name="Vírgula 4 10" xfId="10388"/>
    <cellStyle name="Input 2 7 2" xfId="10389"/>
    <cellStyle name="Input 2 7 2 2" xfId="10390"/>
    <cellStyle name="Input 2 7 2 3" xfId="10391"/>
    <cellStyle name="Input 2 7 2 4" xfId="10392"/>
    <cellStyle name="Separador de milhares 2 2 2 2 2 3 2 2" xfId="10393"/>
    <cellStyle name="Input 2 7 3" xfId="10394"/>
    <cellStyle name="Separador de milhares 2 2 2 2 2 3 2 3" xfId="10395"/>
    <cellStyle name="Nota 3 5 2 3 2 4 2 2" xfId="10396"/>
    <cellStyle name="Input 2 7 4" xfId="10397"/>
    <cellStyle name="Nota 3 5 2 3 2 4 2 3" xfId="10398"/>
    <cellStyle name="Input 2 7 5" xfId="10399"/>
    <cellStyle name="Input 2 8 2" xfId="10400"/>
    <cellStyle name="Input 2 8 2 2" xfId="10401"/>
    <cellStyle name="Input 2 8 2 3" xfId="10402"/>
    <cellStyle name="Input 2 8 2 4" xfId="10403"/>
    <cellStyle name="Separador de milhares 2 2 2 2 2 3 3 2" xfId="10404"/>
    <cellStyle name="Input 2 8 3" xfId="10405"/>
    <cellStyle name="Nota 3 5 2 3 2 4 3 2" xfId="10406"/>
    <cellStyle name="Input 2 8 4" xfId="10407"/>
    <cellStyle name="Input 2 8 5" xfId="10408"/>
    <cellStyle name="Input 2 9" xfId="10409"/>
    <cellStyle name="Input 2 9 2" xfId="10410"/>
    <cellStyle name="Input 2 9 3" xfId="10411"/>
    <cellStyle name="Input 2 9 4" xfId="10412"/>
    <cellStyle name="Input 3 10" xfId="10413"/>
    <cellStyle name="Input 3 10 2" xfId="10414"/>
    <cellStyle name="Input 3 10 3" xfId="10415"/>
    <cellStyle name="Moeda 8 2" xfId="10416"/>
    <cellStyle name="Input 3 10 4" xfId="10417"/>
    <cellStyle name="Input 3 11" xfId="10418"/>
    <cellStyle name="Input 3 11 2" xfId="10419"/>
    <cellStyle name="Separador de milhares 10 4 3 3 4 2 2 2" xfId="10420"/>
    <cellStyle name="Input 3 11 3" xfId="10421"/>
    <cellStyle name="Moeda 9 2" xfId="10422"/>
    <cellStyle name="Input 3 11 4" xfId="10423"/>
    <cellStyle name="Input 3 12" xfId="10424"/>
    <cellStyle name="Input 3 12 2" xfId="10425"/>
    <cellStyle name="Input 3 12 3" xfId="10426"/>
    <cellStyle name="Separador de milhares 12 4 3 2" xfId="10427"/>
    <cellStyle name="Input 3 13" xfId="10428"/>
    <cellStyle name="Separador de milhares 7 4 10 3 2" xfId="10429"/>
    <cellStyle name="Input 3 14" xfId="10430"/>
    <cellStyle name="Normal 3 30 2 2 2" xfId="10431"/>
    <cellStyle name="Normal 3 25 2 2 2" xfId="10432"/>
    <cellStyle name="Input 3 15" xfId="10433"/>
    <cellStyle name="Input 3 2 10" xfId="10434"/>
    <cellStyle name="Input 3 2 10 2" xfId="10435"/>
    <cellStyle name="Input 3 2 10 3" xfId="10436"/>
    <cellStyle name="Separador de milhares 2 17 3 5 2" xfId="10437"/>
    <cellStyle name="Input 3 2 11" xfId="10438"/>
    <cellStyle name="Input 3 2 12" xfId="10439"/>
    <cellStyle name="Input 3 2 2 10" xfId="10440"/>
    <cellStyle name="Normal 2_cálculo" xfId="10441"/>
    <cellStyle name="Input 3 2 2 11" xfId="10442"/>
    <cellStyle name="Input 3 2 2 12" xfId="10443"/>
    <cellStyle name="Input 3 2 2 2" xfId="10444"/>
    <cellStyle name="Output 2 4 8" xfId="10445"/>
    <cellStyle name="Input 3 2 2 2 2" xfId="10446"/>
    <cellStyle name="Output 2 4 8 2" xfId="10447"/>
    <cellStyle name="Input 3 2 2 2 2 2" xfId="10448"/>
    <cellStyle name="Output 2 4 8 3" xfId="10449"/>
    <cellStyle name="Input 3 2 2 2 2 3" xfId="10450"/>
    <cellStyle name="Output 2 4 8 4" xfId="10451"/>
    <cellStyle name="Input 3 2 2 2 2 4" xfId="10452"/>
    <cellStyle name="Output 2 4 9" xfId="10453"/>
    <cellStyle name="Input 3 2 2 2 3" xfId="10454"/>
    <cellStyle name="Output 2 4 9 2" xfId="10455"/>
    <cellStyle name="Input 3 2 2 2 3 2" xfId="10456"/>
    <cellStyle name="Output 2 4 9 3" xfId="10457"/>
    <cellStyle name="Input 3 2 2 2 3 3" xfId="10458"/>
    <cellStyle name="Nota 3 7 3 3 3 2 2" xfId="10459"/>
    <cellStyle name="Input 3 2 2 2 4" xfId="10460"/>
    <cellStyle name="Nota 3 7 3 3 3 2 3" xfId="10461"/>
    <cellStyle name="Input 3 2 2 2 5" xfId="10462"/>
    <cellStyle name="Input 3 2 2 2 6" xfId="10463"/>
    <cellStyle name="Input 3 2 2 3" xfId="10464"/>
    <cellStyle name="Total 2 2 2 2 3 10" xfId="10465"/>
    <cellStyle name="Output 2 5 8" xfId="10466"/>
    <cellStyle name="Input 3 2 2 3 2" xfId="10467"/>
    <cellStyle name="Input 3 2 2 3 2 2" xfId="10468"/>
    <cellStyle name="Input 3 2 2 3 2 3" xfId="10469"/>
    <cellStyle name="Input 3 2 2 3 2 4" xfId="10470"/>
    <cellStyle name="Total 2 2 2 2 3 11" xfId="10471"/>
    <cellStyle name="Output 2 5 9" xfId="10472"/>
    <cellStyle name="Input 3 2 2 3 3" xfId="10473"/>
    <cellStyle name="Input 3 2 2 3 3 2" xfId="10474"/>
    <cellStyle name="Input 3 2 2 3 3 3" xfId="10475"/>
    <cellStyle name="Total 2 2 2 2 3 12" xfId="10476"/>
    <cellStyle name="Nota 3 7 3 3 3 3 2" xfId="10477"/>
    <cellStyle name="Input 3 2 2 3 4" xfId="10478"/>
    <cellStyle name="Input 3 2 2 3 5" xfId="10479"/>
    <cellStyle name="Input 3 2 2 3 6" xfId="10480"/>
    <cellStyle name="Input 3 2 2 4" xfId="10481"/>
    <cellStyle name="Output 2 6 8" xfId="10482"/>
    <cellStyle name="Input 3 2 2 4 2" xfId="10483"/>
    <cellStyle name="Input 3 2 2 4 2 2" xfId="10484"/>
    <cellStyle name="Nota 3 6 3 2 2 2" xfId="10485"/>
    <cellStyle name="Input 3 2 2 4 2 3" xfId="10486"/>
    <cellStyle name="Nota 3 6 3 2 2 3" xfId="10487"/>
    <cellStyle name="Input 3 2 2 4 2 4" xfId="10488"/>
    <cellStyle name="Saída 2 2 2 4 2 2 2" xfId="10489"/>
    <cellStyle name="Output 2 6 9" xfId="10490"/>
    <cellStyle name="Input 3 2 2 4 3" xfId="10491"/>
    <cellStyle name="Input 3 2 2 4 3 2" xfId="10492"/>
    <cellStyle name="Nota 3 6 3 2 3 2" xfId="10493"/>
    <cellStyle name="Input 3 2 2 4 3 3" xfId="10494"/>
    <cellStyle name="Saída 2 2 2 4 2 2 3" xfId="10495"/>
    <cellStyle name="Input 3 2 2 4 4" xfId="10496"/>
    <cellStyle name="Saída 2 2 2 4 2 2 4" xfId="10497"/>
    <cellStyle name="Input 3 2 2 4 5" xfId="10498"/>
    <cellStyle name="Input 3 2 2 4 6" xfId="10499"/>
    <cellStyle name="Total 3 2 2 2 9 2" xfId="10500"/>
    <cellStyle name="Input 3 2 2 5" xfId="10501"/>
    <cellStyle name="Input 3 2 2 5 2" xfId="10502"/>
    <cellStyle name="Input 3 2 2 5 2 2" xfId="10503"/>
    <cellStyle name="Nota 3 6 3 3 2 2" xfId="10504"/>
    <cellStyle name="Input 3 2 2 5 2 3" xfId="10505"/>
    <cellStyle name="Nota 3 6 3 3 2 3" xfId="10506"/>
    <cellStyle name="Input 3 2 2 5 2 4" xfId="10507"/>
    <cellStyle name="Saída 2 2 2 4 2 3 2" xfId="10508"/>
    <cellStyle name="Input 3 2 2 5 3" xfId="10509"/>
    <cellStyle name="Input 3 2 2 5 3 2" xfId="10510"/>
    <cellStyle name="Nota 3 6 3 3 3 2" xfId="10511"/>
    <cellStyle name="Input 3 2 2 5 3 3" xfId="10512"/>
    <cellStyle name="Saída 2 2 2 4 2 3 3" xfId="10513"/>
    <cellStyle name="Input 3 2 2 5 4" xfId="10514"/>
    <cellStyle name="Input 3 2 2 5 5" xfId="10515"/>
    <cellStyle name="Nota 3 5 3 5 2 2" xfId="10516"/>
    <cellStyle name="Input 3 2 2 5 6" xfId="10517"/>
    <cellStyle name="Total 3 2 2 2 9 3" xfId="10518"/>
    <cellStyle name="Input 3 2 2 6" xfId="10519"/>
    <cellStyle name="Input 3 2 2 6 2" xfId="10520"/>
    <cellStyle name="Nota 3 6 3 4 2 2" xfId="10521"/>
    <cellStyle name="Input 3 2 2 6 2 3" xfId="10522"/>
    <cellStyle name="Nota 3 6 3 4 2 3" xfId="10523"/>
    <cellStyle name="Input 3 2 2 6 2 4" xfId="10524"/>
    <cellStyle name="Input 3 2 2 6 3" xfId="10525"/>
    <cellStyle name="Total 3 2 2 2 9 4" xfId="10526"/>
    <cellStyle name="Input 3 2 2 7" xfId="10527"/>
    <cellStyle name="Input 3 2 2 7 2" xfId="10528"/>
    <cellStyle name="Saída 3 3 4 5 2 2" xfId="10529"/>
    <cellStyle name="Moeda 7 4 3 3 2 2 2 2 2" xfId="10530"/>
    <cellStyle name="Input 3 2 2 7 3" xfId="10531"/>
    <cellStyle name="Input 3 2 2 8" xfId="10532"/>
    <cellStyle name="Input 3 2 2 8 2" xfId="10533"/>
    <cellStyle name="Separador de milhares 2 11 2 2 3 2 2" xfId="10534"/>
    <cellStyle name="Saída 3 3 4 5 3 2" xfId="10535"/>
    <cellStyle name="Input 3 2 2 8 3" xfId="10536"/>
    <cellStyle name="Saída 3 3 4 5 3 3" xfId="10537"/>
    <cellStyle name="Input 3 2 2 8 4" xfId="10538"/>
    <cellStyle name="Input 3 2 2 9" xfId="10539"/>
    <cellStyle name="Input 3 2 2 9 2" xfId="10540"/>
    <cellStyle name="Input 3 2 2 9 3" xfId="10541"/>
    <cellStyle name="Input 3 2 3 2" xfId="10542"/>
    <cellStyle name="Output 3 4 8" xfId="10543"/>
    <cellStyle name="Input 3 2 3 2 2" xfId="10544"/>
    <cellStyle name="Output 3 4 8 2" xfId="10545"/>
    <cellStyle name="Input 3 2 3 2 2 2" xfId="10546"/>
    <cellStyle name="Output 3 4 8 3" xfId="10547"/>
    <cellStyle name="Input 3 2 3 2 2 3" xfId="10548"/>
    <cellStyle name="Output 3 4 9" xfId="10549"/>
    <cellStyle name="Input 3 2 3 2 3" xfId="10550"/>
    <cellStyle name="Note 2 2" xfId="10551"/>
    <cellStyle name="Nota 3 7 3 3 4 2 2" xfId="10552"/>
    <cellStyle name="Input 3 2 3 2 4" xfId="10553"/>
    <cellStyle name="Note 2 3" xfId="10554"/>
    <cellStyle name="Nota 3 7 3 3 4 2 3" xfId="10555"/>
    <cellStyle name="Input 3 2 3 2 5" xfId="10556"/>
    <cellStyle name="Input 3 2 3 3" xfId="10557"/>
    <cellStyle name="Output 3 5 8" xfId="10558"/>
    <cellStyle name="Input 3 2 3 3 2" xfId="10559"/>
    <cellStyle name="Output 3 5 9" xfId="10560"/>
    <cellStyle name="Input 3 2 3 3 3" xfId="10561"/>
    <cellStyle name="Input 3 2 3 4 2" xfId="10562"/>
    <cellStyle name="Saída 2 2 2 4 3 2 2" xfId="10563"/>
    <cellStyle name="Input 3 2 3 4 3" xfId="10564"/>
    <cellStyle name="Output 3 2 2 5 2 2" xfId="10565"/>
    <cellStyle name="Input 3 2 3 5" xfId="10566"/>
    <cellStyle name="Input 3 2 3 5 2" xfId="10567"/>
    <cellStyle name="Saída 2 2 2 4 3 3 2" xfId="10568"/>
    <cellStyle name="Input 3 2 3 5 3" xfId="10569"/>
    <cellStyle name="Output 3 2 2 5 2 3" xfId="10570"/>
    <cellStyle name="Input 3 2 3 6" xfId="10571"/>
    <cellStyle name="Input 3 2 3 6 2" xfId="10572"/>
    <cellStyle name="Input 3 2 3 6 3" xfId="10573"/>
    <cellStyle name="Output 3 2 2 5 2 4" xfId="10574"/>
    <cellStyle name="Input 3 2 3 7" xfId="10575"/>
    <cellStyle name="Input 3 2 3 8" xfId="10576"/>
    <cellStyle name="Separador de milhares 2 3 10 2 2 4 2 2" xfId="10577"/>
    <cellStyle name="Input 3 2 3 9" xfId="10578"/>
    <cellStyle name="Input 3 2 4 2" xfId="10579"/>
    <cellStyle name="Input 3 2 4 2 2" xfId="10580"/>
    <cellStyle name="Input 3 2 4 2 3" xfId="10581"/>
    <cellStyle name="Nota 3 7 3 3 5 2 2" xfId="10582"/>
    <cellStyle name="Input 3 2 4 2 4" xfId="10583"/>
    <cellStyle name="Input 3 2 4 3" xfId="10584"/>
    <cellStyle name="Input 3 2 4 3 2" xfId="10585"/>
    <cellStyle name="Input 3 2 4 4" xfId="10586"/>
    <cellStyle name="Output 3 2 2 5 3 2" xfId="10587"/>
    <cellStyle name="Input 3 2 4 5" xfId="10588"/>
    <cellStyle name="Output 3 2 2 5 3 3" xfId="10589"/>
    <cellStyle name="Input 3 2 4 6" xfId="10590"/>
    <cellStyle name="Input 3 2 5" xfId="10591"/>
    <cellStyle name="Input 3 2 5 2" xfId="10592"/>
    <cellStyle name="Separador de milhares 2 2 5 2 2 2 4" xfId="10593"/>
    <cellStyle name="Input 3 2 5 2 2" xfId="10594"/>
    <cellStyle name="Separador de milhares 2 2 5 2 2 2 5" xfId="10595"/>
    <cellStyle name="Nota 3 5 2 4 2 2 2 3 2" xfId="10596"/>
    <cellStyle name="Input 3 2 5 2 3" xfId="10597"/>
    <cellStyle name="Separador de milhares 2 2 5 2 2 2 6" xfId="10598"/>
    <cellStyle name="Nota 3 7 3 3 6 2 2" xfId="10599"/>
    <cellStyle name="Input 3 2 5 2 4" xfId="10600"/>
    <cellStyle name="Input 3 2 5 3" xfId="10601"/>
    <cellStyle name="Input 3 2 5 4" xfId="10602"/>
    <cellStyle name="Input 3 2 6" xfId="10603"/>
    <cellStyle name="Input 3 2 6 2" xfId="10604"/>
    <cellStyle name="Separador de milhares 10 3" xfId="10605"/>
    <cellStyle name="Input 3 2 6 2 2" xfId="10606"/>
    <cellStyle name="Separador de milhares 10 4" xfId="10607"/>
    <cellStyle name="Nota 3 5 2 4 2 2 3 3 2" xfId="10608"/>
    <cellStyle name="Input 3 2 6 2 3" xfId="10609"/>
    <cellStyle name="Input 3 2 6 2 4" xfId="10610"/>
    <cellStyle name="Input 3 2 6 3" xfId="10611"/>
    <cellStyle name="Input 3 2 6 4" xfId="10612"/>
    <cellStyle name="Moeda 11 2 2" xfId="10613"/>
    <cellStyle name="Input 3 2 6 5" xfId="10614"/>
    <cellStyle name="Input 3 2 7" xfId="10615"/>
    <cellStyle name="Input 3 2 7 2" xfId="10616"/>
    <cellStyle name="Input 3 2 7 2 2" xfId="10617"/>
    <cellStyle name="Nota 3 5 2 4 2 2 4 3 2" xfId="10618"/>
    <cellStyle name="Input 3 2 7 2 3" xfId="10619"/>
    <cellStyle name="Input 3 2 7 2 4" xfId="10620"/>
    <cellStyle name="Input 3 2 7 3" xfId="10621"/>
    <cellStyle name="Input 3 2 7 4" xfId="10622"/>
    <cellStyle name="Input 3 2 7 5" xfId="10623"/>
    <cellStyle name="Nota 2 2 3 5 9 2" xfId="10624"/>
    <cellStyle name="Input 3 2 8" xfId="10625"/>
    <cellStyle name="Input 3 2 8 2" xfId="10626"/>
    <cellStyle name="Input 3 2 8 3" xfId="10627"/>
    <cellStyle name="Input 3 2 8 4" xfId="10628"/>
    <cellStyle name="Input 3 2 9" xfId="10629"/>
    <cellStyle name="Input 3 2 9 4" xfId="10630"/>
    <cellStyle name="Input 3 3 10" xfId="10631"/>
    <cellStyle name="Input 3 3 10 2" xfId="10632"/>
    <cellStyle name="Input 3 3 10 3" xfId="10633"/>
    <cellStyle name="Nota 2 3 2 5 6 2 2" xfId="10634"/>
    <cellStyle name="Input 3 3 11" xfId="10635"/>
    <cellStyle name="Nota 2 3 2 5 6 2 3" xfId="10636"/>
    <cellStyle name="Input 3 3 12" xfId="10637"/>
    <cellStyle name="Input 3 3 2 10" xfId="10638"/>
    <cellStyle name="Input 3 3 2 11" xfId="10639"/>
    <cellStyle name="Input 3 3 2 12" xfId="10640"/>
    <cellStyle name="Total 3 2 2 8 3" xfId="10641"/>
    <cellStyle name="Input 3 3 2 2" xfId="10642"/>
    <cellStyle name="Nota 3 5 3 2 3 2 4" xfId="10643"/>
    <cellStyle name="Input 3 3 2 2 2" xfId="10644"/>
    <cellStyle name="Nota 3 6 2 3 2 2 2 4" xfId="10645"/>
    <cellStyle name="Input 3 3 2 2 2 2" xfId="10646"/>
    <cellStyle name="Nota 3 6 2 3 2 2 2 5" xfId="10647"/>
    <cellStyle name="Input 3 3 2 2 2 3" xfId="10648"/>
    <cellStyle name="Input 3 3 2 2 2 4" xfId="10649"/>
    <cellStyle name="Nota 3 5 3 2 3 2 5" xfId="10650"/>
    <cellStyle name="Input 3 3 2 2 3" xfId="10651"/>
    <cellStyle name="Nota 3 6 2 3 2 2 3 4" xfId="10652"/>
    <cellStyle name="Input 3 3 2 2 3 2" xfId="10653"/>
    <cellStyle name="Nota 3 6 2 3 2 2 3 5" xfId="10654"/>
    <cellStyle name="Input 3 3 2 2 3 3" xfId="10655"/>
    <cellStyle name="Nota 3 7 3 4 3 2 2" xfId="10656"/>
    <cellStyle name="Input 3 3 2 2 4" xfId="10657"/>
    <cellStyle name="Nota 3 7 3 4 3 2 3" xfId="10658"/>
    <cellStyle name="Input 3 3 2 2 5" xfId="10659"/>
    <cellStyle name="Input 3 3 2 2 6" xfId="10660"/>
    <cellStyle name="Total 3 2 2 8 4" xfId="10661"/>
    <cellStyle name="Input 3 3 2 3" xfId="10662"/>
    <cellStyle name="Nota 3 5 3 2 3 3 4" xfId="10663"/>
    <cellStyle name="Input 3 3 2 3 2" xfId="10664"/>
    <cellStyle name="Nota 3 6 2 3 2 3 2 4" xfId="10665"/>
    <cellStyle name="Input 3 3 2 3 2 2" xfId="10666"/>
    <cellStyle name="Nota 3 6 2 3 2 3 2 5" xfId="10667"/>
    <cellStyle name="Input 3 3 2 3 2 3" xfId="10668"/>
    <cellStyle name="Input 3 3 2 3 2 4" xfId="10669"/>
    <cellStyle name="Nota 3 5 3 2 3 3 5" xfId="10670"/>
    <cellStyle name="Input 3 3 2 3 3" xfId="10671"/>
    <cellStyle name="Nota 3 6 2 3 2 3 3 4" xfId="10672"/>
    <cellStyle name="Input 3 3 2 3 3 2" xfId="10673"/>
    <cellStyle name="Nota 3 6 2 3 2 3 3 5" xfId="10674"/>
    <cellStyle name="Input 3 3 2 3 3 3" xfId="10675"/>
    <cellStyle name="Nota 3 7 3 4 3 3 2" xfId="10676"/>
    <cellStyle name="Input 3 3 2 3 4" xfId="10677"/>
    <cellStyle name="Input 3 3 2 3 5" xfId="10678"/>
    <cellStyle name="Input 3 3 2 3 6" xfId="10679"/>
    <cellStyle name="Total 3 2 2 8 5" xfId="10680"/>
    <cellStyle name="Input 3 3 2 4" xfId="10681"/>
    <cellStyle name="Nota 3 5 3 2 3 4 4" xfId="10682"/>
    <cellStyle name="Input 3 3 2 4 2" xfId="10683"/>
    <cellStyle name="Separador de milhares 2 3 3 2 2 10" xfId="10684"/>
    <cellStyle name="Input 3 3 2 4 2 2" xfId="10685"/>
    <cellStyle name="Nota 3 7 3 2 2 2" xfId="10686"/>
    <cellStyle name="Input 3 3 2 4 2 3" xfId="10687"/>
    <cellStyle name="Nota 3 7 3 2 2 3" xfId="10688"/>
    <cellStyle name="Input 3 3 2 4 2 4" xfId="10689"/>
    <cellStyle name="Saída 2 2 2 5 2 2 2" xfId="10690"/>
    <cellStyle name="Nota 3 5 3 2 3 4 5" xfId="10691"/>
    <cellStyle name="Input 3 3 2 4 3" xfId="10692"/>
    <cellStyle name="Input 3 3 2 4 3 2" xfId="10693"/>
    <cellStyle name="Nota 3 7 3 2 3 2" xfId="10694"/>
    <cellStyle name="Input 3 3 2 4 3 3" xfId="10695"/>
    <cellStyle name="Saída 2 2 2 5 2 2 3" xfId="10696"/>
    <cellStyle name="Input 3 3 2 4 4" xfId="10697"/>
    <cellStyle name="Input 3 3 2 4 5" xfId="10698"/>
    <cellStyle name="Input 3 3 2 4 6" xfId="10699"/>
    <cellStyle name="Total 3 2 2 3 9 2" xfId="10700"/>
    <cellStyle name="Input 3 3 2 5" xfId="10701"/>
    <cellStyle name="Nota 3 5 3 2 3 5 4" xfId="10702"/>
    <cellStyle name="Input 3 3 2 5 2" xfId="10703"/>
    <cellStyle name="Input 3 3 2 5 2 2" xfId="10704"/>
    <cellStyle name="Nota 3 7 3 3 2 2" xfId="10705"/>
    <cellStyle name="Input 3 3 2 5 2 3" xfId="10706"/>
    <cellStyle name="Nota 3 7 3 3 2 3" xfId="10707"/>
    <cellStyle name="Input 3 3 2 5 2 4" xfId="10708"/>
    <cellStyle name="Nota 3 5 3 2 3 5 5" xfId="10709"/>
    <cellStyle name="Input 3 3 2 5 3" xfId="10710"/>
    <cellStyle name="Input 3 3 2 5 3 2" xfId="10711"/>
    <cellStyle name="Nota 3 7 3 3 3 2" xfId="10712"/>
    <cellStyle name="Input 3 3 2 5 3 3" xfId="10713"/>
    <cellStyle name="Input 3 3 2 5 4" xfId="10714"/>
    <cellStyle name="Input 3 3 2 5 5" xfId="10715"/>
    <cellStyle name="Normal 19 13 2 2" xfId="10716"/>
    <cellStyle name="Input 3 3 2 5 6" xfId="10717"/>
    <cellStyle name="Total 3 2 2 3 9 3" xfId="10718"/>
    <cellStyle name="Input 3 3 2 6" xfId="10719"/>
    <cellStyle name="Separador de milhares 8 4 2 2 2 3" xfId="10720"/>
    <cellStyle name="Nota 3 5 3 2 3 6 4" xfId="10721"/>
    <cellStyle name="Input 3 3 2 6 2" xfId="10722"/>
    <cellStyle name="Input 3 3 2 6 2 2" xfId="10723"/>
    <cellStyle name="Nota 3 7 3 4 2 3" xfId="10724"/>
    <cellStyle name="Input 3 3 2 6 2 4" xfId="10725"/>
    <cellStyle name="Input 3 3 2 6 3" xfId="10726"/>
    <cellStyle name="Input 3 3 2 6 4" xfId="10727"/>
    <cellStyle name="Saída 2 2 2 3 3 5 2 2" xfId="10728"/>
    <cellStyle name="Input 3 3 2 6 5" xfId="10729"/>
    <cellStyle name="Input 3 3 2 7" xfId="10730"/>
    <cellStyle name="Input 3 3 2 7 2" xfId="10731"/>
    <cellStyle name="Input 3 3 2 7 3" xfId="10732"/>
    <cellStyle name="Input 3 3 2 7 4" xfId="10733"/>
    <cellStyle name="Input 3 3 2 8" xfId="10734"/>
    <cellStyle name="Input 3 3 2 8 2" xfId="10735"/>
    <cellStyle name="Input 3 3 2 8 3" xfId="10736"/>
    <cellStyle name="Input 3 3 2 8 4" xfId="10737"/>
    <cellStyle name="Input 3 3 2 9" xfId="10738"/>
    <cellStyle name="Input 3 3 2 9 2" xfId="10739"/>
    <cellStyle name="Input 3 3 2 9 3" xfId="10740"/>
    <cellStyle name="Total 3 2 2 9 3" xfId="10741"/>
    <cellStyle name="Input 3 3 3 2" xfId="10742"/>
    <cellStyle name="Nota 3 5 2 2 5" xfId="10743"/>
    <cellStyle name="Input 3 3 3 2 2 2" xfId="10744"/>
    <cellStyle name="Separador de milhares 2 2 4 3 2" xfId="10745"/>
    <cellStyle name="Nota 3 5 2 2 6" xfId="10746"/>
    <cellStyle name="Input 3 3 3 2 2 3" xfId="10747"/>
    <cellStyle name="Nota 3 7 3 4 4 2 2" xfId="10748"/>
    <cellStyle name="Input 3 3 3 2 4" xfId="10749"/>
    <cellStyle name="Nota 3 7 3 4 4 2 3" xfId="10750"/>
    <cellStyle name="Input 3 3 3 2 5" xfId="10751"/>
    <cellStyle name="Total 3 2 2 9 4" xfId="10752"/>
    <cellStyle name="Input 3 3 3 3" xfId="10753"/>
    <cellStyle name="Input 3 3 3 3 3" xfId="10754"/>
    <cellStyle name="Input 3 3 3 4" xfId="10755"/>
    <cellStyle name="Input 3 3 3 4 2" xfId="10756"/>
    <cellStyle name="Input 3 3 3 4 3" xfId="10757"/>
    <cellStyle name="Output 3 2 2 6 2 2" xfId="10758"/>
    <cellStyle name="Input 3 3 3 5" xfId="10759"/>
    <cellStyle name="Input 3 3 3 5 2" xfId="10760"/>
    <cellStyle name="Input 3 3 3 5 3" xfId="10761"/>
    <cellStyle name="Output 3 2 2 6 2 3" xfId="10762"/>
    <cellStyle name="Input 3 3 3 6" xfId="10763"/>
    <cellStyle name="Input 3 3 3 6 2" xfId="10764"/>
    <cellStyle name="Input 3 3 3 6 3" xfId="10765"/>
    <cellStyle name="Output 3 2 2 6 2 4" xfId="10766"/>
    <cellStyle name="Input 3 3 3 7" xfId="10767"/>
    <cellStyle name="Input 3 3 3 8" xfId="10768"/>
    <cellStyle name="Input 3 3 3 9" xfId="10769"/>
    <cellStyle name="Input 3 3 4" xfId="10770"/>
    <cellStyle name="Input 3 3 4 2" xfId="10771"/>
    <cellStyle name="Input 3 3 4 2 2" xfId="10772"/>
    <cellStyle name="Input 3 3 4 2 3" xfId="10773"/>
    <cellStyle name="Nota 3 7 3 4 5 2 2" xfId="10774"/>
    <cellStyle name="Input 3 3 4 2 4" xfId="10775"/>
    <cellStyle name="Input 3 3 4 3" xfId="10776"/>
    <cellStyle name="Input 3 3 4 3 2" xfId="10777"/>
    <cellStyle name="Input 3 3 4 3 3" xfId="10778"/>
    <cellStyle name="Input 3 3 4 4" xfId="10779"/>
    <cellStyle name="Input 3 3 4 5" xfId="10780"/>
    <cellStyle name="Input 3 3 4 6" xfId="10781"/>
    <cellStyle name="Input 3 3 5" xfId="10782"/>
    <cellStyle name="Input 3 3 5 2" xfId="10783"/>
    <cellStyle name="Input 3 3 5 2 2" xfId="10784"/>
    <cellStyle name="Nota 3 5 2 4 2 3 2 3 2" xfId="10785"/>
    <cellStyle name="Input 3 3 5 2 3" xfId="10786"/>
    <cellStyle name="Nota 3 7 3 4 6 2 2" xfId="10787"/>
    <cellStyle name="Input 3 3 5 2 4" xfId="10788"/>
    <cellStyle name="Nota 3 6 3 6 2 2 2" xfId="10789"/>
    <cellStyle name="Input 3 3 5 3" xfId="10790"/>
    <cellStyle name="Input 3 3 5 4" xfId="10791"/>
    <cellStyle name="Input 3 3 6" xfId="10792"/>
    <cellStyle name="Input 3 3 6 2" xfId="10793"/>
    <cellStyle name="Separador de milhares 2 3" xfId="10794"/>
    <cellStyle name="Input 3 3 6 2 2" xfId="10795"/>
    <cellStyle name="Separador de milhares 2 4" xfId="10796"/>
    <cellStyle name="Nota 3 5 2 4 2 3 3 3 2" xfId="10797"/>
    <cellStyle name="Input 3 3 6 2 3" xfId="10798"/>
    <cellStyle name="Separador de milhares 2 5" xfId="10799"/>
    <cellStyle name="Input 3 3 6 2 4" xfId="10800"/>
    <cellStyle name="Input 3 3 6 3" xfId="10801"/>
    <cellStyle name="Input 3 3 6 4" xfId="10802"/>
    <cellStyle name="Nota 2 2 2 3 3 2 3 2" xfId="10803"/>
    <cellStyle name="Input 3 3 6 5" xfId="10804"/>
    <cellStyle name="Total 3 2 4 3 4" xfId="10805"/>
    <cellStyle name="Nota 3 5 2" xfId="10806"/>
    <cellStyle name="Input 3 4 10" xfId="10807"/>
    <cellStyle name="Total 3 2 4 3 5" xfId="10808"/>
    <cellStyle name="Nota 3 5 3" xfId="10809"/>
    <cellStyle name="Input 3 4 11" xfId="10810"/>
    <cellStyle name="Total 3 2 4 3 6" xfId="10811"/>
    <cellStyle name="Nota 3 5 4" xfId="10812"/>
    <cellStyle name="Input 3 4 12" xfId="10813"/>
    <cellStyle name="Input 3 4 2" xfId="10814"/>
    <cellStyle name="Total 3 2 3 8 3" xfId="10815"/>
    <cellStyle name="Separador de milhares 2 13 3 2 2 3" xfId="10816"/>
    <cellStyle name="Input 3 4 2 2" xfId="10817"/>
    <cellStyle name="Nota 3 5 3 3 3 2 4" xfId="10818"/>
    <cellStyle name="Input 3 4 2 2 2" xfId="10819"/>
    <cellStyle name="Nota 3 5 3 3 3 2 5" xfId="10820"/>
    <cellStyle name="Input 3 4 2 2 3" xfId="10821"/>
    <cellStyle name="Input 3 4 2 2 4" xfId="10822"/>
    <cellStyle name="Total 3 2 3 8 4" xfId="10823"/>
    <cellStyle name="Input 3 4 2 3" xfId="10824"/>
    <cellStyle name="Nota 3 5 3 3 3 3 4" xfId="10825"/>
    <cellStyle name="Input 3 4 2 3 2" xfId="10826"/>
    <cellStyle name="Nota 3 5 3 3 3 3 5" xfId="10827"/>
    <cellStyle name="Input 3 4 2 3 3" xfId="10828"/>
    <cellStyle name="Total 3 2 3 8 5" xfId="10829"/>
    <cellStyle name="Input 3 4 2 4" xfId="10830"/>
    <cellStyle name="Input 3 4 2 5" xfId="10831"/>
    <cellStyle name="Input 3 4 2 6" xfId="10832"/>
    <cellStyle name="Input 3 4 3" xfId="10833"/>
    <cellStyle name="Total 3 2 3 9 3" xfId="10834"/>
    <cellStyle name="Input 3 4 3 2" xfId="10835"/>
    <cellStyle name="Input 3 4 3 2 2" xfId="10836"/>
    <cellStyle name="Input 3 4 3 2 3" xfId="10837"/>
    <cellStyle name="Input 3 4 3 2 4" xfId="10838"/>
    <cellStyle name="Total 3 2 3 9 4" xfId="10839"/>
    <cellStyle name="Input 3 4 3 3" xfId="10840"/>
    <cellStyle name="Input 3 4 3 3 2" xfId="10841"/>
    <cellStyle name="Input 3 4 3 3 3" xfId="10842"/>
    <cellStyle name="Input 3 4 3 4" xfId="10843"/>
    <cellStyle name="Input 3 4 3 5" xfId="10844"/>
    <cellStyle name="Input 3 4 3 6" xfId="10845"/>
    <cellStyle name="Input 3 4 4" xfId="10846"/>
    <cellStyle name="Input 3 4 4 2" xfId="10847"/>
    <cellStyle name="Input 3 4 4 2 2" xfId="10848"/>
    <cellStyle name="Input 3 4 4 2 3" xfId="10849"/>
    <cellStyle name="Input 3 4 4 2 4" xfId="10850"/>
    <cellStyle name="Input 3 4 4 3" xfId="10851"/>
    <cellStyle name="Nota 3 5 2 2 2 3 10" xfId="10852"/>
    <cellStyle name="Input 3 4 4 3 2" xfId="10853"/>
    <cellStyle name="Nota 3 5 2 2 2 3 11" xfId="10854"/>
    <cellStyle name="Input 3 4 4 3 3" xfId="10855"/>
    <cellStyle name="Input 3 4 4 4" xfId="10856"/>
    <cellStyle name="Input 3 4 4 5" xfId="10857"/>
    <cellStyle name="Input 3 4 4 6" xfId="10858"/>
    <cellStyle name="Input 3 4 5" xfId="10859"/>
    <cellStyle name="Input 3 4 5 2" xfId="10860"/>
    <cellStyle name="Input 3 4 5 2 2" xfId="10861"/>
    <cellStyle name="Input 3 4 5 2 3" xfId="10862"/>
    <cellStyle name="Input 3 4 5 2 4" xfId="10863"/>
    <cellStyle name="Input 3 4 5 3" xfId="10864"/>
    <cellStyle name="Input 3 4 5 3 2" xfId="10865"/>
    <cellStyle name="Input 3 4 5 3 3" xfId="10866"/>
    <cellStyle name="Input 3 4 5 4" xfId="10867"/>
    <cellStyle name="Nota 2 2 2 3 3 3 2 2" xfId="10868"/>
    <cellStyle name="Input 3 4 5 5" xfId="10869"/>
    <cellStyle name="Nota 2 2 2 3 3 3 2 3" xfId="10870"/>
    <cellStyle name="Input 3 4 5 6" xfId="10871"/>
    <cellStyle name="Input 3 4 6" xfId="10872"/>
    <cellStyle name="Input 3 4 6 2" xfId="10873"/>
    <cellStyle name="Input 3 4 6 2 2" xfId="10874"/>
    <cellStyle name="Input 3 4 6 2 3" xfId="10875"/>
    <cellStyle name="Input 3 4 6 2 4" xfId="10876"/>
    <cellStyle name="Input 3 4 6 3" xfId="10877"/>
    <cellStyle name="Input 3 4 6 4" xfId="10878"/>
    <cellStyle name="Nota 2 2 2 3 3 3 3 2" xfId="10879"/>
    <cellStyle name="Input 3 4 6 5" xfId="10880"/>
    <cellStyle name="Input 3 4 8 4" xfId="10881"/>
    <cellStyle name="Total 3 2 4 8 3" xfId="10882"/>
    <cellStyle name="Input 3 5 2 2" xfId="10883"/>
    <cellStyle name="Nota 3 6 2 4 6 3" xfId="10884"/>
    <cellStyle name="Input 3 5 2 2 2" xfId="10885"/>
    <cellStyle name="Nota 3 6 2 4 6 4" xfId="10886"/>
    <cellStyle name="Input 3 5 2 2 3" xfId="10887"/>
    <cellStyle name="Total 3 2 4 8 4" xfId="10888"/>
    <cellStyle name="Input 3 5 2 3" xfId="10889"/>
    <cellStyle name="Input 3 5 2 4" xfId="10890"/>
    <cellStyle name="Input 3 5 2 5" xfId="10891"/>
    <cellStyle name="Total 3 2 4 9 3" xfId="10892"/>
    <cellStyle name="Input 3 5 3 2" xfId="10893"/>
    <cellStyle name="Input 3 5 3 3" xfId="10894"/>
    <cellStyle name="Input 3 5 4 2" xfId="10895"/>
    <cellStyle name="Input 3 5 4 3" xfId="10896"/>
    <cellStyle name="Input 3 5 5 2" xfId="10897"/>
    <cellStyle name="Input 3 5 5 3" xfId="10898"/>
    <cellStyle name="Input 3 5 6 2" xfId="10899"/>
    <cellStyle name="Input 3 5 6 3" xfId="10900"/>
    <cellStyle name="Input 3 6 2" xfId="10901"/>
    <cellStyle name="Input 3 6 2 2" xfId="10902"/>
    <cellStyle name="Input 3 6 2 3" xfId="10903"/>
    <cellStyle name="Input 3 6 2 4" xfId="10904"/>
    <cellStyle name="Input 3 6 3" xfId="10905"/>
    <cellStyle name="Input 3 6 4" xfId="10906"/>
    <cellStyle name="Input 3 7 2" xfId="10907"/>
    <cellStyle name="Output 2 2 2 7 4" xfId="10908"/>
    <cellStyle name="Input 3 7 2 2" xfId="10909"/>
    <cellStyle name="Output 2 2 2 7 5" xfId="10910"/>
    <cellStyle name="Nota 3 5 3 2 2 8 2" xfId="10911"/>
    <cellStyle name="Input 3 7 2 3" xfId="10912"/>
    <cellStyle name="Nota 3 5 3 2 2 8 3" xfId="10913"/>
    <cellStyle name="Input 3 7 2 4" xfId="10914"/>
    <cellStyle name="Separador de milhares 2 2 2 2 2 4 2 2" xfId="10915"/>
    <cellStyle name="Input 3 7 3" xfId="10916"/>
    <cellStyle name="Nota 3 5 2 3 2 5 2 2" xfId="10917"/>
    <cellStyle name="Input 3 7 4" xfId="10918"/>
    <cellStyle name="Nota 3 5 2 3 2 5 2 3" xfId="10919"/>
    <cellStyle name="Input 3 7 5" xfId="10920"/>
    <cellStyle name="Input 3 8 2" xfId="10921"/>
    <cellStyle name="Output 2 2 3 7 4" xfId="10922"/>
    <cellStyle name="Input 3 8 2 2" xfId="10923"/>
    <cellStyle name="Nota 3 5 3 2 3 8 2" xfId="10924"/>
    <cellStyle name="Input 3 8 2 3" xfId="10925"/>
    <cellStyle name="Nota 3 5 3 2 3 8 3" xfId="10926"/>
    <cellStyle name="Input 3 8 2 4" xfId="10927"/>
    <cellStyle name="Input 3 8 3" xfId="10928"/>
    <cellStyle name="Nota 3 5 2 3 2 5 3 2" xfId="10929"/>
    <cellStyle name="Input 3 8 4" xfId="10930"/>
    <cellStyle name="Input 3 8 5" xfId="10931"/>
    <cellStyle name="Input 3 9" xfId="10932"/>
    <cellStyle name="Input 3 9 2" xfId="10933"/>
    <cellStyle name="Input 3 9 2 2" xfId="10934"/>
    <cellStyle name="Input 3 9 2 3" xfId="10935"/>
    <cellStyle name="Input 3 9 2 4" xfId="10936"/>
    <cellStyle name="Input 3 9 3" xfId="10937"/>
    <cellStyle name="Input 3 9 4" xfId="10938"/>
    <cellStyle name="Input 3 9 5" xfId="10939"/>
    <cellStyle name="Input 4 4 2" xfId="10940"/>
    <cellStyle name="Normal 60 3 3 2" xfId="10941"/>
    <cellStyle name="Normal 55 3 3 2" xfId="10942"/>
    <cellStyle name="Input 4 4 3" xfId="10943"/>
    <cellStyle name="Input 5 4 2" xfId="10944"/>
    <cellStyle name="Input 5 4 3" xfId="10945"/>
    <cellStyle name="Input 5 5 2" xfId="10946"/>
    <cellStyle name="Input 5 5 3" xfId="10947"/>
    <cellStyle name="Total 3 2 3 3 8 4" xfId="10948"/>
    <cellStyle name="Linked Cell" xfId="10949"/>
    <cellStyle name="material" xfId="10950"/>
    <cellStyle name="material 2" xfId="10951"/>
    <cellStyle name="Moeda 10" xfId="10952"/>
    <cellStyle name="Moeda 10 2 2" xfId="10953"/>
    <cellStyle name="Moeda 10 2 2 2" xfId="10954"/>
    <cellStyle name="Moeda 10 2 2 2 2" xfId="10955"/>
    <cellStyle name="Separador de milhares 2 5 2 2 7" xfId="10956"/>
    <cellStyle name="Moeda 10 2 2 2 2 2" xfId="10957"/>
    <cellStyle name="Separador de milhares 2 5 2 2 8" xfId="10958"/>
    <cellStyle name="Moeda 10 2 2 2 2 3" xfId="10959"/>
    <cellStyle name="Moeda 10 2 2 2 3" xfId="10960"/>
    <cellStyle name="Moeda 10 2 2 2 3 2" xfId="10961"/>
    <cellStyle name="Porcentagem 14 3 2 2" xfId="10962"/>
    <cellStyle name="Moeda 10 2 2 2 4" xfId="10963"/>
    <cellStyle name="Moeda 10 2 2 3" xfId="10964"/>
    <cellStyle name="Moeda 10 2 3" xfId="10965"/>
    <cellStyle name="Moeda 10 2 3 2" xfId="10966"/>
    <cellStyle name="Moeda 10 2 3 2 2" xfId="10967"/>
    <cellStyle name="Separador de milhares 2 6 2 2 7" xfId="10968"/>
    <cellStyle name="Moeda 10 2 3 2 2 2" xfId="10969"/>
    <cellStyle name="Total 2 2 3 6 5" xfId="10970"/>
    <cellStyle name="Moeda 10 2 3 2 2 2 2 2" xfId="10971"/>
    <cellStyle name="Separador de milhares 2 6 2 2 8" xfId="10972"/>
    <cellStyle name="Moeda 10 2 3 2 2 3" xfId="10973"/>
    <cellStyle name="Moeda 10 2 3 2 2 3 2" xfId="10974"/>
    <cellStyle name="Separador de milhares 2 6 2 2 9" xfId="10975"/>
    <cellStyle name="Moeda 10 2 3 2 2 4" xfId="10976"/>
    <cellStyle name="Moeda 10 2 3 3" xfId="10977"/>
    <cellStyle name="Moeda 10 2 3 3 2" xfId="10978"/>
    <cellStyle name="Moeda 10 2 3 3 2 2" xfId="10979"/>
    <cellStyle name="Total 3 2 3 6 5" xfId="10980"/>
    <cellStyle name="Moeda 10 2 3 3 2 2 2 2" xfId="10981"/>
    <cellStyle name="Separador de milhares 2 3 3 3 4 3" xfId="10982"/>
    <cellStyle name="Moeda 10 2 3 3 2 2 2 2 2" xfId="10983"/>
    <cellStyle name="Total 3 2 2 3 5 3 2" xfId="10984"/>
    <cellStyle name="Moeda 10 2 3 3 2 2 2 3" xfId="10985"/>
    <cellStyle name="Total 3 2 3 7 5" xfId="10986"/>
    <cellStyle name="Moeda 10 2 3 3 2 2 3 2" xfId="10987"/>
    <cellStyle name="Moeda 10 2 3 3 2 2 4" xfId="10988"/>
    <cellStyle name="Moeda 10 2 3 3 3" xfId="10989"/>
    <cellStyle name="Moeda 10 2 3 3 3 2" xfId="10990"/>
    <cellStyle name="Total 3 3 3 6 5" xfId="10991"/>
    <cellStyle name="Moeda 10 2 3 3 3 2 2 2" xfId="10992"/>
    <cellStyle name="Moeda 10 2 3 3 3 2 2 2 2" xfId="10993"/>
    <cellStyle name="Moeda 10 2 3 3 3 2 2 3" xfId="10994"/>
    <cellStyle name="Total 3 3 3 7 5" xfId="10995"/>
    <cellStyle name="Moeda 10 2 3 3 3 2 3 2" xfId="10996"/>
    <cellStyle name="Moeda 10 2 3 3 3 2 4" xfId="10997"/>
    <cellStyle name="Moeda 10 2 3 3 4" xfId="10998"/>
    <cellStyle name="Moeda 10 2 3 3 4 2" xfId="10999"/>
    <cellStyle name="Moeda 10 2 3 3 4 2 2" xfId="11000"/>
    <cellStyle name="Moeda 10 2 3 3 4 2 3" xfId="11001"/>
    <cellStyle name="Moeda 10 2 3 3 4 3" xfId="11002"/>
    <cellStyle name="Moeda 10 2 3 3 4 3 2" xfId="11003"/>
    <cellStyle name="Moeda 10 2 3 3 4 4" xfId="11004"/>
    <cellStyle name="Moeda 10 2 3 4 2 2" xfId="11005"/>
    <cellStyle name="Moeda 10 2 3 4 2 2 2" xfId="11006"/>
    <cellStyle name="Moeda 10 2 3 4 2 2 2 2" xfId="11007"/>
    <cellStyle name="Moeda 10 2 3 4 2 2 3" xfId="11008"/>
    <cellStyle name="Moeda 10 2 3 4 2 3" xfId="11009"/>
    <cellStyle name="Separador de milhares 2 4 2 2 6" xfId="11010"/>
    <cellStyle name="Moeda 10 2 3 4 2 3 2" xfId="11011"/>
    <cellStyle name="Moeda 10 2 3 4 2 4" xfId="11012"/>
    <cellStyle name="Moeda 10 2 3 5 2 2" xfId="11013"/>
    <cellStyle name="Moeda 10 2 3 5 2 3" xfId="11014"/>
    <cellStyle name="Moeda 10 2 3 5 2 4" xfId="11015"/>
    <cellStyle name="Moeda 10 2 3 6 2" xfId="11016"/>
    <cellStyle name="Moeda 10 2 3 6 2 2" xfId="11017"/>
    <cellStyle name="Moeda 10 2 3 6 2 3" xfId="11018"/>
    <cellStyle name="Moeda 10 2 3 6 3" xfId="11019"/>
    <cellStyle name="Moeda 10 2 3 6 3 2" xfId="11020"/>
    <cellStyle name="Moeda 10 2 3 6 4" xfId="11021"/>
    <cellStyle name="Nota 2 3 2 2 2" xfId="11022"/>
    <cellStyle name="Moeda 10 2 4" xfId="11023"/>
    <cellStyle name="Nota 2 3 2 2 2 2" xfId="11024"/>
    <cellStyle name="Moeda 10 2 4 2" xfId="11025"/>
    <cellStyle name="Nota 2 3 2 2 2 2 2" xfId="11026"/>
    <cellStyle name="Moeda 10 2 4 2 2" xfId="11027"/>
    <cellStyle name="Separador de milhares 2 7 2 2 7" xfId="11028"/>
    <cellStyle name="Nota 2 3 2 2 2 2 2 2" xfId="11029"/>
    <cellStyle name="Moeda 10 2 4 2 2 2" xfId="11030"/>
    <cellStyle name="Porcentagem 14 3 2 3 3 3 2" xfId="11031"/>
    <cellStyle name="Nota 2 3 2 2 2 2 3" xfId="11032"/>
    <cellStyle name="Moeda 10 2 4 2 3" xfId="11033"/>
    <cellStyle name="Nota 2 3 2 2 2 3" xfId="11034"/>
    <cellStyle name="Moeda 10 2 4 3" xfId="11035"/>
    <cellStyle name="Nota 2 3 2 2 2 3 2" xfId="11036"/>
    <cellStyle name="Moeda 10 2 4 3 2" xfId="11037"/>
    <cellStyle name="Nota 2 3 2 2 3" xfId="11038"/>
    <cellStyle name="Moeda 10 2 5" xfId="11039"/>
    <cellStyle name="Nota 2 3 2 2 4" xfId="11040"/>
    <cellStyle name="Moeda 10 2 6" xfId="11041"/>
    <cellStyle name="Moeda 10 3 2" xfId="11042"/>
    <cellStyle name="Vírgula 7 2 2 2 3" xfId="11043"/>
    <cellStyle name="Separador de milhares 2 2 10 3 2 2 3" xfId="11044"/>
    <cellStyle name="Moeda 10 3 2 2" xfId="11045"/>
    <cellStyle name="Moeda 10 3 2 2 2" xfId="11046"/>
    <cellStyle name="Moeda 10 3 2 3" xfId="11047"/>
    <cellStyle name="Moeda 10 3 3" xfId="11048"/>
    <cellStyle name="Moeda 10 3 3 2" xfId="11049"/>
    <cellStyle name="Nota 2 3 2 3 2" xfId="11050"/>
    <cellStyle name="Moeda 10 3 4" xfId="11051"/>
    <cellStyle name="Nota 2 3 2 3 3" xfId="11052"/>
    <cellStyle name="Moeda 10 3 5" xfId="11053"/>
    <cellStyle name="Nota 2 3 2 3 4" xfId="11054"/>
    <cellStyle name="Moeda 10 3 6" xfId="11055"/>
    <cellStyle name="Moeda 11" xfId="11056"/>
    <cellStyle name="Moeda 11 2 3" xfId="11057"/>
    <cellStyle name="Nota 2 3 3 2 2" xfId="11058"/>
    <cellStyle name="Moeda 11 2 4" xfId="11059"/>
    <cellStyle name="Moeda 12" xfId="11060"/>
    <cellStyle name="Moeda 13" xfId="11061"/>
    <cellStyle name="Moeda 14" xfId="11062"/>
    <cellStyle name="Normal 71 7" xfId="11063"/>
    <cellStyle name="Moeda 2" xfId="11064"/>
    <cellStyle name="Porcentagem 4" xfId="11065"/>
    <cellStyle name="Moeda 2 10" xfId="11066"/>
    <cellStyle name="Porcentagem 4 2" xfId="11067"/>
    <cellStyle name="Moeda 2 10 2" xfId="11068"/>
    <cellStyle name="Porcentagem 6 2" xfId="11069"/>
    <cellStyle name="Moeda 2 12 2" xfId="11070"/>
    <cellStyle name="Separador de milhares 2 2 3 3 5" xfId="11071"/>
    <cellStyle name="Porcentagem 7 2" xfId="11072"/>
    <cellStyle name="Moeda 2 13 2" xfId="11073"/>
    <cellStyle name="Separador de milhares 2 2 3 3 5 2" xfId="11074"/>
    <cellStyle name="Moeda 2 13 2 2" xfId="11075"/>
    <cellStyle name="Separador de milhares 2 2 3 3 6" xfId="11076"/>
    <cellStyle name="Moeda 2 13 3" xfId="11077"/>
    <cellStyle name="Moeda 2 13 3 2" xfId="11078"/>
    <cellStyle name="Moeda 2 13 3 2 10" xfId="11079"/>
    <cellStyle name="Moeda 2 13 3 2 2" xfId="11080"/>
    <cellStyle name="Output 4 5 3" xfId="11081"/>
    <cellStyle name="Note 3 6 2 4" xfId="11082"/>
    <cellStyle name="Moeda 2 13 3 2 2 2" xfId="11083"/>
    <cellStyle name="Moeda 2 13 3 2 2 2 2" xfId="11084"/>
    <cellStyle name="Moeda 2 13 3 2 2 2 3" xfId="11085"/>
    <cellStyle name="Moeda 2 13 3 2 2 3" xfId="11086"/>
    <cellStyle name="Moeda 2 13 3 2 2 3 2" xfId="11087"/>
    <cellStyle name="Moeda 2 13 3 2 2 4" xfId="11088"/>
    <cellStyle name="Moeda 2 13 3 2 2 5" xfId="11089"/>
    <cellStyle name="Moeda 2 13 3 2 2 6" xfId="11090"/>
    <cellStyle name="Moeda 2 13 3 2 3" xfId="11091"/>
    <cellStyle name="Output 4 6 3" xfId="11092"/>
    <cellStyle name="Moeda 2 13 3 2 3 2" xfId="11093"/>
    <cellStyle name="Moeda 2 13 3 2 3 2 2" xfId="11094"/>
    <cellStyle name="Moeda 2 13 3 2 3 3" xfId="11095"/>
    <cellStyle name="Moeda 2 13 3 2 4" xfId="11096"/>
    <cellStyle name="Moeda 2 13 3 2 4 2" xfId="11097"/>
    <cellStyle name="Moeda 2 13 3 2 4 2 2" xfId="11098"/>
    <cellStyle name="Moeda 2 13 3 2 4 3" xfId="11099"/>
    <cellStyle name="Moeda 2 13 3 2 5 2" xfId="11100"/>
    <cellStyle name="Separador de milhares 2 3 2 2 2 2 3 2" xfId="11101"/>
    <cellStyle name="Moeda 2 13 3 2 8" xfId="11102"/>
    <cellStyle name="Nota 3 6 2 3 2 3 3 2" xfId="11103"/>
    <cellStyle name="Moeda 2 13 3 2 9" xfId="11104"/>
    <cellStyle name="Separador de milhares 2 2 3 3 7" xfId="11105"/>
    <cellStyle name="Moeda 2 13 4" xfId="11106"/>
    <cellStyle name="Output 2 2 5" xfId="11107"/>
    <cellStyle name="Moeda 2 13 4 2" xfId="11108"/>
    <cellStyle name="Output 2 2 5 2" xfId="11109"/>
    <cellStyle name="Moeda 2 13 4 2 2" xfId="11110"/>
    <cellStyle name="Output 2 2 5 2 2" xfId="11111"/>
    <cellStyle name="Moeda 2 13 4 2 2 2" xfId="11112"/>
    <cellStyle name="Moeda 2 13 4 2 2 2 2" xfId="11113"/>
    <cellStyle name="Output 2 2 5 2 3" xfId="11114"/>
    <cellStyle name="Moeda 2 13 4 2 2 3" xfId="11115"/>
    <cellStyle name="Output 2 2 5 3" xfId="11116"/>
    <cellStyle name="Moeda 2 13 4 2 3" xfId="11117"/>
    <cellStyle name="Moeda 2 13 4 2 3 2" xfId="11118"/>
    <cellStyle name="Output 2 2 5 4" xfId="11119"/>
    <cellStyle name="Moeda 2 13 4 2 4" xfId="11120"/>
    <cellStyle name="Output 2 2 5 5" xfId="11121"/>
    <cellStyle name="Moeda 2 13 4 2 5" xfId="11122"/>
    <cellStyle name="Moeda 2 13 4 2 6" xfId="11123"/>
    <cellStyle name="Output 2 2 6" xfId="11124"/>
    <cellStyle name="Moeda 2 13 4 3" xfId="11125"/>
    <cellStyle name="Output 2 2 6 2" xfId="11126"/>
    <cellStyle name="Moeda 2 13 4 3 2" xfId="11127"/>
    <cellStyle name="Output 2 2 6 2 2" xfId="11128"/>
    <cellStyle name="Moeda 2 13 4 3 2 2" xfId="11129"/>
    <cellStyle name="Output 2 2 6 3" xfId="11130"/>
    <cellStyle name="Moeda 2 13 4 3 3" xfId="11131"/>
    <cellStyle name="Output 2 2 7" xfId="11132"/>
    <cellStyle name="Moeda 2 13 4 4" xfId="11133"/>
    <cellStyle name="Output 2 2 7 2" xfId="11134"/>
    <cellStyle name="Moeda 2 13 4 4 2" xfId="11135"/>
    <cellStyle name="Output 2 2 7 3" xfId="11136"/>
    <cellStyle name="Moeda 2 13 4 4 3" xfId="11137"/>
    <cellStyle name="Output 2 2 8" xfId="11138"/>
    <cellStyle name="Normal 3 43 2 2 2" xfId="11139"/>
    <cellStyle name="Normal 3 38 2 2 2" xfId="11140"/>
    <cellStyle name="Moeda 2 13 4 5" xfId="11141"/>
    <cellStyle name="Total 3 2 3 2 2 2 5" xfId="11142"/>
    <cellStyle name="Separador de milhares 9 3 4" xfId="11143"/>
    <cellStyle name="Saída 3 2 2 6" xfId="11144"/>
    <cellStyle name="Output 2 2 8 2" xfId="11145"/>
    <cellStyle name="Moeda 2 13 4 5 2" xfId="11146"/>
    <cellStyle name="Output 2 2 9" xfId="11147"/>
    <cellStyle name="Moeda 2 13 4 6" xfId="11148"/>
    <cellStyle name="Moeda 2 13 4 7" xfId="11149"/>
    <cellStyle name="Moeda 2 13 4 8" xfId="11150"/>
    <cellStyle name="Moeda 2 13 4 9" xfId="11151"/>
    <cellStyle name="Porcentagem 8 2" xfId="11152"/>
    <cellStyle name="Moeda 2 14 2" xfId="11153"/>
    <cellStyle name="Porcentagem 9" xfId="11154"/>
    <cellStyle name="Moeda 2 20" xfId="11155"/>
    <cellStyle name="Moeda 2 15" xfId="11156"/>
    <cellStyle name="Porcentagem 9 2" xfId="11157"/>
    <cellStyle name="Output 2 3 2 2 2 4" xfId="11158"/>
    <cellStyle name="Moeda 2 20 2" xfId="11159"/>
    <cellStyle name="Moeda 2 15 2" xfId="11160"/>
    <cellStyle name="Moeda 2 21" xfId="11161"/>
    <cellStyle name="Moeda 2 16" xfId="11162"/>
    <cellStyle name="Output 2 3 2 2 3 4" xfId="11163"/>
    <cellStyle name="Moeda 2 16 2" xfId="11164"/>
    <cellStyle name="Moeda 2 22" xfId="11165"/>
    <cellStyle name="Moeda 2 17" xfId="11166"/>
    <cellStyle name="Output 2 3 2 2 4 4" xfId="11167"/>
    <cellStyle name="Moeda 2 17 2" xfId="11168"/>
    <cellStyle name="Moeda 2 18" xfId="11169"/>
    <cellStyle name="Output 2 3 2 2 5 4" xfId="11170"/>
    <cellStyle name="Moeda 2 18 2" xfId="11171"/>
    <cellStyle name="Moeda 2 19" xfId="11172"/>
    <cellStyle name="Output 2 3 2 2 6 4" xfId="11173"/>
    <cellStyle name="Moeda 2 19 2" xfId="11174"/>
    <cellStyle name="Moeda 2 2" xfId="11175"/>
    <cellStyle name="Moeda 3 3 3" xfId="11176"/>
    <cellStyle name="Moeda 2 2 10" xfId="11177"/>
    <cellStyle name="Moeda 3 3 3 2" xfId="11178"/>
    <cellStyle name="Moeda 2 2 10 2" xfId="11179"/>
    <cellStyle name="Moeda 3 3 4" xfId="11180"/>
    <cellStyle name="Moeda 2 2 11" xfId="11181"/>
    <cellStyle name="Moeda 3 3 5" xfId="11182"/>
    <cellStyle name="Moeda 2 2 12" xfId="11183"/>
    <cellStyle name="Moeda 2 2 2" xfId="11184"/>
    <cellStyle name="Output 2 2 14" xfId="11185"/>
    <cellStyle name="Moeda 2 2 2 2" xfId="11186"/>
    <cellStyle name="Moeda 2 2 3" xfId="11187"/>
    <cellStyle name="Moeda 2 2 3 2" xfId="11188"/>
    <cellStyle name="Moeda 2 2 4" xfId="11189"/>
    <cellStyle name="Moeda 2 2 4 2" xfId="11190"/>
    <cellStyle name="Moeda 2 2 6 2" xfId="11191"/>
    <cellStyle name="Output 3 4 2 5" xfId="11192"/>
    <cellStyle name="Output 2 3 14" xfId="11193"/>
    <cellStyle name="Moeda 2 2 7 2" xfId="11194"/>
    <cellStyle name="Output 3 4 3 5" xfId="11195"/>
    <cellStyle name="Moeda 2 2 8 2" xfId="11196"/>
    <cellStyle name="Moeda 2 2 9" xfId="11197"/>
    <cellStyle name="Output 3 4 4 5" xfId="11198"/>
    <cellStyle name="Moeda 2 2 9 2" xfId="11199"/>
    <cellStyle name="Moeda 2 3" xfId="11200"/>
    <cellStyle name="Moeda 2 3 10" xfId="11201"/>
    <cellStyle name="Moeda 2 3 10 2" xfId="11202"/>
    <cellStyle name="Moeda 2 3 11" xfId="11203"/>
    <cellStyle name="Nota 3 7 2 2 9" xfId="11204"/>
    <cellStyle name="Moeda 2 3 2" xfId="11205"/>
    <cellStyle name="Nota 3 7 2 2 9 2" xfId="11206"/>
    <cellStyle name="Moeda 2 3 2 2" xfId="11207"/>
    <cellStyle name="Moeda 2 3 3" xfId="11208"/>
    <cellStyle name="Moeda 2 3 3 2" xfId="11209"/>
    <cellStyle name="Moeda 2 3 4" xfId="11210"/>
    <cellStyle name="Moeda 2 3 4 2" xfId="11211"/>
    <cellStyle name="Moeda 2 3 6 2" xfId="11212"/>
    <cellStyle name="Output 3 5 2 5" xfId="11213"/>
    <cellStyle name="Moeda 2 3 7 2" xfId="11214"/>
    <cellStyle name="Moeda 2 3 8 2" xfId="11215"/>
    <cellStyle name="Moeda 2 3 9" xfId="11216"/>
    <cellStyle name="Moeda 2 3 9 2" xfId="11217"/>
    <cellStyle name="Moeda 2 4" xfId="11218"/>
    <cellStyle name="Nota 3 7 2 3 9" xfId="11219"/>
    <cellStyle name="Moeda 2 4 2" xfId="11220"/>
    <cellStyle name="Nota 3 7 10" xfId="11221"/>
    <cellStyle name="Moeda 2 5" xfId="11222"/>
    <cellStyle name="Nota 3 7 10 2" xfId="11223"/>
    <cellStyle name="Moeda 2 5 2" xfId="11224"/>
    <cellStyle name="Nota 3 7 11" xfId="11225"/>
    <cellStyle name="Moeda 2 6" xfId="11226"/>
    <cellStyle name="Nota 3 7 12" xfId="11227"/>
    <cellStyle name="Moeda 2 7" xfId="11228"/>
    <cellStyle name="Moeda 2 7 2" xfId="11229"/>
    <cellStyle name="Moeda 2 8" xfId="11230"/>
    <cellStyle name="Moeda 2 8 2" xfId="11231"/>
    <cellStyle name="Moeda 2 9" xfId="11232"/>
    <cellStyle name="Moeda 2 9 2" xfId="11233"/>
    <cellStyle name="Normal 71 8" xfId="11234"/>
    <cellStyle name="Moeda 3" xfId="11235"/>
    <cellStyle name="Total 2 2 2 4 5 3" xfId="11236"/>
    <cellStyle name="Separador de milhares 2 2 8 3 2 6" xfId="11237"/>
    <cellStyle name="Moeda 3 10" xfId="11238"/>
    <cellStyle name="Total 2 2 2 4 5 3 2" xfId="11239"/>
    <cellStyle name="Moeda 3 10 2" xfId="11240"/>
    <cellStyle name="Total 2 2 2 4 5 4" xfId="11241"/>
    <cellStyle name="Moeda 3 11" xfId="11242"/>
    <cellStyle name="Moeda 3 11 2" xfId="11243"/>
    <cellStyle name="Total 2 2 2 4 5 5" xfId="11244"/>
    <cellStyle name="Moeda 3 12" xfId="11245"/>
    <cellStyle name="Moeda 3 12 2" xfId="11246"/>
    <cellStyle name="Total 2 2 2 4 5 6" xfId="11247"/>
    <cellStyle name="Separador de milhares 2 4 2 2 4 2 2" xfId="11248"/>
    <cellStyle name="Moeda 3 13" xfId="11249"/>
    <cellStyle name="Moeda 3 14" xfId="11250"/>
    <cellStyle name="Total 2 2 2 6 2 5" xfId="11251"/>
    <cellStyle name="Moeda 3 2" xfId="11252"/>
    <cellStyle name="Moeda 8 3 3" xfId="11253"/>
    <cellStyle name="Moeda 3 2 10" xfId="11254"/>
    <cellStyle name="Moeda 8 3 4" xfId="11255"/>
    <cellStyle name="Moeda 3 2 11" xfId="11256"/>
    <cellStyle name="Moeda 8 3 5" xfId="11257"/>
    <cellStyle name="Moeda 3 2 12" xfId="11258"/>
    <cellStyle name="Moeda 3 2 2" xfId="11259"/>
    <cellStyle name="Moeda 3 2 2 2" xfId="11260"/>
    <cellStyle name="Moeda 3 2 3" xfId="11261"/>
    <cellStyle name="Moeda 3 2 3 2" xfId="11262"/>
    <cellStyle name="Moeda 3 2 4" xfId="11263"/>
    <cellStyle name="Moeda 3 2 4 2" xfId="11264"/>
    <cellStyle name="Moeda 3 2 5 2" xfId="11265"/>
    <cellStyle name="Separador de milhares 2 3 10 3 3" xfId="11266"/>
    <cellStyle name="Moeda 3 2 6 2" xfId="11267"/>
    <cellStyle name="Moeda 3 2 7 2" xfId="11268"/>
    <cellStyle name="Moeda 3 2 8" xfId="11269"/>
    <cellStyle name="Moeda 3 2 8 2" xfId="11270"/>
    <cellStyle name="Moeda 3 2 9" xfId="11271"/>
    <cellStyle name="Moeda 3 2 9 2" xfId="11272"/>
    <cellStyle name="Moeda 3 3" xfId="11273"/>
    <cellStyle name="Moeda 3 3 10" xfId="11274"/>
    <cellStyle name="Moeda 3 3 10 2" xfId="11275"/>
    <cellStyle name="Moeda 3 3 11" xfId="11276"/>
    <cellStyle name="Moeda 3 3 2" xfId="11277"/>
    <cellStyle name="Moeda 3 3 2 2" xfId="11278"/>
    <cellStyle name="Moeda 3 3 4 2" xfId="11279"/>
    <cellStyle name="Moeda 3 3 5 2" xfId="11280"/>
    <cellStyle name="Moeda 3 3 6" xfId="11281"/>
    <cellStyle name="Moeda 3 3 6 2" xfId="11282"/>
    <cellStyle name="Moeda 3 3 7" xfId="11283"/>
    <cellStyle name="Moeda 3 3 7 2" xfId="11284"/>
    <cellStyle name="Moeda 3 3 8" xfId="11285"/>
    <cellStyle name="Moeda 3 3 8 2" xfId="11286"/>
    <cellStyle name="Moeda 3 3 9" xfId="11287"/>
    <cellStyle name="Moeda 3 3 9 2" xfId="11288"/>
    <cellStyle name="Moeda 3 4" xfId="11289"/>
    <cellStyle name="Nota 3 7 3 3 9" xfId="11290"/>
    <cellStyle name="Moeda 3 4 2" xfId="11291"/>
    <cellStyle name="Moeda 3 5" xfId="11292"/>
    <cellStyle name="Nota 3 7 3 4 9" xfId="11293"/>
    <cellStyle name="Moeda 3 5 2" xfId="11294"/>
    <cellStyle name="Moeda 3 6" xfId="11295"/>
    <cellStyle name="Moeda 3 6 2" xfId="11296"/>
    <cellStyle name="Moeda 3 7" xfId="11297"/>
    <cellStyle name="Moeda 3 7 2" xfId="11298"/>
    <cellStyle name="Moeda 3 8" xfId="11299"/>
    <cellStyle name="Moeda 3 8 2" xfId="11300"/>
    <cellStyle name="Moeda 3 9" xfId="11301"/>
    <cellStyle name="Porcentagem 2 9" xfId="11302"/>
    <cellStyle name="Moeda 3 9 2" xfId="11303"/>
    <cellStyle name="Moeda 5" xfId="11304"/>
    <cellStyle name="Moeda 5 2" xfId="11305"/>
    <cellStyle name="Moeda 6" xfId="11306"/>
    <cellStyle name="Moeda 6 10" xfId="11307"/>
    <cellStyle name="Moeda 6 11" xfId="11308"/>
    <cellStyle name="Moeda 6 2" xfId="11309"/>
    <cellStyle name="Moeda 6 2 2" xfId="11310"/>
    <cellStyle name="Moeda 6 2 2 10" xfId="11311"/>
    <cellStyle name="Porcentagem 3 6" xfId="11312"/>
    <cellStyle name="Moeda 6 2 2 2" xfId="11313"/>
    <cellStyle name="Porcentagem 3 6 2" xfId="11314"/>
    <cellStyle name="Moeda 6 2 2 2 2" xfId="11315"/>
    <cellStyle name="Moeda 6 2 2 2 2 2 2" xfId="11316"/>
    <cellStyle name="Total 3 3 12 2" xfId="11317"/>
    <cellStyle name="Moeda 6 2 2 2 2 3" xfId="11318"/>
    <cellStyle name="Moeda 6 2 2 2 3" xfId="11319"/>
    <cellStyle name="Moeda 6 2 2 2 3 2" xfId="11320"/>
    <cellStyle name="Nota 2 3 2 4 5 6 2" xfId="11321"/>
    <cellStyle name="Moeda 6 2 2 2 4" xfId="11322"/>
    <cellStyle name="Moeda 6 2 2 2 5" xfId="11323"/>
    <cellStyle name="Moeda 6 2 2 2 6" xfId="11324"/>
    <cellStyle name="Porcentagem 3 7" xfId="11325"/>
    <cellStyle name="Moeda 6 2 2 3" xfId="11326"/>
    <cellStyle name="Porcentagem 3 7 2" xfId="11327"/>
    <cellStyle name="Note 2 2 3 2 5 2 3" xfId="11328"/>
    <cellStyle name="Moeda 6 2 2 3 2" xfId="11329"/>
    <cellStyle name="Moeda 6 2 2 3 2 2" xfId="11330"/>
    <cellStyle name="Moeda 6 2 2 3 3" xfId="11331"/>
    <cellStyle name="Porcentagem 3 8" xfId="11332"/>
    <cellStyle name="Nota 3 8 4 3 2 2" xfId="11333"/>
    <cellStyle name="Moeda 6 2 2 4" xfId="11334"/>
    <cellStyle name="Porcentagem 3 8 2" xfId="11335"/>
    <cellStyle name="Moeda 6 2 2 4 2" xfId="11336"/>
    <cellStyle name="Total 2 2 2 3 2 2 6 5" xfId="11337"/>
    <cellStyle name="Moeda 6 2 2 4 2 2" xfId="11338"/>
    <cellStyle name="Porcentagem 3 9" xfId="11339"/>
    <cellStyle name="Nota 3 8 4 3 2 3" xfId="11340"/>
    <cellStyle name="Moeda 6 2 2 5" xfId="11341"/>
    <cellStyle name="Porcentagem 3 9 2" xfId="11342"/>
    <cellStyle name="Moeda 6 2 2 5 2" xfId="11343"/>
    <cellStyle name="Moeda 6 2 2 6" xfId="11344"/>
    <cellStyle name="Moeda 6 2 2 7" xfId="11345"/>
    <cellStyle name="Moeda 6 2 3" xfId="11346"/>
    <cellStyle name="Vírgula 10 4" xfId="11347"/>
    <cellStyle name="Porcentagem 4 6" xfId="11348"/>
    <cellStyle name="Moeda 6 2 3 2" xfId="11349"/>
    <cellStyle name="Porcentagem 4 6 2" xfId="11350"/>
    <cellStyle name="Moeda 6 2 3 2 2" xfId="11351"/>
    <cellStyle name="Moeda 6 2 3 2 3" xfId="11352"/>
    <cellStyle name="Porcentagem 4 7" xfId="11353"/>
    <cellStyle name="Moeda 6 2 3 3" xfId="11354"/>
    <cellStyle name="Porcentagem 4 7 2" xfId="11355"/>
    <cellStyle name="Note 2 2 3 2 6 2 3" xfId="11356"/>
    <cellStyle name="Moeda 6 2 3 3 2" xfId="11357"/>
    <cellStyle name="Porcentagem 4 8" xfId="11358"/>
    <cellStyle name="Nota 3 8 4 3 3 2" xfId="11359"/>
    <cellStyle name="Moeda 6 2 3 4" xfId="11360"/>
    <cellStyle name="Porcentagem 4 9" xfId="11361"/>
    <cellStyle name="Moeda 6 2 3 5" xfId="11362"/>
    <cellStyle name="Moeda 6 2 3 6" xfId="11363"/>
    <cellStyle name="Moeda 6 2 4" xfId="11364"/>
    <cellStyle name="Porcentagem 5 6" xfId="11365"/>
    <cellStyle name="Moeda 6 2 4 2" xfId="11366"/>
    <cellStyle name="Porcentagem 5 6 2" xfId="11367"/>
    <cellStyle name="Moeda 6 2 4 2 2" xfId="11368"/>
    <cellStyle name="Porcentagem 5 7" xfId="11369"/>
    <cellStyle name="Moeda 6 2 4 3" xfId="11370"/>
    <cellStyle name="Nota 3 6 2 2 3 10" xfId="11371"/>
    <cellStyle name="Moeda 6 2 5" xfId="11372"/>
    <cellStyle name="Moeda 6 2 5 2" xfId="11373"/>
    <cellStyle name="Moeda 6 2 5 2 2" xfId="11374"/>
    <cellStyle name="Moeda 6 2 5 3" xfId="11375"/>
    <cellStyle name="Nota 3 6 2 2 3 11" xfId="11376"/>
    <cellStyle name="Moeda 6 2 6" xfId="11377"/>
    <cellStyle name="Separador de milhares 2 2 3 3 9" xfId="11378"/>
    <cellStyle name="Moeda 6 2 6 2" xfId="11379"/>
    <cellStyle name="Moeda 6 2 7" xfId="11380"/>
    <cellStyle name="Moeda 6 2 8" xfId="11381"/>
    <cellStyle name="Moeda 6 2 9" xfId="11382"/>
    <cellStyle name="Moeda 6 3" xfId="11383"/>
    <cellStyle name="Vírgula 5 3 2 2 3" xfId="11384"/>
    <cellStyle name="Moeda 6 3 2" xfId="11385"/>
    <cellStyle name="Moeda 6 3 2 2" xfId="11386"/>
    <cellStyle name="Total 3 2 3 2 3" xfId="11387"/>
    <cellStyle name="Moeda 6 3 2 2 2" xfId="11388"/>
    <cellStyle name="Total 3 2 3 2 3 2" xfId="11389"/>
    <cellStyle name="Moeda 6 3 2 2 2 2" xfId="11390"/>
    <cellStyle name="Total 3 2 3 2 4" xfId="11391"/>
    <cellStyle name="Nota 2 4 2" xfId="11392"/>
    <cellStyle name="Moeda 6 3 2 2 3" xfId="11393"/>
    <cellStyle name="Moeda 6 3 2 3" xfId="11394"/>
    <cellStyle name="Total 3 2 3 3 3" xfId="11395"/>
    <cellStyle name="Note 2 2 3 3 5 2 3" xfId="11396"/>
    <cellStyle name="Moeda 6 3 2 3 2" xfId="11397"/>
    <cellStyle name="Nota 3 8 4 4 2 2" xfId="11398"/>
    <cellStyle name="Moeda 6 3 2 4" xfId="11399"/>
    <cellStyle name="Nota 3 8 4 4 2 3" xfId="11400"/>
    <cellStyle name="Moeda 6 3 2 5" xfId="11401"/>
    <cellStyle name="Moeda 6 3 2 6" xfId="11402"/>
    <cellStyle name="Moeda 6 3 3" xfId="11403"/>
    <cellStyle name="Moeda 6 3 3 2" xfId="11404"/>
    <cellStyle name="Total 3 2 4 2 3" xfId="11405"/>
    <cellStyle name="Moeda 6 3 3 2 2" xfId="11406"/>
    <cellStyle name="Moeda 6 3 3 3" xfId="11407"/>
    <cellStyle name="Separador de milhares 2 2 9 3 4 2 2" xfId="11408"/>
    <cellStyle name="Moeda 6 3 4" xfId="11409"/>
    <cellStyle name="Moeda 6 3 4 2" xfId="11410"/>
    <cellStyle name="Total 3 2 5 2 3" xfId="11411"/>
    <cellStyle name="Moeda 6 3 4 2 2" xfId="11412"/>
    <cellStyle name="Moeda 6 3 4 3" xfId="11413"/>
    <cellStyle name="Moeda 6 3 5" xfId="11414"/>
    <cellStyle name="Moeda 6 3 5 2" xfId="11415"/>
    <cellStyle name="Moeda 6 3 6" xfId="11416"/>
    <cellStyle name="Moeda 6 3 7" xfId="11417"/>
    <cellStyle name="Moeda 6 3 8" xfId="11418"/>
    <cellStyle name="Moeda 6 3 9" xfId="11419"/>
    <cellStyle name="Moeda 6 4" xfId="11420"/>
    <cellStyle name="Moeda 6 4 2" xfId="11421"/>
    <cellStyle name="Moeda 6 4 2 2" xfId="11422"/>
    <cellStyle name="Total 3 3 3 2 3" xfId="11423"/>
    <cellStyle name="Nota 2 2 2 6 4" xfId="11424"/>
    <cellStyle name="Moeda 6 4 2 2 2" xfId="11425"/>
    <cellStyle name="Moeda 6 4 2 3" xfId="11426"/>
    <cellStyle name="Moeda 6 4 3" xfId="11427"/>
    <cellStyle name="Moeda 6 4 3 2" xfId="11428"/>
    <cellStyle name="Moeda 6 4 4" xfId="11429"/>
    <cellStyle name="Moeda 6 4 5" xfId="11430"/>
    <cellStyle name="Moeda 6 4 6" xfId="11431"/>
    <cellStyle name="Moeda 6 5 2" xfId="11432"/>
    <cellStyle name="Moeda 6 5 2 2" xfId="11433"/>
    <cellStyle name="Moeda 6 5 3" xfId="11434"/>
    <cellStyle name="Moeda 6 6" xfId="11435"/>
    <cellStyle name="Moeda 6 6 2" xfId="11436"/>
    <cellStyle name="Moeda 6 6 2 2" xfId="11437"/>
    <cellStyle name="Moeda 6 6 3" xfId="11438"/>
    <cellStyle name="Moeda 6 7" xfId="11439"/>
    <cellStyle name="Moeda 6 7 2" xfId="11440"/>
    <cellStyle name="Total 3 2 2 2 2 6 2 2" xfId="11441"/>
    <cellStyle name="Moeda 7" xfId="11442"/>
    <cellStyle name="Moeda 7 2" xfId="11443"/>
    <cellStyle name="Moeda 7 2 2" xfId="11444"/>
    <cellStyle name="Total 2 2 3 10 2" xfId="11445"/>
    <cellStyle name="Moeda 7 2 2 10" xfId="11446"/>
    <cellStyle name="Moeda 7 2 2 2" xfId="11447"/>
    <cellStyle name="Moeda 7 2 2 2 2" xfId="11448"/>
    <cellStyle name="Moeda 7 2 2 2 2 2 2" xfId="11449"/>
    <cellStyle name="Moeda 7 2 2 2 3" xfId="11450"/>
    <cellStyle name="Moeda 7 2 2 2 3 2" xfId="11451"/>
    <cellStyle name="Moeda 7 2 2 2 4" xfId="11452"/>
    <cellStyle name="Moeda 7 2 2 2 5" xfId="11453"/>
    <cellStyle name="Separador de milhares 10 4 2 3 2 2" xfId="11454"/>
    <cellStyle name="Moeda 7 2 2 2 6" xfId="11455"/>
    <cellStyle name="Moeda 7 2 2 3" xfId="11456"/>
    <cellStyle name="Moeda 7 2 2 3 2" xfId="11457"/>
    <cellStyle name="Moeda 7 2 2 3 2 2" xfId="11458"/>
    <cellStyle name="Moeda 7 2 2 3 3" xfId="11459"/>
    <cellStyle name="Nota 3 8 5 3 2 2" xfId="11460"/>
    <cellStyle name="Moeda 7 2 2 4" xfId="11461"/>
    <cellStyle name="Moeda 7 2 2 4 2" xfId="11462"/>
    <cellStyle name="Moeda 7 2 2 4 2 2" xfId="11463"/>
    <cellStyle name="Nota 3 8 5 3 2 3" xfId="11464"/>
    <cellStyle name="Moeda 7 2 2 5" xfId="11465"/>
    <cellStyle name="Moeda 7 2 2 5 2" xfId="11466"/>
    <cellStyle name="Moeda 7 2 2 6" xfId="11467"/>
    <cellStyle name="Moeda 7 2 2 7" xfId="11468"/>
    <cellStyle name="Moeda 7 2 2 8" xfId="11469"/>
    <cellStyle name="Moeda 7 3" xfId="11470"/>
    <cellStyle name="Moeda 7 3 10" xfId="11471"/>
    <cellStyle name="Moeda 7 3 2" xfId="11472"/>
    <cellStyle name="Moeda 7 3 2 2" xfId="11473"/>
    <cellStyle name="Moeda 7 3 2 2 2" xfId="11474"/>
    <cellStyle name="Moeda 7 3 2 2 2 2" xfId="11475"/>
    <cellStyle name="Moeda 7 3 2 2 3" xfId="11476"/>
    <cellStyle name="Moeda 7 3 2 3" xfId="11477"/>
    <cellStyle name="Nota 3 8 5 4 2 2" xfId="11478"/>
    <cellStyle name="Moeda 7 3 2 4" xfId="11479"/>
    <cellStyle name="Nota 3 8 5 4 2 3" xfId="11480"/>
    <cellStyle name="Moeda 7 3 2 5" xfId="11481"/>
    <cellStyle name="Vírgula 6 2 2 2 2" xfId="11482"/>
    <cellStyle name="Moeda 7 3 2 6" xfId="11483"/>
    <cellStyle name="Moeda 7 3 3" xfId="11484"/>
    <cellStyle name="Moeda 7 3 3 2" xfId="11485"/>
    <cellStyle name="Moeda 7 3 3 3" xfId="11486"/>
    <cellStyle name="Moeda 7 4" xfId="11487"/>
    <cellStyle name="Moeda 7 4 2" xfId="11488"/>
    <cellStyle name="Moeda 7 4 2 2" xfId="11489"/>
    <cellStyle name="Separador de milhares 2 2 2 2 2 11" xfId="11490"/>
    <cellStyle name="Moeda 7 4 2 2 2" xfId="11491"/>
    <cellStyle name="Moeda 7 4 2 2 2 2" xfId="11492"/>
    <cellStyle name="Moeda 7 4 2 2 2 2 2" xfId="11493"/>
    <cellStyle name="Moeda 7 4 2 2 2 2 2 2" xfId="11494"/>
    <cellStyle name="Separador de milhares 8 5 2 2 2" xfId="11495"/>
    <cellStyle name="Moeda 7 4 2 2 2 2 2 3" xfId="11496"/>
    <cellStyle name="Moeda 7 4 2 2 2 2 3" xfId="11497"/>
    <cellStyle name="Moeda 7 4 2 2 2 2 3 2" xfId="11498"/>
    <cellStyle name="Moeda 7 4 2 2 2 2 4" xfId="11499"/>
    <cellStyle name="Moeda 7 4 2 2 3" xfId="11500"/>
    <cellStyle name="Total 2 2 2 3 3 2 4" xfId="11501"/>
    <cellStyle name="Moeda 7 4 2 2 3 2" xfId="11502"/>
    <cellStyle name="Total 2 2 2 3 3 2 5" xfId="11503"/>
    <cellStyle name="Moeda 7 4 2 2 3 3" xfId="11504"/>
    <cellStyle name="Moeda 7 4 2 2 3 3 2" xfId="11505"/>
    <cellStyle name="Total 2 2 2 3 3 2 6" xfId="11506"/>
    <cellStyle name="Moeda 7 4 2 2 3 4" xfId="11507"/>
    <cellStyle name="Moeda 7 4 2 3" xfId="11508"/>
    <cellStyle name="Moeda 7 4 2 3 2" xfId="11509"/>
    <cellStyle name="Moeda 7 4 2 3 2 2" xfId="11510"/>
    <cellStyle name="Moeda 7 4 2 3 2 2 2" xfId="11511"/>
    <cellStyle name="Moeda 7 4 2 3 2 3" xfId="11512"/>
    <cellStyle name="Moeda 7 4 2 3 3" xfId="11513"/>
    <cellStyle name="Total 2 2 2 3 4 2 4" xfId="11514"/>
    <cellStyle name="Moeda 7 4 2 3 3 2" xfId="11515"/>
    <cellStyle name="Moeda 7 4 2 3 4" xfId="11516"/>
    <cellStyle name="Nota 3 8 5 5 2 2" xfId="11517"/>
    <cellStyle name="Moeda 7 4 2 4" xfId="11518"/>
    <cellStyle name="Porcentagem 19 4 3 2" xfId="11519"/>
    <cellStyle name="Moeda 7 4 3" xfId="11520"/>
    <cellStyle name="Moeda 7 4 3 2" xfId="11521"/>
    <cellStyle name="Moeda 7 4 3 2 2 2" xfId="11522"/>
    <cellStyle name="Moeda 7 4 3 2 2 2 2" xfId="11523"/>
    <cellStyle name="Moeda 7 4 3 2 2 2 2 2" xfId="11524"/>
    <cellStyle name="Moeda 7 4 3 2 2 2 3" xfId="11525"/>
    <cellStyle name="Moeda 7 4 3 2 2 3" xfId="11526"/>
    <cellStyle name="Moeda 7 4 3 2 2 3 2" xfId="11527"/>
    <cellStyle name="Moeda 7 4 3 2 2 4" xfId="11528"/>
    <cellStyle name="Moeda 7 4 3 3" xfId="11529"/>
    <cellStyle name="Moeda 7 4 3 3 2 2" xfId="11530"/>
    <cellStyle name="Saída 3 3 4 5" xfId="11531"/>
    <cellStyle name="Moeda 7 4 3 3 2 2 2" xfId="11532"/>
    <cellStyle name="Saída 3 3 4 5 2" xfId="11533"/>
    <cellStyle name="Saída 2 2 2 4 2 5" xfId="11534"/>
    <cellStyle name="Moeda 7 4 3 3 2 2 2 2" xfId="11535"/>
    <cellStyle name="Separador de milhares 2 11 2 2 3 2" xfId="11536"/>
    <cellStyle name="Saída 3 3 4 5 3" xfId="11537"/>
    <cellStyle name="Saída 2 2 2 4 2 6" xfId="11538"/>
    <cellStyle name="Moeda 7 4 3 3 2 2 2 3" xfId="11539"/>
    <cellStyle name="Saída 3 3 4 6" xfId="11540"/>
    <cellStyle name="Moeda 7 4 3 3 2 2 3" xfId="11541"/>
    <cellStyle name="Saída 3 3 4 6 2" xfId="11542"/>
    <cellStyle name="Saída 2 2 2 4 3 5" xfId="11543"/>
    <cellStyle name="Moeda 7 4 3 3 2 2 3 2" xfId="11544"/>
    <cellStyle name="Saída 3 3 4 7" xfId="11545"/>
    <cellStyle name="Moeda 7 4 3 3 2 2 4" xfId="11546"/>
    <cellStyle name="Moeda 7 4 3 3 3" xfId="11547"/>
    <cellStyle name="Total 2 2 2 4 4 2 4" xfId="11548"/>
    <cellStyle name="Moeda 7 4 3 3 3 2" xfId="11549"/>
    <cellStyle name="Moeda 7 4 3 3 3 2 2" xfId="11550"/>
    <cellStyle name="Saída 2 2 3 4 2 5" xfId="11551"/>
    <cellStyle name="Moeda 7 4 3 3 3 2 2 2" xfId="11552"/>
    <cellStyle name="Moeda 7 4 3 3 3 2 2 2 2" xfId="11553"/>
    <cellStyle name="Separador de milhares 2 11 3 2 3 2" xfId="11554"/>
    <cellStyle name="Saída 3 2 3 2 2 2 3 2" xfId="11555"/>
    <cellStyle name="Saída 2 2 3 4 2 6" xfId="11556"/>
    <cellStyle name="Moeda 7 4 3 3 3 2 2 3" xfId="11557"/>
    <cellStyle name="Moeda 7 4 3 3 3 2 3" xfId="11558"/>
    <cellStyle name="Saída 2 2 3 4 3 5" xfId="11559"/>
    <cellStyle name="Moeda 7 4 3 3 3 2 3 2" xfId="11560"/>
    <cellStyle name="Moeda 7 4 3 3 3 2 4" xfId="11561"/>
    <cellStyle name="Separador de milhares 2 4 3 2 3 2" xfId="11562"/>
    <cellStyle name="Moeda 7 4 3 3 4" xfId="11563"/>
    <cellStyle name="Separador de milhares 2 3 8 2 2 9" xfId="11564"/>
    <cellStyle name="Moeda 7 4 3 3 4 2" xfId="11565"/>
    <cellStyle name="Título 1 1 13" xfId="11566"/>
    <cellStyle name="Moeda 7 4 3 3 4 2 2" xfId="11567"/>
    <cellStyle name="Moeda 7 4 3 3 4 2 2 2" xfId="11568"/>
    <cellStyle name="Título 1 1 14" xfId="11569"/>
    <cellStyle name="Moeda 7 4 3 3 4 2 3" xfId="11570"/>
    <cellStyle name="Moeda 7 4 3 3 4 3" xfId="11571"/>
    <cellStyle name="Moeda 7 4 3 3 4 3 2" xfId="11572"/>
    <cellStyle name="Moeda 7 4 3 3 4 4" xfId="11573"/>
    <cellStyle name="Nota 3 8 5 5 3 2" xfId="11574"/>
    <cellStyle name="Moeda 7 4 3 4" xfId="11575"/>
    <cellStyle name="Moeda 7 4 3 4 2" xfId="11576"/>
    <cellStyle name="Vírgula 2 4 4" xfId="11577"/>
    <cellStyle name="Moeda 7 4 3 4 2 2" xfId="11578"/>
    <cellStyle name="Vírgula 2 4 4 2" xfId="11579"/>
    <cellStyle name="Total 3 3 2 2 8 4" xfId="11580"/>
    <cellStyle name="Moeda 7 4 3 4 2 2 2" xfId="11581"/>
    <cellStyle name="Vírgula 2 4 4 2 2" xfId="11582"/>
    <cellStyle name="Moeda 7 4 3 4 2 2 2 2" xfId="11583"/>
    <cellStyle name="Vírgula 2 4 4 3" xfId="11584"/>
    <cellStyle name="Moeda 7 4 3 4 2 2 3" xfId="11585"/>
    <cellStyle name="Vírgula 2 4 5" xfId="11586"/>
    <cellStyle name="Moeda 7 4 3 4 2 3" xfId="11587"/>
    <cellStyle name="Moeda 7 4 3 4 2 3 2" xfId="11588"/>
    <cellStyle name="Vírgula 2 4 6" xfId="11589"/>
    <cellStyle name="Moeda 7 4 3 4 2 4" xfId="11590"/>
    <cellStyle name="Total 3 3 3 2 8 4" xfId="11591"/>
    <cellStyle name="Moeda 7 4 3 5 2 2 2" xfId="11592"/>
    <cellStyle name="Moeda 7 4 3 5 2 3" xfId="11593"/>
    <cellStyle name="Total 2 2 2 4 6 2 4" xfId="11594"/>
    <cellStyle name="Moeda 7 4 3 5 3 2" xfId="11595"/>
    <cellStyle name="Moeda 7 4 4 2 2 2" xfId="11596"/>
    <cellStyle name="Moeda 7 4 4 2 3" xfId="11597"/>
    <cellStyle name="Moeda 7 4 4 3 2" xfId="11598"/>
    <cellStyle name="Moeda 7 4 4 4" xfId="11599"/>
    <cellStyle name="Total 3 2 2 2 2 6 2 3" xfId="11600"/>
    <cellStyle name="Moeda 8" xfId="11601"/>
    <cellStyle name="Moeda 8 2 2" xfId="11602"/>
    <cellStyle name="Moeda 8 2 2 10" xfId="11603"/>
    <cellStyle name="Saída 2 2 2 3 2 2 3 4" xfId="11604"/>
    <cellStyle name="Nota 3 5 3 2 4 3" xfId="11605"/>
    <cellStyle name="Moeda 8 2 2 2 2 2 2" xfId="11606"/>
    <cellStyle name="Moeda 8 3" xfId="11607"/>
    <cellStyle name="Moeda 8 3 10" xfId="11608"/>
    <cellStyle name="Moeda 8 3 2" xfId="11609"/>
    <cellStyle name="Moeda 8 3 4 2 2" xfId="11610"/>
    <cellStyle name="Moeda 8 3 6" xfId="11611"/>
    <cellStyle name="Moeda 8 3 7" xfId="11612"/>
    <cellStyle name="Moeda 8 3 8" xfId="11613"/>
    <cellStyle name="Moeda 8 3 9" xfId="11614"/>
    <cellStyle name="Moeda 8 4" xfId="11615"/>
    <cellStyle name="Moeda 8 4 2" xfId="11616"/>
    <cellStyle name="Moeda 8 4 2 2 2" xfId="11617"/>
    <cellStyle name="Output 2 3 5 3" xfId="11618"/>
    <cellStyle name="Moeda 8 4 2 2 2 2" xfId="11619"/>
    <cellStyle name="Output 2 3 5 3 2" xfId="11620"/>
    <cellStyle name="Moeda 8 4 2 2 2 2 2" xfId="11621"/>
    <cellStyle name="Nota 3 8 2 4 7" xfId="11622"/>
    <cellStyle name="Normal 2 3" xfId="11623"/>
    <cellStyle name="Moeda 8 4 2 2 2 2 2 2" xfId="11624"/>
    <cellStyle name="Normal 2 3 2" xfId="11625"/>
    <cellStyle name="Moeda 8 4 2 2 2 2 2 2 2" xfId="11626"/>
    <cellStyle name="Nota 3 8 2 4 8" xfId="11627"/>
    <cellStyle name="Normal 2 4" xfId="11628"/>
    <cellStyle name="Moeda 8 4 2 2 2 2 2 3" xfId="11629"/>
    <cellStyle name="Output 2 3 5 3 3" xfId="11630"/>
    <cellStyle name="Moeda 8 4 2 2 2 2 3" xfId="11631"/>
    <cellStyle name="Normal 3 3" xfId="11632"/>
    <cellStyle name="Moeda 8 4 2 2 2 2 3 2" xfId="11633"/>
    <cellStyle name="Moeda 8 4 2 2 2 2 4" xfId="11634"/>
    <cellStyle name="Moeda 8 4 2 2 3" xfId="11635"/>
    <cellStyle name="Output 2 3 6 3" xfId="11636"/>
    <cellStyle name="Moeda 8 4 2 2 3 2" xfId="11637"/>
    <cellStyle name="Moeda 8 4 2 2 3 2 2" xfId="11638"/>
    <cellStyle name="Moeda 8 4 2 2 3 2 2 2" xfId="11639"/>
    <cellStyle name="Moeda 8 4 2 2 3 2 3" xfId="11640"/>
    <cellStyle name="Output 2 3 6 4" xfId="11641"/>
    <cellStyle name="Moeda 8 4 2 2 3 3" xfId="11642"/>
    <cellStyle name="Moeda 8 4 2 2 3 3 2" xfId="11643"/>
    <cellStyle name="Output 2 3 6 5" xfId="11644"/>
    <cellStyle name="Nota 2 2 3 2 2 2 2" xfId="11645"/>
    <cellStyle name="Moeda 8 4 2 2 3 4" xfId="11646"/>
    <cellStyle name="Moeda 8 4 2 3" xfId="11647"/>
    <cellStyle name="Moeda 8 4 2 3 2" xfId="11648"/>
    <cellStyle name="Output 2 4 5 3" xfId="11649"/>
    <cellStyle name="Moeda 8 4 2 3 2 2" xfId="11650"/>
    <cellStyle name="Output 2 4 5 3 2" xfId="11651"/>
    <cellStyle name="Nota 3 5 2 2 4 7" xfId="11652"/>
    <cellStyle name="Moeda 8 4 2 3 2 2 2" xfId="11653"/>
    <cellStyle name="Output 2 4 5 4" xfId="11654"/>
    <cellStyle name="Moeda 8 4 2 3 2 3" xfId="11655"/>
    <cellStyle name="Moeda 8 4 2 3 3" xfId="11656"/>
    <cellStyle name="Output 2 4 6 3" xfId="11657"/>
    <cellStyle name="Moeda 8 4 2 3 3 2" xfId="11658"/>
    <cellStyle name="Separador de milhares 5 4 2 10" xfId="11659"/>
    <cellStyle name="Moeda 8 4 2 3 4" xfId="11660"/>
    <cellStyle name="Moeda 8 4 2 4" xfId="11661"/>
    <cellStyle name="Moeda 8 4 3" xfId="11662"/>
    <cellStyle name="Total 3 3 2 2 3 6" xfId="11663"/>
    <cellStyle name="Output 3 3 5 3" xfId="11664"/>
    <cellStyle name="Moeda 8 4 3 2 2 2" xfId="11665"/>
    <cellStyle name="Moeda 8 4 3 2 2 2 2" xfId="11666"/>
    <cellStyle name="Moeda 8 4 3 2 2 2 3" xfId="11667"/>
    <cellStyle name="Output 3 3 5 4" xfId="11668"/>
    <cellStyle name="Moeda 8 4 3 2 2 3" xfId="11669"/>
    <cellStyle name="Moeda 8 4 3 2 2 3 2" xfId="11670"/>
    <cellStyle name="Output 3 3 5 5" xfId="11671"/>
    <cellStyle name="Moeda 8 4 3 2 2 4" xfId="11672"/>
    <cellStyle name="Moeda 8 4 3 3" xfId="11673"/>
    <cellStyle name="Moeda 8 4 3 3 2" xfId="11674"/>
    <cellStyle name="Output 3 4 5 3" xfId="11675"/>
    <cellStyle name="Moeda 8 4 3 3 2 2" xfId="11676"/>
    <cellStyle name="Saída 2 2 3 6 2 3" xfId="11677"/>
    <cellStyle name="Moeda 8 4 3 3 2 2 2 2" xfId="11678"/>
    <cellStyle name="Moeda 8 4 3 3 2 2 2 2 2" xfId="11679"/>
    <cellStyle name="Saída 2 2 3 6 2 4" xfId="11680"/>
    <cellStyle name="Moeda 8 4 3 3 2 2 2 3" xfId="11681"/>
    <cellStyle name="Moeda 8 4 3 3 2 2 3 2" xfId="11682"/>
    <cellStyle name="Moeda 8 4 3 3 3" xfId="11683"/>
    <cellStyle name="Output 3 4 6 3" xfId="11684"/>
    <cellStyle name="Moeda 8 4 3 3 3 2" xfId="11685"/>
    <cellStyle name="Nota 3 6 2 3 4 7" xfId="11686"/>
    <cellStyle name="Moeda 8 4 3 3 3 2 2" xfId="11687"/>
    <cellStyle name="Nota 3 6 2 3 4 7 2" xfId="11688"/>
    <cellStyle name="Moeda 8 4 3 3 3 2 2 2" xfId="11689"/>
    <cellStyle name="Nota 3 6 7 2 3" xfId="11690"/>
    <cellStyle name="Moeda 8 4 3 3 3 2 2 2 2" xfId="11691"/>
    <cellStyle name="Nota 3 6 2 3 4 7 3" xfId="11692"/>
    <cellStyle name="Moeda 8 4 3 3 3 2 2 3" xfId="11693"/>
    <cellStyle name="Nota 3 6 2 3 4 8" xfId="11694"/>
    <cellStyle name="Moeda 8 4 3 3 3 2 3" xfId="11695"/>
    <cellStyle name="Nota 3 6 2 3 4 8 2" xfId="11696"/>
    <cellStyle name="Moeda 8 4 3 3 3 2 3 2" xfId="11697"/>
    <cellStyle name="Nota 3 6 2 3 4 9" xfId="11698"/>
    <cellStyle name="Moeda 8 4 3 3 3 2 4" xfId="11699"/>
    <cellStyle name="Separador de milhares 2 5 3 2 3 2" xfId="11700"/>
    <cellStyle name="Moeda 8 4 3 3 4" xfId="11701"/>
    <cellStyle name="Output 3 4 7 3" xfId="11702"/>
    <cellStyle name="Output 2 4 12" xfId="11703"/>
    <cellStyle name="Moeda 8 4 3 3 4 2" xfId="11704"/>
    <cellStyle name="Moeda 8 4 3 3 4 2 2" xfId="11705"/>
    <cellStyle name="Moeda 8 4 3 3 4 2 2 2" xfId="11706"/>
    <cellStyle name="Moeda 8 4 3 3 4 2 3" xfId="11707"/>
    <cellStyle name="Output 3 4 7 4" xfId="11708"/>
    <cellStyle name="Moeda 8 4 3 3 4 3" xfId="11709"/>
    <cellStyle name="Moeda 8 4 3 3 4 3 2" xfId="11710"/>
    <cellStyle name="Nota 2 2 3 3 3 3 2" xfId="11711"/>
    <cellStyle name="Moeda 8 4 3 3 4 4" xfId="11712"/>
    <cellStyle name="Moeda 8 4 3 4" xfId="11713"/>
    <cellStyle name="Moeda 8 4 3 4 2" xfId="11714"/>
    <cellStyle name="Output 3 5 5 3" xfId="11715"/>
    <cellStyle name="Moeda 8 4 3 4 2 2" xfId="11716"/>
    <cellStyle name="Nota 3 6 3 2 4 7" xfId="11717"/>
    <cellStyle name="Moeda 8 4 3 4 2 2 2" xfId="11718"/>
    <cellStyle name="Total 3 3 4 7" xfId="11719"/>
    <cellStyle name="Moeda 8 4 3 4 2 2 2 2" xfId="11720"/>
    <cellStyle name="Nota 3 6 3 2 4 8" xfId="11721"/>
    <cellStyle name="Moeda 8 4 3 4 2 2 3" xfId="11722"/>
    <cellStyle name="Moeda 8 4 3 4 2 3" xfId="11723"/>
    <cellStyle name="Moeda 8 4 3 4 2 3 2" xfId="11724"/>
    <cellStyle name="Moeda 8 4 3 4 2 4" xfId="11725"/>
    <cellStyle name="Moeda 8 4 3 5" xfId="11726"/>
    <cellStyle name="Moeda 8 4 3 5 2" xfId="11727"/>
    <cellStyle name="Moeda 8 4 3 5 2 2" xfId="11728"/>
    <cellStyle name="Moeda 8 4 3 5 2 2 2" xfId="11729"/>
    <cellStyle name="Total 2 2 2 2 5 2" xfId="11730"/>
    <cellStyle name="Moeda 8 4 3 5 2 3" xfId="11731"/>
    <cellStyle name="Moeda 8 4 3 5 3" xfId="11732"/>
    <cellStyle name="Moeda 8 4 3 5 3 2" xfId="11733"/>
    <cellStyle name="Moeda 8 4 3 5 4" xfId="11734"/>
    <cellStyle name="Moeda 8 4 4" xfId="11735"/>
    <cellStyle name="Moeda 8 4 4 2" xfId="11736"/>
    <cellStyle name="Moeda 8 4 4 2 2" xfId="11737"/>
    <cellStyle name="Total 3 3 3 2 3 6" xfId="11738"/>
    <cellStyle name="Moeda 8 4 4 2 2 2" xfId="11739"/>
    <cellStyle name="Moeda 8 4 4 2 3" xfId="11740"/>
    <cellStyle name="Moeda 8 4 4 3" xfId="11741"/>
    <cellStyle name="Moeda 8 4 4 3 2" xfId="11742"/>
    <cellStyle name="Moeda 8 4 4 4" xfId="11743"/>
    <cellStyle name="Moeda 8 4 5" xfId="11744"/>
    <cellStyle name="Moeda 8 4 6" xfId="11745"/>
    <cellStyle name="Total 3 2 2 2 2 6 2 4" xfId="11746"/>
    <cellStyle name="Moeda 9" xfId="11747"/>
    <cellStyle name="Moeda 9 2 2" xfId="11748"/>
    <cellStyle name="Moeda 9 2 2 2" xfId="11749"/>
    <cellStyle name="Moeda 9 2 2 2 2" xfId="11750"/>
    <cellStyle name="Saída 2 2 3 2 3 2 5" xfId="11751"/>
    <cellStyle name="Moeda 9 2 2 2 2 2" xfId="11752"/>
    <cellStyle name="Moeda 9 2 2 2 3" xfId="11753"/>
    <cellStyle name="Moeda 9 2 2 3" xfId="11754"/>
    <cellStyle name="Separador de milhares 11 3 2 6" xfId="11755"/>
    <cellStyle name="Moeda 9 2 2 3 2" xfId="11756"/>
    <cellStyle name="Moeda 9 2 2 4" xfId="11757"/>
    <cellStyle name="Moeda 9 2 3" xfId="11758"/>
    <cellStyle name="Moeda 9 2 3 2" xfId="11759"/>
    <cellStyle name="Moeda 9 2 3 3" xfId="11760"/>
    <cellStyle name="Moeda 9 2 4" xfId="11761"/>
    <cellStyle name="Moeda 9 2 4 2" xfId="11762"/>
    <cellStyle name="Moeda 9 2 5" xfId="11763"/>
    <cellStyle name="Moeda 9 2 6" xfId="11764"/>
    <cellStyle name="Moeda 9 2 7" xfId="11765"/>
    <cellStyle name="Moeda 9 2 8" xfId="11766"/>
    <cellStyle name="Moeda 9 3" xfId="11767"/>
    <cellStyle name="Neutra 2" xfId="11768"/>
    <cellStyle name="Neutra 2 2" xfId="11769"/>
    <cellStyle name="Neutra 2 3" xfId="11770"/>
    <cellStyle name="Neutra 2 4" xfId="11771"/>
    <cellStyle name="Neutra 3" xfId="11772"/>
    <cellStyle name="Neutral" xfId="11773"/>
    <cellStyle name="Neutro 2" xfId="11774"/>
    <cellStyle name="Saída 3 2 2 2 10 2" xfId="11775"/>
    <cellStyle name="Normal 10" xfId="11776"/>
    <cellStyle name="Normal 10 2" xfId="11777"/>
    <cellStyle name="Normal 10 2 2" xfId="11778"/>
    <cellStyle name="Nota 3 6 2 2 4 4 2" xfId="11779"/>
    <cellStyle name="Normal 10 3" xfId="11780"/>
    <cellStyle name="Saída 3 2 2 2 10 3" xfId="11781"/>
    <cellStyle name="Normal 11" xfId="11782"/>
    <cellStyle name="Normal 11 2" xfId="11783"/>
    <cellStyle name="Normal 12" xfId="11784"/>
    <cellStyle name="Saída 2 2 3 6 2" xfId="11785"/>
    <cellStyle name="Normal 13" xfId="11786"/>
    <cellStyle name="Saída 2 2 3 6 3" xfId="11787"/>
    <cellStyle name="Normal 14" xfId="11788"/>
    <cellStyle name="Saída 2 2 3 6 4" xfId="11789"/>
    <cellStyle name="Normal 20" xfId="11790"/>
    <cellStyle name="Normal 15" xfId="11791"/>
    <cellStyle name="Saída 2 2 3 6 5" xfId="11792"/>
    <cellStyle name="Normal 21" xfId="11793"/>
    <cellStyle name="Normal 16" xfId="11794"/>
    <cellStyle name="Normal 16 10" xfId="11795"/>
    <cellStyle name="Nota 3 6 3 3 3 3 4" xfId="11796"/>
    <cellStyle name="Normal 16 10 2" xfId="11797"/>
    <cellStyle name="Total 3 5 9" xfId="11798"/>
    <cellStyle name="Nota 3 5 2 2 2 3 6 4" xfId="11799"/>
    <cellStyle name="Normal 16 10 2 2" xfId="11800"/>
    <cellStyle name="Nota 3 6 3 3 3 3 5" xfId="11801"/>
    <cellStyle name="Normal 16 10 3" xfId="11802"/>
    <cellStyle name="Normal 16 11" xfId="11803"/>
    <cellStyle name="Nota 3 6 3 3 3 4 4" xfId="11804"/>
    <cellStyle name="Normal 16 11 2" xfId="11805"/>
    <cellStyle name="Normal 16 11 2 2" xfId="11806"/>
    <cellStyle name="Nota 3 6 3 3 3 4 5" xfId="11807"/>
    <cellStyle name="Normal 16 11 3" xfId="11808"/>
    <cellStyle name="Normal 16 12" xfId="11809"/>
    <cellStyle name="Nota 3 6 3 3 3 5 4" xfId="11810"/>
    <cellStyle name="Normal 16 12 2" xfId="11811"/>
    <cellStyle name="Normal 16 12 2 2" xfId="11812"/>
    <cellStyle name="Nota 3 6 3 3 3 5 5" xfId="11813"/>
    <cellStyle name="Normal 16 12 3" xfId="11814"/>
    <cellStyle name="Normal 16 13" xfId="11815"/>
    <cellStyle name="Separador de milhares 2 14 3 2 3" xfId="11816"/>
    <cellStyle name="Nota 3 6 3 3 3 6 4" xfId="11817"/>
    <cellStyle name="Normal 16 13 2" xfId="11818"/>
    <cellStyle name="Separador de milhares 2 14 3 2 3 2" xfId="11819"/>
    <cellStyle name="Normal 16 13 2 2" xfId="11820"/>
    <cellStyle name="Separador de milhares 2 14 3 2 4" xfId="11821"/>
    <cellStyle name="Normal 16 13 3" xfId="11822"/>
    <cellStyle name="Normal 16 14" xfId="11823"/>
    <cellStyle name="Separador de milhares 2 14 3 3 3" xfId="11824"/>
    <cellStyle name="Normal 16 14 2" xfId="11825"/>
    <cellStyle name="Normal 16 14 3" xfId="11826"/>
    <cellStyle name="Note 3 3 2" xfId="11827"/>
    <cellStyle name="Normal 16 20" xfId="11828"/>
    <cellStyle name="Normal 16 15" xfId="11829"/>
    <cellStyle name="Separador de milhares 2 14 3 4 3" xfId="11830"/>
    <cellStyle name="Note 3 3 2 2" xfId="11831"/>
    <cellStyle name="Normal 16 20 2" xfId="11832"/>
    <cellStyle name="Normal 16 15 2" xfId="11833"/>
    <cellStyle name="Note 3 3 2 3" xfId="11834"/>
    <cellStyle name="Normal 16 20 3" xfId="11835"/>
    <cellStyle name="Normal 16 15 3" xfId="11836"/>
    <cellStyle name="Note 3 3 3" xfId="11837"/>
    <cellStyle name="Normal 16 21" xfId="11838"/>
    <cellStyle name="Normal 16 16" xfId="11839"/>
    <cellStyle name="Note 3 3 3 2" xfId="11840"/>
    <cellStyle name="Normal 16 21 2" xfId="11841"/>
    <cellStyle name="Normal 16 16 2" xfId="11842"/>
    <cellStyle name="Note 3 3 3 3" xfId="11843"/>
    <cellStyle name="Normal 16 21 3" xfId="11844"/>
    <cellStyle name="Normal 16 16 3" xfId="11845"/>
    <cellStyle name="Output 2 2 2 4 3 2" xfId="11846"/>
    <cellStyle name="Note 3 3 4" xfId="11847"/>
    <cellStyle name="Normal 16 22" xfId="11848"/>
    <cellStyle name="Normal 16 17" xfId="11849"/>
    <cellStyle name="Note 3 3 4 2" xfId="11850"/>
    <cellStyle name="Normal 16 22 2" xfId="11851"/>
    <cellStyle name="Normal 16 17 2" xfId="11852"/>
    <cellStyle name="Note 3 3 4 3" xfId="11853"/>
    <cellStyle name="Normal 16 22 3" xfId="11854"/>
    <cellStyle name="Normal 16 17 3" xfId="11855"/>
    <cellStyle name="Porcentagem 11 2" xfId="11856"/>
    <cellStyle name="Output 2 2 2 4 3 3" xfId="11857"/>
    <cellStyle name="Note 3 3 5" xfId="11858"/>
    <cellStyle name="Normal 16 23" xfId="11859"/>
    <cellStyle name="Normal 16 18" xfId="11860"/>
    <cellStyle name="Separador de milhares 10 2 2 2 2 3" xfId="11861"/>
    <cellStyle name="Note 3 3 5 2" xfId="11862"/>
    <cellStyle name="Normal 16 23 2" xfId="11863"/>
    <cellStyle name="Normal 16 18 2" xfId="11864"/>
    <cellStyle name="Note 3 3 5 3" xfId="11865"/>
    <cellStyle name="Normal 16 23 3" xfId="11866"/>
    <cellStyle name="Normal 16 18 3" xfId="11867"/>
    <cellStyle name="Note 3 3 6" xfId="11868"/>
    <cellStyle name="Normal 16 24" xfId="11869"/>
    <cellStyle name="Normal 16 19" xfId="11870"/>
    <cellStyle name="Nota 3 5 2 13" xfId="11871"/>
    <cellStyle name="Normal 16 24 2" xfId="11872"/>
    <cellStyle name="Normal 16 19 2" xfId="11873"/>
    <cellStyle name="Normal 16 24 2 2" xfId="11874"/>
    <cellStyle name="Normal 16 19 2 2" xfId="11875"/>
    <cellStyle name="Normal 16 24 3" xfId="11876"/>
    <cellStyle name="Normal 16 19 3" xfId="11877"/>
    <cellStyle name="Normal 21 2" xfId="11878"/>
    <cellStyle name="Normal 16 2" xfId="11879"/>
    <cellStyle name="Normal 16 2 2 2" xfId="11880"/>
    <cellStyle name="Normal 16 30" xfId="11881"/>
    <cellStyle name="Normal 16 25" xfId="11882"/>
    <cellStyle name="Normal 16 30 2" xfId="11883"/>
    <cellStyle name="Normal 16 25 2" xfId="11884"/>
    <cellStyle name="Normal 16 30 2 2" xfId="11885"/>
    <cellStyle name="Normal 16 25 2 2" xfId="11886"/>
    <cellStyle name="Normal 16 30 3" xfId="11887"/>
    <cellStyle name="Normal 16 25 3" xfId="11888"/>
    <cellStyle name="Total 2 2 2 2 4 2 2" xfId="11889"/>
    <cellStyle name="Normal 16 31" xfId="11890"/>
    <cellStyle name="Normal 16 26" xfId="11891"/>
    <cellStyle name="Total 2 2 2 2 4 2 2 2" xfId="11892"/>
    <cellStyle name="Nota 2 3 2 2 6 2 3" xfId="11893"/>
    <cellStyle name="Normal 16 31 2" xfId="11894"/>
    <cellStyle name="Normal 16 26 2" xfId="11895"/>
    <cellStyle name="Normal 16 31 2 2" xfId="11896"/>
    <cellStyle name="Normal 16 26 2 2" xfId="11897"/>
    <cellStyle name="Total 2 2 2 2 4 2 2 3" xfId="11898"/>
    <cellStyle name="Nota 2 3 2 2 6 2 4" xfId="11899"/>
    <cellStyle name="Normal 16 31 3" xfId="11900"/>
    <cellStyle name="Normal 16 26 3" xfId="11901"/>
    <cellStyle name="Total 2 2 2 2 4 2 3" xfId="11902"/>
    <cellStyle name="Output 2 3 2 10" xfId="11903"/>
    <cellStyle name="Normal 16 32" xfId="11904"/>
    <cellStyle name="Normal 16 27" xfId="11905"/>
    <cellStyle name="Output 2 3 2 10 2" xfId="11906"/>
    <cellStyle name="Normal 16 32 2" xfId="11907"/>
    <cellStyle name="Normal 16 27 2" xfId="11908"/>
    <cellStyle name="Normal 16 32 2 2" xfId="11909"/>
    <cellStyle name="Normal 16 27 2 2" xfId="11910"/>
    <cellStyle name="Output 2 3 2 10 3" xfId="11911"/>
    <cellStyle name="Normal 16 32 3" xfId="11912"/>
    <cellStyle name="Normal 16 27 3" xfId="11913"/>
    <cellStyle name="Total 2 2 2 2 4 2 4" xfId="11914"/>
    <cellStyle name="Output 2 3 2 11" xfId="11915"/>
    <cellStyle name="Normal 16 33" xfId="11916"/>
    <cellStyle name="Normal 16 28" xfId="11917"/>
    <cellStyle name="Normal 16 33 2" xfId="11918"/>
    <cellStyle name="Normal 16 28 2" xfId="11919"/>
    <cellStyle name="Normal 16 33 2 2" xfId="11920"/>
    <cellStyle name="Normal 16 28 2 2" xfId="11921"/>
    <cellStyle name="Normal 16 33 3" xfId="11922"/>
    <cellStyle name="Normal 16 28 3" xfId="11923"/>
    <cellStyle name="Total 2 2 2 2 4 2 5" xfId="11924"/>
    <cellStyle name="Output 2 3 2 12" xfId="11925"/>
    <cellStyle name="Normal 16 34" xfId="11926"/>
    <cellStyle name="Normal 16 29" xfId="11927"/>
    <cellStyle name="Nota 3 5 3 13" xfId="11928"/>
    <cellStyle name="Normal 16 34 2" xfId="11929"/>
    <cellStyle name="Normal 16 29 2" xfId="11930"/>
    <cellStyle name="Normal 16 34 2 2" xfId="11931"/>
    <cellStyle name="Normal 16 29 2 2" xfId="11932"/>
    <cellStyle name="Nota 3 5 3 14" xfId="11933"/>
    <cellStyle name="Normal 16 34 3" xfId="11934"/>
    <cellStyle name="Normal 16 29 3" xfId="11935"/>
    <cellStyle name="Normal 16 3" xfId="11936"/>
    <cellStyle name="Normal 16 3 2 2" xfId="11937"/>
    <cellStyle name="Normal 16 3 3" xfId="11938"/>
    <cellStyle name="Normal 16 40" xfId="11939"/>
    <cellStyle name="Normal 16 35" xfId="11940"/>
    <cellStyle name="Normal 16 40 2" xfId="11941"/>
    <cellStyle name="Normal 16 35 2" xfId="11942"/>
    <cellStyle name="Normal 16 35 2 2" xfId="11943"/>
    <cellStyle name="Normal 16 35 3" xfId="11944"/>
    <cellStyle name="Normal 16 41" xfId="11945"/>
    <cellStyle name="Normal 16 36" xfId="11946"/>
    <cellStyle name="Normal 16 37" xfId="11947"/>
    <cellStyle name="Normal 16 37 2 2" xfId="11948"/>
    <cellStyle name="Nota 2 2 2 2 2 2 2 5" xfId="11949"/>
    <cellStyle name="Normal 16 37 3" xfId="11950"/>
    <cellStyle name="Normal 16 38" xfId="11951"/>
    <cellStyle name="Nota 2 2 2 2 2 2 3 4" xfId="11952"/>
    <cellStyle name="Normal 19 3 3" xfId="11953"/>
    <cellStyle name="Normal 16 38 2" xfId="11954"/>
    <cellStyle name="Separador de milhares 2 2 10 2 2 7" xfId="11955"/>
    <cellStyle name="Normal 16 38 2 2" xfId="11956"/>
    <cellStyle name="Nota 2 2 2 2 2 2 3 5" xfId="11957"/>
    <cellStyle name="Normal 16 38 3" xfId="11958"/>
    <cellStyle name="Nota 2 3 3 3 3 2 2" xfId="11959"/>
    <cellStyle name="Normal 16 39" xfId="11960"/>
    <cellStyle name="Normal 16 4" xfId="11961"/>
    <cellStyle name="Normal 16 4 2 2" xfId="11962"/>
    <cellStyle name="Normal 16 4 3" xfId="11963"/>
    <cellStyle name="Normal 16 5" xfId="11964"/>
    <cellStyle name="Normal 16 5 2 2" xfId="11965"/>
    <cellStyle name="Nota 3 6 5 2 2 4 2 2" xfId="11966"/>
    <cellStyle name="Normal 16 5 3" xfId="11967"/>
    <cellStyle name="Normal 16 6" xfId="11968"/>
    <cellStyle name="Normal 16 6 2 2" xfId="11969"/>
    <cellStyle name="Nota 3 6 5 2 2 4 3 2" xfId="11970"/>
    <cellStyle name="Normal 16 6 3" xfId="11971"/>
    <cellStyle name="Normal 16 7" xfId="11972"/>
    <cellStyle name="Normal 16 7 2" xfId="11973"/>
    <cellStyle name="Normal 16 7 2 2" xfId="11974"/>
    <cellStyle name="Normal 16 7 3" xfId="11975"/>
    <cellStyle name="Normal 16 8" xfId="11976"/>
    <cellStyle name="Normal 16 8 2" xfId="11977"/>
    <cellStyle name="Normal 16 8 2 2" xfId="11978"/>
    <cellStyle name="Normal 16 8 3" xfId="11979"/>
    <cellStyle name="Normal 16 9" xfId="11980"/>
    <cellStyle name="Normal 16 9 2" xfId="11981"/>
    <cellStyle name="Normal 16 9 2 2" xfId="11982"/>
    <cellStyle name="Normal 16 9 3" xfId="11983"/>
    <cellStyle name="Normal 22" xfId="11984"/>
    <cellStyle name="Normal 17" xfId="11985"/>
    <cellStyle name="Nota 2 3 2 2 4 8" xfId="11986"/>
    <cellStyle name="Normal 22 2" xfId="11987"/>
    <cellStyle name="Normal 17 2" xfId="11988"/>
    <cellStyle name="Nota 2 3 2 2 5 8" xfId="11989"/>
    <cellStyle name="Normal 23 2" xfId="11990"/>
    <cellStyle name="Normal 18 2" xfId="11991"/>
    <cellStyle name="Normal 19 11 2 2" xfId="11992"/>
    <cellStyle name="Normal 19 12 2 2" xfId="11993"/>
    <cellStyle name="Nota 3 5 4 6" xfId="11994"/>
    <cellStyle name="Normal 19 14" xfId="11995"/>
    <cellStyle name="Normal 19 14 2" xfId="11996"/>
    <cellStyle name="Normal 19 14 2 2" xfId="11997"/>
    <cellStyle name="Normal 19 14 3" xfId="11998"/>
    <cellStyle name="Result 2" xfId="11999"/>
    <cellStyle name="Note 3 5 3 2 2" xfId="12000"/>
    <cellStyle name="Normal 19 20" xfId="12001"/>
    <cellStyle name="Normal 19 15" xfId="12002"/>
    <cellStyle name="Normal 19 20 2" xfId="12003"/>
    <cellStyle name="Normal 19 15 2" xfId="12004"/>
    <cellStyle name="Normal 19 20 2 2" xfId="12005"/>
    <cellStyle name="Normal 19 15 2 2" xfId="12006"/>
    <cellStyle name="Normal 19 20 3" xfId="12007"/>
    <cellStyle name="Normal 19 15 3" xfId="12008"/>
    <cellStyle name="Note 3 5 3 2 3" xfId="12009"/>
    <cellStyle name="Normal 19 21" xfId="12010"/>
    <cellStyle name="Normal 19 16" xfId="12011"/>
    <cellStyle name="Separador de milhares 7 3 2 2 3" xfId="12012"/>
    <cellStyle name="Normal 19 21 2" xfId="12013"/>
    <cellStyle name="Normal 19 16 2" xfId="12014"/>
    <cellStyle name="Separador de milhares 7 3 2 2 3 2" xfId="12015"/>
    <cellStyle name="Normal 19 21 2 2" xfId="12016"/>
    <cellStyle name="Normal 19 16 2 2" xfId="12017"/>
    <cellStyle name="Separador de milhares 7 3 2 2 4" xfId="12018"/>
    <cellStyle name="Normal 19 21 3" xfId="12019"/>
    <cellStyle name="Normal 19 16 3" xfId="12020"/>
    <cellStyle name="Normal 19 22" xfId="12021"/>
    <cellStyle name="Normal 19 17" xfId="12022"/>
    <cellStyle name="Normal 19 22 2" xfId="12023"/>
    <cellStyle name="Normal 19 17 2" xfId="12024"/>
    <cellStyle name="Saída 2 2 2 2 11 3" xfId="12025"/>
    <cellStyle name="Normal 19 22 2 2" xfId="12026"/>
    <cellStyle name="Normal 19 17 2 2" xfId="12027"/>
    <cellStyle name="Normal 19 23" xfId="12028"/>
    <cellStyle name="Normal 19 18" xfId="12029"/>
    <cellStyle name="Normal 19 23 2" xfId="12030"/>
    <cellStyle name="Normal 19 18 2" xfId="12031"/>
    <cellStyle name="Normal 19 23 2 2" xfId="12032"/>
    <cellStyle name="Normal 19 18 2 2" xfId="12033"/>
    <cellStyle name="Normal 19 24" xfId="12034"/>
    <cellStyle name="Normal 19 19" xfId="12035"/>
    <cellStyle name="Normal 19 24 2" xfId="12036"/>
    <cellStyle name="Normal 19 19 2" xfId="12037"/>
    <cellStyle name="Normal 19 24 2 2" xfId="12038"/>
    <cellStyle name="Normal 19 19 2 2" xfId="12039"/>
    <cellStyle name="Normal 19 24 3" xfId="12040"/>
    <cellStyle name="Normal 19 19 3" xfId="12041"/>
    <cellStyle name="Nota 2 3 2 2 6 8" xfId="12042"/>
    <cellStyle name="Normal 24 2" xfId="12043"/>
    <cellStyle name="Normal 19 2" xfId="12044"/>
    <cellStyle name="Nota 2 2 2 2 2 2 2 3 2" xfId="12045"/>
    <cellStyle name="Normal 19 2 2 2" xfId="12046"/>
    <cellStyle name="Separador de milhares 2 2 10 2 2 6" xfId="12047"/>
    <cellStyle name="Normal 19 30 2 2" xfId="12048"/>
    <cellStyle name="Normal 19 25 2 2" xfId="12049"/>
    <cellStyle name="Normal 19 31 2" xfId="12050"/>
    <cellStyle name="Normal 19 26 2" xfId="12051"/>
    <cellStyle name="Separador de milhares 2 2 10 3 2 6" xfId="12052"/>
    <cellStyle name="Normal 19 31 2 2" xfId="12053"/>
    <cellStyle name="Normal 19 26 2 2" xfId="12054"/>
    <cellStyle name="Normal 19 31 3" xfId="12055"/>
    <cellStyle name="Normal 19 26 3" xfId="12056"/>
    <cellStyle name="Normal 19 32 2" xfId="12057"/>
    <cellStyle name="Normal 19 27 2" xfId="12058"/>
    <cellStyle name="Saída 2 2 2 3 11 3" xfId="12059"/>
    <cellStyle name="Normal 19 32 2 2" xfId="12060"/>
    <cellStyle name="Normal 19 27 2 2" xfId="12061"/>
    <cellStyle name="Normal 19 32 3" xfId="12062"/>
    <cellStyle name="Normal 19 27 3" xfId="12063"/>
    <cellStyle name="Normal 19 33 2" xfId="12064"/>
    <cellStyle name="Normal 19 28 2" xfId="12065"/>
    <cellStyle name="Normal 19 33 2 2" xfId="12066"/>
    <cellStyle name="Normal 19 28 2 2" xfId="12067"/>
    <cellStyle name="Normal 19 33 3" xfId="12068"/>
    <cellStyle name="Normal 19 28 3" xfId="12069"/>
    <cellStyle name="Normal 19 34" xfId="12070"/>
    <cellStyle name="Normal 19 29" xfId="12071"/>
    <cellStyle name="Total 3 3 4 4 2 4" xfId="12072"/>
    <cellStyle name="Normal 19 34 2" xfId="12073"/>
    <cellStyle name="Normal 19 29 2" xfId="12074"/>
    <cellStyle name="Total 2 2 3 3 2 6 4" xfId="12075"/>
    <cellStyle name="Normal 19 34 2 2" xfId="12076"/>
    <cellStyle name="Normal 19 29 2 2" xfId="12077"/>
    <cellStyle name="Normal 19 34 3" xfId="12078"/>
    <cellStyle name="Normal 19 29 3" xfId="12079"/>
    <cellStyle name="Nota 2 2 2 2 2 2 3 3" xfId="12080"/>
    <cellStyle name="Normal 19 3 2" xfId="12081"/>
    <cellStyle name="Separador de milhares 3 12 2 2 9" xfId="12082"/>
    <cellStyle name="Nota 2 2 2 2 2 2 3 3 2" xfId="12083"/>
    <cellStyle name="Normal 19 3 2 2" xfId="12084"/>
    <cellStyle name="Normal 19 40" xfId="12085"/>
    <cellStyle name="Normal 19 35" xfId="12086"/>
    <cellStyle name="Normal 19 35 2" xfId="12087"/>
    <cellStyle name="Normal 19 35 2 2" xfId="12088"/>
    <cellStyle name="Normal 19 35 3" xfId="12089"/>
    <cellStyle name="Normal 19 36" xfId="12090"/>
    <cellStyle name="Normal 19 36 2" xfId="12091"/>
    <cellStyle name="Separador de milhares 2 2 5 2 2 3 2 2" xfId="12092"/>
    <cellStyle name="Normal 19 36 3" xfId="12093"/>
    <cellStyle name="Normal 19 37" xfId="12094"/>
    <cellStyle name="Normal 19 37 2" xfId="12095"/>
    <cellStyle name="Normal 19 37 3" xfId="12096"/>
    <cellStyle name="Normal 19 38" xfId="12097"/>
    <cellStyle name="Normal 19 38 2" xfId="12098"/>
    <cellStyle name="Normal 19 38 2 2" xfId="12099"/>
    <cellStyle name="Normal 19 38 3" xfId="12100"/>
    <cellStyle name="Normal 19 39" xfId="12101"/>
    <cellStyle name="Normal 19 39 2" xfId="12102"/>
    <cellStyle name="Normal 19 5" xfId="12103"/>
    <cellStyle name="Saída 3 2 3 2 5 2 2" xfId="12104"/>
    <cellStyle name="Normal 19 6" xfId="12105"/>
    <cellStyle name="Normal 19 6 2 2" xfId="12106"/>
    <cellStyle name="Nota 2 2 2 2 2 2 6 4" xfId="12107"/>
    <cellStyle name="Normal 19 6 3" xfId="12108"/>
    <cellStyle name="Saída 3 2 3 2 5 2 3" xfId="12109"/>
    <cellStyle name="Normal 19 7" xfId="12110"/>
    <cellStyle name="Nota 2 2 2 2 2 2 7 3" xfId="12111"/>
    <cellStyle name="Normal 19 7 2" xfId="12112"/>
    <cellStyle name="Total 2 2 3 3 2 5 5" xfId="12113"/>
    <cellStyle name="Normal 19 7 2 2" xfId="12114"/>
    <cellStyle name="Normal 19 7 3" xfId="12115"/>
    <cellStyle name="Saída 3 2 3 2 5 2 4" xfId="12116"/>
    <cellStyle name="Normal 19 8" xfId="12117"/>
    <cellStyle name="Nota 2 2 2 2 2 2 8 3" xfId="12118"/>
    <cellStyle name="Normal 19 8 2" xfId="12119"/>
    <cellStyle name="Normal 19 8 2 2" xfId="12120"/>
    <cellStyle name="Normal 19 8 3" xfId="12121"/>
    <cellStyle name="Normal 19 9" xfId="12122"/>
    <cellStyle name="Normal 19 9 2" xfId="12123"/>
    <cellStyle name="Normal 19 9 3" xfId="12124"/>
    <cellStyle name="Normal 2" xfId="12125"/>
    <cellStyle name="Normal 2 10" xfId="12126"/>
    <cellStyle name="Normal 2 10 2" xfId="12127"/>
    <cellStyle name="Normal 2 11" xfId="12128"/>
    <cellStyle name="Normal 2 11 2" xfId="12129"/>
    <cellStyle name="Normal 2 12" xfId="12130"/>
    <cellStyle name="Normal 2 12 2" xfId="12131"/>
    <cellStyle name="Normal 2 13" xfId="12132"/>
    <cellStyle name="Normal 2 13 2" xfId="12133"/>
    <cellStyle name="Normal 2 14" xfId="12134"/>
    <cellStyle name="Normal 2 14 2" xfId="12135"/>
    <cellStyle name="Normal 2 20" xfId="12136"/>
    <cellStyle name="Normal 2 15" xfId="12137"/>
    <cellStyle name="Normal 2 20 2" xfId="12138"/>
    <cellStyle name="Normal 2 15 2" xfId="12139"/>
    <cellStyle name="Normal 2 21 2" xfId="12140"/>
    <cellStyle name="Normal 2 16 2" xfId="12141"/>
    <cellStyle name="Nota 3 5 2 2 5 2 2 2" xfId="12142"/>
    <cellStyle name="Normal 2 17 2" xfId="12143"/>
    <cellStyle name="Nota 3 5 2 2 5 2 3" xfId="12144"/>
    <cellStyle name="Normal 2 18" xfId="12145"/>
    <cellStyle name="Normal 2 18 2" xfId="12146"/>
    <cellStyle name="Separador de milhares 2 5 3" xfId="12147"/>
    <cellStyle name="Nota 3 8 2 4 6" xfId="12148"/>
    <cellStyle name="Normal 2 2" xfId="12149"/>
    <cellStyle name="Separador de milhares 2 5 3 2" xfId="12150"/>
    <cellStyle name="Nota 3 8 2 4 6 2" xfId="12151"/>
    <cellStyle name="Normal 2 2 2" xfId="12152"/>
    <cellStyle name="Separador de milhares 2 5 3 3" xfId="12153"/>
    <cellStyle name="Normal 2 2 3" xfId="12154"/>
    <cellStyle name="Separador de milhares 2 5 3 3 2" xfId="12155"/>
    <cellStyle name="Normal 2 2 3 2" xfId="12156"/>
    <cellStyle name="Separador de milhares 2 5 3 4" xfId="12157"/>
    <cellStyle name="Normal 2 2 4" xfId="12158"/>
    <cellStyle name="Separador de milhares 2 5 3 4 2" xfId="12159"/>
    <cellStyle name="Normal 2 2 4 2" xfId="12160"/>
    <cellStyle name="Separador de milhares 2 5 3 5" xfId="12161"/>
    <cellStyle name="Separador de milhares 14 2 2 3 3 2 2 2 2" xfId="12162"/>
    <cellStyle name="Normal 2 2 5" xfId="12163"/>
    <cellStyle name="Separador de milhares 2 5 3 6" xfId="12164"/>
    <cellStyle name="Normal 2 2 6" xfId="12165"/>
    <cellStyle name="Vírgula 3 2 2 3 2 3" xfId="12166"/>
    <cellStyle name="Normal 2 4 2" xfId="12167"/>
    <cellStyle name="Vírgula 3 2 2 3 2 4" xfId="12168"/>
    <cellStyle name="Normal 2 4 3" xfId="12169"/>
    <cellStyle name="Normal 2 5" xfId="12170"/>
    <cellStyle name="Vírgula 5 2 2 2" xfId="12171"/>
    <cellStyle name="Normal 2 5 10" xfId="12172"/>
    <cellStyle name="Vírgula 5 2 2 2 2" xfId="12173"/>
    <cellStyle name="Separador de milhares 2 3 8 3 4" xfId="12174"/>
    <cellStyle name="Normal 2 5 10 2" xfId="12175"/>
    <cellStyle name="Vírgula 5 2 2 3" xfId="12176"/>
    <cellStyle name="Normal 2 5 11" xfId="12177"/>
    <cellStyle name="Normal 2 5 2" xfId="12178"/>
    <cellStyle name="Normal 2 5 2 2" xfId="12179"/>
    <cellStyle name="Nota 3 7 7 2 2" xfId="12180"/>
    <cellStyle name="Normal 2 5 3" xfId="12181"/>
    <cellStyle name="Separador de milhares 4 3 3" xfId="12182"/>
    <cellStyle name="Normal 2 5 3 2" xfId="12183"/>
    <cellStyle name="Nota 3 7 7 2 3" xfId="12184"/>
    <cellStyle name="Normal 2 5 4" xfId="12185"/>
    <cellStyle name="Normal 2 5 5" xfId="12186"/>
    <cellStyle name="Normal 2 5 6" xfId="12187"/>
    <cellStyle name="Normal 2 5 7" xfId="12188"/>
    <cellStyle name="Normal 2 5 7 2" xfId="12189"/>
    <cellStyle name="Normal 2 5 8" xfId="12190"/>
    <cellStyle name="Normal 2 5 8 2" xfId="12191"/>
    <cellStyle name="Vírgula 5 3 3 2 2" xfId="12192"/>
    <cellStyle name="Normal 2 5 9" xfId="12193"/>
    <cellStyle name="Normal 2 5 9 2" xfId="12194"/>
    <cellStyle name="Normal 2 6" xfId="12195"/>
    <cellStyle name="Normal 2 6 2" xfId="12196"/>
    <cellStyle name="Normal 2 7" xfId="12197"/>
    <cellStyle name="Normal 2 7 2" xfId="12198"/>
    <cellStyle name="Normal 2 8" xfId="12199"/>
    <cellStyle name="Normal 2 8 2" xfId="12200"/>
    <cellStyle name="Normal 2 9" xfId="12201"/>
    <cellStyle name="Normal 2 9 2" xfId="12202"/>
    <cellStyle name="Normal 30" xfId="12203"/>
    <cellStyle name="Normal 25" xfId="12204"/>
    <cellStyle name="Normal 31" xfId="12205"/>
    <cellStyle name="Normal 26" xfId="12206"/>
    <cellStyle name="Saída 3 2 4 2 6" xfId="12207"/>
    <cellStyle name="Normal 26 2" xfId="12208"/>
    <cellStyle name="Normal 32" xfId="12209"/>
    <cellStyle name="Normal 27" xfId="12210"/>
    <cellStyle name="Saída 3 2 4 3 6" xfId="12211"/>
    <cellStyle name="Normal 32 2" xfId="12212"/>
    <cellStyle name="Normal 27 2" xfId="12213"/>
    <cellStyle name="Normal 33" xfId="12214"/>
    <cellStyle name="Normal 28" xfId="12215"/>
    <cellStyle name="Saída 3 2 4 4 6" xfId="12216"/>
    <cellStyle name="Normal 6 42" xfId="12217"/>
    <cellStyle name="Normal 6 37" xfId="12218"/>
    <cellStyle name="Normal 33 2" xfId="12219"/>
    <cellStyle name="Normal 28 2" xfId="12220"/>
    <cellStyle name="Normal 34" xfId="12221"/>
    <cellStyle name="Normal 29" xfId="12222"/>
    <cellStyle name="Normal 3" xfId="12223"/>
    <cellStyle name="Normal 3 12 2 2" xfId="12224"/>
    <cellStyle name="Separador de milhares 13 2 2 2 4" xfId="12225"/>
    <cellStyle name="Normal 3 12 2 2 2" xfId="12226"/>
    <cellStyle name="Normal 3 12 2 3" xfId="12227"/>
    <cellStyle name="Separador de milhares 7 4 8 2 2 2 2" xfId="12228"/>
    <cellStyle name="Normal 3 12 3" xfId="12229"/>
    <cellStyle name="Normal 3 12 3 2" xfId="12230"/>
    <cellStyle name="Nota 3 6 2 3 2 3 4 2" xfId="12231"/>
    <cellStyle name="Normal 3 12 4" xfId="12232"/>
    <cellStyle name="Normal 3 13 12" xfId="12233"/>
    <cellStyle name="Normal 3 13 13" xfId="12234"/>
    <cellStyle name="Normal 3 13 13 2" xfId="12235"/>
    <cellStyle name="Normal 3 13 14" xfId="12236"/>
    <cellStyle name="Normal 3 13 14 2" xfId="12237"/>
    <cellStyle name="Normal 3 13 20" xfId="12238"/>
    <cellStyle name="Normal 3 13 15" xfId="12239"/>
    <cellStyle name="Normal 3 13 20 2" xfId="12240"/>
    <cellStyle name="Normal 3 13 15 2" xfId="12241"/>
    <cellStyle name="Normal 3 13 21" xfId="12242"/>
    <cellStyle name="Normal 3 13 16" xfId="12243"/>
    <cellStyle name="Normal 3 13 21 2" xfId="12244"/>
    <cellStyle name="Normal 3 13 16 2" xfId="12245"/>
    <cellStyle name="Normal 3 13 22" xfId="12246"/>
    <cellStyle name="Normal 3 13 17" xfId="12247"/>
    <cellStyle name="Separador de milhares 14 5 2 2" xfId="12248"/>
    <cellStyle name="Normal 3 13 23" xfId="12249"/>
    <cellStyle name="Normal 3 13 18" xfId="12250"/>
    <cellStyle name="Separador de milhares 14 5 2 2 2" xfId="12251"/>
    <cellStyle name="Normal 3 13 23 2" xfId="12252"/>
    <cellStyle name="Normal 3 13 18 2" xfId="12253"/>
    <cellStyle name="Separador de milhares 14 5 2 3" xfId="12254"/>
    <cellStyle name="Normal 3 13 24" xfId="12255"/>
    <cellStyle name="Normal 3 13 19" xfId="12256"/>
    <cellStyle name="Separador de milhares 5 6 2 4" xfId="12257"/>
    <cellStyle name="Separador de milhares 14 5 2 3 2" xfId="12258"/>
    <cellStyle name="Normal 3 13 24 2" xfId="12259"/>
    <cellStyle name="Normal 3 13 19 2" xfId="12260"/>
    <cellStyle name="Separador de milhares 2 20 2 2 2 5" xfId="12261"/>
    <cellStyle name="Separador de milhares 2 15 2 2 2 5" xfId="12262"/>
    <cellStyle name="Normal 3 13 2" xfId="12263"/>
    <cellStyle name="Separador de milhares 14 5 2 4" xfId="12264"/>
    <cellStyle name="Normal 3 13 30" xfId="12265"/>
    <cellStyle name="Normal 3 13 25" xfId="12266"/>
    <cellStyle name="Normal 3 13 30 2" xfId="12267"/>
    <cellStyle name="Normal 3 13 25 2" xfId="12268"/>
    <cellStyle name="Normal 3 13 31" xfId="12269"/>
    <cellStyle name="Normal 3 13 26" xfId="12270"/>
    <cellStyle name="Normal 3 13 31 2" xfId="12271"/>
    <cellStyle name="Normal 3 13 26 2" xfId="12272"/>
    <cellStyle name="Normal 3 13 32" xfId="12273"/>
    <cellStyle name="Normal 3 13 27" xfId="12274"/>
    <cellStyle name="Normal 3 13 33" xfId="12275"/>
    <cellStyle name="Normal 3 13 28" xfId="12276"/>
    <cellStyle name="Normal 3 13 34" xfId="12277"/>
    <cellStyle name="Normal 3 13 29" xfId="12278"/>
    <cellStyle name="Normal 3 13 34 2" xfId="12279"/>
    <cellStyle name="Normal 3 13 29 2" xfId="12280"/>
    <cellStyle name="Separador de milhares 2 20 2 2 2 6" xfId="12281"/>
    <cellStyle name="Separador de milhares 2 15 2 2 2 6" xfId="12282"/>
    <cellStyle name="Normal 3 13 3" xfId="12283"/>
    <cellStyle name="Normal 3 13 40" xfId="12284"/>
    <cellStyle name="Normal 3 13 35" xfId="12285"/>
    <cellStyle name="Normal 3 13 40 2" xfId="12286"/>
    <cellStyle name="Normal 3 13 35 2" xfId="12287"/>
    <cellStyle name="Nota 3 6 2 3 2 3 5 2" xfId="12288"/>
    <cellStyle name="Normal 3 13 4" xfId="12289"/>
    <cellStyle name="Nota 3 6 2 3 2 3 5 3" xfId="12290"/>
    <cellStyle name="Normal 3 13 5" xfId="12291"/>
    <cellStyle name="Nota 3 6 2 3 2 3 5 3 2" xfId="12292"/>
    <cellStyle name="Normal 3 13 5 2" xfId="12293"/>
    <cellStyle name="Nota 3 6 2 3 2 3 5 4" xfId="12294"/>
    <cellStyle name="Normal 3 13 6" xfId="12295"/>
    <cellStyle name="Normal 3 13 6 2" xfId="12296"/>
    <cellStyle name="Nota 3 6 2 3 2 3 5 5" xfId="12297"/>
    <cellStyle name="Normal 3 13 7" xfId="12298"/>
    <cellStyle name="Normal 3 13 7 2" xfId="12299"/>
    <cellStyle name="Normal 3 13 8" xfId="12300"/>
    <cellStyle name="Nota 2 3 2 2 3 2 5 2 3" xfId="12301"/>
    <cellStyle name="Normal 3 13 8 2" xfId="12302"/>
    <cellStyle name="Normal 3 13 9" xfId="12303"/>
    <cellStyle name="Saída 2 2 2 2 4 2 3" xfId="12304"/>
    <cellStyle name="Normal 3 13 9 2" xfId="12305"/>
    <cellStyle name="Normal 3 14" xfId="12306"/>
    <cellStyle name="Normal 3 20" xfId="12307"/>
    <cellStyle name="Normal 3 15" xfId="12308"/>
    <cellStyle name="Normal 3 20 2" xfId="12309"/>
    <cellStyle name="Normal 3 15 2" xfId="12310"/>
    <cellStyle name="Normal 3 21" xfId="12311"/>
    <cellStyle name="Normal 3 16" xfId="12312"/>
    <cellStyle name="Normal 3 21 2" xfId="12313"/>
    <cellStyle name="Normal 3 16 2" xfId="12314"/>
    <cellStyle name="Porcentagem 19 4 4" xfId="12315"/>
    <cellStyle name="Normal 3 21 2 2" xfId="12316"/>
    <cellStyle name="Normal 3 16 2 2" xfId="12317"/>
    <cellStyle name="Nota 3 8 10 3" xfId="12318"/>
    <cellStyle name="Normal 3 21 2 2 2" xfId="12319"/>
    <cellStyle name="Normal 3 16 2 2 2" xfId="12320"/>
    <cellStyle name="Normal 3 21 2 3" xfId="12321"/>
    <cellStyle name="Normal 3 16 2 3" xfId="12322"/>
    <cellStyle name="Normal 3 21 3" xfId="12323"/>
    <cellStyle name="Normal 3 16 3" xfId="12324"/>
    <cellStyle name="Normal 3 21 3 2" xfId="12325"/>
    <cellStyle name="Normal 3 16 3 2" xfId="12326"/>
    <cellStyle name="Nota 3 6 2 3 2 3 8 2" xfId="12327"/>
    <cellStyle name="Normal 3 21 4" xfId="12328"/>
    <cellStyle name="Normal 3 16 4" xfId="12329"/>
    <cellStyle name="Normal 3 22" xfId="12330"/>
    <cellStyle name="Normal 3 17" xfId="12331"/>
    <cellStyle name="Normal 3 22 2" xfId="12332"/>
    <cellStyle name="Normal 3 17 2" xfId="12333"/>
    <cellStyle name="Normal 3 22 3" xfId="12334"/>
    <cellStyle name="Normal 3 17 3" xfId="12335"/>
    <cellStyle name="Separador de milhares 8 3 2 4 3 2" xfId="12336"/>
    <cellStyle name="Normal 3 23" xfId="12337"/>
    <cellStyle name="Normal 3 18" xfId="12338"/>
    <cellStyle name="Normal 3 23 2" xfId="12339"/>
    <cellStyle name="Normal 3 18 2" xfId="12340"/>
    <cellStyle name="Separador de milhares 10 4 3 4" xfId="12341"/>
    <cellStyle name="Normal 3 23 2 2 2" xfId="12342"/>
    <cellStyle name="Normal 3 18 2 2 2" xfId="12343"/>
    <cellStyle name="Normal 3 23 3" xfId="12344"/>
    <cellStyle name="Normal 3 18 3" xfId="12345"/>
    <cellStyle name="Normal 3 24" xfId="12346"/>
    <cellStyle name="Normal 3 19" xfId="12347"/>
    <cellStyle name="Normal 3 24 2" xfId="12348"/>
    <cellStyle name="Normal 3 19 2" xfId="12349"/>
    <cellStyle name="Normal 3 24 2 2 2" xfId="12350"/>
    <cellStyle name="Normal 3 19 2 2 2" xfId="12351"/>
    <cellStyle name="Normal 3 24 3" xfId="12352"/>
    <cellStyle name="Normal 3 19 3" xfId="12353"/>
    <cellStyle name="Normal 57 3 3 4" xfId="12354"/>
    <cellStyle name="Normal 3 24 3 2" xfId="12355"/>
    <cellStyle name="Normal 3 19 3 2" xfId="12356"/>
    <cellStyle name="Normal 3 24 4" xfId="12357"/>
    <cellStyle name="Normal 3 19 4" xfId="12358"/>
    <cellStyle name="Separador de milhares 2 6 3 10" xfId="12359"/>
    <cellStyle name="Nota 3 6 5 5 2" xfId="12360"/>
    <cellStyle name="Normal 3 2 10" xfId="12361"/>
    <cellStyle name="Nota 3 6 5 5 2 2" xfId="12362"/>
    <cellStyle name="Normal 3 2 10 2" xfId="12363"/>
    <cellStyle name="Nota 3 6 5 5 3" xfId="12364"/>
    <cellStyle name="Normal 3 2 11" xfId="12365"/>
    <cellStyle name="Nota 3 6 5 5 3 2" xfId="12366"/>
    <cellStyle name="Normal 3 2 11 2" xfId="12367"/>
    <cellStyle name="Nota 3 6 5 5 4" xfId="12368"/>
    <cellStyle name="Normal 3 2 12" xfId="12369"/>
    <cellStyle name="Nota 3 6 5 5 4 2" xfId="12370"/>
    <cellStyle name="Normal 3 2 12 2" xfId="12371"/>
    <cellStyle name="Nota 3 6 5 5 5" xfId="12372"/>
    <cellStyle name="Normal 3 2 13" xfId="12373"/>
    <cellStyle name="Nota 3 6 5 5 5 2" xfId="12374"/>
    <cellStyle name="Normal 3 2 13 2" xfId="12375"/>
    <cellStyle name="Nota 3 6 5 5 6" xfId="12376"/>
    <cellStyle name="Normal 3 2 14" xfId="12377"/>
    <cellStyle name="Nota 3 6 5 5 6 2" xfId="12378"/>
    <cellStyle name="Normal 3 2 14 2" xfId="12379"/>
    <cellStyle name="Nota 3 6 5 5 7" xfId="12380"/>
    <cellStyle name="Normal 3 2 20" xfId="12381"/>
    <cellStyle name="Normal 3 2 15" xfId="12382"/>
    <cellStyle name="Normal 3 2 20 2" xfId="12383"/>
    <cellStyle name="Normal 3 2 15 2" xfId="12384"/>
    <cellStyle name="Nota 3 6 5 5 8" xfId="12385"/>
    <cellStyle name="Normal 3 2 21" xfId="12386"/>
    <cellStyle name="Normal 3 2 16" xfId="12387"/>
    <cellStyle name="Normal 3 2 21 2" xfId="12388"/>
    <cellStyle name="Normal 3 2 16 2" xfId="12389"/>
    <cellStyle name="Normal 3 2 22" xfId="12390"/>
    <cellStyle name="Normal 3 2 17" xfId="12391"/>
    <cellStyle name="Normal 3 2 22 2" xfId="12392"/>
    <cellStyle name="Normal 3 2 17 2" xfId="12393"/>
    <cellStyle name="Normal 3 2 23" xfId="12394"/>
    <cellStyle name="Normal 3 2 18" xfId="12395"/>
    <cellStyle name="Normal 3 2 23 2" xfId="12396"/>
    <cellStyle name="Normal 3 2 18 2" xfId="12397"/>
    <cellStyle name="Total 2 2 3 3 6 2 2" xfId="12398"/>
    <cellStyle name="Normal 3 2 24" xfId="12399"/>
    <cellStyle name="Normal 3 2 19" xfId="12400"/>
    <cellStyle name="Normal 3 2 24 2" xfId="12401"/>
    <cellStyle name="Normal 3 2 19 2" xfId="12402"/>
    <cellStyle name="Separador de milhares 2 6 3 2" xfId="12403"/>
    <cellStyle name="Normal 3 2 2" xfId="12404"/>
    <cellStyle name="Separador de milhares 2 6 3 2 2" xfId="12405"/>
    <cellStyle name="Saída 3 2 2 4 6 3" xfId="12406"/>
    <cellStyle name="Normal 3 2 2 2" xfId="12407"/>
    <cellStyle name="Total 2 2 3 3 6 2 3" xfId="12408"/>
    <cellStyle name="Nota 3 5 2 2 3 4 2 2" xfId="12409"/>
    <cellStyle name="Normal 3 2 30" xfId="12410"/>
    <cellStyle name="Normal 3 2 25" xfId="12411"/>
    <cellStyle name="Separador de milhares 10 4 3 3 3 2 4" xfId="12412"/>
    <cellStyle name="Normal 3 2 30 2" xfId="12413"/>
    <cellStyle name="Normal 3 2 25 2" xfId="12414"/>
    <cellStyle name="Total 2 2 3 3 6 2 4" xfId="12415"/>
    <cellStyle name="Normal 3 2 31" xfId="12416"/>
    <cellStyle name="Normal 3 2 26" xfId="12417"/>
    <cellStyle name="Nota 3 6 3 3 2 9" xfId="12418"/>
    <cellStyle name="Normal 3 2 31 2" xfId="12419"/>
    <cellStyle name="Normal 3 2 26 2" xfId="12420"/>
    <cellStyle name="Normal 3 2 32" xfId="12421"/>
    <cellStyle name="Normal 3 2 27" xfId="12422"/>
    <cellStyle name="Nota 3 6 3 3 3 9" xfId="12423"/>
    <cellStyle name="Normal 3 2 32 2" xfId="12424"/>
    <cellStyle name="Normal 3 2 27 2" xfId="12425"/>
    <cellStyle name="Normal 3 2 33" xfId="12426"/>
    <cellStyle name="Normal 3 2 28" xfId="12427"/>
    <cellStyle name="Normal 3 2 33 2" xfId="12428"/>
    <cellStyle name="Normal 3 2 28 2" xfId="12429"/>
    <cellStyle name="Normal 3 2 34" xfId="12430"/>
    <cellStyle name="Normal 3 2 29" xfId="12431"/>
    <cellStyle name="Normal 3 2 34 2" xfId="12432"/>
    <cellStyle name="Normal 3 2 29 2" xfId="12433"/>
    <cellStyle name="Separador de milhares 2 6 3 3" xfId="12434"/>
    <cellStyle name="Normal 3 2 3" xfId="12435"/>
    <cellStyle name="Separador de milhares 2 6 3 3 2" xfId="12436"/>
    <cellStyle name="Normal 3 2 3 2" xfId="12437"/>
    <cellStyle name="Normal 3 2 40" xfId="12438"/>
    <cellStyle name="Normal 3 2 35" xfId="12439"/>
    <cellStyle name="Normal 3 2 40 2" xfId="12440"/>
    <cellStyle name="Normal 3 2 35 2" xfId="12441"/>
    <cellStyle name="Total 3 3 3 2 6 2" xfId="12442"/>
    <cellStyle name="Normal 3 2 41" xfId="12443"/>
    <cellStyle name="Normal 3 2 36" xfId="12444"/>
    <cellStyle name="Total 3 3 3 2 6 2 2" xfId="12445"/>
    <cellStyle name="Normal 3 2 41 2" xfId="12446"/>
    <cellStyle name="Normal 3 2 36 2" xfId="12447"/>
    <cellStyle name="Total 3 3 3 2 6 3" xfId="12448"/>
    <cellStyle name="Normal 3 2 42" xfId="12449"/>
    <cellStyle name="Normal 3 2 37" xfId="12450"/>
    <cellStyle name="Normal 3 2 42 2" xfId="12451"/>
    <cellStyle name="Normal 3 2 37 2" xfId="12452"/>
    <cellStyle name="Vírgula 3 4 2 2" xfId="12453"/>
    <cellStyle name="Total 3 3 3 2 6 4" xfId="12454"/>
    <cellStyle name="Normal 3 2 43" xfId="12455"/>
    <cellStyle name="Normal 3 2 38" xfId="12456"/>
    <cellStyle name="Vírgula 3 4 2 2 2" xfId="12457"/>
    <cellStyle name="Normal 3 2 43 2" xfId="12458"/>
    <cellStyle name="Normal 3 2 38 2" xfId="12459"/>
    <cellStyle name="Vírgula 3 4 2 3" xfId="12460"/>
    <cellStyle name="Total 3 3 3 2 6 5" xfId="12461"/>
    <cellStyle name="Normal 3 2 44" xfId="12462"/>
    <cellStyle name="Normal 3 2 39" xfId="12463"/>
    <cellStyle name="Vírgula 3 4 2 3 2" xfId="12464"/>
    <cellStyle name="Normal 3 2 44 2" xfId="12465"/>
    <cellStyle name="Normal 3 2 39 2" xfId="12466"/>
    <cellStyle name="Separador de milhares 2 6 3 4" xfId="12467"/>
    <cellStyle name="Separador de milhares 14 2 2 4 2" xfId="12468"/>
    <cellStyle name="Normal 3 2 4" xfId="12469"/>
    <cellStyle name="Separador de milhares 2 6 3 4 2" xfId="12470"/>
    <cellStyle name="Separador de milhares 14 2 2 4 2 2" xfId="12471"/>
    <cellStyle name="Normal 3 2 4 2" xfId="12472"/>
    <cellStyle name="Vírgula 3 4 2 4" xfId="12473"/>
    <cellStyle name="Normal 3 2 45" xfId="12474"/>
    <cellStyle name="Normal 3 2 45 2" xfId="12475"/>
    <cellStyle name="Normal 3 2 46" xfId="12476"/>
    <cellStyle name="Normal 3 2 46 2" xfId="12477"/>
    <cellStyle name="Normal 3 2 47" xfId="12478"/>
    <cellStyle name="Normal 3 2 47 2" xfId="12479"/>
    <cellStyle name="Normal 3 2 47 2 2" xfId="12480"/>
    <cellStyle name="Normal 3 2 47 3" xfId="12481"/>
    <cellStyle name="Normal 3 2 48" xfId="12482"/>
    <cellStyle name="Separador de milhares 2 6 3 5" xfId="12483"/>
    <cellStyle name="Normal 3 2 5" xfId="12484"/>
    <cellStyle name="Separador de milhares 2 6 3 5 2" xfId="12485"/>
    <cellStyle name="Normal 3 2 5 2" xfId="12486"/>
    <cellStyle name="Separador de milhares 2 6 3 6" xfId="12487"/>
    <cellStyle name="Normal 3 2 6" xfId="12488"/>
    <cellStyle name="Normal 3 2 6 2" xfId="12489"/>
    <cellStyle name="Separador de milhares 2 6 3 7" xfId="12490"/>
    <cellStyle name="Normal 3 2 7" xfId="12491"/>
    <cellStyle name="Normal 3 2 7 2" xfId="12492"/>
    <cellStyle name="Separador de milhares 2 6 3 8" xfId="12493"/>
    <cellStyle name="Normal 3 2 8" xfId="12494"/>
    <cellStyle name="Normal 3 2 8 2" xfId="12495"/>
    <cellStyle name="Separador de milhares 2 6 3 9" xfId="12496"/>
    <cellStyle name="Normal 3 2 9" xfId="12497"/>
    <cellStyle name="Saída 3 2 6" xfId="12498"/>
    <cellStyle name="Normal 3 2 9 2" xfId="12499"/>
    <cellStyle name="Normal 3 20 2 2 2" xfId="12500"/>
    <cellStyle name="Normal 3 20 3" xfId="12501"/>
    <cellStyle name="Nota 3 6 2 3 2 3 7 2" xfId="12502"/>
    <cellStyle name="Normal 3 20 4" xfId="12503"/>
    <cellStyle name="Saída 3 2 2 2 2 5 3 2" xfId="12504"/>
    <cellStyle name="Normal 3 30" xfId="12505"/>
    <cellStyle name="Normal 3 25" xfId="12506"/>
    <cellStyle name="Normal 3 30 2" xfId="12507"/>
    <cellStyle name="Normal 3 25 2" xfId="12508"/>
    <cellStyle name="Normal 3 30 2 3" xfId="12509"/>
    <cellStyle name="Normal 3 25 2 3" xfId="12510"/>
    <cellStyle name="Normal 3 30 3 2" xfId="12511"/>
    <cellStyle name="Normal 3 25 3 2" xfId="12512"/>
    <cellStyle name="Saída 3 2 2 2 2 5 3 3" xfId="12513"/>
    <cellStyle name="Normal 3 31" xfId="12514"/>
    <cellStyle name="Normal 3 26" xfId="12515"/>
    <cellStyle name="Normal 3 31 2" xfId="12516"/>
    <cellStyle name="Normal 3 26 2" xfId="12517"/>
    <cellStyle name="Normal 3 31 2 3" xfId="12518"/>
    <cellStyle name="Normal 3 26 2 3" xfId="12519"/>
    <cellStyle name="Normal 3 31 3" xfId="12520"/>
    <cellStyle name="Normal 3 26 3" xfId="12521"/>
    <cellStyle name="Normal 3 31 3 2" xfId="12522"/>
    <cellStyle name="Normal 3 26 3 2" xfId="12523"/>
    <cellStyle name="Normal 3 31 4" xfId="12524"/>
    <cellStyle name="Normal 3 26 4" xfId="12525"/>
    <cellStyle name="Normal 3 32" xfId="12526"/>
    <cellStyle name="Normal 3 27" xfId="12527"/>
    <cellStyle name="Normal 3 32 2" xfId="12528"/>
    <cellStyle name="Normal 3 27 2" xfId="12529"/>
    <cellStyle name="Normal 3 32 2 2 2" xfId="12530"/>
    <cellStyle name="Normal 3 27 2 2 2" xfId="12531"/>
    <cellStyle name="Normal 3 32 2 3" xfId="12532"/>
    <cellStyle name="Normal 3 27 2 3" xfId="12533"/>
    <cellStyle name="Nota 2 2 3 10 2" xfId="12534"/>
    <cellStyle name="Normal 3 32 3" xfId="12535"/>
    <cellStyle name="Normal 3 27 3" xfId="12536"/>
    <cellStyle name="Normal 3 32 3 2" xfId="12537"/>
    <cellStyle name="Normal 3 27 3 2" xfId="12538"/>
    <cellStyle name="Nota 2 2 3 10 3" xfId="12539"/>
    <cellStyle name="Normal 3 32 4" xfId="12540"/>
    <cellStyle name="Normal 3 27 4" xfId="12541"/>
    <cellStyle name="Normal 3 33" xfId="12542"/>
    <cellStyle name="Normal 3 28" xfId="12543"/>
    <cellStyle name="Nota 2 2 2 7 2 3" xfId="12544"/>
    <cellStyle name="Normal 3 33 2" xfId="12545"/>
    <cellStyle name="Normal 3 28 2" xfId="12546"/>
    <cellStyle name="Normal 3 33 2 2 2" xfId="12547"/>
    <cellStyle name="Normal 3 28 2 2 2" xfId="12548"/>
    <cellStyle name="Normal 3 33 2 3" xfId="12549"/>
    <cellStyle name="Normal 3 28 2 3" xfId="12550"/>
    <cellStyle name="Nota 2 2 3 11 2" xfId="12551"/>
    <cellStyle name="Nota 2 2 2 7 2 4" xfId="12552"/>
    <cellStyle name="Normal 3 33 3" xfId="12553"/>
    <cellStyle name="Normal 3 28 3" xfId="12554"/>
    <cellStyle name="Normal 3 33 3 2" xfId="12555"/>
    <cellStyle name="Normal 3 28 3 2" xfId="12556"/>
    <cellStyle name="Nota 2 2 3 11 3" xfId="12557"/>
    <cellStyle name="Normal 3 33 4" xfId="12558"/>
    <cellStyle name="Normal 3 28 4" xfId="12559"/>
    <cellStyle name="Normal 3 34" xfId="12560"/>
    <cellStyle name="Normal 3 29" xfId="12561"/>
    <cellStyle name="Total 3 3 3 3 2 3" xfId="12562"/>
    <cellStyle name="Normal 3 34 2" xfId="12563"/>
    <cellStyle name="Normal 3 29 2" xfId="12564"/>
    <cellStyle name="Total 2 2 2 2 2 5 4" xfId="12565"/>
    <cellStyle name="Normal 3 34 2 2" xfId="12566"/>
    <cellStyle name="Normal 3 29 2 2" xfId="12567"/>
    <cellStyle name="Saída 3 2 2 3 2 3" xfId="12568"/>
    <cellStyle name="Normal 3 34 2 2 2" xfId="12569"/>
    <cellStyle name="Normal 3 29 2 2 2" xfId="12570"/>
    <cellStyle name="Total 2 2 2 2 2 5 5" xfId="12571"/>
    <cellStyle name="Normal 3 34 2 3" xfId="12572"/>
    <cellStyle name="Normal 3 29 2 3" xfId="12573"/>
    <cellStyle name="Total 3 3 3 3 2 4" xfId="12574"/>
    <cellStyle name="Nota 2 2 3 12 2" xfId="12575"/>
    <cellStyle name="Normal 3 34 3" xfId="12576"/>
    <cellStyle name="Normal 3 29 3" xfId="12577"/>
    <cellStyle name="Total 2 2 2 2 2 6 4" xfId="12578"/>
    <cellStyle name="Normal 3 34 3 2" xfId="12579"/>
    <cellStyle name="Normal 3 29 3 2" xfId="12580"/>
    <cellStyle name="Total 3 3 3 3 2 5" xfId="12581"/>
    <cellStyle name="Normal 3 34 4" xfId="12582"/>
    <cellStyle name="Normal 3 29 4" xfId="12583"/>
    <cellStyle name="Normal 3 3 2" xfId="12584"/>
    <cellStyle name="Separador de milhares 10 4 4 2 2" xfId="12585"/>
    <cellStyle name="Normal 3 40" xfId="12586"/>
    <cellStyle name="Normal 3 35" xfId="12587"/>
    <cellStyle name="Total 3 3 3 3 3 3" xfId="12588"/>
    <cellStyle name="Separador de milhares 10 4 4 2 2 2" xfId="12589"/>
    <cellStyle name="Normal 3 40 2" xfId="12590"/>
    <cellStyle name="Normal 3 35 2" xfId="12591"/>
    <cellStyle name="Total 2 2 2 2 3 5 4" xfId="12592"/>
    <cellStyle name="Normal 3 40 2 2" xfId="12593"/>
    <cellStyle name="Normal 3 35 2 2" xfId="12594"/>
    <cellStyle name="Separador de milhares 2 12 3 3" xfId="12595"/>
    <cellStyle name="Saída 3 2 3 3 2 3" xfId="12596"/>
    <cellStyle name="Normal 3 40 2 2 2" xfId="12597"/>
    <cellStyle name="Normal 3 35 2 2 2" xfId="12598"/>
    <cellStyle name="Total 2 2 2 2 3 5 5" xfId="12599"/>
    <cellStyle name="Normal 3 40 2 3" xfId="12600"/>
    <cellStyle name="Normal 3 35 2 3" xfId="12601"/>
    <cellStyle name="Normal 3 40 3" xfId="12602"/>
    <cellStyle name="Normal 3 35 3" xfId="12603"/>
    <cellStyle name="Total 2 2 2 2 3 6 4" xfId="12604"/>
    <cellStyle name="Normal 3 40 3 2" xfId="12605"/>
    <cellStyle name="Normal 3 35 3 2" xfId="12606"/>
    <cellStyle name="Normal 3 40 4" xfId="12607"/>
    <cellStyle name="Normal 3 35 4" xfId="12608"/>
    <cellStyle name="Separador de milhares 10 4 4 2 3" xfId="12609"/>
    <cellStyle name="Normal 3 41" xfId="12610"/>
    <cellStyle name="Normal 3 36" xfId="12611"/>
    <cellStyle name="Total 3 3 3 3 4 3" xfId="12612"/>
    <cellStyle name="Normal 3 41 2" xfId="12613"/>
    <cellStyle name="Normal 3 36 2" xfId="12614"/>
    <cellStyle name="Normal 3 41 2 2" xfId="12615"/>
    <cellStyle name="Normal 3 36 2 2" xfId="12616"/>
    <cellStyle name="Saída 3 2 4 3 2 3" xfId="12617"/>
    <cellStyle name="Normal 3 41 2 2 2" xfId="12618"/>
    <cellStyle name="Normal 3 36 2 2 2" xfId="12619"/>
    <cellStyle name="Nota 3 6 3 2 3 2 3 2" xfId="12620"/>
    <cellStyle name="Normal 3 41 2 3" xfId="12621"/>
    <cellStyle name="Normal 3 36 2 3" xfId="12622"/>
    <cellStyle name="Normal 3 41 3" xfId="12623"/>
    <cellStyle name="Normal 3 36 3" xfId="12624"/>
    <cellStyle name="Porcentagem 20 7" xfId="12625"/>
    <cellStyle name="Normal 3 41 3 2" xfId="12626"/>
    <cellStyle name="Normal 3 36 3 2" xfId="12627"/>
    <cellStyle name="Normal 3 41 4" xfId="12628"/>
    <cellStyle name="Normal 3 36 4" xfId="12629"/>
    <cellStyle name="Normal 3 42" xfId="12630"/>
    <cellStyle name="Normal 3 37" xfId="12631"/>
    <cellStyle name="Total 3 3 3 3 5 3" xfId="12632"/>
    <cellStyle name="Normal 3 42 2" xfId="12633"/>
    <cellStyle name="Normal 3 37 2" xfId="12634"/>
    <cellStyle name="Normal 3 42 2 2" xfId="12635"/>
    <cellStyle name="Normal 3 37 2 2" xfId="12636"/>
    <cellStyle name="Normal 3 42 2 2 2" xfId="12637"/>
    <cellStyle name="Normal 3 37 2 2 2" xfId="12638"/>
    <cellStyle name="Nota 3 6 3 2 3 3 3 2" xfId="12639"/>
    <cellStyle name="Normal 3 42 2 3" xfId="12640"/>
    <cellStyle name="Normal 3 37 2 3" xfId="12641"/>
    <cellStyle name="Normal 3 42 3" xfId="12642"/>
    <cellStyle name="Normal 3 37 3" xfId="12643"/>
    <cellStyle name="Normal 3 42 3 2" xfId="12644"/>
    <cellStyle name="Normal 3 37 3 2" xfId="12645"/>
    <cellStyle name="Normal 3 42 4" xfId="12646"/>
    <cellStyle name="Normal 3 37 4" xfId="12647"/>
    <cellStyle name="Nota 3 6 2 2 4 2 2" xfId="12648"/>
    <cellStyle name="Normal 3 43" xfId="12649"/>
    <cellStyle name="Normal 3 38" xfId="12650"/>
    <cellStyle name="Total 3 3 3 3 6 3" xfId="12651"/>
    <cellStyle name="Normal 3 43 2" xfId="12652"/>
    <cellStyle name="Normal 3 38 2" xfId="12653"/>
    <cellStyle name="Normal 3 43 2 2" xfId="12654"/>
    <cellStyle name="Normal 3 38 2 2" xfId="12655"/>
    <cellStyle name="Nota 3 6 3 2 3 4 3 2" xfId="12656"/>
    <cellStyle name="Normal 3 43 2 3" xfId="12657"/>
    <cellStyle name="Normal 3 38 2 3" xfId="12658"/>
    <cellStyle name="Vírgula 3 5 2 2" xfId="12659"/>
    <cellStyle name="Normal 3 43 3" xfId="12660"/>
    <cellStyle name="Normal 3 38 3" xfId="12661"/>
    <cellStyle name="Vírgula 3 5 2 2 2" xfId="12662"/>
    <cellStyle name="Normal 3 43 3 2" xfId="12663"/>
    <cellStyle name="Normal 3 38 3 2" xfId="12664"/>
    <cellStyle name="Vírgula 3 5 2 3" xfId="12665"/>
    <cellStyle name="Normal 3 43 4" xfId="12666"/>
    <cellStyle name="Normal 3 38 4" xfId="12667"/>
    <cellStyle name="Normal 3 44" xfId="12668"/>
    <cellStyle name="Normal 3 39" xfId="12669"/>
    <cellStyle name="Normal 3 44 2" xfId="12670"/>
    <cellStyle name="Normal 3 39 2" xfId="12671"/>
    <cellStyle name="Normal 3 44 2 2" xfId="12672"/>
    <cellStyle name="Normal 3 39 2 2" xfId="12673"/>
    <cellStyle name="Normal 3 44 2 2 2" xfId="12674"/>
    <cellStyle name="Normal 3 39 2 2 2" xfId="12675"/>
    <cellStyle name="Total 3 2 2 8 2" xfId="12676"/>
    <cellStyle name="Nota 3 6 3 2 3 5 3 2" xfId="12677"/>
    <cellStyle name="Normal 3 44 2 3" xfId="12678"/>
    <cellStyle name="Normal 3 39 2 3" xfId="12679"/>
    <cellStyle name="Normal 3 44 3" xfId="12680"/>
    <cellStyle name="Normal 3 39 3" xfId="12681"/>
    <cellStyle name="Nota 2 3 2 3 2 2 5" xfId="12682"/>
    <cellStyle name="Normal 3 44 3 2" xfId="12683"/>
    <cellStyle name="Normal 3 39 3 2" xfId="12684"/>
    <cellStyle name="Normal 3 44 4" xfId="12685"/>
    <cellStyle name="Normal 3 39 4" xfId="12686"/>
    <cellStyle name="Normal 3 4" xfId="12687"/>
    <cellStyle name="Vírgula 3 2 2 4 2 3" xfId="12688"/>
    <cellStyle name="Normal 3 4 2" xfId="12689"/>
    <cellStyle name="Normal 3 50 2" xfId="12690"/>
    <cellStyle name="Normal 3 45 2" xfId="12691"/>
    <cellStyle name="Normal 3 50 2 2" xfId="12692"/>
    <cellStyle name="Normal 3 45 2 2" xfId="12693"/>
    <cellStyle name="Separador de milhares 3 12 3 3" xfId="12694"/>
    <cellStyle name="Normal 3 50 2 2 2" xfId="12695"/>
    <cellStyle name="Normal 3 45 2 2 2" xfId="12696"/>
    <cellStyle name="Total 3 2 3 8 2" xfId="12697"/>
    <cellStyle name="Separador de milhares 2 13 3 2 2 2" xfId="12698"/>
    <cellStyle name="Normal 3 50 2 3" xfId="12699"/>
    <cellStyle name="Normal 3 45 2 3" xfId="12700"/>
    <cellStyle name="Normal 3 50 3" xfId="12701"/>
    <cellStyle name="Normal 3 45 3" xfId="12702"/>
    <cellStyle name="Nota 2 3 2 3 3 2 5" xfId="12703"/>
    <cellStyle name="Normal 3 50 3 2" xfId="12704"/>
    <cellStyle name="Normal 3 45 3 2" xfId="12705"/>
    <cellStyle name="Normal 3 50 4" xfId="12706"/>
    <cellStyle name="Normal 3 45 4" xfId="12707"/>
    <cellStyle name="Normal 3 51 2 2" xfId="12708"/>
    <cellStyle name="Normal 3 46 2 2" xfId="12709"/>
    <cellStyle name="Nota 3 6 2 4 4 3" xfId="12710"/>
    <cellStyle name="Normal 3 51 2 2 2" xfId="12711"/>
    <cellStyle name="Normal 3 46 2 2 2" xfId="12712"/>
    <cellStyle name="Total 3 2 4 8 2" xfId="12713"/>
    <cellStyle name="Separador de milhares 2 13 3 3 2 2" xfId="12714"/>
    <cellStyle name="Normal 3 51 2 3" xfId="12715"/>
    <cellStyle name="Normal 3 46 2 3" xfId="12716"/>
    <cellStyle name="Normal 3 51 3 2" xfId="12717"/>
    <cellStyle name="Normal 3 46 3 2" xfId="12718"/>
    <cellStyle name="Normal 3 51 4" xfId="12719"/>
    <cellStyle name="Normal 3 46 4" xfId="12720"/>
    <cellStyle name="Normal 3 52 2" xfId="12721"/>
    <cellStyle name="Normal 3 47 2" xfId="12722"/>
    <cellStyle name="Normal 3 52 2 2" xfId="12723"/>
    <cellStyle name="Normal 3 47 2 2" xfId="12724"/>
    <cellStyle name="Nota 3 6 3 4 4 3" xfId="12725"/>
    <cellStyle name="Normal 3 52 2 2 2" xfId="12726"/>
    <cellStyle name="Normal 3 47 2 2 2" xfId="12727"/>
    <cellStyle name="Separador de milhares 2 13 3 4 2 2" xfId="12728"/>
    <cellStyle name="Normal 3 52 2 3" xfId="12729"/>
    <cellStyle name="Normal 3 47 2 3" xfId="12730"/>
    <cellStyle name="Normal 3 53" xfId="12731"/>
    <cellStyle name="Normal 3 48" xfId="12732"/>
    <cellStyle name="Output 2 2 2 7" xfId="12733"/>
    <cellStyle name="Normal 3 53 2" xfId="12734"/>
    <cellStyle name="Normal 3 48 2" xfId="12735"/>
    <cellStyle name="Output 2 2 2 7 2" xfId="12736"/>
    <cellStyle name="Normal 3 53 2 2" xfId="12737"/>
    <cellStyle name="Normal 3 48 2 2" xfId="12738"/>
    <cellStyle name="Vírgula 7 5" xfId="12739"/>
    <cellStyle name="Output 2 2 2 7 2 2" xfId="12740"/>
    <cellStyle name="Normal 3 53 2 2 2" xfId="12741"/>
    <cellStyle name="Normal 3 48 2 2 2" xfId="12742"/>
    <cellStyle name="Output 2 2 2 7 3" xfId="12743"/>
    <cellStyle name="Normal 3 53 2 3" xfId="12744"/>
    <cellStyle name="Normal 3 48 2 3" xfId="12745"/>
    <cellStyle name="Output 2 2 2 8" xfId="12746"/>
    <cellStyle name="Normal 3 53 3" xfId="12747"/>
    <cellStyle name="Normal 3 48 3" xfId="12748"/>
    <cellStyle name="Output 2 2 2 8 2" xfId="12749"/>
    <cellStyle name="Normal 3 53 3 2" xfId="12750"/>
    <cellStyle name="Normal 3 48 3 2" xfId="12751"/>
    <cellStyle name="Output 2 2 2 9" xfId="12752"/>
    <cellStyle name="Normal 3 53 4" xfId="12753"/>
    <cellStyle name="Normal 3 48 4" xfId="12754"/>
    <cellStyle name="Normal 3 54" xfId="12755"/>
    <cellStyle name="Normal 3 49" xfId="12756"/>
    <cellStyle name="Output 2 2 3 7" xfId="12757"/>
    <cellStyle name="Nota 2 2 2 4 4 2 2 3" xfId="12758"/>
    <cellStyle name="Normal 3 54 2" xfId="12759"/>
    <cellStyle name="Normal 3 49 2" xfId="12760"/>
    <cellStyle name="Output 2 2 3 7 2" xfId="12761"/>
    <cellStyle name="Normal 3 54 2 2" xfId="12762"/>
    <cellStyle name="Normal 3 49 2 2" xfId="12763"/>
    <cellStyle name="Nota 3 6 5 4 4 3" xfId="12764"/>
    <cellStyle name="Normal 3 54 2 2 2" xfId="12765"/>
    <cellStyle name="Normal 3 49 2 2 2" xfId="12766"/>
    <cellStyle name="Output 2 2 3 7 3" xfId="12767"/>
    <cellStyle name="Normal 3 54 2 3" xfId="12768"/>
    <cellStyle name="Normal 3 49 2 3" xfId="12769"/>
    <cellStyle name="Output 2 2 3 8" xfId="12770"/>
    <cellStyle name="Normal 3 54 3" xfId="12771"/>
    <cellStyle name="Normal 3 49 3" xfId="12772"/>
    <cellStyle name="Output 2 2 3 8 2" xfId="12773"/>
    <cellStyle name="Normal 3 54 3 2" xfId="12774"/>
    <cellStyle name="Normal 3 49 3 2" xfId="12775"/>
    <cellStyle name="Output 2 2 3 9" xfId="12776"/>
    <cellStyle name="Normal 3 54 4" xfId="12777"/>
    <cellStyle name="Normal 3 49 4" xfId="12778"/>
    <cellStyle name="Normal 3 5" xfId="12779"/>
    <cellStyle name="Normal 3 5 2" xfId="12780"/>
    <cellStyle name="Output 2 2 4 7" xfId="12781"/>
    <cellStyle name="Normal 3 55 2" xfId="12782"/>
    <cellStyle name="Normal 3 55 2 2" xfId="12783"/>
    <cellStyle name="Normal 3 55 2 2 2" xfId="12784"/>
    <cellStyle name="Normal 3 55 2 3" xfId="12785"/>
    <cellStyle name="Separador de milhares 2 3 2 2 2 3 2 2" xfId="12786"/>
    <cellStyle name="Output 2 2 4 8" xfId="12787"/>
    <cellStyle name="Normal 3 55 3" xfId="12788"/>
    <cellStyle name="Separador de milhares 2 8 3 2 2 3" xfId="12789"/>
    <cellStyle name="Normal 3 55 3 2" xfId="12790"/>
    <cellStyle name="Output 2 2 4 9" xfId="12791"/>
    <cellStyle name="Nota 3 6 2 3 2 4 2 2" xfId="12792"/>
    <cellStyle name="Normal 3 55 4" xfId="12793"/>
    <cellStyle name="Normal 3 56 2" xfId="12794"/>
    <cellStyle name="Normal 3 56 2 2" xfId="12795"/>
    <cellStyle name="Normal 3 56 2 3" xfId="12796"/>
    <cellStyle name="Normal 3 56 3" xfId="12797"/>
    <cellStyle name="Normal 3 56 3 2" xfId="12798"/>
    <cellStyle name="Nota 3 6 2 3 2 4 3 2" xfId="12799"/>
    <cellStyle name="Normal 3 56 4" xfId="12800"/>
    <cellStyle name="Normal 3 62" xfId="12801"/>
    <cellStyle name="Normal 3 57" xfId="12802"/>
    <cellStyle name="Normal 3 62 2" xfId="12803"/>
    <cellStyle name="Normal 3 57 2" xfId="12804"/>
    <cellStyle name="Nota 3 5 2 2 2 4 8" xfId="12805"/>
    <cellStyle name="Normal 3 62 2 2" xfId="12806"/>
    <cellStyle name="Normal 3 57 2 2" xfId="12807"/>
    <cellStyle name="Normal 3 57 2 2 2" xfId="12808"/>
    <cellStyle name="Normal 3 57 2 3" xfId="12809"/>
    <cellStyle name="Normal 3 57 3 2" xfId="12810"/>
    <cellStyle name="Normal 3 63" xfId="12811"/>
    <cellStyle name="Normal 3 58" xfId="12812"/>
    <cellStyle name="Normal 3 63 2" xfId="12813"/>
    <cellStyle name="Normal 3 58 2" xfId="12814"/>
    <cellStyle name="Normal 3 63 3" xfId="12815"/>
    <cellStyle name="Normal 3 58 3" xfId="12816"/>
    <cellStyle name="Normal 3 64" xfId="12817"/>
    <cellStyle name="Normal 3 59" xfId="12818"/>
    <cellStyle name="Normal 3 59 3" xfId="12819"/>
    <cellStyle name="Nota 3 6 2 3 2 4 6 2" xfId="12820"/>
    <cellStyle name="Normal 3 59 4" xfId="12821"/>
    <cellStyle name="Normal 3 6" xfId="12822"/>
    <cellStyle name="Normal 3 6 2" xfId="12823"/>
    <cellStyle name="Normal 3 7" xfId="12824"/>
    <cellStyle name="Normal 3 7 2" xfId="12825"/>
    <cellStyle name="Normal 3 8" xfId="12826"/>
    <cellStyle name="Normal 3 8 2" xfId="12827"/>
    <cellStyle name="Normal 3 9" xfId="12828"/>
    <cellStyle name="Normal 3 9 2" xfId="12829"/>
    <cellStyle name="Normal 40" xfId="12830"/>
    <cellStyle name="Normal 35" xfId="12831"/>
    <cellStyle name="Normal 41" xfId="12832"/>
    <cellStyle name="Normal 36" xfId="12833"/>
    <cellStyle name="Normal 42" xfId="12834"/>
    <cellStyle name="Normal 37" xfId="12835"/>
    <cellStyle name="Normal 42 2" xfId="12836"/>
    <cellStyle name="Normal 37 2" xfId="12837"/>
    <cellStyle name="Normal 43" xfId="12838"/>
    <cellStyle name="Normal 38" xfId="12839"/>
    <cellStyle name="Normal 43 2" xfId="12840"/>
    <cellStyle name="Normal 38 2" xfId="12841"/>
    <cellStyle name="Normal 44" xfId="12842"/>
    <cellStyle name="Normal 39" xfId="12843"/>
    <cellStyle name="Normal 4" xfId="12844"/>
    <cellStyle name="Normal 4 10" xfId="12845"/>
    <cellStyle name="Normal 4 10 2" xfId="12846"/>
    <cellStyle name="Normal 4 11" xfId="12847"/>
    <cellStyle name="Normal 4 11 2" xfId="12848"/>
    <cellStyle name="Normal 4 12" xfId="12849"/>
    <cellStyle name="Normal 4 12 2" xfId="12850"/>
    <cellStyle name="Normal 4 13" xfId="12851"/>
    <cellStyle name="Note 2 8 4 2" xfId="12852"/>
    <cellStyle name="Normal 4 14" xfId="12853"/>
    <cellStyle name="Normal 4 15" xfId="12854"/>
    <cellStyle name="Normal 4 16" xfId="12855"/>
    <cellStyle name="Normal 4 17" xfId="12856"/>
    <cellStyle name="Normal 4 18" xfId="12857"/>
    <cellStyle name="Separador de milhares 2 7 3" xfId="12858"/>
    <cellStyle name="Normal 4 2" xfId="12859"/>
    <cellStyle name="Separador de milhares 2 7 3 2" xfId="12860"/>
    <cellStyle name="Normal 4 2 2" xfId="12861"/>
    <cellStyle name="Separador de milhares 2 7 3 2 2" xfId="12862"/>
    <cellStyle name="Saída 3 2 3 4 6 3" xfId="12863"/>
    <cellStyle name="Normal 4 2 2 2" xfId="12864"/>
    <cellStyle name="Separador de milhares 2 7 3 3" xfId="12865"/>
    <cellStyle name="Output 3 2 2 2 2 2" xfId="12866"/>
    <cellStyle name="Normal 4 2 3" xfId="12867"/>
    <cellStyle name="Separador de milhares 2 7 3 3 2" xfId="12868"/>
    <cellStyle name="Normal 4 2 3 2" xfId="12869"/>
    <cellStyle name="Separador de milhares 2 7 3 4" xfId="12870"/>
    <cellStyle name="Output 3 2 2 2 2 3" xfId="12871"/>
    <cellStyle name="Nota 2 3 3 3 2 6 2" xfId="12872"/>
    <cellStyle name="Normal 4 2 4" xfId="12873"/>
    <cellStyle name="Normal 4 3" xfId="12874"/>
    <cellStyle name="Normal 4 3 2" xfId="12875"/>
    <cellStyle name="Normal 4 4" xfId="12876"/>
    <cellStyle name="Normal 4 4 2" xfId="12877"/>
    <cellStyle name="Normal 4 5" xfId="12878"/>
    <cellStyle name="Normal 4 5 2" xfId="12879"/>
    <cellStyle name="Normal 4 6" xfId="12880"/>
    <cellStyle name="Normal 4 6 2" xfId="12881"/>
    <cellStyle name="Normal 4 7" xfId="12882"/>
    <cellStyle name="Normal 4 8" xfId="12883"/>
    <cellStyle name="Nota 3 7 2 2 6 2 2" xfId="12884"/>
    <cellStyle name="Normal 4 9" xfId="12885"/>
    <cellStyle name="Normal 47 2" xfId="12886"/>
    <cellStyle name="Normal 48 2" xfId="12887"/>
    <cellStyle name="Normal 5" xfId="12888"/>
    <cellStyle name="Separador de milhares 2 8 3" xfId="12889"/>
    <cellStyle name="Normal 5 2" xfId="12890"/>
    <cellStyle name="Separador de milhares 2 8 3 2" xfId="12891"/>
    <cellStyle name="Normal 5 2 2" xfId="12892"/>
    <cellStyle name="Separador de milhares 2 8 3 3" xfId="12893"/>
    <cellStyle name="Output 3 2 2 3 2 2" xfId="12894"/>
    <cellStyle name="Normal 5 2 3" xfId="12895"/>
    <cellStyle name="Separador de milhares 2 8 3 3 2" xfId="12896"/>
    <cellStyle name="Normal 5 2 3 2" xfId="12897"/>
    <cellStyle name="Separador de milhares 2 8 3 3 2 2" xfId="12898"/>
    <cellStyle name="Normal 5 2 3 2 2" xfId="12899"/>
    <cellStyle name="Separador de milhares 2 8 3 3 3" xfId="12900"/>
    <cellStyle name="Saída 2 2 2 2 3 3 2" xfId="12901"/>
    <cellStyle name="Normal 5 2 3 3" xfId="12902"/>
    <cellStyle name="Normal 5 3" xfId="12903"/>
    <cellStyle name="Normal 5 3 2" xfId="12904"/>
    <cellStyle name="Normal 5 4" xfId="12905"/>
    <cellStyle name="Normal 5 5" xfId="12906"/>
    <cellStyle name="Normal 5 6" xfId="12907"/>
    <cellStyle name="Nota 2 2 3 4 7 3" xfId="12908"/>
    <cellStyle name="Normal 50 3 2" xfId="12909"/>
    <cellStyle name="Total 2 2 3 4 7 3" xfId="12910"/>
    <cellStyle name="Normal 50 3 2 2" xfId="12911"/>
    <cellStyle name="Vírgula 4 2 2 2" xfId="12912"/>
    <cellStyle name="Normal 50 3 3" xfId="12913"/>
    <cellStyle name="Normal 60" xfId="12914"/>
    <cellStyle name="Normal 55" xfId="12915"/>
    <cellStyle name="Normal 60 2" xfId="12916"/>
    <cellStyle name="Normal 55 2" xfId="12917"/>
    <cellStyle name="Normal 60 3" xfId="12918"/>
    <cellStyle name="Normal 55 3" xfId="12919"/>
    <cellStyle name="Normal 60 3 2" xfId="12920"/>
    <cellStyle name="Normal 55 3 2" xfId="12921"/>
    <cellStyle name="Total 3 3 2 9 3" xfId="12922"/>
    <cellStyle name="Nota 2 3 2 4 2 2 7" xfId="12923"/>
    <cellStyle name="Normal 60 3 2 2 2" xfId="12924"/>
    <cellStyle name="Normal 55 3 2 2 2" xfId="12925"/>
    <cellStyle name="Normal 60 3 3" xfId="12926"/>
    <cellStyle name="Normal 55 3 3" xfId="12927"/>
    <cellStyle name="Normal 60 3 3 3" xfId="12928"/>
    <cellStyle name="Normal 55 3 3 3" xfId="12929"/>
    <cellStyle name="Normal 60 3 3 3 2" xfId="12930"/>
    <cellStyle name="Normal 55 3 3 3 2" xfId="12931"/>
    <cellStyle name="Normal 60 3 3 3 3" xfId="12932"/>
    <cellStyle name="Normal 55 3 3 3 3" xfId="12933"/>
    <cellStyle name="Normal 60 3 3 3 3 2" xfId="12934"/>
    <cellStyle name="Normal 55 3 3 3 3 2" xfId="12935"/>
    <cellStyle name="Normal 60 3 3 4" xfId="12936"/>
    <cellStyle name="Normal 55 3 3 4" xfId="12937"/>
    <cellStyle name="Normal 60 3 4" xfId="12938"/>
    <cellStyle name="Normal 55 3 4" xfId="12939"/>
    <cellStyle name="Normal 61" xfId="12940"/>
    <cellStyle name="Normal 56" xfId="12941"/>
    <cellStyle name="Normal 56 3 2 2 2 2" xfId="12942"/>
    <cellStyle name="Output 2 3 2 3" xfId="12943"/>
    <cellStyle name="Normal 56 3 3 3 2" xfId="12944"/>
    <cellStyle name="Output 2 3 2 4" xfId="12945"/>
    <cellStyle name="Normal 56 3 3 3 3" xfId="12946"/>
    <cellStyle name="Output 2 3 2 4 2" xfId="12947"/>
    <cellStyle name="Normal 56 3 3 3 3 2" xfId="12948"/>
    <cellStyle name="Normal 56 3 3 4" xfId="12949"/>
    <cellStyle name="Normal 62" xfId="12950"/>
    <cellStyle name="Normal 57" xfId="12951"/>
    <cellStyle name="Normal 57 3 2 2 2 2" xfId="12952"/>
    <cellStyle name="Normal 57 3 3 3 2" xfId="12953"/>
    <cellStyle name="Normal 57 3 3 3 3" xfId="12954"/>
    <cellStyle name="Normal 57 3 3 3 3 2" xfId="12955"/>
    <cellStyle name="Saída 2 2 3 7 2" xfId="12956"/>
    <cellStyle name="Normal 63" xfId="12957"/>
    <cellStyle name="Normal 58" xfId="12958"/>
    <cellStyle name="Normal 80 2" xfId="12959"/>
    <cellStyle name="Normal 75 2" xfId="12960"/>
    <cellStyle name="Normal 58 3 2 2 2" xfId="12961"/>
    <cellStyle name="Normal 58 3 3 3 2" xfId="12962"/>
    <cellStyle name="Normal 58 3 3 3 3" xfId="12963"/>
    <cellStyle name="Note 3 3 4 8" xfId="12964"/>
    <cellStyle name="Normal 58 3 3 3 3 2" xfId="12965"/>
    <cellStyle name="Normal 58 3 3 4" xfId="12966"/>
    <cellStyle name="Saída 2 2 3 7 3" xfId="12967"/>
    <cellStyle name="Normal 64" xfId="12968"/>
    <cellStyle name="Normal 59" xfId="12969"/>
    <cellStyle name="Normal 59 3 2 2 2" xfId="12970"/>
    <cellStyle name="Nota 2 2 3 2 3 3 2 3" xfId="12971"/>
    <cellStyle name="Normal 59 3 2 2 2 2" xfId="12972"/>
    <cellStyle name="Normal 59 3 3 3 2" xfId="12973"/>
    <cellStyle name="Total 3 2 2 2 2 3 3 2" xfId="12974"/>
    <cellStyle name="Normal 59 3 3 3 3" xfId="12975"/>
    <cellStyle name="Normal 59 3 3 3 3 2" xfId="12976"/>
    <cellStyle name="Normal 59 3 3 4" xfId="12977"/>
    <cellStyle name="Normal 6" xfId="12978"/>
    <cellStyle name="Normal 6 10" xfId="12979"/>
    <cellStyle name="Normal 6 10 2" xfId="12980"/>
    <cellStyle name="Normal 6 11" xfId="12981"/>
    <cellStyle name="Normal 6 12" xfId="12982"/>
    <cellStyle name="Normal 6 13" xfId="12983"/>
    <cellStyle name="Normal 6 14" xfId="12984"/>
    <cellStyle name="Normal 6 20" xfId="12985"/>
    <cellStyle name="Normal 6 15" xfId="12986"/>
    <cellStyle name="Normal 6 21" xfId="12987"/>
    <cellStyle name="Normal 6 16" xfId="12988"/>
    <cellStyle name="Normal 6 22" xfId="12989"/>
    <cellStyle name="Normal 6 17" xfId="12990"/>
    <cellStyle name="Normal 6 23" xfId="12991"/>
    <cellStyle name="Normal 6 18" xfId="12992"/>
    <cellStyle name="Nota 2 3 2 2 2 4 2 2" xfId="12993"/>
    <cellStyle name="Normal 6 24" xfId="12994"/>
    <cellStyle name="Normal 6 19" xfId="12995"/>
    <cellStyle name="Separador de milhares 2 9 3" xfId="12996"/>
    <cellStyle name="Normal 6 2" xfId="12997"/>
    <cellStyle name="Separador de milhares 2 9 3 10" xfId="12998"/>
    <cellStyle name="Separador de milhares 2 8 2 2 9" xfId="12999"/>
    <cellStyle name="Saída 2 2 2 2 2 2 8" xfId="13000"/>
    <cellStyle name="Nota 2 3 2 2 3 2 2 4" xfId="13001"/>
    <cellStyle name="Normal_Composição BDI" xfId="13002"/>
    <cellStyle name="Normal 6 2 10" xfId="13003"/>
    <cellStyle name="Saída 2 2 2 2 2 2 8 2" xfId="13004"/>
    <cellStyle name="Normal 6 2 10 2" xfId="13005"/>
    <cellStyle name="Saída 2 2 2 2 2 2 9" xfId="13006"/>
    <cellStyle name="Nota 2 3 2 2 3 2 2 5" xfId="13007"/>
    <cellStyle name="Normal 6 2 11" xfId="13008"/>
    <cellStyle name="Saída 2 2 2 2 2 2 9 2" xfId="13009"/>
    <cellStyle name="Nota 2 3 3 3 3 4 2 3" xfId="13010"/>
    <cellStyle name="Normal 6 2 11 2" xfId="13011"/>
    <cellStyle name="Saída 3 3 2 4 2" xfId="13012"/>
    <cellStyle name="Normal 6 2 12" xfId="13013"/>
    <cellStyle name="Saída 3 3 2 4 2 2" xfId="13014"/>
    <cellStyle name="Normal 6 2 12 2" xfId="13015"/>
    <cellStyle name="Saída 3 3 2 4 3" xfId="13016"/>
    <cellStyle name="Normal 6 2 13" xfId="13017"/>
    <cellStyle name="Saída 3 3 2 4 3 2" xfId="13018"/>
    <cellStyle name="Normal 6 2 13 2" xfId="13019"/>
    <cellStyle name="Saída 3 3 2 4 4" xfId="13020"/>
    <cellStyle name="Nota 3 5 2 2 2 2 4 2 2" xfId="13021"/>
    <cellStyle name="Normal 6 2 14" xfId="13022"/>
    <cellStyle name="Normal 6 2 14 2" xfId="13023"/>
    <cellStyle name="Saída 3 3 2 4 5" xfId="13024"/>
    <cellStyle name="Saída 2 2 3 2 2 2 2 2" xfId="13025"/>
    <cellStyle name="Nota 3 5 2 2 2 2 4 2 3" xfId="13026"/>
    <cellStyle name="Normal 6 2 20" xfId="13027"/>
    <cellStyle name="Normal 6 2 15" xfId="13028"/>
    <cellStyle name="Normal 6 2 20 2" xfId="13029"/>
    <cellStyle name="Normal 6 2 15 2" xfId="13030"/>
    <cellStyle name="Saída 3 3 2 4 6" xfId="13031"/>
    <cellStyle name="Saída 2 2 3 2 2 2 2 3" xfId="13032"/>
    <cellStyle name="Normal 6 2 21" xfId="13033"/>
    <cellStyle name="Normal 6 2 16" xfId="13034"/>
    <cellStyle name="Normal 6 2 21 2" xfId="13035"/>
    <cellStyle name="Normal 6 2 16 2" xfId="13036"/>
    <cellStyle name="Saída 2 2 3 2 2 2 2 4" xfId="13037"/>
    <cellStyle name="Normal 6 2 22" xfId="13038"/>
    <cellStyle name="Normal 6 2 17" xfId="13039"/>
    <cellStyle name="Normal 6 2 22 2" xfId="13040"/>
    <cellStyle name="Normal 6 2 17 2" xfId="13041"/>
    <cellStyle name="Texto Explicativo 2" xfId="13042"/>
    <cellStyle name="Normal 6 2 23" xfId="13043"/>
    <cellStyle name="Normal 6 2 18" xfId="13044"/>
    <cellStyle name="Texto Explicativo 2 2" xfId="13045"/>
    <cellStyle name="Normal 6 2 23 2" xfId="13046"/>
    <cellStyle name="Normal 6 2 18 2" xfId="13047"/>
    <cellStyle name="Texto Explicativo 3" xfId="13048"/>
    <cellStyle name="Output 4 2" xfId="13049"/>
    <cellStyle name="Normal 6 2 24" xfId="13050"/>
    <cellStyle name="Normal 6 2 19" xfId="13051"/>
    <cellStyle name="Separador de milhares 2 9 3 2" xfId="13052"/>
    <cellStyle name="Saída 3 3 2 10" xfId="13053"/>
    <cellStyle name="Normal 6 2 2" xfId="13054"/>
    <cellStyle name="Separador de milhares 2 9 3 2 2" xfId="13055"/>
    <cellStyle name="Saída 3 3 2 10 2" xfId="13056"/>
    <cellStyle name="Normal 6 2 2 2" xfId="13057"/>
    <cellStyle name="Output 4 3" xfId="13058"/>
    <cellStyle name="Normal 6 2 30" xfId="13059"/>
    <cellStyle name="Normal 6 2 25" xfId="13060"/>
    <cellStyle name="Output 4 4" xfId="13061"/>
    <cellStyle name="Output 2 2 2 2 4 2 2" xfId="13062"/>
    <cellStyle name="Normal 6 2 31" xfId="13063"/>
    <cellStyle name="Normal 6 2 26" xfId="13064"/>
    <cellStyle name="Output 4 4 2" xfId="13065"/>
    <cellStyle name="Normal 6 2 31 2" xfId="13066"/>
    <cellStyle name="Normal 6 2 26 2" xfId="13067"/>
    <cellStyle name="Output 4 5" xfId="13068"/>
    <cellStyle name="Output 2 2 2 2 4 2 3" xfId="13069"/>
    <cellStyle name="Normal 6 2 32" xfId="13070"/>
    <cellStyle name="Normal 6 2 27" xfId="13071"/>
    <cellStyle name="Output 4 5 2" xfId="13072"/>
    <cellStyle name="Note 3 6 2 3" xfId="13073"/>
    <cellStyle name="Normal 6 2 32 2" xfId="13074"/>
    <cellStyle name="Normal 6 2 27 2" xfId="13075"/>
    <cellStyle name="Output 4 6" xfId="13076"/>
    <cellStyle name="Output 2 2 2 2 4 2 4" xfId="13077"/>
    <cellStyle name="Normal 6 2 33" xfId="13078"/>
    <cellStyle name="Normal 6 2 28" xfId="13079"/>
    <cellStyle name="Output 4 6 2" xfId="13080"/>
    <cellStyle name="Normal 6 2 33 2" xfId="13081"/>
    <cellStyle name="Normal 6 2 28 2" xfId="13082"/>
    <cellStyle name="Output 4 7" xfId="13083"/>
    <cellStyle name="Normal 6 2 34" xfId="13084"/>
    <cellStyle name="Normal 6 2 29" xfId="13085"/>
    <cellStyle name="Normal 6 2 34 2" xfId="13086"/>
    <cellStyle name="Normal 6 2 29 2" xfId="13087"/>
    <cellStyle name="Separador de milhares 2 9 3 3" xfId="13088"/>
    <cellStyle name="Saída 3 3 2 11" xfId="13089"/>
    <cellStyle name="Output 3 2 2 4 2 2" xfId="13090"/>
    <cellStyle name="Normal 6 2 3" xfId="13091"/>
    <cellStyle name="Separador de milhares 2 9 3 3 2" xfId="13092"/>
    <cellStyle name="Normal 6 2 3 2" xfId="13093"/>
    <cellStyle name="Output 4 8" xfId="13094"/>
    <cellStyle name="Normal 6 2 40" xfId="13095"/>
    <cellStyle name="Normal 6 2 35" xfId="13096"/>
    <cellStyle name="Normal 6 2 40 2" xfId="13097"/>
    <cellStyle name="Normal 6 2 35 2" xfId="13098"/>
    <cellStyle name="Output 4 9" xfId="13099"/>
    <cellStyle name="Normal 6 2 41" xfId="13100"/>
    <cellStyle name="Normal 6 2 36" xfId="13101"/>
    <cellStyle name="Porcentagem 14 3 3" xfId="13102"/>
    <cellStyle name="Normal 6 2 41 2" xfId="13103"/>
    <cellStyle name="Normal 6 2 36 2" xfId="13104"/>
    <cellStyle name="Normal 6 2 42" xfId="13105"/>
    <cellStyle name="Normal 6 2 37" xfId="13106"/>
    <cellStyle name="Normal 6 2 42 2" xfId="13107"/>
    <cellStyle name="Normal 6 2 37 2" xfId="13108"/>
    <cellStyle name="Normal 6 2 43" xfId="13109"/>
    <cellStyle name="Normal 6 2 38" xfId="13110"/>
    <cellStyle name="Normal 6 2 43 2" xfId="13111"/>
    <cellStyle name="Normal 6 2 38 2" xfId="13112"/>
    <cellStyle name="Saída 2 2 2 2 2 3 2" xfId="13113"/>
    <cellStyle name="Normal 6 2 44" xfId="13114"/>
    <cellStyle name="Normal 6 2 39" xfId="13115"/>
    <cellStyle name="Saída 2 2 2 2 2 3 2 2" xfId="13116"/>
    <cellStyle name="Normal 6 2 44 2" xfId="13117"/>
    <cellStyle name="Normal 6 2 39 2" xfId="13118"/>
    <cellStyle name="Separador de milhares 2 9 3 4" xfId="13119"/>
    <cellStyle name="Saída 3 3 2 12" xfId="13120"/>
    <cellStyle name="Output 3 2 2 4 2 3" xfId="13121"/>
    <cellStyle name="Nota 2 3 3 3 4 6 2" xfId="13122"/>
    <cellStyle name="Normal 6 2 4" xfId="13123"/>
    <cellStyle name="Separador de milhares 2 9 3 4 2" xfId="13124"/>
    <cellStyle name="Normal 6 2 4 2" xfId="13125"/>
    <cellStyle name="Total 2 2 2 3 2 7 2 2" xfId="13126"/>
    <cellStyle name="Saída 2 2 2 2 2 3 3" xfId="13127"/>
    <cellStyle name="Normal 6 2 45" xfId="13128"/>
    <cellStyle name="Saída 3 2 4 3 2 4" xfId="13129"/>
    <cellStyle name="Saída 2 2 2 2 2 3 3 2" xfId="13130"/>
    <cellStyle name="Normal 6 2 45 2" xfId="13131"/>
    <cellStyle name="Total 2 2 2 3 2 7 2 3" xfId="13132"/>
    <cellStyle name="Saída 2 2 2 2 2 3 4" xfId="13133"/>
    <cellStyle name="Normal 6 2 46" xfId="13134"/>
    <cellStyle name="Saída 2 2 2 2 2 3 4 2" xfId="13135"/>
    <cellStyle name="Normal 6 2 46 2" xfId="13136"/>
    <cellStyle name="Separador de milhares 2 9 3 5" xfId="13137"/>
    <cellStyle name="Output 3 2 2 4 2 4" xfId="13138"/>
    <cellStyle name="Normal 6 2 5" xfId="13139"/>
    <cellStyle name="Separador de milhares 2 9 3 5 2" xfId="13140"/>
    <cellStyle name="Normal 6 2 5 2" xfId="13141"/>
    <cellStyle name="Separador de milhares 2 9 3 6" xfId="13142"/>
    <cellStyle name="Normal 6 2 6" xfId="13143"/>
    <cellStyle name="Normal 6 2 6 2" xfId="13144"/>
    <cellStyle name="Separador de milhares 2 9 3 7" xfId="13145"/>
    <cellStyle name="Separador de milhares 2 3 10 2 2 3 2 2" xfId="13146"/>
    <cellStyle name="Normal 6 2 7" xfId="13147"/>
    <cellStyle name="Normal 6 2 7 2" xfId="13148"/>
    <cellStyle name="Separador de milhares 2 9 3 8" xfId="13149"/>
    <cellStyle name="Normal 6 2 8" xfId="13150"/>
    <cellStyle name="Separador de milhares 2 9 3 9" xfId="13151"/>
    <cellStyle name="Normal 6 2 9" xfId="13152"/>
    <cellStyle name="Normal 6 31" xfId="13153"/>
    <cellStyle name="Normal 6 26" xfId="13154"/>
    <cellStyle name="Normal 6 32" xfId="13155"/>
    <cellStyle name="Normal 6 27" xfId="13156"/>
    <cellStyle name="Total 3 2 3 2 2 4 3 2" xfId="13157"/>
    <cellStyle name="Saída 3 2 4 4 2" xfId="13158"/>
    <cellStyle name="Normal 6 33" xfId="13159"/>
    <cellStyle name="Normal 6 28" xfId="13160"/>
    <cellStyle name="Total 3 2 3 2 2 4 3 3" xfId="13161"/>
    <cellStyle name="Saída 3 2 4 4 3" xfId="13162"/>
    <cellStyle name="Normal 6 34" xfId="13163"/>
    <cellStyle name="Normal 6 29" xfId="13164"/>
    <cellStyle name="Normal 6 3" xfId="13165"/>
    <cellStyle name="Saída 3 2 4 4 4" xfId="13166"/>
    <cellStyle name="Normal 6 40" xfId="13167"/>
    <cellStyle name="Normal 6 35" xfId="13168"/>
    <cellStyle name="Saída 3 2 4 4 5" xfId="13169"/>
    <cellStyle name="Normal 6 41" xfId="13170"/>
    <cellStyle name="Normal 6 36" xfId="13171"/>
    <cellStyle name="Normal 6 43" xfId="13172"/>
    <cellStyle name="Normal 6 38" xfId="13173"/>
    <cellStyle name="Nota 3 5 2 4 2 3 6 2 2" xfId="13174"/>
    <cellStyle name="Normal 6 44" xfId="13175"/>
    <cellStyle name="Normal 6 39" xfId="13176"/>
    <cellStyle name="Normal 6 4" xfId="13177"/>
    <cellStyle name="Normal 6 4 2" xfId="13178"/>
    <cellStyle name="Nota 3 5 2 4 2 3 6 2 3" xfId="13179"/>
    <cellStyle name="Normal 6 50" xfId="13180"/>
    <cellStyle name="Normal 6 45" xfId="13181"/>
    <cellStyle name="Normal 6 54" xfId="13182"/>
    <cellStyle name="Normal 6 49" xfId="13183"/>
    <cellStyle name="Normal 6 5" xfId="13184"/>
    <cellStyle name="Normal 6 5 2" xfId="13185"/>
    <cellStyle name="Normal 6 55" xfId="13186"/>
    <cellStyle name="Normal 6 56" xfId="13187"/>
    <cellStyle name="Normal 6 57" xfId="13188"/>
    <cellStyle name="Normal 6 58" xfId="13189"/>
    <cellStyle name="Normal 6 59" xfId="13190"/>
    <cellStyle name="Normal 6 6" xfId="13191"/>
    <cellStyle name="Normal 6 6 2" xfId="13192"/>
    <cellStyle name="Normal 6 7" xfId="13193"/>
    <cellStyle name="Saída 3 3 3 10" xfId="13194"/>
    <cellStyle name="Normal 6 7 2" xfId="13195"/>
    <cellStyle name="Normal 6 8" xfId="13196"/>
    <cellStyle name="Normal 6 9" xfId="13197"/>
    <cellStyle name="Normal 6 9 2" xfId="13198"/>
    <cellStyle name="Normal 61_ARQ-COMP" xfId="13199"/>
    <cellStyle name="Nota 2 3 3 5 3 2" xfId="13200"/>
    <cellStyle name="Normal 62_ARQ-COMP" xfId="13201"/>
    <cellStyle name="Normal 63_ARQ-COMP" xfId="13202"/>
    <cellStyle name="Separador de milhares 6 3 2 2 2" xfId="13203"/>
    <cellStyle name="Normal 64_ARQ-COMP" xfId="13204"/>
    <cellStyle name="Saída 2 2 3 7 4" xfId="13205"/>
    <cellStyle name="Normal 70" xfId="13206"/>
    <cellStyle name="Normal 65" xfId="13207"/>
    <cellStyle name="Normal 65_ARQ-COMP" xfId="13208"/>
    <cellStyle name="Saída 2 2 3 7 5" xfId="13209"/>
    <cellStyle name="Normal 71" xfId="13210"/>
    <cellStyle name="Normal 66" xfId="13211"/>
    <cellStyle name="Normal 72" xfId="13212"/>
    <cellStyle name="Normal 67" xfId="13213"/>
    <cellStyle name="Normal 67 2 3 3 3 2" xfId="13214"/>
    <cellStyle name="Normal 73" xfId="13215"/>
    <cellStyle name="Normal 68" xfId="13216"/>
    <cellStyle name="Normal 74" xfId="13217"/>
    <cellStyle name="Normal 69" xfId="13218"/>
    <cellStyle name="Normal 69 10" xfId="13219"/>
    <cellStyle name="Normal 74 2" xfId="13220"/>
    <cellStyle name="Normal 69 2" xfId="13221"/>
    <cellStyle name="Normal 69 5" xfId="13222"/>
    <cellStyle name="Saída 3 2 3 2 6 2 2" xfId="13223"/>
    <cellStyle name="Normal 69 6" xfId="13224"/>
    <cellStyle name="Saída 3 2 3 2 6 2 3" xfId="13225"/>
    <cellStyle name="Nota 2 3 2 4 2 3 10" xfId="13226"/>
    <cellStyle name="Normal 69 7" xfId="13227"/>
    <cellStyle name="Saída 3 2 3 2 6 2 4" xfId="13228"/>
    <cellStyle name="Nota 2 3 2 4 2 3 11" xfId="13229"/>
    <cellStyle name="Normal 69 8" xfId="13230"/>
    <cellStyle name="Normal 7" xfId="13231"/>
    <cellStyle name="Normal 70 10 2" xfId="13232"/>
    <cellStyle name="Normal 70 10 3" xfId="13233"/>
    <cellStyle name="Normal 70 10 3 2" xfId="13234"/>
    <cellStyle name="Normal 70 11" xfId="13235"/>
    <cellStyle name="Normal 70 9" xfId="13236"/>
    <cellStyle name="Normal 71 10" xfId="13237"/>
    <cellStyle name="Normal 71 10 3 2" xfId="13238"/>
    <cellStyle name="Normal 71 11" xfId="13239"/>
    <cellStyle name="Normal 71 5" xfId="13240"/>
    <cellStyle name="Normal 71 6" xfId="13241"/>
    <cellStyle name="Normal 80 3" xfId="13242"/>
    <cellStyle name="Normal 75 3" xfId="13243"/>
    <cellStyle name="Normal 80 4" xfId="13244"/>
    <cellStyle name="Normal 75 4" xfId="13245"/>
    <cellStyle name="Normal 81 2" xfId="13246"/>
    <cellStyle name="Normal 76 2" xfId="13247"/>
    <cellStyle name="Normal 81 3" xfId="13248"/>
    <cellStyle name="Normal 76 3" xfId="13249"/>
    <cellStyle name="Note 2 3 4 8" xfId="13250"/>
    <cellStyle name="Normal 81 3 2" xfId="13251"/>
    <cellStyle name="Normal 76 3 2" xfId="13252"/>
    <cellStyle name="Normal 81 4" xfId="13253"/>
    <cellStyle name="Normal 76 4" xfId="13254"/>
    <cellStyle name="Normal 82 2" xfId="13255"/>
    <cellStyle name="Normal 77 2" xfId="13256"/>
    <cellStyle name="Normal 82 3" xfId="13257"/>
    <cellStyle name="Normal 77 3" xfId="13258"/>
    <cellStyle name="Note 2 4 4 8" xfId="13259"/>
    <cellStyle name="Normal 82 3 2" xfId="13260"/>
    <cellStyle name="Normal 77 3 2" xfId="13261"/>
    <cellStyle name="Normal 82 4" xfId="13262"/>
    <cellStyle name="Normal 77 4" xfId="13263"/>
    <cellStyle name="Normal 83" xfId="13264"/>
    <cellStyle name="Normal 78" xfId="13265"/>
    <cellStyle name="Normal 83 2" xfId="13266"/>
    <cellStyle name="Normal 78 2" xfId="13267"/>
    <cellStyle name="Normal 83 3" xfId="13268"/>
    <cellStyle name="Normal 78 3" xfId="13269"/>
    <cellStyle name="Normal 83 3 2" xfId="13270"/>
    <cellStyle name="Normal 78 3 2" xfId="13271"/>
    <cellStyle name="Normal 83 4" xfId="13272"/>
    <cellStyle name="Normal 78 4" xfId="13273"/>
    <cellStyle name="Normal 84" xfId="13274"/>
    <cellStyle name="Normal 79" xfId="13275"/>
    <cellStyle name="Normal 84 2" xfId="13276"/>
    <cellStyle name="Normal 79 2" xfId="13277"/>
    <cellStyle name="Normal 84 3 2" xfId="13278"/>
    <cellStyle name="Normal 79 3 2" xfId="13279"/>
    <cellStyle name="Normal 8" xfId="13280"/>
    <cellStyle name="Normal 8 2" xfId="13281"/>
    <cellStyle name="Normal 90" xfId="13282"/>
    <cellStyle name="Normal 85" xfId="13283"/>
    <cellStyle name="Normal 85 2" xfId="13284"/>
    <cellStyle name="Normal 94" xfId="13285"/>
    <cellStyle name="Normal 89" xfId="13286"/>
    <cellStyle name="Normal 9" xfId="13287"/>
    <cellStyle name="Normal 9 2" xfId="13288"/>
    <cellStyle name="Normal 94 2" xfId="13289"/>
    <cellStyle name="Note 2 2 2 2 4 2" xfId="13290"/>
    <cellStyle name="Nota 3 5 3 5 7 3" xfId="13291"/>
    <cellStyle name="Normal_Composição do BDI - final" xfId="13292"/>
    <cellStyle name="Saída 3 3 4 9" xfId="13293"/>
    <cellStyle name="Nota 2 2 3 2 2 6 2" xfId="13294"/>
    <cellStyle name="Normal_planilha orçamentária PORTO BELO 2 - COMPLETA" xfId="13295"/>
    <cellStyle name="Nota 3 5 3 2 3 5 2 3" xfId="13296"/>
    <cellStyle name="Nota 2" xfId="13297"/>
    <cellStyle name="Nota 2 2" xfId="13298"/>
    <cellStyle name="Nota 2 2 2" xfId="13299"/>
    <cellStyle name="Nota 2 2 2 2" xfId="13300"/>
    <cellStyle name="Output 2 3 3 4 2 3" xfId="13301"/>
    <cellStyle name="Nota 3 6 3 4 8" xfId="13302"/>
    <cellStyle name="Nota 2 2 2 2 11 2" xfId="13303"/>
    <cellStyle name="Nota 2 2 2 2 13" xfId="13304"/>
    <cellStyle name="Nota 2 2 2 2 2" xfId="13305"/>
    <cellStyle name="Nota 2 2 2 2 2 2 2 2 2" xfId="13306"/>
    <cellStyle name="Nota 2 2 2 2 2 2 2 2 3" xfId="13307"/>
    <cellStyle name="Nota 2 2 2 2 2 2 3 2" xfId="13308"/>
    <cellStyle name="Nota 2 2 2 2 2 2 3 2 2" xfId="13309"/>
    <cellStyle name="Nota 2 2 2 2 2 2 3 2 3" xfId="13310"/>
    <cellStyle name="Nota 2 2 2 2 2 2 6" xfId="13311"/>
    <cellStyle name="Nota 2 2 2 2 2 2 6 2 2" xfId="13312"/>
    <cellStyle name="Nota 2 2 2 2 2 2 6 2 3" xfId="13313"/>
    <cellStyle name="Nota 2 2 2 2 2 2 7" xfId="13314"/>
    <cellStyle name="Nota 2 2 2 2 2 2 8" xfId="13315"/>
    <cellStyle name="Nota 3 6 3 3 4 2" xfId="13316"/>
    <cellStyle name="Nota 2 2 2 2 2 2 9" xfId="13317"/>
    <cellStyle name="Nota 2 2 2 2 2 3 10" xfId="13318"/>
    <cellStyle name="Nota 2 2 2 2 2 3 11" xfId="13319"/>
    <cellStyle name="Nota 3 5 3 3 2 11" xfId="13320"/>
    <cellStyle name="Nota 2 2 2 2 2 3 5 2 2" xfId="13321"/>
    <cellStyle name="Nota 2 2 2 2 2 3 5 2 3" xfId="13322"/>
    <cellStyle name="Nota 2 2 2 2 2 3 5 3 2" xfId="13323"/>
    <cellStyle name="Nota 2 3 3 3 3 3 3 2" xfId="13324"/>
    <cellStyle name="Nota 2 2 2 2 2 3 5 4" xfId="13325"/>
    <cellStyle name="Título 2 2" xfId="13326"/>
    <cellStyle name="Saída 3 3 2 3 2 2" xfId="13327"/>
    <cellStyle name="Nota 2 2 2 2 2 3 5 5" xfId="13328"/>
    <cellStyle name="Nota 2 2 2 2 2 3 6 2 3" xfId="13329"/>
    <cellStyle name="Nota 2 2 2 2 2 3 6 4" xfId="13330"/>
    <cellStyle name="Nota 2 2 2 2 2 3 7" xfId="13331"/>
    <cellStyle name="Nota 2 2 2 2 2 3 8" xfId="13332"/>
    <cellStyle name="Vírgula 2 4 3 5 2 2 2" xfId="13333"/>
    <cellStyle name="Nota 2 2 2 2 2 3 8 3" xfId="13334"/>
    <cellStyle name="Nota 3 6 3 3 5 2" xfId="13335"/>
    <cellStyle name="Nota 2 2 2 2 2 3 9" xfId="13336"/>
    <cellStyle name="Nota 3 6 3 3 5 2 2" xfId="13337"/>
    <cellStyle name="Nota 2 2 2 2 2 3 9 2" xfId="13338"/>
    <cellStyle name="Separador de milhares 4 2 2 2 3" xfId="13339"/>
    <cellStyle name="Separador de milhares 2 18 3 3 2 2" xfId="13340"/>
    <cellStyle name="Note 3 2 2 2 3 2" xfId="13341"/>
    <cellStyle name="Nota 2 2 2 2 2 4 2 2" xfId="13342"/>
    <cellStyle name="Separador de milhares 4 2 2 3 3" xfId="13343"/>
    <cellStyle name="Nota 2 2 2 2 2 4 3 2" xfId="13344"/>
    <cellStyle name="Nota 2 2 2 2 2 4 5" xfId="13345"/>
    <cellStyle name="Nota 2 2 2 2 2 4 5 2" xfId="13346"/>
    <cellStyle name="Nota 2 2 2 2 2 4 6" xfId="13347"/>
    <cellStyle name="Nota 2 2 2 2 2 4 6 2" xfId="13348"/>
    <cellStyle name="Nota 2 2 2 2 2 4 7" xfId="13349"/>
    <cellStyle name="Nota 3 5 3 5 2 2 2" xfId="13350"/>
    <cellStyle name="Nota 2 2 2 2 2 4 8" xfId="13351"/>
    <cellStyle name="Separador de milhares 2 18 3 4 2" xfId="13352"/>
    <cellStyle name="Note 3 2 2 3 3" xfId="13353"/>
    <cellStyle name="Nota 2 2 2 2 2 5 2" xfId="13354"/>
    <cellStyle name="Separador de milhares 2 18 3 4 2 2" xfId="13355"/>
    <cellStyle name="Output 3 9" xfId="13356"/>
    <cellStyle name="Note 3 2 2 3 3 2" xfId="13357"/>
    <cellStyle name="Nota 2 2 2 2 2 5 2 2" xfId="13358"/>
    <cellStyle name="Separador de milhares 2 18 3 4 3" xfId="13359"/>
    <cellStyle name="Note 3 2 2 3 4" xfId="13360"/>
    <cellStyle name="Nota 2 2 2 2 2 5 3" xfId="13361"/>
    <cellStyle name="Note 3 2 2 3 5" xfId="13362"/>
    <cellStyle name="Nota 2 2 2 2 2 5 4" xfId="13363"/>
    <cellStyle name="Nota 2 2 2 2 3" xfId="13364"/>
    <cellStyle name="Total 3 3 3 2 3 3 3" xfId="13365"/>
    <cellStyle name="Nota 2 2 2 2 3 2 10" xfId="13366"/>
    <cellStyle name="Nota 2 2 2 2 3 2 11" xfId="13367"/>
    <cellStyle name="Nota 2 2 2 2 3 2 2 2 2" xfId="13368"/>
    <cellStyle name="Nota 2 2 2 2 3 2 2 2 3" xfId="13369"/>
    <cellStyle name="Nota 2 2 2 2 3 2 2 3 2" xfId="13370"/>
    <cellStyle name="Nota 2 2 2 2 3 2 2 5" xfId="13371"/>
    <cellStyle name="Nota 2 2 2 2 3 2 3 2 2" xfId="13372"/>
    <cellStyle name="Nota 2 2 2 2 3 2 3 2 3" xfId="13373"/>
    <cellStyle name="Nota 2 2 2 2 3 2 3 3 2" xfId="13374"/>
    <cellStyle name="Nota 2 2 2 2 3 2 3 4" xfId="13375"/>
    <cellStyle name="Nota 2 2 2 2 3 2 3 5" xfId="13376"/>
    <cellStyle name="Nota 2 2 2 2 3 2 6 2 2" xfId="13377"/>
    <cellStyle name="Nota 2 2 2 2 3 2 6 2 3" xfId="13378"/>
    <cellStyle name="Nota 2 2 2 2 3 2 6 4" xfId="13379"/>
    <cellStyle name="Nota 2 2 2 2 3 2 7" xfId="13380"/>
    <cellStyle name="Nota 2 2 2 2 3 2 7 3" xfId="13381"/>
    <cellStyle name="Nota 2 2 2 2 3 2 8" xfId="13382"/>
    <cellStyle name="Nota 2 2 2 2 3 2 8 3" xfId="13383"/>
    <cellStyle name="Nota 3 6 3 4 4 2" xfId="13384"/>
    <cellStyle name="Nota 2 2 2 2 3 2 9" xfId="13385"/>
    <cellStyle name="Total 2 2 3 3 5 2" xfId="13386"/>
    <cellStyle name="Separador de milhares 2 2 9 2 2 5" xfId="13387"/>
    <cellStyle name="Nota 2 2 2 2 3 3 10" xfId="13388"/>
    <cellStyle name="Total 2 2 3 3 5 3" xfId="13389"/>
    <cellStyle name="Separador de milhares 2 2 9 2 2 6" xfId="13390"/>
    <cellStyle name="Nota 2 2 2 2 3 3 11" xfId="13391"/>
    <cellStyle name="Nota 2 2 2 2 3 3 2 2 3" xfId="13392"/>
    <cellStyle name="Nota 2 2 2 2 3 3 2 3 2" xfId="13393"/>
    <cellStyle name="Nota 2 2 2 2 3 3 2 5" xfId="13394"/>
    <cellStyle name="Note 2 2 4 9" xfId="13395"/>
    <cellStyle name="Nota 2 2 2 2 3 3 3 4" xfId="13396"/>
    <cellStyle name="Nota 2 2 2 2 3 3 3 5" xfId="13397"/>
    <cellStyle name="Saída 2 2 2 2 2 2 6 4" xfId="13398"/>
    <cellStyle name="Nota 2 2 2 2 3 3 4 2 2" xfId="13399"/>
    <cellStyle name="Saída 2 2 2 2 2 2 7 4" xfId="13400"/>
    <cellStyle name="Nota 2 2 2 2 3 3 4 3 2" xfId="13401"/>
    <cellStyle name="Nota 2 2 2 2 3 3 4 4" xfId="13402"/>
    <cellStyle name="Separador de milhares 2 2 11 2 2 4 2 2" xfId="13403"/>
    <cellStyle name="Nota 2 2 2 2 3 3 4 5" xfId="13404"/>
    <cellStyle name="Nota 2 2 2 2 3 3 5 2 2" xfId="13405"/>
    <cellStyle name="Separador de milhares 2 8 2 2 5" xfId="13406"/>
    <cellStyle name="Saída 2 2 2 2 2 2 4" xfId="13407"/>
    <cellStyle name="Nota 2 2 2 2 3 3 5 3 2" xfId="13408"/>
    <cellStyle name="Nota 2 2 2 2 3 3 5 4" xfId="13409"/>
    <cellStyle name="Saída 3 3 3 3 2 2" xfId="13410"/>
    <cellStyle name="Nota 2 2 2 2 3 3 5 5" xfId="13411"/>
    <cellStyle name="Nota 2 2 2 2 3 3 6 2 2" xfId="13412"/>
    <cellStyle name="Nota 2 2 2 2 3 3 6 4" xfId="13413"/>
    <cellStyle name="Nota 2 2 2 2 3 3 7" xfId="13414"/>
    <cellStyle name="Nota 2 2 2 2 3 3 8" xfId="13415"/>
    <cellStyle name="Nota 2 2 2 2 3 3 8 3" xfId="13416"/>
    <cellStyle name="Nota 3 6 3 4 5 2" xfId="13417"/>
    <cellStyle name="Nota 2 2 2 2 3 3 9" xfId="13418"/>
    <cellStyle name="Nota 3 6 3 4 5 2 2" xfId="13419"/>
    <cellStyle name="Nota 2 2 2 2 3 3 9 2" xfId="13420"/>
    <cellStyle name="Separador de milhares 4 3 2 2 3" xfId="13421"/>
    <cellStyle name="Note 3 2 3 2 3 2" xfId="13422"/>
    <cellStyle name="Note 2 3 3 7" xfId="13423"/>
    <cellStyle name="Nota 2 2 2 2 3 4 2 2" xfId="13424"/>
    <cellStyle name="Note 2 3 4 7" xfId="13425"/>
    <cellStyle name="Nota 2 2 2 2 3 4 3 2" xfId="13426"/>
    <cellStyle name="Separador de milhares 2 3 8 2 2 2 2 2" xfId="13427"/>
    <cellStyle name="Nota 2 2 2 2 3 4 5" xfId="13428"/>
    <cellStyle name="Separador de milhares 2 3 8 2 2 2 2 2 2" xfId="13429"/>
    <cellStyle name="Nota 2 2 2 2 3 4 5 2" xfId="13430"/>
    <cellStyle name="Separador de milhares 2 3 8 2 2 2 2 3" xfId="13431"/>
    <cellStyle name="Nota 2 2 2 2 3 4 6" xfId="13432"/>
    <cellStyle name="Nota 2 2 2 2 3 4 6 2" xfId="13433"/>
    <cellStyle name="Nota 2 2 2 2 3 4 7" xfId="13434"/>
    <cellStyle name="Nota 3 5 3 5 3 2 2" xfId="13435"/>
    <cellStyle name="Nota 2 2 2 2 3 4 8" xfId="13436"/>
    <cellStyle name="Note 3 2 3 3 3" xfId="13437"/>
    <cellStyle name="Nota 2 2 2 2 3 5 2" xfId="13438"/>
    <cellStyle name="Note 3 2 3 3 3 2" xfId="13439"/>
    <cellStyle name="Note 2 4 3 7" xfId="13440"/>
    <cellStyle name="Nota 2 2 2 2 3 5 2 2" xfId="13441"/>
    <cellStyle name="Note 3 2 3 3 4" xfId="13442"/>
    <cellStyle name="Nota 2 2 2 2 3 5 3" xfId="13443"/>
    <cellStyle name="Note 3 2 3 3 5" xfId="13444"/>
    <cellStyle name="Nota 2 2 2 2 3 5 4" xfId="13445"/>
    <cellStyle name="Nota 2 2 2 2 4" xfId="13446"/>
    <cellStyle name="Nota 2 2 2 2 4 2 2 2" xfId="13447"/>
    <cellStyle name="Nota 2 2 2 2 4 2 2 3" xfId="13448"/>
    <cellStyle name="Nota 2 2 2 2 4 2 3 2" xfId="13449"/>
    <cellStyle name="Nota 2 2 2 2 4 2 5" xfId="13450"/>
    <cellStyle name="Note 3 2 3 7" xfId="13451"/>
    <cellStyle name="Nota 2 2 2 2 4 3 2 2" xfId="13452"/>
    <cellStyle name="Note 3 2 3 8" xfId="13453"/>
    <cellStyle name="Nota 2 2 2 2 4 3 2 3" xfId="13454"/>
    <cellStyle name="Note 3 2 4 7" xfId="13455"/>
    <cellStyle name="Nota 2 2 2 2 4 3 3 2" xfId="13456"/>
    <cellStyle name="Nota 2 2 2 2 4 3 5" xfId="13457"/>
    <cellStyle name="Separador de milhares 4 4 2 2 3" xfId="13458"/>
    <cellStyle name="Note 3 3 3 7" xfId="13459"/>
    <cellStyle name="Nota 2 2 2 2 4 4 2 2" xfId="13460"/>
    <cellStyle name="Note 3 3 3 8" xfId="13461"/>
    <cellStyle name="Nota 2 2 2 2 4 4 2 3" xfId="13462"/>
    <cellStyle name="Note 3 3 4 7" xfId="13463"/>
    <cellStyle name="Nota 2 2 2 2 4 4 3 2" xfId="13464"/>
    <cellStyle name="Separador de milhares 2 3 8 2 2 3 2 2" xfId="13465"/>
    <cellStyle name="Nota 2 2 2 2 4 4 5" xfId="13466"/>
    <cellStyle name="Nota 2 2 2 2 4 5 2" xfId="13467"/>
    <cellStyle name="Output 2 6 6" xfId="13468"/>
    <cellStyle name="Nota 2 2 2 2 4 5 2 2" xfId="13469"/>
    <cellStyle name="Output 2 6 7" xfId="13470"/>
    <cellStyle name="Nota 2 2 2 2 4 5 2 3" xfId="13471"/>
    <cellStyle name="Nota 2 2 2 2 4 5 3 2" xfId="13472"/>
    <cellStyle name="Nota 2 2 2 2 4 5 4" xfId="13473"/>
    <cellStyle name="Nota 2 2 2 2 4 5 5" xfId="13474"/>
    <cellStyle name="Nota 2 2 2 2 4 6 2" xfId="13475"/>
    <cellStyle name="Nota 2 2 2 2 4 6 2 2" xfId="13476"/>
    <cellStyle name="Nota 2 2 2 2 4 6 2 3" xfId="13477"/>
    <cellStyle name="Nota 2 2 2 2 4 6 3" xfId="13478"/>
    <cellStyle name="Nota 2 2 2 2 4 6 4" xfId="13479"/>
    <cellStyle name="Nota 2 2 2 2 4 7 2" xfId="13480"/>
    <cellStyle name="Saída 2 2 2 3 2 2 10" xfId="13481"/>
    <cellStyle name="Nota 2 2 2 2 4 7 3" xfId="13482"/>
    <cellStyle name="Nota 2 2 2 2 4 8" xfId="13483"/>
    <cellStyle name="Separador de milhares 2 2 5 2 2 4" xfId="13484"/>
    <cellStyle name="Nota 2 2 2 2 4 8 2" xfId="13485"/>
    <cellStyle name="Separador de milhares 2 2 5 2 2 5" xfId="13486"/>
    <cellStyle name="Nota 2 2 2 2 4 8 3" xfId="13487"/>
    <cellStyle name="Nota 2 2 2 2 4 9" xfId="13488"/>
    <cellStyle name="Nota 2 2 2 2 4 9 2" xfId="13489"/>
    <cellStyle name="Nota 2 2 2 2 5" xfId="13490"/>
    <cellStyle name="Nota 3 6" xfId="13491"/>
    <cellStyle name="Nota 2 2 2 2 5 2 2" xfId="13492"/>
    <cellStyle name="Total 3 2 4 4 4" xfId="13493"/>
    <cellStyle name="Nota 3 6 2" xfId="13494"/>
    <cellStyle name="Nota 2 2 2 2 5 2 2 2" xfId="13495"/>
    <cellStyle name="Nota 3 7" xfId="13496"/>
    <cellStyle name="Nota 2 2 2 2 5 2 3" xfId="13497"/>
    <cellStyle name="Nota 3 8" xfId="13498"/>
    <cellStyle name="Nota 2 2 2 2 5 2 4" xfId="13499"/>
    <cellStyle name="Nota 2 2 2 2 5 3 2" xfId="13500"/>
    <cellStyle name="Separador de milhares 2 9 2 2 2 5" xfId="13501"/>
    <cellStyle name="Nota 3 5 3 2 2 4" xfId="13502"/>
    <cellStyle name="Nota 2 2 2 2 5 4 2" xfId="13503"/>
    <cellStyle name="Saída 2 2 2 3 2 2 2 5" xfId="13504"/>
    <cellStyle name="Nota 3 5 3 2 3 4" xfId="13505"/>
    <cellStyle name="Nota 2 2 2 2 5 5 2" xfId="13506"/>
    <cellStyle name="Saída 2 2 2 3 2 2 3 5" xfId="13507"/>
    <cellStyle name="Nota 3 5 3 2 4 4" xfId="13508"/>
    <cellStyle name="Nota 2 2 2 2 5 6 2" xfId="13509"/>
    <cellStyle name="Nota 2 2 2 2 5 7" xfId="13510"/>
    <cellStyle name="Nota 2 2 2 2 5 8" xfId="13511"/>
    <cellStyle name="Nota 2 2 2 2 6" xfId="13512"/>
    <cellStyle name="Nota 2 2 2 2 6 2 2" xfId="13513"/>
    <cellStyle name="Total 3 3 4 4 4" xfId="13514"/>
    <cellStyle name="Nota 2 2 2 2 6 2 2 2" xfId="13515"/>
    <cellStyle name="Nota 2 2 2 2 6 2 3" xfId="13516"/>
    <cellStyle name="Nota 2 2 2 2 6 2 4" xfId="13517"/>
    <cellStyle name="Nota 2 2 2 2 6 3 2" xfId="13518"/>
    <cellStyle name="Nota 3 5 3 3 2 4" xfId="13519"/>
    <cellStyle name="Nota 2 2 2 2 6 4 2" xfId="13520"/>
    <cellStyle name="Saída 2 2 2 3 2 3 2 5" xfId="13521"/>
    <cellStyle name="Nota 3 5 3 3 3 4" xfId="13522"/>
    <cellStyle name="Nota 2 2 2 2 6 5 2" xfId="13523"/>
    <cellStyle name="Nota 3 5 3 3 4 4" xfId="13524"/>
    <cellStyle name="Nota 2 2 2 2 6 6 2" xfId="13525"/>
    <cellStyle name="Nota 2 2 2 2 6 7" xfId="13526"/>
    <cellStyle name="Nota 2 2 2 2 6 8" xfId="13527"/>
    <cellStyle name="Nota 2 2 2 2 7" xfId="13528"/>
    <cellStyle name="Nota 2 2 2 2 7 2" xfId="13529"/>
    <cellStyle name="Nota 2 2 2 2 7 2 2" xfId="13530"/>
    <cellStyle name="Nota 2 2 2 2 7 2 3" xfId="13531"/>
    <cellStyle name="Nota 2 2 2 2 7 3" xfId="13532"/>
    <cellStyle name="Nota 2 2 2 2 7 4" xfId="13533"/>
    <cellStyle name="Nota 2 2 2 2 8" xfId="13534"/>
    <cellStyle name="Nota 2 2 2 2 8 2" xfId="13535"/>
    <cellStyle name="Nota 2 2 2 2 8 2 2" xfId="13536"/>
    <cellStyle name="Nota 2 2 2 2 8 2 3" xfId="13537"/>
    <cellStyle name="Nota 2 2 2 2 8 3" xfId="13538"/>
    <cellStyle name="Saída 2 2 4 2 2" xfId="13539"/>
    <cellStyle name="Nota 2 2 2 2 8 4" xfId="13540"/>
    <cellStyle name="Nota 2 2 2 2 9" xfId="13541"/>
    <cellStyle name="Nota 2 2 2 2 9 2" xfId="13542"/>
    <cellStyle name="Separador de milhares 15 3 2 2 2" xfId="13543"/>
    <cellStyle name="Nota 2 2 2 2 9 3" xfId="13544"/>
    <cellStyle name="Nota 2 2 2 3" xfId="13545"/>
    <cellStyle name="Nota 2 2 2 3 2" xfId="13546"/>
    <cellStyle name="Nota 2 2 2 3 2 10" xfId="13547"/>
    <cellStyle name="Nota 2 2 3 2 2 8 2" xfId="13548"/>
    <cellStyle name="Nota 2 2 2 3 2 11" xfId="13549"/>
    <cellStyle name="Separador de milhares 2 19 3 2 5" xfId="13550"/>
    <cellStyle name="Nota 2 2 2 3 2 3 5" xfId="13551"/>
    <cellStyle name="Separador de milhares 5 2 2 2 3" xfId="13552"/>
    <cellStyle name="Separador de milhares 2 19 3 3 2 2" xfId="13553"/>
    <cellStyle name="Separador de milhares 14 10 2 2" xfId="13554"/>
    <cellStyle name="Note 3 3 2 2 3 2" xfId="13555"/>
    <cellStyle name="Nota 2 2 2 3 2 4 2 2" xfId="13556"/>
    <cellStyle name="Separador de milhares 5 2 2 2 4" xfId="13557"/>
    <cellStyle name="Separador de milhares 14 10 2 3" xfId="13558"/>
    <cellStyle name="Nota 2 2 2 3 2 4 2 3" xfId="13559"/>
    <cellStyle name="Nota 2 2 2 3 2 4 3 2" xfId="13560"/>
    <cellStyle name="Nota 2 2 2 3 2 4 5" xfId="13561"/>
    <cellStyle name="Separador de milhares 5 2 3 2 3" xfId="13562"/>
    <cellStyle name="Separador de milhares 2 19 3 4 2 2" xfId="13563"/>
    <cellStyle name="Separador de milhares 14 11 2 2" xfId="13564"/>
    <cellStyle name="Note 3 3 2 3 3 2" xfId="13565"/>
    <cellStyle name="Note 2 2 2 4 6" xfId="13566"/>
    <cellStyle name="Nota 2 2 2 3 2 5 2 2" xfId="13567"/>
    <cellStyle name="Separador de milhares 5 2 3 2 4" xfId="13568"/>
    <cellStyle name="Note 2 2 2 4 7" xfId="13569"/>
    <cellStyle name="Nota 2 2 2 3 2 5 2 3" xfId="13570"/>
    <cellStyle name="Separador de milhares 5 2 3 3 3" xfId="13571"/>
    <cellStyle name="Separador de milhares 14 11 3 2" xfId="13572"/>
    <cellStyle name="Nota 2 2 2 3 2 5 3 2" xfId="13573"/>
    <cellStyle name="Separador de milhares 14 11 4" xfId="13574"/>
    <cellStyle name="Note 3 3 2 3 5" xfId="13575"/>
    <cellStyle name="Nota 2 2 2 3 2 5 4" xfId="13576"/>
    <cellStyle name="Output 2 6 2 2 2" xfId="13577"/>
    <cellStyle name="Nota 2 2 2 3 2 5 5" xfId="13578"/>
    <cellStyle name="Separador de milhares 2 19 3 5 2" xfId="13579"/>
    <cellStyle name="Separador de milhares 14 12 2" xfId="13580"/>
    <cellStyle name="Note 3 3 2 4 3" xfId="13581"/>
    <cellStyle name="Nota 2 2 2 3 2 6 2" xfId="13582"/>
    <cellStyle name="Separador de milhares 14 12 2 2" xfId="13583"/>
    <cellStyle name="Note 3 3 2 4 3 2" xfId="13584"/>
    <cellStyle name="Note 2 2 3 4 6" xfId="13585"/>
    <cellStyle name="Nota 2 2 2 3 2 6 2 2" xfId="13586"/>
    <cellStyle name="Separador de milhares 14 12 2 3" xfId="13587"/>
    <cellStyle name="Note 2 2 3 4 7" xfId="13588"/>
    <cellStyle name="Nota 2 2 2 3 2 6 2 3" xfId="13589"/>
    <cellStyle name="Separador de milhares 14 12 3" xfId="13590"/>
    <cellStyle name="Note 3 3 2 4 4" xfId="13591"/>
    <cellStyle name="Nota 2 2 2 3 2 6 3" xfId="13592"/>
    <cellStyle name="Separador de milhares 6 3 3 2 2" xfId="13593"/>
    <cellStyle name="Separador de milhares 14 12 4" xfId="13594"/>
    <cellStyle name="Note 3 3 2 4 5" xfId="13595"/>
    <cellStyle name="Nota 2 2 2 3 2 6 4" xfId="13596"/>
    <cellStyle name="Note 3 3 2 5 3" xfId="13597"/>
    <cellStyle name="Nota 2 2 2 3 2 7 2" xfId="13598"/>
    <cellStyle name="Note 3 3 2 5 4" xfId="13599"/>
    <cellStyle name="Nota 2 2 2 3 2 7 3" xfId="13600"/>
    <cellStyle name="Note 3 3 2 6 3" xfId="13601"/>
    <cellStyle name="Nota 2 2 2 3 2 8 2" xfId="13602"/>
    <cellStyle name="Note 3 3 2 6 4" xfId="13603"/>
    <cellStyle name="Nota 2 2 2 3 2 8 3" xfId="13604"/>
    <cellStyle name="Separador de milhares 2 19 3 8" xfId="13605"/>
    <cellStyle name="Separador de milhares 14 15" xfId="13606"/>
    <cellStyle name="Nota 2 2 2 3 2 9" xfId="13607"/>
    <cellStyle name="Note 3 3 2 7 3" xfId="13608"/>
    <cellStyle name="Nota 2 2 2 3 2 9 2" xfId="13609"/>
    <cellStyle name="Nota 2 2 2 3 3" xfId="13610"/>
    <cellStyle name="Nota 2 2 2 3 3 11" xfId="13611"/>
    <cellStyle name="Nota 2 2 2 3 3 3 5" xfId="13612"/>
    <cellStyle name="Separador de milhares 5 3 2 2 3" xfId="13613"/>
    <cellStyle name="Note 3 3 3 2 3 2" xfId="13614"/>
    <cellStyle name="Nota 2 2 2 3 3 4 2 2" xfId="13615"/>
    <cellStyle name="Separador de milhares 5 3 2 2 4" xfId="13616"/>
    <cellStyle name="Nota 2 2 2 3 3 4 2 3" xfId="13617"/>
    <cellStyle name="Separador de milhares 5 3 2 3 3" xfId="13618"/>
    <cellStyle name="Nota 2 2 2 3 3 4 3 2" xfId="13619"/>
    <cellStyle name="Nota 2 2 2 3 3 4 5" xfId="13620"/>
    <cellStyle name="Note 3 3 3 3 3" xfId="13621"/>
    <cellStyle name="Nota 2 2 2 3 3 5 2" xfId="13622"/>
    <cellStyle name="Note 3 3 3 3 3 2" xfId="13623"/>
    <cellStyle name="Nota 2 2 2 3 3 5 2 2" xfId="13624"/>
    <cellStyle name="Nota 2 2 2 3 3 5 2 3" xfId="13625"/>
    <cellStyle name="Note 3 3 3 3 4" xfId="13626"/>
    <cellStyle name="Nota 2 2 2 3 3 5 3" xfId="13627"/>
    <cellStyle name="Nota 2 2 2 3 3 5 3 2" xfId="13628"/>
    <cellStyle name="Note 3 3 3 3 5" xfId="13629"/>
    <cellStyle name="Nota 2 2 2 3 3 5 4" xfId="13630"/>
    <cellStyle name="Nota 2 2 2 3 3 5 5" xfId="13631"/>
    <cellStyle name="Note 3 3 3 4 3" xfId="13632"/>
    <cellStyle name="Nota 2 2 2 3 3 6 2" xfId="13633"/>
    <cellStyle name="Note 3 3 3 4 3 2" xfId="13634"/>
    <cellStyle name="Nota 2 2 2 3 3 6 2 2" xfId="13635"/>
    <cellStyle name="Nota 2 2 2 3 3 6 2 3" xfId="13636"/>
    <cellStyle name="Note 3 3 3 4 4" xfId="13637"/>
    <cellStyle name="Nota 2 2 2 3 3 6 3" xfId="13638"/>
    <cellStyle name="Note 3 3 3 4 5" xfId="13639"/>
    <cellStyle name="Nota 2 2 2 3 3 6 4" xfId="13640"/>
    <cellStyle name="Note 3 3 3 5 3" xfId="13641"/>
    <cellStyle name="Nota 2 2 2 3 3 7 2" xfId="13642"/>
    <cellStyle name="Note 3 3 3 5 4" xfId="13643"/>
    <cellStyle name="Nota 2 2 2 3 3 7 3" xfId="13644"/>
    <cellStyle name="Total 2 2 3 2 10" xfId="13645"/>
    <cellStyle name="Nota 2 2 2 3 3 8" xfId="13646"/>
    <cellStyle name="Total 2 2 3 2 10 2" xfId="13647"/>
    <cellStyle name="Note 3 3 3 6 3" xfId="13648"/>
    <cellStyle name="Nota 2 2 2 3 3 8 2" xfId="13649"/>
    <cellStyle name="Total 2 2 3 2 10 3" xfId="13650"/>
    <cellStyle name="Note 3 3 3 6 4" xfId="13651"/>
    <cellStyle name="Nota 2 2 2 3 3 8 3" xfId="13652"/>
    <cellStyle name="Total 2 2 3 2 11" xfId="13653"/>
    <cellStyle name="Nota 2 2 2 3 3 9" xfId="13654"/>
    <cellStyle name="Note 3 3 3 7 3" xfId="13655"/>
    <cellStyle name="Nota 2 2 2 3 3 9 2" xfId="13656"/>
    <cellStyle name="Nota 2 2 2 3 4" xfId="13657"/>
    <cellStyle name="Nota 2 2 2 3 4 5 2" xfId="13658"/>
    <cellStyle name="Nota 2 2 2 3 4 6 2" xfId="13659"/>
    <cellStyle name="Nota 2 2 2 3 4 7" xfId="13660"/>
    <cellStyle name="Nota 2 2 2 3 4 8" xfId="13661"/>
    <cellStyle name="Nota 2 2 2 3 5" xfId="13662"/>
    <cellStyle name="Nota 2 2 2 3 5 2 2" xfId="13663"/>
    <cellStyle name="Vírgula 2 4 2 2 3 2 2 2" xfId="13664"/>
    <cellStyle name="Nota 2 2 2 3 6" xfId="13665"/>
    <cellStyle name="Nota 2 2 2 4" xfId="13666"/>
    <cellStyle name="Nota 2 2 2 4 2" xfId="13667"/>
    <cellStyle name="Separador de milhares 14 5 2 2 3" xfId="13668"/>
    <cellStyle name="Nota 2 2 2 4 2 2" xfId="13669"/>
    <cellStyle name="Nota 2 2 2 4 2 2 10" xfId="13670"/>
    <cellStyle name="Nota 2 2 2 4 2 2 11" xfId="13671"/>
    <cellStyle name="Nota 2 2 2 4 2 2 2" xfId="13672"/>
    <cellStyle name="Nota 2 2 2 4 2 2 2 4" xfId="13673"/>
    <cellStyle name="Nota 2 2 2 4 2 2 2 5" xfId="13674"/>
    <cellStyle name="Nota 2 2 2 4 2 2 3" xfId="13675"/>
    <cellStyle name="Nota 2 2 2 4 2 2 4" xfId="13676"/>
    <cellStyle name="Nota 3 8 3 4 4" xfId="13677"/>
    <cellStyle name="Nota 2 2 2 4 2 2 4 2 2" xfId="13678"/>
    <cellStyle name="Separador de milhares 3 5 2" xfId="13679"/>
    <cellStyle name="Nota 3 8 3 4 5" xfId="13680"/>
    <cellStyle name="Nota 2 2 2 4 2 2 4 2 3" xfId="13681"/>
    <cellStyle name="Nota 2 2 2 4 2 2 5" xfId="13682"/>
    <cellStyle name="Nota 2 2 2 4 2 2 5 2" xfId="13683"/>
    <cellStyle name="Nota 3 8 4 4 4" xfId="13684"/>
    <cellStyle name="Nota 2 2 2 4 2 2 5 2 2" xfId="13685"/>
    <cellStyle name="Nota 2 2 2 4 2 2 6" xfId="13686"/>
    <cellStyle name="Nota 2 2 2 4 2 2 6 2" xfId="13687"/>
    <cellStyle name="Nota 3 8 5 4 4" xfId="13688"/>
    <cellStyle name="Nota 2 2 2 4 2 2 6 2 2" xfId="13689"/>
    <cellStyle name="Separador de milhares 5 5 2" xfId="13690"/>
    <cellStyle name="Nota 3 8 5 4 5" xfId="13691"/>
    <cellStyle name="Nota 2 2 2 4 2 2 6 2 3" xfId="13692"/>
    <cellStyle name="Nota 2 2 2 4 2 2 7" xfId="13693"/>
    <cellStyle name="Nota 2 2 2 4 2 2 7 2" xfId="13694"/>
    <cellStyle name="Nota 2 2 2 4 2 2 8" xfId="13695"/>
    <cellStyle name="Nota 2 2 2 4 2 2 8 2" xfId="13696"/>
    <cellStyle name="Nota 3 6 5 3 4 2" xfId="13697"/>
    <cellStyle name="Nota 2 2 2 4 2 2 9" xfId="13698"/>
    <cellStyle name="Nota 3 6 5 3 4 2 2" xfId="13699"/>
    <cellStyle name="Nota 2 2 2 4 2 2 9 2" xfId="13700"/>
    <cellStyle name="Nota 2 2 2 4 2 3" xfId="13701"/>
    <cellStyle name="Separador de milhares 2 6 2 2 2 2 2 2" xfId="13702"/>
    <cellStyle name="Nota 2 2 2 4 2 3 11" xfId="13703"/>
    <cellStyle name="Nota 2 2 2 4 2 3 2" xfId="13704"/>
    <cellStyle name="Nota 2 2 2 4 2 3 2 2" xfId="13705"/>
    <cellStyle name="Nota 2 2 2 4 2 3 2 2 2" xfId="13706"/>
    <cellStyle name="Nota 2 2 2 4 2 3 2 2 3" xfId="13707"/>
    <cellStyle name="Nota 2 2 2 4 2 3 2 3" xfId="13708"/>
    <cellStyle name="Nota 2 2 2 4 2 3 2 3 2" xfId="13709"/>
    <cellStyle name="Nota 2 2 2 4 2 3 2 4" xfId="13710"/>
    <cellStyle name="Nota 2 2 2 4 2 3 2 5" xfId="13711"/>
    <cellStyle name="Nota 2 2 2 4 2 3 3" xfId="13712"/>
    <cellStyle name="Nota 2 2 2 4 2 3 3 2" xfId="13713"/>
    <cellStyle name="Nota 2 2 2 4 2 3 3 2 2" xfId="13714"/>
    <cellStyle name="Nota 2 2 2 4 2 3 3 2 3" xfId="13715"/>
    <cellStyle name="Nota 2 2 2 4 2 3 4 2" xfId="13716"/>
    <cellStyle name="Nota 2 2 2 4 2 3 4 2 2" xfId="13717"/>
    <cellStyle name="Nota 2 2 2 4 2 3 4 2 3" xfId="13718"/>
    <cellStyle name="Nota 2 2 2 4 2 3 4 3 2" xfId="13719"/>
    <cellStyle name="Nota 2 2 2 4 2 3 4 5" xfId="13720"/>
    <cellStyle name="Nota 2 2 2 4 2 3 5 2" xfId="13721"/>
    <cellStyle name="Nota 2 2 2 4 2 3 5 2 2" xfId="13722"/>
    <cellStyle name="Nota 2 2 2 4 2 3 5 2 3" xfId="13723"/>
    <cellStyle name="Nota 2 2 2 4 2 3 5 3 2" xfId="13724"/>
    <cellStyle name="Nota 2 2 2 4 2 3 5 5" xfId="13725"/>
    <cellStyle name="Nota 2 2 2 4 2 3 6 2" xfId="13726"/>
    <cellStyle name="Nota 2 2 2 4 2 3 6 2 2" xfId="13727"/>
    <cellStyle name="Nota 2 2 2 4 2 3 6 2 3" xfId="13728"/>
    <cellStyle name="Nota 2 2 2 4 2 3 7" xfId="13729"/>
    <cellStyle name="Nota 2 2 2 4 2 3 7 2" xfId="13730"/>
    <cellStyle name="Nota 2 2 2 4 2 3 8" xfId="13731"/>
    <cellStyle name="Nota 2 2 2 4 2 3 8 2" xfId="13732"/>
    <cellStyle name="Nota 2 2 2 4 2 3 8 3" xfId="13733"/>
    <cellStyle name="Nota 3 6 5 3 5 2" xfId="13734"/>
    <cellStyle name="Nota 2 2 2 4 2 3 9" xfId="13735"/>
    <cellStyle name="Nota 3 6 5 3 5 2 2" xfId="13736"/>
    <cellStyle name="Nota 2 2 2 4 2 3 9 2" xfId="13737"/>
    <cellStyle name="Note 3 4 2 2 3" xfId="13738"/>
    <cellStyle name="Nota 2 2 2 4 2 4 2" xfId="13739"/>
    <cellStyle name="Separador de milhares 6 2 2 2 3" xfId="13740"/>
    <cellStyle name="Nota 2 2 2 4 2 4 2 2" xfId="13741"/>
    <cellStyle name="Nota 2 2 2 4 2 4 3" xfId="13742"/>
    <cellStyle name="Separador de milhares 6 2 2 3 3" xfId="13743"/>
    <cellStyle name="Nota 2 2 2 4 2 4 3 2" xfId="13744"/>
    <cellStyle name="Nota 2 2 2 4 2 4 4" xfId="13745"/>
    <cellStyle name="Separador de milhares 6 2 2 4 3" xfId="13746"/>
    <cellStyle name="Nota 2 2 2 4 2 4 4 2" xfId="13747"/>
    <cellStyle name="Nota 2 2 2 4 2 4 5" xfId="13748"/>
    <cellStyle name="Nota 2 2 2 4 2 4 5 2" xfId="13749"/>
    <cellStyle name="Nota 2 2 2 4 2 4 6" xfId="13750"/>
    <cellStyle name="Nota 2 2 2 4 2 4 6 2" xfId="13751"/>
    <cellStyle name="Nota 2 2 2 4 2 4 7" xfId="13752"/>
    <cellStyle name="Nota 2 2 2 4 2 4 8" xfId="13753"/>
    <cellStyle name="Output 2 5 2 3" xfId="13754"/>
    <cellStyle name="Nota 2 2 2 4 2 5 2" xfId="13755"/>
    <cellStyle name="Nota 2 2 2 4 2 5 2 2" xfId="13756"/>
    <cellStyle name="Output 2 5 2 4" xfId="13757"/>
    <cellStyle name="Nota 2 2 2 4 2 5 3" xfId="13758"/>
    <cellStyle name="Output 2 5 2 5" xfId="13759"/>
    <cellStyle name="Nota 2 2 2 4 2 5 4" xfId="13760"/>
    <cellStyle name="Nota 2 2 2 4 2 6" xfId="13761"/>
    <cellStyle name="Nota 2 2 2 4 3" xfId="13762"/>
    <cellStyle name="Nota 2 2 2 4 3 10" xfId="13763"/>
    <cellStyle name="Nota 2 2 2 4 3 11" xfId="13764"/>
    <cellStyle name="Nota 2 2 2 4 3 2" xfId="13765"/>
    <cellStyle name="Output 3 3 2 6 4" xfId="13766"/>
    <cellStyle name="Nota 2 2 2 4 3 2 2" xfId="13767"/>
    <cellStyle name="Nota 2 2 2 4 3 2 2 2" xfId="13768"/>
    <cellStyle name="Nota 2 2 2 4 3 2 2 3" xfId="13769"/>
    <cellStyle name="Output 3 3 2 6 5" xfId="13770"/>
    <cellStyle name="Nota 2 2 2 4 3 2 3" xfId="13771"/>
    <cellStyle name="Nota 2 2 2 4 3 2 3 2" xfId="13772"/>
    <cellStyle name="Nota 2 2 2 4 3 2 4" xfId="13773"/>
    <cellStyle name="Nota 2 2 2 4 3 2 5" xfId="13774"/>
    <cellStyle name="Nota 2 2 2 4 3 3" xfId="13775"/>
    <cellStyle name="Output 3 3 2 7 4" xfId="13776"/>
    <cellStyle name="Nota 2 2 2 4 3 3 2" xfId="13777"/>
    <cellStyle name="Nota 2 2 2 4 3 3 2 2" xfId="13778"/>
    <cellStyle name="Nota 2 2 2 4 3 3 2 3" xfId="13779"/>
    <cellStyle name="Nota 2 2 2 4 3 3 3" xfId="13780"/>
    <cellStyle name="Nota 2 2 2 4 3 3 3 2" xfId="13781"/>
    <cellStyle name="Nota 2 2 2 4 3 3 4" xfId="13782"/>
    <cellStyle name="Nota 2 2 2 4 3 3 5" xfId="13783"/>
    <cellStyle name="Separador de milhares 2 3 6 2 2 2 2 3" xfId="13784"/>
    <cellStyle name="Output 3 3 2 8 4" xfId="13785"/>
    <cellStyle name="Note 3 4 3 2 3" xfId="13786"/>
    <cellStyle name="Nota 2 2 2 4 3 4 2" xfId="13787"/>
    <cellStyle name="Separador de milhares 6 3 2 2 3" xfId="13788"/>
    <cellStyle name="Nota 2 2 2 4 3 4 2 2" xfId="13789"/>
    <cellStyle name="Separador de milhares 6 3 2 2 4" xfId="13790"/>
    <cellStyle name="Nota 2 2 2 4 3 4 2 3" xfId="13791"/>
    <cellStyle name="Nota 2 2 2 4 3 4 3" xfId="13792"/>
    <cellStyle name="Nota 2 2 2 4 3 4 3 2" xfId="13793"/>
    <cellStyle name="Nota 2 2 2 4 3 4 4" xfId="13794"/>
    <cellStyle name="Nota 2 2 2 4 3 4 5" xfId="13795"/>
    <cellStyle name="Output 2 6 2 3" xfId="13796"/>
    <cellStyle name="Nota 2 2 2 4 3 5 2" xfId="13797"/>
    <cellStyle name="Separador de milhares 6 3 3 2 3" xfId="13798"/>
    <cellStyle name="Nota 2 2 2 4 3 5 2 2" xfId="13799"/>
    <cellStyle name="Separador de milhares 6 3 3 2 4" xfId="13800"/>
    <cellStyle name="Nota 2 2 2 4 3 5 2 3" xfId="13801"/>
    <cellStyle name="Output 2 6 2 4" xfId="13802"/>
    <cellStyle name="Nota 2 2 2 4 3 5 3" xfId="13803"/>
    <cellStyle name="Nota 2 2 2 4 3 5 3 2" xfId="13804"/>
    <cellStyle name="Nota 3 5 2 3 3 6 2 3" xfId="13805"/>
    <cellStyle name="Nota 2 2 2 4 3 6" xfId="13806"/>
    <cellStyle name="Output 2 6 3 3" xfId="13807"/>
    <cellStyle name="Nota 2 2 2 4 3 6 2" xfId="13808"/>
    <cellStyle name="Nota 2 2 2 4 3 6 2 2" xfId="13809"/>
    <cellStyle name="Separador de milhares 2 2 14 2" xfId="13810"/>
    <cellStyle name="Nota 2 2 2 4 3 6 2 3" xfId="13811"/>
    <cellStyle name="Nota 2 2 2 4 3 6 3" xfId="13812"/>
    <cellStyle name="Nota 2 2 2 4 3 6 4" xfId="13813"/>
    <cellStyle name="Nota 2 2 2 4 3 7" xfId="13814"/>
    <cellStyle name="Output 2 6 4 3" xfId="13815"/>
    <cellStyle name="Nota 2 2 2 4 3 7 2" xfId="13816"/>
    <cellStyle name="Nota 2 2 2 4 3 7 3" xfId="13817"/>
    <cellStyle name="Nota 2 2 2 4 3 8" xfId="13818"/>
    <cellStyle name="Output 2 6 5 3" xfId="13819"/>
    <cellStyle name="Nota 2 2 2 4 3 8 2" xfId="13820"/>
    <cellStyle name="Nota 2 2 2 4 3 8 3" xfId="13821"/>
    <cellStyle name="Nota 2 2 2 4 3 9" xfId="13822"/>
    <cellStyle name="Output 2 6 6 3" xfId="13823"/>
    <cellStyle name="Nota 2 2 2 4 3 9 2" xfId="13824"/>
    <cellStyle name="Nota 2 2 2 4 4" xfId="13825"/>
    <cellStyle name="Nota 2 2 2 4 4 10" xfId="13826"/>
    <cellStyle name="Nota 2 2 2 4 4 11" xfId="13827"/>
    <cellStyle name="Nota 2 2 2 4 4 2" xfId="13828"/>
    <cellStyle name="Nota 2 2 2 4 4 2 2" xfId="13829"/>
    <cellStyle name="Nota 2 2 2 4 4 2 3" xfId="13830"/>
    <cellStyle name="Nota 2 2 2 4 4 2 4" xfId="13831"/>
    <cellStyle name="Nota 2 2 2 4 4 2 5" xfId="13832"/>
    <cellStyle name="Nota 2 2 2 4 4 3" xfId="13833"/>
    <cellStyle name="Nota 2 2 2 4 4 3 2" xfId="13834"/>
    <cellStyle name="Output 2 3 3 7" xfId="13835"/>
    <cellStyle name="Nota 2 2 2 4 4 3 2 3" xfId="13836"/>
    <cellStyle name="Nota 2 2 2 4 4 3 3" xfId="13837"/>
    <cellStyle name="Nota 2 2 2 4 4 4" xfId="13838"/>
    <cellStyle name="Note 3 4 4 2 3" xfId="13839"/>
    <cellStyle name="Nota 2 2 2 4 4 4 2" xfId="13840"/>
    <cellStyle name="Output 2 4 3 6" xfId="13841"/>
    <cellStyle name="Nota 2 2 2 4 4 4 2 2" xfId="13842"/>
    <cellStyle name="Nota 2 2 2 4 4 4 2 3" xfId="13843"/>
    <cellStyle name="Nota 2 2 2 4 4 4 3" xfId="13844"/>
    <cellStyle name="Nota 2 2 2 4 4 4 4" xfId="13845"/>
    <cellStyle name="Nota 2 2 2 4 4 4 5" xfId="13846"/>
    <cellStyle name="Separador de milhares 8 3 3 2 2 2 2" xfId="13847"/>
    <cellStyle name="Nota 2 2 2 4 4 5" xfId="13848"/>
    <cellStyle name="Output 2 7 2 3" xfId="13849"/>
    <cellStyle name="Nota 2 2 2 4 4 5 2" xfId="13850"/>
    <cellStyle name="Nota 2 2 2 4 4 5 2 2" xfId="13851"/>
    <cellStyle name="Nota 2 2 2 4 4 5 2 3" xfId="13852"/>
    <cellStyle name="Nota 2 2 2 4 4 5 3 2" xfId="13853"/>
    <cellStyle name="Nota 2 2 2 4 4 5 4" xfId="13854"/>
    <cellStyle name="Nota 2 2 2 4 4 5 5" xfId="13855"/>
    <cellStyle name="Nota 2 2 2 4 4 6" xfId="13856"/>
    <cellStyle name="Nota 2 2 2 4 4 6 2" xfId="13857"/>
    <cellStyle name="Nota 2 2 2 4 4 6 2 2" xfId="13858"/>
    <cellStyle name="Nota 2 2 2 4 4 6 2 3" xfId="13859"/>
    <cellStyle name="Nota 2 2 2 4 4 6 3" xfId="13860"/>
    <cellStyle name="Nota 2 2 2 4 4 6 4" xfId="13861"/>
    <cellStyle name="Nota 2 2 2 4 4 7 2" xfId="13862"/>
    <cellStyle name="Nota 2 2 2 4 4 7 3" xfId="13863"/>
    <cellStyle name="Separador de milhares 2 2 7 2 2 5" xfId="13864"/>
    <cellStyle name="Nota 2 2 2 4 4 8 3" xfId="13865"/>
    <cellStyle name="Nota 2 2 2 4 5" xfId="13866"/>
    <cellStyle name="Nota 2 2 2 4 5 2" xfId="13867"/>
    <cellStyle name="Nota 2 2 2 4 5 2 2" xfId="13868"/>
    <cellStyle name="Nota 2 2 2 4 5 3" xfId="13869"/>
    <cellStyle name="Nota 2 2 2 4 5 3 2" xfId="13870"/>
    <cellStyle name="Nota 2 2 2 4 5 4" xfId="13871"/>
    <cellStyle name="Note 3 4 5 2 3" xfId="13872"/>
    <cellStyle name="Nota 2 2 2 4 5 4 2" xfId="13873"/>
    <cellStyle name="Nota 2 2 2 4 5 5" xfId="13874"/>
    <cellStyle name="Output 2 8 2 3" xfId="13875"/>
    <cellStyle name="Nota 2 2 2 4 5 5 2" xfId="13876"/>
    <cellStyle name="Nota 2 2 2 4 5 6" xfId="13877"/>
    <cellStyle name="Nota 2 2 2 4 5 6 2" xfId="13878"/>
    <cellStyle name="Nota 2 2 2 4 5 7" xfId="13879"/>
    <cellStyle name="Nota 2 2 2 4 5 8" xfId="13880"/>
    <cellStyle name="Nota 2 2 2 4 6" xfId="13881"/>
    <cellStyle name="Nota 2 2 2 4 6 2 2" xfId="13882"/>
    <cellStyle name="Nota 2 2 2 4 6 3" xfId="13883"/>
    <cellStyle name="Nota 2 2 2 4 6 4" xfId="13884"/>
    <cellStyle name="Nota 2 2 2 4 7" xfId="13885"/>
    <cellStyle name="Nota 2 2 2 4 8" xfId="13886"/>
    <cellStyle name="Nota 2 2 2 5 2" xfId="13887"/>
    <cellStyle name="Nota 2 2 2 5 2 2" xfId="13888"/>
    <cellStyle name="Nota 2 2 2 5 2 2 2" xfId="13889"/>
    <cellStyle name="Nota 2 2 2 5 2 2 3" xfId="13890"/>
    <cellStyle name="Nota 2 2 2 5 2 3" xfId="13891"/>
    <cellStyle name="Nota 2 2 2 5 2 3 2" xfId="13892"/>
    <cellStyle name="Nota 2 2 2 5 2 4" xfId="13893"/>
    <cellStyle name="Nota 2 2 2 5 3" xfId="13894"/>
    <cellStyle name="Nota 2 2 2 5 3 2" xfId="13895"/>
    <cellStyle name="Nota 3 5 2 8" xfId="13896"/>
    <cellStyle name="Nota 2 2 2 5 3 2 2" xfId="13897"/>
    <cellStyle name="Nota 3 5 2 9" xfId="13898"/>
    <cellStyle name="Nota 2 2 2 5 3 2 3" xfId="13899"/>
    <cellStyle name="Note 2 2 4 10" xfId="13900"/>
    <cellStyle name="Nota 2 2 2 5 3 3" xfId="13901"/>
    <cellStyle name="Nota 3 5 3 8" xfId="13902"/>
    <cellStyle name="Nota 2 2 2 5 3 3 2" xfId="13903"/>
    <cellStyle name="Note 2 2 4 11" xfId="13904"/>
    <cellStyle name="Nota 2 2 2 5 3 4" xfId="13905"/>
    <cellStyle name="Nota 2 2 2 5 4" xfId="13906"/>
    <cellStyle name="Nota 2 2 2 5 4 2" xfId="13907"/>
    <cellStyle name="Nota 3 6 2 8" xfId="13908"/>
    <cellStyle name="Nota 2 2 2 5 4 2 2" xfId="13909"/>
    <cellStyle name="Nota 3 6 2 9" xfId="13910"/>
    <cellStyle name="Nota 2 2 2 5 4 2 3" xfId="13911"/>
    <cellStyle name="Nota 2 2 2 5 4 3" xfId="13912"/>
    <cellStyle name="Nota 3 6 3 8" xfId="13913"/>
    <cellStyle name="Nota 2 2 2 5 4 3 2" xfId="13914"/>
    <cellStyle name="Nota 2 2 2 5 4 4" xfId="13915"/>
    <cellStyle name="Nota 2 2 2 5 4 5" xfId="13916"/>
    <cellStyle name="Note 2 4 4 6 2 2" xfId="13917"/>
    <cellStyle name="Nota 2 2 2 5 5" xfId="13918"/>
    <cellStyle name="Nota 2 2 2 5 5 2" xfId="13919"/>
    <cellStyle name="Nota 2 2 2 5 5 2 2" xfId="13920"/>
    <cellStyle name="Nota 2 2 2 5 5 2 3" xfId="13921"/>
    <cellStyle name="Porcentagem 2" xfId="13922"/>
    <cellStyle name="Nota 3 7 3 8" xfId="13923"/>
    <cellStyle name="Nota 2 2 2 5 5 3 2" xfId="13924"/>
    <cellStyle name="Nota 2 2 2 5 5 4" xfId="13925"/>
    <cellStyle name="Nota 2 2 2 5 5 5" xfId="13926"/>
    <cellStyle name="Note 2 4 4 6 2 3" xfId="13927"/>
    <cellStyle name="Nota 2 2 2 5 6" xfId="13928"/>
    <cellStyle name="Nota 2 2 2 5 6 2" xfId="13929"/>
    <cellStyle name="Nota 2 2 2 5 6 2 2" xfId="13930"/>
    <cellStyle name="Nota 2 2 2 5 6 2 3" xfId="13931"/>
    <cellStyle name="Nota 2 2 2 5 6 3" xfId="13932"/>
    <cellStyle name="Nota 2 2 2 5 6 4" xfId="13933"/>
    <cellStyle name="Total 3 2 3 4 2 2" xfId="13934"/>
    <cellStyle name="Nota 2 2 2 5 7" xfId="13935"/>
    <cellStyle name="Total 3 2 3 4 2 2 2" xfId="13936"/>
    <cellStyle name="Nota 2 2 2 5 7 2" xfId="13937"/>
    <cellStyle name="Total 3 2 3 4 2 2 3" xfId="13938"/>
    <cellStyle name="Nota 2 2 2 5 7 3" xfId="13939"/>
    <cellStyle name="Total 3 2 3 4 2 3" xfId="13940"/>
    <cellStyle name="Nota 2 2 2 5 8" xfId="13941"/>
    <cellStyle name="Nota 2 2 2 5 8 2" xfId="13942"/>
    <cellStyle name="Nota 2 2 2 5 8 3" xfId="13943"/>
    <cellStyle name="Total 3 2 3 4 2 4" xfId="13944"/>
    <cellStyle name="Nota 2 2 2 5 9" xfId="13945"/>
    <cellStyle name="Nota 2 2 2 5 9 2" xfId="13946"/>
    <cellStyle name="Nota 2 2 2 6 2" xfId="13947"/>
    <cellStyle name="Nota 2 2 2 6 2 2" xfId="13948"/>
    <cellStyle name="Nota 2 2 2 6 2 2 2" xfId="13949"/>
    <cellStyle name="Nota 2 2 2 6 2 3" xfId="13950"/>
    <cellStyle name="Nota 2 2 2 6 2 4" xfId="13951"/>
    <cellStyle name="Total 3 3 3 2 2" xfId="13952"/>
    <cellStyle name="Nota 2 2 2 6 3" xfId="13953"/>
    <cellStyle name="Total 3 3 3 2 2 2" xfId="13954"/>
    <cellStyle name="Nota 2 2 2 6 3 2" xfId="13955"/>
    <cellStyle name="Total 3 3 3 2 3 2" xfId="13956"/>
    <cellStyle name="Nota 2 2 2 6 4 2" xfId="13957"/>
    <cellStyle name="Total 3 3 3 2 4" xfId="13958"/>
    <cellStyle name="Nota 2 2 2 6 5" xfId="13959"/>
    <cellStyle name="Total 3 3 3 2 4 2" xfId="13960"/>
    <cellStyle name="Nota 2 2 2 6 5 2" xfId="13961"/>
    <cellStyle name="Total 3 3 3 2 5" xfId="13962"/>
    <cellStyle name="Nota 2 2 2 6 6" xfId="13963"/>
    <cellStyle name="Total 3 3 3 2 5 2" xfId="13964"/>
    <cellStyle name="Nota 2 2 2 6 6 2" xfId="13965"/>
    <cellStyle name="Total 3 3 3 2 6" xfId="13966"/>
    <cellStyle name="Total 3 2 3 4 3 2" xfId="13967"/>
    <cellStyle name="Nota 2 2 2 6 7" xfId="13968"/>
    <cellStyle name="Total 3 3 3 2 7" xfId="13969"/>
    <cellStyle name="Total 3 2 3 4 3 3" xfId="13970"/>
    <cellStyle name="Nota 2 2 2 6 8" xfId="13971"/>
    <cellStyle name="Nota 2 2 2 7 2" xfId="13972"/>
    <cellStyle name="Nota 2 2 2 7 2 2" xfId="13973"/>
    <cellStyle name="Nota 2 2 2 7 2 2 2" xfId="13974"/>
    <cellStyle name="Total 3 3 3 3 2" xfId="13975"/>
    <cellStyle name="Nota 2 2 2 7 3" xfId="13976"/>
    <cellStyle name="Total 3 3 3 3 2 2" xfId="13977"/>
    <cellStyle name="Nota 2 2 2 7 3 2" xfId="13978"/>
    <cellStyle name="Total 3 3 3 3 3" xfId="13979"/>
    <cellStyle name="Nota 2 2 2 7 4" xfId="13980"/>
    <cellStyle name="Total 3 3 3 3 3 2" xfId="13981"/>
    <cellStyle name="Nota 2 2 2 7 4 2" xfId="13982"/>
    <cellStyle name="Total 3 3 3 3 4" xfId="13983"/>
    <cellStyle name="Nota 2 2 2 7 5" xfId="13984"/>
    <cellStyle name="Total 3 3 3 3 4 2" xfId="13985"/>
    <cellStyle name="Nota 2 2 2 7 5 2" xfId="13986"/>
    <cellStyle name="Total 3 3 3 3 5" xfId="13987"/>
    <cellStyle name="Nota 2 2 2 7 6" xfId="13988"/>
    <cellStyle name="Total 3 3 3 3 5 2" xfId="13989"/>
    <cellStyle name="Nota 2 2 2 7 6 2" xfId="13990"/>
    <cellStyle name="Total 3 3 3 3 6" xfId="13991"/>
    <cellStyle name="Total 3 2 3 4 4 2" xfId="13992"/>
    <cellStyle name="Nota 2 2 2 7 7" xfId="13993"/>
    <cellStyle name="Total 3 3 3 3 7" xfId="13994"/>
    <cellStyle name="Total 3 2 3 4 4 3" xfId="13995"/>
    <cellStyle name="Nota 2 2 2 7 8" xfId="13996"/>
    <cellStyle name="Nota 2 2 2 8" xfId="13997"/>
    <cellStyle name="Nota 2 2 2 8 2" xfId="13998"/>
    <cellStyle name="Nota 2 2 2 8 2 2" xfId="13999"/>
    <cellStyle name="Nota 2 2 2 8 2 2 2" xfId="14000"/>
    <cellStyle name="Nota 2 2 2 8 2 3" xfId="14001"/>
    <cellStyle name="Nota 2 2 2 8 2 4" xfId="14002"/>
    <cellStyle name="Total 3 3 3 4 2" xfId="14003"/>
    <cellStyle name="Nota 2 2 2 8 3" xfId="14004"/>
    <cellStyle name="Total 3 3 3 4 2 2" xfId="14005"/>
    <cellStyle name="Nota 2 2 2 8 3 2" xfId="14006"/>
    <cellStyle name="Total 3 3 3 4 3" xfId="14007"/>
    <cellStyle name="Nota 2 2 2 8 4" xfId="14008"/>
    <cellStyle name="Total 3 3 3 4 3 2" xfId="14009"/>
    <cellStyle name="Nota 2 2 2 8 4 2" xfId="14010"/>
    <cellStyle name="Total 3 3 3 4 4" xfId="14011"/>
    <cellStyle name="Nota 2 2 2 8 5" xfId="14012"/>
    <cellStyle name="Nota 2 2 2 8 5 2" xfId="14013"/>
    <cellStyle name="Total 3 3 3 4 5" xfId="14014"/>
    <cellStyle name="Nota 2 2 2 8 6" xfId="14015"/>
    <cellStyle name="Nota 2 2 2 8 6 2" xfId="14016"/>
    <cellStyle name="Total 3 3 3 4 6" xfId="14017"/>
    <cellStyle name="Total 3 2 3 4 5 2" xfId="14018"/>
    <cellStyle name="Nota 2 2 2 8 7" xfId="14019"/>
    <cellStyle name="Total 3 2 3 4 5 3" xfId="14020"/>
    <cellStyle name="Nota 2 2 2 8 8" xfId="14021"/>
    <cellStyle name="Nota 2 2 2 9" xfId="14022"/>
    <cellStyle name="Total 2 2 2 3 8 2 4" xfId="14023"/>
    <cellStyle name="Nota 2 2 2 9 2" xfId="14024"/>
    <cellStyle name="Nota 2 2 2 9 2 2" xfId="14025"/>
    <cellStyle name="Nota 2 2 2 9 2 3" xfId="14026"/>
    <cellStyle name="Total 3 3 3 5 2" xfId="14027"/>
    <cellStyle name="Nota 2 2 2 9 3" xfId="14028"/>
    <cellStyle name="Total 3 3 3 5 3" xfId="14029"/>
    <cellStyle name="Nota 2 2 2 9 4" xfId="14030"/>
    <cellStyle name="Vírgula 2 4 2 2 2 2 3 2" xfId="14031"/>
    <cellStyle name="Nota 2 2 3" xfId="14032"/>
    <cellStyle name="Nota 2 2 3 12" xfId="14033"/>
    <cellStyle name="Nota 2 2 3 13" xfId="14034"/>
    <cellStyle name="Nota 2 2 3 14" xfId="14035"/>
    <cellStyle name="Nota 2 2 3 2" xfId="14036"/>
    <cellStyle name="Nota 2 2 3 2 2" xfId="14037"/>
    <cellStyle name="Nota 3 5 2 4 4 5 3 2" xfId="14038"/>
    <cellStyle name="Nota 2 3 3 3 4 5" xfId="14039"/>
    <cellStyle name="Nota 2 2 3 2 2 10" xfId="14040"/>
    <cellStyle name="Nota 2 3 3 3 4 6" xfId="14041"/>
    <cellStyle name="Nota 2 2 3 2 2 11" xfId="14042"/>
    <cellStyle name="Nota 2 2 3 2 2 2 2 2" xfId="14043"/>
    <cellStyle name="Nota 2 2 3 2 2 2 2 3" xfId="14044"/>
    <cellStyle name="Nota 2 2 3 2 2 2 3" xfId="14045"/>
    <cellStyle name="Nota 2 2 3 2 2 2 3 2" xfId="14046"/>
    <cellStyle name="Nota 2 2 3 2 2 2 4" xfId="14047"/>
    <cellStyle name="Nota 2 2 3 2 2 2 5" xfId="14048"/>
    <cellStyle name="Output 2 3 7 5" xfId="14049"/>
    <cellStyle name="Nota 2 2 3 2 2 3 2" xfId="14050"/>
    <cellStyle name="Nota 2 2 3 2 2 3 2 2" xfId="14051"/>
    <cellStyle name="Nota 2 2 3 2 2 3 2 3" xfId="14052"/>
    <cellStyle name="Nota 2 2 3 2 2 3 3" xfId="14053"/>
    <cellStyle name="Nota 2 2 3 2 2 3 3 2" xfId="14054"/>
    <cellStyle name="Nota 2 2 3 2 2 3 4" xfId="14055"/>
    <cellStyle name="Nota 2 2 3 2 2 3 5" xfId="14056"/>
    <cellStyle name="Saída 3 3 2 9 2" xfId="14057"/>
    <cellStyle name="Saída 2 2 2 2 6 5" xfId="14058"/>
    <cellStyle name="Nota 2 2 3 2 2 4 2 2" xfId="14059"/>
    <cellStyle name="Saída 3 3 2 9 3" xfId="14060"/>
    <cellStyle name="Nota 2 2 3 2 2 4 2 3" xfId="14061"/>
    <cellStyle name="Saída 2 2 2 2 7 5" xfId="14062"/>
    <cellStyle name="Nota 2 2 3 2 2 4 3 2" xfId="14063"/>
    <cellStyle name="Nota 2 2 3 2 2 4 5" xfId="14064"/>
    <cellStyle name="Saída 3 3 3 9" xfId="14065"/>
    <cellStyle name="Nota 2 2 3 2 2 5 2" xfId="14066"/>
    <cellStyle name="Saída 3 3 3 9 2" xfId="14067"/>
    <cellStyle name="Saída 2 2 2 3 6 5" xfId="14068"/>
    <cellStyle name="Nota 2 2 3 2 2 5 2 2" xfId="14069"/>
    <cellStyle name="Saída 3 3 3 9 3" xfId="14070"/>
    <cellStyle name="Nota 2 2 3 2 2 5 2 3" xfId="14071"/>
    <cellStyle name="Nota 2 2 3 2 2 5 3" xfId="14072"/>
    <cellStyle name="Saída 2 2 2 3 7 5" xfId="14073"/>
    <cellStyle name="Nota 2 2 3 2 2 5 3 2" xfId="14074"/>
    <cellStyle name="Nota 2 2 3 2 2 5 4" xfId="14075"/>
    <cellStyle name="Output 3 5 2 2 2" xfId="14076"/>
    <cellStyle name="Nota 2 2 3 2 2 5 5" xfId="14077"/>
    <cellStyle name="Saída 3 3 4 9 2" xfId="14078"/>
    <cellStyle name="Saída 2 2 2 4 6 5" xfId="14079"/>
    <cellStyle name="Nota 2 2 3 2 2 6 2 2" xfId="14080"/>
    <cellStyle name="Saída 3 3 4 9 3" xfId="14081"/>
    <cellStyle name="Nota 2 2 3 2 2 6 2 3" xfId="14082"/>
    <cellStyle name="Nota 2 2 3 2 2 6 3" xfId="14083"/>
    <cellStyle name="Nota 2 2 3 2 2 6 4" xfId="14084"/>
    <cellStyle name="Nota 2 2 3 2 2 8" xfId="14085"/>
    <cellStyle name="Nota 2 2 3 2 2 8 3" xfId="14086"/>
    <cellStyle name="Nota 2 2 3 2 2 9" xfId="14087"/>
    <cellStyle name="Nota 2 2 3 2 2 9 2" xfId="14088"/>
    <cellStyle name="Nota 2 2 3 2 3" xfId="14089"/>
    <cellStyle name="Saída 3 3 5 3 3" xfId="14090"/>
    <cellStyle name="Nota 2 2 3 2 3 10" xfId="14091"/>
    <cellStyle name="Nota 2 2 3 2 3 11" xfId="14092"/>
    <cellStyle name="Nota 2 2 3 2 3 2" xfId="14093"/>
    <cellStyle name="Output 2 4 6 5" xfId="14094"/>
    <cellStyle name="Nota 2 2 3 2 3 2 2" xfId="14095"/>
    <cellStyle name="Nota 3 5 2 4 2 2 8" xfId="14096"/>
    <cellStyle name="Nota 2 2 3 2 3 2 2 2" xfId="14097"/>
    <cellStyle name="Nota 3 5 2 4 2 2 9" xfId="14098"/>
    <cellStyle name="Nota 2 2 3 2 3 2 2 3" xfId="14099"/>
    <cellStyle name="Nota 2 2 3 2 3 2 3" xfId="14100"/>
    <cellStyle name="Nota 3 5 2 4 2 3 8" xfId="14101"/>
    <cellStyle name="Nota 2 2 3 2 3 2 3 2" xfId="14102"/>
    <cellStyle name="Nota 2 2 3 2 3 2 4" xfId="14103"/>
    <cellStyle name="Nota 2 2 3 2 3 2 5" xfId="14104"/>
    <cellStyle name="Separador de milhares 2 7 2 2 10" xfId="14105"/>
    <cellStyle name="Nota 2 2 3 2 3 3" xfId="14106"/>
    <cellStyle name="Nota 2 2 3 2 3 3 2" xfId="14107"/>
    <cellStyle name="Nota 2 2 3 2 3 3 2 2" xfId="14108"/>
    <cellStyle name="Nota 2 2 3 2 3 3 3" xfId="14109"/>
    <cellStyle name="Nota 2 2 3 2 3 3 3 2" xfId="14110"/>
    <cellStyle name="Nota 2 2 3 2 3 3 4" xfId="14111"/>
    <cellStyle name="Nota 2 2 3 2 3 3 5" xfId="14112"/>
    <cellStyle name="Saída 2 2 3 2 6 5" xfId="14113"/>
    <cellStyle name="Nota 2 2 3 2 3 4 2 2" xfId="14114"/>
    <cellStyle name="Nota 2 2 3 2 3 4 2 3" xfId="14115"/>
    <cellStyle name="Saída 2 2 3 2 7 5" xfId="14116"/>
    <cellStyle name="Nota 2 2 3 2 3 4 3 2" xfId="14117"/>
    <cellStyle name="Separador de milhares 2 3 8 3 2 2 2 2" xfId="14118"/>
    <cellStyle name="Note 2 3 2 11" xfId="14119"/>
    <cellStyle name="Nota 2 2 3 2 3 4 5" xfId="14120"/>
    <cellStyle name="Nota 2 2 3 2 3 5 2" xfId="14121"/>
    <cellStyle name="Saída 2 2 3 3 6 5" xfId="14122"/>
    <cellStyle name="Nota 2 2 3 2 3 5 2 2" xfId="14123"/>
    <cellStyle name="Nota 2 2 3 2 3 5 2 3" xfId="14124"/>
    <cellStyle name="Nota 2 2 3 2 3 6 2" xfId="14125"/>
    <cellStyle name="Saída 2 2 3 4 6 5" xfId="14126"/>
    <cellStyle name="Nota 2 2 3 2 3 6 2 2" xfId="14127"/>
    <cellStyle name="Nota 2 2 3 2 3 6 2 3" xfId="14128"/>
    <cellStyle name="Nota 2 2 3 2 3 6 3" xfId="14129"/>
    <cellStyle name="Nota 2 2 3 2 3 6 4" xfId="14130"/>
    <cellStyle name="Nota 2 2 3 2 3 7 2" xfId="14131"/>
    <cellStyle name="Nota 2 2 3 2 3 7 3" xfId="14132"/>
    <cellStyle name="Nota 2 2 3 2 3 8" xfId="14133"/>
    <cellStyle name="Nota 2 2 3 2 3 8 2" xfId="14134"/>
    <cellStyle name="Nota 2 2 3 2 3 8 3" xfId="14135"/>
    <cellStyle name="Nota 2 2 3 2 3 9" xfId="14136"/>
    <cellStyle name="Nota 2 2 3 2 3 9 2" xfId="14137"/>
    <cellStyle name="Nota 2 2 3 2 4" xfId="14138"/>
    <cellStyle name="Nota 2 2 3 2 4 2" xfId="14139"/>
    <cellStyle name="Nota 2 2 3 2 4 2 2" xfId="14140"/>
    <cellStyle name="Nota 2 2 3 2 4 3" xfId="14141"/>
    <cellStyle name="Nota 2 2 3 2 4 3 2" xfId="14142"/>
    <cellStyle name="Note 2 5 10" xfId="14143"/>
    <cellStyle name="Nota 2 2 3 2 4 5 2" xfId="14144"/>
    <cellStyle name="Nota 2 2 3 2 4 6 2" xfId="14145"/>
    <cellStyle name="Nota 2 2 3 2 4 8" xfId="14146"/>
    <cellStyle name="Note 3 2 2 9 2" xfId="14147"/>
    <cellStyle name="Nota 2 2 3 2 5" xfId="14148"/>
    <cellStyle name="Nota 2 2 3 2 5 2" xfId="14149"/>
    <cellStyle name="Nota 2 2 3 2 5 2 2" xfId="14150"/>
    <cellStyle name="Nota 2 2 3 2 5 3" xfId="14151"/>
    <cellStyle name="Nota 2 2 3 2 6" xfId="14152"/>
    <cellStyle name="Nota 2 2 3 3" xfId="14153"/>
    <cellStyle name="Nota 2 2 3 3 2" xfId="14154"/>
    <cellStyle name="Nota 2 2 3 3 2 10" xfId="14155"/>
    <cellStyle name="Nota 2 2 3 3 2 11" xfId="14156"/>
    <cellStyle name="Nota 2 2 3 3 2 2" xfId="14157"/>
    <cellStyle name="Output 3 3 6 5" xfId="14158"/>
    <cellStyle name="Nota 2 2 3 3 2 2 2" xfId="14159"/>
    <cellStyle name="Nota 2 2 3 3 2 2 2 2" xfId="14160"/>
    <cellStyle name="Nota 2 2 3 3 2 2 2 3" xfId="14161"/>
    <cellStyle name="Nota 2 2 3 3 2 2 3 2" xfId="14162"/>
    <cellStyle name="Nota 2 2 3 3 2 3" xfId="14163"/>
    <cellStyle name="Output 3 3 7 5" xfId="14164"/>
    <cellStyle name="Nota 2 2 3 3 2 3 2" xfId="14165"/>
    <cellStyle name="Nota 2 2 3 3 2 3 2 2" xfId="14166"/>
    <cellStyle name="Separador de milhares 2 10 3 10" xfId="14167"/>
    <cellStyle name="Nota 2 2 3 3 2 3 2 3" xfId="14168"/>
    <cellStyle name="Nota 2 2 3 3 2 3 3" xfId="14169"/>
    <cellStyle name="Nota 2 2 3 3 2 3 3 2" xfId="14170"/>
    <cellStyle name="Nota 2 2 3 3 2 3 4" xfId="14171"/>
    <cellStyle name="Nota 3 5 5 5 2" xfId="14172"/>
    <cellStyle name="Nota 2 2 3 3 2 3 5" xfId="14173"/>
    <cellStyle name="Nota 2 2 3 3 2 4 2 2" xfId="14174"/>
    <cellStyle name="Nota 2 2 3 3 2 4 2 3" xfId="14175"/>
    <cellStyle name="Nota 2 2 3 3 2 4 3 2" xfId="14176"/>
    <cellStyle name="Nota 2 2 3 3 2 4 5" xfId="14177"/>
    <cellStyle name="Nota 2 2 3 3 2 5 2 2" xfId="14178"/>
    <cellStyle name="Nota 2 2 3 3 2 5 2 3" xfId="14179"/>
    <cellStyle name="Nota 2 2 3 3 2 5 3 2" xfId="14180"/>
    <cellStyle name="Nota 2 2 3 3 2 5 4" xfId="14181"/>
    <cellStyle name="Nota 2 2 3 3 2 5 5" xfId="14182"/>
    <cellStyle name="Output 2 2 2 2 2 3" xfId="14183"/>
    <cellStyle name="Nota 2 2 3 3 2 6 2" xfId="14184"/>
    <cellStyle name="Output 2 2 2 2 2 3 2" xfId="14185"/>
    <cellStyle name="Nota 2 2 3 3 2 6 2 2" xfId="14186"/>
    <cellStyle name="Output 2 2 2 2 2 3 3" xfId="14187"/>
    <cellStyle name="Nota 2 2 3 3 2 6 2 3" xfId="14188"/>
    <cellStyle name="Output 2 2 2 2 2 4" xfId="14189"/>
    <cellStyle name="Nota 2 2 3 3 2 6 3" xfId="14190"/>
    <cellStyle name="Separador de milhares 7 3 3 2 2" xfId="14191"/>
    <cellStyle name="Output 2 2 2 2 2 5" xfId="14192"/>
    <cellStyle name="Nota 2 2 3 3 2 6 4" xfId="14193"/>
    <cellStyle name="Output 2 2 2 2 3 3" xfId="14194"/>
    <cellStyle name="Nota 2 2 3 3 2 7 2" xfId="14195"/>
    <cellStyle name="Output 2 2 2 2 3 4" xfId="14196"/>
    <cellStyle name="Nota 2 2 3 3 2 7 3" xfId="14197"/>
    <cellStyle name="Output 2 2 2 2 4 3" xfId="14198"/>
    <cellStyle name="Nota 2 2 3 3 2 8 2" xfId="14199"/>
    <cellStyle name="Output 2 2 2 2 4 4" xfId="14200"/>
    <cellStyle name="Nota 2 2 3 3 2 8 3" xfId="14201"/>
    <cellStyle name="Nota 2 2 3 3 2 9" xfId="14202"/>
    <cellStyle name="Output 2 2 2 2 5 3" xfId="14203"/>
    <cellStyle name="Nota 3 5 3 2 2 3 2 3" xfId="14204"/>
    <cellStyle name="Nota 2 2 3 3 2 9 2" xfId="14205"/>
    <cellStyle name="Nota 2 2 3 3 3" xfId="14206"/>
    <cellStyle name="Nota 3 7 3 4 5" xfId="14207"/>
    <cellStyle name="Nota 2 2 3 3 3 10" xfId="14208"/>
    <cellStyle name="Nota 3 7 3 4 6" xfId="14209"/>
    <cellStyle name="Nota 2 2 3 3 3 11" xfId="14210"/>
    <cellStyle name="Nota 2 2 3 3 3 2" xfId="14211"/>
    <cellStyle name="Output 3 4 6 5" xfId="14212"/>
    <cellStyle name="Nota 2 2 3 3 3 2 2" xfId="14213"/>
    <cellStyle name="Nota 2 2 3 3 3 2 2 2" xfId="14214"/>
    <cellStyle name="Nota 2 2 3 3 3 2 2 3" xfId="14215"/>
    <cellStyle name="Separador de milhares 2 2 7 2 2 2 2 2 2" xfId="14216"/>
    <cellStyle name="Nota 2 2 3 3 3 2 3 2" xfId="14217"/>
    <cellStyle name="Nota 2 2 3 3 3 3" xfId="14218"/>
    <cellStyle name="Nota 2 2 3 3 3 3 2 2" xfId="14219"/>
    <cellStyle name="Separador de milhares 2 20 3 10" xfId="14220"/>
    <cellStyle name="Separador de milhares 2 15 3 10" xfId="14221"/>
    <cellStyle name="Nota 2 2 3 3 3 3 2 3" xfId="14222"/>
    <cellStyle name="Separador de milhares 2 2 7 2 2 2 3 2" xfId="14223"/>
    <cellStyle name="Nota 2 2 3 3 3 3 3" xfId="14224"/>
    <cellStyle name="Total 2 2 2 10" xfId="14225"/>
    <cellStyle name="Nota 2 2 3 3 3 3 3 2" xfId="14226"/>
    <cellStyle name="Nota 2 2 3 3 3 3 4" xfId="14227"/>
    <cellStyle name="Nota 2 2 3 3 3 3 5" xfId="14228"/>
    <cellStyle name="Nota 2 2 3 3 3 4 2 2" xfId="14229"/>
    <cellStyle name="Nota 2 2 3 3 3 4 2 3" xfId="14230"/>
    <cellStyle name="Nota 2 2 3 3 3 4 3 2" xfId="14231"/>
    <cellStyle name="Nota 2 2 3 3 3 4 5" xfId="14232"/>
    <cellStyle name="Nota 2 2 3 3 3 5 2" xfId="14233"/>
    <cellStyle name="Nota 2 2 3 3 3 5 2 2" xfId="14234"/>
    <cellStyle name="Nota 2 2 3 3 3 5 2 3" xfId="14235"/>
    <cellStyle name="Nota 2 2 3 3 3 5 3" xfId="14236"/>
    <cellStyle name="Nota 2 2 3 3 3 5 3 2" xfId="14237"/>
    <cellStyle name="Nota 2 2 3 3 3 5 4" xfId="14238"/>
    <cellStyle name="Nota 2 2 3 3 3 5 5" xfId="14239"/>
    <cellStyle name="Texto de Aviso 2" xfId="14240"/>
    <cellStyle name="Note 2 2 5 2" xfId="14241"/>
    <cellStyle name="Nota 2 2 3 3 3 6 2 2" xfId="14242"/>
    <cellStyle name="Texto de Aviso 3" xfId="14243"/>
    <cellStyle name="Note 2 2 5 3" xfId="14244"/>
    <cellStyle name="Nota 2 2 3 3 3 6 2 3" xfId="14245"/>
    <cellStyle name="Output 2 2 2 3 2 4" xfId="14246"/>
    <cellStyle name="Note 2 2 6" xfId="14247"/>
    <cellStyle name="Nota 2 2 3 3 3 6 3" xfId="14248"/>
    <cellStyle name="Separador de milhares 7 3 4 2 2" xfId="14249"/>
    <cellStyle name="Output 2 2 2 3 2 5" xfId="14250"/>
    <cellStyle name="Note 2 2 7" xfId="14251"/>
    <cellStyle name="Nota 2 2 3 3 3 6 4" xfId="14252"/>
    <cellStyle name="Output 2 2 2 3 3 3" xfId="14253"/>
    <cellStyle name="Note 2 3 5" xfId="14254"/>
    <cellStyle name="Nota 2 2 3 3 3 7 2" xfId="14255"/>
    <cellStyle name="Note 2 3 6" xfId="14256"/>
    <cellStyle name="Nota 2 2 3 3 3 7 3" xfId="14257"/>
    <cellStyle name="Nota 2 2 3 3 3 8" xfId="14258"/>
    <cellStyle name="Output 2 2 2 3 4 3" xfId="14259"/>
    <cellStyle name="Note 2 4 5" xfId="14260"/>
    <cellStyle name="Nota 2 2 3 3 3 8 2" xfId="14261"/>
    <cellStyle name="Note 2 4 6" xfId="14262"/>
    <cellStyle name="Nota 2 2 3 3 3 8 3" xfId="14263"/>
    <cellStyle name="Nota 2 2 3 3 3 9" xfId="14264"/>
    <cellStyle name="Output 2 2 2 3 5 3" xfId="14265"/>
    <cellStyle name="Note 2 5 5" xfId="14266"/>
    <cellStyle name="Nota 3 5 3 2 2 4 2 3" xfId="14267"/>
    <cellStyle name="Nota 2 2 3 3 3 9 2" xfId="14268"/>
    <cellStyle name="Nota 2 2 3 3 4" xfId="14269"/>
    <cellStyle name="Nota 2 2 3 3 4 2" xfId="14270"/>
    <cellStyle name="Nota 2 2 3 3 4 2 2" xfId="14271"/>
    <cellStyle name="Nota 2 2 3 3 4 5 2" xfId="14272"/>
    <cellStyle name="Porcentagem 10 2" xfId="14273"/>
    <cellStyle name="Output 2 2 2 4 2 3" xfId="14274"/>
    <cellStyle name="Note 3 2 5" xfId="14275"/>
    <cellStyle name="Nota 2 2 3 3 4 6 2" xfId="14276"/>
    <cellStyle name="Porcentagem 11" xfId="14277"/>
    <cellStyle name="Nota 2 2 3 3 4 7" xfId="14278"/>
    <cellStyle name="Porcentagem 12" xfId="14279"/>
    <cellStyle name="Nota 2 2 3 3 4 8" xfId="14280"/>
    <cellStyle name="Nota 2 2 3 3 5" xfId="14281"/>
    <cellStyle name="Nota 2 2 3 3 5 2" xfId="14282"/>
    <cellStyle name="Total 2 2 2 2 6 3" xfId="14283"/>
    <cellStyle name="Nota 2 2 3 3 5 2 2" xfId="14284"/>
    <cellStyle name="Nota 2 2 3 3 5 3" xfId="14285"/>
    <cellStyle name="Nota 2 2 3 3 6" xfId="14286"/>
    <cellStyle name="Nota 2 2 3 4" xfId="14287"/>
    <cellStyle name="Nota 3 6 6 2 3" xfId="14288"/>
    <cellStyle name="Nota 3 6 2 3 4 6 2 2" xfId="14289"/>
    <cellStyle name="Nota 2 2 3 4 10" xfId="14290"/>
    <cellStyle name="Separador de milhares 2 3 9 3 5 2" xfId="14291"/>
    <cellStyle name="Nota 3 6 6 2 4" xfId="14292"/>
    <cellStyle name="Nota 3 6 2 3 4 6 2 3" xfId="14293"/>
    <cellStyle name="Nota 2 2 3 4 11" xfId="14294"/>
    <cellStyle name="Nota 2 2 3 4 2" xfId="14295"/>
    <cellStyle name="Separador de milhares 14 6 2 2 3" xfId="14296"/>
    <cellStyle name="Nota 2 2 3 4 2 2" xfId="14297"/>
    <cellStyle name="Nota 2 2 3 4 2 2 2" xfId="14298"/>
    <cellStyle name="Separador de milhares 7 2 2 2 2 2 2" xfId="14299"/>
    <cellStyle name="Nota 2 2 3 4 2 3" xfId="14300"/>
    <cellStyle name="Nota 2 2 3 4 2 3 2" xfId="14301"/>
    <cellStyle name="Nota 2 2 3 4 3" xfId="14302"/>
    <cellStyle name="Nota 2 2 3 4 3 2" xfId="14303"/>
    <cellStyle name="Nota 2 2 3 4 3 2 2" xfId="14304"/>
    <cellStyle name="Nota 2 2 3 4 3 2 3" xfId="14305"/>
    <cellStyle name="Nota 2 2 3 4 3 3" xfId="14306"/>
    <cellStyle name="Nota 2 2 3 4 4" xfId="14307"/>
    <cellStyle name="Nota 2 2 3 4 4 2" xfId="14308"/>
    <cellStyle name="Nota 2 2 3 4 4 2 2" xfId="14309"/>
    <cellStyle name="Nota 2 2 3 4 4 2 3" xfId="14310"/>
    <cellStyle name="Nota 2 2 3 4 4 3" xfId="14311"/>
    <cellStyle name="Nota 2 2 3 4 4 3 2" xfId="14312"/>
    <cellStyle name="Nota 2 2 3 4 4 4" xfId="14313"/>
    <cellStyle name="Nota 2 2 3 4 4 5" xfId="14314"/>
    <cellStyle name="Nota 2 2 3 4 5" xfId="14315"/>
    <cellStyle name="Nota 2 2 3 4 5 2" xfId="14316"/>
    <cellStyle name="Total 2 2 3 2 6 3" xfId="14317"/>
    <cellStyle name="Nota 2 2 3 4 5 2 2" xfId="14318"/>
    <cellStyle name="Total 2 2 3 2 6 4" xfId="14319"/>
    <cellStyle name="Nota 2 2 3 4 5 2 3" xfId="14320"/>
    <cellStyle name="Nota 2 2 3 4 5 3" xfId="14321"/>
    <cellStyle name="Total 2 2 3 2 7 3" xfId="14322"/>
    <cellStyle name="Nota 2 2 3 4 5 3 2" xfId="14323"/>
    <cellStyle name="Nota 2 2 3 4 5 4" xfId="14324"/>
    <cellStyle name="Nota 2 2 3 4 5 5" xfId="14325"/>
    <cellStyle name="Nota 2 2 3 4 6" xfId="14326"/>
    <cellStyle name="Nota 2 2 3 4 6 2" xfId="14327"/>
    <cellStyle name="Total 2 2 3 3 6 3" xfId="14328"/>
    <cellStyle name="Nota 2 2 3 4 6 2 2" xfId="14329"/>
    <cellStyle name="Total 2 2 3 3 6 4" xfId="14330"/>
    <cellStyle name="Nota 2 2 3 4 6 2 3" xfId="14331"/>
    <cellStyle name="Nota 2 2 3 4 6 3" xfId="14332"/>
    <cellStyle name="Nota 2 2 3 4 6 4" xfId="14333"/>
    <cellStyle name="Nota 2 2 3 4 7" xfId="14334"/>
    <cellStyle name="Nota 2 2 3 4 7 2" xfId="14335"/>
    <cellStyle name="Nota 2 2 3 4 8" xfId="14336"/>
    <cellStyle name="Nota 2 2 3 4 8 2" xfId="14337"/>
    <cellStyle name="Nota 2 2 3 4 8 3" xfId="14338"/>
    <cellStyle name="Nota 2 2 3 4 9" xfId="14339"/>
    <cellStyle name="Nota 2 2 3 5" xfId="14340"/>
    <cellStyle name="Nota 2 2 3 5 10" xfId="14341"/>
    <cellStyle name="Nota 2 2 3 5 11" xfId="14342"/>
    <cellStyle name="Nota 2 2 3 5 2" xfId="14343"/>
    <cellStyle name="Nota 2 2 3 5 2 2" xfId="14344"/>
    <cellStyle name="Nota 2 2 3 5 2 2 2" xfId="14345"/>
    <cellStyle name="Nota 2 2 3 5 2 2 3" xfId="14346"/>
    <cellStyle name="Nota 2 2 3 5 2 3" xfId="14347"/>
    <cellStyle name="Nota 2 2 3 5 2 3 2" xfId="14348"/>
    <cellStyle name="Nota 2 2 3 5 2 4" xfId="14349"/>
    <cellStyle name="Nota 2 2 3 5 2 5" xfId="14350"/>
    <cellStyle name="Nota 2 2 3 5 3" xfId="14351"/>
    <cellStyle name="Nota 2 2 3 5 3 2" xfId="14352"/>
    <cellStyle name="Nota 2 2 3 5 3 2 2" xfId="14353"/>
    <cellStyle name="Nota 2 2 3 5 3 2 3" xfId="14354"/>
    <cellStyle name="Nota 2 2 3 5 3 3" xfId="14355"/>
    <cellStyle name="Nota 2 2 3 5 3 3 2" xfId="14356"/>
    <cellStyle name="Nota 2 2 3 5 3 4" xfId="14357"/>
    <cellStyle name="Nota 2 2 3 5 3 5" xfId="14358"/>
    <cellStyle name="Nota 2 2 3 5 4" xfId="14359"/>
    <cellStyle name="Nota 2 2 3 5 4 2" xfId="14360"/>
    <cellStyle name="Nota 2 2 3 5 4 2 2" xfId="14361"/>
    <cellStyle name="Nota 2 2 3 5 4 2 3" xfId="14362"/>
    <cellStyle name="Nota 2 2 3 5 4 3" xfId="14363"/>
    <cellStyle name="Nota 2 2 3 5 4 3 2" xfId="14364"/>
    <cellStyle name="Nota 2 2 3 5 4 4" xfId="14365"/>
    <cellStyle name="Nota 2 2 3 5 4 5" xfId="14366"/>
    <cellStyle name="Nota 2 2 3 5 5" xfId="14367"/>
    <cellStyle name="planilhas 10" xfId="14368"/>
    <cellStyle name="Nota 2 2 3 5 5 2" xfId="14369"/>
    <cellStyle name="Separador de milhares 2 2 2 2 2 3 3" xfId="14370"/>
    <cellStyle name="planilhas 10 2" xfId="14371"/>
    <cellStyle name="Nota 2 2 3 5 5 2 2" xfId="14372"/>
    <cellStyle name="Separador de milhares 2 2 2 2 2 3 4" xfId="14373"/>
    <cellStyle name="Nota 2 2 3 5 5 2 3" xfId="14374"/>
    <cellStyle name="planilhas 11" xfId="14375"/>
    <cellStyle name="Nota 2 2 3 5 5 3" xfId="14376"/>
    <cellStyle name="Separador de milhares 2 2 2 2 2 4 3" xfId="14377"/>
    <cellStyle name="planilhas 11 2" xfId="14378"/>
    <cellStyle name="Nota 2 2 3 5 5 3 2" xfId="14379"/>
    <cellStyle name="planilhas 12" xfId="14380"/>
    <cellStyle name="Nota 2 2 3 5 5 4" xfId="14381"/>
    <cellStyle name="planilhas 13" xfId="14382"/>
    <cellStyle name="Nota 2 2 3 5 5 5" xfId="14383"/>
    <cellStyle name="Nota 2 2 3 5 6" xfId="14384"/>
    <cellStyle name="Nota 2 2 3 5 6 2" xfId="14385"/>
    <cellStyle name="Nota 2 2 3 5 6 3" xfId="14386"/>
    <cellStyle name="Nota 2 2 3 5 6 4" xfId="14387"/>
    <cellStyle name="Total 3 2 3 5 2 2" xfId="14388"/>
    <cellStyle name="Nota 2 2 3 5 7" xfId="14389"/>
    <cellStyle name="Nota 2 2 3 5 7 2" xfId="14390"/>
    <cellStyle name="Nota 2 2 3 5 7 3" xfId="14391"/>
    <cellStyle name="Total 3 2 3 5 2 3" xfId="14392"/>
    <cellStyle name="Nota 2 2 3 5 8" xfId="14393"/>
    <cellStyle name="Nota 2 2 3 5 8 2" xfId="14394"/>
    <cellStyle name="Nota 2 2 3 5 8 3" xfId="14395"/>
    <cellStyle name="Total 3 2 3 5 2 4" xfId="14396"/>
    <cellStyle name="Nota 2 2 3 5 9" xfId="14397"/>
    <cellStyle name="Nota 2 2 3 6" xfId="14398"/>
    <cellStyle name="Nota 2 2 3 6 2" xfId="14399"/>
    <cellStyle name="Nota 2 2 3 6 2 2" xfId="14400"/>
    <cellStyle name="Nota 2 2 3 6 2 2 2" xfId="14401"/>
    <cellStyle name="Nota 2 2 3 6 2 3" xfId="14402"/>
    <cellStyle name="Nota 2 2 3 6 2 4" xfId="14403"/>
    <cellStyle name="Total 3 3 4 2 2" xfId="14404"/>
    <cellStyle name="Nota 2 2 3 6 3" xfId="14405"/>
    <cellStyle name="Total 3 3 4 2 2 2" xfId="14406"/>
    <cellStyle name="Nota 2 2 3 6 3 2" xfId="14407"/>
    <cellStyle name="Total 3 3 4 2 3" xfId="14408"/>
    <cellStyle name="Nota 2 2 3 6 4" xfId="14409"/>
    <cellStyle name="Total 3 3 4 2 3 2" xfId="14410"/>
    <cellStyle name="Nota 2 2 3 6 4 2" xfId="14411"/>
    <cellStyle name="Total 3 3 4 2 4" xfId="14412"/>
    <cellStyle name="Nota 2 2 3 6 5" xfId="14413"/>
    <cellStyle name="Nota 2 2 3 6 5 2" xfId="14414"/>
    <cellStyle name="Total 3 3 4 2 5" xfId="14415"/>
    <cellStyle name="Separador de milhares 2 3 3 2 2 2" xfId="14416"/>
    <cellStyle name="Nota 2 2 3 6 6" xfId="14417"/>
    <cellStyle name="Separador de milhares 2 3 3 2 2 2 2" xfId="14418"/>
    <cellStyle name="Nota 2 2 3 6 6 2" xfId="14419"/>
    <cellStyle name="Total 3 3 4 2 6" xfId="14420"/>
    <cellStyle name="Total 3 2 3 5 3 2" xfId="14421"/>
    <cellStyle name="Separador de milhares 2 3 3 2 2 3" xfId="14422"/>
    <cellStyle name="Nota 2 2 3 6 7" xfId="14423"/>
    <cellStyle name="Total 3 2 3 5 3 3" xfId="14424"/>
    <cellStyle name="Separador de milhares 2 3 3 2 2 4" xfId="14425"/>
    <cellStyle name="Nota 2 2 3 6 8" xfId="14426"/>
    <cellStyle name="Nota 2 2 3 7" xfId="14427"/>
    <cellStyle name="Nota 2 2 3 7 2" xfId="14428"/>
    <cellStyle name="Nota 2 2 3 7 2 2" xfId="14429"/>
    <cellStyle name="Nota 2 2 3 7 2 3" xfId="14430"/>
    <cellStyle name="Total 3 3 4 3 2" xfId="14431"/>
    <cellStyle name="Nota 2 2 3 7 3" xfId="14432"/>
    <cellStyle name="Total 3 3 4 3 3" xfId="14433"/>
    <cellStyle name="Nota 2 2 3 7 4" xfId="14434"/>
    <cellStyle name="Nota 2 2 3 8" xfId="14435"/>
    <cellStyle name="Nota 2 2 3 8 2" xfId="14436"/>
    <cellStyle name="Nota 2 2 3 8 2 2" xfId="14437"/>
    <cellStyle name="Nota 2 2 3 8 2 3" xfId="14438"/>
    <cellStyle name="Total 3 3 4 4 2" xfId="14439"/>
    <cellStyle name="Nota 2 2 3 8 3" xfId="14440"/>
    <cellStyle name="Total 3 3 4 4 3" xfId="14441"/>
    <cellStyle name="Nota 2 2 3 8 4" xfId="14442"/>
    <cellStyle name="Nota 2 2 3 9" xfId="14443"/>
    <cellStyle name="Nota 2 2 3 9 2" xfId="14444"/>
    <cellStyle name="Total 3 3 4 5 2" xfId="14445"/>
    <cellStyle name="Nota 2 2 3 9 3" xfId="14446"/>
    <cellStyle name="Total 3 3 4 5 3" xfId="14447"/>
    <cellStyle name="Nota 2 2 3 9 4" xfId="14448"/>
    <cellStyle name="Nota 2 2 4" xfId="14449"/>
    <cellStyle name="Nota 2 2 4 2" xfId="14450"/>
    <cellStyle name="Nota 2 2 4 2 2" xfId="14451"/>
    <cellStyle name="Nota 2 3 3 4 3 2 2" xfId="14452"/>
    <cellStyle name="Nota 2 2 4 3" xfId="14453"/>
    <cellStyle name="Nota 2 2 4 3 2" xfId="14454"/>
    <cellStyle name="Nota 2 3 3 4 3 2 3" xfId="14455"/>
    <cellStyle name="Nota 2 2 4 4" xfId="14456"/>
    <cellStyle name="Nota 2 2 4 4 2" xfId="14457"/>
    <cellStyle name="Nota 2 2 4 5" xfId="14458"/>
    <cellStyle name="Separador de milhares 2 21 2 2 5" xfId="14459"/>
    <cellStyle name="Separador de milhares 2 16 2 2 5" xfId="14460"/>
    <cellStyle name="Nota 2 2 4 5 2" xfId="14461"/>
    <cellStyle name="Nota 2 2 4 6" xfId="14462"/>
    <cellStyle name="Nota 2 2 5" xfId="14463"/>
    <cellStyle name="Nota 2 2 5 2" xfId="14464"/>
    <cellStyle name="Nota 2 2 5 2 2" xfId="14465"/>
    <cellStyle name="Nota 2 3 3 4 3 3 2" xfId="14466"/>
    <cellStyle name="Nota 2 2 5 3" xfId="14467"/>
    <cellStyle name="Nota 2 2 5 3 2" xfId="14468"/>
    <cellStyle name="Nota 2 2 5 4" xfId="14469"/>
    <cellStyle name="Nota 2 2 5 4 2" xfId="14470"/>
    <cellStyle name="Nota 2 2 5 5" xfId="14471"/>
    <cellStyle name="Separador de milhares 2 21 3 2 5" xfId="14472"/>
    <cellStyle name="Separador de milhares 2 16 3 2 5" xfId="14473"/>
    <cellStyle name="Nota 2 2 5 5 2" xfId="14474"/>
    <cellStyle name="Nota 2 2 5 6" xfId="14475"/>
    <cellStyle name="Separador de milhares 2 3 7 3 2 2 2" xfId="14476"/>
    <cellStyle name="Nota 2 2 6" xfId="14477"/>
    <cellStyle name="Separador de milhares 2 3 7 3 2 2 3" xfId="14478"/>
    <cellStyle name="Output 3 12 2" xfId="14479"/>
    <cellStyle name="Nota 2 2 7" xfId="14480"/>
    <cellStyle name="Note 2 4 3 6 2" xfId="14481"/>
    <cellStyle name="Nota 2 3" xfId="14482"/>
    <cellStyle name="Note 2 4 3 6 2 2" xfId="14483"/>
    <cellStyle name="Nota 2 3 2" xfId="14484"/>
    <cellStyle name="Saída 3 3 3 2 7" xfId="14485"/>
    <cellStyle name="Nota 2 3 2 10 2" xfId="14486"/>
    <cellStyle name="Saída 3 3 3 2 8" xfId="14487"/>
    <cellStyle name="Nota 2 3 2 10 3" xfId="14488"/>
    <cellStyle name="Nota 2 3 2 11" xfId="14489"/>
    <cellStyle name="Saída 3 3 3 3 7" xfId="14490"/>
    <cellStyle name="Nota 2 3 2 11 2" xfId="14491"/>
    <cellStyle name="Saída 3 3 3 3 8" xfId="14492"/>
    <cellStyle name="Nota 2 3 2 11 3" xfId="14493"/>
    <cellStyle name="Nota 2 3 2 12" xfId="14494"/>
    <cellStyle name="Saída 2 2 3 2 2 3 2 4" xfId="14495"/>
    <cellStyle name="Nota 2 3 2 12 2" xfId="14496"/>
    <cellStyle name="Nota 2 3 2 2" xfId="14497"/>
    <cellStyle name="Total 2 2 2 2 4 3 3" xfId="14498"/>
    <cellStyle name="Separador de milhares 2 3 6 2 2 8" xfId="14499"/>
    <cellStyle name="Note 3 4 9" xfId="14500"/>
    <cellStyle name="Nota 2 3 2 2 10 2" xfId="14501"/>
    <cellStyle name="Separador de milhares 2 3 6 2 2 9" xfId="14502"/>
    <cellStyle name="Nota 2 3 2 2 10 3" xfId="14503"/>
    <cellStyle name="Total 2 2 2 2 4 4 3" xfId="14504"/>
    <cellStyle name="Note 3 5 9" xfId="14505"/>
    <cellStyle name="Nota 2 3 2 2 11 2" xfId="14506"/>
    <cellStyle name="Nota 2 3 2 2 12" xfId="14507"/>
    <cellStyle name="Nota 3 7 2 3 2 2 2" xfId="14508"/>
    <cellStyle name="Nota 2 3 2 2 13" xfId="14509"/>
    <cellStyle name="Nota 2 3 3 2 3 7 2" xfId="14510"/>
    <cellStyle name="Nota 2 3 2 2 2 2 10" xfId="14511"/>
    <cellStyle name="Nota 2 3 3 2 3 7 3" xfId="14512"/>
    <cellStyle name="Nota 2 3 2 2 2 2 11" xfId="14513"/>
    <cellStyle name="Nota 3 6 5 3 11" xfId="14514"/>
    <cellStyle name="Nota 2 3 2 2 2 2 2 2 2" xfId="14515"/>
    <cellStyle name="Nota 2 3 2 2 2 2 2 2 3" xfId="14516"/>
    <cellStyle name="Separador de milhares 2 7 2 2 8" xfId="14517"/>
    <cellStyle name="Nota 2 3 2 2 2 2 2 3" xfId="14518"/>
    <cellStyle name="Nota 2 3 2 2 2 2 2 3 2" xfId="14519"/>
    <cellStyle name="Separador de milhares 2 7 2 2 9" xfId="14520"/>
    <cellStyle name="Separador de milhares 2 4 3 10" xfId="14521"/>
    <cellStyle name="Nota 2 3 2 2 2 2 2 4" xfId="14522"/>
    <cellStyle name="Nota 2 3 2 2 2 2 2 5" xfId="14523"/>
    <cellStyle name="Nota 2 3 2 2 2 2 3 2" xfId="14524"/>
    <cellStyle name="Nota 2 3 2 2 2 2 3 2 2" xfId="14525"/>
    <cellStyle name="Nota 3 5 3 3 2 10" xfId="14526"/>
    <cellStyle name="Nota 2 3 2 2 2 2 3 2 3" xfId="14527"/>
    <cellStyle name="Nota 2 3 2 2 2 2 3 3" xfId="14528"/>
    <cellStyle name="Nota 2 3 2 2 2 2 3 3 2" xfId="14529"/>
    <cellStyle name="Nota 2 3 2 2 2 2 3 4" xfId="14530"/>
    <cellStyle name="Nota 2 3 2 2 2 2 3 5" xfId="14531"/>
    <cellStyle name="Nota 2 3 2 2 2 2 4" xfId="14532"/>
    <cellStyle name="Nota 2 3 2 2 2 2 4 2 2" xfId="14533"/>
    <cellStyle name="Nota 2 3 2 2 2 2 4 3 2" xfId="14534"/>
    <cellStyle name="Nota 2 3 2 2 2 2 4 4" xfId="14535"/>
    <cellStyle name="Nota 2 3 2 2 2 2 5" xfId="14536"/>
    <cellStyle name="Nota 2 3 2 2 2 2 5 2 2" xfId="14537"/>
    <cellStyle name="Nota 2 3 2 2 2 2 5 2 3" xfId="14538"/>
    <cellStyle name="Separador de milhares 2 2 9 2 2 2 2 2 2" xfId="14539"/>
    <cellStyle name="Nota 2 3 2 2 2 2 5 4" xfId="14540"/>
    <cellStyle name="Nota 2 3 2 2 2 2 6" xfId="14541"/>
    <cellStyle name="Nota 2 3 2 2 2 2 6 2 2" xfId="14542"/>
    <cellStyle name="Nota 2 3 2 2 2 2 6 2 3" xfId="14543"/>
    <cellStyle name="Nota 2 3 2 2 2 2 6 4" xfId="14544"/>
    <cellStyle name="Nota 2 3 2 2 2 3 10" xfId="14545"/>
    <cellStyle name="Separador de milhares 8 3 2 2 2 2 2 2" xfId="14546"/>
    <cellStyle name="Nota 2 3 2 2 2 3 11" xfId="14547"/>
    <cellStyle name="Nota 2 3 2 2 2 3 2 2" xfId="14548"/>
    <cellStyle name="Nota 2 3 2 2 2 3 2 2 2" xfId="14549"/>
    <cellStyle name="Note 2 7 6 2" xfId="14550"/>
    <cellStyle name="Nota 3 7 2 2 2 3 2" xfId="14551"/>
    <cellStyle name="Nota 2 3 2 2 2 3 2 2 3" xfId="14552"/>
    <cellStyle name="Nota 2 3 2 2 2 3 2 3" xfId="14553"/>
    <cellStyle name="Nota 2 3 2 2 2 3 2 3 2" xfId="14554"/>
    <cellStyle name="Nota 2 3 2 2 2 3 2 4" xfId="14555"/>
    <cellStyle name="Separador de milhares 2 13 2" xfId="14556"/>
    <cellStyle name="Nota 2 3 2 2 2 3 2 5" xfId="14557"/>
    <cellStyle name="Nota 2 3 2 2 2 3 3" xfId="14558"/>
    <cellStyle name="Nota 2 3 2 2 2 3 3 2" xfId="14559"/>
    <cellStyle name="Nota 2 3 2 2 2 3 3 2 2" xfId="14560"/>
    <cellStyle name="Note 2 8 6 2" xfId="14561"/>
    <cellStyle name="Nota 3 7 2 2 3 3 2" xfId="14562"/>
    <cellStyle name="Nota 2 3 2 2 2 3 3 2 3" xfId="14563"/>
    <cellStyle name="Nota 2 3 2 2 2 3 3 3" xfId="14564"/>
    <cellStyle name="Nota 2 3 2 2 2 3 3 3 2" xfId="14565"/>
    <cellStyle name="Nota 2 3 2 2 2 3 3 4" xfId="14566"/>
    <cellStyle name="Separador de milhares 2 14 2" xfId="14567"/>
    <cellStyle name="Nota 2 3 2 2 2 3 3 5" xfId="14568"/>
    <cellStyle name="Nota 2 3 2 2 2 3 4" xfId="14569"/>
    <cellStyle name="Nota 2 3 2 2 2 3 4 2 2" xfId="14570"/>
    <cellStyle name="Nota 3 7 2 2 4 3 2" xfId="14571"/>
    <cellStyle name="Nota 2 3 2 2 2 3 4 2 3" xfId="14572"/>
    <cellStyle name="Nota 2 3 2 2 2 3 4 3" xfId="14573"/>
    <cellStyle name="Nota 2 3 2 2 2 3 4 3 2" xfId="14574"/>
    <cellStyle name="Nota 2 3 2 2 2 3 4 4" xfId="14575"/>
    <cellStyle name="Nota 2 3 2 2 2 3 5" xfId="14576"/>
    <cellStyle name="Nota 2 3 2 2 2 3 5 2" xfId="14577"/>
    <cellStyle name="Nota 2 3 2 2 2 3 5 2 2" xfId="14578"/>
    <cellStyle name="Nota 3 7 2 2 5 3 2" xfId="14579"/>
    <cellStyle name="Nota 2 3 2 2 2 3 5 2 3" xfId="14580"/>
    <cellStyle name="Nota 2 3 2 2 2 3 5 3" xfId="14581"/>
    <cellStyle name="Nota 2 3 2 2 2 3 5 3 2" xfId="14582"/>
    <cellStyle name="Nota 2 3 2 2 2 3 5 4" xfId="14583"/>
    <cellStyle name="Total 2 2 3 7 2 2" xfId="14584"/>
    <cellStyle name="Nota 2 3 2 2 2 3 6" xfId="14585"/>
    <cellStyle name="Nota 2 3 2 2 2 3 6 2" xfId="14586"/>
    <cellStyle name="Nota 2 3 2 2 2 3 6 2 2" xfId="14587"/>
    <cellStyle name="Nota 2 3 2 2 2 3 6 2 3" xfId="14588"/>
    <cellStyle name="Nota 2 3 2 2 2 3 6 3" xfId="14589"/>
    <cellStyle name="Nota 2 3 2 2 2 3 6 4" xfId="14590"/>
    <cellStyle name="Nota 2 3 2 2 2 4 3 2" xfId="14591"/>
    <cellStyle name="Total 2 2 2 3 11" xfId="14592"/>
    <cellStyle name="Saída 3 3 3 2 4 2 4" xfId="14593"/>
    <cellStyle name="Nota 2 3 2 2 2 4 4 2" xfId="14594"/>
    <cellStyle name="Nota 2 3 2 2 2 4 5" xfId="14595"/>
    <cellStyle name="Nota 2 3 2 2 2 4 5 2" xfId="14596"/>
    <cellStyle name="Nota 2 3 2 2 2 4 6" xfId="14597"/>
    <cellStyle name="Nota 2 3 2 2 2 4 6 2" xfId="14598"/>
    <cellStyle name="Nota 2 3 2 2 2 5 2 2" xfId="14599"/>
    <cellStyle name="Note 2 2 6 2 2 2" xfId="14600"/>
    <cellStyle name="Nota 2 3 2 2 2 5 4" xfId="14601"/>
    <cellStyle name="Nota 2 3 2 2 3 2" xfId="14602"/>
    <cellStyle name="Note 3 3 2 2 2 3" xfId="14603"/>
    <cellStyle name="Nota 2 3 2 2 3 2 10" xfId="14604"/>
    <cellStyle name="Nota 2 3 2 2 3 2 11" xfId="14605"/>
    <cellStyle name="Nota 2 3 2 2 3 2 2" xfId="14606"/>
    <cellStyle name="Saída 2 2 2 2 2 2 6 2" xfId="14607"/>
    <cellStyle name="Nota 2 3 2 2 3 2 2 2 2" xfId="14608"/>
    <cellStyle name="Saída 2 2 2 2 2 2 6 3" xfId="14609"/>
    <cellStyle name="Nota 2 3 2 2 3 2 2 2 3" xfId="14610"/>
    <cellStyle name="Separador de milhares 2 8 2 2 8" xfId="14611"/>
    <cellStyle name="Saída 2 2 2 2 2 2 7" xfId="14612"/>
    <cellStyle name="Nota 2 3 2 2 3 2 2 3" xfId="14613"/>
    <cellStyle name="Separador de milhares 4 2 2 2 6" xfId="14614"/>
    <cellStyle name="Saída 2 2 2 2 2 2 7 2" xfId="14615"/>
    <cellStyle name="Nota 2 3 2 2 3 2 2 3 2" xfId="14616"/>
    <cellStyle name="Nota 2 3 2 2 3 2 3" xfId="14617"/>
    <cellStyle name="Saída 2 2 2 2 2 3 6" xfId="14618"/>
    <cellStyle name="Nota 2 3 2 2 3 2 3 2" xfId="14619"/>
    <cellStyle name="Saída 2 2 2 2 2 3 6 2" xfId="14620"/>
    <cellStyle name="Nota 2 3 2 2 3 2 3 2 2" xfId="14621"/>
    <cellStyle name="Saída 2 2 2 2 2 3 6 3" xfId="14622"/>
    <cellStyle name="Nota 2 3 2 2 3 2 3 2 3" xfId="14623"/>
    <cellStyle name="Saída 2 2 2 2 2 3 7" xfId="14624"/>
    <cellStyle name="Saída 2 2 2 2 2 2" xfId="14625"/>
    <cellStyle name="Nota 2 3 2 2 3 2 3 3" xfId="14626"/>
    <cellStyle name="Separador de milhares 2 8 2 2 3" xfId="14627"/>
    <cellStyle name="Saída 2 2 2 2 2 2 2" xfId="14628"/>
    <cellStyle name="Nota 2 3 2 2 3 2 3 3 2" xfId="14629"/>
    <cellStyle name="Saída 2 2 2 2 2 3 8" xfId="14630"/>
    <cellStyle name="Saída 2 2 2 2 2 3" xfId="14631"/>
    <cellStyle name="Nota 2 3 2 2 3 2 3 4" xfId="14632"/>
    <cellStyle name="Saída 2 2 2 2 2 4" xfId="14633"/>
    <cellStyle name="Saída 2 2 2 2 2 3 9" xfId="14634"/>
    <cellStyle name="Nota 2 3 2 2 3 2 3 5" xfId="14635"/>
    <cellStyle name="Nota 2 3 2 2 3 2 4" xfId="14636"/>
    <cellStyle name="Saída 2 2 2 2 2 4 6" xfId="14637"/>
    <cellStyle name="Nota 2 3 2 2 3 2 4 2" xfId="14638"/>
    <cellStyle name="Nota 2 3 2 2 3 2 4 2 2" xfId="14639"/>
    <cellStyle name="Nota 2 3 2 2 3 2 4 2 3" xfId="14640"/>
    <cellStyle name="Saída 2 2 2 2 3 2" xfId="14641"/>
    <cellStyle name="Nota 2 3 2 2 3 2 4 3" xfId="14642"/>
    <cellStyle name="Separador de milhares 2 8 3 2 3" xfId="14643"/>
    <cellStyle name="Saída 2 2 2 2 3 2 2" xfId="14644"/>
    <cellStyle name="Nota 2 3 2 2 3 2 4 3 2" xfId="14645"/>
    <cellStyle name="Saída 2 2 2 2 3 3" xfId="14646"/>
    <cellStyle name="Nota 2 3 2 2 3 2 4 4" xfId="14647"/>
    <cellStyle name="Saída 2 2 2 2 3 4" xfId="14648"/>
    <cellStyle name="Nota 2 3 2 2 3 2 4 5" xfId="14649"/>
    <cellStyle name="Nota 2 3 2 2 3 2 5" xfId="14650"/>
    <cellStyle name="Nota 2 3 2 2 3 2 5 2" xfId="14651"/>
    <cellStyle name="Nota 2 3 2 2 3 2 5 2 2" xfId="14652"/>
    <cellStyle name="Saída 2 2 2 2 4 2" xfId="14653"/>
    <cellStyle name="Nota 2 3 2 2 3 2 5 3" xfId="14654"/>
    <cellStyle name="Saída 2 2 2 2 4 2 2" xfId="14655"/>
    <cellStyle name="Nota 2 3 2 2 3 2 5 3 2" xfId="14656"/>
    <cellStyle name="Saída 2 2 2 2 4 3" xfId="14657"/>
    <cellStyle name="Nota 2 3 2 2 3 2 5 4" xfId="14658"/>
    <cellStyle name="Saída 2 2 2 2 4 4" xfId="14659"/>
    <cellStyle name="Nota 2 3 2 2 3 2 5 5" xfId="14660"/>
    <cellStyle name="Separador de milhares 2 13 2 2 3 2" xfId="14661"/>
    <cellStyle name="Nota 2 3 2 2 3 2 6" xfId="14662"/>
    <cellStyle name="Separador de milhares 2 13 2 2 3 2 2" xfId="14663"/>
    <cellStyle name="Nota 2 3 2 2 3 2 6 2" xfId="14664"/>
    <cellStyle name="Nota 2 3 2 2 3 2 6 2 2" xfId="14665"/>
    <cellStyle name="Nota 2 3 2 2 3 2 6 2 3" xfId="14666"/>
    <cellStyle name="Saída 2 2 2 2 5 2" xfId="14667"/>
    <cellStyle name="Nota 2 3 2 2 3 2 6 3" xfId="14668"/>
    <cellStyle name="Saída 2 2 2 2 5 3" xfId="14669"/>
    <cellStyle name="Nota 2 3 2 2 3 2 6 4" xfId="14670"/>
    <cellStyle name="Output 2 3 2 2 3 3 3" xfId="14671"/>
    <cellStyle name="Nota 2 3 2 2 3 2 9 2" xfId="14672"/>
    <cellStyle name="Nota 2 3 2 2 3 3" xfId="14673"/>
    <cellStyle name="Nota 2 3 2 2 3 3 10" xfId="14674"/>
    <cellStyle name="Nota 2 3 2 2 3 3 11" xfId="14675"/>
    <cellStyle name="Nota 2 3 2 2 3 3 2" xfId="14676"/>
    <cellStyle name="Nota 2 3 2 2 3 3 2 3 2" xfId="14677"/>
    <cellStyle name="Nota 2 3 2 2 3 3 3" xfId="14678"/>
    <cellStyle name="Saída 2 2 2 2 3 3 6" xfId="14679"/>
    <cellStyle name="Nota 2 3 2 2 3 3 3 2" xfId="14680"/>
    <cellStyle name="Nota 2 3 2 2 3 3 3 2 2" xfId="14681"/>
    <cellStyle name="Nota 3 7 3 2 3 3 2" xfId="14682"/>
    <cellStyle name="Nota 2 3 2 2 3 3 3 2 3" xfId="14683"/>
    <cellStyle name="Saída 2 2 2 3 2 2" xfId="14684"/>
    <cellStyle name="Nota 2 3 2 2 3 3 3 3" xfId="14685"/>
    <cellStyle name="Separador de milhares 2 9 2 2 3" xfId="14686"/>
    <cellStyle name="Saída 2 2 2 3 2 2 2" xfId="14687"/>
    <cellStyle name="Nota 2 3 2 2 3 3 3 3 2" xfId="14688"/>
    <cellStyle name="Saída 2 2 2 3 2 3" xfId="14689"/>
    <cellStyle name="Nota 2 3 2 2 3 3 3 4" xfId="14690"/>
    <cellStyle name="Saída 2 2 2 3 2 4" xfId="14691"/>
    <cellStyle name="Nota 2 3 2 2 3 3 3 5" xfId="14692"/>
    <cellStyle name="Saída 2 2 2 2 2 3 2 2 2" xfId="14693"/>
    <cellStyle name="Nota 2 3 2 2 3 3 4" xfId="14694"/>
    <cellStyle name="Saída 2 2 2 2 3 4 6" xfId="14695"/>
    <cellStyle name="Nota 2 3 2 2 3 3 4 2" xfId="14696"/>
    <cellStyle name="Nota 2 3 2 2 3 3 4 2 2" xfId="14697"/>
    <cellStyle name="Nota 3 7 3 2 4 3 2" xfId="14698"/>
    <cellStyle name="Nota 2 3 2 2 3 3 4 2 3" xfId="14699"/>
    <cellStyle name="Saída 2 2 2 3 3 2" xfId="14700"/>
    <cellStyle name="Nota 2 3 2 2 3 3 4 3" xfId="14701"/>
    <cellStyle name="Separador de milhares 2 9 3 2 3" xfId="14702"/>
    <cellStyle name="Saída 3 3 2 10 3" xfId="14703"/>
    <cellStyle name="Saída 2 2 2 3 3 2 2" xfId="14704"/>
    <cellStyle name="Nota 2 3 2 2 3 3 4 3 2" xfId="14705"/>
    <cellStyle name="Saída 2 2 2 3 3 3" xfId="14706"/>
    <cellStyle name="Nota 2 3 2 2 3 3 4 4" xfId="14707"/>
    <cellStyle name="Saída 2 2 2 3 3 4" xfId="14708"/>
    <cellStyle name="Nota 2 3 2 2 3 3 4 5" xfId="14709"/>
    <cellStyle name="Saída 2 2 2 2 2 3 2 2 3" xfId="14710"/>
    <cellStyle name="Nota 2 3 2 2 3 3 5" xfId="14711"/>
    <cellStyle name="Saída 2 2 2 2 3 5 6" xfId="14712"/>
    <cellStyle name="Nota 2 3 2 2 3 3 5 2" xfId="14713"/>
    <cellStyle name="Nota 2 3 2 2 3 3 5 2 2" xfId="14714"/>
    <cellStyle name="Nota 2 3 2 2 3 3 5 2 3" xfId="14715"/>
    <cellStyle name="Saída 2 2 2 3 4 2" xfId="14716"/>
    <cellStyle name="Nota 2 3 2 2 3 3 5 3" xfId="14717"/>
    <cellStyle name="Saída 2 2 2 3 4 2 2" xfId="14718"/>
    <cellStyle name="Nota 2 3 2 2 3 3 5 3 2" xfId="14719"/>
    <cellStyle name="Saída 2 2 2 3 4 3" xfId="14720"/>
    <cellStyle name="Nota 2 3 2 2 3 3 5 4" xfId="14721"/>
    <cellStyle name="Saída 2 2 2 3 4 4" xfId="14722"/>
    <cellStyle name="Nota 2 3 2 2 3 3 5 5" xfId="14723"/>
    <cellStyle name="Total 2 2 3 8 2 2" xfId="14724"/>
    <cellStyle name="Separador de milhares 2 13 2 2 4 2" xfId="14725"/>
    <cellStyle name="Separador de milhares 2 12 3 2 2 2 2" xfId="14726"/>
    <cellStyle name="Nota 2 3 2 2 3 3 6" xfId="14727"/>
    <cellStyle name="Separador de milhares 2 13 2 2 4 2 2" xfId="14728"/>
    <cellStyle name="Nota 2 3 2 2 3 3 6 2" xfId="14729"/>
    <cellStyle name="Nota 2 3 2 2 3 3 6 2 2" xfId="14730"/>
    <cellStyle name="Nota 2 3 2 2 3 3 6 2 3" xfId="14731"/>
    <cellStyle name="Saída 2 2 2 3 5 2" xfId="14732"/>
    <cellStyle name="Nota 2 3 2 2 3 3 6 3" xfId="14733"/>
    <cellStyle name="Saída 2 2 2 3 5 3" xfId="14734"/>
    <cellStyle name="Nota 2 3 2 2 3 3 6 4" xfId="14735"/>
    <cellStyle name="Output 2 3 2 2 4 3 3" xfId="14736"/>
    <cellStyle name="Nota 2 3 2 2 3 3 9 2" xfId="14737"/>
    <cellStyle name="Nota 2 3 2 2 3 4 3 2" xfId="14738"/>
    <cellStyle name="Nota 2 3 2 2 3 4 4 2" xfId="14739"/>
    <cellStyle name="Separador de milhares 2 3 9 2 2 2 2 2" xfId="14740"/>
    <cellStyle name="Nota 2 3 2 2 3 4 5" xfId="14741"/>
    <cellStyle name="Separador de milhares 2 3 9 2 2 2 2 3" xfId="14742"/>
    <cellStyle name="Separador de milhares 2 13 2 2 5 2" xfId="14743"/>
    <cellStyle name="Nota 2 3 2 2 3 4 6" xfId="14744"/>
    <cellStyle name="Nota 3 5 2 4 2 2 2 4" xfId="14745"/>
    <cellStyle name="Nota 2 3 2 2 3 4 6 2" xfId="14746"/>
    <cellStyle name="Note 2 4 4 10" xfId="14747"/>
    <cellStyle name="Nota 2 3 2 2 3 5 2" xfId="14748"/>
    <cellStyle name="Nota 2 3 2 2 3 5 2 2" xfId="14749"/>
    <cellStyle name="Note 2 4 4 11" xfId="14750"/>
    <cellStyle name="Nota 2 3 2 2 3 5 3" xfId="14751"/>
    <cellStyle name="Nota 2 3 2 2 3 5 4" xfId="14752"/>
    <cellStyle name="Nota 2 3 3 3 3 5 3" xfId="14753"/>
    <cellStyle name="Nota 2 3 2 2 4 10" xfId="14754"/>
    <cellStyle name="Nota 2 3 3 3 3 5 4" xfId="14755"/>
    <cellStyle name="Nota 2 3 2 2 4 11" xfId="14756"/>
    <cellStyle name="Nota 2 3 2 2 4 2" xfId="14757"/>
    <cellStyle name="Nota 2 3 2 2 4 2 2" xfId="14758"/>
    <cellStyle name="Separador de milhares 2 9 2 2 7" xfId="14759"/>
    <cellStyle name="Saída 2 2 2 3 2 2 6" xfId="14760"/>
    <cellStyle name="Nota 3 7 3 2 3 4 5" xfId="14761"/>
    <cellStyle name="Nota 2 3 2 2 4 2 2 2" xfId="14762"/>
    <cellStyle name="Separador de milhares 2 9 2 2 8" xfId="14763"/>
    <cellStyle name="Saída 2 2 2 3 2 2 7" xfId="14764"/>
    <cellStyle name="Nota 2 3 2 2 4 2 2 3" xfId="14765"/>
    <cellStyle name="Nota 2 3 2 2 4 2 3" xfId="14766"/>
    <cellStyle name="Saída 2 2 2 3 2 3 6" xfId="14767"/>
    <cellStyle name="Nota 3 7 3 2 3 5 5" xfId="14768"/>
    <cellStyle name="Nota 3 5 2 5 2 3" xfId="14769"/>
    <cellStyle name="Nota 2 3 2 2 4 2 3 2" xfId="14770"/>
    <cellStyle name="Nota 2 3 2 2 4 2 4" xfId="14771"/>
    <cellStyle name="Nota 2 3 2 2 4 2 5" xfId="14772"/>
    <cellStyle name="Nota 2 3 2 2 4 3" xfId="14773"/>
    <cellStyle name="Nota 2 3 2 2 4 3 2" xfId="14774"/>
    <cellStyle name="Saída 2 2 2 3 3 2 6" xfId="14775"/>
    <cellStyle name="Nota 2 3 2 2 4 3 2 2" xfId="14776"/>
    <cellStyle name="Nota 2 3 2 2 4 3 2 3" xfId="14777"/>
    <cellStyle name="Nota 2 3 2 2 4 3 3" xfId="14778"/>
    <cellStyle name="Saída 2 2 2 3 3 3 6" xfId="14779"/>
    <cellStyle name="Nota 3 5 2 6 2 3" xfId="14780"/>
    <cellStyle name="Nota 2 3 2 2 4 3 3 2" xfId="14781"/>
    <cellStyle name="Nota 2 3 2 2 4 3 4" xfId="14782"/>
    <cellStyle name="Nota 2 3 2 2 4 3 5" xfId="14783"/>
    <cellStyle name="Nota 2 3 2 2 4 4 2" xfId="14784"/>
    <cellStyle name="Nota 2 3 2 2 4 4 2 2" xfId="14785"/>
    <cellStyle name="Nota 2 3 2 2 4 4 2 3" xfId="14786"/>
    <cellStyle name="Nota 2 3 2 2 4 4 3" xfId="14787"/>
    <cellStyle name="Nota 3 5 2 7 2 3" xfId="14788"/>
    <cellStyle name="Nota 2 3 2 2 4 4 3 2" xfId="14789"/>
    <cellStyle name="Nota 2 3 2 2 4 4 4" xfId="14790"/>
    <cellStyle name="Separador de milhares 2 3 9 2 2 3 2 2" xfId="14791"/>
    <cellStyle name="Nota 2 3 2 2 4 4 5" xfId="14792"/>
    <cellStyle name="Nota 2 3 2 2 4 5 2" xfId="14793"/>
    <cellStyle name="Nota 2 3 2 2 4 5 2 2" xfId="14794"/>
    <cellStyle name="Nota 2 3 2 2 4 5 2 3" xfId="14795"/>
    <cellStyle name="Nota 2 3 2 2 4 5 3" xfId="14796"/>
    <cellStyle name="Nota 3 5 2 8 2 3" xfId="14797"/>
    <cellStyle name="Nota 2 3 2 2 4 5 3 2" xfId="14798"/>
    <cellStyle name="Nota 2 3 2 2 4 5 4" xfId="14799"/>
    <cellStyle name="Nota 2 3 2 2 4 5 5" xfId="14800"/>
    <cellStyle name="Nota 2 3 2 2 4 6 2" xfId="14801"/>
    <cellStyle name="Nota 2 3 2 2 4 6 3" xfId="14802"/>
    <cellStyle name="Nota 2 3 2 2 4 6 4" xfId="14803"/>
    <cellStyle name="Nota 2 3 2 2 4 7" xfId="14804"/>
    <cellStyle name="Nota 2 3 2 2 4 9" xfId="14805"/>
    <cellStyle name="Nota 2 3 2 2 5" xfId="14806"/>
    <cellStyle name="Nota 2 3 2 2 5 2 2" xfId="14807"/>
    <cellStyle name="Nota 2 3 2 2 5 2 2 2" xfId="14808"/>
    <cellStyle name="Nota 2 3 2 2 5 2 3" xfId="14809"/>
    <cellStyle name="Nota 2 3 2 2 5 2 4" xfId="14810"/>
    <cellStyle name="Nota 2 3 2 2 5 3 2" xfId="14811"/>
    <cellStyle name="Nota 2 3 2 2 5 4 2" xfId="14812"/>
    <cellStyle name="Nota 2 3 2 2 5 5 2" xfId="14813"/>
    <cellStyle name="Nota 2 3 2 2 5 6 2" xfId="14814"/>
    <cellStyle name="Separador de milhares 12 3 2 2 2 2 2" xfId="14815"/>
    <cellStyle name="Nota 2 3 2 2 5 7" xfId="14816"/>
    <cellStyle name="Nota 2 3 2 2 6" xfId="14817"/>
    <cellStyle name="Separador de milhares 10 2 2 2 5" xfId="14818"/>
    <cellStyle name="Nota 2 3 2 2 6 2" xfId="14819"/>
    <cellStyle name="Nota 2 3 2 2 6 2 2" xfId="14820"/>
    <cellStyle name="Nota 2 3 2 2 6 2 2 2" xfId="14821"/>
    <cellStyle name="Separador de milhares 10 2 2 2 6" xfId="14822"/>
    <cellStyle name="Nota 2 3 2 2 6 3" xfId="14823"/>
    <cellStyle name="Nota 2 3 2 2 6 3 2" xfId="14824"/>
    <cellStyle name="Nota 2 3 2 2 6 4 2" xfId="14825"/>
    <cellStyle name="Nota 3 5 3 12" xfId="14826"/>
    <cellStyle name="Nota 2 3 2 2 6 5 2" xfId="14827"/>
    <cellStyle name="Nota 3 8 2 2 2 2 2" xfId="14828"/>
    <cellStyle name="Nota 2 3 2 2 6 6" xfId="14829"/>
    <cellStyle name="Nota 2 3 2 2 6 6 2" xfId="14830"/>
    <cellStyle name="Nota 3 8 2 2 2 2 3" xfId="14831"/>
    <cellStyle name="Nota 2 3 2 2 6 7" xfId="14832"/>
    <cellStyle name="Nota 2 3 2 2 7" xfId="14833"/>
    <cellStyle name="Total 2 2 2 2 13" xfId="14834"/>
    <cellStyle name="Nota 2 3 2 2 7 2" xfId="14835"/>
    <cellStyle name="Nota 2 3 2 2 7 2 2" xfId="14836"/>
    <cellStyle name="Note 3 4 8 2" xfId="14837"/>
    <cellStyle name="Nota 2 3 2 2 7 2 3" xfId="14838"/>
    <cellStyle name="Total 2 2 2 2 14" xfId="14839"/>
    <cellStyle name="Nota 2 3 2 2 7 3" xfId="14840"/>
    <cellStyle name="Nota 2 3 2 2 7 4" xfId="14841"/>
    <cellStyle name="Separador de milhares 6 3 2 7 2" xfId="14842"/>
    <cellStyle name="Nota 2 3 2 2 8" xfId="14843"/>
    <cellStyle name="Nota 2 3 2 2 8 2" xfId="14844"/>
    <cellStyle name="Total 3 2 2 2 3 2 2 3" xfId="14845"/>
    <cellStyle name="Nota 2 3 2 2 8 2 2" xfId="14846"/>
    <cellStyle name="Note 3 5 8 2" xfId="14847"/>
    <cellStyle name="Nota 2 3 2 2 8 2 3" xfId="14848"/>
    <cellStyle name="Nota 2 3 2 2 8 3" xfId="14849"/>
    <cellStyle name="Saída 3 2 4 2 2" xfId="14850"/>
    <cellStyle name="Nota 2 3 2 2 8 4" xfId="14851"/>
    <cellStyle name="Nota 2 3 2 2 9" xfId="14852"/>
    <cellStyle name="Nota 2 3 2 2 9 2" xfId="14853"/>
    <cellStyle name="Nota 2 3 2 2 9 3" xfId="14854"/>
    <cellStyle name="Nota 2 3 2 3" xfId="14855"/>
    <cellStyle name="Nota 2 3 2 3 2 10" xfId="14856"/>
    <cellStyle name="Nota 2 3 2 3 2 2" xfId="14857"/>
    <cellStyle name="Nota 2 3 2 3 2 2 2" xfId="14858"/>
    <cellStyle name="Nota 3 5 2 4 2 4 6" xfId="14859"/>
    <cellStyle name="Nota 2 3 2 3 2 2 2 2" xfId="14860"/>
    <cellStyle name="Nota 3 5 2 4 2 4 7" xfId="14861"/>
    <cellStyle name="Nota 2 3 2 3 2 2 2 3" xfId="14862"/>
    <cellStyle name="Separador de milhares 10 4 3 4 2 2 2 2" xfId="14863"/>
    <cellStyle name="Nota 2 3 2 3 2 2 3" xfId="14864"/>
    <cellStyle name="Nota 2 3 2 3 2 2 3 2" xfId="14865"/>
    <cellStyle name="Nota 2 3 2 3 2 2 4" xfId="14866"/>
    <cellStyle name="Nota 2 3 2 3 2 3" xfId="14867"/>
    <cellStyle name="Nota 2 3 2 3 2 3 2" xfId="14868"/>
    <cellStyle name="Nota 2 3 2 3 2 3 2 2" xfId="14869"/>
    <cellStyle name="Nota 2 3 2 3 2 3 2 3" xfId="14870"/>
    <cellStyle name="Vírgula 2 4 3 3 2 2 2 2 2" xfId="14871"/>
    <cellStyle name="Nota 2 3 2 3 2 3 3" xfId="14872"/>
    <cellStyle name="Nota 2 3 2 3 2 3 3 2" xfId="14873"/>
    <cellStyle name="Nota 2 3 2 3 2 3 4" xfId="14874"/>
    <cellStyle name="Nota 2 3 2 3 2 3 5" xfId="14875"/>
    <cellStyle name="Separador de milhares 13 2 3 2 2 2" xfId="14876"/>
    <cellStyle name="Saída 2 2 3 2 8 3" xfId="14877"/>
    <cellStyle name="Nota 2 3 2 3 2 4 2 2" xfId="14878"/>
    <cellStyle name="Separador de milhares 13 2 3 2 2 3" xfId="14879"/>
    <cellStyle name="Saída 2 2 3 2 8 4" xfId="14880"/>
    <cellStyle name="Nota 2 3 2 3 2 4 2 3" xfId="14881"/>
    <cellStyle name="Separador de milhares 13 2 3 2 3" xfId="14882"/>
    <cellStyle name="Nota 2 3 2 3 2 4 3" xfId="14883"/>
    <cellStyle name="Separador de milhares 13 2 3 2 3 2" xfId="14884"/>
    <cellStyle name="Saída 2 2 3 2 9 3" xfId="14885"/>
    <cellStyle name="Nota 2 3 2 3 2 4 3 2" xfId="14886"/>
    <cellStyle name="Separador de milhares 13 2 3 2 4" xfId="14887"/>
    <cellStyle name="Nota 2 3 2 3 2 4 4" xfId="14888"/>
    <cellStyle name="Nota 2 3 2 3 2 4 5" xfId="14889"/>
    <cellStyle name="Nota 2 3 2 3 2 5 2" xfId="14890"/>
    <cellStyle name="Saída 2 2 3 3 8 3" xfId="14891"/>
    <cellStyle name="Nota 2 3 2 3 2 5 2 2" xfId="14892"/>
    <cellStyle name="Saída 2 2 3 3 8 4" xfId="14893"/>
    <cellStyle name="Nota 2 3 2 3 2 5 2 3" xfId="14894"/>
    <cellStyle name="Nota 2 3 2 3 2 5 3" xfId="14895"/>
    <cellStyle name="Saída 2 2 3 3 9 3" xfId="14896"/>
    <cellStyle name="Nota 2 3 2 3 2 5 3 2" xfId="14897"/>
    <cellStyle name="Nota 2 3 2 3 2 5 4" xfId="14898"/>
    <cellStyle name="Nota 2 3 2 3 2 5 5" xfId="14899"/>
    <cellStyle name="Nota 2 3 2 3 2 6" xfId="14900"/>
    <cellStyle name="Nota 2 3 2 3 2 6 2" xfId="14901"/>
    <cellStyle name="Separador de milhares 5 2 2 2 2 4" xfId="14902"/>
    <cellStyle name="Saída 2 2 3 4 8 3" xfId="14903"/>
    <cellStyle name="Nota 2 3 2 3 2 6 2 2" xfId="14904"/>
    <cellStyle name="Separador de milhares 5 2 2 2 2 5" xfId="14905"/>
    <cellStyle name="Saída 2 2 3 4 8 4" xfId="14906"/>
    <cellStyle name="Nota 2 3 2 3 2 6 2 3" xfId="14907"/>
    <cellStyle name="Nota 2 3 2 3 2 6 3" xfId="14908"/>
    <cellStyle name="Nota 2 3 2 3 2 6 4" xfId="14909"/>
    <cellStyle name="Nota 3 5 6" xfId="14910"/>
    <cellStyle name="Nota 2 3 2 3 3 10" xfId="14911"/>
    <cellStyle name="Nota 3 5 7" xfId="14912"/>
    <cellStyle name="Nota 2 3 2 3 3 11" xfId="14913"/>
    <cellStyle name="Nota 2 3 2 3 3 2" xfId="14914"/>
    <cellStyle name="Nota 2 3 2 3 3 2 2" xfId="14915"/>
    <cellStyle name="Saída 2 2 3 2 2 2 6" xfId="14916"/>
    <cellStyle name="Nota 2 3 2 3 3 2 2 2" xfId="14917"/>
    <cellStyle name="Nota 2 3 2 3 3 2 2 3" xfId="14918"/>
    <cellStyle name="Nota 2 3 2 3 3 2 3" xfId="14919"/>
    <cellStyle name="Saída 2 2 3 2 2 3 6" xfId="14920"/>
    <cellStyle name="Nota 2 3 2 3 3 2 3 2" xfId="14921"/>
    <cellStyle name="Nota 2 3 2 3 3 2 4" xfId="14922"/>
    <cellStyle name="Nota 2 3 2 3 3 3" xfId="14923"/>
    <cellStyle name="Nota 2 3 2 3 3 3 2" xfId="14924"/>
    <cellStyle name="Nota 2 3 2 3 3 3 2 2" xfId="14925"/>
    <cellStyle name="Nota 2 3 2 3 3 3 2 3" xfId="14926"/>
    <cellStyle name="Nota 2 3 2 3 3 3 3" xfId="14927"/>
    <cellStyle name="Nota 3 5 2 2 2 2 10" xfId="14928"/>
    <cellStyle name="Nota 2 3 2 3 3 3 3 2" xfId="14929"/>
    <cellStyle name="Nota 2 3 2 3 3 3 4" xfId="14930"/>
    <cellStyle name="Nota 2 3 2 3 3 3 5" xfId="14931"/>
    <cellStyle name="Note 2 2 2 2 5 4" xfId="14932"/>
    <cellStyle name="Nota 2 3 2 3 3 4 2 2" xfId="14933"/>
    <cellStyle name="Note 2 2 2 2 5 5" xfId="14934"/>
    <cellStyle name="Nota 2 3 2 3 3 4 2 3" xfId="14935"/>
    <cellStyle name="Nota 2 3 2 3 3 4 3" xfId="14936"/>
    <cellStyle name="Note 2 2 2 2 6 4" xfId="14937"/>
    <cellStyle name="Nota 2 3 2 3 3 4 3 2" xfId="14938"/>
    <cellStyle name="Nota 2 3 2 3 3 4 4" xfId="14939"/>
    <cellStyle name="Nota 2 3 2 3 3 4 5" xfId="14940"/>
    <cellStyle name="Nota 2 3 2 3 3 5 2" xfId="14941"/>
    <cellStyle name="Total 2 2 3 5" xfId="14942"/>
    <cellStyle name="Note 2 2 2 3 5 4" xfId="14943"/>
    <cellStyle name="Nota 2 3 2 3 3 5 2 2" xfId="14944"/>
    <cellStyle name="Total 2 2 3 6" xfId="14945"/>
    <cellStyle name="Note 2 2 2 3 5 5" xfId="14946"/>
    <cellStyle name="Nota 2 3 2 3 3 5 2 3" xfId="14947"/>
    <cellStyle name="Nota 2 3 2 3 3 5 3" xfId="14948"/>
    <cellStyle name="Total 2 2 4 5" xfId="14949"/>
    <cellStyle name="Note 2 2 2 3 6 4" xfId="14950"/>
    <cellStyle name="Nota 2 3 2 3 3 5 3 2" xfId="14951"/>
    <cellStyle name="Nota 3 5 2 4 3 5 2 3" xfId="14952"/>
    <cellStyle name="Nota 2 3 2 3 3 6" xfId="14953"/>
    <cellStyle name="Nota 2 3 2 3 3 6 2" xfId="14954"/>
    <cellStyle name="Nota 2 3 2 3 3 6 2 2" xfId="14955"/>
    <cellStyle name="Nota 2 3 2 3 3 6 2 3" xfId="14956"/>
    <cellStyle name="Nota 2 3 2 3 3 6 3" xfId="14957"/>
    <cellStyle name="Nota 2 3 2 3 4 2" xfId="14958"/>
    <cellStyle name="Nota 2 3 2 3 4 2 2" xfId="14959"/>
    <cellStyle name="Nota 2 3 2 3 4 3" xfId="14960"/>
    <cellStyle name="Nota 2 3 2 3 4 3 2" xfId="14961"/>
    <cellStyle name="Nota 2 3 2 3 4 4" xfId="14962"/>
    <cellStyle name="Nota 3 5 2 4 3 5 3 2" xfId="14963"/>
    <cellStyle name="Nota 2 3 2 3 4 5" xfId="14964"/>
    <cellStyle name="Nota 2 3 2 3 4 5 2" xfId="14965"/>
    <cellStyle name="Nota 2 3 2 3 4 6" xfId="14966"/>
    <cellStyle name="Nota 2 3 2 3 4 6 2" xfId="14967"/>
    <cellStyle name="Nota 2 3 2 3 5" xfId="14968"/>
    <cellStyle name="Nota 2 3 2 3 5 2" xfId="14969"/>
    <cellStyle name="Nota 2 3 2 3 5 2 2" xfId="14970"/>
    <cellStyle name="Nota 2 3 2 3 5 3" xfId="14971"/>
    <cellStyle name="Nota 2 3 2 3 5 4" xfId="14972"/>
    <cellStyle name="Nota 2 3 2 3 6" xfId="14973"/>
    <cellStyle name="Nota 2 3 2 4" xfId="14974"/>
    <cellStyle name="Nota 2 3 2 4 2" xfId="14975"/>
    <cellStyle name="Nota 2 3 2 4 2 2" xfId="14976"/>
    <cellStyle name="Nota 2 3 2 4 2 2 2" xfId="14977"/>
    <cellStyle name="Nota 2 3 2 4 2 2 2 2" xfId="14978"/>
    <cellStyle name="Nota 2 3 2 4 2 2 2 2 2" xfId="14979"/>
    <cellStyle name="Nota 2 3 2 4 2 2 2 2 3" xfId="14980"/>
    <cellStyle name="Nota 2 3 2 4 2 2 2 3" xfId="14981"/>
    <cellStyle name="Nota 2 3 2 4 2 2 2 3 2" xfId="14982"/>
    <cellStyle name="Nota 2 3 2 4 2 2 2 4" xfId="14983"/>
    <cellStyle name="Separador de milhares 13 2 2 10" xfId="14984"/>
    <cellStyle name="Nota 2 3 2 4 2 2 2 5" xfId="14985"/>
    <cellStyle name="Nota 2 3 2 4 2 2 3" xfId="14986"/>
    <cellStyle name="Nota 2 3 2 4 2 2 3 2" xfId="14987"/>
    <cellStyle name="Nota 2 3 2 4 2 2 3 2 2" xfId="14988"/>
    <cellStyle name="Nota 2 3 2 4 2 2 3 2 3" xfId="14989"/>
    <cellStyle name="Nota 2 3 2 4 2 2 3 3" xfId="14990"/>
    <cellStyle name="Nota 2 3 2 4 2 2 3 3 2" xfId="14991"/>
    <cellStyle name="Nota 2 3 2 4 2 2 3 4" xfId="14992"/>
    <cellStyle name="Nota 2 3 2 4 2 2 3 5" xfId="14993"/>
    <cellStyle name="Nota 2 3 2 4 2 2 4" xfId="14994"/>
    <cellStyle name="Nota 2 3 2 4 2 2 4 2" xfId="14995"/>
    <cellStyle name="Nota 2 3 2 4 2 2 4 2 2" xfId="14996"/>
    <cellStyle name="Nota 2 3 2 4 2 2 4 2 3" xfId="14997"/>
    <cellStyle name="Nota 2 3 2 4 2 2 4 3" xfId="14998"/>
    <cellStyle name="Nota 2 3 2 4 2 2 4 3 2" xfId="14999"/>
    <cellStyle name="Nota 2 3 2 4 2 2 4 4" xfId="15000"/>
    <cellStyle name="Nota 2 3 2 4 2 2 4 5" xfId="15001"/>
    <cellStyle name="Nota 2 3 2 4 2 2 5" xfId="15002"/>
    <cellStyle name="Nota 2 3 2 4 2 2 5 2" xfId="15003"/>
    <cellStyle name="Nota 2 3 2 4 2 2 5 2 2" xfId="15004"/>
    <cellStyle name="Nota 2 3 2 4 2 2 5 2 3" xfId="15005"/>
    <cellStyle name="Nota 2 3 2 4 2 2 5 3" xfId="15006"/>
    <cellStyle name="Nota 2 3 2 4 2 2 5 3 2" xfId="15007"/>
    <cellStyle name="Nota 2 3 2 4 2 2 5 4" xfId="15008"/>
    <cellStyle name="Nota 2 3 2 4 2 2 5 5" xfId="15009"/>
    <cellStyle name="Total 3 3 2 9 2" xfId="15010"/>
    <cellStyle name="Nota 2 3 2 4 2 2 6" xfId="15011"/>
    <cellStyle name="Nota 2 3 2 4 2 2 6 2" xfId="15012"/>
    <cellStyle name="Nota 2 3 2 4 2 2 6 2 2" xfId="15013"/>
    <cellStyle name="Nota 2 3 2 4 2 2 6 2 3" xfId="15014"/>
    <cellStyle name="Nota 2 3 2 4 2 2 6 3" xfId="15015"/>
    <cellStyle name="Nota 2 3 2 4 2 2 6 4" xfId="15016"/>
    <cellStyle name="Nota 2 3 2 4 2 2 7 3" xfId="15017"/>
    <cellStyle name="Total 3 3 2 9 4" xfId="15018"/>
    <cellStyle name="Nota 2 3 2 4 2 2 8" xfId="15019"/>
    <cellStyle name="Nota 2 3 2 4 2 2 8 2" xfId="15020"/>
    <cellStyle name="Nota 2 3 2 4 2 2 8 3" xfId="15021"/>
    <cellStyle name="Nota 2 3 2 4 2 2 9" xfId="15022"/>
    <cellStyle name="Nota 2 3 2 4 2 2 9 2" xfId="15023"/>
    <cellStyle name="Nota 2 3 2 4 2 3" xfId="15024"/>
    <cellStyle name="Nota 2 3 2 4 2 3 2" xfId="15025"/>
    <cellStyle name="Nota 2 3 2 4 2 3 2 2" xfId="15026"/>
    <cellStyle name="Nota 2 3 2 4 2 3 2 3" xfId="15027"/>
    <cellStyle name="Nota 2 3 2 4 2 3 2 4" xfId="15028"/>
    <cellStyle name="Nota 2 3 2 4 2 3 2 5" xfId="15029"/>
    <cellStyle name="Nota 2 3 2 4 2 3 3" xfId="15030"/>
    <cellStyle name="Nota 2 3 2 4 2 3 3 2" xfId="15031"/>
    <cellStyle name="Nota 2 3 2 4 2 3 3 2 2" xfId="15032"/>
    <cellStyle name="Nota 2 3 2 4 2 3 3 2 3" xfId="15033"/>
    <cellStyle name="Nota 2 3 2 4 2 3 3 3" xfId="15034"/>
    <cellStyle name="Nota 2 3 2 4 2 3 3 3 2" xfId="15035"/>
    <cellStyle name="Nota 2 3 2 4 2 3 3 4" xfId="15036"/>
    <cellStyle name="Nota 2 3 2 4 2 3 3 5" xfId="15037"/>
    <cellStyle name="Nota 2 3 2 4 2 3 4 2" xfId="15038"/>
    <cellStyle name="Nota 2 3 2 4 2 3 4 2 2" xfId="15039"/>
    <cellStyle name="Nota 2 3 2 4 2 3 4 2 3" xfId="15040"/>
    <cellStyle name="Nota 2 3 2 4 2 3 4 3" xfId="15041"/>
    <cellStyle name="Nota 2 3 2 4 2 3 4 3 2" xfId="15042"/>
    <cellStyle name="Nota 2 3 2 4 2 3 4 4" xfId="15043"/>
    <cellStyle name="Separador de milhares 2 8 2 2 2 2 2" xfId="15044"/>
    <cellStyle name="Nota 2 3 2 4 2 3 4 5" xfId="15045"/>
    <cellStyle name="Nota 2 3 2 4 2 3 5 2" xfId="15046"/>
    <cellStyle name="Nota 2 3 2 4 2 3 5 2 2" xfId="15047"/>
    <cellStyle name="Nota 2 3 2 4 2 3 5 2 3" xfId="15048"/>
    <cellStyle name="Nota 2 3 2 4 2 3 5 3" xfId="15049"/>
    <cellStyle name="Nota 2 3 2 4 2 3 5 3 2" xfId="15050"/>
    <cellStyle name="Nota 2 3 2 4 2 3 5 4" xfId="15051"/>
    <cellStyle name="Separador de milhares 2 8 2 2 2 3 2" xfId="15052"/>
    <cellStyle name="Nota 2 3 2 4 2 3 5 5" xfId="15053"/>
    <cellStyle name="Nota 2 3 2 4 2 3 6 2" xfId="15054"/>
    <cellStyle name="Nota 2 3 2 4 2 3 6 2 3" xfId="15055"/>
    <cellStyle name="Nota 2 3 2 4 2 3 6 3" xfId="15056"/>
    <cellStyle name="Total 2 2 3 10" xfId="15057"/>
    <cellStyle name="Nota 2 3 2 4 2 3 6 4" xfId="15058"/>
    <cellStyle name="Nota 2 3 2 4 2 3 7" xfId="15059"/>
    <cellStyle name="Nota 2 3 2 4 2 3 7 2" xfId="15060"/>
    <cellStyle name="Nota 2 3 2 4 2 3 7 3" xfId="15061"/>
    <cellStyle name="Nota 2 3 2 4 2 3 8" xfId="15062"/>
    <cellStyle name="Nota 2 3 2 4 2 3 8 2" xfId="15063"/>
    <cellStyle name="Nota 2 3 2 4 2 3 8 3" xfId="15064"/>
    <cellStyle name="Nota 2 3 2 4 2 3 9" xfId="15065"/>
    <cellStyle name="Nota 2 3 2 4 2 3 9 2" xfId="15066"/>
    <cellStyle name="Nota 2 3 2 4 2 4" xfId="15067"/>
    <cellStyle name="Nota 2 3 2 4 2 4 2" xfId="15068"/>
    <cellStyle name="Nota 2 3 2 4 2 4 2 2" xfId="15069"/>
    <cellStyle name="Nota 2 3 2 4 2 4 3" xfId="15070"/>
    <cellStyle name="Nota 2 3 2 4 2 4 3 2" xfId="15071"/>
    <cellStyle name="Nota 2 3 2 4 2 4 4" xfId="15072"/>
    <cellStyle name="Nota 2 3 2 4 2 4 4 2" xfId="15073"/>
    <cellStyle name="Nota 2 3 2 4 2 4 5" xfId="15074"/>
    <cellStyle name="Nota 2 3 2 4 2 4 5 2" xfId="15075"/>
    <cellStyle name="Nota 2 3 2 4 2 4 6" xfId="15076"/>
    <cellStyle name="Nota 2 3 2 4 2 4 6 2" xfId="15077"/>
    <cellStyle name="Nota 2 3 2 4 2 4 7" xfId="15078"/>
    <cellStyle name="Nota 2 3 2 4 2 4 8" xfId="15079"/>
    <cellStyle name="Nota 2 3 2 4 2 5" xfId="15080"/>
    <cellStyle name="Note 2 4 2 3 2 3" xfId="15081"/>
    <cellStyle name="Nota 2 3 2 4 2 5 2" xfId="15082"/>
    <cellStyle name="Note 2 4 2 3 2 3 2" xfId="15083"/>
    <cellStyle name="Nota 2 3 2 4 2 5 2 2" xfId="15084"/>
    <cellStyle name="Note 2 4 2 3 2 4" xfId="15085"/>
    <cellStyle name="Nota 2 3 2 4 2 5 3" xfId="15086"/>
    <cellStyle name="Note 2 4 2 3 2 5" xfId="15087"/>
    <cellStyle name="Nota 2 3 2 4 2 5 4" xfId="15088"/>
    <cellStyle name="Nota 2 3 2 4 2 6" xfId="15089"/>
    <cellStyle name="Nota 2 3 2 4 3" xfId="15090"/>
    <cellStyle name="Nota 3 7 3 4 5 3 2" xfId="15091"/>
    <cellStyle name="Nota 2 3 2 4 3 10" xfId="15092"/>
    <cellStyle name="Nota 2 3 2 4 3 11" xfId="15093"/>
    <cellStyle name="Nota 2 3 2 4 3 2" xfId="15094"/>
    <cellStyle name="Nota 2 3 2 4 3 2 2" xfId="15095"/>
    <cellStyle name="Nota 2 3 2 4 3 2 2 2" xfId="15096"/>
    <cellStyle name="Nota 2 3 2 4 3 2 2 3" xfId="15097"/>
    <cellStyle name="Nota 2 3 2 4 3 2 3" xfId="15098"/>
    <cellStyle name="Nota 2 3 2 4 3 2 3 2" xfId="15099"/>
    <cellStyle name="Nota 2 3 2 4 3 2 4" xfId="15100"/>
    <cellStyle name="Nota 2 3 2 4 3 2 5" xfId="15101"/>
    <cellStyle name="Separador de milhares 2 10 3 2 2 2" xfId="15102"/>
    <cellStyle name="Nota 2 3 2 4 3 3" xfId="15103"/>
    <cellStyle name="Separador de milhares 2 10 3 2 2 2 2" xfId="15104"/>
    <cellStyle name="Nota 2 3 2 4 3 3 2" xfId="15105"/>
    <cellStyle name="Nota 2 3 2 4 3 3 2 2" xfId="15106"/>
    <cellStyle name="Nota 2 3 2 4 3 3 2 3" xfId="15107"/>
    <cellStyle name="Nota 2 3 2 4 3 3 3" xfId="15108"/>
    <cellStyle name="Nota 2 3 2 4 3 3 3 2" xfId="15109"/>
    <cellStyle name="Nota 2 3 2 4 3 3 4" xfId="15110"/>
    <cellStyle name="Nota 2 3 2 4 3 3 5" xfId="15111"/>
    <cellStyle name="Separador de milhares 2 10 3 2 2 3" xfId="15112"/>
    <cellStyle name="Nota 2 3 2 4 3 4" xfId="15113"/>
    <cellStyle name="Separador de milhares 2 3 7 2 2 2 2 3" xfId="15114"/>
    <cellStyle name="Nota 2 3 2 4 3 4 2" xfId="15115"/>
    <cellStyle name="Nota 2 3 2 4 3 4 2 2" xfId="15116"/>
    <cellStyle name="Nota 2 3 2 4 3 4 2 3" xfId="15117"/>
    <cellStyle name="Nota 2 3 2 4 3 4 3" xfId="15118"/>
    <cellStyle name="Nota 2 3 2 4 3 4 3 2" xfId="15119"/>
    <cellStyle name="Nota 2 3 2 4 3 4 4" xfId="15120"/>
    <cellStyle name="Nota 2 3 2 4 3 4 5" xfId="15121"/>
    <cellStyle name="Nota 3 5 2 4 3 6 2 2" xfId="15122"/>
    <cellStyle name="Nota 2 3 2 4 3 5" xfId="15123"/>
    <cellStyle name="Nota 2 3 2 4 3 5 2" xfId="15124"/>
    <cellStyle name="Nota 2 3 2 4 3 5 2 2" xfId="15125"/>
    <cellStyle name="Nota 2 3 2 4 3 5 2 3" xfId="15126"/>
    <cellStyle name="Nota 2 3 2 4 3 5 3" xfId="15127"/>
    <cellStyle name="Nota 2 3 2 4 3 5 3 2" xfId="15128"/>
    <cellStyle name="Nota 2 3 2 4 3 5 4" xfId="15129"/>
    <cellStyle name="Nota 2 3 2 4 3 5 5" xfId="15130"/>
    <cellStyle name="Nota 3 5 2 4 3 6 2 3" xfId="15131"/>
    <cellStyle name="Nota 2 3 2 4 3 6" xfId="15132"/>
    <cellStyle name="Nota 2 3 2 4 3 6 2" xfId="15133"/>
    <cellStyle name="Nota 2 3 2 4 3 6 2 2" xfId="15134"/>
    <cellStyle name="Nota 2 3 2 4 3 6 2 3" xfId="15135"/>
    <cellStyle name="Nota 2 3 2 4 3 6 3" xfId="15136"/>
    <cellStyle name="Nota 2 3 2 4 3 6 4" xfId="15137"/>
    <cellStyle name="Nota 2 3 2 4 4" xfId="15138"/>
    <cellStyle name="Nota 2 3 2 4 4 10" xfId="15139"/>
    <cellStyle name="Nota 2 3 2 4 4 11" xfId="15140"/>
    <cellStyle name="Nota 2 3 2 4 4 2" xfId="15141"/>
    <cellStyle name="Nota 2 3 2 4 4 2 2" xfId="15142"/>
    <cellStyle name="Nota 2 3 2 4 4 2 2 2" xfId="15143"/>
    <cellStyle name="Nota 2 3 2 4 4 2 2 3" xfId="15144"/>
    <cellStyle name="Nota 2 3 2 4 4 2 3" xfId="15145"/>
    <cellStyle name="Nota 2 3 2 4 4 2 3 2" xfId="15146"/>
    <cellStyle name="Nota 2 3 2 4 4 2 4" xfId="15147"/>
    <cellStyle name="Nota 2 3 2 4 4 2 5" xfId="15148"/>
    <cellStyle name="Separador de milhares 2 10 3 2 3 2" xfId="15149"/>
    <cellStyle name="Nota 2 3 2 4 4 3" xfId="15150"/>
    <cellStyle name="Nota 2 3 2 4 4 3 2" xfId="15151"/>
    <cellStyle name="Separador de milhares 2 2 14 8" xfId="15152"/>
    <cellStyle name="Nota 2 3 2 4 4 3 2 2" xfId="15153"/>
    <cellStyle name="Separador de milhares 2 2 14 9" xfId="15154"/>
    <cellStyle name="Nota 2 3 2 4 4 3 2 3" xfId="15155"/>
    <cellStyle name="Nota 2 3 2 4 4 3 3" xfId="15156"/>
    <cellStyle name="Nota 2 3 2 4 4 3 3 2" xfId="15157"/>
    <cellStyle name="Nota 2 3 2 4 4 3 4" xfId="15158"/>
    <cellStyle name="Nota 2 3 2 4 4 3 5" xfId="15159"/>
    <cellStyle name="Nota 2 3 2 4 4 4" xfId="15160"/>
    <cellStyle name="Nota 2 3 2 4 4 4 2" xfId="15161"/>
    <cellStyle name="Nota 2 3 2 4 4 4 2 2" xfId="15162"/>
    <cellStyle name="Nota 2 3 2 4 4 4 2 3" xfId="15163"/>
    <cellStyle name="Nota 2 3 2 4 4 4 3" xfId="15164"/>
    <cellStyle name="Nota 2 3 2 4 4 4 3 2" xfId="15165"/>
    <cellStyle name="Nota 2 3 2 4 4 4 4" xfId="15166"/>
    <cellStyle name="Nota 2 3 2 4 4 4 5" xfId="15167"/>
    <cellStyle name="Nota 2 3 2 4 4 5 2" xfId="15168"/>
    <cellStyle name="Nota 2 3 2 4 4 5 2 2" xfId="15169"/>
    <cellStyle name="Nota 2 3 2 4 4 5 2 3" xfId="15170"/>
    <cellStyle name="Nota 2 3 2 4 4 5 3" xfId="15171"/>
    <cellStyle name="Nota 2 3 2 4 4 5 3 2" xfId="15172"/>
    <cellStyle name="Nota 2 3 2 4 4 5 4" xfId="15173"/>
    <cellStyle name="Nota 2 3 2 4 4 5 5" xfId="15174"/>
    <cellStyle name="Nota 2 3 2 4 4 6 2" xfId="15175"/>
    <cellStyle name="Nota 2 3 2 4 4 6 2 2" xfId="15176"/>
    <cellStyle name="Nota 2 3 2 4 4 6 2 3" xfId="15177"/>
    <cellStyle name="Nota 2 3 2 4 4 6 3" xfId="15178"/>
    <cellStyle name="Separador de milhares 10 3 2 2 2 2" xfId="15179"/>
    <cellStyle name="Nota 2 3 2 4 4 6 4" xfId="15180"/>
    <cellStyle name="Nota 2 3 2 4 5" xfId="15181"/>
    <cellStyle name="Total 3 3 15" xfId="15182"/>
    <cellStyle name="Nota 2 3 2 4 5 2" xfId="15183"/>
    <cellStyle name="Nota 2 3 2 4 5 2 2" xfId="15184"/>
    <cellStyle name="Nota 2 3 2 4 5 3" xfId="15185"/>
    <cellStyle name="Nota 2 3 2 4 5 3 2" xfId="15186"/>
    <cellStyle name="Nota 2 3 2 4 5 4" xfId="15187"/>
    <cellStyle name="Nota 2 3 2 4 5 4 2" xfId="15188"/>
    <cellStyle name="Nota 2 3 2 4 5 5" xfId="15189"/>
    <cellStyle name="Nota 2 3 2 4 5 5 2" xfId="15190"/>
    <cellStyle name="Nota 2 3 2 4 5 6" xfId="15191"/>
    <cellStyle name="Nota 2 3 2 4 6" xfId="15192"/>
    <cellStyle name="Saída 2 2 3 2 11" xfId="15193"/>
    <cellStyle name="Nota 2 3 2 4 6 2" xfId="15194"/>
    <cellStyle name="Nota 2 3 2 4 6 2 2" xfId="15195"/>
    <cellStyle name="Saída 2 2 3 2 12" xfId="15196"/>
    <cellStyle name="Nota 2 3 2 4 6 3" xfId="15197"/>
    <cellStyle name="Nota 2 3 2 4 6 4" xfId="15198"/>
    <cellStyle name="Nota 2 3 2 4 7" xfId="15199"/>
    <cellStyle name="Nota 2 3 2 4 8" xfId="15200"/>
    <cellStyle name="Nota 2 3 2 5 2" xfId="15201"/>
    <cellStyle name="Nota 2 3 2 5 2 2" xfId="15202"/>
    <cellStyle name="Nota 2 3 2 5 2 2 2" xfId="15203"/>
    <cellStyle name="Nota 2 3 2 5 2 2 3" xfId="15204"/>
    <cellStyle name="Nota 2 3 2 5 2 3" xfId="15205"/>
    <cellStyle name="Nota 2 3 2 5 2 3 2" xfId="15206"/>
    <cellStyle name="Nota 2 3 2 5 2 4" xfId="15207"/>
    <cellStyle name="Separador de milhares 6 3 2 2 3 4 2" xfId="15208"/>
    <cellStyle name="Nota 2 3 2 5 2 5" xfId="15209"/>
    <cellStyle name="Nota 2 3 2 5 3" xfId="15210"/>
    <cellStyle name="Separador de milhares 9 2 2 2 2 3" xfId="15211"/>
    <cellStyle name="Nota 2 3 2 5 3 2" xfId="15212"/>
    <cellStyle name="Nota 2 3 2 5 3 2 2" xfId="15213"/>
    <cellStyle name="Nota 2 3 2 5 3 2 3" xfId="15214"/>
    <cellStyle name="Separador de milhares 2 10 3 3 2 2" xfId="15215"/>
    <cellStyle name="Nota 2 3 2 5 3 3" xfId="15216"/>
    <cellStyle name="Nota 2 3 2 5 3 3 2" xfId="15217"/>
    <cellStyle name="Nota 2 3 2 5 3 4" xfId="15218"/>
    <cellStyle name="Nota 2 3 2 5 3 5" xfId="15219"/>
    <cellStyle name="Nota 2 3 2 5 4" xfId="15220"/>
    <cellStyle name="Nota 2 3 2 5 4 2" xfId="15221"/>
    <cellStyle name="Nota 2 3 2 5 4 2 2" xfId="15222"/>
    <cellStyle name="Nota 2 3 2 5 4 2 3" xfId="15223"/>
    <cellStyle name="Nota 2 3 2 5 4 3" xfId="15224"/>
    <cellStyle name="Nota 2 3 2 5 4 3 2" xfId="15225"/>
    <cellStyle name="Nota 2 3 2 5 4 4" xfId="15226"/>
    <cellStyle name="Nota 2 3 2 5 4 5" xfId="15227"/>
    <cellStyle name="Nota 2 3 2 5 5" xfId="15228"/>
    <cellStyle name="Nota 2 3 2 5 5 2" xfId="15229"/>
    <cellStyle name="Nota 2 3 2 5 5 2 2" xfId="15230"/>
    <cellStyle name="Nota 2 3 2 5 5 2 3" xfId="15231"/>
    <cellStyle name="Vírgula 2 4 2 2 2 2 2" xfId="15232"/>
    <cellStyle name="Nota 2 3 2 5 5 3" xfId="15233"/>
    <cellStyle name="Vírgula 2 4 2 2 2 2 2 2" xfId="15234"/>
    <cellStyle name="Nota 2 3 2 5 5 3 2" xfId="15235"/>
    <cellStyle name="Vírgula 2 4 2 2 2 2 3" xfId="15236"/>
    <cellStyle name="Nota 2 3 2 5 5 4" xfId="15237"/>
    <cellStyle name="Vírgula 2 4 2 2 2 2 4" xfId="15238"/>
    <cellStyle name="Nota 2 3 2 5 5 5" xfId="15239"/>
    <cellStyle name="Nota 2 3 2 5 6" xfId="15240"/>
    <cellStyle name="Nota 2 3 2 5 6 2" xfId="15241"/>
    <cellStyle name="Nota 2 3 2 5 6 3" xfId="15242"/>
    <cellStyle name="Nota 2 3 2 5 6 4" xfId="15243"/>
    <cellStyle name="Total 3 2 4 4 2 2" xfId="15244"/>
    <cellStyle name="Nota 2 3 2 5 7" xfId="15245"/>
    <cellStyle name="Nota 2 3 2 5 7 2" xfId="15246"/>
    <cellStyle name="Nota 2 3 2 5 7 3" xfId="15247"/>
    <cellStyle name="Total 3 2 4 4 2 3" xfId="15248"/>
    <cellStyle name="Nota 2 3 2 5 8" xfId="15249"/>
    <cellStyle name="Saída 3 2 2 2 2 12" xfId="15250"/>
    <cellStyle name="Nota 2 3 2 5 8 2" xfId="15251"/>
    <cellStyle name="Nota 2 3 2 5 8 3" xfId="15252"/>
    <cellStyle name="Total 3 2 4 4 2 4" xfId="15253"/>
    <cellStyle name="Nota 2 3 2 5 9" xfId="15254"/>
    <cellStyle name="Nota 2 3 2 5 9 2" xfId="15255"/>
    <cellStyle name="Vírgula 5 2 4" xfId="15256"/>
    <cellStyle name="Nota 2 3 2 6 2" xfId="15257"/>
    <cellStyle name="Vírgula 5 2 5" xfId="15258"/>
    <cellStyle name="Nota 2 3 2 6 3" xfId="15259"/>
    <cellStyle name="Vírgula 5 2 6" xfId="15260"/>
    <cellStyle name="Nota 2 3 2 6 4" xfId="15261"/>
    <cellStyle name="Vírgula 5 2 7" xfId="15262"/>
    <cellStyle name="Nota 2 3 2 6 5" xfId="15263"/>
    <cellStyle name="Nota 2 3 2 6 5 2" xfId="15264"/>
    <cellStyle name="Nota 2 3 2 6 6" xfId="15265"/>
    <cellStyle name="Nota 2 3 2 6 6 2" xfId="15266"/>
    <cellStyle name="Total 3 2 4 4 3 2" xfId="15267"/>
    <cellStyle name="Nota 2 3 2 6 7" xfId="15268"/>
    <cellStyle name="Total 3 2 4 4 3 3" xfId="15269"/>
    <cellStyle name="Nota 2 3 2 6 8" xfId="15270"/>
    <cellStyle name="Vírgula 5 3 4" xfId="15271"/>
    <cellStyle name="Nota 2 3 2 7 2" xfId="15272"/>
    <cellStyle name="Vírgula 5 3 4 2" xfId="15273"/>
    <cellStyle name="Nota 2 3 2 7 2 2" xfId="15274"/>
    <cellStyle name="Nota 2 3 2 7 2 2 2" xfId="15275"/>
    <cellStyle name="Nota 2 3 2 7 2 3" xfId="15276"/>
    <cellStyle name="Nota 2 3 2 7 2 4" xfId="15277"/>
    <cellStyle name="Vírgula 5 3 5" xfId="15278"/>
    <cellStyle name="Nota 2 3 2 7 3" xfId="15279"/>
    <cellStyle name="Nota 2 3 2 7 3 2" xfId="15280"/>
    <cellStyle name="Nota 2 3 2 7 4 2" xfId="15281"/>
    <cellStyle name="Nota 2 3 2 7 5 2" xfId="15282"/>
    <cellStyle name="Nota 2 3 2 7 6 2" xfId="15283"/>
    <cellStyle name="Nota 3 6 2 2" xfId="15284"/>
    <cellStyle name="Nota 2 3 2 7 7" xfId="15285"/>
    <cellStyle name="Nota 3 6 2 3" xfId="15286"/>
    <cellStyle name="Nota 2 3 2 7 8" xfId="15287"/>
    <cellStyle name="Nota 2 3 2 8" xfId="15288"/>
    <cellStyle name="Nota 2 3 2 8 2" xfId="15289"/>
    <cellStyle name="Nota 2 3 2 8 2 2" xfId="15290"/>
    <cellStyle name="Nota 2 3 2 8 2 2 2" xfId="15291"/>
    <cellStyle name="Nota 2 3 2 8 2 3" xfId="15292"/>
    <cellStyle name="Nota 2 3 2 8 2 4" xfId="15293"/>
    <cellStyle name="Nota 2 3 2 8 3" xfId="15294"/>
    <cellStyle name="Nota 2 3 2 8 3 2" xfId="15295"/>
    <cellStyle name="Nota 2 3 2 8 4" xfId="15296"/>
    <cellStyle name="Nota 2 3 2 8 4 2" xfId="15297"/>
    <cellStyle name="Nota 2 3 2 8 5" xfId="15298"/>
    <cellStyle name="Nota 2 3 2 8 5 2" xfId="15299"/>
    <cellStyle name="Nota 2 3 2 8 6" xfId="15300"/>
    <cellStyle name="Nota 2 3 2 8 6 2" xfId="15301"/>
    <cellStyle name="Nota 3 6 3 2" xfId="15302"/>
    <cellStyle name="Nota 2 3 2 8 7" xfId="15303"/>
    <cellStyle name="Nota 3 6 3 3" xfId="15304"/>
    <cellStyle name="Nota 2 3 2 8 8" xfId="15305"/>
    <cellStyle name="Nota 2 3 2 9" xfId="15306"/>
    <cellStyle name="Nota 2 3 2 9 2" xfId="15307"/>
    <cellStyle name="Nota 2 3 2 9 2 2" xfId="15308"/>
    <cellStyle name="Nota 2 3 2 9 2 3" xfId="15309"/>
    <cellStyle name="Note 2 4 3 6 2 3" xfId="15310"/>
    <cellStyle name="Nota 2 3 3" xfId="15311"/>
    <cellStyle name="Nota 2 3 3 10" xfId="15312"/>
    <cellStyle name="Nota 2 3 3 10 2" xfId="15313"/>
    <cellStyle name="Nota 2 3 3 10 3" xfId="15314"/>
    <cellStyle name="Nota 2 3 3 11" xfId="15315"/>
    <cellStyle name="Nota 2 3 3 11 2" xfId="15316"/>
    <cellStyle name="Nota 2 3 3 11 3" xfId="15317"/>
    <cellStyle name="Nota 2 3 3 12" xfId="15318"/>
    <cellStyle name="Nota 2 3 3 12 2" xfId="15319"/>
    <cellStyle name="Nota 2 3 3 13" xfId="15320"/>
    <cellStyle name="Nota 2 3 3 14" xfId="15321"/>
    <cellStyle name="Nota 2 3 3 2" xfId="15322"/>
    <cellStyle name="Separador de milhares 15 3" xfId="15323"/>
    <cellStyle name="Nota 2 3 3 2 2 2" xfId="15324"/>
    <cellStyle name="Separador de milhares 15 3 2 2" xfId="15325"/>
    <cellStyle name="Nota 2 3 3 2 2 2 2 2" xfId="15326"/>
    <cellStyle name="Separador de milhares 15 3 2 3" xfId="15327"/>
    <cellStyle name="Nota 2 3 3 2 2 2 2 3" xfId="15328"/>
    <cellStyle name="Separador de milhares 15 3 3 2" xfId="15329"/>
    <cellStyle name="Nota 2 3 3 2 2 2 3 2" xfId="15330"/>
    <cellStyle name="Nota 2 3 3 2 2 2 5" xfId="15331"/>
    <cellStyle name="Separador de milhares 15 4" xfId="15332"/>
    <cellStyle name="Nota 2 3 3 2 2 3" xfId="15333"/>
    <cellStyle name="Separador de milhares 15 4 2 2" xfId="15334"/>
    <cellStyle name="Nota 2 3 3 2 2 3 2 2" xfId="15335"/>
    <cellStyle name="Nota 2 3 3 2 2 3 2 3" xfId="15336"/>
    <cellStyle name="Nota 2 3 3 2 2 3 3 2" xfId="15337"/>
    <cellStyle name="Nota 2 3 3 2 2 3 5" xfId="15338"/>
    <cellStyle name="Separador de milhares 15 5 2 2" xfId="15339"/>
    <cellStyle name="Nota 2 3 3 2 2 4 2 2" xfId="15340"/>
    <cellStyle name="Nota 2 3 3 2 2 4 2 3" xfId="15341"/>
    <cellStyle name="Saída 3 3 3 2 11" xfId="15342"/>
    <cellStyle name="Nota 2 3 3 2 2 4 3 2" xfId="15343"/>
    <cellStyle name="Nota 2 3 3 2 2 4 5" xfId="15344"/>
    <cellStyle name="Nota 2 3 3 2 2 5 2 2" xfId="15345"/>
    <cellStyle name="Nota 2 3 3 2 2 5 2 3" xfId="15346"/>
    <cellStyle name="Nota 2 3 3 2 2 5 3 2" xfId="15347"/>
    <cellStyle name="Nota 2 3 3 2 2 5 4" xfId="15348"/>
    <cellStyle name="Nota 2 3 3 2 2 5 5" xfId="15349"/>
    <cellStyle name="Nota 2 3 3 2 2 6 2 2" xfId="15350"/>
    <cellStyle name="Nota 2 3 3 2 2 6 3" xfId="15351"/>
    <cellStyle name="Nota 2 3 3 2 2 6 4" xfId="15352"/>
    <cellStyle name="Total 2 2 3 3 2 7" xfId="15353"/>
    <cellStyle name="Nota 2 3 3 2 2 7 2" xfId="15354"/>
    <cellStyle name="Total 2 2 3 3 2 8" xfId="15355"/>
    <cellStyle name="Nota 2 3 3 2 2 7 3" xfId="15356"/>
    <cellStyle name="Nota 3 6 2 3 4 9 2" xfId="15357"/>
    <cellStyle name="Nota 2 3 3 2 2 9" xfId="15358"/>
    <cellStyle name="Nota 2 3 3 2 3" xfId="15359"/>
    <cellStyle name="Nota 2 3 3 2 3 2" xfId="15360"/>
    <cellStyle name="Nota 2 3 3 2 3 2 2" xfId="15361"/>
    <cellStyle name="Nota 2 3 3 2 3 2 2 3" xfId="15362"/>
    <cellStyle name="Nota 2 3 3 2 3 2 3" xfId="15363"/>
    <cellStyle name="Nota 2 3 3 2 3 2 3 2" xfId="15364"/>
    <cellStyle name="Nota 2 3 3 2 3 2 4" xfId="15365"/>
    <cellStyle name="Nota 2 3 3 2 3 2 5" xfId="15366"/>
    <cellStyle name="Nota 2 3 3 2 3 3" xfId="15367"/>
    <cellStyle name="Nota 2 3 3 2 3 3 3 2" xfId="15368"/>
    <cellStyle name="Nota 2 3 3 2 3 3 5" xfId="15369"/>
    <cellStyle name="Nota 2 3 3 2 3 4 2 3" xfId="15370"/>
    <cellStyle name="Nota 2 3 3 2 3 4 3 2" xfId="15371"/>
    <cellStyle name="Separador de milhares 2 3 9 3 2 2 2 2" xfId="15372"/>
    <cellStyle name="Nota 2 3 3 2 3 4 5" xfId="15373"/>
    <cellStyle name="Nota 2 3 3 2 3 5 2" xfId="15374"/>
    <cellStyle name="Nota 2 3 3 2 3 5 2 2" xfId="15375"/>
    <cellStyle name="Nota 2 3 3 2 3 5 2 3" xfId="15376"/>
    <cellStyle name="Nota 2 3 3 2 3 5 3" xfId="15377"/>
    <cellStyle name="Nota 2 3 3 2 3 5 3 2" xfId="15378"/>
    <cellStyle name="Nota 2 3 3 2 3 5 4" xfId="15379"/>
    <cellStyle name="Nota 2 3 3 2 3 5 5" xfId="15380"/>
    <cellStyle name="Nota 2 3 3 2 3 6 2" xfId="15381"/>
    <cellStyle name="Nota 2 3 3 2 3 6 2 2" xfId="15382"/>
    <cellStyle name="Nota 2 3 3 2 3 6 3" xfId="15383"/>
    <cellStyle name="Nota 2 3 3 2 3 6 4" xfId="15384"/>
    <cellStyle name="Nota 2 3 3 2 3 8" xfId="15385"/>
    <cellStyle name="Nota 2 3 3 2 3 9" xfId="15386"/>
    <cellStyle name="Nota 2 3 3 2 4" xfId="15387"/>
    <cellStyle name="Nota 2 3 3 2 4 2" xfId="15388"/>
    <cellStyle name="Total 3 2 2 2 2 2 3" xfId="15389"/>
    <cellStyle name="Nota 2 3 3 2 4 2 2" xfId="15390"/>
    <cellStyle name="Nota 2 3 3 2 4 3" xfId="15391"/>
    <cellStyle name="Total 3 2 2 2 2 3 3" xfId="15392"/>
    <cellStyle name="Nota 2 3 3 2 4 3 2" xfId="15393"/>
    <cellStyle name="Total 3 2 2 2 2 4 3" xfId="15394"/>
    <cellStyle name="Nota 2 3 3 2 4 4 2" xfId="15395"/>
    <cellStyle name="Total 3 2 2 2 2 5 3" xfId="15396"/>
    <cellStyle name="Nota 2 3 3 2 4 5 2" xfId="15397"/>
    <cellStyle name="Total 3 2 2 2 2 6 3" xfId="15398"/>
    <cellStyle name="Nota 2 3 3 2 4 6 2" xfId="15399"/>
    <cellStyle name="Nota 2 3 3 2 4 7" xfId="15400"/>
    <cellStyle name="Nota 2 3 3 2 4 8" xfId="15401"/>
    <cellStyle name="Note 3 3 2 9 2" xfId="15402"/>
    <cellStyle name="Nota 2 3 3 2 5" xfId="15403"/>
    <cellStyle name="Nota 2 3 3 2 5 2" xfId="15404"/>
    <cellStyle name="Total 3 2 2 2 3 2 3" xfId="15405"/>
    <cellStyle name="Nota 2 3 3 2 5 2 2" xfId="15406"/>
    <cellStyle name="Nota 2 3 3 2 5 3" xfId="15407"/>
    <cellStyle name="Nota 2 3 3 2 6" xfId="15408"/>
    <cellStyle name="Nota 2 3 3 3" xfId="15409"/>
    <cellStyle name="Nota 2 3 3 3 2" xfId="15410"/>
    <cellStyle name="Nota 2 3 3 3 2 10" xfId="15411"/>
    <cellStyle name="Nota 2 3 3 3 2 11" xfId="15412"/>
    <cellStyle name="Nota 2 3 3 3 2 2" xfId="15413"/>
    <cellStyle name="Nota 2 3 3 3 2 2 2" xfId="15414"/>
    <cellStyle name="Nota 2 3 3 3 2 2 2 2" xfId="15415"/>
    <cellStyle name="Nota 2 3 3 3 2 2 2 3" xfId="15416"/>
    <cellStyle name="Nota 2 3 3 3 2 2 3 2" xfId="15417"/>
    <cellStyle name="Nota 2 3 3 3 2 3" xfId="15418"/>
    <cellStyle name="Nota 2 3 3 3 2 3 2" xfId="15419"/>
    <cellStyle name="Nota 2 3 3 3 2 3 2 2" xfId="15420"/>
    <cellStyle name="Nota 2 3 3 3 2 3 2 3" xfId="15421"/>
    <cellStyle name="Vírgula 2 4 3 3 3 2 2 2 2" xfId="15422"/>
    <cellStyle name="Nota 2 3 3 3 2 3 3" xfId="15423"/>
    <cellStyle name="Nota 2 3 3 3 2 3 3 2" xfId="15424"/>
    <cellStyle name="Nota 2 3 3 3 2 3 4" xfId="15425"/>
    <cellStyle name="Nota 2 3 3 3 2 3 5" xfId="15426"/>
    <cellStyle name="Separador de milhares 14 2 3 2 2" xfId="15427"/>
    <cellStyle name="Nota 2 3 3 3 2 4 2" xfId="15428"/>
    <cellStyle name="Separador de milhares 14 2 3 2 2 2" xfId="15429"/>
    <cellStyle name="Saída 3 2 3 2 8 3" xfId="15430"/>
    <cellStyle name="Nota 2 3 3 3 2 4 2 2" xfId="15431"/>
    <cellStyle name="Saída 3 2 3 2 8 4" xfId="15432"/>
    <cellStyle name="Nota 2 3 3 3 2 4 2 3" xfId="15433"/>
    <cellStyle name="Separador de milhares 14 2 3 2 3" xfId="15434"/>
    <cellStyle name="Nota 2 3 3 3 2 4 3" xfId="15435"/>
    <cellStyle name="Saída 3 2 3 2 9 3" xfId="15436"/>
    <cellStyle name="Nota 2 3 3 3 2 4 3 2" xfId="15437"/>
    <cellStyle name="Nota 2 3 3 3 2 4 4" xfId="15438"/>
    <cellStyle name="Nota 2 3 3 3 2 4 5" xfId="15439"/>
    <cellStyle name="Separador de milhares 14 2 3 3 2" xfId="15440"/>
    <cellStyle name="Nota 2 3 3 3 2 5 2" xfId="15441"/>
    <cellStyle name="Saída 3 2 3 3 8 3" xfId="15442"/>
    <cellStyle name="Nota 2 3 3 3 2 5 2 2" xfId="15443"/>
    <cellStyle name="Saída 3 2 3 3 8 4" xfId="15444"/>
    <cellStyle name="Nota 2 3 3 3 2 5 2 3" xfId="15445"/>
    <cellStyle name="Nota 2 3 3 3 2 5 3" xfId="15446"/>
    <cellStyle name="Nota 2 3 3 3 2 5 4" xfId="15447"/>
    <cellStyle name="Nota 2 3 3 3 2 5 5" xfId="15448"/>
    <cellStyle name="Separador de milhares 14 2 3 4" xfId="15449"/>
    <cellStyle name="Nota 2 3 3 3 2 6" xfId="15450"/>
    <cellStyle name="Separador de milhares 2 7 3 4 2" xfId="15451"/>
    <cellStyle name="Nota 2 3 3 3 2 6 2 2" xfId="15452"/>
    <cellStyle name="Separador de milhares 2 7 3 4 3" xfId="15453"/>
    <cellStyle name="Nota 2 3 3 3 2 6 2 3" xfId="15454"/>
    <cellStyle name="Separador de milhares 2 7 3 5" xfId="15455"/>
    <cellStyle name="Output 3 2 2 2 2 4" xfId="15456"/>
    <cellStyle name="Nota 2 3 3 3 2 6 3" xfId="15457"/>
    <cellStyle name="Separador de milhares 2 7 3 6" xfId="15458"/>
    <cellStyle name="Nota 2 3 3 3 2 6 4" xfId="15459"/>
    <cellStyle name="Nota 2 3 3 3 2 7" xfId="15460"/>
    <cellStyle name="Output 3 2 2 2 3 3" xfId="15461"/>
    <cellStyle name="Nota 2 3 3 3 2 7 2" xfId="15462"/>
    <cellStyle name="Nota 2 3 3 3 2 7 3" xfId="15463"/>
    <cellStyle name="Nota 2 3 3 3 2 8" xfId="15464"/>
    <cellStyle name="Saída 2 2 2" xfId="15465"/>
    <cellStyle name="Nota 2 3 3 3 2 9" xfId="15466"/>
    <cellStyle name="Separador de milhares 2 2 11 3 2 2 2 2" xfId="15467"/>
    <cellStyle name="Nota 2 3 3 3 3" xfId="15468"/>
    <cellStyle name="Nota 3" xfId="15469"/>
    <cellStyle name="Nota 2 3 3 3 3 10" xfId="15470"/>
    <cellStyle name="Nota 4" xfId="15471"/>
    <cellStyle name="Nota 2 3 3 3 3 11" xfId="15472"/>
    <cellStyle name="Nota 2 3 3 3 3 2" xfId="15473"/>
    <cellStyle name="Separador de milhares 2 2 8 2 2 2 2 2" xfId="15474"/>
    <cellStyle name="Nota 3 6 5 2 2 7 2" xfId="15475"/>
    <cellStyle name="Nota 2 3 3 3 3 2 3" xfId="15476"/>
    <cellStyle name="Separador de milhares 2 2 8 2 2 2 2 3" xfId="15477"/>
    <cellStyle name="Nota 3 6 5 2 2 7 3" xfId="15478"/>
    <cellStyle name="Nota 2 3 3 3 3 2 4" xfId="15479"/>
    <cellStyle name="Nota 2 3 3 3 3 2 5" xfId="15480"/>
    <cellStyle name="Nota 2 3 3 3 3 3" xfId="15481"/>
    <cellStyle name="Nota 2 3 3 3 3 3 2" xfId="15482"/>
    <cellStyle name="Separador de milhares 2 2 8 2 2 2 3 2" xfId="15483"/>
    <cellStyle name="Nota 3 6 5 2 2 8 2" xfId="15484"/>
    <cellStyle name="Nota 2 3 3 3 3 3 3" xfId="15485"/>
    <cellStyle name="Nota 3 6 5 2 2 8 3" xfId="15486"/>
    <cellStyle name="Nota 2 3 3 3 3 3 4" xfId="15487"/>
    <cellStyle name="Nota 2 3 3 3 3 3 5" xfId="15488"/>
    <cellStyle name="Nota 2 3 3 3 3 4 2" xfId="15489"/>
    <cellStyle name="Nota 2 3 3 3 3 4 2 2" xfId="15490"/>
    <cellStyle name="Nota 3 6 5 2 2 9 2" xfId="15491"/>
    <cellStyle name="Nota 2 3 3 3 3 4 3" xfId="15492"/>
    <cellStyle name="Nota 2 3 3 3 3 4 3 2" xfId="15493"/>
    <cellStyle name="Nota 2 3 3 3 3 4 4" xfId="15494"/>
    <cellStyle name="Nota 2 3 3 3 3 4 5" xfId="15495"/>
    <cellStyle name="Nota 2 3 3 3 3 5 2" xfId="15496"/>
    <cellStyle name="Nota 2 3 3 3 3 5 2 2" xfId="15497"/>
    <cellStyle name="Saída 2 2 2 2 2 4 2" xfId="15498"/>
    <cellStyle name="Nota 2 3 3 3 3 5 2 3" xfId="15499"/>
    <cellStyle name="Nota 2 3 3 3 3 5 5" xfId="15500"/>
    <cellStyle name="Nota 3 5 2 4 4 5 2 3" xfId="15501"/>
    <cellStyle name="Nota 2 3 3 3 3 6" xfId="15502"/>
    <cellStyle name="Separador de milhares 2 8 3 4" xfId="15503"/>
    <cellStyle name="Output 3 2 2 3 2 3" xfId="15504"/>
    <cellStyle name="Nota 2 3 3 3 3 6 2" xfId="15505"/>
    <cellStyle name="Separador de milhares 2 8 3 4 2" xfId="15506"/>
    <cellStyle name="Nota 2 3 3 3 3 6 2 2" xfId="15507"/>
    <cellStyle name="Separador de milhares 2 8 3 4 3" xfId="15508"/>
    <cellStyle name="Saída 2 2 2 2 3 4 2" xfId="15509"/>
    <cellStyle name="Nota 2 3 3 3 3 6 2 3" xfId="15510"/>
    <cellStyle name="Separador de milhares 2 8 3 5" xfId="15511"/>
    <cellStyle name="Output 3 2 2 3 2 4" xfId="15512"/>
    <cellStyle name="Nota 2 3 3 3 3 6 3" xfId="15513"/>
    <cellStyle name="Separador de milhares 2 8 3 6" xfId="15514"/>
    <cellStyle name="Nota 2 3 3 3 3 6 4" xfId="15515"/>
    <cellStyle name="Nota 2 3 3 3 3 7" xfId="15516"/>
    <cellStyle name="Output 3 2 2 3 3 3" xfId="15517"/>
    <cellStyle name="Nota 2 3 3 3 3 7 2" xfId="15518"/>
    <cellStyle name="Nota 2 3 3 3 3 7 3" xfId="15519"/>
    <cellStyle name="Nota 2 3 3 3 3 8" xfId="15520"/>
    <cellStyle name="Nota 2 3 3 3 3 9" xfId="15521"/>
    <cellStyle name="Nota 2 3 3 3 4" xfId="15522"/>
    <cellStyle name="Nota 2 3 3 3 4 2" xfId="15523"/>
    <cellStyle name="Total 3 2 2 3 2 2 3" xfId="15524"/>
    <cellStyle name="Nota 2 3 3 3 4 2 2" xfId="15525"/>
    <cellStyle name="Nota 2 3 3 3 4 3" xfId="15526"/>
    <cellStyle name="Total 3 2 2 3 2 3 3" xfId="15527"/>
    <cellStyle name="Nota 2 3 3 3 4 3 2" xfId="15528"/>
    <cellStyle name="Nota 2 3 3 3 4 4" xfId="15529"/>
    <cellStyle name="Nota 2 3 3 3 4 4 2" xfId="15530"/>
    <cellStyle name="Nota 2 3 3 3 4 5 2" xfId="15531"/>
    <cellStyle name="Nota 2 3 3 3 4 7" xfId="15532"/>
    <cellStyle name="Nota 2 3 3 3 4 8" xfId="15533"/>
    <cellStyle name="Nota 2 3 3 3 5" xfId="15534"/>
    <cellStyle name="Nota 2 3 3 3 5 2" xfId="15535"/>
    <cellStyle name="Total 3 2 2 3 3 2 3" xfId="15536"/>
    <cellStyle name="Total 3 2 2 2 6 3" xfId="15537"/>
    <cellStyle name="Nota 2 3 3 3 5 2 2" xfId="15538"/>
    <cellStyle name="Nota 2 3 3 3 5 3" xfId="15539"/>
    <cellStyle name="Nota 2 3 3 3 5 4" xfId="15540"/>
    <cellStyle name="Nota 2 3 3 3 6" xfId="15541"/>
    <cellStyle name="Nota 2 3 3 4" xfId="15542"/>
    <cellStyle name="Nota 2 3 3 4 10" xfId="15543"/>
    <cellStyle name="Nota 2 3 3 4 11" xfId="15544"/>
    <cellStyle name="Nota 2 3 3 4 2" xfId="15545"/>
    <cellStyle name="Nota 2 3 3 4 2 2" xfId="15546"/>
    <cellStyle name="Nota 2 3 3 4 2 2 2" xfId="15547"/>
    <cellStyle name="Nota 2 3 3 4 2 2 3" xfId="15548"/>
    <cellStyle name="Nota 2 3 3 4 2 3" xfId="15549"/>
    <cellStyle name="Nota 2 3 3 4 2 3 2" xfId="15550"/>
    <cellStyle name="Nota 2 3 3 4 2 4" xfId="15551"/>
    <cellStyle name="Nota 2 3 3 4 2 5" xfId="15552"/>
    <cellStyle name="Nota 2 3 3 4 3" xfId="15553"/>
    <cellStyle name="Nota 2 3 3 4 3 2" xfId="15554"/>
    <cellStyle name="Nota 2 3 3 4 3 3" xfId="15555"/>
    <cellStyle name="Nota 2 3 3 4 3 4" xfId="15556"/>
    <cellStyle name="Nota 3 5 2 4 4 6 2 2" xfId="15557"/>
    <cellStyle name="Nota 2 3 3 4 3 5" xfId="15558"/>
    <cellStyle name="Nota 2 3 3 4 4" xfId="15559"/>
    <cellStyle name="Nota 2 3 3 4 4 2" xfId="15560"/>
    <cellStyle name="Total 3 2 2 4 2 2 3" xfId="15561"/>
    <cellStyle name="Nota 2 3 4 3" xfId="15562"/>
    <cellStyle name="Nota 2 3 3 4 4 2 2" xfId="15563"/>
    <cellStyle name="Nota 2 3 4 4" xfId="15564"/>
    <cellStyle name="Nota 2 3 3 4 4 2 3" xfId="15565"/>
    <cellStyle name="Nota 2 3 3 4 4 3" xfId="15566"/>
    <cellStyle name="Total 3 2 4 11" xfId="15567"/>
    <cellStyle name="Nota 2 3 5 3" xfId="15568"/>
    <cellStyle name="Nota 2 3 3 4 4 3 2" xfId="15569"/>
    <cellStyle name="Nota 2 3 3 4 4 4" xfId="15570"/>
    <cellStyle name="Nota 2 3 3 4 4 5" xfId="15571"/>
    <cellStyle name="Nota 2 3 3 4 5" xfId="15572"/>
    <cellStyle name="Nota 2 3 3 4 5 2" xfId="15573"/>
    <cellStyle name="Total 3 2 3 2 6 3" xfId="15574"/>
    <cellStyle name="Nota 2 3 3 4 5 2 2" xfId="15575"/>
    <cellStyle name="Total 3 2 3 2 6 4" xfId="15576"/>
    <cellStyle name="Separador de milhares 7 4 7 2 3 2" xfId="15577"/>
    <cellStyle name="Nota 2 3 3 4 5 2 3" xfId="15578"/>
    <cellStyle name="Nota 2 3 3 4 5 3" xfId="15579"/>
    <cellStyle name="Total 3 2 3 2 7 3" xfId="15580"/>
    <cellStyle name="Note 2 10 3" xfId="15581"/>
    <cellStyle name="Nota 2 3 3 4 5 3 2" xfId="15582"/>
    <cellStyle name="Nota 2 3 3 4 5 4" xfId="15583"/>
    <cellStyle name="Nota 2 3 3 4 5 5" xfId="15584"/>
    <cellStyle name="Nota 2 3 3 4 6" xfId="15585"/>
    <cellStyle name="Nota 2 3 3 4 6 2" xfId="15586"/>
    <cellStyle name="Total 3 2 3 3 6 3" xfId="15587"/>
    <cellStyle name="Nota 2 3 3 4 6 2 2" xfId="15588"/>
    <cellStyle name="Total 3 2 3 3 6 4" xfId="15589"/>
    <cellStyle name="Nota 2 3 3 4 6 2 3" xfId="15590"/>
    <cellStyle name="Nota 2 3 3 4 6 3" xfId="15591"/>
    <cellStyle name="Nota 2 3 3 4 6 4" xfId="15592"/>
    <cellStyle name="Nota 2 3 3 4 7" xfId="15593"/>
    <cellStyle name="Nota 2 3 3 4 7 2" xfId="15594"/>
    <cellStyle name="Nota 2 3 3 4 7 3" xfId="15595"/>
    <cellStyle name="Nota 2 3 3 4 8" xfId="15596"/>
    <cellStyle name="Nota 2 3 3 4 8 2" xfId="15597"/>
    <cellStyle name="Nota 2 3 3 4 8 3" xfId="15598"/>
    <cellStyle name="Nota 2 3 3 4 9" xfId="15599"/>
    <cellStyle name="Nota 2 3 3 4 9 2" xfId="15600"/>
    <cellStyle name="Nota 2 3 3 5" xfId="15601"/>
    <cellStyle name="Nota 2 3 3 5 10" xfId="15602"/>
    <cellStyle name="Nota 2 3 3 5 11" xfId="15603"/>
    <cellStyle name="Nota 2 3 3 5 2" xfId="15604"/>
    <cellStyle name="Nota 2 3 3 5 2 2" xfId="15605"/>
    <cellStyle name="Nota 2 3 3 5 2 2 2" xfId="15606"/>
    <cellStyle name="Nota 2 3 3 5 2 2 3" xfId="15607"/>
    <cellStyle name="Nota 2 3 3 5 2 3" xfId="15608"/>
    <cellStyle name="Nota 2 3 3 5 2 3 2" xfId="15609"/>
    <cellStyle name="Nota 2 3 3 5 2 4" xfId="15610"/>
    <cellStyle name="Nota 2 3 3 5 2 5" xfId="15611"/>
    <cellStyle name="Nota 2 3 3 5 3" xfId="15612"/>
    <cellStyle name="Nota 2 3 3 5 3 2 2" xfId="15613"/>
    <cellStyle name="Nota 2 3 3 5 3 2 3" xfId="15614"/>
    <cellStyle name="Nota 2 3 3 5 3 3" xfId="15615"/>
    <cellStyle name="Nota 2 3 3 5 3 3 2" xfId="15616"/>
    <cellStyle name="Nota 2 3 3 5 3 4" xfId="15617"/>
    <cellStyle name="Nota 2 3 3 5 3 5" xfId="15618"/>
    <cellStyle name="Nota 2 3 3 5 4" xfId="15619"/>
    <cellStyle name="Nota 2 3 3 5 4 2" xfId="15620"/>
    <cellStyle name="Nota 2 3 3 5 4 2 2" xfId="15621"/>
    <cellStyle name="Nota 2 3 3 5 4 2 3" xfId="15622"/>
    <cellStyle name="Nota 2 3 3 5 4 3" xfId="15623"/>
    <cellStyle name="Nota 2 3 3 5 4 3 2" xfId="15624"/>
    <cellStyle name="Nota 2 3 3 5 4 4" xfId="15625"/>
    <cellStyle name="Nota 2 3 3 5 4 5" xfId="15626"/>
    <cellStyle name="Nota 2 3 3 5 5" xfId="15627"/>
    <cellStyle name="Nota 2 3 3 5 5 2" xfId="15628"/>
    <cellStyle name="Separador de milhares 2 3 2 2 2 3 3" xfId="15629"/>
    <cellStyle name="Nota 2 3 3 5 5 2 2" xfId="15630"/>
    <cellStyle name="Separador de milhares 7 4 8 2 3 2" xfId="15631"/>
    <cellStyle name="Nota 2 3 3 5 5 2 3" xfId="15632"/>
    <cellStyle name="Vírgula 2 4 2 3 2 2 2" xfId="15633"/>
    <cellStyle name="Nota 2 3 3 5 5 3" xfId="15634"/>
    <cellStyle name="Separador de milhares 2 3 2 2 2 4 3" xfId="15635"/>
    <cellStyle name="Nota 2 3 3 5 5 3 2" xfId="15636"/>
    <cellStyle name="Nota 2 3 3 5 5 4" xfId="15637"/>
    <cellStyle name="Nota 2 3 3 5 5 5" xfId="15638"/>
    <cellStyle name="Nota 2 3 3 5 6" xfId="15639"/>
    <cellStyle name="Nota 2 3 3 5 6 2" xfId="15640"/>
    <cellStyle name="Nota 2 3 3 5 6 3" xfId="15641"/>
    <cellStyle name="Nota 2 3 3 5 6 4" xfId="15642"/>
    <cellStyle name="Total 3 2 4 5 2 2" xfId="15643"/>
    <cellStyle name="Nota 2 3 3 5 7" xfId="15644"/>
    <cellStyle name="Nota 2 3 3 5 7 2" xfId="15645"/>
    <cellStyle name="Nota 2 3 3 5 7 3" xfId="15646"/>
    <cellStyle name="Total 3 2 4 5 2 3" xfId="15647"/>
    <cellStyle name="Nota 2 3 3 5 8" xfId="15648"/>
    <cellStyle name="Nota 2 3 3 5 8 2" xfId="15649"/>
    <cellStyle name="Nota 2 3 3 5 8 3" xfId="15650"/>
    <cellStyle name="Total 3 2 4 5 2 4" xfId="15651"/>
    <cellStyle name="Nota 2 3 3 5 9" xfId="15652"/>
    <cellStyle name="Nota 2 3 3 5 9 2" xfId="15653"/>
    <cellStyle name="Nota 2 3 3 6" xfId="15654"/>
    <cellStyle name="Vírgula 6 2 4" xfId="15655"/>
    <cellStyle name="Nota 2 3 3 6 2" xfId="15656"/>
    <cellStyle name="Nota 2 3 3 6 2 2" xfId="15657"/>
    <cellStyle name="Nota 2 3 3 6 2 2 2" xfId="15658"/>
    <cellStyle name="Nota 2 3 3 6 2 3" xfId="15659"/>
    <cellStyle name="Nota 2 3 3 6 2 4" xfId="15660"/>
    <cellStyle name="Nota 2 3 3 6 3" xfId="15661"/>
    <cellStyle name="Nota 2 3 3 6 4" xfId="15662"/>
    <cellStyle name="Nota 2 3 3 6 5" xfId="15663"/>
    <cellStyle name="Nota 2 3 3 6 5 2" xfId="15664"/>
    <cellStyle name="Separador de milhares 2 3 4 2 2 2" xfId="15665"/>
    <cellStyle name="Nota 2 3 3 6 6" xfId="15666"/>
    <cellStyle name="Separador de milhares 2 3 4 2 2 2 2" xfId="15667"/>
    <cellStyle name="Nota 2 3 3 6 6 2" xfId="15668"/>
    <cellStyle name="Total 3 2 4 5 3 2" xfId="15669"/>
    <cellStyle name="Separador de milhares 2 3 4 2 2 3" xfId="15670"/>
    <cellStyle name="Nota 2 3 3 6 7" xfId="15671"/>
    <cellStyle name="Total 3 2 4 5 3 3" xfId="15672"/>
    <cellStyle name="Separador de milhares 2 3 4 2 2 4" xfId="15673"/>
    <cellStyle name="Nota 2 3 3 6 8" xfId="15674"/>
    <cellStyle name="Nota 2 3 3 7" xfId="15675"/>
    <cellStyle name="Vírgula 6 3 4" xfId="15676"/>
    <cellStyle name="Nota 2 3 3 7 2" xfId="15677"/>
    <cellStyle name="Vírgula 6 3 4 2" xfId="15678"/>
    <cellStyle name="Nota 2 3 3 7 2 2" xfId="15679"/>
    <cellStyle name="Vírgula 6 3 4 3" xfId="15680"/>
    <cellStyle name="Nota 2 3 3 7 2 3" xfId="15681"/>
    <cellStyle name="Vírgula 6 3 5" xfId="15682"/>
    <cellStyle name="Nota 2 3 3 7 3" xfId="15683"/>
    <cellStyle name="Vírgula 6 3 6" xfId="15684"/>
    <cellStyle name="Nota 2 3 3 7 4" xfId="15685"/>
    <cellStyle name="Nota 2 3 3 8" xfId="15686"/>
    <cellStyle name="Vírgula 6 4 4" xfId="15687"/>
    <cellStyle name="Nota 2 3 3 8 2" xfId="15688"/>
    <cellStyle name="Vírgula 6 4 4 2" xfId="15689"/>
    <cellStyle name="Nota 2 3 3 8 2 2" xfId="15690"/>
    <cellStyle name="Nota 2 3 3 8 2 3" xfId="15691"/>
    <cellStyle name="Vírgula 6 4 5" xfId="15692"/>
    <cellStyle name="Nota 2 3 3 8 3" xfId="15693"/>
    <cellStyle name="Vírgula 6 4 6" xfId="15694"/>
    <cellStyle name="Nota 2 3 3 8 4" xfId="15695"/>
    <cellStyle name="Nota 2 3 3 9" xfId="15696"/>
    <cellStyle name="Nota 2 3 3 9 2" xfId="15697"/>
    <cellStyle name="Nota 2 3 3 9 2 2" xfId="15698"/>
    <cellStyle name="Nota 2 3 3 9 2 3" xfId="15699"/>
    <cellStyle name="Total 3 2 2 4 2 2" xfId="15700"/>
    <cellStyle name="Nota 2 3 4" xfId="15701"/>
    <cellStyle name="Total 3 2 2 4 2 2 2" xfId="15702"/>
    <cellStyle name="Nota 2 3 4 2" xfId="15703"/>
    <cellStyle name="Nota 2 3 4 2 2" xfId="15704"/>
    <cellStyle name="Nota 2 3 4 3 2" xfId="15705"/>
    <cellStyle name="Nota 2 3 4 4 2" xfId="15706"/>
    <cellStyle name="Nota 2 3 4 5" xfId="15707"/>
    <cellStyle name="Separador de milhares 2 17 2 2 5" xfId="15708"/>
    <cellStyle name="Nota 2 3 4 5 2" xfId="15709"/>
    <cellStyle name="Total 3 2 2 4 2 3" xfId="15710"/>
    <cellStyle name="Nota 2 3 5" xfId="15711"/>
    <cellStyle name="Total 3 2 4 10" xfId="15712"/>
    <cellStyle name="Nota 2 3 5 2" xfId="15713"/>
    <cellStyle name="Nota 2 3 5 2 2" xfId="15714"/>
    <cellStyle name="Nota 2 3 5 3 2" xfId="15715"/>
    <cellStyle name="Total 3 2 4 12" xfId="15716"/>
    <cellStyle name="Nota 2 3 5 4" xfId="15717"/>
    <cellStyle name="Nota 2 3 5 5" xfId="15718"/>
    <cellStyle name="Separador de milhares 2 7 2 2 2 2 3" xfId="15719"/>
    <cellStyle name="Separador de milhares 2 17 3 2 5" xfId="15720"/>
    <cellStyle name="Nota 2 3 5 5 2" xfId="15721"/>
    <cellStyle name="Nota 2 3 5 6" xfId="15722"/>
    <cellStyle name="Total 3 2 2 4 2 4" xfId="15723"/>
    <cellStyle name="Separador de milhares 2 3 7 3 2 3 2" xfId="15724"/>
    <cellStyle name="Nota 2 3 6" xfId="15725"/>
    <cellStyle name="Total 3 2 2 4 2 5" xfId="15726"/>
    <cellStyle name="Nota 2 3 7" xfId="15727"/>
    <cellStyle name="Total 3 2 3 2 5" xfId="15728"/>
    <cellStyle name="Nota 2 4 3" xfId="15729"/>
    <cellStyle name="Total 3 2 3 2 6" xfId="15730"/>
    <cellStyle name="Total 3 2 2 4 3 2" xfId="15731"/>
    <cellStyle name="Nota 2 4 4" xfId="15732"/>
    <cellStyle name="Total 3 2 3 2 6 2" xfId="15733"/>
    <cellStyle name="Nota 2 4 4 2" xfId="15734"/>
    <cellStyle name="Total 3 2 3 2 7" xfId="15735"/>
    <cellStyle name="Total 3 2 2 4 3 3" xfId="15736"/>
    <cellStyle name="Note 2 10" xfId="15737"/>
    <cellStyle name="Nota 2 4 5" xfId="15738"/>
    <cellStyle name="Total 3 2 3 3 4" xfId="15739"/>
    <cellStyle name="Nota 2 5 2" xfId="15740"/>
    <cellStyle name="Total 3 2 3 3 5" xfId="15741"/>
    <cellStyle name="Nota 2 5 3" xfId="15742"/>
    <cellStyle name="Saída 3 3 4 6 2 2" xfId="15743"/>
    <cellStyle name="Nota 3 10" xfId="15744"/>
    <cellStyle name="Nota 3 10 2" xfId="15745"/>
    <cellStyle name="Nota 3 10 3" xfId="15746"/>
    <cellStyle name="Nota 3 10 4" xfId="15747"/>
    <cellStyle name="Nota 3 10 5" xfId="15748"/>
    <cellStyle name="Nota 3 10 6" xfId="15749"/>
    <cellStyle name="Saída 3 3 4 6 2 3" xfId="15750"/>
    <cellStyle name="Nota 3 11" xfId="15751"/>
    <cellStyle name="Saída 3 3 4 6 2 4" xfId="15752"/>
    <cellStyle name="Nota 3 12" xfId="15753"/>
    <cellStyle name="Note 2 4 3 7 3" xfId="15754"/>
    <cellStyle name="Nota 3 4" xfId="15755"/>
    <cellStyle name="Nota 3 5" xfId="15756"/>
    <cellStyle name="Nota 3 5 2 10" xfId="15757"/>
    <cellStyle name="Nota 3 5 2 10 2" xfId="15758"/>
    <cellStyle name="Nota 3 5 2 10 3" xfId="15759"/>
    <cellStyle name="Nota 3 5 2 11" xfId="15760"/>
    <cellStyle name="Nota 3 5 2 11 2" xfId="15761"/>
    <cellStyle name="Nota 3 5 2 11 3" xfId="15762"/>
    <cellStyle name="Separador de milhares 10 2 2 2 3 2" xfId="15763"/>
    <cellStyle name="Nota 3 5 2 12" xfId="15764"/>
    <cellStyle name="Nota 3 5 2 12 2" xfId="15765"/>
    <cellStyle name="Nota 3 5 2 2" xfId="15766"/>
    <cellStyle name="Vírgula 3 3 3 2 2" xfId="15767"/>
    <cellStyle name="Nota 3 5 2 2 10" xfId="15768"/>
    <cellStyle name="Vírgula 3 3 3 2 2 2" xfId="15769"/>
    <cellStyle name="Nota 3 5 2 2 10 2" xfId="15770"/>
    <cellStyle name="Nota 3 5 2 2 10 3" xfId="15771"/>
    <cellStyle name="Vírgula 3 3 3 2 3" xfId="15772"/>
    <cellStyle name="Nota 3 5 2 2 11" xfId="15773"/>
    <cellStyle name="Nota 3 5 2 2 11 2" xfId="15774"/>
    <cellStyle name="Nota 3 5 2 2 12" xfId="15775"/>
    <cellStyle name="Total 2 2 2 3 3 4 2 4" xfId="15776"/>
    <cellStyle name="Nota 3 5 2 2 2 2" xfId="15777"/>
    <cellStyle name="Nota 3 5 2 2 2 2 11" xfId="15778"/>
    <cellStyle name="Total 2 2 6 2 4" xfId="15779"/>
    <cellStyle name="Nota 3 5 2 2 2 2 2" xfId="15780"/>
    <cellStyle name="Nota 3 5 2 2 2 2 2 2 2" xfId="15781"/>
    <cellStyle name="Note 2 2 2 2 9 2" xfId="15782"/>
    <cellStyle name="Nota 3 5 2 2 2 2 2 2 3" xfId="15783"/>
    <cellStyle name="Nota 3 5 2 2 2 2 2 3 2" xfId="15784"/>
    <cellStyle name="Nota 3 5 2 2 2 2 2 5" xfId="15785"/>
    <cellStyle name="Nota 3 5 2 2 2 2 3" xfId="15786"/>
    <cellStyle name="Nota 3 5 2 2 2 2 3 2 2" xfId="15787"/>
    <cellStyle name="Note 2 2 2 3 9 2" xfId="15788"/>
    <cellStyle name="Nota 3 5 2 2 2 2 3 2 3" xfId="15789"/>
    <cellStyle name="Nota 3 5 2 2 2 2 3 5" xfId="15790"/>
    <cellStyle name="Nota 3 5 2 2 2 2 4" xfId="15791"/>
    <cellStyle name="Saída 3 3 2 5 4" xfId="15792"/>
    <cellStyle name="Saída 2 2 2 2 2 7" xfId="15793"/>
    <cellStyle name="Nota 3 5 2 2 2 2 4 3 2" xfId="15794"/>
    <cellStyle name="Nota 3 6 3 3 3 2 2 2" xfId="15795"/>
    <cellStyle name="Nota 3 5 2 2 2 2 4 4" xfId="15796"/>
    <cellStyle name="Nota 3 6 3 3 3 2 2 3" xfId="15797"/>
    <cellStyle name="Nota 3 5 2 2 2 2 4 5" xfId="15798"/>
    <cellStyle name="Nota 3 5 2 2 2 2 5" xfId="15799"/>
    <cellStyle name="Saída 3 3 3 4 4" xfId="15800"/>
    <cellStyle name="Nota 3 5 2 2 2 2 5 2 2" xfId="15801"/>
    <cellStyle name="Saída 3 3 3 4 5" xfId="15802"/>
    <cellStyle name="Saída 2 2 3 2 2 3 2 2" xfId="15803"/>
    <cellStyle name="Nota 3 5 2 2 2 2 5 2 3" xfId="15804"/>
    <cellStyle name="Nota 3 5 2 2 2 2 5 3" xfId="15805"/>
    <cellStyle name="Saída 3 3 3 5 4" xfId="15806"/>
    <cellStyle name="Saída 2 2 2 3 2 7" xfId="15807"/>
    <cellStyle name="Nota 3 5 2 2 2 2 5 3 2" xfId="15808"/>
    <cellStyle name="Nota 3 6 3 3 3 2 3 2" xfId="15809"/>
    <cellStyle name="Nota 3 5 2 2 2 2 5 4" xfId="15810"/>
    <cellStyle name="Nota 3 5 2 2 2 2 5 5" xfId="15811"/>
    <cellStyle name="Nota 3 5 2 2 2 2 6" xfId="15812"/>
    <cellStyle name="Separador de milhares 2 11 2 2 2 3" xfId="15813"/>
    <cellStyle name="Saída 3 3 4 4 4" xfId="15814"/>
    <cellStyle name="Nota 3 5 2 2 2 2 6 2 2" xfId="15815"/>
    <cellStyle name="Separador de milhares 2 11 2 2 2 4" xfId="15816"/>
    <cellStyle name="Saída 3 3 4 4 5" xfId="15817"/>
    <cellStyle name="Saída 2 2 3 2 2 4 2 2" xfId="15818"/>
    <cellStyle name="Nota 3 5 2 2 2 2 6 2 3" xfId="15819"/>
    <cellStyle name="Nota 3 5 2 2 2 2 6 4" xfId="15820"/>
    <cellStyle name="Nota 3 5 2 2 2 2 7" xfId="15821"/>
    <cellStyle name="Separador de milhares 2 2 5 2 2 2 2 2 2" xfId="15822"/>
    <cellStyle name="Nota 3 5 2 2 2 2 7 3" xfId="15823"/>
    <cellStyle name="Nota 3 5 2 2 2 2 8" xfId="15824"/>
    <cellStyle name="Nota 3 5 2 2 2 2 8 2" xfId="15825"/>
    <cellStyle name="Nota 3 5 2 2 2 2 8 3" xfId="15826"/>
    <cellStyle name="Nota 3 5 2 2 2 2 9" xfId="15827"/>
    <cellStyle name="Nota 3 5 2 2 2 2 9 2" xfId="15828"/>
    <cellStyle name="Nota 3 5 2 2 2 3" xfId="15829"/>
    <cellStyle name="Nota 3 5 2 2 2 3 2" xfId="15830"/>
    <cellStyle name="Total 2 2 3 2 5 2 3" xfId="15831"/>
    <cellStyle name="Nota 3 5 2 2 2 3 2 2" xfId="15832"/>
    <cellStyle name="Nota 3 5 2 2 2 3 2 2 2" xfId="15833"/>
    <cellStyle name="Note 2 2 3 2 9 2" xfId="15834"/>
    <cellStyle name="Nota 3 5 2 2 2 3 2 2 3" xfId="15835"/>
    <cellStyle name="Total 2 2 3 2 5 2 4" xfId="15836"/>
    <cellStyle name="Nota 3 5 2 2 2 3 2 3" xfId="15837"/>
    <cellStyle name="Nota 3 5 2 3 2 9" xfId="15838"/>
    <cellStyle name="Nota 3 5 2 2 2 3 2 3 2" xfId="15839"/>
    <cellStyle name="Nota 3 5 2 2 2 3 2 4" xfId="15840"/>
    <cellStyle name="Nota 3 5 2 2 2 3 2 5" xfId="15841"/>
    <cellStyle name="Nota 3 5 2 2 2 3 3" xfId="15842"/>
    <cellStyle name="Total 3 2 7" xfId="15843"/>
    <cellStyle name="Nota 3 5 2 2 2 3 3 2" xfId="15844"/>
    <cellStyle name="Total 3 2 7 2" xfId="15845"/>
    <cellStyle name="Nota 3 5 2 2 2 3 3 2 2" xfId="15846"/>
    <cellStyle name="Total 3 2 7 3" xfId="15847"/>
    <cellStyle name="Note 2 2 3 3 9 2" xfId="15848"/>
    <cellStyle name="Nota 3 5 2 2 2 3 3 2 3" xfId="15849"/>
    <cellStyle name="Total 3 2 8" xfId="15850"/>
    <cellStyle name="Nota 3 5 2 2 2 3 3 3" xfId="15851"/>
    <cellStyle name="Total 3 2 8 2" xfId="15852"/>
    <cellStyle name="Nota 3 5 2 2 2 3 3 3 2" xfId="15853"/>
    <cellStyle name="Total 3 2 9" xfId="15854"/>
    <cellStyle name="Nota 3 5 2 2 2 3 3 4" xfId="15855"/>
    <cellStyle name="Nota 3 5 2 2 2 3 3 5" xfId="15856"/>
    <cellStyle name="Nota 3 5 2 2 2 3 4" xfId="15857"/>
    <cellStyle name="Total 3 3 7" xfId="15858"/>
    <cellStyle name="Nota 3 5 2 2 2 3 4 2" xfId="15859"/>
    <cellStyle name="Total 3 3 7 2" xfId="15860"/>
    <cellStyle name="Nota 3 5 2 2 2 3 4 2 2" xfId="15861"/>
    <cellStyle name="Total 3 3 7 3" xfId="15862"/>
    <cellStyle name="Saída 2 2 3 2 3 2 2 2" xfId="15863"/>
    <cellStyle name="Nota 3 5 2 2 2 3 4 2 3" xfId="15864"/>
    <cellStyle name="Total 3 3 8" xfId="15865"/>
    <cellStyle name="Nota 3 5 2 2 2 3 4 3" xfId="15866"/>
    <cellStyle name="Total 3 3 8 2" xfId="15867"/>
    <cellStyle name="Saída 2 2 3 2 2 7" xfId="15868"/>
    <cellStyle name="Nota 3 5 2 2 2 3 4 3 2" xfId="15869"/>
    <cellStyle name="Total 3 3 9" xfId="15870"/>
    <cellStyle name="Nota 3 6 3 3 3 3 2 2" xfId="15871"/>
    <cellStyle name="Nota 3 5 2 2 2 3 4 4" xfId="15872"/>
    <cellStyle name="Nota 3 6 3 3 3 3 2 3" xfId="15873"/>
    <cellStyle name="Nota 3 5 2 2 2 3 4 5" xfId="15874"/>
    <cellStyle name="Nota 3 5 2 2 2 3 5" xfId="15875"/>
    <cellStyle name="Total 3 4 7" xfId="15876"/>
    <cellStyle name="Nota 3 5 2 2 2 3 5 2" xfId="15877"/>
    <cellStyle name="Nota 3 5 2 2 2 3 5 2 2" xfId="15878"/>
    <cellStyle name="Nota 3 5 2 2 2 3 5 2 3" xfId="15879"/>
    <cellStyle name="Total 3 4 8" xfId="15880"/>
    <cellStyle name="Nota 3 5 2 2 2 3 5 3" xfId="15881"/>
    <cellStyle name="Saída 2 2 3 3 2 7" xfId="15882"/>
    <cellStyle name="Nota 3 5 2 2 2 3 5 3 2" xfId="15883"/>
    <cellStyle name="Total 3 4 9" xfId="15884"/>
    <cellStyle name="Nota 3 6 3 3 3 3 3 2" xfId="15885"/>
    <cellStyle name="Nota 3 5 2 2 2 3 5 4" xfId="15886"/>
    <cellStyle name="Nota 3 5 2 2 2 3 5 5" xfId="15887"/>
    <cellStyle name="Nota 3 5 2 2 2 3 6" xfId="15888"/>
    <cellStyle name="Separador de milhares 2 11 3 2 2 3" xfId="15889"/>
    <cellStyle name="Saída 3 2 3 2 2 2 2 3" xfId="15890"/>
    <cellStyle name="Nota 3 5 2 2 2 3 6 2 2" xfId="15891"/>
    <cellStyle name="Saída 3 2 3 2 2 2 2 4" xfId="15892"/>
    <cellStyle name="Nota 3 5 2 2 2 3 6 2 3" xfId="15893"/>
    <cellStyle name="Nota 3 5 2 2 2 3 7" xfId="15894"/>
    <cellStyle name="Nota 3 5 2 2 2 3 7 3" xfId="15895"/>
    <cellStyle name="Nota 3 5 2 2 2 3 8" xfId="15896"/>
    <cellStyle name="Nota 3 5 2 2 2 3 8 2" xfId="15897"/>
    <cellStyle name="Nota 3 5 2 2 2 3 8 3" xfId="15898"/>
    <cellStyle name="Nota 3 5 2 2 2 3 9" xfId="15899"/>
    <cellStyle name="Nota 3 5 2 2 2 3 9 2" xfId="15900"/>
    <cellStyle name="Nota 3 5 2 2 2 4" xfId="15901"/>
    <cellStyle name="Nota 3 5 2 2 2 4 2" xfId="15902"/>
    <cellStyle name="Total 2 2 3 2 6 2 3" xfId="15903"/>
    <cellStyle name="Nota 3 5 2 2 2 4 2 2" xfId="15904"/>
    <cellStyle name="Nota 3 5 2 2 2 4 3" xfId="15905"/>
    <cellStyle name="Nota 3 5 2 2 2 4 3 2" xfId="15906"/>
    <cellStyle name="Nota 3 5 2 2 2 4 4" xfId="15907"/>
    <cellStyle name="Nota 3 5 2 2 2 4 4 2" xfId="15908"/>
    <cellStyle name="Nota 3 5 2 2 2 4 5" xfId="15909"/>
    <cellStyle name="Nota 3 5 2 2 2 4 5 2" xfId="15910"/>
    <cellStyle name="Nota 3 5 2 2 2 4 6" xfId="15911"/>
    <cellStyle name="Nota 3 5 2 2 2 4 7" xfId="15912"/>
    <cellStyle name="Separador de milhares 2 2 14 3 2" xfId="15913"/>
    <cellStyle name="Nota 3 5 2 2 2 5" xfId="15914"/>
    <cellStyle name="Separador de milhares 2 2 14 3 2 2" xfId="15915"/>
    <cellStyle name="Output 2 13" xfId="15916"/>
    <cellStyle name="Nota 3 5 2 2 2 5 2" xfId="15917"/>
    <cellStyle name="Total 2 2 3 2 7 2 3" xfId="15918"/>
    <cellStyle name="Nota 3 5 2 2 2 5 2 2" xfId="15919"/>
    <cellStyle name="Output 2 14" xfId="15920"/>
    <cellStyle name="Nota 3 5 2 2 2 5 3" xfId="15921"/>
    <cellStyle name="Nota 3 5 2 2 2 5 4" xfId="15922"/>
    <cellStyle name="Separador de milhares 2 2 14 3 3" xfId="15923"/>
    <cellStyle name="Nota 3 5 2 2 2 6" xfId="15924"/>
    <cellStyle name="Nota 3 6 2 3 3 2 2 2" xfId="15925"/>
    <cellStyle name="Nota 3 5 2 2 3" xfId="15926"/>
    <cellStyle name="Nota 3 5 2 2 3 2" xfId="15927"/>
    <cellStyle name="Nota 3 5 2 2 3 2 10" xfId="15928"/>
    <cellStyle name="Nota 3 5 2 2 3 2 11" xfId="15929"/>
    <cellStyle name="Nota 3 5 2 2 3 2 2" xfId="15930"/>
    <cellStyle name="Total 2 2 3 3 4 2 3" xfId="15931"/>
    <cellStyle name="Nota 3 5 2 2 3 2 2 2" xfId="15932"/>
    <cellStyle name="Nota 3 5 2 2 3 2 2 2 2" xfId="15933"/>
    <cellStyle name="Nota 3 5 2 2 3 2 2 2 3" xfId="15934"/>
    <cellStyle name="Total 2 2 3 3 4 2 4" xfId="15935"/>
    <cellStyle name="Nota 3 5 2 2 3 2 2 3" xfId="15936"/>
    <cellStyle name="Nota 3 5 2 2 3 2 2 3 2" xfId="15937"/>
    <cellStyle name="Nota 3 5 2 2 3 2 2 4" xfId="15938"/>
    <cellStyle name="Nota 3 5 2 2 3 2 3" xfId="15939"/>
    <cellStyle name="Total 2 2 3 3 4 3 3" xfId="15940"/>
    <cellStyle name="Nota 3 5 2 2 3 2 3 2" xfId="15941"/>
    <cellStyle name="Nota 3 5 2 2 3 2 3 2 2" xfId="15942"/>
    <cellStyle name="Nota 3 5 2 2 3 2 3 2 3" xfId="15943"/>
    <cellStyle name="Nota 3 5 2 2 3 2 3 3" xfId="15944"/>
    <cellStyle name="Nota 3 5 2 2 3 2 3 3 2" xfId="15945"/>
    <cellStyle name="Separador de milhares 2 13 2 2 10" xfId="15946"/>
    <cellStyle name="Nota 3 5 2 2 3 2 3 4" xfId="15947"/>
    <cellStyle name="Nota 3 5 2 2 3 3" xfId="15948"/>
    <cellStyle name="Nota 3 5 2 2 3 3 10" xfId="15949"/>
    <cellStyle name="Nota 3 5 2 2 3 3 11" xfId="15950"/>
    <cellStyle name="Nota 3 5 2 2 3 3 2" xfId="15951"/>
    <cellStyle name="Total 2 2 3 3 5 2 3" xfId="15952"/>
    <cellStyle name="Nota 3 5 2 2 3 3 2 2" xfId="15953"/>
    <cellStyle name="Nota 3 5 2 2 3 3 2 2 2" xfId="15954"/>
    <cellStyle name="Nota 3 5 2 2 3 3 2 2 3" xfId="15955"/>
    <cellStyle name="Total 2 2 3 3 5 2 4" xfId="15956"/>
    <cellStyle name="Nota 3 5 2 2 3 3 2 3" xfId="15957"/>
    <cellStyle name="Nota 3 5 2 2 3 3 2 3 2" xfId="15958"/>
    <cellStyle name="Nota 3 5 2 2 3 3 2 4" xfId="15959"/>
    <cellStyle name="Nota 3 5 2 2 3 3 2 5" xfId="15960"/>
    <cellStyle name="Nota 3 5 2 2 3 3 3" xfId="15961"/>
    <cellStyle name="Nota 3 5 2 2 3 3 3 2" xfId="15962"/>
    <cellStyle name="Nota 3 5 2 2 3 3 3 2 2" xfId="15963"/>
    <cellStyle name="Nota 3 5 2 2 3 3 3 2 3" xfId="15964"/>
    <cellStyle name="Nota 3 5 2 2 3 3 3 3" xfId="15965"/>
    <cellStyle name="Nota 3 5 2 2 3 3 3 3 2" xfId="15966"/>
    <cellStyle name="Nota 3 5 2 2 3 3 3 4" xfId="15967"/>
    <cellStyle name="Nota 3 5 2 2 3 3 3 5" xfId="15968"/>
    <cellStyle name="Nota 3 5 2 2 3 3 4 3 2" xfId="15969"/>
    <cellStyle name="Nota 3 5 2 2 3 3 5 4" xfId="15970"/>
    <cellStyle name="Nota 3 5 2 2 3 3 5 5" xfId="15971"/>
    <cellStyle name="Total 2 2 3 8 3" xfId="15972"/>
    <cellStyle name="Separador de milhares 2 13 2 2 5" xfId="15973"/>
    <cellStyle name="Separador de milhares 2 12 3 2 2 3" xfId="15974"/>
    <cellStyle name="Nota 3 5 2 2 3 3 6 2 2" xfId="15975"/>
    <cellStyle name="Total 2 2 3 8 4" xfId="15976"/>
    <cellStyle name="Separador de milhares 2 13 2 2 6" xfId="15977"/>
    <cellStyle name="Nota 3 5 2 2 3 3 6 2 3" xfId="15978"/>
    <cellStyle name="Nota 3 5 2 2 3 3 6 4" xfId="15979"/>
    <cellStyle name="Nota 3 5 2 2 3 3 9 2" xfId="15980"/>
    <cellStyle name="Nota 3 5 2 2 3 4" xfId="15981"/>
    <cellStyle name="Nota 3 5 2 2 3 4 2" xfId="15982"/>
    <cellStyle name="Nota 3 5 2 2 3 4 3" xfId="15983"/>
    <cellStyle name="Nota 3 5 2 2 3 4 3 2" xfId="15984"/>
    <cellStyle name="Nota 3 5 2 2 3 4 6 2" xfId="15985"/>
    <cellStyle name="Separador de milhares 2 2 14 4 2" xfId="15986"/>
    <cellStyle name="Nota 3 5 2 2 3 5" xfId="15987"/>
    <cellStyle name="Separador de milhares 2 2 14 4 2 2" xfId="15988"/>
    <cellStyle name="Nota 3 5 2 2 3 5 2" xfId="15989"/>
    <cellStyle name="Total 2 2 3 3 7 2 3" xfId="15990"/>
    <cellStyle name="Nota 3 5 2 2 3 5 2 2" xfId="15991"/>
    <cellStyle name="Nota 3 5 2 2 3 5 3" xfId="15992"/>
    <cellStyle name="Separador de milhares 2 2 14 4 3" xfId="15993"/>
    <cellStyle name="Nota 3 5 2 2 3 6" xfId="15994"/>
    <cellStyle name="Nota 3 6 2 3 3 2 2 3" xfId="15995"/>
    <cellStyle name="Nota 3 5 2 2 4" xfId="15996"/>
    <cellStyle name="Vírgula 6 4 2 3 2" xfId="15997"/>
    <cellStyle name="Nota 3 5 2 2 4 10" xfId="15998"/>
    <cellStyle name="Nota 3 5 2 2 4 11" xfId="15999"/>
    <cellStyle name="Saída 3 3 3 2 2 5" xfId="16000"/>
    <cellStyle name="Nota 3 7 3 2 2 4 2 3" xfId="16001"/>
    <cellStyle name="Nota 3 5 2 2 4 2" xfId="16002"/>
    <cellStyle name="Total 2 2 3 4 4 3 3" xfId="16003"/>
    <cellStyle name="Nota 3 5 2 2 4 2 3 2" xfId="16004"/>
    <cellStyle name="Saída 3 3 3 2 2 6" xfId="16005"/>
    <cellStyle name="Nota 3 5 2 2 4 3" xfId="16006"/>
    <cellStyle name="Total 2 2 3 4 5 2 3" xfId="16007"/>
    <cellStyle name="Nota 3 5 2 2 4 3 2 2" xfId="16008"/>
    <cellStyle name="Total 2 2 3 4 5 2 4" xfId="16009"/>
    <cellStyle name="Nota 3 5 2 2 4 3 2 3" xfId="16010"/>
    <cellStyle name="Total 2 2 3 4 5 3 3" xfId="16011"/>
    <cellStyle name="Nota 3 5 2 2 4 3 3 2" xfId="16012"/>
    <cellStyle name="Nota 3 5 2 2 4 4" xfId="16013"/>
    <cellStyle name="Total 2 2 3 4 6 2 3" xfId="16014"/>
    <cellStyle name="Nota 3 5 2 2 4 4 2 2" xfId="16015"/>
    <cellStyle name="Total 2 2 3 4 6 2 4" xfId="16016"/>
    <cellStyle name="Nota 3 5 2 2 4 4 2 3" xfId="16017"/>
    <cellStyle name="Nota 3 5 2 2 4 4 3 2" xfId="16018"/>
    <cellStyle name="Separador de milhares 2 2 14 5 2" xfId="16019"/>
    <cellStyle name="Nota 3 5 2 2 4 5" xfId="16020"/>
    <cellStyle name="Nota 3 5 2 2 4 5 2 2" xfId="16021"/>
    <cellStyle name="Nota 3 5 2 2 4 5 2 3" xfId="16022"/>
    <cellStyle name="Nota 3 5 2 2 4 5 3 2" xfId="16023"/>
    <cellStyle name="Nota 3 5 2 2 4 6" xfId="16024"/>
    <cellStyle name="Nota 3 5 2 2 4 6 2 2" xfId="16025"/>
    <cellStyle name="Nota 3 5 2 2 4 6 2 3" xfId="16026"/>
    <cellStyle name="Separador de milhares 8 3 2 3 2 2" xfId="16027"/>
    <cellStyle name="Nota 3 5 2 2 4 6 3" xfId="16028"/>
    <cellStyle name="Nota 3 5 2 2 4 7 2" xfId="16029"/>
    <cellStyle name="Nota 3 5 2 2 4 7 3" xfId="16030"/>
    <cellStyle name="Output 2 4 5 3 3" xfId="16031"/>
    <cellStyle name="Nota 3 5 2 2 4 8" xfId="16032"/>
    <cellStyle name="Nota 3 5 2 2 4 8 2" xfId="16033"/>
    <cellStyle name="Nota 3 5 2 2 4 8 3" xfId="16034"/>
    <cellStyle name="Nota 3 5 2 2 4 9" xfId="16035"/>
    <cellStyle name="Nota 3 5 2 2 4 9 2" xfId="16036"/>
    <cellStyle name="Saída 3 3 3 2 3 5" xfId="16037"/>
    <cellStyle name="Nota 3 5 2 2 5 2" xfId="16038"/>
    <cellStyle name="Saída 3 3 3 2 3 6" xfId="16039"/>
    <cellStyle name="Nota 3 5 2 2 5 3" xfId="16040"/>
    <cellStyle name="Nota 3 5 2 2 5 4" xfId="16041"/>
    <cellStyle name="Nota 3 5 2 2 5 4 2" xfId="16042"/>
    <cellStyle name="Nota 3 5 2 2 5 5" xfId="16043"/>
    <cellStyle name="Nota 3 5 2 2 5 5 2" xfId="16044"/>
    <cellStyle name="Nota 3 5 2 2 5 6" xfId="16045"/>
    <cellStyle name="Nota 3 5 2 2 5 6 2" xfId="16046"/>
    <cellStyle name="Nota 3 5 2 2 5 7" xfId="16047"/>
    <cellStyle name="Nota 3 5 2 2 5 8" xfId="16048"/>
    <cellStyle name="Separador de milhares 2 2 4 3 2 2" xfId="16049"/>
    <cellStyle name="Saída 3 3 3 2 4 5" xfId="16050"/>
    <cellStyle name="Nota 3 5 2 2 6 2" xfId="16051"/>
    <cellStyle name="Separador de milhares 2 2 4 3 2 2 2" xfId="16052"/>
    <cellStyle name="Nota 3 5 2 2 6 2 2" xfId="16053"/>
    <cellStyle name="Separador de milhares 2 2 4 3 2 2 2 2" xfId="16054"/>
    <cellStyle name="Nota 3 5 2 2 6 2 2 2" xfId="16055"/>
    <cellStyle name="Separador de milhares 2 2 4 3 2 2 3" xfId="16056"/>
    <cellStyle name="Nota 3 5 2 2 6 2 3" xfId="16057"/>
    <cellStyle name="Separador de milhares 2 2 4 3 2 3" xfId="16058"/>
    <cellStyle name="Saída 3 3 3 2 4 6" xfId="16059"/>
    <cellStyle name="Nota 3 5 2 2 6 3" xfId="16060"/>
    <cellStyle name="Separador de milhares 2 2 4 3 2 3 2" xfId="16061"/>
    <cellStyle name="Nota 3 5 2 2 6 3 2" xfId="16062"/>
    <cellStyle name="Separador de milhares 2 2 4 3 2 4" xfId="16063"/>
    <cellStyle name="Nota 3 5 2 2 6 4" xfId="16064"/>
    <cellStyle name="Nota 3 5 2 2 6 4 2" xfId="16065"/>
    <cellStyle name="Separador de milhares 2 2 4 3 2 5" xfId="16066"/>
    <cellStyle name="Nota 3 5 2 2 6 5" xfId="16067"/>
    <cellStyle name="Nota 3 5 2 2 6 5 2" xfId="16068"/>
    <cellStyle name="Separador de milhares 2 2 4 3 2 6" xfId="16069"/>
    <cellStyle name="Nota 3 5 2 2 6 6" xfId="16070"/>
    <cellStyle name="Nota 3 5 2 2 6 6 2" xfId="16071"/>
    <cellStyle name="Nota 3 5 2 2 6 7" xfId="16072"/>
    <cellStyle name="Nota 3 5 2 2 6 8" xfId="16073"/>
    <cellStyle name="Separador de milhares 2 2 4 3 3" xfId="16074"/>
    <cellStyle name="Nota 3 5 2 2 7" xfId="16075"/>
    <cellStyle name="Separador de milhares 2 2 4 3 3 2" xfId="16076"/>
    <cellStyle name="Saída 3 3 3 2 5 5" xfId="16077"/>
    <cellStyle name="Nota 3 5 2 2 7 2" xfId="16078"/>
    <cellStyle name="Separador de milhares 2 2 4 3 3 2 2" xfId="16079"/>
    <cellStyle name="Nota 3 5 2 2 7 2 2" xfId="16080"/>
    <cellStyle name="Nota 3 5 2 2 7 2 3" xfId="16081"/>
    <cellStyle name="Separador de milhares 2 2 4 3 3 3" xfId="16082"/>
    <cellStyle name="Saída 3 3 3 2 5 6" xfId="16083"/>
    <cellStyle name="Nota 3 5 2 2 7 3" xfId="16084"/>
    <cellStyle name="Nota 3 5 2 2 7 4" xfId="16085"/>
    <cellStyle name="Separador de milhares 2 2 4 3 4" xfId="16086"/>
    <cellStyle name="Nota 3 5 2 2 8" xfId="16087"/>
    <cellStyle name="Separador de milhares 2 2 4 3 4 2" xfId="16088"/>
    <cellStyle name="Saída 3 3 3 2 6 5" xfId="16089"/>
    <cellStyle name="Nota 3 5 2 2 8 2" xfId="16090"/>
    <cellStyle name="Separador de milhares 2 2 4 3 4 2 2" xfId="16091"/>
    <cellStyle name="Saída 2 2 2 5 5" xfId="16092"/>
    <cellStyle name="Nota 3 5 2 2 8 2 2" xfId="16093"/>
    <cellStyle name="Saída 2 2 2 5 6" xfId="16094"/>
    <cellStyle name="Nota 3 5 2 2 8 2 3" xfId="16095"/>
    <cellStyle name="Separador de milhares 2 2 4 3 4 3" xfId="16096"/>
    <cellStyle name="Nota 3 5 2 2 8 3" xfId="16097"/>
    <cellStyle name="Nota 3 5 2 2 8 4" xfId="16098"/>
    <cellStyle name="Separador de milhares 2 2 4 3 5" xfId="16099"/>
    <cellStyle name="Nota 3 5 2 2 9" xfId="16100"/>
    <cellStyle name="Nota 3 5 2 2 9 3" xfId="16101"/>
    <cellStyle name="Nota 3 5 2 3" xfId="16102"/>
    <cellStyle name="Nota 3 5 2 3 2 10" xfId="16103"/>
    <cellStyle name="Total 2 2 2 3 3 5 2 4" xfId="16104"/>
    <cellStyle name="Nota 3 5 2 3 2 2" xfId="16105"/>
    <cellStyle name="Nota 3 5 2 3 2 2 2" xfId="16106"/>
    <cellStyle name="Separador de milhares 4 2 2 8" xfId="16107"/>
    <cellStyle name="Nota 3 5 2 3 2 2 2 2" xfId="16108"/>
    <cellStyle name="Separador de milhares 4 2 2 9" xfId="16109"/>
    <cellStyle name="Nota 3 5 2 3 2 2 2 3" xfId="16110"/>
    <cellStyle name="Nota 3 5 2 3 2 2 3" xfId="16111"/>
    <cellStyle name="Nota 3 5 2 3 2 2 3 2" xfId="16112"/>
    <cellStyle name="Nota 3 5 2 3 2 2 4" xfId="16113"/>
    <cellStyle name="Nota 3 5 2 3 2 2 5" xfId="16114"/>
    <cellStyle name="Nota 3 5 2 3 2 3" xfId="16115"/>
    <cellStyle name="Título 5 4" xfId="16116"/>
    <cellStyle name="Nota 3 5 2 3 2 3 2" xfId="16117"/>
    <cellStyle name="Nota 3 5 2 3 2 3 2 2" xfId="16118"/>
    <cellStyle name="Nota 3 5 2 3 2 3 2 3" xfId="16119"/>
    <cellStyle name="Nota 3 5 2 3 2 3 3" xfId="16120"/>
    <cellStyle name="Nota 3 5 2 3 2 3 3 2" xfId="16121"/>
    <cellStyle name="Nota 3 5 2 3 2 3 4" xfId="16122"/>
    <cellStyle name="Nota 3 5 2 3 2 3 5" xfId="16123"/>
    <cellStyle name="Separador de milhares 2 2 9 2 2 10" xfId="16124"/>
    <cellStyle name="Nota 3 5 2 3 2 4" xfId="16125"/>
    <cellStyle name="Nota 3 5 2 3 2 4 2" xfId="16126"/>
    <cellStyle name="Nota 3 5 2 3 2 4 3" xfId="16127"/>
    <cellStyle name="Nota 3 5 2 3 2 4 4" xfId="16128"/>
    <cellStyle name="Nota 3 5 2 3 2 4 5" xfId="16129"/>
    <cellStyle name="Nota 3 5 2 3 2 5 2" xfId="16130"/>
    <cellStyle name="Nota 3 5 2 3 2 5 3" xfId="16131"/>
    <cellStyle name="Nota 3 5 2 3 2 5 4" xfId="16132"/>
    <cellStyle name="Nota 3 5 2 3 2 5 5" xfId="16133"/>
    <cellStyle name="Nota 3 5 2 3 2 6" xfId="16134"/>
    <cellStyle name="Nota 3 5 2 3 2 6 2" xfId="16135"/>
    <cellStyle name="Nota 3 5 2 3 2 6 2 2" xfId="16136"/>
    <cellStyle name="Nota 3 5 2 3 2 6 2 3" xfId="16137"/>
    <cellStyle name="Nota 3 5 2 3 2 6 3" xfId="16138"/>
    <cellStyle name="Nota 3 5 2 3 2 6 4" xfId="16139"/>
    <cellStyle name="Separador de milhares 10 4 2 2 3 3 2" xfId="16140"/>
    <cellStyle name="Nota 3 5 2 3 2 7" xfId="16141"/>
    <cellStyle name="Output 3 2 5" xfId="16142"/>
    <cellStyle name="Nota 3 5 2 3 2 7 3" xfId="16143"/>
    <cellStyle name="Nota 3 5 2 3 2 8" xfId="16144"/>
    <cellStyle name="Output 3 3 5" xfId="16145"/>
    <cellStyle name="Nota 3 5 2 3 2 8 3" xfId="16146"/>
    <cellStyle name="Output 3 4 4" xfId="16147"/>
    <cellStyle name="Nota 3 5 2 3 2 9 2" xfId="16148"/>
    <cellStyle name="Nota 3 6 2 3 3 2 3 2" xfId="16149"/>
    <cellStyle name="Nota 3 5 2 3 3" xfId="16150"/>
    <cellStyle name="Nota 3 5 2 3 3 2" xfId="16151"/>
    <cellStyle name="Nota 3 5 2 3 3 2 2" xfId="16152"/>
    <cellStyle name="Nota 3 5 2 3 3 2 2 2" xfId="16153"/>
    <cellStyle name="Nota 3 5 2 3 3 2 2 3" xfId="16154"/>
    <cellStyle name="Nota 3 5 2 3 3 2 3" xfId="16155"/>
    <cellStyle name="Separador de milhares 5 2 3 8" xfId="16156"/>
    <cellStyle name="Nota 3 5 2 3 3 2 3 2" xfId="16157"/>
    <cellStyle name="Nota 3 5 2 3 3 3" xfId="16158"/>
    <cellStyle name="Nota 3 5 2 3 3 3 2" xfId="16159"/>
    <cellStyle name="Separador de milhares 5 3 2 8" xfId="16160"/>
    <cellStyle name="Nota 3 5 2 3 3 3 2 2" xfId="16161"/>
    <cellStyle name="Separador de milhares 5 3 2 9" xfId="16162"/>
    <cellStyle name="Nota 3 5 2 3 3 3 2 3" xfId="16163"/>
    <cellStyle name="Output 2 3 2 2 2 2 2" xfId="16164"/>
    <cellStyle name="Nota 3 5 2 3 3 3 3" xfId="16165"/>
    <cellStyle name="Nota 3 5 2 3 3 3 3 2" xfId="16166"/>
    <cellStyle name="Nota 3 5 2 3 3 4" xfId="16167"/>
    <cellStyle name="Nota 3 5 2 3 3 4 2" xfId="16168"/>
    <cellStyle name="Output 2 3 2 2 2 3 2" xfId="16169"/>
    <cellStyle name="Nota 3 5 2 3 3 4 3" xfId="16170"/>
    <cellStyle name="Output 2 3 2 2 2 3 3" xfId="16171"/>
    <cellStyle name="Nota 3 5 2 3 3 4 4" xfId="16172"/>
    <cellStyle name="Saída 2 2 3 3 10 2" xfId="16173"/>
    <cellStyle name="Nota 3 5 2 3 3 4 5" xfId="16174"/>
    <cellStyle name="Nota 3 5 2 3 3 5 2" xfId="16175"/>
    <cellStyle name="Porcentagem 9 2 2" xfId="16176"/>
    <cellStyle name="Nota 3 5 2 3 3 5 3" xfId="16177"/>
    <cellStyle name="Nota 3 5 2 3 3 5 4" xfId="16178"/>
    <cellStyle name="Nota 3 5 2 3 3 5 5" xfId="16179"/>
    <cellStyle name="Nota 3 5 2 3 3 6" xfId="16180"/>
    <cellStyle name="Texto Explicativo 2 4" xfId="16181"/>
    <cellStyle name="Nota 3 5 2 3 3 6 2" xfId="16182"/>
    <cellStyle name="Separador de milhares 8 3 3 2 2 2" xfId="16183"/>
    <cellStyle name="Nota 3 5 2 3 3 6 3" xfId="16184"/>
    <cellStyle name="Separador de milhares 8 3 3 2 2 3" xfId="16185"/>
    <cellStyle name="Nota 3 5 2 3 3 6 4" xfId="16186"/>
    <cellStyle name="Output 2 4 6 2 2" xfId="16187"/>
    <cellStyle name="Nota 3 5 2 3 3 7" xfId="16188"/>
    <cellStyle name="Separador de milhares 8 3 3 2 3 2" xfId="16189"/>
    <cellStyle name="Output 4 2 5" xfId="16190"/>
    <cellStyle name="Nota 3 5 2 3 3 7 3" xfId="16191"/>
    <cellStyle name="Output 2 4 6 2 3" xfId="16192"/>
    <cellStyle name="Nota 3 5 2 3 3 8" xfId="16193"/>
    <cellStyle name="Nota 3 5 2 3 3 8 3" xfId="16194"/>
    <cellStyle name="Output 2 4 6 2 4" xfId="16195"/>
    <cellStyle name="Nota 3 5 2 3 3 9" xfId="16196"/>
    <cellStyle name="Nota 3 5 2 3 3 9 2" xfId="16197"/>
    <cellStyle name="Nota 3 5 2 3 4" xfId="16198"/>
    <cellStyle name="Saída 3 3 3 3 2 5" xfId="16199"/>
    <cellStyle name="Nota 3 7 3 2 2 5 2 3" xfId="16200"/>
    <cellStyle name="Nota 3 5 2 3 4 2" xfId="16201"/>
    <cellStyle name="Saída 2 2 2 2 2 7 4" xfId="16202"/>
    <cellStyle name="Nota 3 5 2 3 4 2 2" xfId="16203"/>
    <cellStyle name="Nota 3 5 2 3 4 3" xfId="16204"/>
    <cellStyle name="Saída 2 2 2 2 2 8 4" xfId="16205"/>
    <cellStyle name="Nota 3 5 2 3 4 3 2" xfId="16206"/>
    <cellStyle name="Nota 3 5 2 3 4 4" xfId="16207"/>
    <cellStyle name="Saída 2 2 2 2 2 9 4" xfId="16208"/>
    <cellStyle name="Nota 3 5 2 3 4 4 2" xfId="16209"/>
    <cellStyle name="Nota 3 5 2 3 4 5 2" xfId="16210"/>
    <cellStyle name="Nota 3 6 2 3 2 2 10" xfId="16211"/>
    <cellStyle name="Nota 3 5 2 3 4 6" xfId="16212"/>
    <cellStyle name="Nota 3 5 2 3 4 6 2" xfId="16213"/>
    <cellStyle name="Nota 3 6 2 3 2 2 11" xfId="16214"/>
    <cellStyle name="Nota 3 5 2 3 4 7" xfId="16215"/>
    <cellStyle name="Nota 3 5 2 3 4 8" xfId="16216"/>
    <cellStyle name="Nota 3 5 2 3 5" xfId="16217"/>
    <cellStyle name="Nota 3 5 2 3 5 2" xfId="16218"/>
    <cellStyle name="Saída 2 2 2 2 3 7 4" xfId="16219"/>
    <cellStyle name="Nota 3 5 2 3 5 2 2" xfId="16220"/>
    <cellStyle name="Nota 3 5 2 3 5 3" xfId="16221"/>
    <cellStyle name="Nota 3 5 2 3 5 4" xfId="16222"/>
    <cellStyle name="Nota 3 5 2 3 6" xfId="16223"/>
    <cellStyle name="Nota 3 5 2 4" xfId="16224"/>
    <cellStyle name="Total 2 2 2 3 3 6 2 4" xfId="16225"/>
    <cellStyle name="Nota 3 7 3 2 2 5 4" xfId="16226"/>
    <cellStyle name="Nota 3 5 2 4 2 2" xfId="16227"/>
    <cellStyle name="Nota 3 5 2 4 2 2 10" xfId="16228"/>
    <cellStyle name="Nota 3 5 2 4 2 2 11" xfId="16229"/>
    <cellStyle name="Nota 3 5 2 4 2 2 2" xfId="16230"/>
    <cellStyle name="Nota 3 5 2 4 2 2 2 2" xfId="16231"/>
    <cellStyle name="Nota 3 5 2 4 2 2 2 2 2" xfId="16232"/>
    <cellStyle name="Nota 3 5 2 4 2 2 2 2 3" xfId="16233"/>
    <cellStyle name="Nota 3 5 2 4 2 2 2 3" xfId="16234"/>
    <cellStyle name="Saída 2 2 2 4 5 2" xfId="16235"/>
    <cellStyle name="Nota 3 5 2 4 2 2 2 5" xfId="16236"/>
    <cellStyle name="Nota 3 5 2 4 2 2 3" xfId="16237"/>
    <cellStyle name="Nota 3 5 2 4 2 2 3 2" xfId="16238"/>
    <cellStyle name="Nota 3 5 2 4 2 2 3 2 2" xfId="16239"/>
    <cellStyle name="Nota 3 5 2 4 2 2 3 2 3" xfId="16240"/>
    <cellStyle name="Separador de milhares 2 2 3 2 2 2 2 2 2" xfId="16241"/>
    <cellStyle name="Nota 3 5 2 4 2 2 3 3" xfId="16242"/>
    <cellStyle name="Nota 3 5 2 4 2 2 4" xfId="16243"/>
    <cellStyle name="Nota 3 5 2 4 2 2 4 2" xfId="16244"/>
    <cellStyle name="Separador de milhares 8 3 2 8" xfId="16245"/>
    <cellStyle name="Nota 3 5 2 4 2 2 4 2 2" xfId="16246"/>
    <cellStyle name="Separador de milhares 8 3 2 9" xfId="16247"/>
    <cellStyle name="Nota 3 5 2 4 2 2 4 2 3" xfId="16248"/>
    <cellStyle name="Output 2 3 2 2 5 2 2" xfId="16249"/>
    <cellStyle name="Nota 3 5 2 4 2 2 4 3" xfId="16250"/>
    <cellStyle name="Nota 3 5 2 4 2 2 5" xfId="16251"/>
    <cellStyle name="Nota 3 5 2 4 2 2 5 2" xfId="16252"/>
    <cellStyle name="Separador de milhares 8 4 2 8" xfId="16253"/>
    <cellStyle name="Nota 3 5 2 4 2 2 5 2 2" xfId="16254"/>
    <cellStyle name="Nota 3 5 2 4 2 2 5 2 3" xfId="16255"/>
    <cellStyle name="Output 2 3 2 2 5 3 2" xfId="16256"/>
    <cellStyle name="Nota 3 5 2 4 2 2 5 3" xfId="16257"/>
    <cellStyle name="Nota 3 5 2 4 2 2 5 3 2" xfId="16258"/>
    <cellStyle name="Output 2 3 2 2 5 3 3" xfId="16259"/>
    <cellStyle name="Nota 3 5 2 4 2 2 5 4" xfId="16260"/>
    <cellStyle name="Saída 2 2 2 4 8 2" xfId="16261"/>
    <cellStyle name="Nota 3 5 2 4 2 2 5 5" xfId="16262"/>
    <cellStyle name="Nota 3 5 2 4 2 2 6" xfId="16263"/>
    <cellStyle name="Nota 3 5 2 4 2 2 6 2" xfId="16264"/>
    <cellStyle name="Nota 3 5 2 4 2 2 6 3" xfId="16265"/>
    <cellStyle name="Nota 3 5 2 4 2 2 7" xfId="16266"/>
    <cellStyle name="Nota 3 5 2 4 2 2 7 2" xfId="16267"/>
    <cellStyle name="Nota 3 5 2 4 2 2 7 3" xfId="16268"/>
    <cellStyle name="Nota 3 5 2 4 2 2 8 2" xfId="16269"/>
    <cellStyle name="Total 2 2 3 2 2 4 2 2" xfId="16270"/>
    <cellStyle name="Nota 3 5 2 4 2 2 8 3" xfId="16271"/>
    <cellStyle name="Separador de milhares 8 3 2 3" xfId="16272"/>
    <cellStyle name="Nota 3 5 2 4 2 2 9 2" xfId="16273"/>
    <cellStyle name="Nota 3 7 3 2 2 5 5" xfId="16274"/>
    <cellStyle name="Nota 3 5 2 4 2 3" xfId="16275"/>
    <cellStyle name="Total 3 3 3 2 4 3" xfId="16276"/>
    <cellStyle name="Nota 3 5 2 4 2 3 10" xfId="16277"/>
    <cellStyle name="Nota 3 5 2 4 2 3 2" xfId="16278"/>
    <cellStyle name="Separador de milhares 2 2 2 3 2 2 2 3" xfId="16279"/>
    <cellStyle name="Nota 3 5 2 4 2 3 2 2" xfId="16280"/>
    <cellStyle name="Nota 3 5 2 4 2 3 2 2 2" xfId="16281"/>
    <cellStyle name="Nota 3 5 2 4 2 3 2 2 3" xfId="16282"/>
    <cellStyle name="Nota 3 5 2 4 2 3 2 3" xfId="16283"/>
    <cellStyle name="Nota 3 5 2 4 2 3 2 4" xfId="16284"/>
    <cellStyle name="Saída 2 2 2 5 5 2" xfId="16285"/>
    <cellStyle name="Nota 3 5 2 4 2 3 2 5" xfId="16286"/>
    <cellStyle name="Nota 3 5 2 4 2 3 3" xfId="16287"/>
    <cellStyle name="Nota 3 5 2 4 2 3 3 2" xfId="16288"/>
    <cellStyle name="Separador de milhares 9 2 2 8" xfId="16289"/>
    <cellStyle name="Nota 3 5 2 4 2 3 3 2 2" xfId="16290"/>
    <cellStyle name="Separador de milhares 9 2 2 9" xfId="16291"/>
    <cellStyle name="Nota 3 5 2 4 2 3 3 2 3" xfId="16292"/>
    <cellStyle name="Nota 3 5 2 4 2 3 3 3" xfId="16293"/>
    <cellStyle name="Nota 3 5 2 4 2 3 4" xfId="16294"/>
    <cellStyle name="Nota 3 5 2 4 2 3 4 2" xfId="16295"/>
    <cellStyle name="Saída 3 2 2 4 8" xfId="16296"/>
    <cellStyle name="Nota 3 5 2 4 2 3 4 2 2" xfId="16297"/>
    <cellStyle name="Saída 3 2 2 4 9" xfId="16298"/>
    <cellStyle name="Nota 3 5 2 4 2 3 4 2 3" xfId="16299"/>
    <cellStyle name="Output 2 3 2 2 6 2 2" xfId="16300"/>
    <cellStyle name="Nota 3 5 2 4 2 3 4 3" xfId="16301"/>
    <cellStyle name="Output 2 3 2 2 6 2 3" xfId="16302"/>
    <cellStyle name="Nota 3 5 2 4 2 3 4 4" xfId="16303"/>
    <cellStyle name="Output 2 3 2 2 6 2 4" xfId="16304"/>
    <cellStyle name="Nota 3 5 2 4 2 3 4 5" xfId="16305"/>
    <cellStyle name="Nota 3 5 2 4 2 3 5" xfId="16306"/>
    <cellStyle name="Nota 3 5 2 4 2 3 5 2" xfId="16307"/>
    <cellStyle name="Saída 3 2 3 4 8" xfId="16308"/>
    <cellStyle name="Nota 3 5 2 4 2 3 5 2 2" xfId="16309"/>
    <cellStyle name="Saída 3 2 3 4 9" xfId="16310"/>
    <cellStyle name="Nota 3 5 2 4 2 3 5 2 3" xfId="16311"/>
    <cellStyle name="Nota 3 5 2 4 2 3 5 3" xfId="16312"/>
    <cellStyle name="Nota 3 5 2 4 2 3 5 4" xfId="16313"/>
    <cellStyle name="Nota 3 5 2 4 2 3 5 5" xfId="16314"/>
    <cellStyle name="Nota 3 5 2 4 2 3 6" xfId="16315"/>
    <cellStyle name="Nota 3 5 2 4 2 3 6 2" xfId="16316"/>
    <cellStyle name="Nota 3 5 2 4 2 3 6 3" xfId="16317"/>
    <cellStyle name="Nota 3 5 2 4 2 3 6 4" xfId="16318"/>
    <cellStyle name="Nota 3 5 2 4 2 3 7" xfId="16319"/>
    <cellStyle name="Nota 3 5 2 4 2 3 7 2" xfId="16320"/>
    <cellStyle name="Nota 3 5 2 4 2 3 7 3" xfId="16321"/>
    <cellStyle name="Nota 3 5 2 4 2 3 8 2" xfId="16322"/>
    <cellStyle name="Total 2 2 3 2 2 5 2 2" xfId="16323"/>
    <cellStyle name="Nota 3 5 2 4 2 3 8 3" xfId="16324"/>
    <cellStyle name="Nota 3 5 2 4 2 3 9" xfId="16325"/>
    <cellStyle name="Separador de milhares 8 4 2 3" xfId="16326"/>
    <cellStyle name="Nota 3 5 2 4 2 3 9 2" xfId="16327"/>
    <cellStyle name="Nota 3 5 2 4 2 4" xfId="16328"/>
    <cellStyle name="Nota 3 5 2 4 2 4 2" xfId="16329"/>
    <cellStyle name="Nota 3 5 2 4 2 4 2 2" xfId="16330"/>
    <cellStyle name="Nota 3 5 2 4 2 4 3" xfId="16331"/>
    <cellStyle name="Nota 3 5 2 4 2 4 3 2" xfId="16332"/>
    <cellStyle name="Nota 3 5 2 4 2 4 4" xfId="16333"/>
    <cellStyle name="Nota 3 5 2 4 2 4 5" xfId="16334"/>
    <cellStyle name="Nota 3 5 2 4 2 4 5 2" xfId="16335"/>
    <cellStyle name="Nota 3 5 2 4 2 4 6 2" xfId="16336"/>
    <cellStyle name="Nota 3 5 2 4 2 4 8" xfId="16337"/>
    <cellStyle name="Nota 3 5 2 4 2 5" xfId="16338"/>
    <cellStyle name="Nota 3 5 2 4 2 5 2" xfId="16339"/>
    <cellStyle name="Separador de milhares 12 2 4 3" xfId="16340"/>
    <cellStyle name="Nota 3 5 2 4 2 5 2 2" xfId="16341"/>
    <cellStyle name="Nota 3 5 2 4 2 5 3" xfId="16342"/>
    <cellStyle name="Nota 3 5 2 4 2 5 4" xfId="16343"/>
    <cellStyle name="Nota 3 5 2 4 2 6" xfId="16344"/>
    <cellStyle name="Nota 3 6 5 3 5 4" xfId="16345"/>
    <cellStyle name="Nota 3 5 2 4 3 10" xfId="16346"/>
    <cellStyle name="Nota 3 6 5 3 5 5" xfId="16347"/>
    <cellStyle name="Nota 3 5 2 4 3 11" xfId="16348"/>
    <cellStyle name="Nota 3 7 3 2 2 6 4" xfId="16349"/>
    <cellStyle name="Nota 3 5 2 4 3 2" xfId="16350"/>
    <cellStyle name="Nota 3 5 2 4 3 2 2" xfId="16351"/>
    <cellStyle name="Nota 3 5 2 4 3 2 2 2" xfId="16352"/>
    <cellStyle name="Nota 3 5 2 7 5 2" xfId="16353"/>
    <cellStyle name="Nota 3 5 2 4 3 2 2 3" xfId="16354"/>
    <cellStyle name="Nota 3 5 2 4 6 2" xfId="16355"/>
    <cellStyle name="Nota 3 5 2 4 3 2 3" xfId="16356"/>
    <cellStyle name="Nota 3 5 2 4 6 2 2" xfId="16357"/>
    <cellStyle name="Nota 3 5 2 4 3 2 3 2" xfId="16358"/>
    <cellStyle name="Nota 3 5 2 4 3 3" xfId="16359"/>
    <cellStyle name="Nota 3 5 2 4 3 3 2" xfId="16360"/>
    <cellStyle name="Nota 3 5 2 4 3 3 2 2" xfId="16361"/>
    <cellStyle name="Nota 3 5 2 8 5 2" xfId="16362"/>
    <cellStyle name="Nota 3 5 2 4 3 3 2 3" xfId="16363"/>
    <cellStyle name="Output 2 3 2 3 2 2 2" xfId="16364"/>
    <cellStyle name="Nota 3 5 2 4 3 3 3" xfId="16365"/>
    <cellStyle name="Nota 3 5 2 4 3 3 3 2" xfId="16366"/>
    <cellStyle name="Output 2 3 2 3 2 2 3" xfId="16367"/>
    <cellStyle name="Nota 3 5 2 4 3 3 4" xfId="16368"/>
    <cellStyle name="Nota 3 5 2 4 3 3 5" xfId="16369"/>
    <cellStyle name="Nota 3 5 2 4 3 4" xfId="16370"/>
    <cellStyle name="Nota 3 5 2 4 3 4 2" xfId="16371"/>
    <cellStyle name="Nota 3 5 2 4 3 4 3" xfId="16372"/>
    <cellStyle name="Nota 3 5 2 4 3 4 4" xfId="16373"/>
    <cellStyle name="Nota 3 5 2 4 3 4 5" xfId="16374"/>
    <cellStyle name="Nota 3 5 2 4 3 5" xfId="16375"/>
    <cellStyle name="Nota 3 5 2 4 3 5 2" xfId="16376"/>
    <cellStyle name="Nota 3 5 2 4 3 5 3" xfId="16377"/>
    <cellStyle name="Nota 3 5 2 4 3 5 4" xfId="16378"/>
    <cellStyle name="Nota 3 5 2 4 3 5 5" xfId="16379"/>
    <cellStyle name="Nota 3 5 2 4 3 6" xfId="16380"/>
    <cellStyle name="Nota 3 5 2 4 3 6 2" xfId="16381"/>
    <cellStyle name="Nota 3 5 2 4 3 7" xfId="16382"/>
    <cellStyle name="Separador de milhares 6 3 2 2 3 5" xfId="16383"/>
    <cellStyle name="Nota 3 5 2 4 3 7 2" xfId="16384"/>
    <cellStyle name="Nota 3 5 2 4 3 8" xfId="16385"/>
    <cellStyle name="Nota 3 5 2 4 3 8 2" xfId="16386"/>
    <cellStyle name="Total 3 2 9 2" xfId="16387"/>
    <cellStyle name="Nota 3 5 2 4 3 9" xfId="16388"/>
    <cellStyle name="Total 3 2 9 2 2" xfId="16389"/>
    <cellStyle name="Nota 3 5 2 4 3 9 2" xfId="16390"/>
    <cellStyle name="Nota 3 5 2 4 4" xfId="16391"/>
    <cellStyle name="Nota 3 7 3 5 3 2" xfId="16392"/>
    <cellStyle name="Nota 3 5 2 4 4 10" xfId="16393"/>
    <cellStyle name="Nota 3 5 2 4 4 11" xfId="16394"/>
    <cellStyle name="Nota 3 7 3 2 2 6 2 3" xfId="16395"/>
    <cellStyle name="Nota 3 5 2 4 4 2" xfId="16396"/>
    <cellStyle name="Saída 2 2 2 3 2 7 4" xfId="16397"/>
    <cellStyle name="Nota 3 5 2 4 4 2 2" xfId="16398"/>
    <cellStyle name="Nota 3 5 2 4 4 2 2 2" xfId="16399"/>
    <cellStyle name="Nota 3 5 2 4 4 2 2 3" xfId="16400"/>
    <cellStyle name="Saída 2 2 2 3 2 7 5" xfId="16401"/>
    <cellStyle name="Nota 3 5 2 5 6 2" xfId="16402"/>
    <cellStyle name="Nota 3 5 2 4 4 2 3" xfId="16403"/>
    <cellStyle name="Nota 3 5 2 5 6 2 2" xfId="16404"/>
    <cellStyle name="Nota 3 5 2 4 4 2 3 2" xfId="16405"/>
    <cellStyle name="Nota 3 5 2 5 6 3" xfId="16406"/>
    <cellStyle name="Nota 3 5 2 4 4 2 4" xfId="16407"/>
    <cellStyle name="Saída 2 2 3 2 6 2" xfId="16408"/>
    <cellStyle name="Nota 3 5 2 5 6 4" xfId="16409"/>
    <cellStyle name="Nota 3 5 2 4 4 2 5" xfId="16410"/>
    <cellStyle name="Nota 3 5 2 4 4 3" xfId="16411"/>
    <cellStyle name="Saída 2 2 2 3 2 8 4" xfId="16412"/>
    <cellStyle name="Nota 3 5 2 4 4 3 2" xfId="16413"/>
    <cellStyle name="Nota 3 5 2 4 4 3 2 2" xfId="16414"/>
    <cellStyle name="Nota 3 5 2 4 4 3 2 3" xfId="16415"/>
    <cellStyle name="Nota 3 5 2 5 7 2" xfId="16416"/>
    <cellStyle name="Nota 3 5 2 4 4 3 3" xfId="16417"/>
    <cellStyle name="Nota 3 5 2 4 4 3 3 2" xfId="16418"/>
    <cellStyle name="Nota 3 5 2 5 7 3" xfId="16419"/>
    <cellStyle name="Nota 3 5 2 4 4 3 4" xfId="16420"/>
    <cellStyle name="Saída 2 2 3 2 7 2" xfId="16421"/>
    <cellStyle name="Nota 3 5 2 4 4 3 5" xfId="16422"/>
    <cellStyle name="Nota 3 5 2 4 4 4" xfId="16423"/>
    <cellStyle name="Saída 2 2 2 3 2 9 4" xfId="16424"/>
    <cellStyle name="Nota 3 5 2 4 4 4 2" xfId="16425"/>
    <cellStyle name="Nota 3 5 2 5 8 2" xfId="16426"/>
    <cellStyle name="Nota 3 5 2 4 4 4 3" xfId="16427"/>
    <cellStyle name="Nota 3 5 2 5 8 3" xfId="16428"/>
    <cellStyle name="Nota 3 5 2 4 4 4 4" xfId="16429"/>
    <cellStyle name="Saída 2 2 3 2 8 2" xfId="16430"/>
    <cellStyle name="Nota 3 5 2 4 4 4 5" xfId="16431"/>
    <cellStyle name="Nota 3 5 2 4 4 5" xfId="16432"/>
    <cellStyle name="Nota 3 5 2 4 4 5 2" xfId="16433"/>
    <cellStyle name="Nota 3 5 2 5 9 2" xfId="16434"/>
    <cellStyle name="Nota 3 5 2 4 4 5 3" xfId="16435"/>
    <cellStyle name="Nota 3 5 2 4 4 5 4" xfId="16436"/>
    <cellStyle name="Saída 2 2 3 2 9 2" xfId="16437"/>
    <cellStyle name="Nota 3 5 2 4 4 5 5" xfId="16438"/>
    <cellStyle name="Nota 3 5 2 4 4 6" xfId="16439"/>
    <cellStyle name="Nota 3 5 2 4 4 6 2" xfId="16440"/>
    <cellStyle name="Nota 3 5 2 4 4 6 2 3" xfId="16441"/>
    <cellStyle name="Nota 3 5 2 4 4 7" xfId="16442"/>
    <cellStyle name="Nota 3 5 2 4 4 7 2" xfId="16443"/>
    <cellStyle name="Nota 3 5 2 4 4 8" xfId="16444"/>
    <cellStyle name="Nota 3 5 2 4 4 8 2" xfId="16445"/>
    <cellStyle name="Nota 3 5 2 4 4 8 3" xfId="16446"/>
    <cellStyle name="Nota 3 5 2 4 4 9" xfId="16447"/>
    <cellStyle name="Nota 3 5 2 4 4 9 2" xfId="16448"/>
    <cellStyle name="Nota 3 5 2 4 5" xfId="16449"/>
    <cellStyle name="Nota 3 5 2 4 5 2" xfId="16450"/>
    <cellStyle name="Saída 2 2 2 3 3 7 4" xfId="16451"/>
    <cellStyle name="Nota 3 5 2 4 5 2 2" xfId="16452"/>
    <cellStyle name="Nota 3 5 2 4 5 3" xfId="16453"/>
    <cellStyle name="Saída 2 2 2 3 3 8 4" xfId="16454"/>
    <cellStyle name="Nota 3 5 2 4 5 3 2" xfId="16455"/>
    <cellStyle name="Nota 3 5 2 4 5 4" xfId="16456"/>
    <cellStyle name="Saída 2 2 2 2 14" xfId="16457"/>
    <cellStyle name="Nota 3 5 2 4 5 4 2" xfId="16458"/>
    <cellStyle name="Nota 3 5 2 4 5 5" xfId="16459"/>
    <cellStyle name="Nota 3 5 2 4 5 5 2" xfId="16460"/>
    <cellStyle name="Nota 3 5 2 4 5 6" xfId="16461"/>
    <cellStyle name="Nota 3 5 2 4 5 7" xfId="16462"/>
    <cellStyle name="Nota 3 5 2 4 5 8" xfId="16463"/>
    <cellStyle name="Nota 3 5 2 4 6" xfId="16464"/>
    <cellStyle name="Output 2 3 2 3 2 2" xfId="16465"/>
    <cellStyle name="Nota 3 5 2 4 7" xfId="16466"/>
    <cellStyle name="Output 2 3 2 3 2 3" xfId="16467"/>
    <cellStyle name="Nota 3 5 2 4 8" xfId="16468"/>
    <cellStyle name="Nota 3 5 2 5" xfId="16469"/>
    <cellStyle name="Nota 3 5 2 5 10" xfId="16470"/>
    <cellStyle name="Nota 3 5 2 5 11" xfId="16471"/>
    <cellStyle name="Nota 3 5 2 5 2" xfId="16472"/>
    <cellStyle name="Saída 2 2 2 3 2 3 5" xfId="16473"/>
    <cellStyle name="Nota 3 7 3 2 3 5 4" xfId="16474"/>
    <cellStyle name="Nota 3 5 2 5 2 2" xfId="16475"/>
    <cellStyle name="Saída 2 2 2 3 2 3 5 2" xfId="16476"/>
    <cellStyle name="Note 2 2 2 2 9" xfId="16477"/>
    <cellStyle name="Nota 3 5 2 5 2 2 2" xfId="16478"/>
    <cellStyle name="Saída 2 2 2 3 2 3 5 3" xfId="16479"/>
    <cellStyle name="Nota 3 5 2 5 2 2 3" xfId="16480"/>
    <cellStyle name="Saída 2 2 2 3 2 3 6 2" xfId="16481"/>
    <cellStyle name="Note 2 2 2 3 9" xfId="16482"/>
    <cellStyle name="Nota 3 5 2 5 2 3 2" xfId="16483"/>
    <cellStyle name="Saída 2 2 3 2 2 2" xfId="16484"/>
    <cellStyle name="Saída 2 2 2 3 2 3 7" xfId="16485"/>
    <cellStyle name="Nota 3 5 2 5 2 4" xfId="16486"/>
    <cellStyle name="Saída 2 2 3 2 2 3" xfId="16487"/>
    <cellStyle name="Saída 2 2 2 3 2 3 8" xfId="16488"/>
    <cellStyle name="Nota 3 5 2 5 2 5" xfId="16489"/>
    <cellStyle name="Nota 3 5 2 5 3" xfId="16490"/>
    <cellStyle name="Saída 2 2 2 3 2 4 5" xfId="16491"/>
    <cellStyle name="Nota 3 7 3 2 3 6 4" xfId="16492"/>
    <cellStyle name="Nota 3 5 2 5 3 2" xfId="16493"/>
    <cellStyle name="Note 2 2 3 2 9" xfId="16494"/>
    <cellStyle name="Nota 3 5 2 5 3 2 2" xfId="16495"/>
    <cellStyle name="Nota 3 5 3 4 6 2" xfId="16496"/>
    <cellStyle name="Nota 3 5 2 5 3 2 3" xfId="16497"/>
    <cellStyle name="Saída 2 2 2 3 2 4 6" xfId="16498"/>
    <cellStyle name="Nota 3 5 2 5 3 3" xfId="16499"/>
    <cellStyle name="Note 2 2 3 3 9" xfId="16500"/>
    <cellStyle name="Nota 3 5 2 5 3 3 2" xfId="16501"/>
    <cellStyle name="Saída 2 2 3 2 3 2" xfId="16502"/>
    <cellStyle name="Nota 3 5 2 5 3 4" xfId="16503"/>
    <cellStyle name="Saída 2 2 3 2 3 3" xfId="16504"/>
    <cellStyle name="Nota 3 5 2 5 3 5" xfId="16505"/>
    <cellStyle name="Nota 3 5 2 5 4" xfId="16506"/>
    <cellStyle name="Saída 2 2 2 3 2 5 5" xfId="16507"/>
    <cellStyle name="Nota 3 5 2 5 4 2" xfId="16508"/>
    <cellStyle name="Nota 3 5 2 5 4 2 2" xfId="16509"/>
    <cellStyle name="Nota 3 5 3 5 6 2" xfId="16510"/>
    <cellStyle name="Nota 3 5 2 5 4 2 3" xfId="16511"/>
    <cellStyle name="Nota 3 5 2 5 4 3" xfId="16512"/>
    <cellStyle name="Nota 3 5 2 5 4 3 2" xfId="16513"/>
    <cellStyle name="Separador de milhares 11 2 2 2 2" xfId="16514"/>
    <cellStyle name="Saída 2 2 3 2 4 2" xfId="16515"/>
    <cellStyle name="Nota 3 5 2 5 4 4" xfId="16516"/>
    <cellStyle name="Separador de milhares 11 2 2 2 3" xfId="16517"/>
    <cellStyle name="Saída 2 2 3 2 4 3" xfId="16518"/>
    <cellStyle name="Nota 3 5 2 5 4 5" xfId="16519"/>
    <cellStyle name="Nota 3 5 2 5 5" xfId="16520"/>
    <cellStyle name="Saída 2 2 2 3 2 6 5" xfId="16521"/>
    <cellStyle name="Nota 3 5 2 5 5 2" xfId="16522"/>
    <cellStyle name="Nota 3 5 2 5 5 2 2" xfId="16523"/>
    <cellStyle name="Nota 3 5 3 6 6 2" xfId="16524"/>
    <cellStyle name="Nota 3 5 2 5 5 2 3" xfId="16525"/>
    <cellStyle name="Nota 3 5 2 5 5 3" xfId="16526"/>
    <cellStyle name="Nota 3 5 2 5 5 3 2" xfId="16527"/>
    <cellStyle name="Separador de milhares 11 2 2 3 2" xfId="16528"/>
    <cellStyle name="Saída 2 2 3 2 5 2" xfId="16529"/>
    <cellStyle name="Nota 3 5 2 5 5 4" xfId="16530"/>
    <cellStyle name="Saída 2 2 3 2 5 3" xfId="16531"/>
    <cellStyle name="Nota 3 5 2 5 5 5" xfId="16532"/>
    <cellStyle name="Nota 3 5 2 5 6" xfId="16533"/>
    <cellStyle name="Nota 3 5 2 5 6 2 3" xfId="16534"/>
    <cellStyle name="Output 2 3 2 3 3 2" xfId="16535"/>
    <cellStyle name="Nota 3 5 2 5 7" xfId="16536"/>
    <cellStyle name="Output 2 3 2 3 3 3" xfId="16537"/>
    <cellStyle name="Nota 3 5 2 5 8" xfId="16538"/>
    <cellStyle name="Nota 3 5 2 5 9" xfId="16539"/>
    <cellStyle name="Nota 3 5 2 6" xfId="16540"/>
    <cellStyle name="Nota 3 5 2 6 2" xfId="16541"/>
    <cellStyle name="Saída 2 2 2 3 3 3 5" xfId="16542"/>
    <cellStyle name="Nota 3 5 2 6 2 2" xfId="16543"/>
    <cellStyle name="Nota 3 5 2 6 2 2 2" xfId="16544"/>
    <cellStyle name="Saída 2 2 3 3 2 2" xfId="16545"/>
    <cellStyle name="Nota 3 5 2 6 2 4" xfId="16546"/>
    <cellStyle name="Nota 3 5 2 6 3" xfId="16547"/>
    <cellStyle name="Saída 2 2 2 3 3 4 5" xfId="16548"/>
    <cellStyle name="Nota 3 5 2 6 3 2" xfId="16549"/>
    <cellStyle name="Nota 3 5 2 6 4" xfId="16550"/>
    <cellStyle name="Saída 2 2 2 3 3 5 5" xfId="16551"/>
    <cellStyle name="Nota 3 5 2 6 4 2" xfId="16552"/>
    <cellStyle name="Nota 3 5 2 6 5" xfId="16553"/>
    <cellStyle name="Saída 2 2 2 3 3 6 5" xfId="16554"/>
    <cellStyle name="Nota 3 5 2 6 5 2" xfId="16555"/>
    <cellStyle name="Nota 3 5 2 6 6" xfId="16556"/>
    <cellStyle name="Nota 3 5 2 6 6 2" xfId="16557"/>
    <cellStyle name="Output 2 3 2 3 4 2" xfId="16558"/>
    <cellStyle name="Nota 3 5 2 6 7" xfId="16559"/>
    <cellStyle name="Output 2 3 2 3 4 3" xfId="16560"/>
    <cellStyle name="Nota 3 5 2 6 8" xfId="16561"/>
    <cellStyle name="Nota 3 5 2 7" xfId="16562"/>
    <cellStyle name="Nota 3 5 2 7 2" xfId="16563"/>
    <cellStyle name="Nota 3 5 2 7 2 2" xfId="16564"/>
    <cellStyle name="Saída 2 2 3 4 2 2" xfId="16565"/>
    <cellStyle name="Nota 3 5 2 7 2 4" xfId="16566"/>
    <cellStyle name="Nota 3 5 2 7 3" xfId="16567"/>
    <cellStyle name="Nota 3 5 2 7 3 2" xfId="16568"/>
    <cellStyle name="Nota 3 5 2 7 4" xfId="16569"/>
    <cellStyle name="Nota 3 5 2 7 4 2" xfId="16570"/>
    <cellStyle name="Nota 3 5 2 7 5" xfId="16571"/>
    <cellStyle name="Separador de milhares 2 2 3 2 2 3 2 2" xfId="16572"/>
    <cellStyle name="Nota 3 5 2 7 6" xfId="16573"/>
    <cellStyle name="Nota 3 5 2 7 6 2" xfId="16574"/>
    <cellStyle name="Output 2 3 2 3 5 2" xfId="16575"/>
    <cellStyle name="Nota 3 5 3 3 2 4 2 2" xfId="16576"/>
    <cellStyle name="Nota 3 5 2 7 7" xfId="16577"/>
    <cellStyle name="Output 2 3 2 3 5 3" xfId="16578"/>
    <cellStyle name="Nota 3 5 3 3 2 4 2 3" xfId="16579"/>
    <cellStyle name="Nota 3 5 2 7 8" xfId="16580"/>
    <cellStyle name="Nota 3 5 2 8 2" xfId="16581"/>
    <cellStyle name="Nota 3 5 2 8 2 2" xfId="16582"/>
    <cellStyle name="Saída 2 2 3 5 2 2" xfId="16583"/>
    <cellStyle name="Nota 3 5 2 8 2 4" xfId="16584"/>
    <cellStyle name="Nota 3 5 2 8 3" xfId="16585"/>
    <cellStyle name="Nota 3 5 2 8 3 2" xfId="16586"/>
    <cellStyle name="Nota 3 5 2 8 4" xfId="16587"/>
    <cellStyle name="Nota 3 5 2 8 4 2" xfId="16588"/>
    <cellStyle name="Nota 3 5 2 8 5" xfId="16589"/>
    <cellStyle name="Nota 3 5 2 8 6" xfId="16590"/>
    <cellStyle name="Nota 3 5 2 8 6 2" xfId="16591"/>
    <cellStyle name="Output 2 3 2 3 6 2" xfId="16592"/>
    <cellStyle name="Nota 3 5 3 3 2 4 3 2" xfId="16593"/>
    <cellStyle name="Nota 3 5 2 8 7" xfId="16594"/>
    <cellStyle name="Output 2 3 2 3 6 3" xfId="16595"/>
    <cellStyle name="Nota 3 5 2 8 8" xfId="16596"/>
    <cellStyle name="Nota 3 5 2 9 2" xfId="16597"/>
    <cellStyle name="Nota 3 5 3 10 2" xfId="16598"/>
    <cellStyle name="Nota 3 5 3 10 3" xfId="16599"/>
    <cellStyle name="Saída 2 2 3 3 2 3 2 4" xfId="16600"/>
    <cellStyle name="Nota 3 5 3 11" xfId="16601"/>
    <cellStyle name="Nota 3 5 3 11 2" xfId="16602"/>
    <cellStyle name="Nota 3 5 3 11 3" xfId="16603"/>
    <cellStyle name="Separador de milhares 7 3 2 2 2 3" xfId="16604"/>
    <cellStyle name="Nota 3 5 3 12 2" xfId="16605"/>
    <cellStyle name="Nota 3 5 3 2" xfId="16606"/>
    <cellStyle name="Nota 3 5 3 2 2 10" xfId="16607"/>
    <cellStyle name="Nota 3 5 3 2 2 11" xfId="16608"/>
    <cellStyle name="Separador de milhares 2 9 2 2 2 3" xfId="16609"/>
    <cellStyle name="Nota 3 5 3 2 2 2" xfId="16610"/>
    <cellStyle name="Total 3 2 6 2 4" xfId="16611"/>
    <cellStyle name="Separador de milhares 2 9 2 2 2 3 2" xfId="16612"/>
    <cellStyle name="Nota 3 5 3 2 2 2 2" xfId="16613"/>
    <cellStyle name="Nota 3 5 3 2 2 2 2 2" xfId="16614"/>
    <cellStyle name="Nota 3 5 3 2 2 2 2 3" xfId="16615"/>
    <cellStyle name="Total 3 2 6 2 5" xfId="16616"/>
    <cellStyle name="Nota 3 5 3 2 2 2 3" xfId="16617"/>
    <cellStyle name="Nota 3 5 3 2 2 2 3 2" xfId="16618"/>
    <cellStyle name="Nota 3 5 3 2 2 2 4" xfId="16619"/>
    <cellStyle name="Nota 3 5 3 2 2 2 5" xfId="16620"/>
    <cellStyle name="Separador de milhares 2 9 2 2 2 4" xfId="16621"/>
    <cellStyle name="Note 3 2 5 2 2" xfId="16622"/>
    <cellStyle name="Nota 3 5 3 2 2 3" xfId="16623"/>
    <cellStyle name="Output 2 2 2 2 5" xfId="16624"/>
    <cellStyle name="Nota 3 5 3 2 2 3 2" xfId="16625"/>
    <cellStyle name="Output 2 2 2 2 5 2" xfId="16626"/>
    <cellStyle name="Nota 3 5 3 2 2 3 2 2" xfId="16627"/>
    <cellStyle name="Output 2 2 2 2 6" xfId="16628"/>
    <cellStyle name="Nota 3 5 3 2 2 3 3" xfId="16629"/>
    <cellStyle name="Output 2 2 2 2 6 2" xfId="16630"/>
    <cellStyle name="Nota 3 5 3 2 2 3 3 2" xfId="16631"/>
    <cellStyle name="Output 2 2 2 2 7" xfId="16632"/>
    <cellStyle name="Nota 3 5 3 2 2 3 4" xfId="16633"/>
    <cellStyle name="Output 2 2 2 2 8" xfId="16634"/>
    <cellStyle name="Nota 3 5 3 2 2 3 5" xfId="16635"/>
    <cellStyle name="Output 2 2 2 3 5" xfId="16636"/>
    <cellStyle name="Nota 3 5 3 2 2 4 2" xfId="16637"/>
    <cellStyle name="Output 2 2 2 3 5 2" xfId="16638"/>
    <cellStyle name="Note 2 5 4" xfId="16639"/>
    <cellStyle name="Nota 3 5 3 2 2 4 2 2" xfId="16640"/>
    <cellStyle name="Output 2 2 2 3 6" xfId="16641"/>
    <cellStyle name="Nota 3 5 3 2 2 4 3" xfId="16642"/>
    <cellStyle name="Output 2 2 2 3 6 2" xfId="16643"/>
    <cellStyle name="Note 2 6 4" xfId="16644"/>
    <cellStyle name="Nota 3 5 3 2 2 4 3 2" xfId="16645"/>
    <cellStyle name="Output 2 2 2 3 7" xfId="16646"/>
    <cellStyle name="Nota 3 5 3 2 2 4 4" xfId="16647"/>
    <cellStyle name="Output 2 2 2 3 8" xfId="16648"/>
    <cellStyle name="Nota 3 5 3 2 2 4 5" xfId="16649"/>
    <cellStyle name="Separador de milhares 2 9 2 2 2 6" xfId="16650"/>
    <cellStyle name="Nota 3 5 3 2 2 5" xfId="16651"/>
    <cellStyle name="Output 2 2 2 4 5" xfId="16652"/>
    <cellStyle name="Nota 3 5 3 2 2 5 2" xfId="16653"/>
    <cellStyle name="Note 3 5 4" xfId="16654"/>
    <cellStyle name="Nota 3 5 3 2 2 5 2 2" xfId="16655"/>
    <cellStyle name="Output 2 2 2 4 6" xfId="16656"/>
    <cellStyle name="Nota 3 5 3 2 2 5 3" xfId="16657"/>
    <cellStyle name="Note 3 6 4" xfId="16658"/>
    <cellStyle name="Nota 3 5 3 2 2 5 3 2" xfId="16659"/>
    <cellStyle name="Nota 3 5 3 2 2 5 4" xfId="16660"/>
    <cellStyle name="Nota 3 5 3 2 2 5 5" xfId="16661"/>
    <cellStyle name="Nota 3 5 3 2 2 6" xfId="16662"/>
    <cellStyle name="Output 2 2 2 5 5" xfId="16663"/>
    <cellStyle name="Nota 3 5 3 2 2 6 2" xfId="16664"/>
    <cellStyle name="Separador de milhares 2 3 6 3 3 3" xfId="16665"/>
    <cellStyle name="Nota 3 6 4 2 7 3" xfId="16666"/>
    <cellStyle name="Nota 3 5 3 2 2 6 2 2" xfId="16667"/>
    <cellStyle name="Nota 3 5 3 2 2 6 2 3" xfId="16668"/>
    <cellStyle name="Nota 3 5 3 2 2 6 3" xfId="16669"/>
    <cellStyle name="Nota 3 5 3 2 2 6 4" xfId="16670"/>
    <cellStyle name="Separador de milhares 2 3 8 2 2 4 2 2" xfId="16671"/>
    <cellStyle name="Nota 3 5 3 2 2 7" xfId="16672"/>
    <cellStyle name="Output 2 2 2 6 5" xfId="16673"/>
    <cellStyle name="Nota 3 5 3 2 2 7 2" xfId="16674"/>
    <cellStyle name="Nota 3 5 3 2 2 7 3" xfId="16675"/>
    <cellStyle name="Nota 3 5 3 2 2 8" xfId="16676"/>
    <cellStyle name="Nota 3 5 3 2 2 9" xfId="16677"/>
    <cellStyle name="Note 2 3 3 2 4" xfId="16678"/>
    <cellStyle name="Nota 3 5 3 2 2 9 2" xfId="16679"/>
    <cellStyle name="Nota 3 6 2 3 3 3 2 2" xfId="16680"/>
    <cellStyle name="Nota 3 5 3 2 3" xfId="16681"/>
    <cellStyle name="Total 2 2 2 2 2 2 5 2" xfId="16682"/>
    <cellStyle name="Nota 3 5 3 2 3 10" xfId="16683"/>
    <cellStyle name="Total 2 2 2 2 2 2 5 3" xfId="16684"/>
    <cellStyle name="Note 2 2 4 6 2 2" xfId="16685"/>
    <cellStyle name="Nota 3 5 3 2 3 11" xfId="16686"/>
    <cellStyle name="Total 3 2 7 2 4" xfId="16687"/>
    <cellStyle name="Saída 2 2 2 3 2 2 2 3 2" xfId="16688"/>
    <cellStyle name="Nota 3 5 3 2 3 2 2" xfId="16689"/>
    <cellStyle name="Saída 2 2 2 3 2 2 2 3 3" xfId="16690"/>
    <cellStyle name="Nota 3 5 3 2 3 2 3" xfId="16691"/>
    <cellStyle name="Nota 3 5 3 2 3 2 3 2" xfId="16692"/>
    <cellStyle name="Saída 2 2 2 3 2 2 2 4" xfId="16693"/>
    <cellStyle name="Nota 3 5 3 2 3 3" xfId="16694"/>
    <cellStyle name="Output 2 2 3 2 5" xfId="16695"/>
    <cellStyle name="Nota 3 5 3 2 3 3 2" xfId="16696"/>
    <cellStyle name="Nota 3 5 3 2 3 3 2 2" xfId="16697"/>
    <cellStyle name="Nota 3 5 3 2 3 3 2 3" xfId="16698"/>
    <cellStyle name="Output 2 2 3 2 6" xfId="16699"/>
    <cellStyle name="Nota 3 5 3 2 3 3 3" xfId="16700"/>
    <cellStyle name="Nota 3 5 3 2 3 3 3 2" xfId="16701"/>
    <cellStyle name="Output 2 2 3 3 5" xfId="16702"/>
    <cellStyle name="Nota 3 5 3 2 3 4 2" xfId="16703"/>
    <cellStyle name="Nota 3 5 3 2 3 4 2 2" xfId="16704"/>
    <cellStyle name="Nota 3 5 3 2 3 4 2 3" xfId="16705"/>
    <cellStyle name="Output 2 2 3 3 6" xfId="16706"/>
    <cellStyle name="Nota 3 5 3 2 3 4 3" xfId="16707"/>
    <cellStyle name="Nota 3 5 3 2 3 4 3 2" xfId="16708"/>
    <cellStyle name="Saída 2 2 2 3 2 2 2 6" xfId="16709"/>
    <cellStyle name="Nota 3 5 3 2 3 5" xfId="16710"/>
    <cellStyle name="Output 2 2 3 4 5" xfId="16711"/>
    <cellStyle name="Nota 3 5 3 2 3 5 2" xfId="16712"/>
    <cellStyle name="Nota 3 5 3 2 3 5 2 2" xfId="16713"/>
    <cellStyle name="Output 2 2 3 4 6" xfId="16714"/>
    <cellStyle name="Nota 3 5 3 2 3 5 3" xfId="16715"/>
    <cellStyle name="Nota 3 5 3 2 3 5 3 2" xfId="16716"/>
    <cellStyle name="Nota 3 5 3 2 3 6" xfId="16717"/>
    <cellStyle name="Output 2 2 3 5 5" xfId="16718"/>
    <cellStyle name="Nota 3 5 3 2 3 6 2" xfId="16719"/>
    <cellStyle name="Separador de milhares 2 3 7 3 3 3" xfId="16720"/>
    <cellStyle name="Nota 3 5 3 2 3 6 2 2" xfId="16721"/>
    <cellStyle name="Nota 3 5 3 2 3 6 2 3" xfId="16722"/>
    <cellStyle name="Separador de milhares 8 4 2 2 2 2" xfId="16723"/>
    <cellStyle name="Output 2 2 3 5 6" xfId="16724"/>
    <cellStyle name="Nota 3 5 3 2 3 6 3" xfId="16725"/>
    <cellStyle name="Nota 3 5 3 2 3 7" xfId="16726"/>
    <cellStyle name="Output 2 2 3 6 5" xfId="16727"/>
    <cellStyle name="Nota 3 5 3 2 3 7 2" xfId="16728"/>
    <cellStyle name="Separador de milhares 8 4 2 2 3 2" xfId="16729"/>
    <cellStyle name="Nota 3 5 3 2 3 7 3" xfId="16730"/>
    <cellStyle name="Nota 3 5 3 2 3 8" xfId="16731"/>
    <cellStyle name="Nota 3 5 3 2 3 9" xfId="16732"/>
    <cellStyle name="Nota 3 5 3 2 3 9 2" xfId="16733"/>
    <cellStyle name="Nota 3 6 2 3 3 3 2 3" xfId="16734"/>
    <cellStyle name="Nota 3 5 3 2 4" xfId="16735"/>
    <cellStyle name="Separador de milhares 2 9 2 2 4 3" xfId="16736"/>
    <cellStyle name="Saída 2 2 2 3 2 2 3 3" xfId="16737"/>
    <cellStyle name="Nota 3 7 3 2 3 4 2 3" xfId="16738"/>
    <cellStyle name="Nota 3 5 3 2 4 2" xfId="16739"/>
    <cellStyle name="Saída 2 2 2 3 2 2 3 6" xfId="16740"/>
    <cellStyle name="Nota 3 5 3 2 4 5" xfId="16741"/>
    <cellStyle name="Nota 3 5 3 2 4 6" xfId="16742"/>
    <cellStyle name="Nota 3 5 3 2 4 7" xfId="16743"/>
    <cellStyle name="Nota 3 5 3 2 4 8" xfId="16744"/>
    <cellStyle name="Nota 3 5 3 2 5" xfId="16745"/>
    <cellStyle name="Saída 2 2 2 3 2 2 4 3" xfId="16746"/>
    <cellStyle name="Nota 3 5 3 2 5 2" xfId="16747"/>
    <cellStyle name="Saída 2 2 2 3 2 2 4 4" xfId="16748"/>
    <cellStyle name="Nota 3 5 3 2 5 3" xfId="16749"/>
    <cellStyle name="Saída 2 2 2 3 2 2 4 5" xfId="16750"/>
    <cellStyle name="Nota 3 5 3 2 5 4" xfId="16751"/>
    <cellStyle name="Separador de milhares 2 2 5 3 2" xfId="16752"/>
    <cellStyle name="Nota 3 5 3 2 6" xfId="16753"/>
    <cellStyle name="Nota 3 5 3 3" xfId="16754"/>
    <cellStyle name="Nota 3 5 3 3 2" xfId="16755"/>
    <cellStyle name="Nota 3 5 3 3 2 2" xfId="16756"/>
    <cellStyle name="Total 3 3 6 2 4" xfId="16757"/>
    <cellStyle name="Nota 3 5 3 3 2 2 2" xfId="16758"/>
    <cellStyle name="Nota 3 5 3 3 2 2 2 2" xfId="16759"/>
    <cellStyle name="Nota 3 5 3 3 2 2 2 3" xfId="16760"/>
    <cellStyle name="Nota 3 5 3 3 2 2 3" xfId="16761"/>
    <cellStyle name="Nota 3 5 3 3 2 2 3 2" xfId="16762"/>
    <cellStyle name="Nota 3 5 3 3 2 2 4" xfId="16763"/>
    <cellStyle name="Nota 3 5 3 3 2 2 5" xfId="16764"/>
    <cellStyle name="Nota 3 5 3 3 2 3" xfId="16765"/>
    <cellStyle name="Output 2 3 2 2 5" xfId="16766"/>
    <cellStyle name="Nota 3 5 3 3 2 3 2" xfId="16767"/>
    <cellStyle name="Separador de milhares 2 2 3 2 2 2 2 3" xfId="16768"/>
    <cellStyle name="Output 2 3 2 2 5 2" xfId="16769"/>
    <cellStyle name="Nota 3 5 3 3 2 3 2 2" xfId="16770"/>
    <cellStyle name="Output 2 3 2 2 5 3" xfId="16771"/>
    <cellStyle name="Nota 3 5 3 3 2 3 2 3" xfId="16772"/>
    <cellStyle name="Output 2 3 2 2 6" xfId="16773"/>
    <cellStyle name="Nota 3 5 3 3 2 3 3" xfId="16774"/>
    <cellStyle name="Output 2 3 2 2 6 2" xfId="16775"/>
    <cellStyle name="Nota 3 5 3 3 2 3 3 2" xfId="16776"/>
    <cellStyle name="Output 2 3 2 2 7" xfId="16777"/>
    <cellStyle name="Nota 3 5 3 3 2 3 4" xfId="16778"/>
    <cellStyle name="Output 2 3 2 2 8" xfId="16779"/>
    <cellStyle name="Nota 3 5 3 3 2 3 5" xfId="16780"/>
    <cellStyle name="Output 2 3 2 3 5" xfId="16781"/>
    <cellStyle name="Nota 3 5 3 3 2 4 2" xfId="16782"/>
    <cellStyle name="Output 2 3 2 3 6" xfId="16783"/>
    <cellStyle name="Nota 3 5 3 3 2 4 3" xfId="16784"/>
    <cellStyle name="Output 2 3 2 3 7" xfId="16785"/>
    <cellStyle name="Nota 3 5 3 3 2 4 4" xfId="16786"/>
    <cellStyle name="Output 2 3 2 3 8" xfId="16787"/>
    <cellStyle name="Nota 3 5 3 3 2 4 5" xfId="16788"/>
    <cellStyle name="Nota 3 5 3 3 2 5" xfId="16789"/>
    <cellStyle name="Total 2 3" xfId="16790"/>
    <cellStyle name="Output 2 3 2 4 5" xfId="16791"/>
    <cellStyle name="Nota 3 5 3 3 2 5 2" xfId="16792"/>
    <cellStyle name="Nota 3 5 3 3 2 5 2 2" xfId="16793"/>
    <cellStyle name="Nota 3 5 3 3 2 5 2 3" xfId="16794"/>
    <cellStyle name="Total 2 4" xfId="16795"/>
    <cellStyle name="Output 2 3 2 4 6" xfId="16796"/>
    <cellStyle name="Nota 3 5 3 3 2 5 3" xfId="16797"/>
    <cellStyle name="Nota 3 5 3 3 2 5 3 2" xfId="16798"/>
    <cellStyle name="Nota 3 5 3 3 2 5 4" xfId="16799"/>
    <cellStyle name="Nota 3 5 3 3 2 5 5" xfId="16800"/>
    <cellStyle name="Nota 3 5 3 3 2 6" xfId="16801"/>
    <cellStyle name="Total 3 3" xfId="16802"/>
    <cellStyle name="Output 2 3 2 5 5" xfId="16803"/>
    <cellStyle name="Nota 3 5 3 3 2 6 2" xfId="16804"/>
    <cellStyle name="Total 3 3 2" xfId="16805"/>
    <cellStyle name="Nota 3 5 3 3 2 6 2 2" xfId="16806"/>
    <cellStyle name="Total 3 3 3" xfId="16807"/>
    <cellStyle name="Nota 3 5 3 3 2 6 2 3" xfId="16808"/>
    <cellStyle name="Total 3 4" xfId="16809"/>
    <cellStyle name="Nota 3 5 3 3 2 6 3" xfId="16810"/>
    <cellStyle name="Total 3 5" xfId="16811"/>
    <cellStyle name="Note 3 10 2" xfId="16812"/>
    <cellStyle name="Nota 3 5 3 3 2 6 4" xfId="16813"/>
    <cellStyle name="Nota 3 5 3 3 2 7" xfId="16814"/>
    <cellStyle name="Output 2 3 2 6 5" xfId="16815"/>
    <cellStyle name="Nota 3 5 3 3 2 7 2" xfId="16816"/>
    <cellStyle name="Nota 3 5 3 3 2 7 3" xfId="16817"/>
    <cellStyle name="Output 2 3 2 7 5" xfId="16818"/>
    <cellStyle name="Nota 3 5 3 3 2 8 2" xfId="16819"/>
    <cellStyle name="Nota 3 5 3 3 2 8 3" xfId="16820"/>
    <cellStyle name="Nota 3 5 3 3 2 9" xfId="16821"/>
    <cellStyle name="Note 2 4 3 2 4" xfId="16822"/>
    <cellStyle name="Nota 3 5 3 3 2 9 2" xfId="16823"/>
    <cellStyle name="Nota 3 6 2 3 3 3 3 2" xfId="16824"/>
    <cellStyle name="Nota 3 5 3 3 3" xfId="16825"/>
    <cellStyle name="Total 2 2 2 3 2 2 12" xfId="16826"/>
    <cellStyle name="Nota 3 5 3 3 3 10" xfId="16827"/>
    <cellStyle name="Nota 3 5 3 3 3 11" xfId="16828"/>
    <cellStyle name="Total 3 3 7 2 4" xfId="16829"/>
    <cellStyle name="Nota 3 5 3 3 3 2 2" xfId="16830"/>
    <cellStyle name="Nota 3 5 3 3 3 2 2 2" xfId="16831"/>
    <cellStyle name="Nota 3 5 3 3 3 2 2 3" xfId="16832"/>
    <cellStyle name="Nota 3 5 3 3 3 2 3" xfId="16833"/>
    <cellStyle name="Separador de milhares 3" xfId="16834"/>
    <cellStyle name="Nota 3 5 3 3 3 2 3 2" xfId="16835"/>
    <cellStyle name="Saída 2 2 2 3 2 3 2 4" xfId="16836"/>
    <cellStyle name="Nota 3 5 3 3 3 3" xfId="16837"/>
    <cellStyle name="Output 2 3 3 2 5" xfId="16838"/>
    <cellStyle name="Nota 3 5 3 3 3 3 2" xfId="16839"/>
    <cellStyle name="Nota 3 5 3 3 3 3 2 2" xfId="16840"/>
    <cellStyle name="Nota 3 5 3 3 3 3 2 3" xfId="16841"/>
    <cellStyle name="Output 2 3 3 2 6" xfId="16842"/>
    <cellStyle name="Nota 3 5 3 3 3 3 3" xfId="16843"/>
    <cellStyle name="Nota 3 5 3 3 3 3 3 2" xfId="16844"/>
    <cellStyle name="Output 2 3 3 3 5" xfId="16845"/>
    <cellStyle name="Nota 3 5 3 3 3 4 2" xfId="16846"/>
    <cellStyle name="Nota 3 5 3 3 3 4 2 2" xfId="16847"/>
    <cellStyle name="Nota 3 5 3 3 3 4 2 3" xfId="16848"/>
    <cellStyle name="Output 2 3 3 3 6" xfId="16849"/>
    <cellStyle name="Nota 3 5 3 3 3 4 3" xfId="16850"/>
    <cellStyle name="Nota 3 5 3 3 3 4 3 2" xfId="16851"/>
    <cellStyle name="Nota 3 5 3 3 3 4 4" xfId="16852"/>
    <cellStyle name="Saída 2 2 2 6 2 2 2" xfId="16853"/>
    <cellStyle name="Nota 3 5 3 3 3 4 5" xfId="16854"/>
    <cellStyle name="Nota 3 5 3 3 3 5" xfId="16855"/>
    <cellStyle name="Output 2 3 3 4 5" xfId="16856"/>
    <cellStyle name="Nota 3 5 3 3 3 5 2" xfId="16857"/>
    <cellStyle name="Nota 3 5 3 3 3 5 2 2" xfId="16858"/>
    <cellStyle name="Nota 3 5 3 3 3 5 2 3" xfId="16859"/>
    <cellStyle name="Output 2 3 3 4 6" xfId="16860"/>
    <cellStyle name="Nota 3 5 3 3 3 5 3" xfId="16861"/>
    <cellStyle name="Nota 3 5 3 3 3 5 3 2" xfId="16862"/>
    <cellStyle name="Nota 3 5 3 3 3 5 4" xfId="16863"/>
    <cellStyle name="Nota 3 5 3 3 3 5 5" xfId="16864"/>
    <cellStyle name="Nota 3 5 3 3 3 6" xfId="16865"/>
    <cellStyle name="Output 2 3 3 5 5" xfId="16866"/>
    <cellStyle name="Nota 3 5 3 3 3 6 2" xfId="16867"/>
    <cellStyle name="Nota 3 5 3 3 3 6 2 2" xfId="16868"/>
    <cellStyle name="Nota 3 5 3 3 3 6 2 3" xfId="16869"/>
    <cellStyle name="Output 2 3 3 5 6" xfId="16870"/>
    <cellStyle name="Nota 3 5 3 3 3 6 3" xfId="16871"/>
    <cellStyle name="Nota 3 5 3 3 3 6 4" xfId="16872"/>
    <cellStyle name="Nota 3 5 3 3 3 7" xfId="16873"/>
    <cellStyle name="Output 2 3 3 6 5" xfId="16874"/>
    <cellStyle name="Nota 3 5 3 3 3 7 2" xfId="16875"/>
    <cellStyle name="Nota 3 5 3 3 3 7 3" xfId="16876"/>
    <cellStyle name="Separador de milhares 3 14 2 2 2 2" xfId="16877"/>
    <cellStyle name="Nota 3 5 3 3 3 8" xfId="16878"/>
    <cellStyle name="Nota 3 5 3 3 3 8 2" xfId="16879"/>
    <cellStyle name="Nota 3 5 3 3 3 8 3" xfId="16880"/>
    <cellStyle name="Nota 3 5 3 3 3 9" xfId="16881"/>
    <cellStyle name="Note 2 4 4 2 4" xfId="16882"/>
    <cellStyle name="Nota 3 5 3 3 3 9 2" xfId="16883"/>
    <cellStyle name="Nota 3 5 3 3 4" xfId="16884"/>
    <cellStyle name="Saída 2 2 2 3 2 3 3 3" xfId="16885"/>
    <cellStyle name="Nota 3 7 3 2 3 5 2 3" xfId="16886"/>
    <cellStyle name="Nota 3 5 3 3 4 2" xfId="16887"/>
    <cellStyle name="Total 3 3 8 2 4" xfId="16888"/>
    <cellStyle name="Saída 2 2 3 2 2 7 4" xfId="16889"/>
    <cellStyle name="Nota 3 5 3 3 4 2 2" xfId="16890"/>
    <cellStyle name="Nota 3 5 3 3 4 3" xfId="16891"/>
    <cellStyle name="Saída 2 2 3 2 2 8 4" xfId="16892"/>
    <cellStyle name="Output 2 3 4 2 5" xfId="16893"/>
    <cellStyle name="Nota 3 5 3 3 4 3 2" xfId="16894"/>
    <cellStyle name="Nota 3 5 3 3 4 4 2" xfId="16895"/>
    <cellStyle name="Nota 3 5 3 3 4 5" xfId="16896"/>
    <cellStyle name="Nota 3 5 3 3 4 5 2" xfId="16897"/>
    <cellStyle name="Nota 3 5 3 3 4 6" xfId="16898"/>
    <cellStyle name="Nota 3 5 3 3 4 6 2" xfId="16899"/>
    <cellStyle name="Nota 3 5 3 3 4 7" xfId="16900"/>
    <cellStyle name="Nota 3 5 3 3 4 8" xfId="16901"/>
    <cellStyle name="Nota 3 5 3 3 5" xfId="16902"/>
    <cellStyle name="Saída 2 2 2 3 2 3 4 3" xfId="16903"/>
    <cellStyle name="Nota 3 5 3 3 5 2" xfId="16904"/>
    <cellStyle name="Total 3 3 9 2 4" xfId="16905"/>
    <cellStyle name="Nota 3 5 3 3 5 2 2" xfId="16906"/>
    <cellStyle name="Nota 3 5 3 3 5 3" xfId="16907"/>
    <cellStyle name="Nota 3 5 3 3 5 4" xfId="16908"/>
    <cellStyle name="Nota 3 5 3 3 6" xfId="16909"/>
    <cellStyle name="Nota 3 5 3 4" xfId="16910"/>
    <cellStyle name="Nota 3 5 3 4 10" xfId="16911"/>
    <cellStyle name="Nota 3 5 3 4 11" xfId="16912"/>
    <cellStyle name="Nota 3 5 3 4 2 2" xfId="16913"/>
    <cellStyle name="Separador de milhares 2 2 11 3 7" xfId="16914"/>
    <cellStyle name="Nota 3 5 3 4 2 2 2" xfId="16915"/>
    <cellStyle name="Separador de milhares 2 2 11 3 8" xfId="16916"/>
    <cellStyle name="Nota 3 6 2 3 6 2" xfId="16917"/>
    <cellStyle name="Nota 3 5 3 4 2 2 3" xfId="16918"/>
    <cellStyle name="Nota 3 5 3 4 2 3" xfId="16919"/>
    <cellStyle name="Nota 3 5 3 4 2 3 2" xfId="16920"/>
    <cellStyle name="Nota 3 5 3 4 2 4" xfId="16921"/>
    <cellStyle name="Nota 3 5 3 4 2 5" xfId="16922"/>
    <cellStyle name="Nota 3 5 3 4 3" xfId="16923"/>
    <cellStyle name="Nota 3 5 3 4 3 2 2" xfId="16924"/>
    <cellStyle name="Nota 3 6 2 4 6 2" xfId="16925"/>
    <cellStyle name="Nota 3 5 3 4 3 2 3" xfId="16926"/>
    <cellStyle name="Saída 2 2 2 3 2 4 2 4" xfId="16927"/>
    <cellStyle name="Nota 3 5 3 4 3 3" xfId="16928"/>
    <cellStyle name="Nota 3 5 3 4 3 3 2" xfId="16929"/>
    <cellStyle name="Nota 3 5 3 4 3 4" xfId="16930"/>
    <cellStyle name="Nota 3 5 3 4 3 5" xfId="16931"/>
    <cellStyle name="Nota 3 5 3 4 4" xfId="16932"/>
    <cellStyle name="Saída 2 2 2 3 2 4 3 3" xfId="16933"/>
    <cellStyle name="Nota 3 7 3 2 3 6 2 3" xfId="16934"/>
    <cellStyle name="Nota 3 5 3 4 4 2" xfId="16935"/>
    <cellStyle name="Saída 2 2 3 3 2 7 4" xfId="16936"/>
    <cellStyle name="Nota 3 5 3 4 4 2 2" xfId="16937"/>
    <cellStyle name="Nota 3 6 2 5 6 2" xfId="16938"/>
    <cellStyle name="Nota 3 5 3 4 4 2 3" xfId="16939"/>
    <cellStyle name="Nota 3 5 3 4 4 3" xfId="16940"/>
    <cellStyle name="Saída 2 2 3 3 2 8 4" xfId="16941"/>
    <cellStyle name="Nota 3 5 3 4 4 3 2" xfId="16942"/>
    <cellStyle name="Nota 3 5 3 4 4 4" xfId="16943"/>
    <cellStyle name="Nota 3 5 3 4 4 5" xfId="16944"/>
    <cellStyle name="Nota 3 5 3 4 5" xfId="16945"/>
    <cellStyle name="Nota 3 5 3 4 5 2" xfId="16946"/>
    <cellStyle name="Nota 3 5 3 4 5 2 2" xfId="16947"/>
    <cellStyle name="Nota 3 6 2 6 6 2" xfId="16948"/>
    <cellStyle name="Nota 3 5 3 4 5 2 3" xfId="16949"/>
    <cellStyle name="Nota 3 5 3 4 5 3" xfId="16950"/>
    <cellStyle name="Nota 3 5 3 4 5 3 2" xfId="16951"/>
    <cellStyle name="Nota 3 5 3 4 5 4" xfId="16952"/>
    <cellStyle name="Nota 3 5 3 4 5 5" xfId="16953"/>
    <cellStyle name="Nota 3 5 3 4 6" xfId="16954"/>
    <cellStyle name="Nota 3 5 3 4 6 2 2" xfId="16955"/>
    <cellStyle name="Nota 3 5 3 4 6 2 3" xfId="16956"/>
    <cellStyle name="Output 2 3 2 4 2 2" xfId="16957"/>
    <cellStyle name="Nota 3 5 3 4 7" xfId="16958"/>
    <cellStyle name="Nota 3 5 3 4 7 2" xfId="16959"/>
    <cellStyle name="Nota 3 5 3 4 7 3" xfId="16960"/>
    <cellStyle name="Output 2 3 2 4 2 3" xfId="16961"/>
    <cellStyle name="Nota 3 5 3 4 8" xfId="16962"/>
    <cellStyle name="Saída 2 2 3 2 3 2 3" xfId="16963"/>
    <cellStyle name="Nota 3 5 3 4 8 2" xfId="16964"/>
    <cellStyle name="Saída 2 2 3 2 3 2 4" xfId="16965"/>
    <cellStyle name="Nota 3 5 3 4 8 3" xfId="16966"/>
    <cellStyle name="Output 2 3 2 4 2 4" xfId="16967"/>
    <cellStyle name="Nota 3 5 3 4 9" xfId="16968"/>
    <cellStyle name="Saída 2 2 3 2 3 3 3" xfId="16969"/>
    <cellStyle name="Nota 3 5 3 4 9 2" xfId="16970"/>
    <cellStyle name="Nota 3 5 3 5" xfId="16971"/>
    <cellStyle name="Nota 3 5 3 5 10" xfId="16972"/>
    <cellStyle name="Nota 3 5 3 5 11" xfId="16973"/>
    <cellStyle name="Nota 3 5 3 5 2" xfId="16974"/>
    <cellStyle name="Nota 3 5 3 5 2 2 3" xfId="16975"/>
    <cellStyle name="Nota 3 5 3 5 2 3" xfId="16976"/>
    <cellStyle name="Nota 3 5 3 5 2 3 2" xfId="16977"/>
    <cellStyle name="Saída 2 2 4 2 2 2" xfId="16978"/>
    <cellStyle name="Nota 3 5 3 5 2 4" xfId="16979"/>
    <cellStyle name="Saída 2 2 4 2 2 3" xfId="16980"/>
    <cellStyle name="Nota 3 5 3 5 2 5" xfId="16981"/>
    <cellStyle name="Nota 3 5 3 5 3" xfId="16982"/>
    <cellStyle name="Nota 3 6 3 4 6 2" xfId="16983"/>
    <cellStyle name="Nota 3 5 3 5 3 2 3" xfId="16984"/>
    <cellStyle name="Saída 2 2 2 3 2 5 2 4" xfId="16985"/>
    <cellStyle name="Nota 3 5 3 5 3 3" xfId="16986"/>
    <cellStyle name="Nota 3 5 3 5 3 3 2" xfId="16987"/>
    <cellStyle name="Nota 3 5 3 5 3 4" xfId="16988"/>
    <cellStyle name="Nota 3 5 3 5 3 5" xfId="16989"/>
    <cellStyle name="Nota 3 5 3 5 4" xfId="16990"/>
    <cellStyle name="Nota 3 5 3 5 4 2" xfId="16991"/>
    <cellStyle name="Nota 3 5 3 5 4 2 2" xfId="16992"/>
    <cellStyle name="Nota 3 6 3 5 6 2" xfId="16993"/>
    <cellStyle name="Nota 3 5 3 5 4 2 3" xfId="16994"/>
    <cellStyle name="Nota 3 5 3 5 4 3" xfId="16995"/>
    <cellStyle name="Nota 3 5 3 5 4 3 2" xfId="16996"/>
    <cellStyle name="Separador de milhares 11 3 2 2 2" xfId="16997"/>
    <cellStyle name="Nota 3 5 3 5 4 4" xfId="16998"/>
    <cellStyle name="Separador de milhares 11 3 2 2 3" xfId="16999"/>
    <cellStyle name="Result2 2" xfId="17000"/>
    <cellStyle name="Nota 3 5 3 5 4 5" xfId="17001"/>
    <cellStyle name="Nota 3 5 3 5 5" xfId="17002"/>
    <cellStyle name="Nota 3 5 3 5 5 2" xfId="17003"/>
    <cellStyle name="Nota 3 5 3 5 5 2 2" xfId="17004"/>
    <cellStyle name="Nota 3 6 3 6 6 2" xfId="17005"/>
    <cellStyle name="Nota 3 5 3 5 5 2 3" xfId="17006"/>
    <cellStyle name="Note 2 2 2 2 2 2" xfId="17007"/>
    <cellStyle name="Nota 3 5 3 5 5 3" xfId="17008"/>
    <cellStyle name="Note 2 2 2 2 2 2 2" xfId="17009"/>
    <cellStyle name="Nota 3 5 3 5 5 3 2" xfId="17010"/>
    <cellStyle name="Separador de milhares 11 3 2 3 2" xfId="17011"/>
    <cellStyle name="Note 2 2 2 2 2 3" xfId="17012"/>
    <cellStyle name="Nota 3 5 3 5 5 4" xfId="17013"/>
    <cellStyle name="Note 2 2 2 2 2 4" xfId="17014"/>
    <cellStyle name="Nota 3 5 3 5 5 5" xfId="17015"/>
    <cellStyle name="Nota 3 5 3 5 6" xfId="17016"/>
    <cellStyle name="Nota 3 5 3 5 6 2 2" xfId="17017"/>
    <cellStyle name="Nota 3 5 3 5 6 2 3" xfId="17018"/>
    <cellStyle name="Note 2 2 2 2 3 2" xfId="17019"/>
    <cellStyle name="Nota 3 5 3 5 6 3" xfId="17020"/>
    <cellStyle name="Note 2 2 2 2 3 3" xfId="17021"/>
    <cellStyle name="Nota 3 5 3 5 6 4" xfId="17022"/>
    <cellStyle name="Output 2 3 2 4 3 2" xfId="17023"/>
    <cellStyle name="Nota 3 5 3 5 7" xfId="17024"/>
    <cellStyle name="Nota 3 5 3 5 7 2" xfId="17025"/>
    <cellStyle name="Output 2 3 2 4 3 3" xfId="17026"/>
    <cellStyle name="Nota 3 5 3 5 8" xfId="17027"/>
    <cellStyle name="Saída 2 2 3 2 4 2 3" xfId="17028"/>
    <cellStyle name="Nota 3 5 3 5 8 2" xfId="17029"/>
    <cellStyle name="Saída 2 2 3 2 4 2 4" xfId="17030"/>
    <cellStyle name="Note 2 2 2 2 5 2" xfId="17031"/>
    <cellStyle name="Nota 3 5 3 5 8 3" xfId="17032"/>
    <cellStyle name="Nota 3 5 3 5 9" xfId="17033"/>
    <cellStyle name="Saída 2 2 3 2 4 3 3" xfId="17034"/>
    <cellStyle name="Nota 3 5 3 5 9 2" xfId="17035"/>
    <cellStyle name="Nota 3 5 3 6" xfId="17036"/>
    <cellStyle name="Vírgula 2 2 2 9" xfId="17037"/>
    <cellStyle name="Nota 3 5 3 6 2" xfId="17038"/>
    <cellStyle name="Note 5 4" xfId="17039"/>
    <cellStyle name="Nota 3 5 3 6 2 2" xfId="17040"/>
    <cellStyle name="Note 5 4 2" xfId="17041"/>
    <cellStyle name="Nota 3 5 3 6 2 2 2" xfId="17042"/>
    <cellStyle name="Note 5 6" xfId="17043"/>
    <cellStyle name="Nota 3 5 3 6 2 4" xfId="17044"/>
    <cellStyle name="Nota 3 5 3 6 3" xfId="17045"/>
    <cellStyle name="Nota 3 5 3 6 4" xfId="17046"/>
    <cellStyle name="Nota 3 5 3 6 4 2" xfId="17047"/>
    <cellStyle name="Nota 3 5 3 6 5" xfId="17048"/>
    <cellStyle name="Nota 3 5 3 6 5 2" xfId="17049"/>
    <cellStyle name="Nota 3 5 3 6 6" xfId="17050"/>
    <cellStyle name="Total 2 2 2" xfId="17051"/>
    <cellStyle name="Nota 3 5 3 6 7" xfId="17052"/>
    <cellStyle name="Total 2 2 3" xfId="17053"/>
    <cellStyle name="Nota 3 5 3 6 8" xfId="17054"/>
    <cellStyle name="Nota 3 5 3 7" xfId="17055"/>
    <cellStyle name="Nota 3 5 3 7 2" xfId="17056"/>
    <cellStyle name="Nota 3 5 3 7 2 2" xfId="17057"/>
    <cellStyle name="Nota 3 5 3 7 2 3" xfId="17058"/>
    <cellStyle name="Nota 3 5 3 7 3" xfId="17059"/>
    <cellStyle name="Nota 3 5 3 7 4" xfId="17060"/>
    <cellStyle name="Nota 3 5 3 8 2" xfId="17061"/>
    <cellStyle name="Nota 3 5 3 8 2 2" xfId="17062"/>
    <cellStyle name="Nota 3 5 3 8 2 3" xfId="17063"/>
    <cellStyle name="Nota 3 5 3 8 3" xfId="17064"/>
    <cellStyle name="Nota 3 5 3 8 4" xfId="17065"/>
    <cellStyle name="Nota 3 5 3 9" xfId="17066"/>
    <cellStyle name="Nota 3 5 3 9 2" xfId="17067"/>
    <cellStyle name="Nota 3 5 5" xfId="17068"/>
    <cellStyle name="Nota 3 5 5 3 2" xfId="17069"/>
    <cellStyle name="Nota 3 5 5 6" xfId="17070"/>
    <cellStyle name="Separador de milhares 7 4 4 2 2 2" xfId="17071"/>
    <cellStyle name="Nota 3 6 10" xfId="17072"/>
    <cellStyle name="Separador de milhares 7 4 4 2 2 2 2" xfId="17073"/>
    <cellStyle name="Nota 3 6 10 2" xfId="17074"/>
    <cellStyle name="Nota 3 6 10 3" xfId="17075"/>
    <cellStyle name="Separador de milhares 7 4 4 2 2 3" xfId="17076"/>
    <cellStyle name="Nota 3 6 11" xfId="17077"/>
    <cellStyle name="Separador de milhares 2 11 2 2 2 6" xfId="17078"/>
    <cellStyle name="Saída 2 2 3 2 2 4 2 4" xfId="17079"/>
    <cellStyle name="Nota 3 6 11 2" xfId="17080"/>
    <cellStyle name="Nota 3 6 11 3" xfId="17081"/>
    <cellStyle name="Nota 3 6 12 2" xfId="17082"/>
    <cellStyle name="Separador de milhares 2 17 3 2 2" xfId="17083"/>
    <cellStyle name="Nota 3 6 14" xfId="17084"/>
    <cellStyle name="Nota 3 6 2 10" xfId="17085"/>
    <cellStyle name="Total 2 2 2 3 5 3 3" xfId="17086"/>
    <cellStyle name="Nota 3 6 2 10 2" xfId="17087"/>
    <cellStyle name="Nota 3 6 2 10 3" xfId="17088"/>
    <cellStyle name="Nota 3 6 2 2 2" xfId="17089"/>
    <cellStyle name="Output 3 3 2 3 3 3" xfId="17090"/>
    <cellStyle name="Nota 3 6 2 2 2 10" xfId="17091"/>
    <cellStyle name="Nota 3 6 2 2 2 11" xfId="17092"/>
    <cellStyle name="Nota 3 6 2 2 2 2" xfId="17093"/>
    <cellStyle name="Nota 3 6 2 2 2 2 2" xfId="17094"/>
    <cellStyle name="Total 3 2 3 2 4 2 3" xfId="17095"/>
    <cellStyle name="Saída 3 4 2 4" xfId="17096"/>
    <cellStyle name="Nota 3 6 2 2 2 2 2 2" xfId="17097"/>
    <cellStyle name="Total 3 2 3 2 4 2 4" xfId="17098"/>
    <cellStyle name="Saída 3 4 2 5" xfId="17099"/>
    <cellStyle name="Nota 3 6 2 2 2 2 2 3" xfId="17100"/>
    <cellStyle name="Nota 3 6 2 2 2 2 3" xfId="17101"/>
    <cellStyle name="Total 3 2 3 2 4 3 3" xfId="17102"/>
    <cellStyle name="Nota 3 6 2 2 2 2 3 2" xfId="17103"/>
    <cellStyle name="Nota 3 6 2 2 2 2 4" xfId="17104"/>
    <cellStyle name="Nota 3 6 2 2 2 2 5" xfId="17105"/>
    <cellStyle name="Nota 3 6 2 2 2 3" xfId="17106"/>
    <cellStyle name="Nota 3 6 2 2 2 3 2" xfId="17107"/>
    <cellStyle name="Total 3 2 3 2 5 2 3" xfId="17108"/>
    <cellStyle name="Saída 3 5 2 4" xfId="17109"/>
    <cellStyle name="Nota 3 6 2 2 2 3 2 2" xfId="17110"/>
    <cellStyle name="Total 3 2 3 2 5 2 4" xfId="17111"/>
    <cellStyle name="Saída 3 5 2 5" xfId="17112"/>
    <cellStyle name="Nota 3 6 2 2 2 3 2 3" xfId="17113"/>
    <cellStyle name="Separador de milhares 2 2 11 3 3 2 2" xfId="17114"/>
    <cellStyle name="Nota 3 6 2 2 2 3 3" xfId="17115"/>
    <cellStyle name="Nota 3 6 2 2 2 3 3 2" xfId="17116"/>
    <cellStyle name="Nota 3 6 2 2 2 3 4" xfId="17117"/>
    <cellStyle name="Nota 3 6 2 2 2 3 5" xfId="17118"/>
    <cellStyle name="Nota 3 6 2 2 2 4" xfId="17119"/>
    <cellStyle name="Nota 3 6 2 2 2 4 2" xfId="17120"/>
    <cellStyle name="Total 3 2 3 2 6 2 3" xfId="17121"/>
    <cellStyle name="Saída 3 6 2 4" xfId="17122"/>
    <cellStyle name="Nota 3 6 2 2 2 4 2 2" xfId="17123"/>
    <cellStyle name="Total 3 2 3 2 6 2 4" xfId="17124"/>
    <cellStyle name="Nota 3 6 2 2 2 4 2 3" xfId="17125"/>
    <cellStyle name="Nota 3 6 2 2 2 4 3" xfId="17126"/>
    <cellStyle name="Nota 3 6 2 2 2 4 3 2" xfId="17127"/>
    <cellStyle name="Nota 3 6 2 2 2 4 4" xfId="17128"/>
    <cellStyle name="Nota 3 6 2 2 2 4 5" xfId="17129"/>
    <cellStyle name="Nota 3 6 2 2 2 5" xfId="17130"/>
    <cellStyle name="Nota 3 6 2 2 2 5 2" xfId="17131"/>
    <cellStyle name="Total 3 2 3 2 7 2 4" xfId="17132"/>
    <cellStyle name="Nota 3 6 2 2 2 5 2 3" xfId="17133"/>
    <cellStyle name="Nota 3 6 2 2 2 5 3 2" xfId="17134"/>
    <cellStyle name="Nota 3 6 2 2 2 6" xfId="17135"/>
    <cellStyle name="Nota 3 6 2 2 2 6 2" xfId="17136"/>
    <cellStyle name="Nota 3 6 2 2 2 6 3" xfId="17137"/>
    <cellStyle name="Nota 3 6 2 2 2 6 4" xfId="17138"/>
    <cellStyle name="Separador de milhares 10 4 3 2 2 3 2" xfId="17139"/>
    <cellStyle name="Nota 3 6 2 2 2 7" xfId="17140"/>
    <cellStyle name="Saída 2 2 3 4 2 3" xfId="17141"/>
    <cellStyle name="Nota 3 6 2 2 2 7 2" xfId="17142"/>
    <cellStyle name="Saída 2 2 3 4 2 4" xfId="17143"/>
    <cellStyle name="Nota 3 6 2 2 2 7 3" xfId="17144"/>
    <cellStyle name="Nota 3 6 2 2 2 8" xfId="17145"/>
    <cellStyle name="Saída 2 2 3 4 3 3" xfId="17146"/>
    <cellStyle name="Nota 3 6 2 2 2 8 2" xfId="17147"/>
    <cellStyle name="Saída 2 2 3 4 3 4" xfId="17148"/>
    <cellStyle name="Nota 3 6 2 2 2 8 3" xfId="17149"/>
    <cellStyle name="Nota 3 6 2 2 2 9" xfId="17150"/>
    <cellStyle name="Saída 2 2 3 4 4 3" xfId="17151"/>
    <cellStyle name="Nota 3 6 2 2 2 9 2" xfId="17152"/>
    <cellStyle name="Nota 3 6 2 3 4 2 2 2" xfId="17153"/>
    <cellStyle name="Nota 3 6 2 2 3" xfId="17154"/>
    <cellStyle name="Nota 3 6 2 2 3 2" xfId="17155"/>
    <cellStyle name="Nota 3 6 2 2 3 2 2" xfId="17156"/>
    <cellStyle name="Total 3 3 2 3 6 3" xfId="17157"/>
    <cellStyle name="Total 3 2 3 3 4 2 3" xfId="17158"/>
    <cellStyle name="Nota 3 6 2 2 3 2 2 2" xfId="17159"/>
    <cellStyle name="Total 3 2 3 3 4 2 4" xfId="17160"/>
    <cellStyle name="Nota 3 6 2 2 3 2 2 3" xfId="17161"/>
    <cellStyle name="Nota 3 6 2 2 3 2 3" xfId="17162"/>
    <cellStyle name="Total 3 2 3 3 4 3 3" xfId="17163"/>
    <cellStyle name="Nota 3 6 2 2 3 2 3 2" xfId="17164"/>
    <cellStyle name="Nota 3 6 2 2 3 2 4" xfId="17165"/>
    <cellStyle name="Nota 3 6 2 2 3 2 5" xfId="17166"/>
    <cellStyle name="Nota 3 6 2 2 3 3" xfId="17167"/>
    <cellStyle name="Nota 3 6 2 2 3 3 2" xfId="17168"/>
    <cellStyle name="Total 3 2 3 3 5 2 3" xfId="17169"/>
    <cellStyle name="Nota 3 6 2 2 3 3 2 2" xfId="17170"/>
    <cellStyle name="Total 3 2 3 3 5 2 4" xfId="17171"/>
    <cellStyle name="Nota 3 6 2 2 3 3 2 3" xfId="17172"/>
    <cellStyle name="Separador de milhares 2 2 11 3 4 2 2" xfId="17173"/>
    <cellStyle name="Nota 3 6 2 2 3 3 3" xfId="17174"/>
    <cellStyle name="Total 3 2 3 3 5 3 3" xfId="17175"/>
    <cellStyle name="Nota 3 6 2 2 3 3 3 2" xfId="17176"/>
    <cellStyle name="Nota 3 6 2 2 3 3 4" xfId="17177"/>
    <cellStyle name="Nota 3 6 2 2 3 3 5" xfId="17178"/>
    <cellStyle name="Nota 3 6 2 2 3 4" xfId="17179"/>
    <cellStyle name="Nota 3 6 2 2 3 4 2" xfId="17180"/>
    <cellStyle name="Total 3 2 3 3 6 2 3" xfId="17181"/>
    <cellStyle name="Nota 3 6 2 2 3 4 2 2" xfId="17182"/>
    <cellStyle name="Total 3 2 3 3 6 2 4" xfId="17183"/>
    <cellStyle name="Nota 3 6 2 2 3 4 2 3" xfId="17184"/>
    <cellStyle name="Nota 3 6 2 2 3 4 3" xfId="17185"/>
    <cellStyle name="Nota 3 6 2 2 3 4 3 2" xfId="17186"/>
    <cellStyle name="Nota 3 6 2 2 3 4 4" xfId="17187"/>
    <cellStyle name="Nota 3 6 2 2 3 4 5" xfId="17188"/>
    <cellStyle name="Nota 3 6 2 2 3 5" xfId="17189"/>
    <cellStyle name="Nota 3 6 2 2 3 5 2" xfId="17190"/>
    <cellStyle name="Nota 3 6 2 2 3 5 2 2" xfId="17191"/>
    <cellStyle name="Nota 3 6 2 2 3 5 2 3" xfId="17192"/>
    <cellStyle name="Nota 3 6 2 2 3 5 3" xfId="17193"/>
    <cellStyle name="Nota 3 6 2 2 3 5 3 2" xfId="17194"/>
    <cellStyle name="Nota 3 6 2 2 3 5 4" xfId="17195"/>
    <cellStyle name="Nota 3 6 2 2 3 5 5" xfId="17196"/>
    <cellStyle name="Nota 3 6 2 2 3 6" xfId="17197"/>
    <cellStyle name="Nota 3 6 2 2 3 6 2" xfId="17198"/>
    <cellStyle name="Nota 3 6 2 2 3 6 2 2" xfId="17199"/>
    <cellStyle name="Vírgula 5 2" xfId="17200"/>
    <cellStyle name="Separador de milhares 2 2 8 3 5 2" xfId="17201"/>
    <cellStyle name="Nota 3 6 2 2 3 6 2 3" xfId="17202"/>
    <cellStyle name="Separador de milhares 9 3 2 2 2 2" xfId="17203"/>
    <cellStyle name="Saída 3 2 2 4 2 2 2" xfId="17204"/>
    <cellStyle name="Nota 3 6 2 2 3 6 3" xfId="17205"/>
    <cellStyle name="Separador de milhares 2 2 10" xfId="17206"/>
    <cellStyle name="Saída 3 2 2 4 2 2 3" xfId="17207"/>
    <cellStyle name="Nota 3 6 2 2 3 6 4" xfId="17208"/>
    <cellStyle name="Output 3 4 5 2 2" xfId="17209"/>
    <cellStyle name="Nota 3 6 2 2 3 7" xfId="17210"/>
    <cellStyle name="Saída 2 2 3 5 2 3" xfId="17211"/>
    <cellStyle name="Nota 3 6 2 2 3 7 2" xfId="17212"/>
    <cellStyle name="Saída 2 2 3 5 2 4" xfId="17213"/>
    <cellStyle name="Nota 3 6 2 2 3 7 3" xfId="17214"/>
    <cellStyle name="Output 3 4 5 2 3" xfId="17215"/>
    <cellStyle name="Nota 3 6 2 2 3 8" xfId="17216"/>
    <cellStyle name="Saída 2 2 3 5 3 3" xfId="17217"/>
    <cellStyle name="Nota 3 6 2 2 3 8 2" xfId="17218"/>
    <cellStyle name="Nota 3 6 2 2 3 8 3" xfId="17219"/>
    <cellStyle name="Output 3 4 5 2 4" xfId="17220"/>
    <cellStyle name="Nota 3 6 2 2 3 9" xfId="17221"/>
    <cellStyle name="Saída 2 2 3 5 4 3" xfId="17222"/>
    <cellStyle name="Nota 3 6 2 2 3 9 2" xfId="17223"/>
    <cellStyle name="Nota 3 6 2 3 4 2 2 3" xfId="17224"/>
    <cellStyle name="Nota 3 6 2 2 4" xfId="17225"/>
    <cellStyle name="Nota 3 6 2 2 4 2" xfId="17226"/>
    <cellStyle name="Nota 3 6 2 2 4 3" xfId="17227"/>
    <cellStyle name="Nota 3 6 2 2 4 3 2" xfId="17228"/>
    <cellStyle name="Nota 3 6 2 2 4 4" xfId="17229"/>
    <cellStyle name="Nota 3 6 2 2 4 5" xfId="17230"/>
    <cellStyle name="Nota 3 6 2 2 4 5 2" xfId="17231"/>
    <cellStyle name="Nota 3 6 2 2 4 6" xfId="17232"/>
    <cellStyle name="Nota 3 6 2 2 5" xfId="17233"/>
    <cellStyle name="Separador de milhares 2 17 2 2 9" xfId="17234"/>
    <cellStyle name="Nota 3 6 2 2 5 2" xfId="17235"/>
    <cellStyle name="Nota 3 6 2 2 5 2 2" xfId="17236"/>
    <cellStyle name="Total 3 2 4 6 2 2" xfId="17237"/>
    <cellStyle name="Separador de milhares 2 5 2 2 10" xfId="17238"/>
    <cellStyle name="Nota 3 6 2 2 5 3" xfId="17239"/>
    <cellStyle name="Total 3 2 4 6 2 3" xfId="17240"/>
    <cellStyle name="Nota 3 6 2 2 5 4" xfId="17241"/>
    <cellStyle name="Separador de milhares 2 3 4 3 2" xfId="17242"/>
    <cellStyle name="Nota 3 6 2 2 6" xfId="17243"/>
    <cellStyle name="Nota 3 6 2 3 2" xfId="17244"/>
    <cellStyle name="Nota 3 6 2 3 2 2" xfId="17245"/>
    <cellStyle name="Nota 3 6 2 3 2 2 2" xfId="17246"/>
    <cellStyle name="Nota 3 6 2 3 2 2 2 2" xfId="17247"/>
    <cellStyle name="Nota 3 6 2 3 2 2 2 2 2" xfId="17248"/>
    <cellStyle name="Nota 3 6 2 3 2 2 2 2 3" xfId="17249"/>
    <cellStyle name="Nota 3 6 2 3 2 2 2 3" xfId="17250"/>
    <cellStyle name="Separador de milhares 2 11 3 5" xfId="17251"/>
    <cellStyle name="Saída 3 2 3 2 2 5" xfId="17252"/>
    <cellStyle name="Saída 2 2 2 2 2 12" xfId="17253"/>
    <cellStyle name="Nota 3 6 2 3 2 2 2 3 2" xfId="17254"/>
    <cellStyle name="Nota 3 6 2 3 2 2 3" xfId="17255"/>
    <cellStyle name="Nota 3 6 2 3 2 2 3 2" xfId="17256"/>
    <cellStyle name="Nota 3 6 2 3 2 2 3 2 2" xfId="17257"/>
    <cellStyle name="Nota 3 6 2 3 2 2 3 2 3" xfId="17258"/>
    <cellStyle name="Nota 3 6 2 3 2 2 3 3" xfId="17259"/>
    <cellStyle name="Separador de milhares 2 12 3 5" xfId="17260"/>
    <cellStyle name="Saída 3 2 3 3 2 5" xfId="17261"/>
    <cellStyle name="Nota 3 6 2 3 2 2 3 3 2" xfId="17262"/>
    <cellStyle name="Nota 3 6 2 3 2 2 4 2" xfId="17263"/>
    <cellStyle name="Nota 3 6 2 3 2 2 4 2 2" xfId="17264"/>
    <cellStyle name="Nota 3 6 2 3 2 2 4 2 3" xfId="17265"/>
    <cellStyle name="Nota 3 6 2 3 2 2 4 3" xfId="17266"/>
    <cellStyle name="Separador de milhares 2 13 3 5" xfId="17267"/>
    <cellStyle name="Saída 3 2 3 4 2 5" xfId="17268"/>
    <cellStyle name="Nota 3 6 2 3 2 2 4 3 2" xfId="17269"/>
    <cellStyle name="Nota 3 6 2 3 2 2 4 4" xfId="17270"/>
    <cellStyle name="Nota 3 6 2 3 2 2 4 5" xfId="17271"/>
    <cellStyle name="Nota 3 6 2 3 2 2 5 2" xfId="17272"/>
    <cellStyle name="Nota 3 6 2 3 2 2 5 2 2" xfId="17273"/>
    <cellStyle name="Nota 3 6 2 3 2 2 5 2 3" xfId="17274"/>
    <cellStyle name="Nota 3 6 2 3 2 2 5 3" xfId="17275"/>
    <cellStyle name="Separador de milhares 2 14 3 5" xfId="17276"/>
    <cellStyle name="Nota 3 6 2 3 2 2 5 3 2" xfId="17277"/>
    <cellStyle name="Nota 3 6 2 3 2 2 5 4" xfId="17278"/>
    <cellStyle name="Nota 3 6 2 3 2 2 5 5" xfId="17279"/>
    <cellStyle name="Nota 3 6 2 3 2 2 6 2 2" xfId="17280"/>
    <cellStyle name="Nota 3 6 2 3 2 2 6 2 3" xfId="17281"/>
    <cellStyle name="Nota 3 6 2 3 2 2 6 3" xfId="17282"/>
    <cellStyle name="Nota 3 6 2 3 2 2 6 4" xfId="17283"/>
    <cellStyle name="Total 2 2 2 2 2 2 8 3" xfId="17284"/>
    <cellStyle name="Nota 3 6 2 3 2 2 7" xfId="17285"/>
    <cellStyle name="Nota 3 6 2 3 2 2 7 3" xfId="17286"/>
    <cellStyle name="Total 2 2 2 2 2 2 8 4" xfId="17287"/>
    <cellStyle name="Nota 3 6 2 3 2 2 8" xfId="17288"/>
    <cellStyle name="Nota 3 6 2 3 2 2 8 3" xfId="17289"/>
    <cellStyle name="Nota 3 6 2 3 2 3" xfId="17290"/>
    <cellStyle name="Nota 3 6 2 3 2 3 10" xfId="17291"/>
    <cellStyle name="Nota 3 6 2 3 2 3 11" xfId="17292"/>
    <cellStyle name="Nota 3 6 2 3 2 3 2" xfId="17293"/>
    <cellStyle name="Separador de milhares 2 3 2 2 2 2 2 3" xfId="17294"/>
    <cellStyle name="Nota 3 6 2 3 2 3 2 2" xfId="17295"/>
    <cellStyle name="Separador de milhares 2 8 2 2 3 3" xfId="17296"/>
    <cellStyle name="Saída 2 2 2 2 2 2 2 3" xfId="17297"/>
    <cellStyle name="Nota 3 6 2 3 2 3 2 2 2" xfId="17298"/>
    <cellStyle name="Saída 2 2 2 2 2 2 2 4" xfId="17299"/>
    <cellStyle name="Note 2 2 5 3 2" xfId="17300"/>
    <cellStyle name="Nota 3 6 2 3 2 3 2 2 3" xfId="17301"/>
    <cellStyle name="Nota 3 6 2 3 2 3 2 3" xfId="17302"/>
    <cellStyle name="Separador de milhares 2 8 2 2 4 3" xfId="17303"/>
    <cellStyle name="Saída 2 2 2 2 2 2 3 3" xfId="17304"/>
    <cellStyle name="Nota 3 6 2 3 2 3 2 3 2" xfId="17305"/>
    <cellStyle name="Nota 3 6 2 3 2 3 3" xfId="17306"/>
    <cellStyle name="Saída 2 2 2 2 2 3 2 3" xfId="17307"/>
    <cellStyle name="Nota 3 6 2 3 2 3 3 2 2" xfId="17308"/>
    <cellStyle name="Saída 2 2 2 2 2 3 2 4" xfId="17309"/>
    <cellStyle name="Note 2 2 6 3 2" xfId="17310"/>
    <cellStyle name="Nota 3 6 2 3 2 3 3 2 3" xfId="17311"/>
    <cellStyle name="Nota 3 6 2 3 2 3 3 3" xfId="17312"/>
    <cellStyle name="Saída 2 2 2 2 2 3 3 3" xfId="17313"/>
    <cellStyle name="Nota 3 6 2 3 2 3 3 3 2" xfId="17314"/>
    <cellStyle name="Nota 3 6 2 3 2 3 4" xfId="17315"/>
    <cellStyle name="Saída 2 2 2 2 2 4 2 3" xfId="17316"/>
    <cellStyle name="Nota 3 6 2 3 2 3 4 2 2" xfId="17317"/>
    <cellStyle name="Nota 3 6 2 3 2 3 4 3" xfId="17318"/>
    <cellStyle name="Saída 2 2 2 2 2 4 3 3" xfId="17319"/>
    <cellStyle name="Nota 3 6 2 3 2 3 4 3 2" xfId="17320"/>
    <cellStyle name="Nota 3 6 2 3 2 3 4 4" xfId="17321"/>
    <cellStyle name="Nota 3 6 2 3 2 3 4 5" xfId="17322"/>
    <cellStyle name="Nota 3 6 2 3 2 3 5" xfId="17323"/>
    <cellStyle name="Total 2 2 2 2 2 2 9 2" xfId="17324"/>
    <cellStyle name="Nota 3 6 2 3 2 3 6" xfId="17325"/>
    <cellStyle name="Nota 3 6 2 3 2 3 6 3" xfId="17326"/>
    <cellStyle name="Nota 3 6 2 3 2 3 6 4" xfId="17327"/>
    <cellStyle name="Total 2 2 2 2 2 2 9 3" xfId="17328"/>
    <cellStyle name="Nota 3 6 2 3 2 3 7" xfId="17329"/>
    <cellStyle name="Nota 3 6 2 3 2 3 7 3" xfId="17330"/>
    <cellStyle name="Nota 3 6 2 3 2 3 8" xfId="17331"/>
    <cellStyle name="Nota 3 6 2 3 2 3 8 3" xfId="17332"/>
    <cellStyle name="Nota 3 6 2 3 2 4" xfId="17333"/>
    <cellStyle name="Nota 3 6 2 3 2 4 2" xfId="17334"/>
    <cellStyle name="Nota 3 6 2 3 2 4 3" xfId="17335"/>
    <cellStyle name="Nota 3 6 2 3 2 4 4" xfId="17336"/>
    <cellStyle name="Nota 3 6 2 3 2 4 5" xfId="17337"/>
    <cellStyle name="Nota 3 6 2 3 2 4 5 2" xfId="17338"/>
    <cellStyle name="Nota 3 6 2 3 2 4 6" xfId="17339"/>
    <cellStyle name="Nota 3 6 2 3 2 4 7" xfId="17340"/>
    <cellStyle name="Nota 3 6 2 3 2 4 8" xfId="17341"/>
    <cellStyle name="Nota 3 6 2 3 2 5" xfId="17342"/>
    <cellStyle name="Nota 3 6 2 3 2 5 2" xfId="17343"/>
    <cellStyle name="Output 2 3 4 9" xfId="17344"/>
    <cellStyle name="Nota 3 6 2 3 2 5 2 2" xfId="17345"/>
    <cellStyle name="Nota 3 6 2 3 2 5 3" xfId="17346"/>
    <cellStyle name="Nota 3 6 2 3 2 5 4" xfId="17347"/>
    <cellStyle name="Nota 3 6 2 3 2 6" xfId="17348"/>
    <cellStyle name="Nota 3 6 2 3 4 2 3 2" xfId="17349"/>
    <cellStyle name="Nota 3 6 2 3 3" xfId="17350"/>
    <cellStyle name="Nota 3 6 2 3 3 10" xfId="17351"/>
    <cellStyle name="Nota 3 6 2 3 3 11" xfId="17352"/>
    <cellStyle name="Nota 3 6 2 3 3 2" xfId="17353"/>
    <cellStyle name="Nota 3 6 2 3 3 2 2" xfId="17354"/>
    <cellStyle name="Nota 3 6 2 3 3 2 3" xfId="17355"/>
    <cellStyle name="Separador de milhares 2 14 2 2 2 3 2" xfId="17356"/>
    <cellStyle name="Nota 3 6 2 3 3 2 4" xfId="17357"/>
    <cellStyle name="Nota 3 6 2 3 3 2 5" xfId="17358"/>
    <cellStyle name="Nota 3 6 2 3 3 3" xfId="17359"/>
    <cellStyle name="Nota 3 6 2 3 3 3 2" xfId="17360"/>
    <cellStyle name="Nota 3 6 2 3 3 3 3" xfId="17361"/>
    <cellStyle name="Nota 3 6 2 3 3 3 4" xfId="17362"/>
    <cellStyle name="Nota 3 6 2 3 3 3 5" xfId="17363"/>
    <cellStyle name="Nota 3 6 2 3 3 4" xfId="17364"/>
    <cellStyle name="Nota 3 6 2 3 3 4 2" xfId="17365"/>
    <cellStyle name="Nota 3 6 2 3 3 4 3" xfId="17366"/>
    <cellStyle name="Nota 3 6 2 3 3 4 4" xfId="17367"/>
    <cellStyle name="Nota 3 6 2 3 3 4 5" xfId="17368"/>
    <cellStyle name="Nota 3 6 2 3 3 5" xfId="17369"/>
    <cellStyle name="Nota 3 6 2 3 3 5 2" xfId="17370"/>
    <cellStyle name="Nota 3 6 2 3 3 5 2 3" xfId="17371"/>
    <cellStyle name="Nota 3 6 2 3 3 5 3" xfId="17372"/>
    <cellStyle name="Nota 3 6 2 3 3 5 3 2" xfId="17373"/>
    <cellStyle name="Nota 3 6 2 3 3 5 4" xfId="17374"/>
    <cellStyle name="Nota 3 6 2 3 3 5 5" xfId="17375"/>
    <cellStyle name="Nota 3 6 2 3 3 6" xfId="17376"/>
    <cellStyle name="Nota 3 6 2 3 3 6 2" xfId="17377"/>
    <cellStyle name="Nota 3 6 2 3 3 6 2 2" xfId="17378"/>
    <cellStyle name="Vírgula 5 2 2 2 3 2" xfId="17379"/>
    <cellStyle name="Separador de milhares 2 3 8 3 5 2" xfId="17380"/>
    <cellStyle name="Nota 3 6 2 3 3 6 2 3" xfId="17381"/>
    <cellStyle name="Nota 3 6 2 3 3 6 3" xfId="17382"/>
    <cellStyle name="Nota 3 6 2 3 3 6 4" xfId="17383"/>
    <cellStyle name="Output 3 4 6 2 2" xfId="17384"/>
    <cellStyle name="Nota 3 6 2 3 3 7" xfId="17385"/>
    <cellStyle name="Nota 3 6 2 3 3 7 3" xfId="17386"/>
    <cellStyle name="Output 3 4 6 2 3" xfId="17387"/>
    <cellStyle name="Nota 3 6 2 3 3 8" xfId="17388"/>
    <cellStyle name="Nota 3 6 2 3 3 8 2" xfId="17389"/>
    <cellStyle name="Nota 3 6 2 3 3 8 3" xfId="17390"/>
    <cellStyle name="Output 3 4 6 2 4" xfId="17391"/>
    <cellStyle name="Nota 3 6 2 3 3 9" xfId="17392"/>
    <cellStyle name="Nota 3 6 2 3 3 9 2" xfId="17393"/>
    <cellStyle name="Saída 3 2 9 2 2" xfId="17394"/>
    <cellStyle name="Nota 3 6 2 3 4" xfId="17395"/>
    <cellStyle name="Nota 3 6 2 3 4 10" xfId="17396"/>
    <cellStyle name="Nota 3 6 2 3 4 11" xfId="17397"/>
    <cellStyle name="Nota 3 6 2 3 4 2" xfId="17398"/>
    <cellStyle name="Nota 3 6 2 3 4 2 2" xfId="17399"/>
    <cellStyle name="Nota 3 6 2 3 4 2 3" xfId="17400"/>
    <cellStyle name="Nota 3 6 2 3 4 3" xfId="17401"/>
    <cellStyle name="Nota 3 6 2 3 4 3 2" xfId="17402"/>
    <cellStyle name="Nota 3 6 3 2 3" xfId="17403"/>
    <cellStyle name="Nota 3 6 2 3 4 3 2 2" xfId="17404"/>
    <cellStyle name="Nota 3 6 3 2 4" xfId="17405"/>
    <cellStyle name="Nota 3 6 2 3 4 3 2 3" xfId="17406"/>
    <cellStyle name="Nota 3 6 2 3 4 3 3" xfId="17407"/>
    <cellStyle name="Nota 3 6 3 3 3" xfId="17408"/>
    <cellStyle name="Nota 3 6 2 3 4 3 3 2" xfId="17409"/>
    <cellStyle name="Nota 3 6 2 3 4 3 4" xfId="17410"/>
    <cellStyle name="Saída 3 2 2 2 7 2" xfId="17411"/>
    <cellStyle name="Nota 3 6 2 3 4 3 5" xfId="17412"/>
    <cellStyle name="Nota 3 6 2 3 4 4" xfId="17413"/>
    <cellStyle name="Nota 3 6 2 3 4 4 2" xfId="17414"/>
    <cellStyle name="Nota 3 6 4 2 3" xfId="17415"/>
    <cellStyle name="Nota 3 6 2 3 4 4 2 2" xfId="17416"/>
    <cellStyle name="Nota 3 6 4 2 4" xfId="17417"/>
    <cellStyle name="Nota 3 6 2 3 4 4 2 3" xfId="17418"/>
    <cellStyle name="Nota 3 6 2 3 4 4 3" xfId="17419"/>
    <cellStyle name="Nota 3 6 4 3 3" xfId="17420"/>
    <cellStyle name="Nota 3 6 2 3 4 4 3 2" xfId="17421"/>
    <cellStyle name="Nota 3 6 2 3 4 4 4" xfId="17422"/>
    <cellStyle name="Saída 3 2 2 2 8 2" xfId="17423"/>
    <cellStyle name="Nota 3 6 2 3 4 4 5" xfId="17424"/>
    <cellStyle name="Nota 3 6 2 3 4 5" xfId="17425"/>
    <cellStyle name="Nota 3 6 2 3 4 5 2" xfId="17426"/>
    <cellStyle name="Nota 3 6 5 2 3" xfId="17427"/>
    <cellStyle name="Nota 3 6 2 3 4 5 2 2" xfId="17428"/>
    <cellStyle name="Nota 3 6 5 2 4" xfId="17429"/>
    <cellStyle name="Nota 3 6 2 3 4 5 2 3" xfId="17430"/>
    <cellStyle name="Nota 3 6 2 3 4 5 3" xfId="17431"/>
    <cellStyle name="Nota 3 6 5 3 3" xfId="17432"/>
    <cellStyle name="Nota 3 6 2 3 4 5 3 2" xfId="17433"/>
    <cellStyle name="Nota 3 6 2 3 4 5 4" xfId="17434"/>
    <cellStyle name="Saída 3 2 2 2 9 2" xfId="17435"/>
    <cellStyle name="Nota 3 6 2 3 4 5 5" xfId="17436"/>
    <cellStyle name="Nota 3 6 2 3 4 6" xfId="17437"/>
    <cellStyle name="Nota 3 6 2 3 4 6 2" xfId="17438"/>
    <cellStyle name="Nota 3 6 2 3 4 6 3" xfId="17439"/>
    <cellStyle name="Nota 3 6 2 3 4 6 4" xfId="17440"/>
    <cellStyle name="Nota 3 6 2 3 4 8 3" xfId="17441"/>
    <cellStyle name="Saída 3 2 9 2 3" xfId="17442"/>
    <cellStyle name="Nota 3 6 2 3 5" xfId="17443"/>
    <cellStyle name="Nota 3 6 2 3 5 2" xfId="17444"/>
    <cellStyle name="Nota 3 6 2 3 5 2 2" xfId="17445"/>
    <cellStyle name="Nota 3 6 2 3 5 3" xfId="17446"/>
    <cellStyle name="Nota 3 6 2 3 5 3 2" xfId="17447"/>
    <cellStyle name="Nota 3 6 2 3 5 4" xfId="17448"/>
    <cellStyle name="Nota 3 6 2 3 5 4 2" xfId="17449"/>
    <cellStyle name="Nota 3 6 2 3 5 5" xfId="17450"/>
    <cellStyle name="Nota 3 6 2 3 5 5 2" xfId="17451"/>
    <cellStyle name="Nota 3 6 2 3 5 6" xfId="17452"/>
    <cellStyle name="Nota 3 6 2 3 5 6 2" xfId="17453"/>
    <cellStyle name="Nota 3 6 2 3 5 7" xfId="17454"/>
    <cellStyle name="Nota 3 6 2 3 5 8" xfId="17455"/>
    <cellStyle name="Saída 3 2 9 2 4" xfId="17456"/>
    <cellStyle name="Nota 3 6 2 3 6" xfId="17457"/>
    <cellStyle name="Separador de milhares 2 2 11 3 9" xfId="17458"/>
    <cellStyle name="Nota 3 6 2 3 6 3" xfId="17459"/>
    <cellStyle name="Nota 3 6 2 3 7" xfId="17460"/>
    <cellStyle name="Nota 3 6 2 3 8" xfId="17461"/>
    <cellStyle name="Nota 3 6 2 4" xfId="17462"/>
    <cellStyle name="Nota 3 6 2 4 10" xfId="17463"/>
    <cellStyle name="Nota 3 6 2 4 11" xfId="17464"/>
    <cellStyle name="Nota 3 6 2 4 2 2" xfId="17465"/>
    <cellStyle name="Nota 3 6 2 4 2 2 2" xfId="17466"/>
    <cellStyle name="Nota 3 6 2 4 2 2 3" xfId="17467"/>
    <cellStyle name="Nota 3 6 2 4 2 3" xfId="17468"/>
    <cellStyle name="Nota 3 6 2 4 2 3 2" xfId="17469"/>
    <cellStyle name="Separador de milhares 2 2 10 2 2 2 3 2" xfId="17470"/>
    <cellStyle name="Nota 3 6 2 4 2 4" xfId="17471"/>
    <cellStyle name="Nota 3 6 2 4 2 5" xfId="17472"/>
    <cellStyle name="Nota 3 6 2 4 3" xfId="17473"/>
    <cellStyle name="Nota 3 6 2 4 3 2" xfId="17474"/>
    <cellStyle name="Nota 3 6 2 4 3 2 2" xfId="17475"/>
    <cellStyle name="Nota 3 6 2 4 3 2 3" xfId="17476"/>
    <cellStyle name="Nota 3 6 2 4 3 3" xfId="17477"/>
    <cellStyle name="Nota 3 6 2 4 3 3 2" xfId="17478"/>
    <cellStyle name="Nota 3 6 2 4 3 4" xfId="17479"/>
    <cellStyle name="Nota 3 6 2 4 3 5" xfId="17480"/>
    <cellStyle name="Nota 3 6 2 4 4" xfId="17481"/>
    <cellStyle name="Nota 3 6 2 4 4 2" xfId="17482"/>
    <cellStyle name="Saída 3 2 3 2 2 5 6" xfId="17483"/>
    <cellStyle name="Nota 3 6 2 4 4 2 2" xfId="17484"/>
    <cellStyle name="Nota 3 6 2 4 4 2 3" xfId="17485"/>
    <cellStyle name="Nota 3 6 2 4 4 3 2" xfId="17486"/>
    <cellStyle name="Nota 3 6 2 4 4 4" xfId="17487"/>
    <cellStyle name="Nota 3 6 2 4 4 5" xfId="17488"/>
    <cellStyle name="Nota 3 6 2 4 5" xfId="17489"/>
    <cellStyle name="Nota 3 6 2 4 5 2" xfId="17490"/>
    <cellStyle name="Vírgula 2 4 3 3 4 4" xfId="17491"/>
    <cellStyle name="Nota 3 6 2 4 5 2 2" xfId="17492"/>
    <cellStyle name="Nota 3 6 2 4 5 2 3" xfId="17493"/>
    <cellStyle name="Nota 3 6 2 4 5 3" xfId="17494"/>
    <cellStyle name="Nota 3 6 2 4 5 3 2" xfId="17495"/>
    <cellStyle name="Nota 3 6 2 4 5 4" xfId="17496"/>
    <cellStyle name="Nota 3 6 2 4 5 5" xfId="17497"/>
    <cellStyle name="Nota 3 6 2 4 6" xfId="17498"/>
    <cellStyle name="Nota 3 6 2 4 6 2 2" xfId="17499"/>
    <cellStyle name="Nota 3 6 2 4 6 2 3" xfId="17500"/>
    <cellStyle name="Output 2 3 3 3 2 2" xfId="17501"/>
    <cellStyle name="Nota 3 6 2 4 7" xfId="17502"/>
    <cellStyle name="Nota 3 6 2 4 7 2" xfId="17503"/>
    <cellStyle name="Nota 3 6 2 4 7 3" xfId="17504"/>
    <cellStyle name="Output 2 3 3 3 2 3" xfId="17505"/>
    <cellStyle name="Nota 3 6 2 4 8" xfId="17506"/>
    <cellStyle name="Nota 3 6 2 4 8 2" xfId="17507"/>
    <cellStyle name="Nota 3 6 2 4 8 3" xfId="17508"/>
    <cellStyle name="Output 2 3 3 3 2 4" xfId="17509"/>
    <cellStyle name="Nota 3 6 2 4 9" xfId="17510"/>
    <cellStyle name="Nota 3 6 2 4 9 2" xfId="17511"/>
    <cellStyle name="Nota 3 6 2 5" xfId="17512"/>
    <cellStyle name="Nota 3 6 2 5 2" xfId="17513"/>
    <cellStyle name="Saída 2 2 3 3 2 3 5" xfId="17514"/>
    <cellStyle name="Nota 3 6 2 5 2 2" xfId="17515"/>
    <cellStyle name="Nota 3 6 2 5 2 2 2" xfId="17516"/>
    <cellStyle name="Saída 2 2 3 3 2 3 6" xfId="17517"/>
    <cellStyle name="Nota 3 6 2 5 2 3" xfId="17518"/>
    <cellStyle name="Nota 3 6 2 5 2 4" xfId="17519"/>
    <cellStyle name="Saída 3 2 2 2 6 2 2" xfId="17520"/>
    <cellStyle name="Nota 3 6 2 5 3" xfId="17521"/>
    <cellStyle name="Saída 2 2 3 3 2 4 5" xfId="17522"/>
    <cellStyle name="Nota 3 6 2 5 3 2" xfId="17523"/>
    <cellStyle name="Saída 3 2 2 2 6 2 3" xfId="17524"/>
    <cellStyle name="Nota 3 6 2 5 4" xfId="17525"/>
    <cellStyle name="Saída 2 2 3 3 2 5 5" xfId="17526"/>
    <cellStyle name="Nota 3 6 2 5 4 2" xfId="17527"/>
    <cellStyle name="Saída 3 2 2 2 6 2 4" xfId="17528"/>
    <cellStyle name="Nota 3 6 2 5 5" xfId="17529"/>
    <cellStyle name="Separador de milhares 2 2 13 2 8" xfId="17530"/>
    <cellStyle name="Saída 2 2 3 3 2 6 5" xfId="17531"/>
    <cellStyle name="Nota 3 6 2 5 5 2" xfId="17532"/>
    <cellStyle name="Nota 3 6 2 5 6" xfId="17533"/>
    <cellStyle name="Output 2 3 3 3 3 2" xfId="17534"/>
    <cellStyle name="Nota 3 6 2 5 7" xfId="17535"/>
    <cellStyle name="Output 2 3 3 3 3 3" xfId="17536"/>
    <cellStyle name="Nota 3 6 2 5 8" xfId="17537"/>
    <cellStyle name="Nota 3 6 2 6" xfId="17538"/>
    <cellStyle name="Nota 3 6 2 6 2 2" xfId="17539"/>
    <cellStyle name="Nota 3 6 2 6 2 2 2" xfId="17540"/>
    <cellStyle name="Nota 3 6 2 6 2 3" xfId="17541"/>
    <cellStyle name="Nota 3 6 2 6 2 4" xfId="17542"/>
    <cellStyle name="Nota 3 6 2 6 3 2" xfId="17543"/>
    <cellStyle name="Nota 3 6 2 6 4" xfId="17544"/>
    <cellStyle name="Nota 3 6 2 6 4 2" xfId="17545"/>
    <cellStyle name="Nota 3 6 2 6 5" xfId="17546"/>
    <cellStyle name="Nota 3 6 2 6 5 2" xfId="17547"/>
    <cellStyle name="Nota 3 6 2 6 6" xfId="17548"/>
    <cellStyle name="Nota 3 6 2 6 7" xfId="17549"/>
    <cellStyle name="Nota 3 6 2 6 8" xfId="17550"/>
    <cellStyle name="Nota 3 6 2 7" xfId="17551"/>
    <cellStyle name="Nota 3 6 2 7 2" xfId="17552"/>
    <cellStyle name="Note 2 2 3 2 6 3" xfId="17553"/>
    <cellStyle name="Nota 3 6 2 7 2 2" xfId="17554"/>
    <cellStyle name="Note 2 2 3 2 6 4" xfId="17555"/>
    <cellStyle name="Nota 3 6 2 7 2 3" xfId="17556"/>
    <cellStyle name="Nota 3 6 2 7 3" xfId="17557"/>
    <cellStyle name="Nota 3 6 2 7 4" xfId="17558"/>
    <cellStyle name="Nota 3 6 2 8 2" xfId="17559"/>
    <cellStyle name="Total 3 2 4 4" xfId="17560"/>
    <cellStyle name="Note 2 2 3 3 6 3" xfId="17561"/>
    <cellStyle name="Nota 3 6 2 8 2 2" xfId="17562"/>
    <cellStyle name="Total 3 2 4 5" xfId="17563"/>
    <cellStyle name="Note 2 2 3 3 6 4" xfId="17564"/>
    <cellStyle name="Nota 3 6 2 8 2 3" xfId="17565"/>
    <cellStyle name="Nota 3 6 2 8 3" xfId="17566"/>
    <cellStyle name="Nota 3 6 2 8 4" xfId="17567"/>
    <cellStyle name="Nota 3 6 2 9 2" xfId="17568"/>
    <cellStyle name="Nota 3 6 2 9 3" xfId="17569"/>
    <cellStyle name="Total 3 2 4 4 5" xfId="17570"/>
    <cellStyle name="Nota 3 6 3" xfId="17571"/>
    <cellStyle name="Nota 3 6 3 10" xfId="17572"/>
    <cellStyle name="Nota 3 6 3 10 2" xfId="17573"/>
    <cellStyle name="Nota 3 6 3 10 3" xfId="17574"/>
    <cellStyle name="Nota 3 6 3 11 2" xfId="17575"/>
    <cellStyle name="Nota 3 6 3 11 3" xfId="17576"/>
    <cellStyle name="Nota 3 6 3 12 2" xfId="17577"/>
    <cellStyle name="Nota 3 6 3 14" xfId="17578"/>
    <cellStyle name="Nota 3 6 3 2 2" xfId="17579"/>
    <cellStyle name="Nota 3 6 3 2 2 10" xfId="17580"/>
    <cellStyle name="Nota 3 6 3 2 2 11" xfId="17581"/>
    <cellStyle name="Nota 3 6 3 2 2 2 2" xfId="17582"/>
    <cellStyle name="Total 3 3 3 2 4 2 3" xfId="17583"/>
    <cellStyle name="Nota 3 6 3 2 2 2 2 2" xfId="17584"/>
    <cellStyle name="Total 3 3 3 2 4 2 4" xfId="17585"/>
    <cellStyle name="Nota 3 6 3 2 2 2 2 3" xfId="17586"/>
    <cellStyle name="Nota 3 6 3 2 2 2 3" xfId="17587"/>
    <cellStyle name="Total 3 3 3 2 4 3 3" xfId="17588"/>
    <cellStyle name="Nota 3 6 3 2 2 2 3 2" xfId="17589"/>
    <cellStyle name="Nota 3 6 3 2 2 2 4" xfId="17590"/>
    <cellStyle name="Total 2 2 3 4 2" xfId="17591"/>
    <cellStyle name="Note 2 2 2 3 5 3 2" xfId="17592"/>
    <cellStyle name="Nota 3 6 3 2 2 2 5" xfId="17593"/>
    <cellStyle name="Nota 3 6 3 2 2 3 2" xfId="17594"/>
    <cellStyle name="Total 3 3 3 2 5 2 3" xfId="17595"/>
    <cellStyle name="Nota 3 6 3 2 2 3 2 2" xfId="17596"/>
    <cellStyle name="Total 3 3 3 2 5 2 4" xfId="17597"/>
    <cellStyle name="Nota 3 6 3 2 2 3 2 3" xfId="17598"/>
    <cellStyle name="Nota 3 6 3 2 2 3 3" xfId="17599"/>
    <cellStyle name="Total 3 3 3 2 5 3 3" xfId="17600"/>
    <cellStyle name="Nota 3 6 3 2 2 3 3 2" xfId="17601"/>
    <cellStyle name="Nota 3 6 3 2 2 3 4" xfId="17602"/>
    <cellStyle name="Total 2 2 3 5 2" xfId="17603"/>
    <cellStyle name="Nota 3 6 3 2 2 3 5" xfId="17604"/>
    <cellStyle name="Nota 3 6 3 2 2 4" xfId="17605"/>
    <cellStyle name="Nota 3 6 3 2 2 4 2" xfId="17606"/>
    <cellStyle name="Total 3 3 3 2 6 2 3" xfId="17607"/>
    <cellStyle name="Nota 3 6 3 2 2 4 2 2" xfId="17608"/>
    <cellStyle name="Total 3 3 3 2 6 2 4" xfId="17609"/>
    <cellStyle name="Nota 3 6 3 2 2 4 2 3" xfId="17610"/>
    <cellStyle name="Nota 3 6 3 2 2 4 3" xfId="17611"/>
    <cellStyle name="Nota 3 6 3 2 2 4 3 2" xfId="17612"/>
    <cellStyle name="Nota 3 6 3 2 2 4 4" xfId="17613"/>
    <cellStyle name="Total 2 2 3 6 2" xfId="17614"/>
    <cellStyle name="Nota 3 6 3 2 2 4 5" xfId="17615"/>
    <cellStyle name="Nota 3 6 3 2 2 5 2 3" xfId="17616"/>
    <cellStyle name="Total 2 2 3 7 2" xfId="17617"/>
    <cellStyle name="Nota 3 6 3 2 2 5 5" xfId="17618"/>
    <cellStyle name="Nota 3 6 3 2 2 6 2 3" xfId="17619"/>
    <cellStyle name="Nota 3 6 3 2 2 7 2" xfId="17620"/>
    <cellStyle name="Nota 3 6 3 2 2 7 3" xfId="17621"/>
    <cellStyle name="Nota 3 6 3 2 2 8 2" xfId="17622"/>
    <cellStyle name="Nota 3 6 3 2 2 8 3" xfId="17623"/>
    <cellStyle name="Nota 3 6 3 2 2 9 2" xfId="17624"/>
    <cellStyle name="Nota 3 6 3 2 3 2 2" xfId="17625"/>
    <cellStyle name="Nota 3 6 3 2 3 2 2 2" xfId="17626"/>
    <cellStyle name="Nota 3 6 3 2 3 2 2 3" xfId="17627"/>
    <cellStyle name="Nota 3 6 3 2 3 2 3" xfId="17628"/>
    <cellStyle name="Nota 3 6 3 2 3 2 4" xfId="17629"/>
    <cellStyle name="Total 2 2 4 4 2" xfId="17630"/>
    <cellStyle name="Nota 3 6 3 2 3 2 5" xfId="17631"/>
    <cellStyle name="Separador de milhares 8 2 2 2 10" xfId="17632"/>
    <cellStyle name="Nota 3 6 3 2 3 3" xfId="17633"/>
    <cellStyle name="Nota 3 6 3 2 3 3 2" xfId="17634"/>
    <cellStyle name="Nota 3 6 3 2 3 3 2 2" xfId="17635"/>
    <cellStyle name="Nota 3 6 3 2 3 3 2 3" xfId="17636"/>
    <cellStyle name="Nota 3 6 3 2 3 3 3" xfId="17637"/>
    <cellStyle name="Nota 3 6 3 2 3 3 4" xfId="17638"/>
    <cellStyle name="Total 2 2 4 5 2" xfId="17639"/>
    <cellStyle name="Nota 3 6 3 2 3 3 5" xfId="17640"/>
    <cellStyle name="Separador de milhares 8 2 2 2 11" xfId="17641"/>
    <cellStyle name="Nota 3 6 3 2 3 4" xfId="17642"/>
    <cellStyle name="Nota 3 6 3 2 3 4 2" xfId="17643"/>
    <cellStyle name="Nota 3 6 3 2 3 4 2 2" xfId="17644"/>
    <cellStyle name="Nota 3 6 3 2 3 4 2 3" xfId="17645"/>
    <cellStyle name="Nota 3 6 3 2 3 4 3" xfId="17646"/>
    <cellStyle name="Nota 3 6 3 2 3 4 4" xfId="17647"/>
    <cellStyle name="Total 2 2 4 6 2" xfId="17648"/>
    <cellStyle name="Nota 3 6 3 2 3 4 5" xfId="17649"/>
    <cellStyle name="Separador de milhares 8 2 2 2 12" xfId="17650"/>
    <cellStyle name="Nota 3 6 3 2 3 5" xfId="17651"/>
    <cellStyle name="Total 3 2 2 7" xfId="17652"/>
    <cellStyle name="Nota 3 6 3 2 3 5 2" xfId="17653"/>
    <cellStyle name="Total 3 2 2 7 2" xfId="17654"/>
    <cellStyle name="Nota 3 6 3 2 3 5 2 2" xfId="17655"/>
    <cellStyle name="Total 3 2 2 7 3" xfId="17656"/>
    <cellStyle name="Nota 3 6 3 2 3 5 2 3" xfId="17657"/>
    <cellStyle name="Total 3 2 2 8" xfId="17658"/>
    <cellStyle name="Nota 3 6 3 2 3 5 3" xfId="17659"/>
    <cellStyle name="Total 3 2 2 9" xfId="17660"/>
    <cellStyle name="Nota 3 6 3 2 3 5 4" xfId="17661"/>
    <cellStyle name="Nota 3 6 3 2 3 5 5" xfId="17662"/>
    <cellStyle name="Nota 3 6 3 2 3 6" xfId="17663"/>
    <cellStyle name="Total 3 2 3 7" xfId="17664"/>
    <cellStyle name="Nota 3 6 3 2 3 6 2" xfId="17665"/>
    <cellStyle name="Total 3 2 3 7 2" xfId="17666"/>
    <cellStyle name="Nota 3 6 3 2 3 6 2 2" xfId="17667"/>
    <cellStyle name="Total 3 2 3 7 3" xfId="17668"/>
    <cellStyle name="Nota 3 6 3 2 3 6 2 3" xfId="17669"/>
    <cellStyle name="Total 3 2 3 8" xfId="17670"/>
    <cellStyle name="Separador de milhares 2 13 3 2 2" xfId="17671"/>
    <cellStyle name="Saída 3 2 3 4 2 2 2" xfId="17672"/>
    <cellStyle name="Nota 3 6 3 2 3 6 3" xfId="17673"/>
    <cellStyle name="Total 3 2 3 9" xfId="17674"/>
    <cellStyle name="Total 3 2 3 2 10 2" xfId="17675"/>
    <cellStyle name="Separador de milhares 2 13 3 2 3" xfId="17676"/>
    <cellStyle name="Saída 3 2 3 4 2 2 3" xfId="17677"/>
    <cellStyle name="Nota 3 6 3 2 3 6 4" xfId="17678"/>
    <cellStyle name="Nota 3 6 3 2 3 7" xfId="17679"/>
    <cellStyle name="Total 3 2 4 7" xfId="17680"/>
    <cellStyle name="Nota 3 6 3 2 3 7 2" xfId="17681"/>
    <cellStyle name="Total 3 2 4 8" xfId="17682"/>
    <cellStyle name="Separador de milhares 2 13 3 3 2" xfId="17683"/>
    <cellStyle name="Nota 3 6 3 2 3 7 3" xfId="17684"/>
    <cellStyle name="Nota 3 6 3 2 3 8" xfId="17685"/>
    <cellStyle name="Total 3 2 5 7" xfId="17686"/>
    <cellStyle name="Nota 3 6 3 2 3 8 2" xfId="17687"/>
    <cellStyle name="Total 3 2 5 8" xfId="17688"/>
    <cellStyle name="Separador de milhares 2 13 3 4 2" xfId="17689"/>
    <cellStyle name="Nota 3 6 3 2 3 8 3" xfId="17690"/>
    <cellStyle name="Nota 3 6 3 2 3 9" xfId="17691"/>
    <cellStyle name="Total 3 2 6 7" xfId="17692"/>
    <cellStyle name="Nota 3 6 3 2 3 9 2" xfId="17693"/>
    <cellStyle name="Nota 3 6 3 2 4 2" xfId="17694"/>
    <cellStyle name="Nota 3 6 3 2 4 2 2" xfId="17695"/>
    <cellStyle name="Nota 3 6 3 2 4 3" xfId="17696"/>
    <cellStyle name="Nota 3 6 3 2 4 3 2" xfId="17697"/>
    <cellStyle name="Nota 3 6 3 2 4 4" xfId="17698"/>
    <cellStyle name="Nota 3 6 3 2 4 4 2" xfId="17699"/>
    <cellStyle name="Nota 3 6 3 2 4 5" xfId="17700"/>
    <cellStyle name="Total 3 3 2 7" xfId="17701"/>
    <cellStyle name="Nota 3 6 3 2 4 5 2" xfId="17702"/>
    <cellStyle name="Nota 3 6 3 2 4 6" xfId="17703"/>
    <cellStyle name="Total 3 3 3 7" xfId="17704"/>
    <cellStyle name="Nota 3 6 3 2 4 6 2" xfId="17705"/>
    <cellStyle name="Nota 3 6 3 2 5" xfId="17706"/>
    <cellStyle name="Separador de milhares 2 18 2 2 9" xfId="17707"/>
    <cellStyle name="Nota 3 6 3 2 5 2" xfId="17708"/>
    <cellStyle name="Nota 3 6 3 2 5 2 2" xfId="17709"/>
    <cellStyle name="Nota 3 6 3 2 5 3" xfId="17710"/>
    <cellStyle name="Nota 3 6 3 2 5 4" xfId="17711"/>
    <cellStyle name="Separador de milhares 2 3 5 3 2" xfId="17712"/>
    <cellStyle name="Nota 3 6 3 2 6" xfId="17713"/>
    <cellStyle name="Nota 3 6 3 3 2" xfId="17714"/>
    <cellStyle name="Nota 3 8 3 3 7 2" xfId="17715"/>
    <cellStyle name="Nota 3 6 3 3 2 10" xfId="17716"/>
    <cellStyle name="Nota 3 8 3 3 7 3" xfId="17717"/>
    <cellStyle name="Nota 3 6 3 3 2 11" xfId="17718"/>
    <cellStyle name="Nota 3 6 3 3 2 2 2" xfId="17719"/>
    <cellStyle name="Nota 3 6 3 3 2 2 2 2" xfId="17720"/>
    <cellStyle name="Nota 3 6 3 3 2 2 2 3" xfId="17721"/>
    <cellStyle name="Nota 3 6 3 3 2 2 3" xfId="17722"/>
    <cellStyle name="Separador de milhares 12 2 6" xfId="17723"/>
    <cellStyle name="Nota 3 6 3 3 2 2 3 2" xfId="17724"/>
    <cellStyle name="Nota 3 6 3 3 2 2 4" xfId="17725"/>
    <cellStyle name="Nota 3 6 3 3 2 2 5" xfId="17726"/>
    <cellStyle name="Nota 3 6 3 3 2 3 2" xfId="17727"/>
    <cellStyle name="Nota 3 6 3 3 2 3 3" xfId="17728"/>
    <cellStyle name="Nota 3 6 3 3 2 3 4" xfId="17729"/>
    <cellStyle name="Nota 3 6 3 3 2 3 5" xfId="17730"/>
    <cellStyle name="Nota 3 6 3 3 2 4" xfId="17731"/>
    <cellStyle name="Nota 3 6 3 3 2 4 2" xfId="17732"/>
    <cellStyle name="Nota 3 6 3 3 2 4 3" xfId="17733"/>
    <cellStyle name="Nota 3 6 3 3 2 4 4" xfId="17734"/>
    <cellStyle name="Nota 3 6 3 3 2 4 5" xfId="17735"/>
    <cellStyle name="Nota 3 6 3 3 2 5" xfId="17736"/>
    <cellStyle name="Nota 3 6 3 3 2 5 2" xfId="17737"/>
    <cellStyle name="Nota 3 6 3 3 2 5 2 2" xfId="17738"/>
    <cellStyle name="Nota 3 6 3 3 2 5 2 3" xfId="17739"/>
    <cellStyle name="Nota 3 6 3 3 2 5 3" xfId="17740"/>
    <cellStyle name="Nota 3 6 3 3 2 5 3 2" xfId="17741"/>
    <cellStyle name="Nota 3 6 3 3 2 5 4" xfId="17742"/>
    <cellStyle name="Nota 3 6 3 3 2 5 5" xfId="17743"/>
    <cellStyle name="Nota 3 6 3 3 2 6" xfId="17744"/>
    <cellStyle name="Nota 3 6 3 3 2 6 2" xfId="17745"/>
    <cellStyle name="Nota 3 6 3 3 2 6 2 2" xfId="17746"/>
    <cellStyle name="Nota 3 6 3 3 2 6 2 3" xfId="17747"/>
    <cellStyle name="Separador de milhares 2 14 2 2 2" xfId="17748"/>
    <cellStyle name="Nota 3 6 3 3 2 6 3" xfId="17749"/>
    <cellStyle name="Separador de milhares 2 14 2 2 3" xfId="17750"/>
    <cellStyle name="Nota 3 6 3 3 2 6 4" xfId="17751"/>
    <cellStyle name="Nota 3 6 3 3 2 7" xfId="17752"/>
    <cellStyle name="Nota 3 6 3 3 2 7 2" xfId="17753"/>
    <cellStyle name="Nota 3 6 3 3 2 7 3" xfId="17754"/>
    <cellStyle name="Nota 3 6 3 3 3 10" xfId="17755"/>
    <cellStyle name="Nota 3 8 6 5 2" xfId="17756"/>
    <cellStyle name="Nota 3 6 3 3 3 11" xfId="17757"/>
    <cellStyle name="Nota 3 6 3 3 3 2 2" xfId="17758"/>
    <cellStyle name="Nota 3 6 3 3 3 2 3" xfId="17759"/>
    <cellStyle name="Nota 3 6 3 3 3 2 4" xfId="17760"/>
    <cellStyle name="Separador de milhares 14 11 2 2 3 2" xfId="17761"/>
    <cellStyle name="Nota 3 6 3 3 3 2 5" xfId="17762"/>
    <cellStyle name="Nota 3 6 3 3 3 3" xfId="17763"/>
    <cellStyle name="Nota 3 6 3 3 3 3 2" xfId="17764"/>
    <cellStyle name="Nota 3 6 3 3 3 3 3" xfId="17765"/>
    <cellStyle name="Nota 3 6 3 3 3 4" xfId="17766"/>
    <cellStyle name="Nota 3 6 3 3 3 4 2" xfId="17767"/>
    <cellStyle name="Nota 3 6 3 3 3 4 2 2" xfId="17768"/>
    <cellStyle name="Nota 3 6 3 3 3 4 2 3" xfId="17769"/>
    <cellStyle name="Nota 3 6 3 3 3 4 3" xfId="17770"/>
    <cellStyle name="Nota 3 6 3 3 3 4 3 2" xfId="17771"/>
    <cellStyle name="Nota 3 6 3 3 3 5" xfId="17772"/>
    <cellStyle name="Nota 3 6 3 3 3 5 2" xfId="17773"/>
    <cellStyle name="Nota 3 6 3 3 3 5 2 2" xfId="17774"/>
    <cellStyle name="Nota 3 6 3 3 3 5 2 3" xfId="17775"/>
    <cellStyle name="Nota 3 6 3 3 3 5 3" xfId="17776"/>
    <cellStyle name="Nota 3 6 3 3 3 5 3 2" xfId="17777"/>
    <cellStyle name="Nota 3 6 3 3 3 6" xfId="17778"/>
    <cellStyle name="Nota 3 6 3 3 3 6 2" xfId="17779"/>
    <cellStyle name="Nota 3 6 5 2 2 5 5" xfId="17780"/>
    <cellStyle name="Nota 3 6 3 3 3 6 2 2" xfId="17781"/>
    <cellStyle name="Nota 3 6 3 3 3 6 2 3" xfId="17782"/>
    <cellStyle name="Separador de milhares 2 14 3 2 2" xfId="17783"/>
    <cellStyle name="Nota 3 6 3 3 3 6 3" xfId="17784"/>
    <cellStyle name="Nota 3 6 3 3 3 7" xfId="17785"/>
    <cellStyle name="Nota 3 6 3 3 3 7 2" xfId="17786"/>
    <cellStyle name="Separador de milhares 2 14 3 3 2" xfId="17787"/>
    <cellStyle name="Nota 3 6 3 3 3 7 3" xfId="17788"/>
    <cellStyle name="Nota 3 6 3 3 3 8" xfId="17789"/>
    <cellStyle name="Nota 3 6 3 3 3 8 2" xfId="17790"/>
    <cellStyle name="Separador de milhares 2 14 3 4 2" xfId="17791"/>
    <cellStyle name="Nota 3 6 3 3 3 8 3" xfId="17792"/>
    <cellStyle name="Nota 3 6 3 3 3 9 2" xfId="17793"/>
    <cellStyle name="Nota 3 6 3 3 4" xfId="17794"/>
    <cellStyle name="Nota 3 6 3 3 4 3" xfId="17795"/>
    <cellStyle name="Nota 3 6 3 3 4 3 2" xfId="17796"/>
    <cellStyle name="Nota 3 6 3 3 4 4" xfId="17797"/>
    <cellStyle name="Nota 3 6 3 3 4 4 2" xfId="17798"/>
    <cellStyle name="Nota 3 6 3 3 4 5" xfId="17799"/>
    <cellStyle name="Nota 3 6 3 3 4 5 2" xfId="17800"/>
    <cellStyle name="Nota 3 6 3 3 4 6" xfId="17801"/>
    <cellStyle name="Nota 3 6 3 3 4 6 2" xfId="17802"/>
    <cellStyle name="Nota 3 6 3 3 4 7" xfId="17803"/>
    <cellStyle name="Nota 3 6 3 3 4 8" xfId="17804"/>
    <cellStyle name="Nota 3 6 3 3 5" xfId="17805"/>
    <cellStyle name="Nota 3 6 3 3 5 3" xfId="17806"/>
    <cellStyle name="Nota 3 6 3 3 5 4" xfId="17807"/>
    <cellStyle name="Separador de milhares 2 3 3 3 10" xfId="17808"/>
    <cellStyle name="Nota 3 6 3 3 6" xfId="17809"/>
    <cellStyle name="Nota 3 6 3 4" xfId="17810"/>
    <cellStyle name="Nota 3 6 3 4 10" xfId="17811"/>
    <cellStyle name="Nota 3 6 3 4 11" xfId="17812"/>
    <cellStyle name="Nota 3 6 3 4 2 2 2" xfId="17813"/>
    <cellStyle name="Total 2 2 3 15" xfId="17814"/>
    <cellStyle name="Nota 3 6 3 4 2 3 2" xfId="17815"/>
    <cellStyle name="Nota 3 6 3 4 2 4" xfId="17816"/>
    <cellStyle name="Nota 3 6 3 4 2 5" xfId="17817"/>
    <cellStyle name="Nota 3 6 3 4 3" xfId="17818"/>
    <cellStyle name="Nota 3 6 3 4 3 2" xfId="17819"/>
    <cellStyle name="Nota 3 6 3 4 3 2 2" xfId="17820"/>
    <cellStyle name="Nota 3 6 3 4 3 3" xfId="17821"/>
    <cellStyle name="Nota 3 6 3 4 3 3 2" xfId="17822"/>
    <cellStyle name="Separador de milhares 13 2 2 2 2 2 2 2" xfId="17823"/>
    <cellStyle name="Nota 3 6 3 4 3 4" xfId="17824"/>
    <cellStyle name="Nota 3 6 3 4 3 5" xfId="17825"/>
    <cellStyle name="Nota 3 6 3 4 4" xfId="17826"/>
    <cellStyle name="Nota 3 6 3 4 4 3 2" xfId="17827"/>
    <cellStyle name="Nota 3 6 3 4 4 4" xfId="17828"/>
    <cellStyle name="Nota 3 6 3 4 4 5" xfId="17829"/>
    <cellStyle name="Nota 3 6 3 4 5" xfId="17830"/>
    <cellStyle name="Nota 3 6 3 4 5 3" xfId="17831"/>
    <cellStyle name="Nota 3 6 3 4 5 3 2" xfId="17832"/>
    <cellStyle name="Nota 3 6 3 4 5 4" xfId="17833"/>
    <cellStyle name="Nota 3 6 3 4 5 5" xfId="17834"/>
    <cellStyle name="Nota 3 6 3 4 6" xfId="17835"/>
    <cellStyle name="Nota 3 6 3 4 6 2 2" xfId="17836"/>
    <cellStyle name="Nota 3 6 3 4 6 3" xfId="17837"/>
    <cellStyle name="Nota 3 6 3 4 6 4" xfId="17838"/>
    <cellStyle name="Output 2 3 3 4 2 2" xfId="17839"/>
    <cellStyle name="Nota 3 6 3 4 7" xfId="17840"/>
    <cellStyle name="Nota 3 6 3 4 7 2" xfId="17841"/>
    <cellStyle name="Nota 3 6 3 4 7 3" xfId="17842"/>
    <cellStyle name="Nota 3 6 3 4 8 2" xfId="17843"/>
    <cellStyle name="Nota 3 6 3 4 8 3" xfId="17844"/>
    <cellStyle name="Output 2 3 3 4 2 4" xfId="17845"/>
    <cellStyle name="Nota 3 6 3 4 9" xfId="17846"/>
    <cellStyle name="Nota 3 6 3 4 9 2" xfId="17847"/>
    <cellStyle name="Nota 3 6 3 5" xfId="17848"/>
    <cellStyle name="Nota 3 6 3 5 11" xfId="17849"/>
    <cellStyle name="Nota 3 6 3 5 2" xfId="17850"/>
    <cellStyle name="Nota 3 6 3 5 2 2" xfId="17851"/>
    <cellStyle name="Nota 3 6 3 5 2 3" xfId="17852"/>
    <cellStyle name="Nota 3 6 3 5 2 4" xfId="17853"/>
    <cellStyle name="Nota 3 6 3 5 2 5" xfId="17854"/>
    <cellStyle name="Saída 3 2 2 2 7 2 2" xfId="17855"/>
    <cellStyle name="Nota 3 6 3 5 3" xfId="17856"/>
    <cellStyle name="Nota 3 6 3 5 3 2" xfId="17857"/>
    <cellStyle name="Nota 3 6 3 5 3 3" xfId="17858"/>
    <cellStyle name="Nota 3 6 3 5 3 4" xfId="17859"/>
    <cellStyle name="Nota 3 6 3 5 3 5" xfId="17860"/>
    <cellStyle name="Saída 3 2 2 2 7 2 3" xfId="17861"/>
    <cellStyle name="Nota 3 6 3 5 4" xfId="17862"/>
    <cellStyle name="Nota 3 6 3 5 4 2" xfId="17863"/>
    <cellStyle name="Separador de milhares 5 2 2 2 2" xfId="17864"/>
    <cellStyle name="Nota 3 6 3 5 4 2 3" xfId="17865"/>
    <cellStyle name="Nota 3 6 3 5 4 3" xfId="17866"/>
    <cellStyle name="Separador de milhares 12 3 2 2 2" xfId="17867"/>
    <cellStyle name="Nota 3 6 3 5 4 4" xfId="17868"/>
    <cellStyle name="Separador de milhares 12 3 2 2 3" xfId="17869"/>
    <cellStyle name="Nota 3 6 3 5 4 5" xfId="17870"/>
    <cellStyle name="Saída 3 2 2 2 7 2 4" xfId="17871"/>
    <cellStyle name="Nota 3 6 3 5 5" xfId="17872"/>
    <cellStyle name="Nota 3 6 3 5 5 2" xfId="17873"/>
    <cellStyle name="Separador de milhares 5 2 3 2 2" xfId="17874"/>
    <cellStyle name="Note 2 2 2 4 5" xfId="17875"/>
    <cellStyle name="Nota 3 6 3 5 5 2 3" xfId="17876"/>
    <cellStyle name="Note 2 3 2 2 2 2" xfId="17877"/>
    <cellStyle name="Nota 3 6 3 5 5 3" xfId="17878"/>
    <cellStyle name="Separador de milhares 12 3 2 3 2" xfId="17879"/>
    <cellStyle name="Note 2 3 2 2 2 3" xfId="17880"/>
    <cellStyle name="Nota 3 6 3 5 5 4" xfId="17881"/>
    <cellStyle name="Separador de milhares 12 3 2 3 3" xfId="17882"/>
    <cellStyle name="Nota 3 6 3 5 5 5" xfId="17883"/>
    <cellStyle name="Nota 3 6 3 5 6" xfId="17884"/>
    <cellStyle name="Note 2 2 3 4 4" xfId="17885"/>
    <cellStyle name="Nota 3 6 3 5 6 2 2" xfId="17886"/>
    <cellStyle name="Note 2 2 3 4 5" xfId="17887"/>
    <cellStyle name="Nota 3 6 3 5 6 2 3" xfId="17888"/>
    <cellStyle name="Note 2 3 2 2 3 2" xfId="17889"/>
    <cellStyle name="Nota 3 6 3 5 6 3" xfId="17890"/>
    <cellStyle name="Separador de milhares 12 3 2 4 2" xfId="17891"/>
    <cellStyle name="Nota 3 6 3 5 6 4" xfId="17892"/>
    <cellStyle name="Output 2 3 3 4 3 2" xfId="17893"/>
    <cellStyle name="Nota 3 6 3 5 7" xfId="17894"/>
    <cellStyle name="Nota 3 6 3 5 7 2" xfId="17895"/>
    <cellStyle name="Nota 3 6 3 5 7 3" xfId="17896"/>
    <cellStyle name="Output 2 3 3 4 3 3" xfId="17897"/>
    <cellStyle name="Nota 3 6 3 5 8" xfId="17898"/>
    <cellStyle name="Nota 3 6 3 5 8 2" xfId="17899"/>
    <cellStyle name="Nota 3 6 3 5 8 3" xfId="17900"/>
    <cellStyle name="Nota 3 6 3 5 9" xfId="17901"/>
    <cellStyle name="Nota 3 6 3 5 9 2" xfId="17902"/>
    <cellStyle name="Nota 3 6 3 6" xfId="17903"/>
    <cellStyle name="Vírgula 3 2 2 9" xfId="17904"/>
    <cellStyle name="Nota 3 6 3 6 2" xfId="17905"/>
    <cellStyle name="Nota 3 6 3 6 2 2" xfId="17906"/>
    <cellStyle name="Nota 3 6 3 6 2 3" xfId="17907"/>
    <cellStyle name="Nota 3 6 3 6 3" xfId="17908"/>
    <cellStyle name="Nota 3 6 3 6 3 2" xfId="17909"/>
    <cellStyle name="Nota 3 6 3 6 4" xfId="17910"/>
    <cellStyle name="Nota 3 6 3 6 4 2" xfId="17911"/>
    <cellStyle name="Nota 3 6 3 6 5" xfId="17912"/>
    <cellStyle name="Nota 3 6 3 6 5 2" xfId="17913"/>
    <cellStyle name="Nota 3 6 3 6 6" xfId="17914"/>
    <cellStyle name="Nota 3 6 3 6 7" xfId="17915"/>
    <cellStyle name="Nota 3 6 3 6 8" xfId="17916"/>
    <cellStyle name="Nota 3 6 3 7" xfId="17917"/>
    <cellStyle name="Nota 3 6 3 7 2" xfId="17918"/>
    <cellStyle name="Nota 3 6 3 7 2 2" xfId="17919"/>
    <cellStyle name="Nota 3 6 3 7 2 3" xfId="17920"/>
    <cellStyle name="Nota 3 6 3 7 3" xfId="17921"/>
    <cellStyle name="Nota 3 6 3 7 4" xfId="17922"/>
    <cellStyle name="Nota 3 6 3 8 2" xfId="17923"/>
    <cellStyle name="Nota 3 6 3 8 2 2" xfId="17924"/>
    <cellStyle name="Nota 3 6 3 8 2 3" xfId="17925"/>
    <cellStyle name="Nota 3 6 3 8 3" xfId="17926"/>
    <cellStyle name="Nota 3 6 3 8 4" xfId="17927"/>
    <cellStyle name="Nota 3 6 3 9" xfId="17928"/>
    <cellStyle name="Nota 3 6 3 9 2" xfId="17929"/>
    <cellStyle name="Nota 3 6 3 9 2 2" xfId="17930"/>
    <cellStyle name="Nota 3 6 3 9 2 3" xfId="17931"/>
    <cellStyle name="Nota 3 6 3 9 3" xfId="17932"/>
    <cellStyle name="Nota 3 6 3 9 4" xfId="17933"/>
    <cellStyle name="Total 3 2 4 4 6" xfId="17934"/>
    <cellStyle name="Nota 3 6 4" xfId="17935"/>
    <cellStyle name="Nota 3 6 4 2 10" xfId="17936"/>
    <cellStyle name="Nota 3 6 4 2 11" xfId="17937"/>
    <cellStyle name="Nota 3 6 4 2 2" xfId="17938"/>
    <cellStyle name="Nota 3 6 4 2 2 2" xfId="17939"/>
    <cellStyle name="Nota 3 6 4 2 2 2 2" xfId="17940"/>
    <cellStyle name="Nota 3 6 4 2 2 2 3" xfId="17941"/>
    <cellStyle name="Total 2 2 2 2 8 2" xfId="17942"/>
    <cellStyle name="Nota 3 6 4 2 2 3" xfId="17943"/>
    <cellStyle name="Total 2 2 2 2 8 2 2" xfId="17944"/>
    <cellStyle name="Nota 3 6 4 2 2 3 2" xfId="17945"/>
    <cellStyle name="Total 2 2 2 2 8 3" xfId="17946"/>
    <cellStyle name="Nota 3 6 4 2 2 4" xfId="17947"/>
    <cellStyle name="Total 2 2 2 2 8 4" xfId="17948"/>
    <cellStyle name="Nota 3 6 4 2 2 5" xfId="17949"/>
    <cellStyle name="Nota 3 6 4 2 3 2" xfId="17950"/>
    <cellStyle name="Nota 3 6 4 2 3 2 2" xfId="17951"/>
    <cellStyle name="Nota 3 6 4 2 3 2 3" xfId="17952"/>
    <cellStyle name="Total 2 2 2 2 9 2" xfId="17953"/>
    <cellStyle name="Nota 3 6 4 2 3 3" xfId="17954"/>
    <cellStyle name="Nota 3 6 4 2 3 3 2" xfId="17955"/>
    <cellStyle name="Total 2 2 2 2 9 3" xfId="17956"/>
    <cellStyle name="Nota 3 6 4 2 3 4" xfId="17957"/>
    <cellStyle name="Total 2 2 2 2 9 4" xfId="17958"/>
    <cellStyle name="Nota 3 6 4 2 3 5" xfId="17959"/>
    <cellStyle name="Nota 3 6 4 2 4 2" xfId="17960"/>
    <cellStyle name="Nota 3 6 4 2 4 2 2" xfId="17961"/>
    <cellStyle name="Nota 3 6 4 2 4 2 3" xfId="17962"/>
    <cellStyle name="Output 2 2 2 5 2 2" xfId="17963"/>
    <cellStyle name="Nota 3 6 4 2 4 3" xfId="17964"/>
    <cellStyle name="Nota 3 6 4 2 4 3 2" xfId="17965"/>
    <cellStyle name="Output 2 2 2 5 2 3" xfId="17966"/>
    <cellStyle name="Nota 3 6 4 2 4 4" xfId="17967"/>
    <cellStyle name="Output 2 2 2 5 2 4" xfId="17968"/>
    <cellStyle name="Nota 3 6 4 2 4 5" xfId="17969"/>
    <cellStyle name="Nota 3 6 4 2 5" xfId="17970"/>
    <cellStyle name="Separador de milhares 2 19 2 2 9" xfId="17971"/>
    <cellStyle name="Nota 3 6 4 2 5 2" xfId="17972"/>
    <cellStyle name="Nota 3 6 4 2 5 2 2" xfId="17973"/>
    <cellStyle name="Nota 3 6 4 2 5 2 3" xfId="17974"/>
    <cellStyle name="Nota 3 6 4 2 5 3" xfId="17975"/>
    <cellStyle name="Nota 3 6 4 2 5 3 2" xfId="17976"/>
    <cellStyle name="Nota 3 6 4 2 5 4" xfId="17977"/>
    <cellStyle name="Nota 3 6 4 2 5 5" xfId="17978"/>
    <cellStyle name="Separador de milhares 2 3 6 3 2" xfId="17979"/>
    <cellStyle name="Nota 3 7 5 2 2 2" xfId="17980"/>
    <cellStyle name="Nota 3 6 4 2 6" xfId="17981"/>
    <cellStyle name="Separador de milhares 2 3 6 3 2 2" xfId="17982"/>
    <cellStyle name="Nota 3 6 4 2 6 2" xfId="17983"/>
    <cellStyle name="Separador de milhares 2 3 6 3 2 2 2" xfId="17984"/>
    <cellStyle name="Nota 3 6 4 2 6 2 2" xfId="17985"/>
    <cellStyle name="Separador de milhares 2 3 6 3 2 2 3" xfId="17986"/>
    <cellStyle name="Nota 3 6 4 2 6 2 3" xfId="17987"/>
    <cellStyle name="Separador de milhares 2 3 6 3 2 3" xfId="17988"/>
    <cellStyle name="Nota 3 6 4 2 6 3" xfId="17989"/>
    <cellStyle name="Separador de milhares 2 3 6 3 2 4" xfId="17990"/>
    <cellStyle name="Nota 3 6 4 2 6 4" xfId="17991"/>
    <cellStyle name="Separador de milhares 2 3 6 3 3" xfId="17992"/>
    <cellStyle name="Nota 3 6 4 2 7" xfId="17993"/>
    <cellStyle name="Separador de milhares 2 3 6 3 4" xfId="17994"/>
    <cellStyle name="Nota 3 6 4 2 8" xfId="17995"/>
    <cellStyle name="Separador de milhares 2 3 6 3 4 2" xfId="17996"/>
    <cellStyle name="Nota 3 6 4 2 8 2" xfId="17997"/>
    <cellStyle name="Separador de milhares 2 3 6 3 4 3" xfId="17998"/>
    <cellStyle name="Nota 3 6 4 2 8 3" xfId="17999"/>
    <cellStyle name="Separador de milhares 2 3 6 3 5" xfId="18000"/>
    <cellStyle name="Nota 3 6 4 2 9" xfId="18001"/>
    <cellStyle name="Separador de milhares 2 3 6 3 5 2" xfId="18002"/>
    <cellStyle name="Nota 3 6 4 2 9 2" xfId="18003"/>
    <cellStyle name="Nota 3 6 4 3" xfId="18004"/>
    <cellStyle name="Note 2 4 2 2 3 2 2" xfId="18005"/>
    <cellStyle name="Nota 3 6 4 3 10" xfId="18006"/>
    <cellStyle name="Note 2 4 2 2 3 2 3" xfId="18007"/>
    <cellStyle name="Nota 3 6 4 3 11" xfId="18008"/>
    <cellStyle name="Nota 3 6 4 3 2" xfId="18009"/>
    <cellStyle name="Nota 3 6 4 3 2 2" xfId="18010"/>
    <cellStyle name="Nota 3 6 4 3 2 2 2" xfId="18011"/>
    <cellStyle name="Nota 3 6 4 3 2 2 3" xfId="18012"/>
    <cellStyle name="Total 2 2 2 3 8 2" xfId="18013"/>
    <cellStyle name="Nota 3 6 4 3 2 3" xfId="18014"/>
    <cellStyle name="Total 2 2 2 3 8 2 2" xfId="18015"/>
    <cellStyle name="Nota 3 6 4 3 2 3 2" xfId="18016"/>
    <cellStyle name="Total 2 2 2 3 8 3" xfId="18017"/>
    <cellStyle name="Nota 3 6 4 3 2 4" xfId="18018"/>
    <cellStyle name="Total 2 2 2 3 8 4" xfId="18019"/>
    <cellStyle name="Nota 3 6 4 3 2 5" xfId="18020"/>
    <cellStyle name="Nota 3 6 4 3 3 2" xfId="18021"/>
    <cellStyle name="Nota 3 6 4 3 3 2 2" xfId="18022"/>
    <cellStyle name="Nota 3 6 4 3 3 2 3" xfId="18023"/>
    <cellStyle name="Total 2 2 2 3 9 2" xfId="18024"/>
    <cellStyle name="Nota 3 6 4 3 3 3" xfId="18025"/>
    <cellStyle name="Nota 3 6 4 3 3 3 2" xfId="18026"/>
    <cellStyle name="Total 2 2 2 3 9 3" xfId="18027"/>
    <cellStyle name="Nota 3 6 4 3 3 4" xfId="18028"/>
    <cellStyle name="Total 2 2 2 3 9 4" xfId="18029"/>
    <cellStyle name="Nota 3 6 4 3 3 5" xfId="18030"/>
    <cellStyle name="Nota 3 6 4 3 4" xfId="18031"/>
    <cellStyle name="Nota 3 6 4 3 4 2" xfId="18032"/>
    <cellStyle name="Total 3 3 10 3" xfId="18033"/>
    <cellStyle name="Nota 3 6 4 3 4 2 2" xfId="18034"/>
    <cellStyle name="Total 3 3 10 4" xfId="18035"/>
    <cellStyle name="Nota 3 6 4 3 4 2 3" xfId="18036"/>
    <cellStyle name="Output 2 2 2 6 2 2" xfId="18037"/>
    <cellStyle name="Nota 3 6 4 3 4 3" xfId="18038"/>
    <cellStyle name="Total 3 3 11 3" xfId="18039"/>
    <cellStyle name="Nota 3 6 4 3 4 3 2" xfId="18040"/>
    <cellStyle name="Output 2 2 2 6 2 3" xfId="18041"/>
    <cellStyle name="Nota 3 6 4 3 4 4" xfId="18042"/>
    <cellStyle name="Output 2 2 2 6 2 4" xfId="18043"/>
    <cellStyle name="Nota 3 6 4 3 4 5" xfId="18044"/>
    <cellStyle name="Nota 3 6 4 3 5" xfId="18045"/>
    <cellStyle name="Nota 3 6 4 3 5 2" xfId="18046"/>
    <cellStyle name="Nota 3 6 4 3 5 2 2" xfId="18047"/>
    <cellStyle name="Nota 3 6 4 3 5 2 3" xfId="18048"/>
    <cellStyle name="Nota 3 6 4 3 5 3" xfId="18049"/>
    <cellStyle name="Nota 3 6 4 3 5 3 2" xfId="18050"/>
    <cellStyle name="Nota 3 6 4 3 5 4" xfId="18051"/>
    <cellStyle name="Nota 3 6 4 3 5 5" xfId="18052"/>
    <cellStyle name="Nota 3 6 4 3 6" xfId="18053"/>
    <cellStyle name="Nota 3 6 4 3 6 2" xfId="18054"/>
    <cellStyle name="Nota 3 6 4 3 6 2 2" xfId="18055"/>
    <cellStyle name="Nota 3 6 4 3 6 2 3" xfId="18056"/>
    <cellStyle name="Nota 3 6 4 3 6 3" xfId="18057"/>
    <cellStyle name="Nota 3 6 4 3 6 4" xfId="18058"/>
    <cellStyle name="Nota 3 6 4 3 7" xfId="18059"/>
    <cellStyle name="Nota 3 6 4 3 7 3" xfId="18060"/>
    <cellStyle name="Nota 3 6 4 3 8" xfId="18061"/>
    <cellStyle name="Nota 3 6 4 3 8 2" xfId="18062"/>
    <cellStyle name="Nota 3 6 4 3 8 3" xfId="18063"/>
    <cellStyle name="Nota 3 6 4 3 9" xfId="18064"/>
    <cellStyle name="Nota 3 6 4 3 9 2" xfId="18065"/>
    <cellStyle name="Nota 3 6 4 4" xfId="18066"/>
    <cellStyle name="Vírgula 5 4" xfId="18067"/>
    <cellStyle name="Nota 3 6 4 4 2 2" xfId="18068"/>
    <cellStyle name="Nota 3 6 4 4 3" xfId="18069"/>
    <cellStyle name="Vírgula 6 4" xfId="18070"/>
    <cellStyle name="Nota 3 6 4 4 3 2" xfId="18071"/>
    <cellStyle name="Nota 3 6 4 4 4" xfId="18072"/>
    <cellStyle name="Vírgula 7 4" xfId="18073"/>
    <cellStyle name="Nota 3 6 4 4 4 2" xfId="18074"/>
    <cellStyle name="Nota 3 6 4 4 5" xfId="18075"/>
    <cellStyle name="Vírgula 8 4" xfId="18076"/>
    <cellStyle name="Nota 3 6 4 4 5 2" xfId="18077"/>
    <cellStyle name="Nota 3 6 4 4 6" xfId="18078"/>
    <cellStyle name="Vírgula 9 4" xfId="18079"/>
    <cellStyle name="Nota 3 6 4 4 6 2" xfId="18080"/>
    <cellStyle name="Output 2 3 3 5 2 2" xfId="18081"/>
    <cellStyle name="Nota 3 6 4 4 7" xfId="18082"/>
    <cellStyle name="Output 2 3 3 5 2 3" xfId="18083"/>
    <cellStyle name="Nota 3 6 4 4 8" xfId="18084"/>
    <cellStyle name="Nota 3 6 4 5" xfId="18085"/>
    <cellStyle name="Nota 3 6 4 5 2" xfId="18086"/>
    <cellStyle name="Nota 3 6 4 5 2 2" xfId="18087"/>
    <cellStyle name="Warning Text" xfId="18088"/>
    <cellStyle name="Nota 3 6 4 5 3" xfId="18089"/>
    <cellStyle name="Nota 3 6 4 5 4" xfId="18090"/>
    <cellStyle name="Nota 3 6 4 6" xfId="18091"/>
    <cellStyle name="Nota 3 6 5" xfId="18092"/>
    <cellStyle name="Nota 3 6 5 2 2" xfId="18093"/>
    <cellStyle name="Nota 3 6 5 2 2 10" xfId="18094"/>
    <cellStyle name="Nota 3 6 5 2 2 11" xfId="18095"/>
    <cellStyle name="Nota 3 6 5 2 2 2" xfId="18096"/>
    <cellStyle name="Nota 3 6 5 2 2 2 2" xfId="18097"/>
    <cellStyle name="Nota 3 6 5 2 2 2 3" xfId="18098"/>
    <cellStyle name="Total 2 2 3 2 8 2" xfId="18099"/>
    <cellStyle name="Nota 3 6 5 2 2 3" xfId="18100"/>
    <cellStyle name="Porcentagem 3 14" xfId="18101"/>
    <cellStyle name="Nota 3 6 5 2 2 3 2" xfId="18102"/>
    <cellStyle name="Nota 3 6 5 2 2 3 3" xfId="18103"/>
    <cellStyle name="Nota 3 6 5 2 2 3 4" xfId="18104"/>
    <cellStyle name="Nota 3 6 5 2 2 3 5" xfId="18105"/>
    <cellStyle name="Total 2 2 3 2 8 3" xfId="18106"/>
    <cellStyle name="Nota 3 6 5 2 2 4" xfId="18107"/>
    <cellStyle name="Nota 3 6 5 2 2 4 2" xfId="18108"/>
    <cellStyle name="Nota 3 6 5 2 2 4 2 3" xfId="18109"/>
    <cellStyle name="Nota 3 6 5 2 2 4 3" xfId="18110"/>
    <cellStyle name="Nota 3 6 5 2 2 4 4" xfId="18111"/>
    <cellStyle name="Nota 3 6 5 2 2 4 5" xfId="18112"/>
    <cellStyle name="Total 2 2 3 2 8 4" xfId="18113"/>
    <cellStyle name="Nota 3 6 5 2 2 5" xfId="18114"/>
    <cellStyle name="Nota 3 6 5 2 2 5 2" xfId="18115"/>
    <cellStyle name="Nota 3 6 5 2 2 5 2 2" xfId="18116"/>
    <cellStyle name="Nota 3 6 5 2 2 5 2 3" xfId="18117"/>
    <cellStyle name="Nota 3 6 5 2 2 5 3" xfId="18118"/>
    <cellStyle name="Nota 3 6 5 2 2 5 3 2" xfId="18119"/>
    <cellStyle name="Nota 3 6 5 2 2 5 4" xfId="18120"/>
    <cellStyle name="Nota 3 6 5 2 2 6" xfId="18121"/>
    <cellStyle name="Nota 3 6 5 2 2 6 2" xfId="18122"/>
    <cellStyle name="Nota 3 6 5 2 2 6 2 2" xfId="18123"/>
    <cellStyle name="Nota 3 6 5 2 2 6 2 3" xfId="18124"/>
    <cellStyle name="Nota 3 6 5 2 2 6 3" xfId="18125"/>
    <cellStyle name="Nota 3 6 5 2 2 6 4" xfId="18126"/>
    <cellStyle name="Nota 3 6 5 2 3 10" xfId="18127"/>
    <cellStyle name="Nota 3 6 5 2 3 11" xfId="18128"/>
    <cellStyle name="Nota 3 6 5 2 3 2" xfId="18129"/>
    <cellStyle name="Nota 3 6 5 2 3 2 2" xfId="18130"/>
    <cellStyle name="Total 2 2 3 2 9 2" xfId="18131"/>
    <cellStyle name="Nota 3 6 5 2 3 3" xfId="18132"/>
    <cellStyle name="Nota 3 6 5 2 3 3 2" xfId="18133"/>
    <cellStyle name="Total 2 2 3 2 9 3" xfId="18134"/>
    <cellStyle name="Nota 3 6 5 2 3 4" xfId="18135"/>
    <cellStyle name="Nota 3 6 5 2 3 4 2" xfId="18136"/>
    <cellStyle name="Nota 3 6 5 2 3 4 2 2" xfId="18137"/>
    <cellStyle name="Nota 3 6 5 2 3 4 2 3" xfId="18138"/>
    <cellStyle name="Nota 3 6 5 2 3 4 3" xfId="18139"/>
    <cellStyle name="Nota 3 6 5 2 3 4 3 2" xfId="18140"/>
    <cellStyle name="Total 2 2 3 2 9 4" xfId="18141"/>
    <cellStyle name="Nota 3 6 5 2 3 5" xfId="18142"/>
    <cellStyle name="Nota 3 6 5 2 3 5 2" xfId="18143"/>
    <cellStyle name="Nota 3 6 5 2 3 5 3" xfId="18144"/>
    <cellStyle name="Nota 3 6 5 2 3 5 4" xfId="18145"/>
    <cellStyle name="Nota 3 6 5 2 3 5 5" xfId="18146"/>
    <cellStyle name="Nota 3 6 5 2 3 6" xfId="18147"/>
    <cellStyle name="Nota 3 6 5 2 3 6 2" xfId="18148"/>
    <cellStyle name="Nota 3 6 5 2 3 6 3" xfId="18149"/>
    <cellStyle name="Nota 3 6 5 2 3 6 4" xfId="18150"/>
    <cellStyle name="Total 3 2 2 3 2 2 4" xfId="18151"/>
    <cellStyle name="Separador de milhares 2 2 8 2 2 3 2 2" xfId="18152"/>
    <cellStyle name="Nota 3 6 5 2 3 7 2" xfId="18153"/>
    <cellStyle name="Nota 3 6 5 2 3 7 3" xfId="18154"/>
    <cellStyle name="Nota 3 6 5 2 3 8 2" xfId="18155"/>
    <cellStyle name="Nota 3 6 5 2 3 8 3" xfId="18156"/>
    <cellStyle name="Nota 3 6 5 2 3 9 2" xfId="18157"/>
    <cellStyle name="Nota 3 6 5 2 4 2" xfId="18158"/>
    <cellStyle name="Nota 3 6 5 2 4 2 2" xfId="18159"/>
    <cellStyle name="Output 2 2 3 5 2 2" xfId="18160"/>
    <cellStyle name="Nota 3 6 5 2 4 3" xfId="18161"/>
    <cellStyle name="Total 3 2 2 2 2 4" xfId="18162"/>
    <cellStyle name="Nota 3 6 5 2 4 3 2" xfId="18163"/>
    <cellStyle name="Output 2 2 3 5 2 3" xfId="18164"/>
    <cellStyle name="Nota 3 6 5 2 4 4" xfId="18165"/>
    <cellStyle name="Total 3 2 2 2 3 4" xfId="18166"/>
    <cellStyle name="Nota 3 6 5 2 4 4 2" xfId="18167"/>
    <cellStyle name="Output 2 2 3 5 2 4" xfId="18168"/>
    <cellStyle name="Nota 3 6 5 2 4 5" xfId="18169"/>
    <cellStyle name="Total 3 2 2 2 4 4" xfId="18170"/>
    <cellStyle name="Nota 3 6 5 2 4 5 2" xfId="18171"/>
    <cellStyle name="Total 3 2 10 2" xfId="18172"/>
    <cellStyle name="Separador de milhares 7 4 6 2 2" xfId="18173"/>
    <cellStyle name="Nota 3 6 5 2 4 6" xfId="18174"/>
    <cellStyle name="Total 3 2 2 2 5 4" xfId="18175"/>
    <cellStyle name="Separador de milhares 7 4 6 2 2 2" xfId="18176"/>
    <cellStyle name="Separador de milhares 3 12 2 2 10" xfId="18177"/>
    <cellStyle name="Nota 3 6 5 2 4 6 2" xfId="18178"/>
    <cellStyle name="Nota 3 6 5 2 5" xfId="18179"/>
    <cellStyle name="Nota 3 6 5 2 5 2" xfId="18180"/>
    <cellStyle name="Nota 3 6 5 2 5 2 2" xfId="18181"/>
    <cellStyle name="Output 2 2 3 5 3 2" xfId="18182"/>
    <cellStyle name="Nota 3 6 5 2 5 3" xfId="18183"/>
    <cellStyle name="Output 2 2 3 5 3 3" xfId="18184"/>
    <cellStyle name="Nota 3 6 5 2 5 4" xfId="18185"/>
    <cellStyle name="Separador de milhares 2 3 7 3 2" xfId="18186"/>
    <cellStyle name="Nota 3 6 5 2 6" xfId="18187"/>
    <cellStyle name="Nota 3 6 5 3" xfId="18188"/>
    <cellStyle name="Nota 3 6 5 3 10" xfId="18189"/>
    <cellStyle name="Nota 3 6 5 3 2" xfId="18190"/>
    <cellStyle name="Nota 3 6 5 3 2 2" xfId="18191"/>
    <cellStyle name="Nota 3 6 5 3 2 2 2" xfId="18192"/>
    <cellStyle name="Nota 3 6 5 3 2 2 3" xfId="18193"/>
    <cellStyle name="Total 2 2 3 3 8 2" xfId="18194"/>
    <cellStyle name="Nota 3 6 5 3 2 3" xfId="18195"/>
    <cellStyle name="Nota 3 6 5 3 2 3 2" xfId="18196"/>
    <cellStyle name="Total 2 2 3 3 8 3" xfId="18197"/>
    <cellStyle name="Nota 3 6 5 3 2 4" xfId="18198"/>
    <cellStyle name="Total 2 2 3 3 8 4" xfId="18199"/>
    <cellStyle name="Nota 3 6 5 3 2 5" xfId="18200"/>
    <cellStyle name="Nota 3 6 5 3 3 2" xfId="18201"/>
    <cellStyle name="Nota 3 6 5 3 3 2 2" xfId="18202"/>
    <cellStyle name="Total 2 2 3 3 9 2" xfId="18203"/>
    <cellStyle name="Nota 3 6 5 3 3 3" xfId="18204"/>
    <cellStyle name="Total 3 2 3 12" xfId="18205"/>
    <cellStyle name="Nota 3 6 5 3 3 3 2" xfId="18206"/>
    <cellStyle name="Total 2 2 3 3 9 3" xfId="18207"/>
    <cellStyle name="Nota 3 6 5 3 3 4" xfId="18208"/>
    <cellStyle name="Total 2 2 3 3 9 4" xfId="18209"/>
    <cellStyle name="Nota 3 6 5 3 3 5" xfId="18210"/>
    <cellStyle name="Nota 3 6 5 3 4" xfId="18211"/>
    <cellStyle name="Output 2 2 3 6 2 2" xfId="18212"/>
    <cellStyle name="Nota 3 6 5 3 4 3" xfId="18213"/>
    <cellStyle name="Total 3 2 3 2 2 4" xfId="18214"/>
    <cellStyle name="Nota 3 6 5 3 4 3 2" xfId="18215"/>
    <cellStyle name="Output 2 2 3 6 2 3" xfId="18216"/>
    <cellStyle name="Nota 3 6 5 3 4 4" xfId="18217"/>
    <cellStyle name="Output 2 2 3 6 2 4" xfId="18218"/>
    <cellStyle name="Nota 3 6 5 3 4 5" xfId="18219"/>
    <cellStyle name="Nota 3 6 5 3 5" xfId="18220"/>
    <cellStyle name="Nota 3 6 5 3 5 2 3" xfId="18221"/>
    <cellStyle name="Nota 3 6 5 3 5 3" xfId="18222"/>
    <cellStyle name="Total 3 2 3 3 2 4" xfId="18223"/>
    <cellStyle name="Nota 3 6 5 3 5 3 2" xfId="18224"/>
    <cellStyle name="Nota 3 6 5 3 6" xfId="18225"/>
    <cellStyle name="Nota 3 6 5 3 6 2" xfId="18226"/>
    <cellStyle name="Nota 3 6 5 3 6 2 2" xfId="18227"/>
    <cellStyle name="Nota 3 6 5 3 6 2 3" xfId="18228"/>
    <cellStyle name="Nota 3 6 5 3 6 3" xfId="18229"/>
    <cellStyle name="Nota 3 6 5 3 6 4" xfId="18230"/>
    <cellStyle name="Nota 3 6 5 3 7" xfId="18231"/>
    <cellStyle name="Nota 3 6 5 3 7 2" xfId="18232"/>
    <cellStyle name="Nota 3 6 5 3 7 3" xfId="18233"/>
    <cellStyle name="Nota 3 6 5 3 8" xfId="18234"/>
    <cellStyle name="Nota 3 6 5 3 8 2" xfId="18235"/>
    <cellStyle name="Nota 3 6 5 3 8 3" xfId="18236"/>
    <cellStyle name="Nota 3 6 5 3 9" xfId="18237"/>
    <cellStyle name="Nota 3 6 5 3 9 2" xfId="18238"/>
    <cellStyle name="Nota 3 6 5 4" xfId="18239"/>
    <cellStyle name="Nota 3 6 5 4 10" xfId="18240"/>
    <cellStyle name="Separador de milhares 9 3 2 3 2" xfId="18241"/>
    <cellStyle name="Saída 3 2 2 4 3 2" xfId="18242"/>
    <cellStyle name="Nota 3 6 5 4 11" xfId="18243"/>
    <cellStyle name="Nota 3 6 5 4 2 3 2" xfId="18244"/>
    <cellStyle name="Nota 3 6 5 4 3" xfId="18245"/>
    <cellStyle name="Nota 3 6 5 4 3 2" xfId="18246"/>
    <cellStyle name="Nota 3 6 5 4 3 2 2" xfId="18247"/>
    <cellStyle name="Nota 3 6 5 4 3 2 3" xfId="18248"/>
    <cellStyle name="Total 2 2 3 4 9 2" xfId="18249"/>
    <cellStyle name="Nota 3 6 5 4 3 3" xfId="18250"/>
    <cellStyle name="Nota 3 6 5 4 3 3 2" xfId="18251"/>
    <cellStyle name="Total 2 2 3 4 9 3" xfId="18252"/>
    <cellStyle name="Nota 3 6 5 4 3 4" xfId="18253"/>
    <cellStyle name="Nota 3 6 5 4 3 5" xfId="18254"/>
    <cellStyle name="Nota 3 6 5 4 4" xfId="18255"/>
    <cellStyle name="Nota 3 6 5 4 4 2" xfId="18256"/>
    <cellStyle name="Nota 3 6 5 4 4 2 2" xfId="18257"/>
    <cellStyle name="Nota 3 6 5 4 4 2 3" xfId="18258"/>
    <cellStyle name="Total 3 2 4 2 2 4" xfId="18259"/>
    <cellStyle name="Nota 3 6 5 4 4 3 2" xfId="18260"/>
    <cellStyle name="Nota 3 6 5 4 4 4" xfId="18261"/>
    <cellStyle name="Nota 3 6 5 4 4 5" xfId="18262"/>
    <cellStyle name="Nota 3 6 5 4 5" xfId="18263"/>
    <cellStyle name="Nota 3 6 5 4 5 2" xfId="18264"/>
    <cellStyle name="Nota 3 6 5 4 5 2 2" xfId="18265"/>
    <cellStyle name="Nota 3 6 5 4 5 2 3" xfId="18266"/>
    <cellStyle name="Nota 3 6 5 4 5 3" xfId="18267"/>
    <cellStyle name="Total 3 2 4 3 2 4" xfId="18268"/>
    <cellStyle name="Nota 3 6 5 4 5 3 2" xfId="18269"/>
    <cellStyle name="Nota 3 6 5 4 5 4" xfId="18270"/>
    <cellStyle name="Nota 3 6 5 4 5 5" xfId="18271"/>
    <cellStyle name="Nota 3 6 5 4 6" xfId="18272"/>
    <cellStyle name="Nota 3 6 5 4 6 2" xfId="18273"/>
    <cellStyle name="Nota 3 6 5 4 6 2 2" xfId="18274"/>
    <cellStyle name="Nota 3 6 5 4 6 2 3" xfId="18275"/>
    <cellStyle name="Nota 3 6 5 4 6 3" xfId="18276"/>
    <cellStyle name="Nota 3 6 5 4 6 4" xfId="18277"/>
    <cellStyle name="Output 2 3 3 6 2 2" xfId="18278"/>
    <cellStyle name="Nota 3 6 5 4 7" xfId="18279"/>
    <cellStyle name="Nota 3 6 5 4 7 3" xfId="18280"/>
    <cellStyle name="Output 2 3 3 6 2 3" xfId="18281"/>
    <cellStyle name="Nota 3 6 5 4 8" xfId="18282"/>
    <cellStyle name="Nota 3 6 5 4 8 2" xfId="18283"/>
    <cellStyle name="Nota 3 6 5 4 8 3" xfId="18284"/>
    <cellStyle name="Output 2 3 3 6 2 4" xfId="18285"/>
    <cellStyle name="Nota 3 6 5 4 9" xfId="18286"/>
    <cellStyle name="Nota 3 6 5 4 9 2" xfId="18287"/>
    <cellStyle name="Nota 3 6 5 5" xfId="18288"/>
    <cellStyle name="Nota 3 6 5 6" xfId="18289"/>
    <cellStyle name="Nota 3 6 5 6 2" xfId="18290"/>
    <cellStyle name="Nota 3 6 5 6 3" xfId="18291"/>
    <cellStyle name="Nota 3 6 5 6 4" xfId="18292"/>
    <cellStyle name="Output 3 7 2 2" xfId="18293"/>
    <cellStyle name="Note 3 5 4 3 2" xfId="18294"/>
    <cellStyle name="Nota 3 6 5 7" xfId="18295"/>
    <cellStyle name="Output 3 7 2 3" xfId="18296"/>
    <cellStyle name="Nota 3 6 5 8" xfId="18297"/>
    <cellStyle name="Nota 3 6 6" xfId="18298"/>
    <cellStyle name="Separador de milhares 8 2 2 2 2 3 3" xfId="18299"/>
    <cellStyle name="Nota 3 6 6 2 2" xfId="18300"/>
    <cellStyle name="Nota 3 6 6 2 2 2" xfId="18301"/>
    <cellStyle name="Nota 3 6 6 3" xfId="18302"/>
    <cellStyle name="Nota 3 6 6 3 2" xfId="18303"/>
    <cellStyle name="Nota 3 6 6 4" xfId="18304"/>
    <cellStyle name="Nota 3 6 6 4 2" xfId="18305"/>
    <cellStyle name="Nota 3 6 6 5" xfId="18306"/>
    <cellStyle name="Nota 3 6 6 5 2" xfId="18307"/>
    <cellStyle name="Vírgula 5 2 2 2 2 2 2" xfId="18308"/>
    <cellStyle name="Separador de milhares 2 3 8 3 4 2 2" xfId="18309"/>
    <cellStyle name="Nota 3 6 6 6" xfId="18310"/>
    <cellStyle name="Nota 3 6 6 6 2" xfId="18311"/>
    <cellStyle name="Nota 3 6 6 7" xfId="18312"/>
    <cellStyle name="Nota 3 6 6 8" xfId="18313"/>
    <cellStyle name="Nota 3 6 7" xfId="18314"/>
    <cellStyle name="Nota 3 6 7 2 2" xfId="18315"/>
    <cellStyle name="Nota 3 6 7 2 4" xfId="18316"/>
    <cellStyle name="Nota 3 6 7 3" xfId="18317"/>
    <cellStyle name="Nota 3 6 7 3 2" xfId="18318"/>
    <cellStyle name="Total 3 3 2 6 2 2" xfId="18319"/>
    <cellStyle name="Nota 3 6 7 4" xfId="18320"/>
    <cellStyle name="Nota 3 6 7 4 2" xfId="18321"/>
    <cellStyle name="Total 3 3 2 6 2 3" xfId="18322"/>
    <cellStyle name="Nota 3 6 7 5" xfId="18323"/>
    <cellStyle name="Nota 3 6 7 5 2" xfId="18324"/>
    <cellStyle name="Total 3 3 2 6 2 4" xfId="18325"/>
    <cellStyle name="Nota 3 6 7 6" xfId="18326"/>
    <cellStyle name="Nota 3 6 7 6 2" xfId="18327"/>
    <cellStyle name="Nota 3 6 7 7" xfId="18328"/>
    <cellStyle name="Nota 3 6 7 8" xfId="18329"/>
    <cellStyle name="Nota 3 6 8" xfId="18330"/>
    <cellStyle name="Separador de milhares 10 2 2 2 2 2 2" xfId="18331"/>
    <cellStyle name="Nota 3 6 9" xfId="18332"/>
    <cellStyle name="Nota 3 7 10 3" xfId="18333"/>
    <cellStyle name="Total 3 2 4 5 4" xfId="18334"/>
    <cellStyle name="Nota 3 7 2" xfId="18335"/>
    <cellStyle name="Nota 3 7 2 2" xfId="18336"/>
    <cellStyle name="Nota 3 7 2 2 10" xfId="18337"/>
    <cellStyle name="Nota 3 7 2 2 11" xfId="18338"/>
    <cellStyle name="Nota 3 7 2 2 2" xfId="18339"/>
    <cellStyle name="Note 2 7 5" xfId="18340"/>
    <cellStyle name="Nota 3 7 2 2 2 2" xfId="18341"/>
    <cellStyle name="Note 2 7 5 2" xfId="18342"/>
    <cellStyle name="Nota 3 7 2 2 2 2 2" xfId="18343"/>
    <cellStyle name="Separador de milhares 4 2 2 4 2 2" xfId="18344"/>
    <cellStyle name="Nota 3 7 2 2 2 2 3" xfId="18345"/>
    <cellStyle name="Note 2 7 6" xfId="18346"/>
    <cellStyle name="Nota 3 7 2 2 2 3" xfId="18347"/>
    <cellStyle name="Note 2 7 7" xfId="18348"/>
    <cellStyle name="Nota 3 7 2 2 2 4" xfId="18349"/>
    <cellStyle name="Total 2 2 2 2 3 6 2" xfId="18350"/>
    <cellStyle name="Note 2 7 8" xfId="18351"/>
    <cellStyle name="Nota 3 7 2 2 2 5" xfId="18352"/>
    <cellStyle name="Nota 3 7 2 2 3" xfId="18353"/>
    <cellStyle name="Note 2 8 5" xfId="18354"/>
    <cellStyle name="Nota 3 7 2 2 3 2" xfId="18355"/>
    <cellStyle name="Note 2 8 5 2" xfId="18356"/>
    <cellStyle name="Nota 3 7 2 2 3 2 2" xfId="18357"/>
    <cellStyle name="Nota 3 7 2 2 3 2 3" xfId="18358"/>
    <cellStyle name="Note 2 8 6" xfId="18359"/>
    <cellStyle name="Nota 3 7 2 2 3 3" xfId="18360"/>
    <cellStyle name="Note 2 8 7" xfId="18361"/>
    <cellStyle name="Nota 3 7 2 2 3 4" xfId="18362"/>
    <cellStyle name="Total 2 2 2 2 3 7 2" xfId="18363"/>
    <cellStyle name="Note 2 8 8" xfId="18364"/>
    <cellStyle name="Nota 3 7 2 2 3 5" xfId="18365"/>
    <cellStyle name="Nota 3 7 2 2 4" xfId="18366"/>
    <cellStyle name="Nota 3 7 2 2 4 2" xfId="18367"/>
    <cellStyle name="Nota 3 7 2 2 4 2 2" xfId="18368"/>
    <cellStyle name="Separador de milhares 2 17 3 10" xfId="18369"/>
    <cellStyle name="Nota 3 7 2 2 4 2 3" xfId="18370"/>
    <cellStyle name="Nota 3 7 2 2 4 3" xfId="18371"/>
    <cellStyle name="Nota 3 7 2 2 4 4" xfId="18372"/>
    <cellStyle name="Total 2 2 2 2 3 8 2" xfId="18373"/>
    <cellStyle name="Nota 3 7 2 2 4 5" xfId="18374"/>
    <cellStyle name="Nota 3 7 2 2 5" xfId="18375"/>
    <cellStyle name="Nota 3 7 2 2 5 2" xfId="18376"/>
    <cellStyle name="Nota 3 7 2 2 5 2 2" xfId="18377"/>
    <cellStyle name="Nota 3 7 2 2 5 2 3" xfId="18378"/>
    <cellStyle name="Total 3 3 4 6 2 2" xfId="18379"/>
    <cellStyle name="Nota 3 7 2 2 5 3" xfId="18380"/>
    <cellStyle name="Total 3 3 4 6 2 3" xfId="18381"/>
    <cellStyle name="Nota 3 7 2 2 5 4" xfId="18382"/>
    <cellStyle name="Total 3 3 4 6 2 4" xfId="18383"/>
    <cellStyle name="Total 2 2 2 2 3 9 2" xfId="18384"/>
    <cellStyle name="Nota 3 7 2 2 5 5" xfId="18385"/>
    <cellStyle name="Nota 3 7 2 2 6" xfId="18386"/>
    <cellStyle name="Nota 3 7 2 2 6 2" xfId="18387"/>
    <cellStyle name="Nota 3 7 2 2 6 2 3" xfId="18388"/>
    <cellStyle name="Nota 3 7 2 2 6 3" xfId="18389"/>
    <cellStyle name="Nota 3 7 2 2 6 4" xfId="18390"/>
    <cellStyle name="Nota 3 7 2 2 7" xfId="18391"/>
    <cellStyle name="Nota 3 7 2 2 7 2" xfId="18392"/>
    <cellStyle name="Nota 3 7 2 2 7 3" xfId="18393"/>
    <cellStyle name="Nota 3 7 2 2 8" xfId="18394"/>
    <cellStyle name="Nota 3 7 2 2 8 2" xfId="18395"/>
    <cellStyle name="Nota 3 7 2 2 8 3" xfId="18396"/>
    <cellStyle name="Nota 3 7 2 3" xfId="18397"/>
    <cellStyle name="Nota 3 7 2 3 10" xfId="18398"/>
    <cellStyle name="Nota 3 7 2 3 11" xfId="18399"/>
    <cellStyle name="Porcentagem 20 2" xfId="18400"/>
    <cellStyle name="Porcentagem 15 2" xfId="18401"/>
    <cellStyle name="Nota 3 7 2 3 2 2" xfId="18402"/>
    <cellStyle name="Nota 3 7 2 3 2 2 3" xfId="18403"/>
    <cellStyle name="Porcentagem 20 3" xfId="18404"/>
    <cellStyle name="Nota 3 7 2 3 2 3" xfId="18405"/>
    <cellStyle name="Nota 3 7 2 3 2 3 2" xfId="18406"/>
    <cellStyle name="Porcentagem 20 4" xfId="18407"/>
    <cellStyle name="Nota 3 7 2 3 2 4" xfId="18408"/>
    <cellStyle name="Total 2 2 2 2 4 6 2" xfId="18409"/>
    <cellStyle name="Porcentagem 20 5" xfId="18410"/>
    <cellStyle name="Nota 3 7 2 3 2 5" xfId="18411"/>
    <cellStyle name="Porcentagem 21" xfId="18412"/>
    <cellStyle name="Porcentagem 16" xfId="18413"/>
    <cellStyle name="Nota 3 7 2 3 3" xfId="18414"/>
    <cellStyle name="Porcentagem 21 2" xfId="18415"/>
    <cellStyle name="Porcentagem 16 2" xfId="18416"/>
    <cellStyle name="Nota 3 7 2 3 3 2" xfId="18417"/>
    <cellStyle name="Porcentagem 16 3" xfId="18418"/>
    <cellStyle name="Nota 3 7 2 3 3 3" xfId="18419"/>
    <cellStyle name="Nota 3 7 2 3 3 4" xfId="18420"/>
    <cellStyle name="Nota 3 7 2 3 3 5" xfId="18421"/>
    <cellStyle name="Saída 3 3 9 2 2" xfId="18422"/>
    <cellStyle name="Porcentagem 22" xfId="18423"/>
    <cellStyle name="Porcentagem 17" xfId="18424"/>
    <cellStyle name="Nota 3 7 2 3 4" xfId="18425"/>
    <cellStyle name="Porcentagem 17 2" xfId="18426"/>
    <cellStyle name="Nota 3 7 2 3 4 2" xfId="18427"/>
    <cellStyle name="Nota 3 7 2 3 4 3" xfId="18428"/>
    <cellStyle name="Saída 3 3 9 2 3" xfId="18429"/>
    <cellStyle name="Porcentagem 18" xfId="18430"/>
    <cellStyle name="Nota 3 7 2 3 5" xfId="18431"/>
    <cellStyle name="Porcentagem 18 3" xfId="18432"/>
    <cellStyle name="Nota 3 7 2 3 5 3" xfId="18433"/>
    <cellStyle name="Porcentagem 18 3 2" xfId="18434"/>
    <cellStyle name="Nota 3 7 2 3 5 3 2" xfId="18435"/>
    <cellStyle name="Nota 3 7 2 3 5 4" xfId="18436"/>
    <cellStyle name="Nota 3 7 2 3 5 5" xfId="18437"/>
    <cellStyle name="Saída 3 3 9 2 4" xfId="18438"/>
    <cellStyle name="Porcentagem 19" xfId="18439"/>
    <cellStyle name="Nota 3 7 2 3 6" xfId="18440"/>
    <cellStyle name="Porcentagem 19 2" xfId="18441"/>
    <cellStyle name="Nota 3 7 2 3 6 2" xfId="18442"/>
    <cellStyle name="Porcentagem 19 3" xfId="18443"/>
    <cellStyle name="Nota 3 7 2 3 6 3" xfId="18444"/>
    <cellStyle name="Porcentagem 19 4" xfId="18445"/>
    <cellStyle name="Nota 3 7 2 3 6 4" xfId="18446"/>
    <cellStyle name="Nota 3 7 2 3 7" xfId="18447"/>
    <cellStyle name="Nota 3 7 2 3 7 2" xfId="18448"/>
    <cellStyle name="Nota 3 7 2 3 7 3" xfId="18449"/>
    <cellStyle name="Nota 3 7 2 3 8" xfId="18450"/>
    <cellStyle name="Nota 3 7 2 3 8 2" xfId="18451"/>
    <cellStyle name="Nota 3 7 2 3 8 3" xfId="18452"/>
    <cellStyle name="Nota 3 7 2 3 9 2" xfId="18453"/>
    <cellStyle name="Nota 3 7 2 4" xfId="18454"/>
    <cellStyle name="Nota 3 7 2 4 3 2" xfId="18455"/>
    <cellStyle name="Nota 3 7 2 4 4" xfId="18456"/>
    <cellStyle name="Nota 3 7 2 4 4 2" xfId="18457"/>
    <cellStyle name="Nota 3 7 2 4 5" xfId="18458"/>
    <cellStyle name="Nota 3 7 2 4 5 2" xfId="18459"/>
    <cellStyle name="Nota 3 7 2 4 6" xfId="18460"/>
    <cellStyle name="Nota 3 7 2 4 6 2" xfId="18461"/>
    <cellStyle name="Nota 3 7 2 4 7" xfId="18462"/>
    <cellStyle name="Nota 3 7 2 4 8" xfId="18463"/>
    <cellStyle name="Nota 3 7 2 5" xfId="18464"/>
    <cellStyle name="Nota 3 7 2 5 2" xfId="18465"/>
    <cellStyle name="Nota 3 7 2 5 2 2" xfId="18466"/>
    <cellStyle name="Saída 3 2 2 3 6 2 2" xfId="18467"/>
    <cellStyle name="Nota 3 7 2 5 3" xfId="18468"/>
    <cellStyle name="Nota 3 7 2 6" xfId="18469"/>
    <cellStyle name="Total 3 2 4 5 5" xfId="18470"/>
    <cellStyle name="Nota 3 7 3" xfId="18471"/>
    <cellStyle name="Nota 3 7 3 2" xfId="18472"/>
    <cellStyle name="Nota 3 7 3 2 2" xfId="18473"/>
    <cellStyle name="Nota 3 7 3 2 2 10" xfId="18474"/>
    <cellStyle name="Nota 3 7 3 2 2 11" xfId="18475"/>
    <cellStyle name="Nota 3 7 3 2 2 2 3 2" xfId="18476"/>
    <cellStyle name="Nota 3 7 3 2 2 2 4" xfId="18477"/>
    <cellStyle name="Nota 3 7 3 2 2 2 5" xfId="18478"/>
    <cellStyle name="Nota 3 7 3 2 2 3 2 2" xfId="18479"/>
    <cellStyle name="Nota 3 7 3 2 2 3 2 3" xfId="18480"/>
    <cellStyle name="Nota 3 7 3 2 2 3 3" xfId="18481"/>
    <cellStyle name="Nota 3 7 3 2 2 3 3 2" xfId="18482"/>
    <cellStyle name="Nota 3 7 3 2 2 4" xfId="18483"/>
    <cellStyle name="Nota 3 7 3 2 2 4 2" xfId="18484"/>
    <cellStyle name="Saída 3 3 3 2 2 4" xfId="18485"/>
    <cellStyle name="Nota 3 7 3 2 2 4 2 2" xfId="18486"/>
    <cellStyle name="Nota 3 7 3 2 2 4 3" xfId="18487"/>
    <cellStyle name="Saída 3 3 3 2 3 4" xfId="18488"/>
    <cellStyle name="Nota 3 7 3 2 2 4 3 2" xfId="18489"/>
    <cellStyle name="Nota 3 7 3 2 2 4 4" xfId="18490"/>
    <cellStyle name="Nota 3 7 3 2 2 4 5" xfId="18491"/>
    <cellStyle name="Total 2 2 2 3 3 6 2" xfId="18492"/>
    <cellStyle name="Nota 3 7 3 2 2 5" xfId="18493"/>
    <cellStyle name="Total 2 2 2 3 3 6 2 2" xfId="18494"/>
    <cellStyle name="Nota 3 7 3 2 2 5 2" xfId="18495"/>
    <cellStyle name="Saída 3 3 3 3 2 4" xfId="18496"/>
    <cellStyle name="Nota 3 7 3 2 2 5 2 2" xfId="18497"/>
    <cellStyle name="Total 2 2 2 3 3 6 2 3" xfId="18498"/>
    <cellStyle name="Nota 3 7 3 2 2 5 3" xfId="18499"/>
    <cellStyle name="Nota 3 7 3 2 2 5 3 2" xfId="18500"/>
    <cellStyle name="Total 2 2 2 3 3 6 3" xfId="18501"/>
    <cellStyle name="Nota 3 7 3 2 2 6" xfId="18502"/>
    <cellStyle name="Nota 3 7 3 2 2 6 2" xfId="18503"/>
    <cellStyle name="Saída 3 3 3 4 2 4" xfId="18504"/>
    <cellStyle name="Nota 3 7 3 2 2 7 3" xfId="18505"/>
    <cellStyle name="Nota 3 7 3 2 2 6 2 2" xfId="18506"/>
    <cellStyle name="Nota 3 7 3 2 2 6 3" xfId="18507"/>
    <cellStyle name="Total 2 2 2 3 3 6 4" xfId="18508"/>
    <cellStyle name="Nota 3 7 3 2 2 7" xfId="18509"/>
    <cellStyle name="Saída 3 3 3 4 2 3" xfId="18510"/>
    <cellStyle name="Nota 3 7 3 2 2 7 2" xfId="18511"/>
    <cellStyle name="Total 2 2 2 3 3 6 5" xfId="18512"/>
    <cellStyle name="Nota 3 7 3 2 2 8" xfId="18513"/>
    <cellStyle name="Saída 3 3 3 4 3 3" xfId="18514"/>
    <cellStyle name="Nota 3 7 3 2 2 8 2" xfId="18515"/>
    <cellStyle name="Nota 3 7 3 2 2 8 3" xfId="18516"/>
    <cellStyle name="Nota 3 7 3 2 2 9" xfId="18517"/>
    <cellStyle name="Nota 3 7 3 2 2 9 2" xfId="18518"/>
    <cellStyle name="Nota 3 7 3 2 3" xfId="18519"/>
    <cellStyle name="Nota 3 7 3 2 3 11" xfId="18520"/>
    <cellStyle name="Nota 3 7 3 2 3 2 2" xfId="18521"/>
    <cellStyle name="Nota 3 7 3 2 3 2 2 2" xfId="18522"/>
    <cellStyle name="Nota 3 7 3 2 3 2 2 3" xfId="18523"/>
    <cellStyle name="Nota 3 7 3 2 3 2 3" xfId="18524"/>
    <cellStyle name="Nota 3 7 3 2 3 2 4" xfId="18525"/>
    <cellStyle name="Nota 3 7 3 2 3 2 5" xfId="18526"/>
    <cellStyle name="Nota 3 7 3 2 3 3" xfId="18527"/>
    <cellStyle name="Nota 3 7 3 2 3 3 2 2" xfId="18528"/>
    <cellStyle name="Nota 3 7 3 2 3 3 2 3" xfId="18529"/>
    <cellStyle name="Nota 3 7 3 2 3 3 3" xfId="18530"/>
    <cellStyle name="Nota 3 7 3 2 3 3 3 2" xfId="18531"/>
    <cellStyle name="Nota 3 7 3 2 3 3 4" xfId="18532"/>
    <cellStyle name="Nota 3 7 3 2 3 3 5" xfId="18533"/>
    <cellStyle name="Nota 3 7 3 2 3 4" xfId="18534"/>
    <cellStyle name="Separador de milhares 2 9 2 2 4" xfId="18535"/>
    <cellStyle name="Saída 2 2 2 3 2 2 3" xfId="18536"/>
    <cellStyle name="Nota 3 7 3 2 3 4 2" xfId="18537"/>
    <cellStyle name="Separador de milhares 2 9 2 2 5" xfId="18538"/>
    <cellStyle name="Saída 2 2 2 3 2 2 4" xfId="18539"/>
    <cellStyle name="Nota 3 7 3 2 3 4 3" xfId="18540"/>
    <cellStyle name="Separador de milhares 2 9 2 2 5 2" xfId="18541"/>
    <cellStyle name="Saída 2 2 2 3 2 2 4 2" xfId="18542"/>
    <cellStyle name="Nota 3 7 3 2 3 4 3 2" xfId="18543"/>
    <cellStyle name="Separador de milhares 2 9 2 2 6" xfId="18544"/>
    <cellStyle name="Saída 2 2 2 3 2 2 5" xfId="18545"/>
    <cellStyle name="Nota 3 7 3 2 3 4 4" xfId="18546"/>
    <cellStyle name="Total 2 2 2 3 3 7 2" xfId="18547"/>
    <cellStyle name="Nota 3 7 3 2 3 5" xfId="18548"/>
    <cellStyle name="Saída 2 2 2 3 2 3 3" xfId="18549"/>
    <cellStyle name="Nota 3 7 3 2 3 5 2" xfId="18550"/>
    <cellStyle name="Saída 2 2 2 3 2 3 4" xfId="18551"/>
    <cellStyle name="Nota 3 7 3 2 3 5 3" xfId="18552"/>
    <cellStyle name="Saída 2 2 2 3 2 3 4 2" xfId="18553"/>
    <cellStyle name="Nota 3 7 3 2 3 5 3 2" xfId="18554"/>
    <cellStyle name="Saída 3 3 3 5 2 3" xfId="18555"/>
    <cellStyle name="Saída 2 2 2 3 2 5 3" xfId="18556"/>
    <cellStyle name="Nota 3 7 3 2 3 7 2" xfId="18557"/>
    <cellStyle name="Saída 3 3 3 5 2 4" xfId="18558"/>
    <cellStyle name="Saída 2 2 2 3 2 5 4" xfId="18559"/>
    <cellStyle name="Nota 3 7 3 2 3 7 3" xfId="18560"/>
    <cellStyle name="Saída 2 2 2 3 2 6 3" xfId="18561"/>
    <cellStyle name="Nota 3 7 3 2 3 8 2" xfId="18562"/>
    <cellStyle name="Saída 2 2 2 3 2 6 4" xfId="18563"/>
    <cellStyle name="Nota 3 7 3 2 3 8 3" xfId="18564"/>
    <cellStyle name="Saída 2 2 2 3 2 7 3" xfId="18565"/>
    <cellStyle name="Nota 3 7 3 2 3 9 2" xfId="18566"/>
    <cellStyle name="Nota 3 7 3 2 4" xfId="18567"/>
    <cellStyle name="Nota 3 7 3 2 4 2" xfId="18568"/>
    <cellStyle name="Nota 3 7 3 2 4 2 2" xfId="18569"/>
    <cellStyle name="Nota 3 7 3 2 4 3" xfId="18570"/>
    <cellStyle name="Nota 3 7 3 2 4 4" xfId="18571"/>
    <cellStyle name="Separador de milhares 2 9 3 2 4" xfId="18572"/>
    <cellStyle name="Saída 2 2 2 3 3 2 3" xfId="18573"/>
    <cellStyle name="Nota 3 7 3 2 4 4 2" xfId="18574"/>
    <cellStyle name="Total 2 2 2 3 3 8 2" xfId="18575"/>
    <cellStyle name="Nota 3 7 3 2 4 5" xfId="18576"/>
    <cellStyle name="Saída 2 2 2 3 3 3 3" xfId="18577"/>
    <cellStyle name="Nota 3 7 3 2 4 5 2" xfId="18578"/>
    <cellStyle name="Saída 2 2 2 3 3 4 3" xfId="18579"/>
    <cellStyle name="Nota 3 7 3 2 4 6 2" xfId="18580"/>
    <cellStyle name="Nota 3 7 3 2 4 8" xfId="18581"/>
    <cellStyle name="Nota 3 7 3 2 5" xfId="18582"/>
    <cellStyle name="Nota 3 7 3 2 5 2" xfId="18583"/>
    <cellStyle name="Nota 3 7 3 2 5 2 2" xfId="18584"/>
    <cellStyle name="Nota 3 7 3 2 5 3" xfId="18585"/>
    <cellStyle name="Nota 3 7 3 2 5 4" xfId="18586"/>
    <cellStyle name="Nota 3 7 3 2 6" xfId="18587"/>
    <cellStyle name="Nota 3 7 3 3" xfId="18588"/>
    <cellStyle name="Nota 3 7 3 3 10" xfId="18589"/>
    <cellStyle name="Nota 3 7 3 3 11" xfId="18590"/>
    <cellStyle name="Nota 3 7 3 3 2" xfId="18591"/>
    <cellStyle name="Output 2 3 2 2 11" xfId="18592"/>
    <cellStyle name="Nota 3 7 3 3 2 2 2" xfId="18593"/>
    <cellStyle name="Output 2 3 2 2 12" xfId="18594"/>
    <cellStyle name="Note 2 4 5 6 2" xfId="18595"/>
    <cellStyle name="Nota 3 7 3 3 2 2 3" xfId="18596"/>
    <cellStyle name="Nota 3 7 3 3 2 3 2" xfId="18597"/>
    <cellStyle name="Nota 3 7 3 3 2 4" xfId="18598"/>
    <cellStyle name="Total 2 2 2 3 4 6 2" xfId="18599"/>
    <cellStyle name="Nota 3 7 3 3 2 5" xfId="18600"/>
    <cellStyle name="Nota 3 7 3 3 3" xfId="18601"/>
    <cellStyle name="Nota 3 7 3 3 3 3" xfId="18602"/>
    <cellStyle name="Nota 3 7 3 3 3 4" xfId="18603"/>
    <cellStyle name="Nota 3 7 3 3 3 5" xfId="18604"/>
    <cellStyle name="Note" xfId="18605"/>
    <cellStyle name="Nota 3 7 3 3 4" xfId="18606"/>
    <cellStyle name="Note 2" xfId="18607"/>
    <cellStyle name="Nota 3 7 3 3 4 2" xfId="18608"/>
    <cellStyle name="Note 3" xfId="18609"/>
    <cellStyle name="Nota 3 7 3 3 4 3" xfId="18610"/>
    <cellStyle name="Note 3 2" xfId="18611"/>
    <cellStyle name="Nota 3 7 3 3 4 3 2" xfId="18612"/>
    <cellStyle name="Note 4" xfId="18613"/>
    <cellStyle name="Nota 3 7 3 3 4 4" xfId="18614"/>
    <cellStyle name="Note 5" xfId="18615"/>
    <cellStyle name="Nota 3 7 3 3 4 5" xfId="18616"/>
    <cellStyle name="Nota 3 7 3 3 5" xfId="18617"/>
    <cellStyle name="Nota 3 7 3 3 5 2" xfId="18618"/>
    <cellStyle name="Nota 3 7 3 3 5 2 3" xfId="18619"/>
    <cellStyle name="Nota 3 7 3 3 5 3" xfId="18620"/>
    <cellStyle name="Nota 3 7 3 3 5 4" xfId="18621"/>
    <cellStyle name="Nota 3 7 3 3 5 5" xfId="18622"/>
    <cellStyle name="Separador de milhares 2 3 8 3 10" xfId="18623"/>
    <cellStyle name="Nota 3 7 3 3 6" xfId="18624"/>
    <cellStyle name="Nota 3 7 3 3 6 2" xfId="18625"/>
    <cellStyle name="Nota 3 7 3 3 6 2 3" xfId="18626"/>
    <cellStyle name="Nota 3 7 3 3 6 3" xfId="18627"/>
    <cellStyle name="Nota 3 7 3 3 6 4" xfId="18628"/>
    <cellStyle name="Nota 3 7 3 3 7" xfId="18629"/>
    <cellStyle name="Nota 3 7 3 3 7 2" xfId="18630"/>
    <cellStyle name="Nota 3 7 3 3 7 3" xfId="18631"/>
    <cellStyle name="Nota 3 7 3 3 8" xfId="18632"/>
    <cellStyle name="Nota 3 7 3 3 8 2" xfId="18633"/>
    <cellStyle name="Nota 3 7 3 3 8 3" xfId="18634"/>
    <cellStyle name="Nota 3 7 3 3 9 2" xfId="18635"/>
    <cellStyle name="Nota 3 7 3 4" xfId="18636"/>
    <cellStyle name="Nota 3 7 3 4 10" xfId="18637"/>
    <cellStyle name="Separador de milhares 6 3 2 2 3 2 2 2" xfId="18638"/>
    <cellStyle name="Nota 3 7 3 4 11" xfId="18639"/>
    <cellStyle name="Nota 3 7 3 4 2 2 2" xfId="18640"/>
    <cellStyle name="Nota 3 7 3 4 2 2 3" xfId="18641"/>
    <cellStyle name="Output 2 2 2 2 9" xfId="18642"/>
    <cellStyle name="Nota 3 7 3 4 2 3 2" xfId="18643"/>
    <cellStyle name="Nota 3 7 3 4 2 4" xfId="18644"/>
    <cellStyle name="Nota 3 7 3 4 2 5" xfId="18645"/>
    <cellStyle name="Nota 3 7 3 4 3 2" xfId="18646"/>
    <cellStyle name="Nota 3 7 3 4 3 3" xfId="18647"/>
    <cellStyle name="Separador de milhares 13 2 2 3 2 2 2 2" xfId="18648"/>
    <cellStyle name="Nota 3 7 3 4 3 4" xfId="18649"/>
    <cellStyle name="Nota 3 7 3 4 3 5" xfId="18650"/>
    <cellStyle name="Nota 3 7 3 4 4" xfId="18651"/>
    <cellStyle name="Nota 3 7 3 4 4 2" xfId="18652"/>
    <cellStyle name="Nota 3 7 3 4 4 3" xfId="18653"/>
    <cellStyle name="Nota 3 7 3 4 4 3 2" xfId="18654"/>
    <cellStyle name="Nota 3 7 3 4 4 4" xfId="18655"/>
    <cellStyle name="Nota 3 7 3 4 4 5" xfId="18656"/>
    <cellStyle name="Nota 3 7 3 4 5 2" xfId="18657"/>
    <cellStyle name="Nota 3 7 3 4 5 2 3" xfId="18658"/>
    <cellStyle name="Nota 3 7 3 4 5 3" xfId="18659"/>
    <cellStyle name="Separador de milhares 6 3 2 2 2 2 2 2" xfId="18660"/>
    <cellStyle name="Nota 3 7 3 4 5 4" xfId="18661"/>
    <cellStyle name="Separador de milhares 6 3 2 2 2 2 2 3" xfId="18662"/>
    <cellStyle name="Nota 3 7 3 4 5 5" xfId="18663"/>
    <cellStyle name="Nota 3 7 3 4 6 2" xfId="18664"/>
    <cellStyle name="Nota 3 7 3 4 6 2 3" xfId="18665"/>
    <cellStyle name="Nota 3 7 3 4 6 3" xfId="18666"/>
    <cellStyle name="Separador de milhares 6 3 2 2 2 2 3 2" xfId="18667"/>
    <cellStyle name="Nota 3 7 3 4 6 4" xfId="18668"/>
    <cellStyle name="Nota 3 7 3 4 7" xfId="18669"/>
    <cellStyle name="Nota 3 7 3 4 7 2" xfId="18670"/>
    <cellStyle name="Nota 3 7 3 4 7 3" xfId="18671"/>
    <cellStyle name="Nota 3 7 3 4 8" xfId="18672"/>
    <cellStyle name="Nota 3 7 3 4 8 2" xfId="18673"/>
    <cellStyle name="Nota 3 7 3 4 8 3" xfId="18674"/>
    <cellStyle name="Nota 3 7 3 4 9 2" xfId="18675"/>
    <cellStyle name="Nota 3 7 3 5" xfId="18676"/>
    <cellStyle name="Nota 3 7 3 5 2" xfId="18677"/>
    <cellStyle name="Nota 3 7 3 5 2 2" xfId="18678"/>
    <cellStyle name="Nota 3 7 3 5 3" xfId="18679"/>
    <cellStyle name="Nota 3 7 3 5 5 2" xfId="18680"/>
    <cellStyle name="Nota 3 7 3 5 6 2" xfId="18681"/>
    <cellStyle name="Nota 3 7 3 5 8" xfId="18682"/>
    <cellStyle name="Nota 3 7 3 6" xfId="18683"/>
    <cellStyle name="Nota 3 7 3 6 2" xfId="18684"/>
    <cellStyle name="Nota 3 7 3 6 3" xfId="18685"/>
    <cellStyle name="Nota 3 7 3 7" xfId="18686"/>
    <cellStyle name="Total 3 2 4 5 6" xfId="18687"/>
    <cellStyle name="Total 3 2 2 3 6 2 2" xfId="18688"/>
    <cellStyle name="Nota 3 7 4" xfId="18689"/>
    <cellStyle name="Separador de milhares 14 2 2 5 2 2 2 2" xfId="18690"/>
    <cellStyle name="Nota 3 7 4 10" xfId="18691"/>
    <cellStyle name="Nota 3 7 4 11" xfId="18692"/>
    <cellStyle name="Nota 3 7 4 2" xfId="18693"/>
    <cellStyle name="Separador de milhares 2 3 10 2 2 7" xfId="18694"/>
    <cellStyle name="Separador de milhares 2 2 6 3" xfId="18695"/>
    <cellStyle name="Nota 3 7 4 2 2" xfId="18696"/>
    <cellStyle name="Separador de milhares 2 2 6 3 2" xfId="18697"/>
    <cellStyle name="Nota 3 7 4 2 2 2" xfId="18698"/>
    <cellStyle name="Separador de milhares 2 2 6 3 3" xfId="18699"/>
    <cellStyle name="Nota 3 7 4 2 2 3" xfId="18700"/>
    <cellStyle name="Separador de milhares 2 3 10 2 2 8" xfId="18701"/>
    <cellStyle name="Separador de milhares 2 2 6 4" xfId="18702"/>
    <cellStyle name="Nota 3 7 4 2 3" xfId="18703"/>
    <cellStyle name="Nota 3 7 4 2 3 2" xfId="18704"/>
    <cellStyle name="Total 3 2 2 10 2" xfId="18705"/>
    <cellStyle name="Separador de milhares 2 3 10 2 2 9" xfId="18706"/>
    <cellStyle name="Nota 3 7 4 2 4" xfId="18707"/>
    <cellStyle name="Total 3 2 2 10 3" xfId="18708"/>
    <cellStyle name="Nota 3 7 4 2 5" xfId="18709"/>
    <cellStyle name="Nota 3 7 4 3" xfId="18710"/>
    <cellStyle name="Separador de milhares 2 2 7 3" xfId="18711"/>
    <cellStyle name="Nota 3 7 4 3 2" xfId="18712"/>
    <cellStyle name="Separador de milhares 2 2 7 3 2" xfId="18713"/>
    <cellStyle name="Nota 3 7 4 3 2 2" xfId="18714"/>
    <cellStyle name="Separador de milhares 2 2 7 3 3" xfId="18715"/>
    <cellStyle name="Nota 3 7 4 3 2 3" xfId="18716"/>
    <cellStyle name="Separador de milhares 2 2 7 4" xfId="18717"/>
    <cellStyle name="Nota 3 7 4 3 3" xfId="18718"/>
    <cellStyle name="Nota 3 7 4 3 3 2" xfId="18719"/>
    <cellStyle name="Total 3 2 2 11 2" xfId="18720"/>
    <cellStyle name="Nota 3 7 4 3 4" xfId="18721"/>
    <cellStyle name="Total 3 2 2 11 3" xfId="18722"/>
    <cellStyle name="Nota 3 7 4 3 5" xfId="18723"/>
    <cellStyle name="Vírgula 3" xfId="18724"/>
    <cellStyle name="Separador de milhares 2 2 8 3 3" xfId="18725"/>
    <cellStyle name="Nota 3 7 4 4 2 3" xfId="18726"/>
    <cellStyle name="Nota 3 7 4 4 3 2" xfId="18727"/>
    <cellStyle name="Nota 3 7 4 4 4" xfId="18728"/>
    <cellStyle name="Nota 3 7 4 4 5" xfId="18729"/>
    <cellStyle name="Separador de milhares 2 2 9 3" xfId="18730"/>
    <cellStyle name="Nota 3 7 4 5 2" xfId="18731"/>
    <cellStyle name="Separador de milhares 2 2 9 3 2" xfId="18732"/>
    <cellStyle name="Nota 3 7 4 5 2 2" xfId="18733"/>
    <cellStyle name="Separador de milhares 2 2 9 4" xfId="18734"/>
    <cellStyle name="Nota 3 7 4 5 3" xfId="18735"/>
    <cellStyle name="Nota 3 7 4 5 3 2" xfId="18736"/>
    <cellStyle name="Nota 3 7 4 6 2" xfId="18737"/>
    <cellStyle name="Nota 3 7 4 6 2 2" xfId="18738"/>
    <cellStyle name="Nota 3 7 4 6 2 3" xfId="18739"/>
    <cellStyle name="Separador de milhares 14 2 2 3 2 2 2" xfId="18740"/>
    <cellStyle name="Nota 3 7 4 6 3" xfId="18741"/>
    <cellStyle name="Note 3 5 5 2 2" xfId="18742"/>
    <cellStyle name="Nota 3 7 4 7" xfId="18743"/>
    <cellStyle name="Nota 3 7 4 7 2" xfId="18744"/>
    <cellStyle name="Nota 3 7 4 7 3" xfId="18745"/>
    <cellStyle name="Note 3 5 5 2 3" xfId="18746"/>
    <cellStyle name="Nota 3 7 4 8" xfId="18747"/>
    <cellStyle name="Separador de milhares 7 5 2 2 3" xfId="18748"/>
    <cellStyle name="Nota 3 7 4 8 2" xfId="18749"/>
    <cellStyle name="Nota 3 7 4 8 3" xfId="18750"/>
    <cellStyle name="Nota 3 7 4 9" xfId="18751"/>
    <cellStyle name="Nota 3 7 4 9 2" xfId="18752"/>
    <cellStyle name="Total 3 2 2 3 6 2 3" xfId="18753"/>
    <cellStyle name="Nota 3 7 5" xfId="18754"/>
    <cellStyle name="Nota 3 7 5 2" xfId="18755"/>
    <cellStyle name="Separador de milhares 2 3 6 3" xfId="18756"/>
    <cellStyle name="Nota 3 7 5 2 2" xfId="18757"/>
    <cellStyle name="Nota 3 7 5 2 3" xfId="18758"/>
    <cellStyle name="Nota 3 7 5 2 4" xfId="18759"/>
    <cellStyle name="Nota 3 7 5 3" xfId="18760"/>
    <cellStyle name="Separador de milhares 2 3 7 3" xfId="18761"/>
    <cellStyle name="Nota 3 7 5 3 2" xfId="18762"/>
    <cellStyle name="Nota 3 7 5 4" xfId="18763"/>
    <cellStyle name="Nota 3 7 5 5" xfId="18764"/>
    <cellStyle name="Separador de milhares 2 3 9 3" xfId="18765"/>
    <cellStyle name="Nota 3 7 5 5 2" xfId="18766"/>
    <cellStyle name="Nota 3 7 5 6" xfId="18767"/>
    <cellStyle name="Nota 3 7 5 6 2" xfId="18768"/>
    <cellStyle name="Output 3 8 2 2" xfId="18769"/>
    <cellStyle name="Note 3 5 5 3 2" xfId="18770"/>
    <cellStyle name="Nota 3 7 5 7" xfId="18771"/>
    <cellStyle name="Output 3 8 2 3" xfId="18772"/>
    <cellStyle name="Nota 3 7 5 8" xfId="18773"/>
    <cellStyle name="Total 3 2 2 3 6 2 4" xfId="18774"/>
    <cellStyle name="Nota 3 7 6" xfId="18775"/>
    <cellStyle name="Nota 3 7 6 2" xfId="18776"/>
    <cellStyle name="Nota 3 7 6 2 2" xfId="18777"/>
    <cellStyle name="Total 3 2 2 10 4" xfId="18778"/>
    <cellStyle name="Nota 3 7 6 2 2 2" xfId="18779"/>
    <cellStyle name="Nota 3 7 6 2 3" xfId="18780"/>
    <cellStyle name="Nota 3 7 6 2 4" xfId="18781"/>
    <cellStyle name="Nota 3 7 6 3" xfId="18782"/>
    <cellStyle name="Nota 3 7 6 3 2" xfId="18783"/>
    <cellStyle name="Nota 3 7 6 4" xfId="18784"/>
    <cellStyle name="Nota 3 7 6 5" xfId="18785"/>
    <cellStyle name="Nota 3 7 6 5 2" xfId="18786"/>
    <cellStyle name="Nota 3 7 6 6" xfId="18787"/>
    <cellStyle name="Nota 3 7 6 6 2" xfId="18788"/>
    <cellStyle name="Nota 3 7 6 7" xfId="18789"/>
    <cellStyle name="Nota 3 7 6 8" xfId="18790"/>
    <cellStyle name="Separador de milhares 2 9 3 2 2 2" xfId="18791"/>
    <cellStyle name="Nota 3 7 7" xfId="18792"/>
    <cellStyle name="Separador de milhares 2 9 3 2 2 2 2" xfId="18793"/>
    <cellStyle name="Nota 3 7 7 2" xfId="18794"/>
    <cellStyle name="Nota 3 7 7 3" xfId="18795"/>
    <cellStyle name="Total 3 3 2 7 2 2" xfId="18796"/>
    <cellStyle name="Nota 3 7 7 4" xfId="18797"/>
    <cellStyle name="Nota 3 8 10" xfId="18798"/>
    <cellStyle name="Nota 3 8 10 2" xfId="18799"/>
    <cellStyle name="Nota 3 8 11" xfId="18800"/>
    <cellStyle name="Nota 3 8 11 2" xfId="18801"/>
    <cellStyle name="Nota 3 8 11 3" xfId="18802"/>
    <cellStyle name="Nota 3 8 12" xfId="18803"/>
    <cellStyle name="Nota 3 8 12 2" xfId="18804"/>
    <cellStyle name="Nota 3 8 13" xfId="18805"/>
    <cellStyle name="Nota 3 8 14" xfId="18806"/>
    <cellStyle name="Total 3 2 4 6 4" xfId="18807"/>
    <cellStyle name="Nota 3 8 2" xfId="18808"/>
    <cellStyle name="Separador de milhares 2 3 4 3 3 3" xfId="18809"/>
    <cellStyle name="Nota 3 8 2 2" xfId="18810"/>
    <cellStyle name="Total 2 2 2 2 3 6 2 3" xfId="18811"/>
    <cellStyle name="Nota 3 8 2 2 10" xfId="18812"/>
    <cellStyle name="Total 2 2 2 2 3 6 2 4" xfId="18813"/>
    <cellStyle name="Nota 3 8 2 2 11" xfId="18814"/>
    <cellStyle name="Nota 3 8 2 2 2" xfId="18815"/>
    <cellStyle name="Nota 3 8 2 2 2 2" xfId="18816"/>
    <cellStyle name="Nota 3 8 2 2 2 3" xfId="18817"/>
    <cellStyle name="Nota 3 8 2 2 2 3 2" xfId="18818"/>
    <cellStyle name="Nota 3 8 2 2 3" xfId="18819"/>
    <cellStyle name="Nota 3 8 2 2 3 2" xfId="18820"/>
    <cellStyle name="Nota 3 8 2 2 3 2 2" xfId="18821"/>
    <cellStyle name="Nota 3 8 2 2 3 2 3" xfId="18822"/>
    <cellStyle name="Nota 3 8 2 2 3 3" xfId="18823"/>
    <cellStyle name="Nota 3 8 2 2 3 3 2" xfId="18824"/>
    <cellStyle name="Nota 3 8 2 2 4 2" xfId="18825"/>
    <cellStyle name="Nota 3 8 2 2 4 2 2" xfId="18826"/>
    <cellStyle name="Nota 3 8 2 2 4 2 3" xfId="18827"/>
    <cellStyle name="Nota 3 8 2 2 4 3" xfId="18828"/>
    <cellStyle name="Nota 3 8 2 2 4 3 2" xfId="18829"/>
    <cellStyle name="Nota 3 8 2 2 4 4" xfId="18830"/>
    <cellStyle name="Nota 3 8 2 2 4 5" xfId="18831"/>
    <cellStyle name="Separador de milhares 2 3 2 2" xfId="18832"/>
    <cellStyle name="Nota 3 8 2 2 5 2" xfId="18833"/>
    <cellStyle name="Separador de milhares 2 3 2 2 2" xfId="18834"/>
    <cellStyle name="Nota 3 8 2 2 5 2 2" xfId="18835"/>
    <cellStyle name="Nota 3 8 2 2 5 2 3" xfId="18836"/>
    <cellStyle name="Separador de milhares 2 3 2 3" xfId="18837"/>
    <cellStyle name="Nota 3 8 2 2 5 3" xfId="18838"/>
    <cellStyle name="Separador de milhares 2 3 2 3 2" xfId="18839"/>
    <cellStyle name="Nota 3 8 2 2 5 3 2" xfId="18840"/>
    <cellStyle name="Nota 3 8 2 2 5 4" xfId="18841"/>
    <cellStyle name="Nota 3 8 2 2 5 5" xfId="18842"/>
    <cellStyle name="Separador de milhares 2 3 3" xfId="18843"/>
    <cellStyle name="Nota 3 8 2 2 6" xfId="18844"/>
    <cellStyle name="Separador de milhares 2 3 3 2" xfId="18845"/>
    <cellStyle name="Nota 3 8 2 2 6 2" xfId="18846"/>
    <cellStyle name="Separador de milhares 2 3 3 2 2" xfId="18847"/>
    <cellStyle name="Nota 3 8 2 2 6 2 2" xfId="18848"/>
    <cellStyle name="Nota 3 8 2 2 6 2 3" xfId="18849"/>
    <cellStyle name="Separador de milhares 2 3 3 3" xfId="18850"/>
    <cellStyle name="Nota 3 8 2 2 6 3" xfId="18851"/>
    <cellStyle name="Nota 3 8 2 2 6 4" xfId="18852"/>
    <cellStyle name="Separador de milhares 2 3 4" xfId="18853"/>
    <cellStyle name="Nota 3 8 2 2 7" xfId="18854"/>
    <cellStyle name="Separador de milhares 2 3 4 2" xfId="18855"/>
    <cellStyle name="Nota 3 8 2 2 7 2" xfId="18856"/>
    <cellStyle name="Separador de milhares 2 3 4 3" xfId="18857"/>
    <cellStyle name="Nota 3 8 2 2 7 3" xfId="18858"/>
    <cellStyle name="Separador de milhares 2 3 5" xfId="18859"/>
    <cellStyle name="Nota 3 8 2 2 8" xfId="18860"/>
    <cellStyle name="Separador de milhares 2 3 5 2" xfId="18861"/>
    <cellStyle name="Nota 3 8 2 2 8 2" xfId="18862"/>
    <cellStyle name="Separador de milhares 2 3 5 3" xfId="18863"/>
    <cellStyle name="Nota 3 8 2 2 8 3" xfId="18864"/>
    <cellStyle name="Separador de milhares 2 3 6" xfId="18865"/>
    <cellStyle name="Nota 3 8 2 2 9" xfId="18866"/>
    <cellStyle name="Separador de milhares 2 3 6 2" xfId="18867"/>
    <cellStyle name="Separador de milhares 2 3 10 3 2 6" xfId="18868"/>
    <cellStyle name="Nota 3 8 2 2 9 2" xfId="18869"/>
    <cellStyle name="Nota 3 8 2 3" xfId="18870"/>
    <cellStyle name="Nota 3 8 2 3 10" xfId="18871"/>
    <cellStyle name="Nota 3 8 2 3 11" xfId="18872"/>
    <cellStyle name="Nota 3 8 2 3 2" xfId="18873"/>
    <cellStyle name="Nota 3 8 2 3 2 2" xfId="18874"/>
    <cellStyle name="Nota 3 8 2 3 2 2 2" xfId="18875"/>
    <cellStyle name="Separador de milhares 5 2 3 4 2 2" xfId="18876"/>
    <cellStyle name="Nota 3 8 2 3 2 2 3" xfId="18877"/>
    <cellStyle name="Nota 3 8 2 3 2 3" xfId="18878"/>
    <cellStyle name="Nota 3 8 2 3 2 3 2" xfId="18879"/>
    <cellStyle name="Nota 3 8 2 3 3" xfId="18880"/>
    <cellStyle name="Nota 3 8 2 3 3 2" xfId="18881"/>
    <cellStyle name="Nota 3 8 2 3 3 2 2" xfId="18882"/>
    <cellStyle name="Nota 3 8 2 3 3 2 3" xfId="18883"/>
    <cellStyle name="Nota 3 8 2 3 3 3" xfId="18884"/>
    <cellStyle name="Nota 3 8 2 3 3 3 2" xfId="18885"/>
    <cellStyle name="Nota 3 8 2 3 4" xfId="18886"/>
    <cellStyle name="Nota 3 8 2 3 4 2" xfId="18887"/>
    <cellStyle name="Nota 3 8 2 3 4 2 2" xfId="18888"/>
    <cellStyle name="Nota 3 8 2 3 4 2 3" xfId="18889"/>
    <cellStyle name="Nota 3 8 2 3 4 3" xfId="18890"/>
    <cellStyle name="Nota 3 8 2 3 4 3 2" xfId="18891"/>
    <cellStyle name="Separador de milhares 2 4 2" xfId="18892"/>
    <cellStyle name="Nota 3 8 2 3 5" xfId="18893"/>
    <cellStyle name="Separador de milhares 2 4 2 2" xfId="18894"/>
    <cellStyle name="Nota 3 8 2 3 5 2" xfId="18895"/>
    <cellStyle name="Separador de milhares 2 4 2 2 2" xfId="18896"/>
    <cellStyle name="Nota 3 8 2 3 5 2 2" xfId="18897"/>
    <cellStyle name="Separador de milhares 2 4 2 2 3" xfId="18898"/>
    <cellStyle name="Nota 3 8 2 3 5 2 3" xfId="18899"/>
    <cellStyle name="Nota 3 8 2 3 5 3" xfId="18900"/>
    <cellStyle name="Nota 3 8 2 3 5 3 2" xfId="18901"/>
    <cellStyle name="Nota 3 8 2 3 5 4" xfId="18902"/>
    <cellStyle name="Nota 3 8 2 3 5 5" xfId="18903"/>
    <cellStyle name="Separador de milhares 2 4 3" xfId="18904"/>
    <cellStyle name="Nota 3 8 2 3 6" xfId="18905"/>
    <cellStyle name="Separador de milhares 2 4 3 2" xfId="18906"/>
    <cellStyle name="Saída 3 2 2 10" xfId="18907"/>
    <cellStyle name="Nota 3 8 2 3 6 2" xfId="18908"/>
    <cellStyle name="Separador de milhares 2 4 3 2 2" xfId="18909"/>
    <cellStyle name="Separador de milhares 2 3 4 2 2 2 6" xfId="18910"/>
    <cellStyle name="Saída 3 2 2 10 2" xfId="18911"/>
    <cellStyle name="Nota 3 8 2 3 6 2 2" xfId="18912"/>
    <cellStyle name="Separador de milhares 2 4 3 2 3" xfId="18913"/>
    <cellStyle name="Saída 3 2 2 10 3" xfId="18914"/>
    <cellStyle name="Nota 3 8 2 3 6 2 3" xfId="18915"/>
    <cellStyle name="Separador de milhares 2 4 3 3" xfId="18916"/>
    <cellStyle name="Saída 3 2 2 11" xfId="18917"/>
    <cellStyle name="Nota 3 8 2 3 6 3" xfId="18918"/>
    <cellStyle name="Separador de milhares 2 4 3 4" xfId="18919"/>
    <cellStyle name="Saída 3 2 2 12" xfId="18920"/>
    <cellStyle name="Nota 3 8 2 3 6 4" xfId="18921"/>
    <cellStyle name="Nota 3 8 2 3 7" xfId="18922"/>
    <cellStyle name="Nota 3 8 2 3 7 2" xfId="18923"/>
    <cellStyle name="Nota 3 8 2 3 7 3" xfId="18924"/>
    <cellStyle name="Separador de milhares 8 2 2 3 2 2" xfId="18925"/>
    <cellStyle name="Nota 3 8 2 3 8" xfId="18926"/>
    <cellStyle name="Vírgula 3 2 2 2 2 3" xfId="18927"/>
    <cellStyle name="Separador de milhares 8 2 2 3 2 2 2" xfId="18928"/>
    <cellStyle name="Nota 3 8 2 3 8 2" xfId="18929"/>
    <cellStyle name="Vírgula 3 2 2 2 2 4" xfId="18930"/>
    <cellStyle name="Separador de milhares 8 2 2 3 2 2 3" xfId="18931"/>
    <cellStyle name="Nota 3 8 2 3 8 3" xfId="18932"/>
    <cellStyle name="Separador de milhares 8 2 2 3 2 3" xfId="18933"/>
    <cellStyle name="Nota 3 8 2 3 9" xfId="18934"/>
    <cellStyle name="Vírgula 3 2 2 2 3 3" xfId="18935"/>
    <cellStyle name="Separador de milhares 8 2 2 3 2 3 2" xfId="18936"/>
    <cellStyle name="Nota 3 8 2 3 9 2" xfId="18937"/>
    <cellStyle name="Nota 3 8 2 4" xfId="18938"/>
    <cellStyle name="Nota 3 8 2 4 2" xfId="18939"/>
    <cellStyle name="Total 3 5 3" xfId="18940"/>
    <cellStyle name="Nota 3 8 2 4 2 2" xfId="18941"/>
    <cellStyle name="Total 3 6 3" xfId="18942"/>
    <cellStyle name="Nota 3 8 2 4 3 2" xfId="18943"/>
    <cellStyle name="Separador de milhares 2 5 2 2" xfId="18944"/>
    <cellStyle name="Nota 3 8 2 4 5 2" xfId="18945"/>
    <cellStyle name="Nota 3 8 2 5" xfId="18946"/>
    <cellStyle name="Nota 3 8 2 5 2" xfId="18947"/>
    <cellStyle name="Total 2 2 2 2 2 2 8" xfId="18948"/>
    <cellStyle name="Nota 3 8 2 5 2 2" xfId="18949"/>
    <cellStyle name="Nota 3 8 2 5 3" xfId="18950"/>
    <cellStyle name="Nota 3 8 2 6" xfId="18951"/>
    <cellStyle name="Total 3 2 4 6 5" xfId="18952"/>
    <cellStyle name="Nota 3 8 3" xfId="18953"/>
    <cellStyle name="Separador de milhares 2 3 4 3 4 3" xfId="18954"/>
    <cellStyle name="Nota 3 8 3 2" xfId="18955"/>
    <cellStyle name="Nota 3 8 3 2 2" xfId="18956"/>
    <cellStyle name="Nota 3 8 3 2 2 2" xfId="18957"/>
    <cellStyle name="Nota 3 8 3 2 2 2 2" xfId="18958"/>
    <cellStyle name="Separador de milhares 5 3 2 4 2 2" xfId="18959"/>
    <cellStyle name="Nota 3 8 3 2 2 2 3" xfId="18960"/>
    <cellStyle name="Nota 3 8 3 2 2 3" xfId="18961"/>
    <cellStyle name="Nota 3 8 3 2 2 3 2" xfId="18962"/>
    <cellStyle name="Nota 3 8 3 2 2 4" xfId="18963"/>
    <cellStyle name="Nota 3 8 3 2 3" xfId="18964"/>
    <cellStyle name="Nota 3 8 3 2 3 2" xfId="18965"/>
    <cellStyle name="Nota 3 8 3 2 3 2 2" xfId="18966"/>
    <cellStyle name="Nota 3 8 3 2 3 2 3" xfId="18967"/>
    <cellStyle name="Nota 3 8 3 2 3 3" xfId="18968"/>
    <cellStyle name="Nota 3 8 3 2 3 3 2" xfId="18969"/>
    <cellStyle name="Nota 3 8 3 2 3 4" xfId="18970"/>
    <cellStyle name="Nota 3 8 3 2 3 5" xfId="18971"/>
    <cellStyle name="Nota 3 8 3 2 4" xfId="18972"/>
    <cellStyle name="Nota 3 8 3 2 4 2" xfId="18973"/>
    <cellStyle name="Separador de milhares 3 14 2 2 3" xfId="18974"/>
    <cellStyle name="Nota 3 8 3 2 4 2 2" xfId="18975"/>
    <cellStyle name="Nota 3 8 3 2 4 2 3" xfId="18976"/>
    <cellStyle name="Nota 3 8 3 2 4 3" xfId="18977"/>
    <cellStyle name="Nota 3 8 3 2 4 3 2" xfId="18978"/>
    <cellStyle name="Nota 3 8 3 2 4 4" xfId="18979"/>
    <cellStyle name="Nota 3 8 3 2 4 5" xfId="18980"/>
    <cellStyle name="Nota 3 8 3 2 5 2" xfId="18981"/>
    <cellStyle name="Nota 3 8 3 2 5 2 2" xfId="18982"/>
    <cellStyle name="Nota 3 8 3 2 5 2 3" xfId="18983"/>
    <cellStyle name="Nota 3 8 3 2 5 3" xfId="18984"/>
    <cellStyle name="Nota 3 8 3 2 5 3 2" xfId="18985"/>
    <cellStyle name="Nota 3 8 3 2 5 4" xfId="18986"/>
    <cellStyle name="Nota 3 8 3 2 5 5" xfId="18987"/>
    <cellStyle name="Nota 3 8 3 2 6 2" xfId="18988"/>
    <cellStyle name="Nota 3 8 3 2 6 2 2" xfId="18989"/>
    <cellStyle name="Nota 3 8 3 2 6 2 3" xfId="18990"/>
    <cellStyle name="Nota 3 8 3 2 6 3" xfId="18991"/>
    <cellStyle name="Nota 3 8 3 2 6 4" xfId="18992"/>
    <cellStyle name="Nota 3 8 3 2 7 2" xfId="18993"/>
    <cellStyle name="Nota 3 8 3 2 7 3" xfId="18994"/>
    <cellStyle name="Nota 3 8 3 2 8" xfId="18995"/>
    <cellStyle name="Separador de milhares 8 2 2 2 7" xfId="18996"/>
    <cellStyle name="Nota 3 8 3 2 8 2" xfId="18997"/>
    <cellStyle name="Separador de milhares 8 2 2 2 8" xfId="18998"/>
    <cellStyle name="Nota 3 8 3 2 8 3" xfId="18999"/>
    <cellStyle name="Nota 3 8 3 2 9" xfId="19000"/>
    <cellStyle name="Nota 3 8 3 2 9 2" xfId="19001"/>
    <cellStyle name="Nota 3 8 3 3" xfId="19002"/>
    <cellStyle name="Nota 3 8 3 3 2" xfId="19003"/>
    <cellStyle name="Nota 3 8 3 3 2 2" xfId="19004"/>
    <cellStyle name="Nota 3 8 3 3 2 2 2" xfId="19005"/>
    <cellStyle name="Nota 3 8 3 3 2 2 3" xfId="19006"/>
    <cellStyle name="Nota 3 8 3 3 2 3" xfId="19007"/>
    <cellStyle name="Nota 3 8 3 3 2 3 2" xfId="19008"/>
    <cellStyle name="Nota 3 8 3 3 2 4" xfId="19009"/>
    <cellStyle name="Nota 3 8 3 3 2 5" xfId="19010"/>
    <cellStyle name="Nota 3 8 3 3 3" xfId="19011"/>
    <cellStyle name="Nota 3 8 3 3 3 2" xfId="19012"/>
    <cellStyle name="Nota 3 8 3 3 3 2 2" xfId="19013"/>
    <cellStyle name="Nota 3 8 3 3 3 2 3" xfId="19014"/>
    <cellStyle name="Nota 3 8 3 3 3 3" xfId="19015"/>
    <cellStyle name="Nota 3 8 3 3 3 3 2" xfId="19016"/>
    <cellStyle name="Nota 3 8 3 3 3 4" xfId="19017"/>
    <cellStyle name="Nota 3 8 3 3 3 5" xfId="19018"/>
    <cellStyle name="Nota 3 8 3 3 4" xfId="19019"/>
    <cellStyle name="Nota 3 8 3 3 4 2" xfId="19020"/>
    <cellStyle name="Nota 3 8 3 3 4 2 2" xfId="19021"/>
    <cellStyle name="Nota 3 8 3 3 4 2 3" xfId="19022"/>
    <cellStyle name="Nota 3 8 3 3 4 3" xfId="19023"/>
    <cellStyle name="Nota 3 8 3 3 4 3 2" xfId="19024"/>
    <cellStyle name="Nota 3 8 3 3 4 4" xfId="19025"/>
    <cellStyle name="Nota 3 8 3 3 4 5" xfId="19026"/>
    <cellStyle name="Nota 3 8 3 3 5 2" xfId="19027"/>
    <cellStyle name="Nota 3 8 3 3 5 2 2" xfId="19028"/>
    <cellStyle name="Nota 3 8 3 3 5 2 3" xfId="19029"/>
    <cellStyle name="Nota 3 8 3 3 5 3" xfId="19030"/>
    <cellStyle name="Nota 3 8 3 3 5 3 2" xfId="19031"/>
    <cellStyle name="Nota 3 8 3 3 5 4" xfId="19032"/>
    <cellStyle name="Nota 3 8 3 3 5 5" xfId="19033"/>
    <cellStyle name="Nota 3 8 3 3 6 2" xfId="19034"/>
    <cellStyle name="Separador de milhares 2 3 5 2 2 2 6" xfId="19035"/>
    <cellStyle name="Nota 3 8 3 3 6 2 2" xfId="19036"/>
    <cellStyle name="Nota 3 8 3 3 6 2 3" xfId="19037"/>
    <cellStyle name="Nota 3 8 3 3 6 3" xfId="19038"/>
    <cellStyle name="Nota 3 8 3 3 6 4" xfId="19039"/>
    <cellStyle name="Nota 3 8 3 3 7" xfId="19040"/>
    <cellStyle name="Separador de milhares 8 2 2 4 2 2" xfId="19041"/>
    <cellStyle name="Nota 3 8 3 3 8" xfId="19042"/>
    <cellStyle name="Vírgula 3 2 3 2 2 3" xfId="19043"/>
    <cellStyle name="Separador de milhares 8 2 2 4 2 2 2" xfId="19044"/>
    <cellStyle name="Nota 3 8 3 3 8 2" xfId="19045"/>
    <cellStyle name="Nota 3 8 3 3 8 3" xfId="19046"/>
    <cellStyle name="Separador de milhares 8 2 2 4 2 3" xfId="19047"/>
    <cellStyle name="Nota 3 8 3 3 9" xfId="19048"/>
    <cellStyle name="Nota 3 8 3 3 9 2" xfId="19049"/>
    <cellStyle name="Nota 3 8 3 4" xfId="19050"/>
    <cellStyle name="Nota 3 8 3 4 2" xfId="19051"/>
    <cellStyle name="Nota 3 8 3 4 2 2" xfId="19052"/>
    <cellStyle name="Nota 3 8 3 4 3" xfId="19053"/>
    <cellStyle name="Nota 3 8 3 4 3 2" xfId="19054"/>
    <cellStyle name="Nota 3 8 3 4 4 2" xfId="19055"/>
    <cellStyle name="Nota 3 8 3 4 5 2" xfId="19056"/>
    <cellStyle name="Nota 3 8 3 4 6" xfId="19057"/>
    <cellStyle name="Nota 3 8 3 4 6 2" xfId="19058"/>
    <cellStyle name="Nota 3 8 3 4 7" xfId="19059"/>
    <cellStyle name="Separador de milhares 8 2 2 4 3 2" xfId="19060"/>
    <cellStyle name="Nota 3 8 3 4 8" xfId="19061"/>
    <cellStyle name="Nota 3 8 3 5" xfId="19062"/>
    <cellStyle name="Nota 3 8 3 5 2" xfId="19063"/>
    <cellStyle name="Total 2 2 2 3 2 2 8" xfId="19064"/>
    <cellStyle name="Nota 3 8 3 5 2 2" xfId="19065"/>
    <cellStyle name="Nota 3 8 3 5 3" xfId="19066"/>
    <cellStyle name="Nota 3 8 3 6" xfId="19067"/>
    <cellStyle name="Nota 3 8 4" xfId="19068"/>
    <cellStyle name="Nota 3 8 4 10" xfId="19069"/>
    <cellStyle name="Nota 3 8 4 11" xfId="19070"/>
    <cellStyle name="Nota 3 8 4 2" xfId="19071"/>
    <cellStyle name="Nota 3 8 4 2 2" xfId="19072"/>
    <cellStyle name="Nota 3 8 4 2 2 2" xfId="19073"/>
    <cellStyle name="Nota 3 8 4 2 2 3" xfId="19074"/>
    <cellStyle name="Nota 3 8 4 2 3" xfId="19075"/>
    <cellStyle name="Nota 3 8 4 2 3 2" xfId="19076"/>
    <cellStyle name="Nota 3 8 4 2 4" xfId="19077"/>
    <cellStyle name="Separador de milhares 4 3 2" xfId="19078"/>
    <cellStyle name="Nota 3 8 4 2 5" xfId="19079"/>
    <cellStyle name="Nota 3 8 4 3" xfId="19080"/>
    <cellStyle name="Nota 3 8 4 3 2" xfId="19081"/>
    <cellStyle name="Nota 3 8 4 3 3" xfId="19082"/>
    <cellStyle name="Nota 3 8 4 3 4" xfId="19083"/>
    <cellStyle name="Nota 3 8 4 4" xfId="19084"/>
    <cellStyle name="Nota 3 8 4 4 2" xfId="19085"/>
    <cellStyle name="Nota 3 8 4 4 3" xfId="19086"/>
    <cellStyle name="Nota 3 8 4 4 3 2" xfId="19087"/>
    <cellStyle name="Nota 3 8 4 5" xfId="19088"/>
    <cellStyle name="Nota 3 8 4 5 2" xfId="19089"/>
    <cellStyle name="Nota 3 8 4 5 2 2" xfId="19090"/>
    <cellStyle name="Nota 3 8 4 5 2 3" xfId="19091"/>
    <cellStyle name="Nota 3 8 4 5 3" xfId="19092"/>
    <cellStyle name="Nota 3 8 4 5 3 2" xfId="19093"/>
    <cellStyle name="Nota 3 8 4 6" xfId="19094"/>
    <cellStyle name="Nota 3 8 4 6 2" xfId="19095"/>
    <cellStyle name="Nota 3 8 4 6 2 2" xfId="19096"/>
    <cellStyle name="Nota 3 8 4 6 2 3" xfId="19097"/>
    <cellStyle name="Separador de milhares 2 6 3 4 2 2" xfId="19098"/>
    <cellStyle name="Separador de milhares 14 2 2 4 2 2 2" xfId="19099"/>
    <cellStyle name="Nota 3 8 4 6 3" xfId="19100"/>
    <cellStyle name="Note 3 5 6 2 2" xfId="19101"/>
    <cellStyle name="Nota 3 8 4 7" xfId="19102"/>
    <cellStyle name="Nota 3 8 4 7 2" xfId="19103"/>
    <cellStyle name="Separador de milhares 14 2 2 4 2 3 2" xfId="19104"/>
    <cellStyle name="Nota 3 8 4 7 3" xfId="19105"/>
    <cellStyle name="Note 3 5 6 2 3" xfId="19106"/>
    <cellStyle name="Nota 3 8 4 8" xfId="19107"/>
    <cellStyle name="Total 2 2 2 3 2 2 4 2 4" xfId="19108"/>
    <cellStyle name="Nota 3 8 4 8 2" xfId="19109"/>
    <cellStyle name="Separador de milhares 8 2 3 2 2 2 2" xfId="19110"/>
    <cellStyle name="Nota 3 8 4 8 3" xfId="19111"/>
    <cellStyle name="Nota 3 8 4 9" xfId="19112"/>
    <cellStyle name="Nota 3 8 4 9 2" xfId="19113"/>
    <cellStyle name="Nota 3 8 5" xfId="19114"/>
    <cellStyle name="Output 3 3 3 5" xfId="19115"/>
    <cellStyle name="Nota 3 8 5 10" xfId="19116"/>
    <cellStyle name="Output 3 3 3 6" xfId="19117"/>
    <cellStyle name="Nota 3 8 5 11" xfId="19118"/>
    <cellStyle name="Nota 3 8 5 2" xfId="19119"/>
    <cellStyle name="Nota 3 8 5 2 2" xfId="19120"/>
    <cellStyle name="Nota 3 8 5 2 2 2" xfId="19121"/>
    <cellStyle name="Nota 3 8 5 2 2 3" xfId="19122"/>
    <cellStyle name="Nota 3 8 5 2 3" xfId="19123"/>
    <cellStyle name="Nota 3 8 5 2 3 2" xfId="19124"/>
    <cellStyle name="Nota 3 8 5 2 4" xfId="19125"/>
    <cellStyle name="Separador de milhares 5 3 2" xfId="19126"/>
    <cellStyle name="Nota 3 8 5 2 5" xfId="19127"/>
    <cellStyle name="Nota 3 8 5 3" xfId="19128"/>
    <cellStyle name="Nota 3 8 5 3 2" xfId="19129"/>
    <cellStyle name="Nota 3 8 5 3 3" xfId="19130"/>
    <cellStyle name="Nota 3 8 5 3 3 2" xfId="19131"/>
    <cellStyle name="Nota 3 8 5 3 4" xfId="19132"/>
    <cellStyle name="Separador de milhares 5 4 2" xfId="19133"/>
    <cellStyle name="Nota 3 8 5 3 5" xfId="19134"/>
    <cellStyle name="Nota 3 8 5 4" xfId="19135"/>
    <cellStyle name="Nota 3 8 5 4 2" xfId="19136"/>
    <cellStyle name="Nota 3 8 5 4 3" xfId="19137"/>
    <cellStyle name="Nota 3 8 5 4 3 2" xfId="19138"/>
    <cellStyle name="Nota 3 8 5 5" xfId="19139"/>
    <cellStyle name="Nota 3 8 5 5 2" xfId="19140"/>
    <cellStyle name="Nota 3 8 5 5 2 3" xfId="19141"/>
    <cellStyle name="Nota 3 8 5 5 3" xfId="19142"/>
    <cellStyle name="Output 3 3 10" xfId="19143"/>
    <cellStyle name="Nota 3 8 5 6" xfId="19144"/>
    <cellStyle name="Output 3 3 10 2" xfId="19145"/>
    <cellStyle name="Nota 3 8 5 6 2" xfId="19146"/>
    <cellStyle name="Nota 3 8 5 6 2 2" xfId="19147"/>
    <cellStyle name="Nota 3 8 5 6 2 3" xfId="19148"/>
    <cellStyle name="Output 3 3 10 3" xfId="19149"/>
    <cellStyle name="Nota 3 8 5 6 3" xfId="19150"/>
    <cellStyle name="Output 3 9 2 2" xfId="19151"/>
    <cellStyle name="Output 3 3 11" xfId="19152"/>
    <cellStyle name="Nota 3 8 5 7" xfId="19153"/>
    <cellStyle name="Nota 3 8 5 7 2" xfId="19154"/>
    <cellStyle name="Nota 3 8 5 7 3" xfId="19155"/>
    <cellStyle name="Output 3 9 2 3" xfId="19156"/>
    <cellStyle name="Output 3 3 12" xfId="19157"/>
    <cellStyle name="Nota 3 8 5 8" xfId="19158"/>
    <cellStyle name="Total 2 2 2 3 2 2 5 2 4" xfId="19159"/>
    <cellStyle name="Nota 3 8 5 8 2" xfId="19160"/>
    <cellStyle name="Nota 3 8 5 8 3" xfId="19161"/>
    <cellStyle name="Total 2 2 2 5 2 2" xfId="19162"/>
    <cellStyle name="Output 3 9 2 4" xfId="19163"/>
    <cellStyle name="Nota 3 8 5 9" xfId="19164"/>
    <cellStyle name="Total 2 2 2 5 2 2 2" xfId="19165"/>
    <cellStyle name="Nota 3 8 5 9 2" xfId="19166"/>
    <cellStyle name="Nota 3 8 6 2" xfId="19167"/>
    <cellStyle name="Nota 3 8 6 2 2" xfId="19168"/>
    <cellStyle name="Nota 3 8 6 2 2 2" xfId="19169"/>
    <cellStyle name="Nota 3 8 6 2 3" xfId="19170"/>
    <cellStyle name="Nota 3 8 6 2 4" xfId="19171"/>
    <cellStyle name="Nota 3 8 6 3" xfId="19172"/>
    <cellStyle name="Nota 3 8 6 3 2" xfId="19173"/>
    <cellStyle name="Nota 3 8 6 4" xfId="19174"/>
    <cellStyle name="Nota 3 8 6 4 2" xfId="19175"/>
    <cellStyle name="Nota 3 8 6 5" xfId="19176"/>
    <cellStyle name="Nota 3 8 6 6" xfId="19177"/>
    <cellStyle name="Separador de milhares 10 3 8" xfId="19178"/>
    <cellStyle name="Nota 3 8 6 6 2" xfId="19179"/>
    <cellStyle name="Nota 3 8 6 7" xfId="19180"/>
    <cellStyle name="Nota 3 8 6 8" xfId="19181"/>
    <cellStyle name="Nota 3 8 7 2" xfId="19182"/>
    <cellStyle name="Nota 3 8 7 2 2" xfId="19183"/>
    <cellStyle name="Nota 3 8 7 2 3" xfId="19184"/>
    <cellStyle name="Nota 3 8 7 3" xfId="19185"/>
    <cellStyle name="Nota 3 8 7 4" xfId="19186"/>
    <cellStyle name="Saída 2 2 2 3 3 2 2 3" xfId="19187"/>
    <cellStyle name="Nota 3 8 8" xfId="19188"/>
    <cellStyle name="Saída 2 2 2 3 3 2 2 4" xfId="19189"/>
    <cellStyle name="Nota 3 8 9" xfId="19190"/>
    <cellStyle name="Nota 3 9" xfId="19191"/>
    <cellStyle name="Total 3 2 4 7 4" xfId="19192"/>
    <cellStyle name="Nota 3 9 2" xfId="19193"/>
    <cellStyle name="Nota 3 9 2 2" xfId="19194"/>
    <cellStyle name="Nota 3 9 3" xfId="19195"/>
    <cellStyle name="Nota 3 9 3 2" xfId="19196"/>
    <cellStyle name="Nota 3 9 4" xfId="19197"/>
    <cellStyle name="Nota 3 9 4 2" xfId="19198"/>
    <cellStyle name="Saída 3 3 5 2 2 2" xfId="19199"/>
    <cellStyle name="Nota 3 9 5" xfId="19200"/>
    <cellStyle name="Nota 3 9 5 2" xfId="19201"/>
    <cellStyle name="Saída 3 3 5 2 2 3" xfId="19202"/>
    <cellStyle name="Nota 3 9 6" xfId="19203"/>
    <cellStyle name="Total 3 2 3 2 7 2" xfId="19204"/>
    <cellStyle name="Note 2 10 2" xfId="19205"/>
    <cellStyle name="Total 3 2 3 2 8" xfId="19206"/>
    <cellStyle name="Note 2 11" xfId="19207"/>
    <cellStyle name="Total 3 2 3 2 8 2" xfId="19208"/>
    <cellStyle name="Note 2 11 2" xfId="19209"/>
    <cellStyle name="Total 3 2 3 2 8 3" xfId="19210"/>
    <cellStyle name="Note 2 11 3" xfId="19211"/>
    <cellStyle name="Total 3 2 3 2 9" xfId="19212"/>
    <cellStyle name="Note 2 12" xfId="19213"/>
    <cellStyle name="Total 3 2 3 2 9 2" xfId="19214"/>
    <cellStyle name="Note 2 12 2" xfId="19215"/>
    <cellStyle name="Output 3 2 3 5 2" xfId="19216"/>
    <cellStyle name="Note 2 13" xfId="19217"/>
    <cellStyle name="Separador de milhares 2 4 3 3 2 2" xfId="19218"/>
    <cellStyle name="Note 2 2 10" xfId="19219"/>
    <cellStyle name="Note 2 2 10 2" xfId="19220"/>
    <cellStyle name="Note 2 2 10 3" xfId="19221"/>
    <cellStyle name="Note 2 2 11" xfId="19222"/>
    <cellStyle name="Note 2 2 11 2" xfId="19223"/>
    <cellStyle name="Note 2 2 12" xfId="19224"/>
    <cellStyle name="Separador de milhares 2 2 9 2 2 2" xfId="19225"/>
    <cellStyle name="Note 2 2 13" xfId="19226"/>
    <cellStyle name="Note 2 2 2" xfId="19227"/>
    <cellStyle name="Note 2 2 2 2" xfId="19228"/>
    <cellStyle name="Note 2 2 2 2 10" xfId="19229"/>
    <cellStyle name="Note 2 2 2 2 11" xfId="19230"/>
    <cellStyle name="Note 2 2 2 2 2" xfId="19231"/>
    <cellStyle name="Note 2 2 2 2 2 2 3" xfId="19232"/>
    <cellStyle name="Note 2 2 2 2 2 3 2" xfId="19233"/>
    <cellStyle name="Note 2 2 2 2 2 5" xfId="19234"/>
    <cellStyle name="Note 2 2 2 2 3 2 2" xfId="19235"/>
    <cellStyle name="Note 2 2 2 2 3 2 3" xfId="19236"/>
    <cellStyle name="Note 2 2 2 2 3 3 2" xfId="19237"/>
    <cellStyle name="Note 2 2 2 2 3 4" xfId="19238"/>
    <cellStyle name="Note 2 2 2 2 3 5" xfId="19239"/>
    <cellStyle name="Note 2 2 2 2 4 2 2" xfId="19240"/>
    <cellStyle name="Note 2 2 2 2 4 2 3" xfId="19241"/>
    <cellStyle name="Note 2 2 2 2 4 3" xfId="19242"/>
    <cellStyle name="Note 2 2 2 2 4 3 2" xfId="19243"/>
    <cellStyle name="Note 2 2 2 2 4 4" xfId="19244"/>
    <cellStyle name="Note 2 2 2 2 4 5" xfId="19245"/>
    <cellStyle name="Note 2 2 2 2 5" xfId="19246"/>
    <cellStyle name="Note 2 2 2 2 5 2 2" xfId="19247"/>
    <cellStyle name="Note 2 2 2 2 5 2 3" xfId="19248"/>
    <cellStyle name="Note 2 2 2 2 5 3" xfId="19249"/>
    <cellStyle name="Note 2 2 2 2 5 3 2" xfId="19250"/>
    <cellStyle name="Note 2 2 2 2 6" xfId="19251"/>
    <cellStyle name="Note 2 2 2 2 6 2" xfId="19252"/>
    <cellStyle name="Note 2 2 2 2 6 2 2" xfId="19253"/>
    <cellStyle name="Note 2 2 2 2 6 2 3" xfId="19254"/>
    <cellStyle name="Note 2 2 2 2 6 3" xfId="19255"/>
    <cellStyle name="Note 2 2 2 2 7" xfId="19256"/>
    <cellStyle name="Note 2 2 2 2 8" xfId="19257"/>
    <cellStyle name="Note 2 2 2 2 8 3" xfId="19258"/>
    <cellStyle name="Note 2 2 2 3" xfId="19259"/>
    <cellStyle name="Separador de milhares 2 2 10 2 2 2 6" xfId="19260"/>
    <cellStyle name="Note 2 2 2 3 10" xfId="19261"/>
    <cellStyle name="Note 2 2 2 3 11" xfId="19262"/>
    <cellStyle name="Note 2 2 2 3 2" xfId="19263"/>
    <cellStyle name="Note 2 2 2 3 2 3" xfId="19264"/>
    <cellStyle name="Note 2 2 2 3 2 3 2" xfId="19265"/>
    <cellStyle name="Note 2 2 2 3 2 4" xfId="19266"/>
    <cellStyle name="Note 2 2 2 3 2 5" xfId="19267"/>
    <cellStyle name="Note 2 2 2 3 3 3" xfId="19268"/>
    <cellStyle name="Note 2 2 2 3 3 3 2" xfId="19269"/>
    <cellStyle name="Note 2 2 2 3 3 4" xfId="19270"/>
    <cellStyle name="Note 2 2 2 3 3 5" xfId="19271"/>
    <cellStyle name="Total 2 2 2 3" xfId="19272"/>
    <cellStyle name="Note 2 2 2 3 4 2" xfId="19273"/>
    <cellStyle name="Total 2 2 2 3 2" xfId="19274"/>
    <cellStyle name="Note 2 2 2 3 4 2 2" xfId="19275"/>
    <cellStyle name="Total 2 2 2 3 3" xfId="19276"/>
    <cellStyle name="Note 2 2 2 3 4 2 3" xfId="19277"/>
    <cellStyle name="Total 2 2 2 4" xfId="19278"/>
    <cellStyle name="Note 2 2 2 3 4 3" xfId="19279"/>
    <cellStyle name="Total 2 2 2 4 2" xfId="19280"/>
    <cellStyle name="Note 2 2 2 3 4 3 2" xfId="19281"/>
    <cellStyle name="Total 2 2 2 5" xfId="19282"/>
    <cellStyle name="Note 2 2 2 3 4 4" xfId="19283"/>
    <cellStyle name="Total 2 2 2 6" xfId="19284"/>
    <cellStyle name="Note 2 2 2 3 4 5" xfId="19285"/>
    <cellStyle name="Note 2 2 2 3 5" xfId="19286"/>
    <cellStyle name="Total 2 2 3 3" xfId="19287"/>
    <cellStyle name="Saída 2 2 3 2 5 2 4" xfId="19288"/>
    <cellStyle name="Note 2 2 2 3 5 2" xfId="19289"/>
    <cellStyle name="Total 2 2 3 3 2" xfId="19290"/>
    <cellStyle name="Note 2 2 2 3 5 2 2" xfId="19291"/>
    <cellStyle name="Total 2 2 3 3 3" xfId="19292"/>
    <cellStyle name="Note 2 2 2 3 5 2 3" xfId="19293"/>
    <cellStyle name="Total 2 2 3 4" xfId="19294"/>
    <cellStyle name="Note 2 2 2 3 5 3" xfId="19295"/>
    <cellStyle name="Note 3 3 2 3 2 2" xfId="19296"/>
    <cellStyle name="Note 2 2 2 3 6" xfId="19297"/>
    <cellStyle name="Total 2 2 4 3" xfId="19298"/>
    <cellStyle name="Note 2 2 2 3 6 2" xfId="19299"/>
    <cellStyle name="Total 2 2 4 3 2" xfId="19300"/>
    <cellStyle name="Note 2 2 2 3 6 2 2" xfId="19301"/>
    <cellStyle name="Total 2 2 4 3 3" xfId="19302"/>
    <cellStyle name="Note 2 2 2 3 6 2 3" xfId="19303"/>
    <cellStyle name="Total 2 2 4 4" xfId="19304"/>
    <cellStyle name="Note 2 2 2 3 6 3" xfId="19305"/>
    <cellStyle name="Note 3 3 2 3 2 3" xfId="19306"/>
    <cellStyle name="Note 2 2 2 3 7" xfId="19307"/>
    <cellStyle name="Note 2 2 2 3 8" xfId="19308"/>
    <cellStyle name="Total 2 2 6 4" xfId="19309"/>
    <cellStyle name="Note 2 2 2 3 8 3" xfId="19310"/>
    <cellStyle name="Note 2 2 2 4" xfId="19311"/>
    <cellStyle name="Note 2 2 2 4 2" xfId="19312"/>
    <cellStyle name="Note 2 2 2 4 2 2" xfId="19313"/>
    <cellStyle name="Note 2 2 2 4 3 2" xfId="19314"/>
    <cellStyle name="Note 2 2 2 4 4 2" xfId="19315"/>
    <cellStyle name="Separador de milhares 5 2 3 2 2 2" xfId="19316"/>
    <cellStyle name="Saída 2 2 3 2 6 2 4" xfId="19317"/>
    <cellStyle name="Note 2 2 2 4 5 2" xfId="19318"/>
    <cellStyle name="Separador de milhares 5 2 3 2 3 2" xfId="19319"/>
    <cellStyle name="Separador de milhares 14 11 2 2 2" xfId="19320"/>
    <cellStyle name="Note 2 2 2 4 6 2" xfId="19321"/>
    <cellStyle name="Separador de milhares 5 2 3 2 5" xfId="19322"/>
    <cellStyle name="Note 2 2 2 4 8" xfId="19323"/>
    <cellStyle name="Note 2 2 2 5" xfId="19324"/>
    <cellStyle name="Note 2 2 2 5 2" xfId="19325"/>
    <cellStyle name="Note 2 2 2 5 2 2" xfId="19326"/>
    <cellStyle name="Note 2 2 2 6" xfId="19327"/>
    <cellStyle name="Note 2 2 3" xfId="19328"/>
    <cellStyle name="Note 2 2 3 2 11" xfId="19329"/>
    <cellStyle name="Note 2 2 3 2 2" xfId="19330"/>
    <cellStyle name="Note 2 2 3 2 2 2" xfId="19331"/>
    <cellStyle name="Note 2 2 3 2 2 2 2" xfId="19332"/>
    <cellStyle name="Note 2 2 3 2 2 2 3" xfId="19333"/>
    <cellStyle name="Note 2 2 3 2 2 3" xfId="19334"/>
    <cellStyle name="Note 2 2 3 2 2 3 2" xfId="19335"/>
    <cellStyle name="Note 2 2 3 2 2 4" xfId="19336"/>
    <cellStyle name="Note 2 2 3 2 2 5" xfId="19337"/>
    <cellStyle name="Separador de milhares 2 2 2 2 2 3 2 2 2" xfId="19338"/>
    <cellStyle name="Note 2 2 3 2 3" xfId="19339"/>
    <cellStyle name="Note 2 2 3 2 3 2" xfId="19340"/>
    <cellStyle name="Note 2 2 3 2 3 2 2" xfId="19341"/>
    <cellStyle name="Note 2 2 3 2 3 2 3" xfId="19342"/>
    <cellStyle name="Total 2 2 3 3 10 2" xfId="19343"/>
    <cellStyle name="Note 2 2 3 2 3 3" xfId="19344"/>
    <cellStyle name="Note 2 2 3 2 3 3 2" xfId="19345"/>
    <cellStyle name="Total 2 2 3 3 10 3" xfId="19346"/>
    <cellStyle name="Note 2 2 3 2 3 4" xfId="19347"/>
    <cellStyle name="Note 2 2 3 2 3 5" xfId="19348"/>
    <cellStyle name="Note 2 2 3 2 4" xfId="19349"/>
    <cellStyle name="Note 2 2 3 2 4 2" xfId="19350"/>
    <cellStyle name="Note 2 2 3 2 4 2 2" xfId="19351"/>
    <cellStyle name="Note 2 2 3 2 4 2 3" xfId="19352"/>
    <cellStyle name="Note 2 2 3 2 4 3" xfId="19353"/>
    <cellStyle name="Note 2 2 3 2 4 3 2" xfId="19354"/>
    <cellStyle name="Note 2 2 3 2 4 4" xfId="19355"/>
    <cellStyle name="Note 2 2 3 2 4 5" xfId="19356"/>
    <cellStyle name="Note 2 2 3 2 5" xfId="19357"/>
    <cellStyle name="Saída 2 2 3 3 4 2 4" xfId="19358"/>
    <cellStyle name="Note 2 2 3 2 5 2" xfId="19359"/>
    <cellStyle name="Note 2 2 3 2 5 2 2" xfId="19360"/>
    <cellStyle name="Note 2 2 3 2 5 3" xfId="19361"/>
    <cellStyle name="Note 2 2 3 2 5 3 2" xfId="19362"/>
    <cellStyle name="Note 2 2 3 2 5 4" xfId="19363"/>
    <cellStyle name="Note 2 2 3 2 5 5" xfId="19364"/>
    <cellStyle name="Note 2 2 3 2 6" xfId="19365"/>
    <cellStyle name="Note 2 2 3 2 6 2" xfId="19366"/>
    <cellStyle name="Note 2 2 3 2 6 2 2" xfId="19367"/>
    <cellStyle name="Separador de milhares 2 11 2 2 2 3 2" xfId="19368"/>
    <cellStyle name="Note 2 2 3 2 7" xfId="19369"/>
    <cellStyle name="Note 2 2 3 2 7 2" xfId="19370"/>
    <cellStyle name="Note 2 2 3 2 7 3" xfId="19371"/>
    <cellStyle name="Note 2 2 3 2 8" xfId="19372"/>
    <cellStyle name="Note 2 2 3 2 8 2" xfId="19373"/>
    <cellStyle name="Note 2 2 3 2 8 3" xfId="19374"/>
    <cellStyle name="Note 2 2 3 3 10" xfId="19375"/>
    <cellStyle name="Note 2 2 3 3 11" xfId="19376"/>
    <cellStyle name="Note 2 2 3 3 2" xfId="19377"/>
    <cellStyle name="Note 2 2 3 3 2 2" xfId="19378"/>
    <cellStyle name="Note 2 2 3 3 2 2 2" xfId="19379"/>
    <cellStyle name="Note 2 2 3 3 2 2 3" xfId="19380"/>
    <cellStyle name="Note 2 2 3 3 2 3" xfId="19381"/>
    <cellStyle name="Note 2 2 3 3 2 3 2" xfId="19382"/>
    <cellStyle name="Note 2 2 3 3 2 4" xfId="19383"/>
    <cellStyle name="Note 2 2 3 3 2 5" xfId="19384"/>
    <cellStyle name="Note 2 2 3 3 3" xfId="19385"/>
    <cellStyle name="Note 2 2 3 3 3 2" xfId="19386"/>
    <cellStyle name="Note 2 2 3 3 3 2 2" xfId="19387"/>
    <cellStyle name="Note 2 2 3 3 3 2 3" xfId="19388"/>
    <cellStyle name="Note 2 2 3 3 3 3" xfId="19389"/>
    <cellStyle name="Note 2 2 3 3 3 3 2" xfId="19390"/>
    <cellStyle name="Note 2 2 3 3 3 4" xfId="19391"/>
    <cellStyle name="Note 2 2 3 3 3 5" xfId="19392"/>
    <cellStyle name="Note 2 2 3 3 4" xfId="19393"/>
    <cellStyle name="Total 3 2 2 3" xfId="19394"/>
    <cellStyle name="Note 2 2 3 3 4 2" xfId="19395"/>
    <cellStyle name="Total 3 2 2 3 2" xfId="19396"/>
    <cellStyle name="Note 2 2 3 3 4 2 2" xfId="19397"/>
    <cellStyle name="Total 3 2 2 3 3" xfId="19398"/>
    <cellStyle name="Note 2 2 3 3 4 2 3" xfId="19399"/>
    <cellStyle name="Total 3 2 2 4" xfId="19400"/>
    <cellStyle name="Note 2 2 3 3 4 3" xfId="19401"/>
    <cellStyle name="Total 3 2 2 4 2" xfId="19402"/>
    <cellStyle name="Note 2 2 3 3 4 3 2" xfId="19403"/>
    <cellStyle name="Total 3 2 2 5" xfId="19404"/>
    <cellStyle name="Note 2 2 3 3 4 4" xfId="19405"/>
    <cellStyle name="Total 3 2 2 6" xfId="19406"/>
    <cellStyle name="Note 2 2 3 3 4 5" xfId="19407"/>
    <cellStyle name="Note 2 2 3 3 5" xfId="19408"/>
    <cellStyle name="Total 3 2 3 3" xfId="19409"/>
    <cellStyle name="Saída 2 2 3 3 5 2 4" xfId="19410"/>
    <cellStyle name="Note 2 2 3 3 5 2" xfId="19411"/>
    <cellStyle name="Total 3 2 3 3 2" xfId="19412"/>
    <cellStyle name="Note 2 2 3 3 5 2 2" xfId="19413"/>
    <cellStyle name="Total 3 2 3 4" xfId="19414"/>
    <cellStyle name="Note 2 2 3 3 5 3" xfId="19415"/>
    <cellStyle name="Total 3 2 3 4 2" xfId="19416"/>
    <cellStyle name="Note 2 2 3 3 5 3 2" xfId="19417"/>
    <cellStyle name="Total 3 2 3 5" xfId="19418"/>
    <cellStyle name="Note 2 2 3 3 5 4" xfId="19419"/>
    <cellStyle name="Total 3 2 3 6" xfId="19420"/>
    <cellStyle name="Note 2 2 3 3 5 5" xfId="19421"/>
    <cellStyle name="Note 3 3 2 4 2 2" xfId="19422"/>
    <cellStyle name="Note 2 2 3 3 6" xfId="19423"/>
    <cellStyle name="Total 3 2 4 3" xfId="19424"/>
    <cellStyle name="Note 2 2 3 3 6 2" xfId="19425"/>
    <cellStyle name="Total 3 2 4 3 2" xfId="19426"/>
    <cellStyle name="Note 2 2 3 3 6 2 2" xfId="19427"/>
    <cellStyle name="Total 3 2 4 3 3" xfId="19428"/>
    <cellStyle name="Note 2 2 3 3 6 2 3" xfId="19429"/>
    <cellStyle name="Note 3 3 2 4 2 3" xfId="19430"/>
    <cellStyle name="Note 2 2 3 3 7" xfId="19431"/>
    <cellStyle name="Total 3 2 5 3" xfId="19432"/>
    <cellStyle name="Note 2 2 3 3 7 2" xfId="19433"/>
    <cellStyle name="Total 3 2 5 4" xfId="19434"/>
    <cellStyle name="Note 2 2 3 3 7 3" xfId="19435"/>
    <cellStyle name="Note 2 2 3 3 8" xfId="19436"/>
    <cellStyle name="Total 3 2 6 3" xfId="19437"/>
    <cellStyle name="Note 2 2 3 3 8 2" xfId="19438"/>
    <cellStyle name="Total 3 2 6 4" xfId="19439"/>
    <cellStyle name="Note 2 2 3 3 8 3" xfId="19440"/>
    <cellStyle name="Note 2 2 3 4 2" xfId="19441"/>
    <cellStyle name="Note 2 2 3 4 2 2" xfId="19442"/>
    <cellStyle name="Note 2 2 3 4 3" xfId="19443"/>
    <cellStyle name="Note 2 2 3 4 3 2" xfId="19444"/>
    <cellStyle name="Total 3 3 2 3" xfId="19445"/>
    <cellStyle name="Note 2 2 3 4 4 2" xfId="19446"/>
    <cellStyle name="Total 3 3 3 3" xfId="19447"/>
    <cellStyle name="Saída 2 2 3 3 6 2 4" xfId="19448"/>
    <cellStyle name="Note 2 2 3 4 5 2" xfId="19449"/>
    <cellStyle name="Total 3 3 4 3" xfId="19450"/>
    <cellStyle name="Separador de milhares 14 12 2 2 2" xfId="19451"/>
    <cellStyle name="Note 2 2 3 4 6 2" xfId="19452"/>
    <cellStyle name="Note 2 2 3 4 8" xfId="19453"/>
    <cellStyle name="Note 2 2 3 5" xfId="19454"/>
    <cellStyle name="Note 2 2 3 5 2" xfId="19455"/>
    <cellStyle name="Note 2 2 3 5 2 2" xfId="19456"/>
    <cellStyle name="Note 2 2 3 5 3" xfId="19457"/>
    <cellStyle name="Note 2 2 3 5 4" xfId="19458"/>
    <cellStyle name="Note 2 2 3 6" xfId="19459"/>
    <cellStyle name="Output 2 2 2 3 2 2" xfId="19460"/>
    <cellStyle name="Note 2 2 4" xfId="19461"/>
    <cellStyle name="Output 2 2 2 3 2 2 2" xfId="19462"/>
    <cellStyle name="Note 2 2 4 2" xfId="19463"/>
    <cellStyle name="Note 2 2 4 2 2" xfId="19464"/>
    <cellStyle name="Note 2 2 4 2 2 2" xfId="19465"/>
    <cellStyle name="Note 2 2 4 2 2 3" xfId="19466"/>
    <cellStyle name="Note 2 2 4 2 3" xfId="19467"/>
    <cellStyle name="Note 2 2 4 2 3 2" xfId="19468"/>
    <cellStyle name="Note 2 2 4 2 4" xfId="19469"/>
    <cellStyle name="Note 2 2 4 2 5" xfId="19470"/>
    <cellStyle name="Output 2 2 2 3 2 2 3" xfId="19471"/>
    <cellStyle name="Note 2 2 4 3" xfId="19472"/>
    <cellStyle name="Note 2 2 4 3 2" xfId="19473"/>
    <cellStyle name="Note 2 2 4 3 2 2" xfId="19474"/>
    <cellStyle name="Note 2 2 4 3 2 3" xfId="19475"/>
    <cellStyle name="Note 2 2 4 3 3" xfId="19476"/>
    <cellStyle name="Note 2 2 4 3 3 2" xfId="19477"/>
    <cellStyle name="Note 2 2 4 3 4" xfId="19478"/>
    <cellStyle name="Note 2 2 4 4" xfId="19479"/>
    <cellStyle name="Note 2 2 4 4 2" xfId="19480"/>
    <cellStyle name="Note 2 2 4 4 2 2" xfId="19481"/>
    <cellStyle name="Note 2 2 4 5" xfId="19482"/>
    <cellStyle name="Note 2 2 4 5 2" xfId="19483"/>
    <cellStyle name="Note 2 2 4 5 2 2" xfId="19484"/>
    <cellStyle name="Note 2 2 4 5 3" xfId="19485"/>
    <cellStyle name="Note 2 2 4 5 3 2" xfId="19486"/>
    <cellStyle name="Note 2 2 4 5 4" xfId="19487"/>
    <cellStyle name="Note 2 2 4 5 5" xfId="19488"/>
    <cellStyle name="Note 2 2 4 6" xfId="19489"/>
    <cellStyle name="Note 2 2 4 6 2" xfId="19490"/>
    <cellStyle name="Total 2 2 2 2 2 2 5 4" xfId="19491"/>
    <cellStyle name="Note 2 2 4 6 2 3" xfId="19492"/>
    <cellStyle name="Texto de Aviso 2 2" xfId="19493"/>
    <cellStyle name="Separador de milhares 2 8 2 2 2 4" xfId="19494"/>
    <cellStyle name="Note 2 2 5 2 2" xfId="19495"/>
    <cellStyle name="Total 2 2 3 11" xfId="19496"/>
    <cellStyle name="Note 2 2 5 2 2 2" xfId="19497"/>
    <cellStyle name="Texto de Aviso 2 3" xfId="19498"/>
    <cellStyle name="Separador de milhares 2 8 2 2 2 5" xfId="19499"/>
    <cellStyle name="Note 2 2 5 2 3" xfId="19500"/>
    <cellStyle name="Texto de Aviso 2 4" xfId="19501"/>
    <cellStyle name="Separador de milhares 2 8 2 2 2 6" xfId="19502"/>
    <cellStyle name="Note 2 2 5 2 4" xfId="19503"/>
    <cellStyle name="Saída 2 2 2 2 2 2 5 4" xfId="19504"/>
    <cellStyle name="Note 2 2 5 6 2" xfId="19505"/>
    <cellStyle name="Note 2 2 6 2" xfId="19506"/>
    <cellStyle name="Note 2 2 6 2 2" xfId="19507"/>
    <cellStyle name="Note 2 2 6 2 3" xfId="19508"/>
    <cellStyle name="Note 2 2 6 2 4" xfId="19509"/>
    <cellStyle name="Note 2 2 6 3" xfId="19510"/>
    <cellStyle name="Note 2 2 6 6 2" xfId="19511"/>
    <cellStyle name="Note 2 2 7 2" xfId="19512"/>
    <cellStyle name="Note 2 2 7 2 2" xfId="19513"/>
    <cellStyle name="Note 2 2 7 2 3" xfId="19514"/>
    <cellStyle name="Note 2 2 7 3" xfId="19515"/>
    <cellStyle name="Note 2 2 8" xfId="19516"/>
    <cellStyle name="Note 2 2 8 2" xfId="19517"/>
    <cellStyle name="Note 2 2 8 3" xfId="19518"/>
    <cellStyle name="Note 2 2 9" xfId="19519"/>
    <cellStyle name="Note 2 2 9 2" xfId="19520"/>
    <cellStyle name="Saída 2 2 2 2 2 2 4 2 2" xfId="19521"/>
    <cellStyle name="Note 2 2 9 3" xfId="19522"/>
    <cellStyle name="Total 3 2 3 2 12" xfId="19523"/>
    <cellStyle name="Note 2 3 2" xfId="19524"/>
    <cellStyle name="Total 3 2 5 9" xfId="19525"/>
    <cellStyle name="Separador de milhares 2 13 3 4 3" xfId="19526"/>
    <cellStyle name="Note 2 3 2 2" xfId="19527"/>
    <cellStyle name="Note 2 3 2 2 3" xfId="19528"/>
    <cellStyle name="Note 2 3 2 2 4" xfId="19529"/>
    <cellStyle name="Note 2 3 2 2 5" xfId="19530"/>
    <cellStyle name="Note 2 3 2 3" xfId="19531"/>
    <cellStyle name="Note 2 3 2 3 2" xfId="19532"/>
    <cellStyle name="Note 2 3 2 3 2 2" xfId="19533"/>
    <cellStyle name="Note 2 3 2 3 3" xfId="19534"/>
    <cellStyle name="Note 2 3 2 3 3 2" xfId="19535"/>
    <cellStyle name="Note 2 3 2 3 4" xfId="19536"/>
    <cellStyle name="Note 2 3 2 3 5" xfId="19537"/>
    <cellStyle name="Note 2 3 2 4" xfId="19538"/>
    <cellStyle name="Note 2 3 2 4 2 2" xfId="19539"/>
    <cellStyle name="Note 2 3 2 4 2 3" xfId="19540"/>
    <cellStyle name="Note 2 3 2 4 3" xfId="19541"/>
    <cellStyle name="Note 2 3 2 4 3 2" xfId="19542"/>
    <cellStyle name="Note 2 3 2 4 4" xfId="19543"/>
    <cellStyle name="Note 2 3 2 4 5" xfId="19544"/>
    <cellStyle name="Note 2 3 2 5" xfId="19545"/>
    <cellStyle name="Note 2 3 2 5 2" xfId="19546"/>
    <cellStyle name="planilhas 6" xfId="19547"/>
    <cellStyle name="Note 2 3 2 5 2 2" xfId="19548"/>
    <cellStyle name="planilhas 7" xfId="19549"/>
    <cellStyle name="Note 2 3 2 5 2 3" xfId="19550"/>
    <cellStyle name="Note 2 3 2 5 3" xfId="19551"/>
    <cellStyle name="Note 2 3 2 5 3 2" xfId="19552"/>
    <cellStyle name="Note 2 3 2 5 4" xfId="19553"/>
    <cellStyle name="Note 2 3 2 5 5" xfId="19554"/>
    <cellStyle name="Note 2 3 2 6" xfId="19555"/>
    <cellStyle name="Note 2 3 2 6 2" xfId="19556"/>
    <cellStyle name="Note 2 3 2 6 2 2" xfId="19557"/>
    <cellStyle name="Note 2 3 2 6 2 3" xfId="19558"/>
    <cellStyle name="Note 3 2 3 2 2 2" xfId="19559"/>
    <cellStyle name="Note 2 3 2 7" xfId="19560"/>
    <cellStyle name="Note 3 2 3 2 2 3" xfId="19561"/>
    <cellStyle name="Note 2 3 2 8" xfId="19562"/>
    <cellStyle name="Note 2 3 2 9" xfId="19563"/>
    <cellStyle name="Note 2 3 3" xfId="19564"/>
    <cellStyle name="Note 2 3 3 10" xfId="19565"/>
    <cellStyle name="Note 2 3 3 11" xfId="19566"/>
    <cellStyle name="Total 3 2 6 9" xfId="19567"/>
    <cellStyle name="Note 2 3 3 2" xfId="19568"/>
    <cellStyle name="Output 2 2 2 8 3" xfId="19569"/>
    <cellStyle name="Note 2 3 3 2 2" xfId="19570"/>
    <cellStyle name="Note 2 3 3 2 2 2" xfId="19571"/>
    <cellStyle name="Separador de milhares 7 4 10 2 2 2" xfId="19572"/>
    <cellStyle name="Note 2 3 3 2 2 3" xfId="19573"/>
    <cellStyle name="Output 2 2 2 8 4" xfId="19574"/>
    <cellStyle name="Note 2 3 3 2 3" xfId="19575"/>
    <cellStyle name="Note 2 3 3 2 3 2" xfId="19576"/>
    <cellStyle name="Note 2 3 3 2 5" xfId="19577"/>
    <cellStyle name="Note 2 3 3 3" xfId="19578"/>
    <cellStyle name="Output 2 2 2 9 3" xfId="19579"/>
    <cellStyle name="Note 2 3 3 3 2" xfId="19580"/>
    <cellStyle name="Note 2 3 3 3 2 2" xfId="19581"/>
    <cellStyle name="Note 2 3 3 3 2 3" xfId="19582"/>
    <cellStyle name="Output 2 2 2 9 4" xfId="19583"/>
    <cellStyle name="Note 2 3 3 3 3" xfId="19584"/>
    <cellStyle name="Note 2 3 3 3 3 2" xfId="19585"/>
    <cellStyle name="Note 2 3 3 3 4" xfId="19586"/>
    <cellStyle name="Note 2 3 3 3 5" xfId="19587"/>
    <cellStyle name="Note 2 3 3 4" xfId="19588"/>
    <cellStyle name="Note 2 3 3 4 2" xfId="19589"/>
    <cellStyle name="Note 2 3 3 4 2 2" xfId="19590"/>
    <cellStyle name="Note 2 3 3 4 2 3" xfId="19591"/>
    <cellStyle name="Note 2 3 3 4 3" xfId="19592"/>
    <cellStyle name="Note 2 3 3 4 3 2" xfId="19593"/>
    <cellStyle name="Note 2 3 3 4 4" xfId="19594"/>
    <cellStyle name="Note 2 3 3 4 5" xfId="19595"/>
    <cellStyle name="Note 2 3 3 5" xfId="19596"/>
    <cellStyle name="Note 2 3 3 5 2" xfId="19597"/>
    <cellStyle name="Note 2 3 3 5 2 2" xfId="19598"/>
    <cellStyle name="Note 2 3 3 5 2 3" xfId="19599"/>
    <cellStyle name="Note 2 3 3 5 3" xfId="19600"/>
    <cellStyle name="Total 2 2 2 2 4" xfId="19601"/>
    <cellStyle name="Note 2 3 3 5 3 2" xfId="19602"/>
    <cellStyle name="Note 2 3 3 5 4" xfId="19603"/>
    <cellStyle name="Note 2 3 3 5 5" xfId="19604"/>
    <cellStyle name="Separador de milhares 4 3 2 2 2" xfId="19605"/>
    <cellStyle name="Note 2 3 3 6" xfId="19606"/>
    <cellStyle name="Separador de milhares 4 3 2 2 2 2" xfId="19607"/>
    <cellStyle name="Note 2 3 3 6 2" xfId="19608"/>
    <cellStyle name="Note 2 3 3 6 2 2" xfId="19609"/>
    <cellStyle name="Note 2 3 3 6 2 3" xfId="19610"/>
    <cellStyle name="Note 2 3 3 7 2" xfId="19611"/>
    <cellStyle name="Note 2 3 3 7 3" xfId="19612"/>
    <cellStyle name="Note 2 3 3 8" xfId="19613"/>
    <cellStyle name="Note 2 3 3 8 2" xfId="19614"/>
    <cellStyle name="Note 2 3 3 8 3" xfId="19615"/>
    <cellStyle name="Note 2 3 3 9" xfId="19616"/>
    <cellStyle name="Total 2 2 2 3 3 4 2 3" xfId="19617"/>
    <cellStyle name="Note 2 3 3 9 2" xfId="19618"/>
    <cellStyle name="Output 2 2 2 3 3 2" xfId="19619"/>
    <cellStyle name="Note 2 3 4" xfId="19620"/>
    <cellStyle name="Note 2 3 4 2" xfId="19621"/>
    <cellStyle name="Output 2 2 3 8 3" xfId="19622"/>
    <cellStyle name="Note 2 3 4 2 2" xfId="19623"/>
    <cellStyle name="Note 2 3 4 3" xfId="19624"/>
    <cellStyle name="Output 2 2 3 9 3" xfId="19625"/>
    <cellStyle name="Note 2 3 4 3 2" xfId="19626"/>
    <cellStyle name="Note 2 3 4 4" xfId="19627"/>
    <cellStyle name="Note 2 3 4 4 2" xfId="19628"/>
    <cellStyle name="Note 2 3 4 5" xfId="19629"/>
    <cellStyle name="Note 2 3 4 5 2" xfId="19630"/>
    <cellStyle name="Separador de milhares 4 3 2 3 2" xfId="19631"/>
    <cellStyle name="Note 2 3 4 6" xfId="19632"/>
    <cellStyle name="Note 2 3 4 6 2" xfId="19633"/>
    <cellStyle name="Note 2 3 5 2" xfId="19634"/>
    <cellStyle name="Note 2 3 5 2 2" xfId="19635"/>
    <cellStyle name="Note 2 3 5 3" xfId="19636"/>
    <cellStyle name="Note 2 4" xfId="19637"/>
    <cellStyle name="Note 2 4 2" xfId="19638"/>
    <cellStyle name="Total 3 3 5 9" xfId="19639"/>
    <cellStyle name="Note 2 4 2 2" xfId="19640"/>
    <cellStyle name="Note 3 2 3 4 3" xfId="19641"/>
    <cellStyle name="Note 2 4 2 2 10" xfId="19642"/>
    <cellStyle name="Note 3 2 3 4 4" xfId="19643"/>
    <cellStyle name="Note 2 4 2 2 11" xfId="19644"/>
    <cellStyle name="Note 2 4 2 2 2" xfId="19645"/>
    <cellStyle name="Note 2 4 2 2 2 2" xfId="19646"/>
    <cellStyle name="Note 2 4 2 2 2 2 2" xfId="19647"/>
    <cellStyle name="Note 2 4 2 2 2 2 3" xfId="19648"/>
    <cellStyle name="Separador de milhares 13 3 2 3 2" xfId="19649"/>
    <cellStyle name="Note 2 4 2 2 2 3" xfId="19650"/>
    <cellStyle name="Note 2 4 2 2 2 3 2" xfId="19651"/>
    <cellStyle name="Note 2 4 2 2 2 4" xfId="19652"/>
    <cellStyle name="Note 2 4 2 2 2 5" xfId="19653"/>
    <cellStyle name="Note 2 4 2 2 3" xfId="19654"/>
    <cellStyle name="Note 2 4 2 2 3 2" xfId="19655"/>
    <cellStyle name="Note 2 4 2 2 3 3" xfId="19656"/>
    <cellStyle name="Note 2 4 2 2 3 3 2" xfId="19657"/>
    <cellStyle name="Note 2 4 2 2 3 4" xfId="19658"/>
    <cellStyle name="Note 2 4 2 2 3 5" xfId="19659"/>
    <cellStyle name="Note 2 4 2 2 4" xfId="19660"/>
    <cellStyle name="Note 2 4 2 2 4 2" xfId="19661"/>
    <cellStyle name="Note 2 4 2 2 4 2 2" xfId="19662"/>
    <cellStyle name="Note 2 4 2 2 4 2 3" xfId="19663"/>
    <cellStyle name="Output 6 2" xfId="19664"/>
    <cellStyle name="Note 2 4 2 2 5 2 2" xfId="19665"/>
    <cellStyle name="Output 6 3" xfId="19666"/>
    <cellStyle name="Note 2 4 2 2 5 2 3" xfId="19667"/>
    <cellStyle name="Note 2 4 2 2 5 3 2" xfId="19668"/>
    <cellStyle name="Output 9" xfId="19669"/>
    <cellStyle name="Note 2 4 2 2 5 5" xfId="19670"/>
    <cellStyle name="Note 2 4 2 2 6 2 2" xfId="19671"/>
    <cellStyle name="Note 2 4 2 2 6 2 3" xfId="19672"/>
    <cellStyle name="Note 2 4 2 2 7 2" xfId="19673"/>
    <cellStyle name="Note 2 4 2 2 8 2" xfId="19674"/>
    <cellStyle name="Note 2 4 2 2 9 2" xfId="19675"/>
    <cellStyle name="Note 2 4 2 3" xfId="19676"/>
    <cellStyle name="Note 2 4 2 3 10" xfId="19677"/>
    <cellStyle name="Note 2 4 2 3 11" xfId="19678"/>
    <cellStyle name="Note 2 4 2 3 2" xfId="19679"/>
    <cellStyle name="Note 2 4 2 3 2 2" xfId="19680"/>
    <cellStyle name="Note 2 4 2 3 2 2 2" xfId="19681"/>
    <cellStyle name="Note 2 4 2 3 2 2 3" xfId="19682"/>
    <cellStyle name="Note 2 4 2 3 3" xfId="19683"/>
    <cellStyle name="Note 2 4 2 3 3 2" xfId="19684"/>
    <cellStyle name="Note 2 4 2 3 3 2 2" xfId="19685"/>
    <cellStyle name="Note 2 4 2 3 3 2 3" xfId="19686"/>
    <cellStyle name="Note 2 4 2 3 3 3" xfId="19687"/>
    <cellStyle name="Note 2 4 2 3 3 3 2" xfId="19688"/>
    <cellStyle name="Note 2 4 2 3 3 4" xfId="19689"/>
    <cellStyle name="Note 2 4 2 3 3 5" xfId="19690"/>
    <cellStyle name="Note 2 4 2 3 4" xfId="19691"/>
    <cellStyle name="Note 2 4 2 3 4 2" xfId="19692"/>
    <cellStyle name="Note 2 4 2 3 4 2 2" xfId="19693"/>
    <cellStyle name="Note 2 4 2 3 4 2 3" xfId="19694"/>
    <cellStyle name="Note 2 4 2 3 4 3 2" xfId="19695"/>
    <cellStyle name="Note 2 4 2 3 5 2 2" xfId="19696"/>
    <cellStyle name="Note 2 4 2 3 5 2 3" xfId="19697"/>
    <cellStyle name="Note 2 4 2 3 5 3 2" xfId="19698"/>
    <cellStyle name="Note 2 4 2 3 5 5" xfId="19699"/>
    <cellStyle name="Note 2 4 2 3 6 2 3" xfId="19700"/>
    <cellStyle name="Total 3 2 2 2 2 2 2" xfId="19701"/>
    <cellStyle name="Note 2 4 2 3 6 4" xfId="19702"/>
    <cellStyle name="Note 2 4 2 3 7 2" xfId="19703"/>
    <cellStyle name="Note 2 4 2 3 7 3" xfId="19704"/>
    <cellStyle name="Note 2 4 2 3 8 2" xfId="19705"/>
    <cellStyle name="Note 2 4 2 3 8 3" xfId="19706"/>
    <cellStyle name="Note 2 4 2 3 9 2" xfId="19707"/>
    <cellStyle name="Note 2 4 2 4" xfId="19708"/>
    <cellStyle name="Separador de milhares 2 3 7 2 2 2 3" xfId="19709"/>
    <cellStyle name="Note 2 4 2 4 2" xfId="19710"/>
    <cellStyle name="Separador de milhares 2 3 7 2 2 2 3 2" xfId="19711"/>
    <cellStyle name="Note 2 4 2 4 2 2" xfId="19712"/>
    <cellStyle name="Separador de milhares 2 3 7 2 2 2 4" xfId="19713"/>
    <cellStyle name="Note 2 4 2 4 3" xfId="19714"/>
    <cellStyle name="Note 2 4 2 4 3 2" xfId="19715"/>
    <cellStyle name="Separador de milhares 2 3 7 2 2 2 5" xfId="19716"/>
    <cellStyle name="Note 2 4 2 4 4" xfId="19717"/>
    <cellStyle name="Note 2 4 2 4 4 2" xfId="19718"/>
    <cellStyle name="Note 2 4 2 5" xfId="19719"/>
    <cellStyle name="Separador de milhares 2 3 7 2 2 3 3" xfId="19720"/>
    <cellStyle name="Note 2 4 2 5 2" xfId="19721"/>
    <cellStyle name="Note 2 4 2 5 2 2" xfId="19722"/>
    <cellStyle name="Separador de milhares 7 4 2 2 2 2 2 2" xfId="19723"/>
    <cellStyle name="Note 2 4 2 5 3" xfId="19724"/>
    <cellStyle name="Separador de milhares 7 4 2 2 2 2 2 3" xfId="19725"/>
    <cellStyle name="Note 2 4 2 5 4" xfId="19726"/>
    <cellStyle name="Note 2 4 2 6" xfId="19727"/>
    <cellStyle name="Note 2 4 3" xfId="19728"/>
    <cellStyle name="Note 2 4 3 10" xfId="19729"/>
    <cellStyle name="Note 2 4 3 11" xfId="19730"/>
    <cellStyle name="Note 2 4 3 2" xfId="19731"/>
    <cellStyle name="Output 2 3 2 8 3" xfId="19732"/>
    <cellStyle name="Note 2 4 3 2 2" xfId="19733"/>
    <cellStyle name="Porcentagem 3 10" xfId="19734"/>
    <cellStyle name="Note 2 4 3 2 2 2" xfId="19735"/>
    <cellStyle name="Separador de milhares 6 3 2 2 3 3 2 2" xfId="19736"/>
    <cellStyle name="Separador de milhares 13 4 2 3 2" xfId="19737"/>
    <cellStyle name="Porcentagem 3 11" xfId="19738"/>
    <cellStyle name="Note 2 4 3 2 2 3" xfId="19739"/>
    <cellStyle name="Output 2 3 2 8 4" xfId="19740"/>
    <cellStyle name="Note 2 4 3 2 3" xfId="19741"/>
    <cellStyle name="Note 2 4 3 2 3 2" xfId="19742"/>
    <cellStyle name="Note 2 4 3 3" xfId="19743"/>
    <cellStyle name="Output 2 3 2 9 3" xfId="19744"/>
    <cellStyle name="Note 2 4 3 3 2" xfId="19745"/>
    <cellStyle name="Note 2 4 3 3 2 2" xfId="19746"/>
    <cellStyle name="Note 2 4 3 3 2 3" xfId="19747"/>
    <cellStyle name="Output 2 3 2 9 4" xfId="19748"/>
    <cellStyle name="Note 2 4 3 3 3" xfId="19749"/>
    <cellStyle name="Note 2 4 3 3 3 2" xfId="19750"/>
    <cellStyle name="Note 2 4 3 3 4" xfId="19751"/>
    <cellStyle name="Note 2 4 3 4" xfId="19752"/>
    <cellStyle name="Note 2 4 3 4 2" xfId="19753"/>
    <cellStyle name="Note 2 4 3 4 2 2" xfId="19754"/>
    <cellStyle name="Note 2 4 3 4 2 3" xfId="19755"/>
    <cellStyle name="Note 2 4 3 4 3" xfId="19756"/>
    <cellStyle name="Note 2 4 3 4 3 2" xfId="19757"/>
    <cellStyle name="Note 2 4 3 4 4" xfId="19758"/>
    <cellStyle name="Note 2 4 3 5" xfId="19759"/>
    <cellStyle name="Note 2 4 3 5 2" xfId="19760"/>
    <cellStyle name="Note 2 4 3 5 2 2" xfId="19761"/>
    <cellStyle name="Note 2 4 3 5 2 3" xfId="19762"/>
    <cellStyle name="Note 2 4 3 5 3" xfId="19763"/>
    <cellStyle name="Total 3 2 2 2 4" xfId="19764"/>
    <cellStyle name="Note 2 4 3 5 3 2" xfId="19765"/>
    <cellStyle name="Note 2 4 3 5 4" xfId="19766"/>
    <cellStyle name="Separador de milhares 4 3 3 2 2" xfId="19767"/>
    <cellStyle name="Note 2 4 3 6" xfId="19768"/>
    <cellStyle name="Note 2 4 3 8" xfId="19769"/>
    <cellStyle name="Note 2 4 3 8 2" xfId="19770"/>
    <cellStyle name="Note 2 4 3 8 3" xfId="19771"/>
    <cellStyle name="Separador de milhares 2 9 2 2 2" xfId="19772"/>
    <cellStyle name="Note 2 4 3 9" xfId="19773"/>
    <cellStyle name="Separador de milhares 2 9 2 2 2 2" xfId="19774"/>
    <cellStyle name="Note 2 4 3 9 2" xfId="19775"/>
    <cellStyle name="Output 2 2 2 3 4 2" xfId="19776"/>
    <cellStyle name="Note 2 4 4" xfId="19777"/>
    <cellStyle name="Note 2 4 4 2" xfId="19778"/>
    <cellStyle name="Output 2 3 3 8 3" xfId="19779"/>
    <cellStyle name="Note 2 4 4 2 2" xfId="19780"/>
    <cellStyle name="Note 2 4 4 2 2 2" xfId="19781"/>
    <cellStyle name="Note 2 4 4 2 2 3" xfId="19782"/>
    <cellStyle name="Output 2 3 3 8 4" xfId="19783"/>
    <cellStyle name="Note 2 4 4 2 3" xfId="19784"/>
    <cellStyle name="Note 2 4 4 2 3 2" xfId="19785"/>
    <cellStyle name="Note 2 4 4 3" xfId="19786"/>
    <cellStyle name="Output 2 3 3 9 3" xfId="19787"/>
    <cellStyle name="Note 2 4 4 3 2" xfId="19788"/>
    <cellStyle name="Note 2 4 4 3 2 2" xfId="19789"/>
    <cellStyle name="Note 2 4 4 3 2 3" xfId="19790"/>
    <cellStyle name="Note 2 4 4 3 3" xfId="19791"/>
    <cellStyle name="Note 2 4 4 3 3 2" xfId="19792"/>
    <cellStyle name="Note 2 4 4 3 4" xfId="19793"/>
    <cellStyle name="Note 2 4 4 4" xfId="19794"/>
    <cellStyle name="Note 2 4 4 4 2" xfId="19795"/>
    <cellStyle name="Note 2 4 4 4 2 2" xfId="19796"/>
    <cellStyle name="Note 2 4 4 4 2 3" xfId="19797"/>
    <cellStyle name="Note 2 4 4 4 3" xfId="19798"/>
    <cellStyle name="Note 2 4 4 4 3 2" xfId="19799"/>
    <cellStyle name="Note 2 4 4 4 4" xfId="19800"/>
    <cellStyle name="Note 2 4 4 5" xfId="19801"/>
    <cellStyle name="Note 2 4 4 5 2" xfId="19802"/>
    <cellStyle name="Note 2 4 4 5 2 2" xfId="19803"/>
    <cellStyle name="Note 2 4 4 5 2 3" xfId="19804"/>
    <cellStyle name="Note 2 4 4 5 3" xfId="19805"/>
    <cellStyle name="Total 3 3 2 2 4" xfId="19806"/>
    <cellStyle name="Note 2 4 4 5 3 2" xfId="19807"/>
    <cellStyle name="Note 2 4 4 5 4" xfId="19808"/>
    <cellStyle name="Note 2 4 4 6" xfId="19809"/>
    <cellStyle name="Note 2 4 4 6 2" xfId="19810"/>
    <cellStyle name="Vírgula 6 3 2 2 2 2 2" xfId="19811"/>
    <cellStyle name="Note 2 4 4 6 3" xfId="19812"/>
    <cellStyle name="Note 2 4 4 6 4" xfId="19813"/>
    <cellStyle name="Note 2 4 4 7" xfId="19814"/>
    <cellStyle name="Note 2 4 4 7 2" xfId="19815"/>
    <cellStyle name="Note 2 4 4 7 3" xfId="19816"/>
    <cellStyle name="Note 2 4 4 8 2" xfId="19817"/>
    <cellStyle name="Note 2 4 4 8 3" xfId="19818"/>
    <cellStyle name="Note 2 4 4 9" xfId="19819"/>
    <cellStyle name="Note 2 4 4 9 2" xfId="19820"/>
    <cellStyle name="Note 2 4 5 2" xfId="19821"/>
    <cellStyle name="Note 2 4 5 2 2" xfId="19822"/>
    <cellStyle name="Separador de milhares 2 21 3 10" xfId="19823"/>
    <cellStyle name="Separador de milhares 2 16 3 10" xfId="19824"/>
    <cellStyle name="Note 2 4 5 3" xfId="19825"/>
    <cellStyle name="Note 2 4 5 3 2" xfId="19826"/>
    <cellStyle name="Note 2 4 5 4 2" xfId="19827"/>
    <cellStyle name="Note 2 4 5 5 2" xfId="19828"/>
    <cellStyle name="Note 2 4 5 7" xfId="19829"/>
    <cellStyle name="Note 2 4 5 8" xfId="19830"/>
    <cellStyle name="Note 2 4 6 2" xfId="19831"/>
    <cellStyle name="Note 2 4 6 2 2" xfId="19832"/>
    <cellStyle name="Note 2 4 6 3" xfId="19833"/>
    <cellStyle name="Note 2 4 7" xfId="19834"/>
    <cellStyle name="Total 2 2 2 2 3 3 2" xfId="19835"/>
    <cellStyle name="Note 2 4 8" xfId="19836"/>
    <cellStyle name="Note 2 5" xfId="19837"/>
    <cellStyle name="Note 2 5 11" xfId="19838"/>
    <cellStyle name="Note 2 5 2" xfId="19839"/>
    <cellStyle name="Output 3 10 2" xfId="19840"/>
    <cellStyle name="Note 2 5 2 2 2" xfId="19841"/>
    <cellStyle name="Output 3 10 3" xfId="19842"/>
    <cellStyle name="Note 2 5 2 2 3" xfId="19843"/>
    <cellStyle name="Output 3 11 2" xfId="19844"/>
    <cellStyle name="Note 2 5 2 3 2" xfId="19845"/>
    <cellStyle name="Output 3 12" xfId="19846"/>
    <cellStyle name="Note 2 5 2 4" xfId="19847"/>
    <cellStyle name="Output 3 13" xfId="19848"/>
    <cellStyle name="Note 2 5 2 5" xfId="19849"/>
    <cellStyle name="Note 2 5 3" xfId="19850"/>
    <cellStyle name="Note 2 5 3 2" xfId="19851"/>
    <cellStyle name="Note 2 5 3 2 3" xfId="19852"/>
    <cellStyle name="Note 2 5 3 3" xfId="19853"/>
    <cellStyle name="Note 2 5 3 3 2" xfId="19854"/>
    <cellStyle name="Note 2 5 3 4" xfId="19855"/>
    <cellStyle name="Note 2 5 3 5" xfId="19856"/>
    <cellStyle name="Saída 2 2 2 2 2 2 10" xfId="19857"/>
    <cellStyle name="Note 2 5 4 2" xfId="19858"/>
    <cellStyle name="Note 2 5 4 2 2" xfId="19859"/>
    <cellStyle name="Note 2 5 4 2 3" xfId="19860"/>
    <cellStyle name="Saída 2 2 2 2 2 2 11" xfId="19861"/>
    <cellStyle name="Note 2 5 4 3" xfId="19862"/>
    <cellStyle name="Note 2 5 4 3 2" xfId="19863"/>
    <cellStyle name="Saída 2 2 2 2 2 2 12" xfId="19864"/>
    <cellStyle name="Note 2 5 4 4" xfId="19865"/>
    <cellStyle name="Note 2 5 4 5" xfId="19866"/>
    <cellStyle name="Note 2 5 5 2" xfId="19867"/>
    <cellStyle name="Note 2 5 5 2 2" xfId="19868"/>
    <cellStyle name="Note 2 5 5 2 3" xfId="19869"/>
    <cellStyle name="Separador de milhares 4 2 2 2 2 2" xfId="19870"/>
    <cellStyle name="Note 2 5 5 3" xfId="19871"/>
    <cellStyle name="Separador de milhares 4 2 2 2 2 2 2" xfId="19872"/>
    <cellStyle name="Note 2 5 5 3 2" xfId="19873"/>
    <cellStyle name="Note 2 5 6" xfId="19874"/>
    <cellStyle name="Note 2 5 6 2" xfId="19875"/>
    <cellStyle name="Note 2 5 6 2 2" xfId="19876"/>
    <cellStyle name="Note 2 5 6 2 3" xfId="19877"/>
    <cellStyle name="Separador de milhares 4 2 2 2 3 2" xfId="19878"/>
    <cellStyle name="Note 2 5 6 3" xfId="19879"/>
    <cellStyle name="Note 2 5 6 4" xfId="19880"/>
    <cellStyle name="Note 2 5 7" xfId="19881"/>
    <cellStyle name="Total 2 2 2 2 3 4 2" xfId="19882"/>
    <cellStyle name="Note 2 5 8" xfId="19883"/>
    <cellStyle name="Total 3 2 2 2 2 2 2 4" xfId="19884"/>
    <cellStyle name="Total 2 2 2 2 3 4 2 2" xfId="19885"/>
    <cellStyle name="Note 2 5 8 2" xfId="19886"/>
    <cellStyle name="Total 2 2 2 2 3 4 2 3" xfId="19887"/>
    <cellStyle name="Note 2 5 8 3" xfId="19888"/>
    <cellStyle name="Total 2 2 2 2 3 4 3" xfId="19889"/>
    <cellStyle name="Note 2 5 9" xfId="19890"/>
    <cellStyle name="Total 2 2 2 2 3 4 3 2" xfId="19891"/>
    <cellStyle name="Note 2 5 9 2" xfId="19892"/>
    <cellStyle name="Note 2 6" xfId="19893"/>
    <cellStyle name="Note 2 6 2" xfId="19894"/>
    <cellStyle name="Note 2 6 2 2 2" xfId="19895"/>
    <cellStyle name="Note 2 6 2 3" xfId="19896"/>
    <cellStyle name="Note 2 6 2 4" xfId="19897"/>
    <cellStyle name="Note 2 6 3" xfId="19898"/>
    <cellStyle name="Note 2 6 3 2" xfId="19899"/>
    <cellStyle name="Note 2 6 4 2" xfId="19900"/>
    <cellStyle name="Output 2 2 2 3 6 3" xfId="19901"/>
    <cellStyle name="Note 2 6 5" xfId="19902"/>
    <cellStyle name="Note 2 6 5 2" xfId="19903"/>
    <cellStyle name="Note 2 6 6" xfId="19904"/>
    <cellStyle name="Note 2 6 6 2" xfId="19905"/>
    <cellStyle name="Note 2 6 7" xfId="19906"/>
    <cellStyle name="Total 2 2 2 2 3 5 2" xfId="19907"/>
    <cellStyle name="Note 2 6 8" xfId="19908"/>
    <cellStyle name="Note 2 7" xfId="19909"/>
    <cellStyle name="Note 2 7 2 2 2" xfId="19910"/>
    <cellStyle name="Note 2 7 2 3" xfId="19911"/>
    <cellStyle name="Note 2 7 2 4" xfId="19912"/>
    <cellStyle name="Note 2 7 3" xfId="19913"/>
    <cellStyle name="Note 2 7 3 2" xfId="19914"/>
    <cellStyle name="Note 2 7 4" xfId="19915"/>
    <cellStyle name="Note 2 7 4 2" xfId="19916"/>
    <cellStyle name="Note 2 8" xfId="19917"/>
    <cellStyle name="Total 3 2 3 3 12" xfId="19918"/>
    <cellStyle name="Note 2 8 2" xfId="19919"/>
    <cellStyle name="Note 2 8 2 2" xfId="19920"/>
    <cellStyle name="Note 2 8 2 3" xfId="19921"/>
    <cellStyle name="Note 2 8 2 4" xfId="19922"/>
    <cellStyle name="Note 2 8 3" xfId="19923"/>
    <cellStyle name="Note 2 8 3 2" xfId="19924"/>
    <cellStyle name="Note 2 8 4" xfId="19925"/>
    <cellStyle name="Note 2 9" xfId="19926"/>
    <cellStyle name="Note 2 9 2" xfId="19927"/>
    <cellStyle name="Note 2 9 2 2" xfId="19928"/>
    <cellStyle name="Note 2 9 2 3" xfId="19929"/>
    <cellStyle name="Note 2 9 3" xfId="19930"/>
    <cellStyle name="Note 2 9 4" xfId="19931"/>
    <cellStyle name="Note 3 10" xfId="19932"/>
    <cellStyle name="Total 3 6" xfId="19933"/>
    <cellStyle name="Note 3 10 3" xfId="19934"/>
    <cellStyle name="Note 3 11" xfId="19935"/>
    <cellStyle name="Note 3 11 2" xfId="19936"/>
    <cellStyle name="Note 3 11 3" xfId="19937"/>
    <cellStyle name="Note 3 12" xfId="19938"/>
    <cellStyle name="Note 3 12 2" xfId="19939"/>
    <cellStyle name="Note 3 13" xfId="19940"/>
    <cellStyle name="Note 3 3 4 4 2" xfId="19941"/>
    <cellStyle name="Note 3 14" xfId="19942"/>
    <cellStyle name="Note 3 2 2" xfId="19943"/>
    <cellStyle name="Note 3 2 2 10" xfId="19944"/>
    <cellStyle name="Note 3 2 2 11" xfId="19945"/>
    <cellStyle name="Note 3 2 2 2" xfId="19946"/>
    <cellStyle name="Note 3 2 2 2 2" xfId="19947"/>
    <cellStyle name="Note 3 2 2 2 2 2" xfId="19948"/>
    <cellStyle name="Note 3 2 2 2 2 3" xfId="19949"/>
    <cellStyle name="Note 3 2 2 3" xfId="19950"/>
    <cellStyle name="Note 3 2 2 3 2" xfId="19951"/>
    <cellStyle name="Output 2 9" xfId="19952"/>
    <cellStyle name="Note 3 2 2 3 2 2" xfId="19953"/>
    <cellStyle name="Note 3 2 2 3 2 3" xfId="19954"/>
    <cellStyle name="Note 3 2 2 4" xfId="19955"/>
    <cellStyle name="Note 3 2 2 4 2" xfId="19956"/>
    <cellStyle name="Note 3 2 2 4 2 2" xfId="19957"/>
    <cellStyle name="Note 3 2 2 4 2 3" xfId="19958"/>
    <cellStyle name="Separador de milhares 2 18 3 5 2" xfId="19959"/>
    <cellStyle name="Note 3 2 2 4 3" xfId="19960"/>
    <cellStyle name="Note 3 2 2 4 3 2" xfId="19961"/>
    <cellStyle name="Note 3 2 2 4 4" xfId="19962"/>
    <cellStyle name="Note 3 2 2 4 5" xfId="19963"/>
    <cellStyle name="Note 3 2 2 5" xfId="19964"/>
    <cellStyle name="Note 3 2 2 5 2" xfId="19965"/>
    <cellStyle name="Note 3 2 2 5 2 2" xfId="19966"/>
    <cellStyle name="Note 3 2 2 5 2 3" xfId="19967"/>
    <cellStyle name="Note 3 2 2 5 3" xfId="19968"/>
    <cellStyle name="Note 3 2 2 5 3 2" xfId="19969"/>
    <cellStyle name="Note 3 2 2 5 4" xfId="19970"/>
    <cellStyle name="Note 3 2 2 5 5" xfId="19971"/>
    <cellStyle name="Porcentagem 5 7 2" xfId="19972"/>
    <cellStyle name="Note 3 2 2 6" xfId="19973"/>
    <cellStyle name="Note 3 2 2 6 2" xfId="19974"/>
    <cellStyle name="Note 3 2 2 6 2 2" xfId="19975"/>
    <cellStyle name="Note 3 2 2 6 2 3" xfId="19976"/>
    <cellStyle name="Note 3 2 2 6 3" xfId="19977"/>
    <cellStyle name="Note 3 2 2 6 4" xfId="19978"/>
    <cellStyle name="Note 3 2 2 7" xfId="19979"/>
    <cellStyle name="Note 3 2 2 7 2" xfId="19980"/>
    <cellStyle name="Note 3 2 2 7 3" xfId="19981"/>
    <cellStyle name="Note 3 2 2 8" xfId="19982"/>
    <cellStyle name="Note 3 2 2 8 2" xfId="19983"/>
    <cellStyle name="Note 3 2 2 8 3" xfId="19984"/>
    <cellStyle name="Note 3 2 2 9" xfId="19985"/>
    <cellStyle name="Note 3 2 3" xfId="19986"/>
    <cellStyle name="Separador de milhares 2 21 2 2 3 2 2" xfId="19987"/>
    <cellStyle name="Separador de milhares 2 16 2 2 3 2 2" xfId="19988"/>
    <cellStyle name="Note 3 2 3 10" xfId="19989"/>
    <cellStyle name="Saída 3 5 2" xfId="19990"/>
    <cellStyle name="Note 3 2 3 11" xfId="19991"/>
    <cellStyle name="Note 3 2 3 2 2" xfId="19992"/>
    <cellStyle name="Note 3 2 3 3 2" xfId="19993"/>
    <cellStyle name="Note 3 2 3 3 2 2" xfId="19994"/>
    <cellStyle name="Note 3 2 3 3 2 3" xfId="19995"/>
    <cellStyle name="Note 3 2 3 4" xfId="19996"/>
    <cellStyle name="Note 3 2 3 4 2" xfId="19997"/>
    <cellStyle name="Output 3 15" xfId="19998"/>
    <cellStyle name="Note 3 2 3 4 2 2" xfId="19999"/>
    <cellStyle name="Note 3 2 3 4 2 3" xfId="20000"/>
    <cellStyle name="Note 3 2 3 4 3 2" xfId="20001"/>
    <cellStyle name="Note 3 2 3 4 5" xfId="20002"/>
    <cellStyle name="Note 3 2 3 5" xfId="20003"/>
    <cellStyle name="Note 3 2 3 5 2" xfId="20004"/>
    <cellStyle name="Note 3 2 3 5 2 2" xfId="20005"/>
    <cellStyle name="Note 3 2 3 5 2 3" xfId="20006"/>
    <cellStyle name="Note 3 2 3 5 3" xfId="20007"/>
    <cellStyle name="Note 3 2 3 5 3 2" xfId="20008"/>
    <cellStyle name="Note 3 2 3 5 4" xfId="20009"/>
    <cellStyle name="Note 3 2 3 5 5" xfId="20010"/>
    <cellStyle name="Porcentagem 5 8 2" xfId="20011"/>
    <cellStyle name="Note 3 2 3 6" xfId="20012"/>
    <cellStyle name="Note 3 2 3 6 2" xfId="20013"/>
    <cellStyle name="Note 3 2 3 6 2 2" xfId="20014"/>
    <cellStyle name="Note 3 2 3 6 2 3" xfId="20015"/>
    <cellStyle name="Note 3 2 3 6 3" xfId="20016"/>
    <cellStyle name="Note 3 2 3 6 4" xfId="20017"/>
    <cellStyle name="Note 3 2 3 7 2" xfId="20018"/>
    <cellStyle name="Note 3 2 3 7 3" xfId="20019"/>
    <cellStyle name="Note 3 2 3 8 2" xfId="20020"/>
    <cellStyle name="Note 3 2 3 8 3" xfId="20021"/>
    <cellStyle name="Note 3 2 3 9" xfId="20022"/>
    <cellStyle name="Note 3 2 3 9 2" xfId="20023"/>
    <cellStyle name="Output 2 2 2 4 2 2" xfId="20024"/>
    <cellStyle name="Note 3 2 4" xfId="20025"/>
    <cellStyle name="Note 3 2 4 2" xfId="20026"/>
    <cellStyle name="Note 3 2 4 2 2" xfId="20027"/>
    <cellStyle name="Note 3 2 4 3" xfId="20028"/>
    <cellStyle name="Note 3 2 4 3 2" xfId="20029"/>
    <cellStyle name="Note 3 2 4 4" xfId="20030"/>
    <cellStyle name="Note 3 2 4 4 2" xfId="20031"/>
    <cellStyle name="Note 3 2 4 5" xfId="20032"/>
    <cellStyle name="Note 3 2 4 5 2" xfId="20033"/>
    <cellStyle name="Porcentagem 5 9 2" xfId="20034"/>
    <cellStyle name="Note 3 2 4 6" xfId="20035"/>
    <cellStyle name="Separador de milhares 2 2 5 2 2 3" xfId="20036"/>
    <cellStyle name="Note 3 2 4 6 2" xfId="20037"/>
    <cellStyle name="Note 3 2 4 8" xfId="20038"/>
    <cellStyle name="Note 3 2 5 2" xfId="20039"/>
    <cellStyle name="Note 3 2 5 3" xfId="20040"/>
    <cellStyle name="Output 2 2 2 4 2 4" xfId="20041"/>
    <cellStyle name="Note 3 2 6" xfId="20042"/>
    <cellStyle name="Note 3 3" xfId="20043"/>
    <cellStyle name="Note 3 3 2 10" xfId="20044"/>
    <cellStyle name="Note 3 3 2 11" xfId="20045"/>
    <cellStyle name="Note 3 3 2 2 2 2" xfId="20046"/>
    <cellStyle name="Note 3 3 2 4" xfId="20047"/>
    <cellStyle name="Note 3 3 2 4 2" xfId="20048"/>
    <cellStyle name="Note 3 3 2 5" xfId="20049"/>
    <cellStyle name="Note 3 3 2 5 2" xfId="20050"/>
    <cellStyle name="Note 3 3 2 5 2 3" xfId="20051"/>
    <cellStyle name="Note 3 3 2 5 3 2" xfId="20052"/>
    <cellStyle name="Note 3 3 2 5 5" xfId="20053"/>
    <cellStyle name="Note 3 3 2 6" xfId="20054"/>
    <cellStyle name="Note 3 3 2 6 2" xfId="20055"/>
    <cellStyle name="Note 3 3 2 6 2 2" xfId="20056"/>
    <cellStyle name="Note 3 3 2 6 2 3" xfId="20057"/>
    <cellStyle name="Note 3 3 2 7" xfId="20058"/>
    <cellStyle name="Note 3 3 2 7 2" xfId="20059"/>
    <cellStyle name="Note 3 3 2 8" xfId="20060"/>
    <cellStyle name="Note 3 3 2 8 2" xfId="20061"/>
    <cellStyle name="Note 3 3 2 8 3" xfId="20062"/>
    <cellStyle name="Note 3 3 2 9" xfId="20063"/>
    <cellStyle name="Separador de milhares 2 2 3 2 2 3 3" xfId="20064"/>
    <cellStyle name="Note 3 3 3 10" xfId="20065"/>
    <cellStyle name="Note 3 3 3 11" xfId="20066"/>
    <cellStyle name="Note 3 3 3 2 2 2" xfId="20067"/>
    <cellStyle name="Note 3 3 3 2 2 3" xfId="20068"/>
    <cellStyle name="Note 3 3 3 3 2 2" xfId="20069"/>
    <cellStyle name="Note 3 3 3 3 2 3" xfId="20070"/>
    <cellStyle name="Note 3 3 3 4" xfId="20071"/>
    <cellStyle name="Note 3 3 3 4 2" xfId="20072"/>
    <cellStyle name="Note 3 3 3 4 2 2" xfId="20073"/>
    <cellStyle name="Note 3 3 3 4 2 3" xfId="20074"/>
    <cellStyle name="Note 3 3 3 5" xfId="20075"/>
    <cellStyle name="Note 3 3 3 5 2" xfId="20076"/>
    <cellStyle name="Note 3 3 3 5 2 2" xfId="20077"/>
    <cellStyle name="Note 3 3 3 5 2 3" xfId="20078"/>
    <cellStyle name="Note 3 3 3 5 3 2" xfId="20079"/>
    <cellStyle name="Note 3 3 3 5 5" xfId="20080"/>
    <cellStyle name="Separador de milhares 4 4 2 2 2" xfId="20081"/>
    <cellStyle name="Note 3 3 3 6" xfId="20082"/>
    <cellStyle name="Separador de milhares 4 4 2 2 2 2" xfId="20083"/>
    <cellStyle name="Note 3 3 3 6 2" xfId="20084"/>
    <cellStyle name="Note 3 3 3 6 2 2" xfId="20085"/>
    <cellStyle name="Note 3 3 3 6 2 3" xfId="20086"/>
    <cellStyle name="Note 3 3 3 7 2" xfId="20087"/>
    <cellStyle name="Note 3 3 3 8 2" xfId="20088"/>
    <cellStyle name="Note 3 3 3 8 3" xfId="20089"/>
    <cellStyle name="Note 3 3 3 9" xfId="20090"/>
    <cellStyle name="Note 3 3 3 9 2" xfId="20091"/>
    <cellStyle name="Note 3 3 4 4" xfId="20092"/>
    <cellStyle name="Note 3 3 4 5" xfId="20093"/>
    <cellStyle name="Note 3 3 4 5 2" xfId="20094"/>
    <cellStyle name="Separador de milhares 4 4 2 3 2" xfId="20095"/>
    <cellStyle name="Note 3 3 4 6" xfId="20096"/>
    <cellStyle name="Note 3 4" xfId="20097"/>
    <cellStyle name="Note 3 4 10" xfId="20098"/>
    <cellStyle name="Note 3 4 11" xfId="20099"/>
    <cellStyle name="Note 3 4 2" xfId="20100"/>
    <cellStyle name="Note 3 4 2 2" xfId="20101"/>
    <cellStyle name="Note 3 4 2 2 2" xfId="20102"/>
    <cellStyle name="Output 2 5 2" xfId="20103"/>
    <cellStyle name="Note 3 4 2 3" xfId="20104"/>
    <cellStyle name="Output 2 5 2 2" xfId="20105"/>
    <cellStyle name="Note 3 4 2 3 2" xfId="20106"/>
    <cellStyle name="Output 2 5 3" xfId="20107"/>
    <cellStyle name="Note 3 4 2 4" xfId="20108"/>
    <cellStyle name="Output 2 5 4" xfId="20109"/>
    <cellStyle name="Note 3 4 2 5" xfId="20110"/>
    <cellStyle name="Separador de milhares 2 3 6 2 2 2" xfId="20111"/>
    <cellStyle name="Note 3 4 3" xfId="20112"/>
    <cellStyle name="Separador de milhares 2 3 6 2 2 2 2" xfId="20113"/>
    <cellStyle name="Note 3 4 3 2" xfId="20114"/>
    <cellStyle name="Separador de milhares 2 3 6 2 2 2 2 2" xfId="20115"/>
    <cellStyle name="Output 3 3 2 8 3" xfId="20116"/>
    <cellStyle name="Note 3 4 3 2 2" xfId="20117"/>
    <cellStyle name="Separador de milhares 2 3 6 2 2 2 3" xfId="20118"/>
    <cellStyle name="Output 2 6 2" xfId="20119"/>
    <cellStyle name="Note 3 4 3 3" xfId="20120"/>
    <cellStyle name="Separador de milhares 2 3 6 2 2 2 3 2" xfId="20121"/>
    <cellStyle name="Output 3 3 2 9 3" xfId="20122"/>
    <cellStyle name="Output 2 6 2 2" xfId="20123"/>
    <cellStyle name="Note 3 4 3 3 2" xfId="20124"/>
    <cellStyle name="Separador de milhares 2 3 6 2 2 2 4" xfId="20125"/>
    <cellStyle name="Output 2 6 3" xfId="20126"/>
    <cellStyle name="Note 3 4 3 4" xfId="20127"/>
    <cellStyle name="Separador de milhares 2 3 6 2 2 2 5" xfId="20128"/>
    <cellStyle name="Output 2 6 4" xfId="20129"/>
    <cellStyle name="Note 3 4 3 5" xfId="20130"/>
    <cellStyle name="Separador de milhares 2 3 6 2 2 3" xfId="20131"/>
    <cellStyle name="Note 3 4 4" xfId="20132"/>
    <cellStyle name="Separador de milhares 2 3 6 2 2 3 2" xfId="20133"/>
    <cellStyle name="Note 3 4 4 2" xfId="20134"/>
    <cellStyle name="Separador de milhares 2 3 6 2 2 3 2 2" xfId="20135"/>
    <cellStyle name="Note 3 4 4 2 2" xfId="20136"/>
    <cellStyle name="Separador de milhares 2 3 6 2 2 3 3" xfId="20137"/>
    <cellStyle name="Output 2 7 2" xfId="20138"/>
    <cellStyle name="Note 3 4 4 3" xfId="20139"/>
    <cellStyle name="Output 2 7 2 2" xfId="20140"/>
    <cellStyle name="Note 3 4 4 3 2" xfId="20141"/>
    <cellStyle name="Output 2 7 3" xfId="20142"/>
    <cellStyle name="Note 3 4 4 4" xfId="20143"/>
    <cellStyle name="Output 2 7 4" xfId="20144"/>
    <cellStyle name="Note 3 4 4 5" xfId="20145"/>
    <cellStyle name="Separador de milhares 2 3 6 2 2 4" xfId="20146"/>
    <cellStyle name="Porcentagem 12 2" xfId="20147"/>
    <cellStyle name="Note 3 4 5" xfId="20148"/>
    <cellStyle name="Total 2 2 2 2 10 3" xfId="20149"/>
    <cellStyle name="Separador de milhares 2 3 6 2 2 4 2" xfId="20150"/>
    <cellStyle name="Note 3 4 5 2" xfId="20151"/>
    <cellStyle name="Separador de milhares 2 3 6 2 2 4 2 2" xfId="20152"/>
    <cellStyle name="Note 3 4 5 2 2" xfId="20153"/>
    <cellStyle name="Total 2 2 2 2 10 4" xfId="20154"/>
    <cellStyle name="Separador de milhares 2 3 6 2 2 4 3" xfId="20155"/>
    <cellStyle name="Output 2 8 2" xfId="20156"/>
    <cellStyle name="Note 3 4 5 3" xfId="20157"/>
    <cellStyle name="Output 2 8 2 2" xfId="20158"/>
    <cellStyle name="Note 3 4 5 3 2" xfId="20159"/>
    <cellStyle name="Separador de milhares 2 3 6 2 2 5" xfId="20160"/>
    <cellStyle name="Note 3 4 6" xfId="20161"/>
    <cellStyle name="Total 2 2 2 2 11 3" xfId="20162"/>
    <cellStyle name="Separador de milhares 2 3 6 2 2 5 2" xfId="20163"/>
    <cellStyle name="Note 3 4 6 2" xfId="20164"/>
    <cellStyle name="Note 3 4 6 2 2" xfId="20165"/>
    <cellStyle name="Note 3 4 6 2 3" xfId="20166"/>
    <cellStyle name="Output 2 9 2" xfId="20167"/>
    <cellStyle name="Note 3 4 6 3" xfId="20168"/>
    <cellStyle name="Separador de milhares 2 3 6 2 2 6" xfId="20169"/>
    <cellStyle name="Note 3 4 7" xfId="20170"/>
    <cellStyle name="Note 3 4 7 2" xfId="20171"/>
    <cellStyle name="Note 3 4 7 3" xfId="20172"/>
    <cellStyle name="Total 2 2 2 2 4 3 2" xfId="20173"/>
    <cellStyle name="Separador de milhares 2 3 6 2 2 7" xfId="20174"/>
    <cellStyle name="Note 3 4 8" xfId="20175"/>
    <cellStyle name="Note 3 4 8 3" xfId="20176"/>
    <cellStyle name="Note 3 4 9 2" xfId="20177"/>
    <cellStyle name="Note 3 5" xfId="20178"/>
    <cellStyle name="Separador de milhares 10 4 3 3 3 2 3 2" xfId="20179"/>
    <cellStyle name="Note 3 5 11" xfId="20180"/>
    <cellStyle name="Note 3 5 2" xfId="20181"/>
    <cellStyle name="Note 3 5 2 2" xfId="20182"/>
    <cellStyle name="Note 3 5 2 2 2" xfId="20183"/>
    <cellStyle name="Note 3 5 2 2 3" xfId="20184"/>
    <cellStyle name="Output 3 5 2" xfId="20185"/>
    <cellStyle name="Note 3 5 2 3" xfId="20186"/>
    <cellStyle name="Output 3 5 2 2" xfId="20187"/>
    <cellStyle name="Note 3 5 2 3 2" xfId="20188"/>
    <cellStyle name="Output 3 5 3" xfId="20189"/>
    <cellStyle name="Note 3 5 2 4" xfId="20190"/>
    <cellStyle name="Output 3 5 4" xfId="20191"/>
    <cellStyle name="Note 3 5 2 5" xfId="20192"/>
    <cellStyle name="Note 3 5 3" xfId="20193"/>
    <cellStyle name="Result" xfId="20194"/>
    <cellStyle name="Note 3 5 3 2" xfId="20195"/>
    <cellStyle name="Output 3 6 2" xfId="20196"/>
    <cellStyle name="Note 3 5 3 3" xfId="20197"/>
    <cellStyle name="Output 3 6 2 2" xfId="20198"/>
    <cellStyle name="Note 3 5 3 3 2" xfId="20199"/>
    <cellStyle name="Output 3 6 3" xfId="20200"/>
    <cellStyle name="Note 3 5 3 4" xfId="20201"/>
    <cellStyle name="Output 3 6 4" xfId="20202"/>
    <cellStyle name="Note 3 5 3 5" xfId="20203"/>
    <cellStyle name="Note 3 5 4 2" xfId="20204"/>
    <cellStyle name="Note 3 5 4 2 2" xfId="20205"/>
    <cellStyle name="Note 3 5 4 2 3" xfId="20206"/>
    <cellStyle name="Output 3 7 2" xfId="20207"/>
    <cellStyle name="Note 3 5 4 3" xfId="20208"/>
    <cellStyle name="Output 3 7 3" xfId="20209"/>
    <cellStyle name="Note 3 5 4 4" xfId="20210"/>
    <cellStyle name="Output 3 7 4" xfId="20211"/>
    <cellStyle name="Note 3 5 4 5" xfId="20212"/>
    <cellStyle name="Note 3 5 5 2" xfId="20213"/>
    <cellStyle name="Output 3 8 2" xfId="20214"/>
    <cellStyle name="Note 3 5 5 3" xfId="20215"/>
    <cellStyle name="Note 3 5 6 2" xfId="20216"/>
    <cellStyle name="Output 3 9 2" xfId="20217"/>
    <cellStyle name="Note 3 5 6 3" xfId="20218"/>
    <cellStyle name="Output 3 9 3" xfId="20219"/>
    <cellStyle name="Note 3 5 6 4" xfId="20220"/>
    <cellStyle name="Note 3 5 7" xfId="20221"/>
    <cellStyle name="Note 3 5 7 2" xfId="20222"/>
    <cellStyle name="Note 3 5 7 3" xfId="20223"/>
    <cellStyle name="Total 2 2 2 2 4 4 2" xfId="20224"/>
    <cellStyle name="Note 3 5 8" xfId="20225"/>
    <cellStyle name="Separador de milhares 2 8 2 2 2 2" xfId="20226"/>
    <cellStyle name="Note 3 5 8 3" xfId="20227"/>
    <cellStyle name="Note 3 5 9 2" xfId="20228"/>
    <cellStyle name="Note 3 6" xfId="20229"/>
    <cellStyle name="Note 3 6 2" xfId="20230"/>
    <cellStyle name="Note 3 6 2 2" xfId="20231"/>
    <cellStyle name="Note 3 6 2 2 2" xfId="20232"/>
    <cellStyle name="Note 3 6 3" xfId="20233"/>
    <cellStyle name="Note 3 6 3 2" xfId="20234"/>
    <cellStyle name="Note 3 6 4 2" xfId="20235"/>
    <cellStyle name="Porcentagem 14 2" xfId="20236"/>
    <cellStyle name="Note 3 6 5" xfId="20237"/>
    <cellStyle name="Note 3 6 5 2" xfId="20238"/>
    <cellStyle name="Porcentagem 14 3" xfId="20239"/>
    <cellStyle name="Note 3 6 6" xfId="20240"/>
    <cellStyle name="Porcentagem 14 3 2" xfId="20241"/>
    <cellStyle name="Note 3 6 6 2" xfId="20242"/>
    <cellStyle name="Note 3 6 7" xfId="20243"/>
    <cellStyle name="Total 2 2 2 2 4 5 2" xfId="20244"/>
    <cellStyle name="Note 3 6 8" xfId="20245"/>
    <cellStyle name="Note 3 7" xfId="20246"/>
    <cellStyle name="Output 5 5 2" xfId="20247"/>
    <cellStyle name="Note 3 7 2 3" xfId="20248"/>
    <cellStyle name="Note 3 7 3" xfId="20249"/>
    <cellStyle name="Note 3 7 4" xfId="20250"/>
    <cellStyle name="Note 3 8" xfId="20251"/>
    <cellStyle name="Note 3 8 2" xfId="20252"/>
    <cellStyle name="Note 3 8 2 2" xfId="20253"/>
    <cellStyle name="Note 3 8 3" xfId="20254"/>
    <cellStyle name="Note 3 8 4" xfId="20255"/>
    <cellStyle name="Note 3 9" xfId="20256"/>
    <cellStyle name="Note 3 9 2" xfId="20257"/>
    <cellStyle name="Note 3 9 2 2" xfId="20258"/>
    <cellStyle name="Note 3 9 3" xfId="20259"/>
    <cellStyle name="Note 3 9 4" xfId="20260"/>
    <cellStyle name="Saída 2 2 2 4 3 2 3" xfId="20261"/>
    <cellStyle name="Note 4 2" xfId="20262"/>
    <cellStyle name="Note 4 2 2" xfId="20263"/>
    <cellStyle name="Saída 2 2 2 4 3 2 4" xfId="20264"/>
    <cellStyle name="Note 4 3" xfId="20265"/>
    <cellStyle name="Separador de milhares 2 19 2 2 8" xfId="20266"/>
    <cellStyle name="Note 4 3 2" xfId="20267"/>
    <cellStyle name="Note 4 4" xfId="20268"/>
    <cellStyle name="Note 4 4 2" xfId="20269"/>
    <cellStyle name="Note 4 6" xfId="20270"/>
    <cellStyle name="Saída 2 2 2 4 3 3 3" xfId="20271"/>
    <cellStyle name="Note 5 2" xfId="20272"/>
    <cellStyle name="Note 5 2 2" xfId="20273"/>
    <cellStyle name="Note 5 3" xfId="20274"/>
    <cellStyle name="Note 5 3 2" xfId="20275"/>
    <cellStyle name="Output" xfId="20276"/>
    <cellStyle name="Output 2" xfId="20277"/>
    <cellStyle name="Output 2 10" xfId="20278"/>
    <cellStyle name="Vírgula 8" xfId="20279"/>
    <cellStyle name="Separador de milhares 2 2 8 3 8" xfId="20280"/>
    <cellStyle name="Output 2 10 2" xfId="20281"/>
    <cellStyle name="Vírgula 9" xfId="20282"/>
    <cellStyle name="Separador de milhares 2 2 8 3 9" xfId="20283"/>
    <cellStyle name="Output 2 10 3" xfId="20284"/>
    <cellStyle name="Output 2 10 4" xfId="20285"/>
    <cellStyle name="Output 2 11" xfId="20286"/>
    <cellStyle name="Output 2 12" xfId="20287"/>
    <cellStyle name="Output 2 12 2" xfId="20288"/>
    <cellStyle name="Saída 3 3 2 2 9" xfId="20289"/>
    <cellStyle name="Output 2 2" xfId="20290"/>
    <cellStyle name="Output 2 2 10" xfId="20291"/>
    <cellStyle name="Output 2 2 10 2" xfId="20292"/>
    <cellStyle name="Output 2 2 10 3" xfId="20293"/>
    <cellStyle name="Output 2 2 10 4" xfId="20294"/>
    <cellStyle name="Output 2 2 11 2" xfId="20295"/>
    <cellStyle name="Output 2 2 11 3" xfId="20296"/>
    <cellStyle name="Saída 3 3 2 2 9 2" xfId="20297"/>
    <cellStyle name="Output 2 2 2" xfId="20298"/>
    <cellStyle name="Output 2 2 2 2" xfId="20299"/>
    <cellStyle name="Output 2 2 2 2 10" xfId="20300"/>
    <cellStyle name="Output 2 2 2 2 11" xfId="20301"/>
    <cellStyle name="Output 2 2 2 2 12" xfId="20302"/>
    <cellStyle name="Output 2 2 2 2 2" xfId="20303"/>
    <cellStyle name="Output 2 2 2 2 2 2" xfId="20304"/>
    <cellStyle name="Output 2 2 2 2 2 2 2" xfId="20305"/>
    <cellStyle name="Output 2 2 2 2 2 2 3" xfId="20306"/>
    <cellStyle name="Output 2 2 2 2 2 2 4" xfId="20307"/>
    <cellStyle name="Separador de milhares 7 3 3 2 3" xfId="20308"/>
    <cellStyle name="Output 2 2 2 2 2 6" xfId="20309"/>
    <cellStyle name="Total 3 2 6 3 2" xfId="20310"/>
    <cellStyle name="Output 2 2 2 2 3" xfId="20311"/>
    <cellStyle name="Output 2 2 2 2 3 2" xfId="20312"/>
    <cellStyle name="Output 2 2 2 2 3 2 3" xfId="20313"/>
    <cellStyle name="Output 2 2 2 2 3 2 4" xfId="20314"/>
    <cellStyle name="Output 2 2 2 2 3 3 2" xfId="20315"/>
    <cellStyle name="Output 2 2 2 2 3 3 3" xfId="20316"/>
    <cellStyle name="Separador de milhares 7 3 3 3 2" xfId="20317"/>
    <cellStyle name="Output 2 2 2 2 3 5" xfId="20318"/>
    <cellStyle name="Total 2 2 2 2 2 2 2" xfId="20319"/>
    <cellStyle name="Output 2 2 2 2 3 6" xfId="20320"/>
    <cellStyle name="Total 3 2 6 3 3" xfId="20321"/>
    <cellStyle name="Output 2 2 2 2 4" xfId="20322"/>
    <cellStyle name="Output 2 2 2 2 4 2" xfId="20323"/>
    <cellStyle name="Output 5 4" xfId="20324"/>
    <cellStyle name="Output 2 2 2 2 4 3 2" xfId="20325"/>
    <cellStyle name="Separador de milhares 2 11 3 10" xfId="20326"/>
    <cellStyle name="Saída 3 2 3 2 2 10" xfId="20327"/>
    <cellStyle name="Output 5 5" xfId="20328"/>
    <cellStyle name="Output 2 2 2 2 4 3 3" xfId="20329"/>
    <cellStyle name="Output 2 2 2 2 4 5" xfId="20330"/>
    <cellStyle name="Total 2 2 2 2 2 3 2" xfId="20331"/>
    <cellStyle name="Output 2 2 2 2 4 6" xfId="20332"/>
    <cellStyle name="Output 2 2 2 2 5 2 2" xfId="20333"/>
    <cellStyle name="Output 2 2 2 2 5 2 3" xfId="20334"/>
    <cellStyle name="Output 2 2 2 2 5 2 4" xfId="20335"/>
    <cellStyle name="Output 2 2 2 2 5 3 2" xfId="20336"/>
    <cellStyle name="Output 2 2 2 2 5 3 3" xfId="20337"/>
    <cellStyle name="Output 2 2 2 2 5 4" xfId="20338"/>
    <cellStyle name="Output 2 2 2 2 5 5" xfId="20339"/>
    <cellStyle name="Total 2 2 2 2 2 4 2" xfId="20340"/>
    <cellStyle name="Output 2 2 2 2 5 6" xfId="20341"/>
    <cellStyle name="Output 2 2 2 2 6 2 2" xfId="20342"/>
    <cellStyle name="Output 2 2 2 2 6 2 3" xfId="20343"/>
    <cellStyle name="Output 2 2 2 2 6 2 4" xfId="20344"/>
    <cellStyle name="Output 2 2 2 2 6 3" xfId="20345"/>
    <cellStyle name="Output 2 2 2 2 6 4" xfId="20346"/>
    <cellStyle name="Output 2 2 2 2 6 5" xfId="20347"/>
    <cellStyle name="Output 2 2 2 2 7 2" xfId="20348"/>
    <cellStyle name="Output 2 2 2 2 7 3" xfId="20349"/>
    <cellStyle name="Output 2 2 2 2 7 4" xfId="20350"/>
    <cellStyle name="Output 2 2 2 2 8 2" xfId="20351"/>
    <cellStyle name="Output 2 2 2 2 8 3" xfId="20352"/>
    <cellStyle name="Output 2 2 2 2 8 4" xfId="20353"/>
    <cellStyle name="Output 2 2 2 3" xfId="20354"/>
    <cellStyle name="Output 2 2 2 3 2" xfId="20355"/>
    <cellStyle name="Total 3 2 6 4 2" xfId="20356"/>
    <cellStyle name="Output 2 2 2 3 3" xfId="20357"/>
    <cellStyle name="Total 3 2 6 4 3" xfId="20358"/>
    <cellStyle name="Output 2 2 2 3 4" xfId="20359"/>
    <cellStyle name="Output 2 2 2 3 9" xfId="20360"/>
    <cellStyle name="Output 2 2 2 4" xfId="20361"/>
    <cellStyle name="Output 2 2 2 4 2" xfId="20362"/>
    <cellStyle name="Total 3 2 6 5 2" xfId="20363"/>
    <cellStyle name="Output 2 2 2 4 3" xfId="20364"/>
    <cellStyle name="Total 3 2 6 5 3" xfId="20365"/>
    <cellStyle name="Output 2 2 2 4 4" xfId="20366"/>
    <cellStyle name="Output 2 2 2 5 2" xfId="20367"/>
    <cellStyle name="Total 3 2 6 6 2" xfId="20368"/>
    <cellStyle name="Output 2 2 2 5 3" xfId="20369"/>
    <cellStyle name="Total 3 2 6 6 3" xfId="20370"/>
    <cellStyle name="Output 2 2 2 5 4" xfId="20371"/>
    <cellStyle name="Output 2 2 2 6 2" xfId="20372"/>
    <cellStyle name="Output 2 2 2 6 3" xfId="20373"/>
    <cellStyle name="Output 2 2 2 6 4" xfId="20374"/>
    <cellStyle name="Vírgula 7 6" xfId="20375"/>
    <cellStyle name="Output 2 2 2 7 2 3" xfId="20376"/>
    <cellStyle name="Vírgula 7 7" xfId="20377"/>
    <cellStyle name="Output 2 2 2 7 2 4" xfId="20378"/>
    <cellStyle name="Output 2 2 2 9 2" xfId="20379"/>
    <cellStyle name="Saída 3 3 2 2 9 3" xfId="20380"/>
    <cellStyle name="Output 2 2 3" xfId="20381"/>
    <cellStyle name="Output 2 2 3 10" xfId="20382"/>
    <cellStyle name="Output 2 2 3 11" xfId="20383"/>
    <cellStyle name="Output 2 2 3 12" xfId="20384"/>
    <cellStyle name="Output 2 2 3 2" xfId="20385"/>
    <cellStyle name="Output 2 2 3 2 2" xfId="20386"/>
    <cellStyle name="Separador de milhares 2 3 9 2 2 2 3" xfId="20387"/>
    <cellStyle name="Output 2 2 3 2 2 2" xfId="20388"/>
    <cellStyle name="Separador de milhares 2 3 9 2 2 2 4" xfId="20389"/>
    <cellStyle name="Output 2 2 3 2 2 3" xfId="20390"/>
    <cellStyle name="Separador de milhares 2 3 9 2 2 2 5" xfId="20391"/>
    <cellStyle name="Output 2 2 3 2 2 4" xfId="20392"/>
    <cellStyle name="Output 2 2 3 2 3" xfId="20393"/>
    <cellStyle name="Separador de milhares 2 3 9 2 2 3 3" xfId="20394"/>
    <cellStyle name="Output 2 2 3 2 3 2" xfId="20395"/>
    <cellStyle name="Output 2 2 3 2 3 3" xfId="20396"/>
    <cellStyle name="Output 2 2 3 2 4" xfId="20397"/>
    <cellStyle name="Output 2 2 3 3" xfId="20398"/>
    <cellStyle name="Output 2 2 3 3 2" xfId="20399"/>
    <cellStyle name="Output 2 2 3 3 2 2" xfId="20400"/>
    <cellStyle name="Output 2 2 3 3 2 3" xfId="20401"/>
    <cellStyle name="Output 2 2 3 3 2 4" xfId="20402"/>
    <cellStyle name="Output 2 2 3 3 3" xfId="20403"/>
    <cellStyle name="Output 2 2 3 3 3 2" xfId="20404"/>
    <cellStyle name="Output 2 2 3 3 3 3" xfId="20405"/>
    <cellStyle name="Output 2 2 3 3 4" xfId="20406"/>
    <cellStyle name="Output 2 2 3 4" xfId="20407"/>
    <cellStyle name="Output 2 2 3 4 2" xfId="20408"/>
    <cellStyle name="Output 2 2 3 4 2 2" xfId="20409"/>
    <cellStyle name="Output 2 2 3 4 2 3" xfId="20410"/>
    <cellStyle name="Output 2 2 3 4 2 4" xfId="20411"/>
    <cellStyle name="Output 2 2 3 4 3" xfId="20412"/>
    <cellStyle name="Output 2 2 3 4 3 2" xfId="20413"/>
    <cellStyle name="Output 2 2 3 4 3 3" xfId="20414"/>
    <cellStyle name="Output 2 2 3 4 4" xfId="20415"/>
    <cellStyle name="Output 2 2 3 5 2" xfId="20416"/>
    <cellStyle name="Output 2 2 3 5 3" xfId="20417"/>
    <cellStyle name="Output 2 2 3 5 4" xfId="20418"/>
    <cellStyle name="Output 2 2 3 6 2" xfId="20419"/>
    <cellStyle name="Output 2 2 3 6 3" xfId="20420"/>
    <cellStyle name="Output 2 2 3 6 4" xfId="20421"/>
    <cellStyle name="Output 2 2 3 8 4" xfId="20422"/>
    <cellStyle name="Output 2 2 3 9 2" xfId="20423"/>
    <cellStyle name="Separador de milhares 10 4 2 2 3 2 2 2" xfId="20424"/>
    <cellStyle name="Output 2 2 4" xfId="20425"/>
    <cellStyle name="Output 2 2 4 2" xfId="20426"/>
    <cellStyle name="Output 2 2 4 2 2" xfId="20427"/>
    <cellStyle name="Separador de milhares 2 3 9 3 2 2 3" xfId="20428"/>
    <cellStyle name="Output 2 2 4 2 2 2" xfId="20429"/>
    <cellStyle name="Output 2 2 4 2 2 3" xfId="20430"/>
    <cellStyle name="Output 2 2 4 2 3" xfId="20431"/>
    <cellStyle name="Total 3 2 3 2 2 11" xfId="20432"/>
    <cellStyle name="Output 2 2 4 3 2" xfId="20433"/>
    <cellStyle name="Total 3 2 3 2 2 12" xfId="20434"/>
    <cellStyle name="Output 2 2 4 3 3" xfId="20435"/>
    <cellStyle name="Output 2 2 4 4 2" xfId="20436"/>
    <cellStyle name="Output 2 2 4 4 3" xfId="20437"/>
    <cellStyle name="Separador de milhares 2 2 2 2 2 7" xfId="20438"/>
    <cellStyle name="Output 2 2 4 5 2" xfId="20439"/>
    <cellStyle name="Separador de milhares 2 2 2 2 2 8" xfId="20440"/>
    <cellStyle name="Output 2 2 4 5 3" xfId="20441"/>
    <cellStyle name="Output 2 2 4 6 2" xfId="20442"/>
    <cellStyle name="Output 2 2 4 6 3" xfId="20443"/>
    <cellStyle name="Output 2 2 6 2 3" xfId="20444"/>
    <cellStyle name="Output 2 2 6 2 4" xfId="20445"/>
    <cellStyle name="Output 2 2 6 4" xfId="20446"/>
    <cellStyle name="Output 2 2 6 5" xfId="20447"/>
    <cellStyle name="Output 2 2 7 4" xfId="20448"/>
    <cellStyle name="Output 2 2 7 5" xfId="20449"/>
    <cellStyle name="Total 3 2 3 2 2 2 6" xfId="20450"/>
    <cellStyle name="Separador de milhares 9 3 5" xfId="20451"/>
    <cellStyle name="Saída 3 2 2 7" xfId="20452"/>
    <cellStyle name="Output 2 2 8 3" xfId="20453"/>
    <cellStyle name="Separador de milhares 9 3 6" xfId="20454"/>
    <cellStyle name="Saída 3 2 2 8" xfId="20455"/>
    <cellStyle name="Output 2 2 8 4" xfId="20456"/>
    <cellStyle name="Total 3 2 3 2 2 3 6" xfId="20457"/>
    <cellStyle name="Saída 3 2 3 7" xfId="20458"/>
    <cellStyle name="Output 2 2 9 3" xfId="20459"/>
    <cellStyle name="Saída 3 2 3 8" xfId="20460"/>
    <cellStyle name="Output 2 2 9 4" xfId="20461"/>
    <cellStyle name="Output 2 3" xfId="20462"/>
    <cellStyle name="Output 2 3 10" xfId="20463"/>
    <cellStyle name="Output 2 3 10 2" xfId="20464"/>
    <cellStyle name="Output 2 3 10 3" xfId="20465"/>
    <cellStyle name="Output 2 3 10 4" xfId="20466"/>
    <cellStyle name="Output 3 4 2 2" xfId="20467"/>
    <cellStyle name="Output 2 3 11" xfId="20468"/>
    <cellStyle name="Output 3 4 2 2 2" xfId="20469"/>
    <cellStyle name="Output 2 3 11 2" xfId="20470"/>
    <cellStyle name="Output 3 4 2 2 3" xfId="20471"/>
    <cellStyle name="Output 2 3 11 3" xfId="20472"/>
    <cellStyle name="Output 3 4 2 3" xfId="20473"/>
    <cellStyle name="Output 2 3 12" xfId="20474"/>
    <cellStyle name="Output 3 4 2 4" xfId="20475"/>
    <cellStyle name="Output 2 3 13" xfId="20476"/>
    <cellStyle name="Output 2 3 2" xfId="20477"/>
    <cellStyle name="Output 2 3 2 2" xfId="20478"/>
    <cellStyle name="Output 2 3 2 2 10" xfId="20479"/>
    <cellStyle name="Output 2 3 2 2 2" xfId="20480"/>
    <cellStyle name="Output 2 3 2 2 2 2" xfId="20481"/>
    <cellStyle name="Output 2 3 2 2 2 3" xfId="20482"/>
    <cellStyle name="Separador de milhares 8 3 3 2 2" xfId="20483"/>
    <cellStyle name="Porcentagem 9 3" xfId="20484"/>
    <cellStyle name="Output 2 3 2 2 2 5" xfId="20485"/>
    <cellStyle name="Separador de milhares 8 3 3 2 3" xfId="20486"/>
    <cellStyle name="Porcentagem 9 4" xfId="20487"/>
    <cellStyle name="Output 2 3 2 2 2 6" xfId="20488"/>
    <cellStyle name="Output 2 3 2 2 3" xfId="20489"/>
    <cellStyle name="Output 2 3 2 2 3 2" xfId="20490"/>
    <cellStyle name="Output 2 3 2 2 3 2 2" xfId="20491"/>
    <cellStyle name="Output 2 3 2 2 3 3" xfId="20492"/>
    <cellStyle name="Output 2 3 2 2 3 3 2" xfId="20493"/>
    <cellStyle name="Output 2 3 2 2 3 5" xfId="20494"/>
    <cellStyle name="Total 2 2 3 2 2 2 2" xfId="20495"/>
    <cellStyle name="Output 2 3 2 2 3 6" xfId="20496"/>
    <cellStyle name="Output 2 3 2 2 4" xfId="20497"/>
    <cellStyle name="Output 2 3 2 2 4 2" xfId="20498"/>
    <cellStyle name="Output 2 3 2 2 4 2 2" xfId="20499"/>
    <cellStyle name="Output 2 3 2 2 4 3" xfId="20500"/>
    <cellStyle name="Output 2 3 2 2 4 3 2" xfId="20501"/>
    <cellStyle name="Output 2 3 2 2 4 5" xfId="20502"/>
    <cellStyle name="Total 2 2 3 2 2 3 2" xfId="20503"/>
    <cellStyle name="Output 2 3 2 2 4 6" xfId="20504"/>
    <cellStyle name="Output 2 3 2 2 5 5" xfId="20505"/>
    <cellStyle name="Total 2 2 3 2 2 4 2" xfId="20506"/>
    <cellStyle name="Output 2 3 2 2 5 6" xfId="20507"/>
    <cellStyle name="Output 2 3 2 2 6 3" xfId="20508"/>
    <cellStyle name="Output 2 3 2 2 6 5" xfId="20509"/>
    <cellStyle name="Output 2 3 2 2 7 2" xfId="20510"/>
    <cellStyle name="Output 2 3 2 2 7 3" xfId="20511"/>
    <cellStyle name="Output 2 3 2 2 7 4" xfId="20512"/>
    <cellStyle name="Output 2 3 2 2 8 2" xfId="20513"/>
    <cellStyle name="Output 2 3 2 2 8 3" xfId="20514"/>
    <cellStyle name="Output 2 3 2 2 8 4" xfId="20515"/>
    <cellStyle name="Output 2 3 2 2 9" xfId="20516"/>
    <cellStyle name="Output 2 3 2 2 9 2" xfId="20517"/>
    <cellStyle name="Output 2 3 2 2 9 3" xfId="20518"/>
    <cellStyle name="Output 2 3 2 3 2" xfId="20519"/>
    <cellStyle name="Output 2 3 2 3 2 4" xfId="20520"/>
    <cellStyle name="Output 2 3 2 3 3" xfId="20521"/>
    <cellStyle name="Output 2 3 2 3 4" xfId="20522"/>
    <cellStyle name="Output 2 3 2 3 9" xfId="20523"/>
    <cellStyle name="Output 2 3 2 4 3" xfId="20524"/>
    <cellStyle name="Total 2 2" xfId="20525"/>
    <cellStyle name="Output 2 3 2 4 4" xfId="20526"/>
    <cellStyle name="Output 2 3 2 5 2" xfId="20527"/>
    <cellStyle name="Output 2 3 2 5 2 2" xfId="20528"/>
    <cellStyle name="Output 2 3 2 5 2 3" xfId="20529"/>
    <cellStyle name="Output 2 3 2 5 2 4" xfId="20530"/>
    <cellStyle name="Output 2 3 2 5 3" xfId="20531"/>
    <cellStyle name="Total 3 2" xfId="20532"/>
    <cellStyle name="Output 2 3 2 5 4" xfId="20533"/>
    <cellStyle name="Output 2 3 2 6 2" xfId="20534"/>
    <cellStyle name="Output 2 3 2 6 2 2" xfId="20535"/>
    <cellStyle name="Output 2 3 2 6 2 3" xfId="20536"/>
    <cellStyle name="Output 2 3 2 6 2 4" xfId="20537"/>
    <cellStyle name="Output 2 3 2 6 3" xfId="20538"/>
    <cellStyle name="Output 2 3 2 6 4" xfId="20539"/>
    <cellStyle name="Output 2 3 2 7" xfId="20540"/>
    <cellStyle name="Output 2 3 2 7 2" xfId="20541"/>
    <cellStyle name="Output 2 3 2 7 2 3" xfId="20542"/>
    <cellStyle name="Output 2 3 2 7 2 4" xfId="20543"/>
    <cellStyle name="Output 2 3 2 7 3" xfId="20544"/>
    <cellStyle name="Output 2 3 2 7 4" xfId="20545"/>
    <cellStyle name="Output 2 3 2 8" xfId="20546"/>
    <cellStyle name="Output 2 3 2 8 2" xfId="20547"/>
    <cellStyle name="Output 2 3 2 9" xfId="20548"/>
    <cellStyle name="Output 2 3 2 9 2" xfId="20549"/>
    <cellStyle name="Output 2 3 3" xfId="20550"/>
    <cellStyle name="Output 2 3 3 10" xfId="20551"/>
    <cellStyle name="Output 2 3 3 11" xfId="20552"/>
    <cellStyle name="Output 2 3 3 12" xfId="20553"/>
    <cellStyle name="Output 2 3 3 2" xfId="20554"/>
    <cellStyle name="Output 2 3 3 2 2" xfId="20555"/>
    <cellStyle name="Output 2 3 3 2 2 2" xfId="20556"/>
    <cellStyle name="Output 2 3 3 2 2 3" xfId="20557"/>
    <cellStyle name="Output 2 3 3 2 2 4" xfId="20558"/>
    <cellStyle name="Output 2 3 3 2 3" xfId="20559"/>
    <cellStyle name="Output 2 3 3 2 3 2" xfId="20560"/>
    <cellStyle name="Output 2 3 3 2 3 3" xfId="20561"/>
    <cellStyle name="Output 2 3 3 2 4" xfId="20562"/>
    <cellStyle name="Output 2 3 3 3" xfId="20563"/>
    <cellStyle name="Output 2 3 3 3 2" xfId="20564"/>
    <cellStyle name="Output 2 3 3 3 3" xfId="20565"/>
    <cellStyle name="Output 2 3 3 3 4" xfId="20566"/>
    <cellStyle name="Output 2 3 3 4" xfId="20567"/>
    <cellStyle name="Output 2 3 3 4 2" xfId="20568"/>
    <cellStyle name="Output 2 3 3 4 3" xfId="20569"/>
    <cellStyle name="Output 2 3 3 4 4" xfId="20570"/>
    <cellStyle name="Separador de milhares 2 11 2 2 10" xfId="20571"/>
    <cellStyle name="Output 2 3 3 5 2" xfId="20572"/>
    <cellStyle name="Output 2 3 3 5 2 4" xfId="20573"/>
    <cellStyle name="Output 2 3 3 5 3" xfId="20574"/>
    <cellStyle name="Output 2 3 3 5 3 2" xfId="20575"/>
    <cellStyle name="Output 2 3 3 5 3 3" xfId="20576"/>
    <cellStyle name="Output 2 3 3 5 4" xfId="20577"/>
    <cellStyle name="Output 2 3 3 6 2" xfId="20578"/>
    <cellStyle name="Output 2 3 3 6 3" xfId="20579"/>
    <cellStyle name="Output 2 3 3 6 4" xfId="20580"/>
    <cellStyle name="Output 2 3 3 7 2" xfId="20581"/>
    <cellStyle name="Output 2 3 3 7 3" xfId="20582"/>
    <cellStyle name="Output 2 3 3 7 4" xfId="20583"/>
    <cellStyle name="Output 2 3 3 8" xfId="20584"/>
    <cellStyle name="Output 2 3 3 8 2" xfId="20585"/>
    <cellStyle name="Output 2 3 3 9" xfId="20586"/>
    <cellStyle name="Output 2 3 3 9 2" xfId="20587"/>
    <cellStyle name="Output 2 3 4" xfId="20588"/>
    <cellStyle name="Output 2 3 4 2" xfId="20589"/>
    <cellStyle name="Output 2 3 4 2 2" xfId="20590"/>
    <cellStyle name="Output 2 3 4 2 2 2" xfId="20591"/>
    <cellStyle name="Output 2 3 4 2 2 3" xfId="20592"/>
    <cellStyle name="Saída 2 2 3 2 2 8 2" xfId="20593"/>
    <cellStyle name="Output 2 3 4 2 3" xfId="20594"/>
    <cellStyle name="Saída 2 2 3 2 2 8 3" xfId="20595"/>
    <cellStyle name="Output 2 3 4 2 4" xfId="20596"/>
    <cellStyle name="Output 2 3 4 3" xfId="20597"/>
    <cellStyle name="Output 2 3 4 3 2" xfId="20598"/>
    <cellStyle name="Saída 2 2 3 2 2 9 2" xfId="20599"/>
    <cellStyle name="Output 2 3 4 3 3" xfId="20600"/>
    <cellStyle name="Output 2 3 4 4" xfId="20601"/>
    <cellStyle name="Output 2 3 4 4 2" xfId="20602"/>
    <cellStyle name="Output 2 3 4 4 3" xfId="20603"/>
    <cellStyle name="Separador de milhares 2 2 3 2 2 7" xfId="20604"/>
    <cellStyle name="Output 2 3 4 5 2" xfId="20605"/>
    <cellStyle name="Separador de milhares 2 2 3 2 2 8" xfId="20606"/>
    <cellStyle name="Output 2 3 4 5 3" xfId="20607"/>
    <cellStyle name="Output 2 3 4 6 2" xfId="20608"/>
    <cellStyle name="Output 2 3 4 6 3" xfId="20609"/>
    <cellStyle name="Output 2 3 4 7" xfId="20610"/>
    <cellStyle name="Separador de milhares 2 3 2 2 2 4 2 2" xfId="20611"/>
    <cellStyle name="Output 2 3 4 8" xfId="20612"/>
    <cellStyle name="Output 2 3 5" xfId="20613"/>
    <cellStyle name="Output 2 3 5 2" xfId="20614"/>
    <cellStyle name="Output 2 3 5 2 2" xfId="20615"/>
    <cellStyle name="Output 2 3 5 2 3" xfId="20616"/>
    <cellStyle name="Output 2 3 5 2 4" xfId="20617"/>
    <cellStyle name="Output 2 3 5 4" xfId="20618"/>
    <cellStyle name="Output 2 3 5 5" xfId="20619"/>
    <cellStyle name="Output 2 3 5 6" xfId="20620"/>
    <cellStyle name="Output 2 3 6" xfId="20621"/>
    <cellStyle name="Output 2 3 6 2" xfId="20622"/>
    <cellStyle name="Output 2 3 6 2 2" xfId="20623"/>
    <cellStyle name="Output 2 3 6 2 3" xfId="20624"/>
    <cellStyle name="Output 2 3 6 2 4" xfId="20625"/>
    <cellStyle name="Output 2 3 7" xfId="20626"/>
    <cellStyle name="Output 2 3 7 2" xfId="20627"/>
    <cellStyle name="Output 2 3 7 2 2" xfId="20628"/>
    <cellStyle name="Output 2 3 7 2 3" xfId="20629"/>
    <cellStyle name="Output 2 3 7 2 4" xfId="20630"/>
    <cellStyle name="Output 2 3 7 3" xfId="20631"/>
    <cellStyle name="Output 2 3 7 4" xfId="20632"/>
    <cellStyle name="Output 2 3 8" xfId="20633"/>
    <cellStyle name="Total 3 2 3 2 3 2 5" xfId="20634"/>
    <cellStyle name="Saída 3 3 2 6" xfId="20635"/>
    <cellStyle name="Output 2 3 8 2" xfId="20636"/>
    <cellStyle name="Saída 3 3 2 6 2" xfId="20637"/>
    <cellStyle name="Saída 2 2 2 2 3 5" xfId="20638"/>
    <cellStyle name="Output 2 3 8 2 2" xfId="20639"/>
    <cellStyle name="Saída 3 3 2 6 3" xfId="20640"/>
    <cellStyle name="Saída 2 2 2 2 3 6" xfId="20641"/>
    <cellStyle name="Output 2 3 8 2 3" xfId="20642"/>
    <cellStyle name="Saída 3 3 2 6 4" xfId="20643"/>
    <cellStyle name="Saída 2 2 2 2 3 7" xfId="20644"/>
    <cellStyle name="Output 2 3 8 2 4" xfId="20645"/>
    <cellStyle name="Saída 3 3 2 7" xfId="20646"/>
    <cellStyle name="Output 2 3 8 3" xfId="20647"/>
    <cellStyle name="Saída 3 3 2 8" xfId="20648"/>
    <cellStyle name="Output 2 3 8 4" xfId="20649"/>
    <cellStyle name="Output 2 3 9" xfId="20650"/>
    <cellStyle name="Saída 3 3 3 6" xfId="20651"/>
    <cellStyle name="Output 2 3 9 2" xfId="20652"/>
    <cellStyle name="Saída 3 3 3 7" xfId="20653"/>
    <cellStyle name="Output 2 3 9 3" xfId="20654"/>
    <cellStyle name="Saída 3 3 3 8" xfId="20655"/>
    <cellStyle name="Output 2 3 9 4" xfId="20656"/>
    <cellStyle name="Output 2 4" xfId="20657"/>
    <cellStyle name="Output 2 4 10" xfId="20658"/>
    <cellStyle name="Output 3 4 7 2" xfId="20659"/>
    <cellStyle name="Output 2 4 11" xfId="20660"/>
    <cellStyle name="Output 2 4 2" xfId="20661"/>
    <cellStyle name="Output 2 4 2 2" xfId="20662"/>
    <cellStyle name="Output 2 4 2 2 2" xfId="20663"/>
    <cellStyle name="Output 2 4 2 2 3" xfId="20664"/>
    <cellStyle name="Output 2 4 2 2 4" xfId="20665"/>
    <cellStyle name="Output 2 4 2 3" xfId="20666"/>
    <cellStyle name="Output 2 4 2 3 2" xfId="20667"/>
    <cellStyle name="Output 2 4 2 3 3" xfId="20668"/>
    <cellStyle name="Output 2 4 2 4" xfId="20669"/>
    <cellStyle name="Output 2 4 2 5" xfId="20670"/>
    <cellStyle name="Output 2 4 2 6" xfId="20671"/>
    <cellStyle name="Output 2 4 3" xfId="20672"/>
    <cellStyle name="Output 2 4 3 2" xfId="20673"/>
    <cellStyle name="Output 2 4 3 2 2" xfId="20674"/>
    <cellStyle name="Output 2 4 3 2 3" xfId="20675"/>
    <cellStyle name="Output 2 4 3 2 4" xfId="20676"/>
    <cellStyle name="Output 2 4 3 3" xfId="20677"/>
    <cellStyle name="Output 2 4 3 3 2" xfId="20678"/>
    <cellStyle name="Output 2 4 3 3 3" xfId="20679"/>
    <cellStyle name="Output 2 4 3 4" xfId="20680"/>
    <cellStyle name="Output 2 4 3 5" xfId="20681"/>
    <cellStyle name="Output 2 4 4" xfId="20682"/>
    <cellStyle name="Output 2 4 4 2" xfId="20683"/>
    <cellStyle name="Output 2 4 4 2 2" xfId="20684"/>
    <cellStyle name="Saída 2 2 3 3 2 8 2" xfId="20685"/>
    <cellStyle name="Output 2 4 4 2 3" xfId="20686"/>
    <cellStyle name="Saída 2 2 3 3 2 8 3" xfId="20687"/>
    <cellStyle name="Output 2 4 4 2 4" xfId="20688"/>
    <cellStyle name="Output 2 4 4 3" xfId="20689"/>
    <cellStyle name="Output 2 4 4 3 2" xfId="20690"/>
    <cellStyle name="Saída 2 2 3 3 2 9 2" xfId="20691"/>
    <cellStyle name="Output 2 4 4 3 3" xfId="20692"/>
    <cellStyle name="Output 2 4 4 4" xfId="20693"/>
    <cellStyle name="Output 2 4 4 5" xfId="20694"/>
    <cellStyle name="Output 2 4 5" xfId="20695"/>
    <cellStyle name="Output 2 4 5 2" xfId="20696"/>
    <cellStyle name="Output 2 4 5 2 2" xfId="20697"/>
    <cellStyle name="Output 2 4 5 2 3" xfId="20698"/>
    <cellStyle name="Output 2 4 5 2 4" xfId="20699"/>
    <cellStyle name="Output 2 4 5 5" xfId="20700"/>
    <cellStyle name="Output 2 4 5 6" xfId="20701"/>
    <cellStyle name="Output 2 4 6" xfId="20702"/>
    <cellStyle name="Separador de milhares 10 4 2 2 3 4" xfId="20703"/>
    <cellStyle name="Output 2 4 6 2" xfId="20704"/>
    <cellStyle name="Output 2 4 6 4" xfId="20705"/>
    <cellStyle name="Output 2 4 7" xfId="20706"/>
    <cellStyle name="Output 2 4 7 2" xfId="20707"/>
    <cellStyle name="Output 2 4 7 3" xfId="20708"/>
    <cellStyle name="Output 2 4 7 4" xfId="20709"/>
    <cellStyle name="Separador de milhares 2 12 2 2 4 2 2" xfId="20710"/>
    <cellStyle name="Separador de milhares 2 12 2 2 2 2 2 2" xfId="20711"/>
    <cellStyle name="Output 2 5" xfId="20712"/>
    <cellStyle name="Output 2 5 2 2 2" xfId="20713"/>
    <cellStyle name="Output 2 5 2 2 3" xfId="20714"/>
    <cellStyle name="Separador de milhares 2 3 8 2 2 2 3" xfId="20715"/>
    <cellStyle name="Output 2 5 3 2" xfId="20716"/>
    <cellStyle name="Separador de milhares 2 3 8 2 2 2 4" xfId="20717"/>
    <cellStyle name="Output 2 5 3 3" xfId="20718"/>
    <cellStyle name="Separador de milhares 2 3 8 2 2 3 3" xfId="20719"/>
    <cellStyle name="Output 2 5 4 2" xfId="20720"/>
    <cellStyle name="Output 2 5 4 3" xfId="20721"/>
    <cellStyle name="Output 2 5 5" xfId="20722"/>
    <cellStyle name="Separador de milhares 2 3 8 2 2 4 3" xfId="20723"/>
    <cellStyle name="Output 2 5 5 2" xfId="20724"/>
    <cellStyle name="Output 2 5 5 3" xfId="20725"/>
    <cellStyle name="Output 2 5 6" xfId="20726"/>
    <cellStyle name="Output 2 5 6 2" xfId="20727"/>
    <cellStyle name="Output 2 5 6 3" xfId="20728"/>
    <cellStyle name="Output 2 5 7" xfId="20729"/>
    <cellStyle name="Output 2 6" xfId="20730"/>
    <cellStyle name="Output 2 6 2 2 3" xfId="20731"/>
    <cellStyle name="Output 2 6 3 2" xfId="20732"/>
    <cellStyle name="Output 2 6 4 2" xfId="20733"/>
    <cellStyle name="Separador de milhares 2 3 6 2 2 2 6" xfId="20734"/>
    <cellStyle name="Output 2 6 5" xfId="20735"/>
    <cellStyle name="Output 2 6 5 2" xfId="20736"/>
    <cellStyle name="Output 2 6 6 2" xfId="20737"/>
    <cellStyle name="Output 2 7" xfId="20738"/>
    <cellStyle name="Output 2 7 5" xfId="20739"/>
    <cellStyle name="Output 2 8" xfId="20740"/>
    <cellStyle name="Output 2 8 2 4" xfId="20741"/>
    <cellStyle name="Output 2 9 2 2" xfId="20742"/>
    <cellStyle name="Output 2 9 2 3" xfId="20743"/>
    <cellStyle name="Output 2 9 2 4" xfId="20744"/>
    <cellStyle name="Output 2 9 5" xfId="20745"/>
    <cellStyle name="Output 3" xfId="20746"/>
    <cellStyle name="planilhas 3 2" xfId="20747"/>
    <cellStyle name="Output 3 10 4" xfId="20748"/>
    <cellStyle name="Output 3 2 3 2 2" xfId="20749"/>
    <cellStyle name="Output 3 11 3" xfId="20750"/>
    <cellStyle name="planilhas 4 2" xfId="20751"/>
    <cellStyle name="Output 3 2 3 2 3" xfId="20752"/>
    <cellStyle name="Output 3 11 4" xfId="20753"/>
    <cellStyle name="Output 3 2 3 3 2" xfId="20754"/>
    <cellStyle name="Output 3 12 3" xfId="20755"/>
    <cellStyle name="Output 3 14" xfId="20756"/>
    <cellStyle name="Saída 3 3 2 3 9" xfId="20757"/>
    <cellStyle name="Output 3 2" xfId="20758"/>
    <cellStyle name="Output 3 2 10" xfId="20759"/>
    <cellStyle name="Output 3 2 11" xfId="20760"/>
    <cellStyle name="Output 3 2 12" xfId="20761"/>
    <cellStyle name="Output 3 2 2 10" xfId="20762"/>
    <cellStyle name="Output 3 2 2 11" xfId="20763"/>
    <cellStyle name="Output 3 2 2 12" xfId="20764"/>
    <cellStyle name="Output 3 2 2 2 2" xfId="20765"/>
    <cellStyle name="Output 3 2 2 2 3" xfId="20766"/>
    <cellStyle name="Output 3 2 2 2 3 2" xfId="20767"/>
    <cellStyle name="Output 3 2 2 3 2" xfId="20768"/>
    <cellStyle name="Output 3 2 2 3 3" xfId="20769"/>
    <cellStyle name="Output 3 2 2 3 3 2" xfId="20770"/>
    <cellStyle name="Total 3 2 2 3 2 6" xfId="20771"/>
    <cellStyle name="Output 3 2 2 4 2" xfId="20772"/>
    <cellStyle name="Output 3 2 2 4 3" xfId="20773"/>
    <cellStyle name="Output 3 2 2 4 3 2" xfId="20774"/>
    <cellStyle name="Output 3 2 2 4 3 3" xfId="20775"/>
    <cellStyle name="Total 3 2 2 3 3 6" xfId="20776"/>
    <cellStyle name="Output 3 2 2 5 2" xfId="20777"/>
    <cellStyle name="Output 3 2 2 5 3" xfId="20778"/>
    <cellStyle name="Total 3 2 2 3 4 6" xfId="20779"/>
    <cellStyle name="Output 3 2 2 6 2" xfId="20780"/>
    <cellStyle name="Output 3 2 2 6 3" xfId="20781"/>
    <cellStyle name="Separador de milhares 2 5 2 2 3 2" xfId="20782"/>
    <cellStyle name="Output 3 2 2 7" xfId="20783"/>
    <cellStyle name="Total 3 2 2 3 5 6" xfId="20784"/>
    <cellStyle name="Separador de milhares 2 5 2 2 3 2 2" xfId="20785"/>
    <cellStyle name="Output 3 2 2 7 2" xfId="20786"/>
    <cellStyle name="Output 3 2 2 7 3" xfId="20787"/>
    <cellStyle name="Output 3 2 3 2 2 2" xfId="20788"/>
    <cellStyle name="Output 3 2 3 2 2 3" xfId="20789"/>
    <cellStyle name="planilhas 5 2" xfId="20790"/>
    <cellStyle name="Output 3 2 3 3 3" xfId="20791"/>
    <cellStyle name="Separador de milhares 7 4 2 2 3 2 2 2" xfId="20792"/>
    <cellStyle name="Output 3 2 3 4 2" xfId="20793"/>
    <cellStyle name="planilhas 6 2" xfId="20794"/>
    <cellStyle name="Output 3 2 3 4 3" xfId="20795"/>
    <cellStyle name="planilhas 7 2" xfId="20796"/>
    <cellStyle name="Output 3 2 3 5 3" xfId="20797"/>
    <cellStyle name="Output 3 2 3 6 2" xfId="20798"/>
    <cellStyle name="planilhas 8 2" xfId="20799"/>
    <cellStyle name="Output 3 2 3 6 3" xfId="20800"/>
    <cellStyle name="Separador de milhares 2 5 2 2 4 2" xfId="20801"/>
    <cellStyle name="Output 3 2 3 7" xfId="20802"/>
    <cellStyle name="Output 3 2 4 2 2" xfId="20803"/>
    <cellStyle name="Output 3 2 4 2 3" xfId="20804"/>
    <cellStyle name="Output 3 2 4 3 2" xfId="20805"/>
    <cellStyle name="Output 3 2 4 3 3" xfId="20806"/>
    <cellStyle name="Separador de milhares 7 4 2 2 3 3 2" xfId="20807"/>
    <cellStyle name="Output 3 2 4 4" xfId="20808"/>
    <cellStyle name="Output 3 2 5 2" xfId="20809"/>
    <cellStyle name="Output 3 2 5 2 2" xfId="20810"/>
    <cellStyle name="Output 3 2 5 2 3" xfId="20811"/>
    <cellStyle name="Output 3 2 5 2 4" xfId="20812"/>
    <cellStyle name="Output 3 2 5 3" xfId="20813"/>
    <cellStyle name="Output 3 2 5 4" xfId="20814"/>
    <cellStyle name="Output 3 2 5 5" xfId="20815"/>
    <cellStyle name="Output 3 2 6" xfId="20816"/>
    <cellStyle name="Output 3 2 6 2" xfId="20817"/>
    <cellStyle name="Output 3 2 6 2 2" xfId="20818"/>
    <cellStyle name="Output 3 2 6 2 3" xfId="20819"/>
    <cellStyle name="Output 3 2 6 2 4" xfId="20820"/>
    <cellStyle name="Output 3 2 6 3" xfId="20821"/>
    <cellStyle name="Output 3 2 6 4" xfId="20822"/>
    <cellStyle name="Output 3 2 6 5" xfId="20823"/>
    <cellStyle name="Output 3 2 7" xfId="20824"/>
    <cellStyle name="Output 3 2 7 2" xfId="20825"/>
    <cellStyle name="Output 3 2 7 2 2" xfId="20826"/>
    <cellStyle name="Output 3 2 7 2 3" xfId="20827"/>
    <cellStyle name="Output 3 2 7 2 4" xfId="20828"/>
    <cellStyle name="Output 3 2 7 3" xfId="20829"/>
    <cellStyle name="Separador de milhares 2 20 3 3 2 2" xfId="20830"/>
    <cellStyle name="Separador de milhares 2 15 3 3 2 2" xfId="20831"/>
    <cellStyle name="Output 3 2 7 4" xfId="20832"/>
    <cellStyle name="Output 3 2 7 5" xfId="20833"/>
    <cellStyle name="Vírgula 3 5 2 2 2 2" xfId="20834"/>
    <cellStyle name="Output 3 2 8" xfId="20835"/>
    <cellStyle name="Vírgula 2 3 2 3" xfId="20836"/>
    <cellStyle name="Output 3 2 8 2" xfId="20837"/>
    <cellStyle name="Vírgula 2 3 2 4" xfId="20838"/>
    <cellStyle name="Output 3 2 8 3" xfId="20839"/>
    <cellStyle name="Vírgula 2 3 2 5" xfId="20840"/>
    <cellStyle name="Output 3 2 8 4" xfId="20841"/>
    <cellStyle name="Output 3 2 9" xfId="20842"/>
    <cellStyle name="Vírgula 2 3 3 3" xfId="20843"/>
    <cellStyle name="Output 3 2 9 2" xfId="20844"/>
    <cellStyle name="Vírgula 2 3 3 4" xfId="20845"/>
    <cellStyle name="Output 3 2 9 3" xfId="20846"/>
    <cellStyle name="Output 3 2 9 4" xfId="20847"/>
    <cellStyle name="Output 3 3" xfId="20848"/>
    <cellStyle name="Output 3 3 2 10" xfId="20849"/>
    <cellStyle name="Output 3 3 2 11" xfId="20850"/>
    <cellStyle name="Output 3 3 2 12" xfId="20851"/>
    <cellStyle name="Output 3 3 2 2" xfId="20852"/>
    <cellStyle name="Output 3 3 2 2 2" xfId="20853"/>
    <cellStyle name="Output 3 3 2 2 2 2" xfId="20854"/>
    <cellStyle name="Output 3 3 2 2 2 3" xfId="20855"/>
    <cellStyle name="Output 3 3 2 2 2 4" xfId="20856"/>
    <cellStyle name="Output 3 3 2 2 3" xfId="20857"/>
    <cellStyle name="Output 3 3 2 2 3 2" xfId="20858"/>
    <cellStyle name="Output 3 3 2 2 3 3" xfId="20859"/>
    <cellStyle name="Output 3 3 2 2 4" xfId="20860"/>
    <cellStyle name="Output 3 3 2 2 5" xfId="20861"/>
    <cellStyle name="Output 3 3 2 2 6" xfId="20862"/>
    <cellStyle name="Output 3 3 2 3 2" xfId="20863"/>
    <cellStyle name="Output 3 3 2 3 2 2" xfId="20864"/>
    <cellStyle name="Output 3 3 2 3 2 3" xfId="20865"/>
    <cellStyle name="Output 3 3 2 3 2 4" xfId="20866"/>
    <cellStyle name="Output 3 3 2 3 3" xfId="20867"/>
    <cellStyle name="Output 3 3 2 3 3 2" xfId="20868"/>
    <cellStyle name="Separador de milhares 5 6 2 2 2" xfId="20869"/>
    <cellStyle name="Output 3 3 2 3 4" xfId="20870"/>
    <cellStyle name="Separador de milhares 5 6 2 2 3" xfId="20871"/>
    <cellStyle name="Output 3 3 2 3 5" xfId="20872"/>
    <cellStyle name="Output 3 3 2 3 6" xfId="20873"/>
    <cellStyle name="Total 3 2 3 3 2 6" xfId="20874"/>
    <cellStyle name="Output 3 3 2 4 2" xfId="20875"/>
    <cellStyle name="Output 3 3 2 4 2 2" xfId="20876"/>
    <cellStyle name="Output 3 3 2 4 2 3" xfId="20877"/>
    <cellStyle name="Vírgula 2 3 6 2" xfId="20878"/>
    <cellStyle name="Output 3 3 2 4 2 4" xfId="20879"/>
    <cellStyle name="Output 3 3 2 4 3" xfId="20880"/>
    <cellStyle name="Output 3 3 2 4 3 2" xfId="20881"/>
    <cellStyle name="Output 3 3 2 4 3 3" xfId="20882"/>
    <cellStyle name="Separador de milhares 5 6 2 3 2" xfId="20883"/>
    <cellStyle name="Output 3 3 2 4 4" xfId="20884"/>
    <cellStyle name="Output 3 3 2 4 5" xfId="20885"/>
    <cellStyle name="Output 3 3 2 4 6" xfId="20886"/>
    <cellStyle name="Total 3 2 3 3 3 6" xfId="20887"/>
    <cellStyle name="Output 3 3 2 5 2" xfId="20888"/>
    <cellStyle name="Output 3 3 2 5 2 2" xfId="20889"/>
    <cellStyle name="Output 3 3 2 5 2 3" xfId="20890"/>
    <cellStyle name="Output 3 3 2 5 2 4" xfId="20891"/>
    <cellStyle name="Output 3 3 2 5 3" xfId="20892"/>
    <cellStyle name="Output 3 3 2 5 3 2" xfId="20893"/>
    <cellStyle name="Output 3 3 2 5 3 3" xfId="20894"/>
    <cellStyle name="Output 3 3 2 5 4" xfId="20895"/>
    <cellStyle name="Output 3 3 2 5 5" xfId="20896"/>
    <cellStyle name="Output 3 3 2 5 6" xfId="20897"/>
    <cellStyle name="Output 3 3 2 6" xfId="20898"/>
    <cellStyle name="Total 3 2 3 3 4 6" xfId="20899"/>
    <cellStyle name="Output 3 3 2 6 2" xfId="20900"/>
    <cellStyle name="Output 3 3 2 6 2 2" xfId="20901"/>
    <cellStyle name="Output 3 3 2 6 2 3" xfId="20902"/>
    <cellStyle name="Output 3 3 2 6 2 4" xfId="20903"/>
    <cellStyle name="Output 3 3 2 6 3" xfId="20904"/>
    <cellStyle name="Output 3 3 2 7" xfId="20905"/>
    <cellStyle name="Total 3 2 3 3 5 6" xfId="20906"/>
    <cellStyle name="Output 3 3 2 7 2" xfId="20907"/>
    <cellStyle name="Output 3 3 2 7 3" xfId="20908"/>
    <cellStyle name="Output 3 3 2 8 2" xfId="20909"/>
    <cellStyle name="Output 3 3 2 9 2" xfId="20910"/>
    <cellStyle name="Output 3 3 3 2" xfId="20911"/>
    <cellStyle name="Output 3 3 3 2 2" xfId="20912"/>
    <cellStyle name="Total 2 2 3 10 4" xfId="20913"/>
    <cellStyle name="Output 3 3 3 2 2 2" xfId="20914"/>
    <cellStyle name="Output 3 3 3 2 2 3" xfId="20915"/>
    <cellStyle name="Output 3 3 3 2 3" xfId="20916"/>
    <cellStyle name="Output 3 3 3 2 4" xfId="20917"/>
    <cellStyle name="Output 3 3 3 2 5" xfId="20918"/>
    <cellStyle name="Output 3 3 3 3" xfId="20919"/>
    <cellStyle name="Output 3 3 3 3 2" xfId="20920"/>
    <cellStyle name="Output 3 3 3 3 3" xfId="20921"/>
    <cellStyle name="Output 3 3 3 4" xfId="20922"/>
    <cellStyle name="Output 3 3 3 4 2" xfId="20923"/>
    <cellStyle name="Output 3 3 3 4 3" xfId="20924"/>
    <cellStyle name="Separador de milhares 2 21 2 2 10" xfId="20925"/>
    <cellStyle name="Separador de milhares 2 16 2 2 10" xfId="20926"/>
    <cellStyle name="Output 3 3 3 5 2" xfId="20927"/>
    <cellStyle name="Output 3 3 3 5 3" xfId="20928"/>
    <cellStyle name="Output 3 3 3 6 2" xfId="20929"/>
    <cellStyle name="Output 3 3 3 6 3" xfId="20930"/>
    <cellStyle name="Output 3 3 3 7" xfId="20931"/>
    <cellStyle name="Total 3 3 2 2 2 5" xfId="20932"/>
    <cellStyle name="Output 3 3 4 2" xfId="20933"/>
    <cellStyle name="Output 3 3 4 2 2" xfId="20934"/>
    <cellStyle name="Output 3 3 4 2 3" xfId="20935"/>
    <cellStyle name="Output 3 3 4 2 4" xfId="20936"/>
    <cellStyle name="Total 3 3 2 2 2 6" xfId="20937"/>
    <cellStyle name="Output 3 3 4 3" xfId="20938"/>
    <cellStyle name="Output 3 3 4 3 2" xfId="20939"/>
    <cellStyle name="Output 3 3 4 3 3" xfId="20940"/>
    <cellStyle name="Output 3 3 4 4" xfId="20941"/>
    <cellStyle name="Output 3 3 4 5" xfId="20942"/>
    <cellStyle name="Output 3 3 4 6" xfId="20943"/>
    <cellStyle name="Total 3 3 2 2 3 5" xfId="20944"/>
    <cellStyle name="Output 3 3 5 2" xfId="20945"/>
    <cellStyle name="Output 3 3 5 2 2" xfId="20946"/>
    <cellStyle name="Output 3 3 5 2 3" xfId="20947"/>
    <cellStyle name="Separador de milhares 6 2 2 10" xfId="20948"/>
    <cellStyle name="Output 3 3 5 2 4" xfId="20949"/>
    <cellStyle name="Output 3 3 6" xfId="20950"/>
    <cellStyle name="Total 3 3 2 2 4 5" xfId="20951"/>
    <cellStyle name="Output 3 3 6 2" xfId="20952"/>
    <cellStyle name="Output 3 3 6 2 2" xfId="20953"/>
    <cellStyle name="Output 3 3 6 2 3" xfId="20954"/>
    <cellStyle name="Output 3 3 6 2 4" xfId="20955"/>
    <cellStyle name="Total 3 3 2 2 4 6" xfId="20956"/>
    <cellStyle name="Output 3 3 6 3" xfId="20957"/>
    <cellStyle name="Output 3 3 6 4" xfId="20958"/>
    <cellStyle name="Output 3 3 7" xfId="20959"/>
    <cellStyle name="Total 3 3 2 2 5 5" xfId="20960"/>
    <cellStyle name="Output 3 3 7 2" xfId="20961"/>
    <cellStyle name="Output 3 3 7 2 2" xfId="20962"/>
    <cellStyle name="Output 3 3 7 2 3" xfId="20963"/>
    <cellStyle name="Output 3 3 7 2 4" xfId="20964"/>
    <cellStyle name="Total 3 3 2 2 5 6" xfId="20965"/>
    <cellStyle name="Separador de milhares 2 5 3 2 2 2 2" xfId="20966"/>
    <cellStyle name="Output 3 3 7 3" xfId="20967"/>
    <cellStyle name="Separador de milhares 2 20 3 4 2 2" xfId="20968"/>
    <cellStyle name="Separador de milhares 2 15 3 4 2 2" xfId="20969"/>
    <cellStyle name="Output 3 3 7 4" xfId="20970"/>
    <cellStyle name="Output 3 3 8" xfId="20971"/>
    <cellStyle name="Vírgula 2 4 2 3" xfId="20972"/>
    <cellStyle name="Total 3 3 2 2 6 5" xfId="20973"/>
    <cellStyle name="Output 3 3 8 2" xfId="20974"/>
    <cellStyle name="Vírgula 2 4 2 4" xfId="20975"/>
    <cellStyle name="Output 3 3 8 3" xfId="20976"/>
    <cellStyle name="Output 3 3 8 4" xfId="20977"/>
    <cellStyle name="Output 3 3 9" xfId="20978"/>
    <cellStyle name="Vírgula 2 4 3 3" xfId="20979"/>
    <cellStyle name="Output 3 3 9 2" xfId="20980"/>
    <cellStyle name="Vírgula 2 4 3 4" xfId="20981"/>
    <cellStyle name="Output 3 3 9 3" xfId="20982"/>
    <cellStyle name="Vírgula 2 4 3 5" xfId="20983"/>
    <cellStyle name="Output 3 3 9 4" xfId="20984"/>
    <cellStyle name="Output 3 4" xfId="20985"/>
    <cellStyle name="Saída 2 2 3 5 2 2 3" xfId="20986"/>
    <cellStyle name="Output 3 4 10" xfId="20987"/>
    <cellStyle name="Output 3 4 11" xfId="20988"/>
    <cellStyle name="Output 3 4 12" xfId="20989"/>
    <cellStyle name="Output 3 4 2" xfId="20990"/>
    <cellStyle name="Output 3 4 2 2 4" xfId="20991"/>
    <cellStyle name="Output 3 4 2 3 2" xfId="20992"/>
    <cellStyle name="Output 3 4 2 3 3" xfId="20993"/>
    <cellStyle name="Output 3 4 2 6" xfId="20994"/>
    <cellStyle name="Output 3 4 3" xfId="20995"/>
    <cellStyle name="Output 3 4 3 2" xfId="20996"/>
    <cellStyle name="Output 3 4 3 2 2" xfId="20997"/>
    <cellStyle name="Output 3 4 3 2 3" xfId="20998"/>
    <cellStyle name="Output 3 4 3 2 4" xfId="20999"/>
    <cellStyle name="Output 3 4 3 3" xfId="21000"/>
    <cellStyle name="Output 3 4 3 3 2" xfId="21001"/>
    <cellStyle name="Output 3 4 3 3 3" xfId="21002"/>
    <cellStyle name="Output 3 4 3 4" xfId="21003"/>
    <cellStyle name="Output 3 4 3 6" xfId="21004"/>
    <cellStyle name="Total 3 3 2 3 2 5" xfId="21005"/>
    <cellStyle name="Output 3 4 4 2" xfId="21006"/>
    <cellStyle name="Output 3 4 4 2 2" xfId="21007"/>
    <cellStyle name="Output 3 4 4 2 3" xfId="21008"/>
    <cellStyle name="Output 3 4 4 2 4" xfId="21009"/>
    <cellStyle name="Output 3 4 4 3" xfId="21010"/>
    <cellStyle name="Output 3 4 4 3 2" xfId="21011"/>
    <cellStyle name="Output 3 4 4 3 3" xfId="21012"/>
    <cellStyle name="Output 3 4 4 4" xfId="21013"/>
    <cellStyle name="Output 3 4 4 6" xfId="21014"/>
    <cellStyle name="Output 3 4 5" xfId="21015"/>
    <cellStyle name="Separador de milhares 10 4 3 2 2 4" xfId="21016"/>
    <cellStyle name="Output 3 4 5 2" xfId="21017"/>
    <cellStyle name="Output 3 4 5 4" xfId="21018"/>
    <cellStyle name="Output 3 4 5 5" xfId="21019"/>
    <cellStyle name="Output 3 4 5 6" xfId="21020"/>
    <cellStyle name="Output 3 4 6" xfId="21021"/>
    <cellStyle name="Output 3 4 6 2" xfId="21022"/>
    <cellStyle name="Output 3 4 6 4" xfId="21023"/>
    <cellStyle name="Output 3 4 7" xfId="21024"/>
    <cellStyle name="Output 3 4 8 4" xfId="21025"/>
    <cellStyle name="Output 3 4 9 2" xfId="21026"/>
    <cellStyle name="Output 3 4 9 3" xfId="21027"/>
    <cellStyle name="Output 3 5" xfId="21028"/>
    <cellStyle name="Output 3 5 2 2 3" xfId="21029"/>
    <cellStyle name="Output 3 5 2 3" xfId="21030"/>
    <cellStyle name="Output 3 5 2 4" xfId="21031"/>
    <cellStyle name="Separador de milhares 2 3 8 3 2 2 3" xfId="21032"/>
    <cellStyle name="Output 3 5 3 2" xfId="21033"/>
    <cellStyle name="Output 3 5 3 3" xfId="21034"/>
    <cellStyle name="Output 3 5 4 2" xfId="21035"/>
    <cellStyle name="Output 3 5 4 3" xfId="21036"/>
    <cellStyle name="Output 3 5 5" xfId="21037"/>
    <cellStyle name="Output 3 5 5 2" xfId="21038"/>
    <cellStyle name="Output 3 5 6" xfId="21039"/>
    <cellStyle name="Output 3 5 6 2" xfId="21040"/>
    <cellStyle name="Output 3 5 6 3" xfId="21041"/>
    <cellStyle name="Output 3 5 7" xfId="21042"/>
    <cellStyle name="Output 3 6" xfId="21043"/>
    <cellStyle name="Output 3 6 2 3" xfId="21044"/>
    <cellStyle name="Total 2 2 2 2 2 2" xfId="21045"/>
    <cellStyle name="Output 3 6 2 4" xfId="21046"/>
    <cellStyle name="Output 3 6 5" xfId="21047"/>
    <cellStyle name="Output 3 7" xfId="21048"/>
    <cellStyle name="Total 2 2 2 3 2 2" xfId="21049"/>
    <cellStyle name="Output 3 7 2 4" xfId="21050"/>
    <cellStyle name="Output 3 7 5" xfId="21051"/>
    <cellStyle name="Output 3 8" xfId="21052"/>
    <cellStyle name="Total 2 2 2 4 2 2" xfId="21053"/>
    <cellStyle name="Output 3 8 2 4" xfId="21054"/>
    <cellStyle name="Output 3 9 4" xfId="21055"/>
    <cellStyle name="Output 3 9 5" xfId="21056"/>
    <cellStyle name="Output 4" xfId="21057"/>
    <cellStyle name="Output 4 4 3" xfId="21058"/>
    <cellStyle name="Output 5" xfId="21059"/>
    <cellStyle name="Output 5 2" xfId="21060"/>
    <cellStyle name="Output 5 2 2" xfId="21061"/>
    <cellStyle name="Output 5 2 2 2" xfId="21062"/>
    <cellStyle name="Output 5 2 2 3" xfId="21063"/>
    <cellStyle name="Output 5 2 3" xfId="21064"/>
    <cellStyle name="Output 5 2 4" xfId="21065"/>
    <cellStyle name="Total 2 2 3 2 2 2 2 2" xfId="21066"/>
    <cellStyle name="Output 5 2 5" xfId="21067"/>
    <cellStyle name="Output 5 3" xfId="21068"/>
    <cellStyle name="Output 5 3 2" xfId="21069"/>
    <cellStyle name="Output 5 4 2" xfId="21070"/>
    <cellStyle name="Output 5 4 3" xfId="21071"/>
    <cellStyle name="Output 5 5 3" xfId="21072"/>
    <cellStyle name="Output 5 6 2" xfId="21073"/>
    <cellStyle name="Output 5 6 3" xfId="21074"/>
    <cellStyle name="Output 5 9" xfId="21075"/>
    <cellStyle name="Output 6 2 2" xfId="21076"/>
    <cellStyle name="Output 6 2 3" xfId="21077"/>
    <cellStyle name="Output 6 2 4" xfId="21078"/>
    <cellStyle name="Output 6 4" xfId="21079"/>
    <cellStyle name="Saída 2 2 3 4 5 6" xfId="21080"/>
    <cellStyle name="planilhas" xfId="21081"/>
    <cellStyle name="Separador de milhares 2 2 2 2 2 5 3" xfId="21082"/>
    <cellStyle name="planilhas 12 2" xfId="21083"/>
    <cellStyle name="planilhas 13 2" xfId="21084"/>
    <cellStyle name="planilhas 14" xfId="21085"/>
    <cellStyle name="planilhas 14 2" xfId="21086"/>
    <cellStyle name="planilhas 20" xfId="21087"/>
    <cellStyle name="planilhas 15" xfId="21088"/>
    <cellStyle name="planilhas 20 2" xfId="21089"/>
    <cellStyle name="planilhas 15 2" xfId="21090"/>
    <cellStyle name="planilhas 21" xfId="21091"/>
    <cellStyle name="planilhas 16" xfId="21092"/>
    <cellStyle name="Separador de milhares 2 3 8 3 2 4" xfId="21093"/>
    <cellStyle name="planilhas 21 2" xfId="21094"/>
    <cellStyle name="planilhas 16 2" xfId="21095"/>
    <cellStyle name="planilhas 22" xfId="21096"/>
    <cellStyle name="planilhas 17" xfId="21097"/>
    <cellStyle name="planilhas 22 2" xfId="21098"/>
    <cellStyle name="planilhas 17 2" xfId="21099"/>
    <cellStyle name="planilhas 2" xfId="21100"/>
    <cellStyle name="planilhas 2 2" xfId="21101"/>
    <cellStyle name="planilhas 3" xfId="21102"/>
    <cellStyle name="planilhas 4" xfId="21103"/>
    <cellStyle name="planilhas 5" xfId="21104"/>
    <cellStyle name="planilhas 8" xfId="21105"/>
    <cellStyle name="planilhas 9" xfId="21106"/>
    <cellStyle name="Porcentagem 14 3 2 3" xfId="21107"/>
    <cellStyle name="Separador de milhares 8 6 2 2 3" xfId="21108"/>
    <cellStyle name="Porcentagem 14 3 2 3 2" xfId="21109"/>
    <cellStyle name="Porcentagem 14 3 2 3 3 3" xfId="21110"/>
    <cellStyle name="Porcentagem 14 3 2 3 5" xfId="21111"/>
    <cellStyle name="Porcentagem 14 3 2 4" xfId="21112"/>
    <cellStyle name="Porcentagem 16 3 2 2 2" xfId="21113"/>
    <cellStyle name="Separador de milhares 2 2 9 2 2 2 2 3" xfId="21114"/>
    <cellStyle name="Porcentagem 16 3 2 2 2 2" xfId="21115"/>
    <cellStyle name="Porcentagem 16 3 4 3 2" xfId="21116"/>
    <cellStyle name="Porcentagem 16 3 4 3 3" xfId="21117"/>
    <cellStyle name="Porcentagem 16 3 4 3 3 2" xfId="21118"/>
    <cellStyle name="Porcentagem 16 3 4 4" xfId="21119"/>
    <cellStyle name="Porcentagem 19 2 2 2" xfId="21120"/>
    <cellStyle name="Porcentagem 19 2 2 2 2" xfId="21121"/>
    <cellStyle name="Porcentagem 19 4 2" xfId="21122"/>
    <cellStyle name="Porcentagem 19 4 3" xfId="21123"/>
    <cellStyle name="Porcentagem 19 5" xfId="21124"/>
    <cellStyle name="Porcentagem 2 2" xfId="21125"/>
    <cellStyle name="Porcentagem 2 2 2" xfId="21126"/>
    <cellStyle name="Porcentagem 2 2 3" xfId="21127"/>
    <cellStyle name="Porcentagem 2 3" xfId="21128"/>
    <cellStyle name="Porcentagem 2 3 2" xfId="21129"/>
    <cellStyle name="Porcentagem 2 6" xfId="21130"/>
    <cellStyle name="Porcentagem 2 7" xfId="21131"/>
    <cellStyle name="Porcentagem 2 8" xfId="21132"/>
    <cellStyle name="Porcentagem 2 8 2" xfId="21133"/>
    <cellStyle name="Porcentagem 20 10" xfId="21134"/>
    <cellStyle name="Saída 3 2 4 6 5" xfId="21135"/>
    <cellStyle name="Porcentagem 20 10 2" xfId="21136"/>
    <cellStyle name="Porcentagem 20 10 3" xfId="21137"/>
    <cellStyle name="Porcentagem 20 10 3 2" xfId="21138"/>
    <cellStyle name="Separador de milhares 3 12 2 2" xfId="21139"/>
    <cellStyle name="Porcentagem 20 11" xfId="21140"/>
    <cellStyle name="Porcentagem 20 12" xfId="21141"/>
    <cellStyle name="Total 2 2 2 2 4 6 3" xfId="21142"/>
    <cellStyle name="Porcentagem 20 6" xfId="21143"/>
    <cellStyle name="Porcentagem 20 8" xfId="21144"/>
    <cellStyle name="Porcentagem 20 9" xfId="21145"/>
    <cellStyle name="Porcentagem 3" xfId="21146"/>
    <cellStyle name="Porcentagem 3 10 2" xfId="21147"/>
    <cellStyle name="Porcentagem 3 12" xfId="21148"/>
    <cellStyle name="Porcentagem 3 13" xfId="21149"/>
    <cellStyle name="Porcentagem 3 2" xfId="21150"/>
    <cellStyle name="Porcentagem 3 2 2" xfId="21151"/>
    <cellStyle name="Porcentagem 3 2 3" xfId="21152"/>
    <cellStyle name="Porcentagem 3 3" xfId="21153"/>
    <cellStyle name="Porcentagem 3 3 2" xfId="21154"/>
    <cellStyle name="Porcentagem 3 4 2" xfId="21155"/>
    <cellStyle name="Porcentagem 3 5 2" xfId="21156"/>
    <cellStyle name="Porcentagem 4 10" xfId="21157"/>
    <cellStyle name="Porcentagem 4 11" xfId="21158"/>
    <cellStyle name="Porcentagem 4 12" xfId="21159"/>
    <cellStyle name="Porcentagem 4 2 2" xfId="21160"/>
    <cellStyle name="Porcentagem 4 3" xfId="21161"/>
    <cellStyle name="Porcentagem 4 3 2" xfId="21162"/>
    <cellStyle name="Vírgula 10 2" xfId="21163"/>
    <cellStyle name="Porcentagem 4 4" xfId="21164"/>
    <cellStyle name="Vírgula 10 2 2" xfId="21165"/>
    <cellStyle name="Porcentagem 4 4 2" xfId="21166"/>
    <cellStyle name="Vírgula 10 3" xfId="21167"/>
    <cellStyle name="Porcentagem 4 5" xfId="21168"/>
    <cellStyle name="Porcentagem 4 5 2" xfId="21169"/>
    <cellStyle name="Porcentagem 4 8 2" xfId="21170"/>
    <cellStyle name="Porcentagem 4 9 2" xfId="21171"/>
    <cellStyle name="Vírgula 3 2 2 6 2 2" xfId="21172"/>
    <cellStyle name="Porcentagem 5 10" xfId="21173"/>
    <cellStyle name="Porcentagem 5 10 2" xfId="21174"/>
    <cellStyle name="Porcentagem 5 11" xfId="21175"/>
    <cellStyle name="Porcentagem 5 11 2" xfId="21176"/>
    <cellStyle name="Porcentagem 5 2 2" xfId="21177"/>
    <cellStyle name="Porcentagem 5 3 2" xfId="21178"/>
    <cellStyle name="Porcentagem 5 4 2" xfId="21179"/>
    <cellStyle name="Porcentagem 5 5" xfId="21180"/>
    <cellStyle name="Separador de milhares 2 14 2 2 7" xfId="21181"/>
    <cellStyle name="Porcentagem 5 5 2" xfId="21182"/>
    <cellStyle name="Porcentagem 5 8" xfId="21183"/>
    <cellStyle name="Porcentagem 5 9" xfId="21184"/>
    <cellStyle name="Porcentagem_planilha orçamentária PORTO BELO 2 - COMPLETA" xfId="21185"/>
    <cellStyle name="Result2" xfId="21186"/>
    <cellStyle name="Saída 2" xfId="21187"/>
    <cellStyle name="Saída 2 2" xfId="21188"/>
    <cellStyle name="Saída 2 2 2 10" xfId="21189"/>
    <cellStyle name="Saída 2 2 2 10 4" xfId="21190"/>
    <cellStyle name="Saída 2 2 2 11" xfId="21191"/>
    <cellStyle name="Saída 2 2 2 11 3" xfId="21192"/>
    <cellStyle name="Saída 2 2 2 11 4" xfId="21193"/>
    <cellStyle name="Saída 2 2 2 12" xfId="21194"/>
    <cellStyle name="Saída 2 2 2 12 2" xfId="21195"/>
    <cellStyle name="Saída 2 2 2 12 3" xfId="21196"/>
    <cellStyle name="Separador de milhares 2 3 5 3 2 2" xfId="21197"/>
    <cellStyle name="Saída 2 2 2 13" xfId="21198"/>
    <cellStyle name="Separador de milhares 2 3 5 3 2 3" xfId="21199"/>
    <cellStyle name="Saída 2 2 2 14" xfId="21200"/>
    <cellStyle name="Saída 2 2 2 3 3 9 2" xfId="21201"/>
    <cellStyle name="Saída 2 2 2 2 12" xfId="21202"/>
    <cellStyle name="Saída 2 2 2 3 3 9 3" xfId="21203"/>
    <cellStyle name="Saída 2 2 2 2 13" xfId="21204"/>
    <cellStyle name="Saída 2 2 2 2 2" xfId="21205"/>
    <cellStyle name="Separador de milhares 2 11 3 3" xfId="21206"/>
    <cellStyle name="Saída 3 2 3 2 2 3" xfId="21207"/>
    <cellStyle name="Saída 2 2 2 2 2 10" xfId="21208"/>
    <cellStyle name="Vírgula 2 3 5 2 2" xfId="21209"/>
    <cellStyle name="Separador de milhares 2 11 3 3 3" xfId="21210"/>
    <cellStyle name="Saída 3 2 3 2 2 3 3" xfId="21211"/>
    <cellStyle name="Saída 2 2 2 2 2 10 3" xfId="21212"/>
    <cellStyle name="Separador de milhares 2 11 3 4" xfId="21213"/>
    <cellStyle name="Saída 3 2 3 2 2 4" xfId="21214"/>
    <cellStyle name="Saída 2 2 2 2 2 11" xfId="21215"/>
    <cellStyle name="Separador de milhares 2 8 2 2 3 2" xfId="21216"/>
    <cellStyle name="Saída 2 2 2 2 2 2 2 2" xfId="21217"/>
    <cellStyle name="Separador de milhares 2 8 2 2 3 2 2" xfId="21218"/>
    <cellStyle name="Saída 2 2 2 2 2 2 2 2 2" xfId="21219"/>
    <cellStyle name="Saída 2 2 2 2 2 2 2 2 3" xfId="21220"/>
    <cellStyle name="Total 2 2 2 8 2 2" xfId="21221"/>
    <cellStyle name="Saída 2 2 2 2 2 2 2 2 4" xfId="21222"/>
    <cellStyle name="Saída 2 2 2 2 2 2 2 3 2" xfId="21223"/>
    <cellStyle name="Saída 2 2 2 2 2 2 2 3 3" xfId="21224"/>
    <cellStyle name="Saída 2 2 2 2 2 2 2 5" xfId="21225"/>
    <cellStyle name="Saída 2 2 2 2 2 2 2 6" xfId="21226"/>
    <cellStyle name="Separador de milhares 2 8 2 2 4" xfId="21227"/>
    <cellStyle name="Saída 2 2 2 2 2 2 3" xfId="21228"/>
    <cellStyle name="Separador de milhares 2 8 2 2 4 2" xfId="21229"/>
    <cellStyle name="Saída 3 2 4 2 2 4" xfId="21230"/>
    <cellStyle name="Saída 2 2 2 2 2 2 3 2" xfId="21231"/>
    <cellStyle name="Separador de milhares 2 8 2 2 4 2 2" xfId="21232"/>
    <cellStyle name="Saída 2 2 2 2 2 2 3 2 2" xfId="21233"/>
    <cellStyle name="Saída 2 2 2 2 2 2 3 3 2" xfId="21234"/>
    <cellStyle name="Separador de milhares 2 8 2 2 5 2" xfId="21235"/>
    <cellStyle name="Saída 2 2 2 2 2 2 4 2" xfId="21236"/>
    <cellStyle name="Saída 2 2 2 2 2 2 4 3" xfId="21237"/>
    <cellStyle name="Saída 2 2 2 2 2 2 4 3 2" xfId="21238"/>
    <cellStyle name="Saída 2 2 2 2 2 2 4 6" xfId="21239"/>
    <cellStyle name="Saída 2 2 2 2 2 2 5 2" xfId="21240"/>
    <cellStyle name="Total 2 2 2 2 3 2 3 3" xfId="21241"/>
    <cellStyle name="Saída 2 2 2 2 2 2 5 2 2" xfId="21242"/>
    <cellStyle name="Saída 2 2 2 2 2 2 5 3" xfId="21243"/>
    <cellStyle name="Saída 2 2 2 2 2 2 5 3 2" xfId="21244"/>
    <cellStyle name="Saída 2 2 2 2 2 2 5 3 3" xfId="21245"/>
    <cellStyle name="Saída 2 2 2 2 2 2 5 5" xfId="21246"/>
    <cellStyle name="Saída 2 2 2 2 2 2 5 6" xfId="21247"/>
    <cellStyle name="Total 2 2 2 2 3 3 3 3" xfId="21248"/>
    <cellStyle name="Saída 2 2 2 2 2 2 6 2 2" xfId="21249"/>
    <cellStyle name="Saída 2 2 2 2 2 2 6 2 3" xfId="21250"/>
    <cellStyle name="Saída 2 2 2 2 2 2 6 2 4" xfId="21251"/>
    <cellStyle name="Saída 2 2 2 2 2 2 7 3" xfId="21252"/>
    <cellStyle name="Total 2 2 2 3 2 6 2 2" xfId="21253"/>
    <cellStyle name="Saída 2 2 2 2 2 2 8 3" xfId="21254"/>
    <cellStyle name="Total 2 2 2 3 2 6 2 3" xfId="21255"/>
    <cellStyle name="Saída 2 2 2 2 2 2 8 4" xfId="21256"/>
    <cellStyle name="Saída 2 2 2 2 2 2 9 3" xfId="21257"/>
    <cellStyle name="Saída 2 2 2 2 2 3 2 5" xfId="21258"/>
    <cellStyle name="Saída 2 2 2 2 2 3 4 3" xfId="21259"/>
    <cellStyle name="Total 2 2 2 3 2 7 2 4" xfId="21260"/>
    <cellStyle name="Saída 2 2 2 2 2 3 5" xfId="21261"/>
    <cellStyle name="Saída 2 2 2 2 2 3 5 2" xfId="21262"/>
    <cellStyle name="Saída 2 2 2 2 2 3 5 3" xfId="21263"/>
    <cellStyle name="Saída 2 2 2 2 2 4 2 2" xfId="21264"/>
    <cellStyle name="Saída 3 2 4 4 2 4" xfId="21265"/>
    <cellStyle name="Saída 2 2 2 2 2 4 3 2" xfId="21266"/>
    <cellStyle name="Saída 3 3 2 5 2" xfId="21267"/>
    <cellStyle name="Saída 2 2 2 2 2 5" xfId="21268"/>
    <cellStyle name="Saída 2 2 2 2 2 5 5" xfId="21269"/>
    <cellStyle name="Saída 3 3 2 5 3" xfId="21270"/>
    <cellStyle name="Saída 2 2 2 2 2 6" xfId="21271"/>
    <cellStyle name="Saída 2 2 2 2 2 6 3" xfId="21272"/>
    <cellStyle name="Saída 2 2 2 2 2 6 4" xfId="21273"/>
    <cellStyle name="Saída 2 2 2 2 2 6 5" xfId="21274"/>
    <cellStyle name="Saída 2 2 2 2 2 7 2 4" xfId="21275"/>
    <cellStyle name="Saída 2 2 2 2 2 7 3" xfId="21276"/>
    <cellStyle name="Saída 2 2 2 2 2 7 5" xfId="21277"/>
    <cellStyle name="Saída 3 3 2 5 5" xfId="21278"/>
    <cellStyle name="Saída 2 2 3 2 2 2 3 2" xfId="21279"/>
    <cellStyle name="Saída 2 2 2 2 2 8" xfId="21280"/>
    <cellStyle name="Saída 2 2 2 2 2 8 3" xfId="21281"/>
    <cellStyle name="Saída 2 2 3 2 2 2 3 3" xfId="21282"/>
    <cellStyle name="Saída 2 2 2 2 2 9" xfId="21283"/>
    <cellStyle name="Saída 2 2 2 2 2 9 3" xfId="21284"/>
    <cellStyle name="Saída 2 2 2 2 3" xfId="21285"/>
    <cellStyle name="Saída 3 2 3 2 7 3" xfId="21286"/>
    <cellStyle name="Saída 2 2 2 2 3 10" xfId="21287"/>
    <cellStyle name="Saída 3 2 3 2 7 4" xfId="21288"/>
    <cellStyle name="Saída 2 2 2 2 3 11" xfId="21289"/>
    <cellStyle name="Saída 3 2 3 2 7 5" xfId="21290"/>
    <cellStyle name="Saída 2 2 2 2 3 12" xfId="21291"/>
    <cellStyle name="Separador de milhares 2 8 3 2 3 2" xfId="21292"/>
    <cellStyle name="Saída 2 2 2 2 3 2 2 2" xfId="21293"/>
    <cellStyle name="Saída 2 2 2 2 3 2 2 3" xfId="21294"/>
    <cellStyle name="Saída 2 2 2 2 3 2 2 4" xfId="21295"/>
    <cellStyle name="Separador de milhares 2 8 3 2 4" xfId="21296"/>
    <cellStyle name="Saída 2 2 2 2 3 2 3" xfId="21297"/>
    <cellStyle name="Saída 2 2 2 2 3 2 3 2" xfId="21298"/>
    <cellStyle name="Saída 2 2 2 2 3 2 3 3" xfId="21299"/>
    <cellStyle name="Saída 2 2 2 2 3 3 2 2" xfId="21300"/>
    <cellStyle name="Saída 2 2 2 2 3 3 2 3" xfId="21301"/>
    <cellStyle name="Saída 2 2 2 2 3 3 2 4" xfId="21302"/>
    <cellStyle name="Saída 2 2 2 2 3 3 3" xfId="21303"/>
    <cellStyle name="Saída 2 2 2 2 3 3 3 2" xfId="21304"/>
    <cellStyle name="Saída 2 2 2 2 3 3 3 3" xfId="21305"/>
    <cellStyle name="Saída 2 2 2 2 3 3 4" xfId="21306"/>
    <cellStyle name="Saída 2 2 2 2 3 3 5" xfId="21307"/>
    <cellStyle name="Saída 3 2 2 2 2 2 2 4" xfId="21308"/>
    <cellStyle name="Saída 2 2 2 2 3 4 2 2" xfId="21309"/>
    <cellStyle name="Saída 2 2 2 2 3 4 2 3" xfId="21310"/>
    <cellStyle name="Saída 2 2 2 2 3 4 2 4" xfId="21311"/>
    <cellStyle name="Saída 2 2 2 2 3 4 3 2" xfId="21312"/>
    <cellStyle name="Saída 2 2 2 2 3 4 3 3" xfId="21313"/>
    <cellStyle name="Saída 2 2 2 2 3 5 3 3" xfId="21314"/>
    <cellStyle name="Saída 2 2 2 2 3 5 5" xfId="21315"/>
    <cellStyle name="Saída 2 2 2 2 3 6 3" xfId="21316"/>
    <cellStyle name="Saída 2 2 2 2 3 6 4" xfId="21317"/>
    <cellStyle name="Saída 2 2 2 2 3 6 5" xfId="21318"/>
    <cellStyle name="Saída 2 2 2 2 3 7 3" xfId="21319"/>
    <cellStyle name="Saída 3 3 2 6 5" xfId="21320"/>
    <cellStyle name="Saída 2 2 2 2 3 8" xfId="21321"/>
    <cellStyle name="Saída 2 2 2 2 3 8 3" xfId="21322"/>
    <cellStyle name="Saída 2 2 2 2 3 8 4" xfId="21323"/>
    <cellStyle name="Saída 2 2 2 2 3 9" xfId="21324"/>
    <cellStyle name="Saída 2 2 2 2 3 9 2" xfId="21325"/>
    <cellStyle name="Saída 2 2 2 2 3 9 3" xfId="21326"/>
    <cellStyle name="Saída 2 2 2 2 4 2 2 2" xfId="21327"/>
    <cellStyle name="Saída 2 2 2 2 4 2 2 3" xfId="21328"/>
    <cellStyle name="Saída 2 2 2 2 4 2 4" xfId="21329"/>
    <cellStyle name="Saída 2 2 2 2 4 3 2" xfId="21330"/>
    <cellStyle name="Saída 2 2 2 2 4 3 3" xfId="21331"/>
    <cellStyle name="Saída 2 2 2 2 4 4 2" xfId="21332"/>
    <cellStyle name="Saída 3 3 2 7 2" xfId="21333"/>
    <cellStyle name="Saída 2 2 2 2 4 5" xfId="21334"/>
    <cellStyle name="Saída 3 3 2 7 2 2" xfId="21335"/>
    <cellStyle name="Saída 2 2 2 2 4 5 2" xfId="21336"/>
    <cellStyle name="Saída 3 3 2 7 3" xfId="21337"/>
    <cellStyle name="Saída 2 2 2 2 4 6" xfId="21338"/>
    <cellStyle name="Saída 2 2 2 2 4 6 2" xfId="21339"/>
    <cellStyle name="Saída 2 2 2 2 4 6 3" xfId="21340"/>
    <cellStyle name="Saída 3 3 2 7 4" xfId="21341"/>
    <cellStyle name="Saída 2 2 2 2 4 7" xfId="21342"/>
    <cellStyle name="Saída 3 3 2 7 5" xfId="21343"/>
    <cellStyle name="Saída 2 2 2 2 4 8" xfId="21344"/>
    <cellStyle name="Saída 2 2 2 2 4 9" xfId="21345"/>
    <cellStyle name="Saída 2 2 2 2 5 2 2" xfId="21346"/>
    <cellStyle name="Saída 2 2 2 2 5 2 3" xfId="21347"/>
    <cellStyle name="Saída 2 2 2 2 5 2 4" xfId="21348"/>
    <cellStyle name="Saída 2 2 2 2 5 4" xfId="21349"/>
    <cellStyle name="Saída 3 3 2 8 2" xfId="21350"/>
    <cellStyle name="Saída 2 2 2 2 5 5" xfId="21351"/>
    <cellStyle name="Saída 2 2 2 2 6 2 2" xfId="21352"/>
    <cellStyle name="Saída 2 2 2 2 6 2 3" xfId="21353"/>
    <cellStyle name="Saída 2 2 2 2 6 4" xfId="21354"/>
    <cellStyle name="Saída 3 3 3 2 6 2 4" xfId="21355"/>
    <cellStyle name="Saída 2 2 2 2 7" xfId="21356"/>
    <cellStyle name="Saída 2 2 2 2 7 2 2" xfId="21357"/>
    <cellStyle name="Saída 2 2 2 2 7 2 3" xfId="21358"/>
    <cellStyle name="Saída 2 2 2 2 7 2 4" xfId="21359"/>
    <cellStyle name="Saída 2 2 2 2 7 3" xfId="21360"/>
    <cellStyle name="Saída 2 2 2 2 7 4" xfId="21361"/>
    <cellStyle name="Saída 2 2 2 2 8" xfId="21362"/>
    <cellStyle name="Saída 2 2 2 2 8 2" xfId="21363"/>
    <cellStyle name="Saída 2 2 2 2 8 2 4" xfId="21364"/>
    <cellStyle name="Separador de milhares 13 2 2 2 2 2" xfId="21365"/>
    <cellStyle name="Saída 2 2 2 2 8 3" xfId="21366"/>
    <cellStyle name="Separador de milhares 13 2 2 2 2 3" xfId="21367"/>
    <cellStyle name="Saída 2 2 2 2 8 4" xfId="21368"/>
    <cellStyle name="Separador de milhares 13 2 2 2 2 4" xfId="21369"/>
    <cellStyle name="Saída 2 2 2 2 8 5" xfId="21370"/>
    <cellStyle name="Saída 2 2 2 2 9" xfId="21371"/>
    <cellStyle name="Saída 2 2 2 2 9 2" xfId="21372"/>
    <cellStyle name="Separador de milhares 13 2 2 2 3 2" xfId="21373"/>
    <cellStyle name="Saída 2 2 2 2 9 3" xfId="21374"/>
    <cellStyle name="Separador de milhares 13 2 2 2 3 3" xfId="21375"/>
    <cellStyle name="Saída 2 2 2 2 9 4" xfId="21376"/>
    <cellStyle name="Total 3 2 3 10 2" xfId="21377"/>
    <cellStyle name="Saída 2 2 2 3" xfId="21378"/>
    <cellStyle name="Saída 2 2 2 3 10" xfId="21379"/>
    <cellStyle name="Saída 2 2 2 3 10 3" xfId="21380"/>
    <cellStyle name="Saída 2 2 2 3 11" xfId="21381"/>
    <cellStyle name="Saída 2 2 2 3 11 2" xfId="21382"/>
    <cellStyle name="Saída 2 2 2 3 12" xfId="21383"/>
    <cellStyle name="Saída 2 2 2 3 13" xfId="21384"/>
    <cellStyle name="Saída 2 2 2 3 14" xfId="21385"/>
    <cellStyle name="Saída 2 2 2 3 2" xfId="21386"/>
    <cellStyle name="Separador de milhares 2 21 3 3 2" xfId="21387"/>
    <cellStyle name="Separador de milhares 2 16 3 3 2" xfId="21388"/>
    <cellStyle name="Saída 2 2 2 3 2 10 2" xfId="21389"/>
    <cellStyle name="Separador de milhares 2 21 3 3 3" xfId="21390"/>
    <cellStyle name="Separador de milhares 2 16 3 3 3" xfId="21391"/>
    <cellStyle name="Saída 2 2 2 3 2 10 3" xfId="21392"/>
    <cellStyle name="Separador de milhares 2 21 3 4" xfId="21393"/>
    <cellStyle name="Separador de milhares 2 16 3 4" xfId="21394"/>
    <cellStyle name="Saída 3 2 3 7 2 4" xfId="21395"/>
    <cellStyle name="Saída 2 2 2 3 2 11" xfId="21396"/>
    <cellStyle name="Separador de milhares 2 21 3 5" xfId="21397"/>
    <cellStyle name="Separador de milhares 2 16 3 5" xfId="21398"/>
    <cellStyle name="Saída 2 2 2 3 2 12" xfId="21399"/>
    <cellStyle name="Saída 2 2 2 3 2 2 11" xfId="21400"/>
    <cellStyle name="Saída 2 2 2 3 2 2 12" xfId="21401"/>
    <cellStyle name="Separador de milhares 2 9 2 2 3 2 2" xfId="21402"/>
    <cellStyle name="Saída 2 2 2 3 2 2 2 2 2" xfId="21403"/>
    <cellStyle name="Saída 2 2 2 3 2 2 2 2 3" xfId="21404"/>
    <cellStyle name="Total 3 2 2 8 2 2" xfId="21405"/>
    <cellStyle name="Saída 2 2 2 3 2 2 2 2 4" xfId="21406"/>
    <cellStyle name="Saída 2 2 2 3 2 2 4 2 3" xfId="21407"/>
    <cellStyle name="Saída 2 2 2 3 2 2 4 2 4" xfId="21408"/>
    <cellStyle name="Saída 2 2 2 3 2 2 4 3 3" xfId="21409"/>
    <cellStyle name="Saída 2 2 2 3 2 2 4 6" xfId="21410"/>
    <cellStyle name="Saída 2 2 2 3 2 2 5 2" xfId="21411"/>
    <cellStyle name="Saída 2 2 2 3 2 2 5 2 2" xfId="21412"/>
    <cellStyle name="Saída 2 2 2 3 2 2 5 2 3" xfId="21413"/>
    <cellStyle name="Saída 2 2 2 3 2 2 5 2 4" xfId="21414"/>
    <cellStyle name="Separador de milhares 2 2 5 3 2 2" xfId="21415"/>
    <cellStyle name="Saída 2 2 2 3 2 2 5 3" xfId="21416"/>
    <cellStyle name="Separador de milhares 2 2 5 3 2 2 2" xfId="21417"/>
    <cellStyle name="Saída 2 2 2 3 2 2 5 3 2" xfId="21418"/>
    <cellStyle name="Separador de milhares 2 2 5 3 2 2 3" xfId="21419"/>
    <cellStyle name="Saída 2 2 2 3 2 2 5 3 3" xfId="21420"/>
    <cellStyle name="Separador de milhares 2 2 5 3 2 3" xfId="21421"/>
    <cellStyle name="Saída 2 2 2 3 2 2 5 4" xfId="21422"/>
    <cellStyle name="Separador de milhares 2 2 5 3 2 4" xfId="21423"/>
    <cellStyle name="Saída 2 2 2 3 2 2 5 5" xfId="21424"/>
    <cellStyle name="Separador de milhares 2 2 5 3 2 5" xfId="21425"/>
    <cellStyle name="Saída 2 2 2 3 2 2 5 6" xfId="21426"/>
    <cellStyle name="Saída 2 2 2 3 2 2 6 2" xfId="21427"/>
    <cellStyle name="Separador de milhares 9 2 2 5" xfId="21428"/>
    <cellStyle name="Saída 2 2 2 3 2 2 6 2 2" xfId="21429"/>
    <cellStyle name="Separador de milhares 9 2 2 6" xfId="21430"/>
    <cellStyle name="Saída 2 2 2 3 2 2 6 2 3" xfId="21431"/>
    <cellStyle name="Separador de milhares 9 2 2 7" xfId="21432"/>
    <cellStyle name="Saída 2 2 2 3 2 2 6 2 4" xfId="21433"/>
    <cellStyle name="Separador de milhares 2 2 5 3 3 2" xfId="21434"/>
    <cellStyle name="Saída 2 2 2 3 2 2 6 3" xfId="21435"/>
    <cellStyle name="Separador de milhares 2 2 5 3 3 3" xfId="21436"/>
    <cellStyle name="Saída 2 2 2 3 2 2 6 4" xfId="21437"/>
    <cellStyle name="Saída 2 2 2 3 2 2 6 5" xfId="21438"/>
    <cellStyle name="Separador de milhares 5 2 2 2 6" xfId="21439"/>
    <cellStyle name="Saída 2 2 2 3 2 2 7 2" xfId="21440"/>
    <cellStyle name="Separador de milhares 5 2 2 2 7" xfId="21441"/>
    <cellStyle name="Separador de milhares 2 2 5 3 4 2" xfId="21442"/>
    <cellStyle name="Saída 2 2 2 3 2 2 7 3" xfId="21443"/>
    <cellStyle name="Separador de milhares 5 2 2 2 8" xfId="21444"/>
    <cellStyle name="Separador de milhares 2 2 5 3 4 3" xfId="21445"/>
    <cellStyle name="Saída 2 2 2 3 2 2 7 4" xfId="21446"/>
    <cellStyle name="Separador de milhares 2 9 2 2 9" xfId="21447"/>
    <cellStyle name="Saída 2 2 2 3 2 2 8" xfId="21448"/>
    <cellStyle name="Saída 2 2 2 3 2 2 8 2" xfId="21449"/>
    <cellStyle name="Separador de milhares 2 2 5 3 5 2" xfId="21450"/>
    <cellStyle name="Saída 2 2 2 3 2 2 8 3" xfId="21451"/>
    <cellStyle name="Saída 2 2 2 3 2 2 8 4" xfId="21452"/>
    <cellStyle name="Saída 2 2 2 3 2 2 9" xfId="21453"/>
    <cellStyle name="Saída 2 2 2 3 2 2 9 2" xfId="21454"/>
    <cellStyle name="Saída 2 2 2 3 2 2 9 3" xfId="21455"/>
    <cellStyle name="Saída 2 2 2 3 2 3 2" xfId="21456"/>
    <cellStyle name="Saída 2 2 2 3 2 3 2 2 2" xfId="21457"/>
    <cellStyle name="Saída 2 2 2 3 2 3 2 2 3" xfId="21458"/>
    <cellStyle name="Saída 2 2 2 3 2 3 6 3" xfId="21459"/>
    <cellStyle name="Saída 2 2 3 2 2 4" xfId="21460"/>
    <cellStyle name="Saída 2 2 2 3 2 3 9" xfId="21461"/>
    <cellStyle name="Saída 2 2 2 3 2 4 2" xfId="21462"/>
    <cellStyle name="Saída 3 3 3 5 2" xfId="21463"/>
    <cellStyle name="Saída 2 2 2 3 2 5" xfId="21464"/>
    <cellStyle name="Saída 3 3 3 5 2 2" xfId="21465"/>
    <cellStyle name="Saída 2 2 2 3 2 5 2" xfId="21466"/>
    <cellStyle name="Saída 3 3 3 5 3" xfId="21467"/>
    <cellStyle name="Saída 2 2 2 3 2 6" xfId="21468"/>
    <cellStyle name="Saída 2 2 2 3 2 6 2" xfId="21469"/>
    <cellStyle name="Saída 2 2 2 3 2 7 2" xfId="21470"/>
    <cellStyle name="Saída 2 2 2 3 2 7 2 2" xfId="21471"/>
    <cellStyle name="Saída 2 2 2 3 2 7 2 3" xfId="21472"/>
    <cellStyle name="Saída 2 2 2 3 2 7 2 4" xfId="21473"/>
    <cellStyle name="Saída 3 3 3 5 5" xfId="21474"/>
    <cellStyle name="Saída 2 2 3 2 2 3 3 2" xfId="21475"/>
    <cellStyle name="Saída 2 2 2 3 2 8" xfId="21476"/>
    <cellStyle name="Saída 2 2 2 3 2 8 3" xfId="21477"/>
    <cellStyle name="Saída 2 2 3 2 2 3 3 3" xfId="21478"/>
    <cellStyle name="Saída 2 2 2 3 2 9" xfId="21479"/>
    <cellStyle name="Saída 2 2 2 3 2 9 2" xfId="21480"/>
    <cellStyle name="Saída 2 2 2 3 2 9 3" xfId="21481"/>
    <cellStyle name="Saída 2 2 2 3 3" xfId="21482"/>
    <cellStyle name="Saída 2 2 2 3 3 10" xfId="21483"/>
    <cellStyle name="Saída 2 2 2 3 3 11" xfId="21484"/>
    <cellStyle name="Saída 2 2 2 3 3 12" xfId="21485"/>
    <cellStyle name="Saída 2 2 2 3 3 2 3 2" xfId="21486"/>
    <cellStyle name="Saída 2 2 2 3 3 2 3 3" xfId="21487"/>
    <cellStyle name="Separador de milhares 2 9 3 2 5" xfId="21488"/>
    <cellStyle name="Saída 2 2 2 3 3 2 4" xfId="21489"/>
    <cellStyle name="Separador de milhares 2 9 3 2 6" xfId="21490"/>
    <cellStyle name="Saída 2 2 2 3 3 2 5" xfId="21491"/>
    <cellStyle name="Separador de milhares 2 9 3 3 3" xfId="21492"/>
    <cellStyle name="Saída 2 2 2 3 3 3 2" xfId="21493"/>
    <cellStyle name="Saída 2 2 2 3 3 3 2 2" xfId="21494"/>
    <cellStyle name="Saída 2 2 2 3 3 3 2 3" xfId="21495"/>
    <cellStyle name="Saída 2 2 2 3 3 3 2 4" xfId="21496"/>
    <cellStyle name="Saída 2 2 2 3 3 3 3 2" xfId="21497"/>
    <cellStyle name="Saída 2 2 2 3 3 3 3 3" xfId="21498"/>
    <cellStyle name="Saída 2 2 2 3 3 3 4" xfId="21499"/>
    <cellStyle name="Separador de milhares 2 9 3 4 3" xfId="21500"/>
    <cellStyle name="Saída 2 2 2 3 3 4 2" xfId="21501"/>
    <cellStyle name="Saída 2 2 2 3 3 4 2 2" xfId="21502"/>
    <cellStyle name="Saída 2 2 2 3 3 4 2 3" xfId="21503"/>
    <cellStyle name="Saída 2 2 2 3 3 4 2 4" xfId="21504"/>
    <cellStyle name="Saída 2 2 2 3 3 4 3 2" xfId="21505"/>
    <cellStyle name="Saída 2 2 2 3 3 4 3 3" xfId="21506"/>
    <cellStyle name="Saída 2 2 2 3 3 4 4" xfId="21507"/>
    <cellStyle name="Saída 2 2 2 3 3 4 6" xfId="21508"/>
    <cellStyle name="Saída 3 3 3 6 2" xfId="21509"/>
    <cellStyle name="Saída 2 2 2 3 3 5" xfId="21510"/>
    <cellStyle name="Saída 3 3 3 6 2 2" xfId="21511"/>
    <cellStyle name="Saída 2 2 2 3 3 5 2" xfId="21512"/>
    <cellStyle name="Saída 2 2 2 3 3 5 2 3" xfId="21513"/>
    <cellStyle name="Saída 2 2 2 3 3 5 2 4" xfId="21514"/>
    <cellStyle name="Saída 3 3 3 6 2 3" xfId="21515"/>
    <cellStyle name="Saída 2 2 2 3 3 5 3" xfId="21516"/>
    <cellStyle name="Saída 2 2 2 3 3 5 3 2" xfId="21517"/>
    <cellStyle name="Saída 2 2 2 3 3 5 3 3" xfId="21518"/>
    <cellStyle name="Saída 3 3 3 6 2 4" xfId="21519"/>
    <cellStyle name="Saída 2 2 2 3 3 5 4" xfId="21520"/>
    <cellStyle name="Saída 2 2 2 3 3 5 6" xfId="21521"/>
    <cellStyle name="Saída 3 3 3 6 3" xfId="21522"/>
    <cellStyle name="Saída 2 2 2 3 3 6" xfId="21523"/>
    <cellStyle name="Saída 2 2 2 3 3 6 2" xfId="21524"/>
    <cellStyle name="Saída 2 2 2 3 3 6 2 2" xfId="21525"/>
    <cellStyle name="Saída 2 2 2 3 3 6 2 3" xfId="21526"/>
    <cellStyle name="Saída 2 2 2 3 3 6 2 4" xfId="21527"/>
    <cellStyle name="Saída 2 2 2 3 3 6 3" xfId="21528"/>
    <cellStyle name="Saída 2 2 2 3 3 6 4" xfId="21529"/>
    <cellStyle name="Saída 3 3 3 6 4" xfId="21530"/>
    <cellStyle name="Saída 2 2 2 3 3 7" xfId="21531"/>
    <cellStyle name="Saída 2 2 2 3 3 7 2" xfId="21532"/>
    <cellStyle name="Saída 2 2 2 3 3 7 3" xfId="21533"/>
    <cellStyle name="Saída 3 3 3 6 5" xfId="21534"/>
    <cellStyle name="Saída 2 2 2 3 3 8" xfId="21535"/>
    <cellStyle name="Saída 2 2 2 3 3 8 3" xfId="21536"/>
    <cellStyle name="Saída 2 2 2 3 3 9" xfId="21537"/>
    <cellStyle name="Saída 2 2 2 3 4" xfId="21538"/>
    <cellStyle name="Saída 2 2 2 3 4 2 2 2" xfId="21539"/>
    <cellStyle name="Saída 2 2 2 3 4 2 2 3" xfId="21540"/>
    <cellStyle name="Saída 2 2 2 3 4 2 3" xfId="21541"/>
    <cellStyle name="Saída 2 2 2 3 4 2 4" xfId="21542"/>
    <cellStyle name="Saída 2 2 2 3 4 2 5" xfId="21543"/>
    <cellStyle name="Saída 2 2 2 3 4 3 2" xfId="21544"/>
    <cellStyle name="Saída 2 2 2 3 4 3 3" xfId="21545"/>
    <cellStyle name="Saída 2 2 2 3 4 4 2" xfId="21546"/>
    <cellStyle name="Saída 2 2 2 3 4 4 3" xfId="21547"/>
    <cellStyle name="Saída 3 3 3 7 2" xfId="21548"/>
    <cellStyle name="Saída 2 2 2 3 4 5" xfId="21549"/>
    <cellStyle name="Saída 3 3 3 7 2 2" xfId="21550"/>
    <cellStyle name="Saída 2 2 2 3 4 5 2" xfId="21551"/>
    <cellStyle name="Saída 3 3 3 7 2 3" xfId="21552"/>
    <cellStyle name="Saída 2 2 2 3 4 5 3" xfId="21553"/>
    <cellStyle name="Saída 3 3 3 7 3" xfId="21554"/>
    <cellStyle name="Saída 2 2 2 3 4 6" xfId="21555"/>
    <cellStyle name="Saída 2 2 2 3 4 6 2" xfId="21556"/>
    <cellStyle name="Saída 2 2 2 3 4 6 3" xfId="21557"/>
    <cellStyle name="Saída 3 3 3 7 4" xfId="21558"/>
    <cellStyle name="Saída 2 2 2 3 4 7" xfId="21559"/>
    <cellStyle name="Saída 3 3 3 7 5" xfId="21560"/>
    <cellStyle name="Saída 2 2 2 3 4 8" xfId="21561"/>
    <cellStyle name="Saída 2 2 2 3 4 9" xfId="21562"/>
    <cellStyle name="Saída 2 2 2 3 5" xfId="21563"/>
    <cellStyle name="Saída 2 2 2 3 5 2 2" xfId="21564"/>
    <cellStyle name="Saída 2 2 2 3 5 2 3" xfId="21565"/>
    <cellStyle name="Saída 2 2 2 3 5 2 4" xfId="21566"/>
    <cellStyle name="Saída 2 2 2 3 5 3 2" xfId="21567"/>
    <cellStyle name="Saída 2 2 2 3 5 3 3" xfId="21568"/>
    <cellStyle name="Saída 2 2 2 3 5 4" xfId="21569"/>
    <cellStyle name="Saída 3 3 3 8 2" xfId="21570"/>
    <cellStyle name="Saída 2 2 2 3 5 5" xfId="21571"/>
    <cellStyle name="Saída 3 3 3 8 3" xfId="21572"/>
    <cellStyle name="Saída 2 2 2 3 5 6" xfId="21573"/>
    <cellStyle name="Saída 2 2 2 3 6" xfId="21574"/>
    <cellStyle name="Saída 2 2 2 3 6 2 2" xfId="21575"/>
    <cellStyle name="Saída 2 2 2 3 6 4" xfId="21576"/>
    <cellStyle name="Saída 2 2 2 3 7" xfId="21577"/>
    <cellStyle name="Saída 2 2 2 3 7 2 2" xfId="21578"/>
    <cellStyle name="Saída 2 2 2 3 7 3" xfId="21579"/>
    <cellStyle name="Saída 2 2 2 3 7 4" xfId="21580"/>
    <cellStyle name="Saída 2 2 2 3 8" xfId="21581"/>
    <cellStyle name="Saída 2 2 2 3 8 2" xfId="21582"/>
    <cellStyle name="Saída 3 3 3 10 3" xfId="21583"/>
    <cellStyle name="Saída 2 2 2 3 8 2 2" xfId="21584"/>
    <cellStyle name="Separador de milhares 13 2 2 3 2 2" xfId="21585"/>
    <cellStyle name="Saída 2 2 2 3 8 3" xfId="21586"/>
    <cellStyle name="Separador de milhares 13 2 2 3 2 3" xfId="21587"/>
    <cellStyle name="Saída 2 2 2 3 8 4" xfId="21588"/>
    <cellStyle name="Separador de milhares 13 2 2 3 2 4" xfId="21589"/>
    <cellStyle name="Saída 2 2 2 3 8 5" xfId="21590"/>
    <cellStyle name="Saída 2 2 2 3 9" xfId="21591"/>
    <cellStyle name="Saída 2 2 2 3 9 2" xfId="21592"/>
    <cellStyle name="Saída 2 2 2 3 9 3" xfId="21593"/>
    <cellStyle name="Saída 2 2 2 3 9 4" xfId="21594"/>
    <cellStyle name="Total 3 2 3 10 3" xfId="21595"/>
    <cellStyle name="Saída 2 2 2 4" xfId="21596"/>
    <cellStyle name="Saída 2 2 3 10 4" xfId="21597"/>
    <cellStyle name="Saída 2 2 2 4 2" xfId="21598"/>
    <cellStyle name="Saída 2 2 2 4 2 2" xfId="21599"/>
    <cellStyle name="Saída 2 2 2 4 2 3" xfId="21600"/>
    <cellStyle name="Saída 2 2 2 4 2 4" xfId="21601"/>
    <cellStyle name="Saída 2 2 2 4 3" xfId="21602"/>
    <cellStyle name="Saída 2 2 2 4 3 2" xfId="21603"/>
    <cellStyle name="Saída 2 2 2 4 3 3" xfId="21604"/>
    <cellStyle name="Saída 2 2 2 4 3 4" xfId="21605"/>
    <cellStyle name="Separador de milhares 2 11 2 2 4 2" xfId="21606"/>
    <cellStyle name="Saída 3 3 4 6 3" xfId="21607"/>
    <cellStyle name="Saída 2 2 2 4 3 6" xfId="21608"/>
    <cellStyle name="Saída 2 2 2 4 4" xfId="21609"/>
    <cellStyle name="Saída 2 2 2 4 4 2 4" xfId="21610"/>
    <cellStyle name="Saída 2 2 2 4 4 3 2" xfId="21611"/>
    <cellStyle name="Saída 2 2 2 4 4 3 3" xfId="21612"/>
    <cellStyle name="Separador de milhares 2 11 2 2 5 2" xfId="21613"/>
    <cellStyle name="Saída 3 3 4 7 3" xfId="21614"/>
    <cellStyle name="Saída 2 2 2 4 4 6" xfId="21615"/>
    <cellStyle name="Saída 2 2 2 4 5" xfId="21616"/>
    <cellStyle name="Saída 2 2 2 4 5 2 2" xfId="21617"/>
    <cellStyle name="Saída 2 2 2 4 5 2 3" xfId="21618"/>
    <cellStyle name="Saída 2 2 2 4 5 2 4" xfId="21619"/>
    <cellStyle name="Saída 2 2 2 4 5 3" xfId="21620"/>
    <cellStyle name="Saída 2 2 2 4 5 3 2" xfId="21621"/>
    <cellStyle name="Saída 2 2 2 4 5 3 3" xfId="21622"/>
    <cellStyle name="Saída 2 2 2 4 5 4" xfId="21623"/>
    <cellStyle name="Saída 3 3 4 8 2" xfId="21624"/>
    <cellStyle name="Saída 2 2 2 4 5 5" xfId="21625"/>
    <cellStyle name="Saída 3 3 4 8 3" xfId="21626"/>
    <cellStyle name="Saída 2 2 2 4 5 6" xfId="21627"/>
    <cellStyle name="Saída 2 2 2 4 6" xfId="21628"/>
    <cellStyle name="Saída 2 2 2 4 6 4" xfId="21629"/>
    <cellStyle name="Saída 2 2 2 4 7" xfId="21630"/>
    <cellStyle name="Saída 2 2 2 4 7 3" xfId="21631"/>
    <cellStyle name="Saída 2 2 2 4 7 4" xfId="21632"/>
    <cellStyle name="Saída 2 2 2 4 8" xfId="21633"/>
    <cellStyle name="Separador de milhares 13 2 2 4 2 2" xfId="21634"/>
    <cellStyle name="Saída 2 2 2 4 8 3" xfId="21635"/>
    <cellStyle name="Separador de milhares 13 2 2 4 2 3" xfId="21636"/>
    <cellStyle name="Saída 2 2 2 4 8 4" xfId="21637"/>
    <cellStyle name="Saída 2 2 2 4 9" xfId="21638"/>
    <cellStyle name="Total 3 2 3 10 4" xfId="21639"/>
    <cellStyle name="Saída 2 2 2 5" xfId="21640"/>
    <cellStyle name="Saída 2 2 3 11 4" xfId="21641"/>
    <cellStyle name="Saída 2 2 2 5 2" xfId="21642"/>
    <cellStyle name="Saída 2 2 2 5 2 3" xfId="21643"/>
    <cellStyle name="Saída 3 2 2 3 2 3 2" xfId="21644"/>
    <cellStyle name="Saída 2 2 2 5 2 4" xfId="21645"/>
    <cellStyle name="Saída 3 3 5 5 2" xfId="21646"/>
    <cellStyle name="Saída 3 2 2 3 2 3 3" xfId="21647"/>
    <cellStyle name="Saída 2 2 2 5 2 5" xfId="21648"/>
    <cellStyle name="Saída 2 2 2 5 3" xfId="21649"/>
    <cellStyle name="Saída 2 2 2 5 3 2" xfId="21650"/>
    <cellStyle name="Saída 2 2 2 5 3 3" xfId="21651"/>
    <cellStyle name="Saída 2 2 2 5 4" xfId="21652"/>
    <cellStyle name="Saída 2 2 2 5 4 2" xfId="21653"/>
    <cellStyle name="Saída 2 2 2 5 4 3" xfId="21654"/>
    <cellStyle name="Saída 2 2 2 5 5 3" xfId="21655"/>
    <cellStyle name="Saída 2 2 2 6" xfId="21656"/>
    <cellStyle name="Saída 2 2 2 6 2" xfId="21657"/>
    <cellStyle name="Saída 2 2 2 6 2 2" xfId="21658"/>
    <cellStyle name="Saída 2 2 2 6 2 2 3" xfId="21659"/>
    <cellStyle name="Saída 2 2 2 6 2 3" xfId="21660"/>
    <cellStyle name="Saída 3 2 2 3 3 3 2" xfId="21661"/>
    <cellStyle name="Saída 2 2 2 6 2 4" xfId="21662"/>
    <cellStyle name="Saída 3 2 2 3 3 3 3" xfId="21663"/>
    <cellStyle name="Saída 2 2 2 6 2 5" xfId="21664"/>
    <cellStyle name="Saída 2 2 2 6 3" xfId="21665"/>
    <cellStyle name="Saída 2 2 2 6 3 2" xfId="21666"/>
    <cellStyle name="Saída 2 2 2 6 3 3" xfId="21667"/>
    <cellStyle name="Saída 2 2 2 6 4" xfId="21668"/>
    <cellStyle name="Saída 2 2 2 6 4 2" xfId="21669"/>
    <cellStyle name="Saída 2 2 2 6 4 3" xfId="21670"/>
    <cellStyle name="Saída 2 2 2 6 5" xfId="21671"/>
    <cellStyle name="Saída 2 2 2 6 5 2" xfId="21672"/>
    <cellStyle name="Saída 2 2 2 6 5 3" xfId="21673"/>
    <cellStyle name="Saída 2 2 2 6 6" xfId="21674"/>
    <cellStyle name="Saída 2 2 2 6 6 3" xfId="21675"/>
    <cellStyle name="Saída 2 2 3 4 11" xfId="21676"/>
    <cellStyle name="Saída 2 2 2 6 9" xfId="21677"/>
    <cellStyle name="Saída 2 2 2 7" xfId="21678"/>
    <cellStyle name="Saída 2 2 2 7 2" xfId="21679"/>
    <cellStyle name="Saída 2 2 2 7 2 2" xfId="21680"/>
    <cellStyle name="Saída 2 2 2 7 2 3" xfId="21681"/>
    <cellStyle name="Saída 3 2 2 3 4 3 2" xfId="21682"/>
    <cellStyle name="Saída 2 2 2 7 2 4" xfId="21683"/>
    <cellStyle name="Saída 2 2 2 7 3" xfId="21684"/>
    <cellStyle name="Saída 2 2 2 7 4" xfId="21685"/>
    <cellStyle name="Saída 2 2 2 7 5" xfId="21686"/>
    <cellStyle name="Saída 2 2 2 8" xfId="21687"/>
    <cellStyle name="Saída 2 2 2 8 2" xfId="21688"/>
    <cellStyle name="Saída 2 2 2 8 2 2" xfId="21689"/>
    <cellStyle name="Saída 2 2 2 8 2 3" xfId="21690"/>
    <cellStyle name="Saída 3 2 2 3 5 3 2" xfId="21691"/>
    <cellStyle name="Saída 2 2 2 8 2 4" xfId="21692"/>
    <cellStyle name="Saída 2 2 2 8 3" xfId="21693"/>
    <cellStyle name="Saída 2 2 2 8 4" xfId="21694"/>
    <cellStyle name="Saída 2 2 2 8 5" xfId="21695"/>
    <cellStyle name="Saída 2 2 2 9" xfId="21696"/>
    <cellStyle name="Saída 2 2 2 9 2" xfId="21697"/>
    <cellStyle name="Saída 2 2 2 9 2 2" xfId="21698"/>
    <cellStyle name="Saída 2 2 2 9 2 3" xfId="21699"/>
    <cellStyle name="Separador de milhares 2 6 2 2 2 2" xfId="21700"/>
    <cellStyle name="Separador de milhares 2 2 3 2 2 10" xfId="21701"/>
    <cellStyle name="Saída 2 2 2 9 2 4" xfId="21702"/>
    <cellStyle name="Saída 2 2 2 9 3" xfId="21703"/>
    <cellStyle name="Saída 2 2 2 9 4" xfId="21704"/>
    <cellStyle name="Saída 2 2 2 9 5" xfId="21705"/>
    <cellStyle name="Saída 2 2 3" xfId="21706"/>
    <cellStyle name="Saída 2 2 3 10" xfId="21707"/>
    <cellStyle name="Saída 2 2 3 10 2" xfId="21708"/>
    <cellStyle name="Saída 2 2 3 10 3" xfId="21709"/>
    <cellStyle name="Saída 2 2 3 11" xfId="21710"/>
    <cellStyle name="Saída 2 2 3 11 2" xfId="21711"/>
    <cellStyle name="Saída 2 2 3 11 3" xfId="21712"/>
    <cellStyle name="Saída 2 2 3 12" xfId="21713"/>
    <cellStyle name="Saída 2 2 3 12 2" xfId="21714"/>
    <cellStyle name="Saída 2 2 3 12 3" xfId="21715"/>
    <cellStyle name="Saída 2 2 3 13" xfId="21716"/>
    <cellStyle name="Saída 2 2 3 14" xfId="21717"/>
    <cellStyle name="Saída 2 2 3 15" xfId="21718"/>
    <cellStyle name="Separador de milhares 2 21 3 9" xfId="21719"/>
    <cellStyle name="Separador de milhares 2 16 3 9" xfId="21720"/>
    <cellStyle name="Saída 2 2 3 2 10" xfId="21721"/>
    <cellStyle name="Saída 2 2 3 2 10 2" xfId="21722"/>
    <cellStyle name="Saída 2 2 3 2 10 3" xfId="21723"/>
    <cellStyle name="Saída 2 2 3 2 2" xfId="21724"/>
    <cellStyle name="Saída 2 2 3 2 2 10" xfId="21725"/>
    <cellStyle name="Saída 2 2 3 2 2 11" xfId="21726"/>
    <cellStyle name="Saída 2 2 3 2 2 12" xfId="21727"/>
    <cellStyle name="Separador de milhares 5 2 3 2 6" xfId="21728"/>
    <cellStyle name="Saída 2 2 3 2 2 2 2" xfId="21729"/>
    <cellStyle name="Saída 2 2 3 2 2 2 3" xfId="21730"/>
    <cellStyle name="Saída 2 2 3 2 2 2 4" xfId="21731"/>
    <cellStyle name="Saída 2 2 3 2 2 2 5" xfId="21732"/>
    <cellStyle name="Saída 2 2 3 2 2 3 2" xfId="21733"/>
    <cellStyle name="Saída 3 3 3 4 6" xfId="21734"/>
    <cellStyle name="Saída 2 2 3 2 2 3 2 3" xfId="21735"/>
    <cellStyle name="Saída 2 2 3 2 2 3 3" xfId="21736"/>
    <cellStyle name="Saída 2 2 3 2 2 3 4" xfId="21737"/>
    <cellStyle name="Saída 2 2 3 2 2 3 5" xfId="21738"/>
    <cellStyle name="Saída 2 2 3 2 2 4 2" xfId="21739"/>
    <cellStyle name="Separador de milhares 2 11 2 2 2 5" xfId="21740"/>
    <cellStyle name="Saída 3 3 4 4 6" xfId="21741"/>
    <cellStyle name="Saída 2 2 3 2 2 4 2 3" xfId="21742"/>
    <cellStyle name="Saída 3 3 4 5 5" xfId="21743"/>
    <cellStyle name="Saída 2 2 3 2 2 4 3 2" xfId="21744"/>
    <cellStyle name="Saída 3 3 4 5 6" xfId="21745"/>
    <cellStyle name="Saída 2 2 3 2 2 4 3 3" xfId="21746"/>
    <cellStyle name="Saída 2 2 3 2 2 4 6" xfId="21747"/>
    <cellStyle name="Saída 2 2 3 2 2 5" xfId="21748"/>
    <cellStyle name="Saída 2 2 3 2 2 5 2" xfId="21749"/>
    <cellStyle name="Saída 2 2 3 2 2 5 2 2" xfId="21750"/>
    <cellStyle name="Saída 2 2 3 2 2 5 2 3" xfId="21751"/>
    <cellStyle name="Saída 2 2 3 2 2 5 2 4" xfId="21752"/>
    <cellStyle name="Saída 2 2 3 2 2 5 3 2" xfId="21753"/>
    <cellStyle name="Saída 2 2 3 2 2 5 3 3" xfId="21754"/>
    <cellStyle name="Saída 2 2 3 2 2 5 5" xfId="21755"/>
    <cellStyle name="Saída 2 2 3 2 2 5 6" xfId="21756"/>
    <cellStyle name="Saída 2 2 3 2 2 6" xfId="21757"/>
    <cellStyle name="Saída 2 2 3 2 2 6 2" xfId="21758"/>
    <cellStyle name="Saída 2 2 3 2 2 6 2 2" xfId="21759"/>
    <cellStyle name="Saída 2 2 3 2 2 6 2 3" xfId="21760"/>
    <cellStyle name="Saída 2 2 3 2 2 6 2 4" xfId="21761"/>
    <cellStyle name="Saída 2 2 3 2 2 6 3" xfId="21762"/>
    <cellStyle name="Saída 2 2 3 2 2 6 4" xfId="21763"/>
    <cellStyle name="Saída 2 2 3 2 2 6 5" xfId="21764"/>
    <cellStyle name="Total 3 3 8 2 2" xfId="21765"/>
    <cellStyle name="Saída 2 2 3 2 2 7 2" xfId="21766"/>
    <cellStyle name="Total 3 3 8 2 3" xfId="21767"/>
    <cellStyle name="Saída 2 2 3 2 2 7 3" xfId="21768"/>
    <cellStyle name="Total 3 3 8 3" xfId="21769"/>
    <cellStyle name="Saída 2 2 3 2 2 8" xfId="21770"/>
    <cellStyle name="Total 3 3 8 4" xfId="21771"/>
    <cellStyle name="Saída 2 2 3 2 2 9" xfId="21772"/>
    <cellStyle name="Saída 2 2 3 2 2 9 3" xfId="21773"/>
    <cellStyle name="Saída 2 2 3 2 3" xfId="21774"/>
    <cellStyle name="Saída 2 2 3 2 3 2 2" xfId="21775"/>
    <cellStyle name="Total 3 3 7 4" xfId="21776"/>
    <cellStyle name="Saída 2 2 3 2 3 2 2 3" xfId="21777"/>
    <cellStyle name="Saída 2 2 3 2 3 3 2" xfId="21778"/>
    <cellStyle name="Saída 2 2 3 2 3 4" xfId="21779"/>
    <cellStyle name="Saída 2 2 3 2 3 4 2" xfId="21780"/>
    <cellStyle name="Saída 2 2 3 2 3 5" xfId="21781"/>
    <cellStyle name="Saída 2 2 3 2 3 5 2" xfId="21782"/>
    <cellStyle name="Saída 2 2 3 2 3 6" xfId="21783"/>
    <cellStyle name="Saída 2 2 3 2 3 6 2" xfId="21784"/>
    <cellStyle name="Saída 2 2 3 2 3 6 3" xfId="21785"/>
    <cellStyle name="Total 3 3 9 2" xfId="21786"/>
    <cellStyle name="Saída 2 2 3 2 3 7" xfId="21787"/>
    <cellStyle name="Total 3 3 9 3" xfId="21788"/>
    <cellStyle name="Saída 2 2 3 2 3 8" xfId="21789"/>
    <cellStyle name="Total 3 3 9 4" xfId="21790"/>
    <cellStyle name="Saída 2 2 3 2 3 9" xfId="21791"/>
    <cellStyle name="Separador de milhares 11 2 2 2 2 2" xfId="21792"/>
    <cellStyle name="Saída 2 2 3 2 4 2 2" xfId="21793"/>
    <cellStyle name="Saída 2 2 3 2 4 3 2" xfId="21794"/>
    <cellStyle name="Saída 2 2 3 2 4 4" xfId="21795"/>
    <cellStyle name="Saída 2 2 3 2 4 5" xfId="21796"/>
    <cellStyle name="Saída 2 2 3 2 4 6" xfId="21797"/>
    <cellStyle name="Saída 2 2 3 2 5 2 2" xfId="21798"/>
    <cellStyle name="Total 2 2 3 2" xfId="21799"/>
    <cellStyle name="Saída 2 2 3 2 5 2 3" xfId="21800"/>
    <cellStyle name="Saída 2 2 3 2 5 4" xfId="21801"/>
    <cellStyle name="Saída 2 2 3 2 5 5" xfId="21802"/>
    <cellStyle name="Saída 2 2 3 2 6 2 2" xfId="21803"/>
    <cellStyle name="Saída 2 2 3 2 6 2 3" xfId="21804"/>
    <cellStyle name="Saída 2 2 3 2 6 3" xfId="21805"/>
    <cellStyle name="Saída 2 2 3 2 6 4" xfId="21806"/>
    <cellStyle name="Separador de milhares 11 2 2 5" xfId="21807"/>
    <cellStyle name="Saída 2 2 3 2 7" xfId="21808"/>
    <cellStyle name="Saída 2 2 3 2 7 2 2" xfId="21809"/>
    <cellStyle name="Saída 2 2 3 2 7 2 3" xfId="21810"/>
    <cellStyle name="Separador de milhares 5 2 3 3 2 2" xfId="21811"/>
    <cellStyle name="Saída 2 2 3 2 7 2 4" xfId="21812"/>
    <cellStyle name="Saída 2 2 3 2 7 3" xfId="21813"/>
    <cellStyle name="Saída 2 2 3 2 7 4" xfId="21814"/>
    <cellStyle name="Separador de milhares 11 2 2 6" xfId="21815"/>
    <cellStyle name="Saída 2 2 3 2 8" xfId="21816"/>
    <cellStyle name="Saída 2 2 3 2 9" xfId="21817"/>
    <cellStyle name="Saída 2 2 3 2 9 4" xfId="21818"/>
    <cellStyle name="Total 3 2 3 11 2" xfId="21819"/>
    <cellStyle name="Saída 2 2 3 3" xfId="21820"/>
    <cellStyle name="Saída 2 2 3 3 10" xfId="21821"/>
    <cellStyle name="Saída 2 2 3 3 10 3" xfId="21822"/>
    <cellStyle name="Saída 2 2 3 3 11" xfId="21823"/>
    <cellStyle name="Saída 3 2 2 2 3 3 2" xfId="21824"/>
    <cellStyle name="Saída 2 2 3 3 12" xfId="21825"/>
    <cellStyle name="Saída 2 2 3 3 2" xfId="21826"/>
    <cellStyle name="Total 2 2 6 5" xfId="21827"/>
    <cellStyle name="Saída 2 2 3 3 2 10" xfId="21828"/>
    <cellStyle name="Saída 2 2 3 3 2 11" xfId="21829"/>
    <cellStyle name="Saída 2 2 3 3 2 12" xfId="21830"/>
    <cellStyle name="Saída 2 2 3 3 2 2 2" xfId="21831"/>
    <cellStyle name="Saída 2 2 3 3 2 2 2 4" xfId="21832"/>
    <cellStyle name="Saída 2 2 3 3 2 2 3" xfId="21833"/>
    <cellStyle name="Saída 2 2 3 3 2 2 3 3" xfId="21834"/>
    <cellStyle name="Saída 2 2 3 3 2 2 4" xfId="21835"/>
    <cellStyle name="Saída 2 2 3 3 2 2 5" xfId="21836"/>
    <cellStyle name="Saída 2 2 3 3 2 2 6" xfId="21837"/>
    <cellStyle name="Separador de milhares 10 4 3 2 2 2 2 2" xfId="21838"/>
    <cellStyle name="Saída 2 2 3 3 2 3" xfId="21839"/>
    <cellStyle name="Saída 2 2 3 3 2 3 2" xfId="21840"/>
    <cellStyle name="Saída 2 2 3 3 2 3 3" xfId="21841"/>
    <cellStyle name="Saída 2 2 3 3 2 3 3 3" xfId="21842"/>
    <cellStyle name="Saída 2 2 3 3 2 3 4" xfId="21843"/>
    <cellStyle name="Saída 2 2 3 3 2 4" xfId="21844"/>
    <cellStyle name="Saída 2 2 3 3 2 4 2" xfId="21845"/>
    <cellStyle name="Separador de milhares 2 12 2 2 8" xfId="21846"/>
    <cellStyle name="Separador de milhares 2 12 2 2 2 6" xfId="21847"/>
    <cellStyle name="Saída 2 2 3 3 2 4 2 4" xfId="21848"/>
    <cellStyle name="Saída 2 2 3 3 2 4 3 3" xfId="21849"/>
    <cellStyle name="Saída 2 2 3 3 2 4 6" xfId="21850"/>
    <cellStyle name="Saída 2 2 3 3 2 5" xfId="21851"/>
    <cellStyle name="Saída 2 2 3 3 2 5 2" xfId="21852"/>
    <cellStyle name="Saída 2 2 3 3 2 5 2 4" xfId="21853"/>
    <cellStyle name="Saída 2 2 3 3 2 5 3" xfId="21854"/>
    <cellStyle name="Saída 2 2 3 3 2 5 3 3" xfId="21855"/>
    <cellStyle name="Saída 2 2 3 3 2 5 4" xfId="21856"/>
    <cellStyle name="Saída 2 2 3 3 2 5 6" xfId="21857"/>
    <cellStyle name="Saída 2 2 3 3 2 6" xfId="21858"/>
    <cellStyle name="Separador de milhares 2 2 13 2 5" xfId="21859"/>
    <cellStyle name="Saída 2 2 3 3 2 6 2" xfId="21860"/>
    <cellStyle name="Saída 2 2 3 3 2 6 2 4" xfId="21861"/>
    <cellStyle name="Separador de milhares 2 2 13 2 6" xfId="21862"/>
    <cellStyle name="Saída 2 2 3 3 2 6 3" xfId="21863"/>
    <cellStyle name="Separador de milhares 2 2 13 2 7" xfId="21864"/>
    <cellStyle name="Saída 2 2 3 3 2 6 4" xfId="21865"/>
    <cellStyle name="Saída 2 2 3 3 2 7 2" xfId="21866"/>
    <cellStyle name="Saída 2 2 3 3 2 7 3" xfId="21867"/>
    <cellStyle name="Saída 2 2 3 3 2 8" xfId="21868"/>
    <cellStyle name="Saída 2 2 3 3 2 9" xfId="21869"/>
    <cellStyle name="Saída 2 2 3 3 2 9 3" xfId="21870"/>
    <cellStyle name="Saída 2 2 3 3 3" xfId="21871"/>
    <cellStyle name="Saída 2 2 3 3 3 2" xfId="21872"/>
    <cellStyle name="Saída 2 2 3 3 3 2 2" xfId="21873"/>
    <cellStyle name="Saída 2 2 3 3 3 2 2 3" xfId="21874"/>
    <cellStyle name="Saída 2 2 3 3 3 2 3" xfId="21875"/>
    <cellStyle name="Saída 2 2 3 3 3 2 4" xfId="21876"/>
    <cellStyle name="Saída 2 2 3 3 3 2 5" xfId="21877"/>
    <cellStyle name="Saída 2 2 3 3 3 3" xfId="21878"/>
    <cellStyle name="Saída 2 2 3 3 3 3 2" xfId="21879"/>
    <cellStyle name="Saída 2 2 3 3 3 3 3" xfId="21880"/>
    <cellStyle name="Saída 2 2 3 3 3 4" xfId="21881"/>
    <cellStyle name="Saída 2 2 3 3 3 4 2" xfId="21882"/>
    <cellStyle name="Saída 2 2 3 3 3 4 3" xfId="21883"/>
    <cellStyle name="Saída 2 2 3 3 3 5" xfId="21884"/>
    <cellStyle name="Saída 2 2 3 3 3 5 2" xfId="21885"/>
    <cellStyle name="Saída 2 2 3 3 3 5 3" xfId="21886"/>
    <cellStyle name="Saída 2 2 3 3 3 6" xfId="21887"/>
    <cellStyle name="Separador de milhares 2 2 14 2 5" xfId="21888"/>
    <cellStyle name="Separador de milhares 10 4 2 2 2 2 3" xfId="21889"/>
    <cellStyle name="Saída 2 2 3 3 3 6 2" xfId="21890"/>
    <cellStyle name="Separador de milhares 2 2 14 2 6" xfId="21891"/>
    <cellStyle name="Separador de milhares 10 4 2 2 2 2 4" xfId="21892"/>
    <cellStyle name="Saída 2 2 3 3 3 6 3" xfId="21893"/>
    <cellStyle name="Saída 2 2 3 3 3 7" xfId="21894"/>
    <cellStyle name="Saída 2 2 3 3 3 8" xfId="21895"/>
    <cellStyle name="Saída 2 2 3 3 3 9" xfId="21896"/>
    <cellStyle name="Separador de milhares 8 2 2 2 3 2 2 2 2" xfId="21897"/>
    <cellStyle name="Separador de milhares 11 2 3 2" xfId="21898"/>
    <cellStyle name="Saída 2 2 3 3 4" xfId="21899"/>
    <cellStyle name="Separador de milhares 11 2 3 2 2" xfId="21900"/>
    <cellStyle name="Saída 2 2 3 3 4 2" xfId="21901"/>
    <cellStyle name="Saída 2 2 3 3 4 2 2" xfId="21902"/>
    <cellStyle name="Saída 2 2 3 3 4 2 3" xfId="21903"/>
    <cellStyle name="Saída 2 2 3 3 4 3" xfId="21904"/>
    <cellStyle name="Saída 2 2 3 3 4 3 2" xfId="21905"/>
    <cellStyle name="Saída 2 2 3 3 4 3 3" xfId="21906"/>
    <cellStyle name="Saída 2 2 3 3 4 4" xfId="21907"/>
    <cellStyle name="Saída 2 2 3 3 4 5" xfId="21908"/>
    <cellStyle name="Saída 2 2 3 3 4 6" xfId="21909"/>
    <cellStyle name="Separador de milhares 11 2 3 3" xfId="21910"/>
    <cellStyle name="Saída 2 2 3 3 5" xfId="21911"/>
    <cellStyle name="Saída 2 2 3 3 5 2" xfId="21912"/>
    <cellStyle name="Saída 2 2 3 3 5 2 2" xfId="21913"/>
    <cellStyle name="Total 3 2 3 2" xfId="21914"/>
    <cellStyle name="Saída 2 2 3 3 5 2 3" xfId="21915"/>
    <cellStyle name="Saída 2 2 3 3 5 3" xfId="21916"/>
    <cellStyle name="Saída 2 2 3 3 5 4" xfId="21917"/>
    <cellStyle name="Saída 2 2 3 3 5 5" xfId="21918"/>
    <cellStyle name="Saída 2 2 3 3 6" xfId="21919"/>
    <cellStyle name="Saída 2 2 3 3 6 2" xfId="21920"/>
    <cellStyle name="Saída 2 2 3 3 6 2 2" xfId="21921"/>
    <cellStyle name="Total 3 3 3 2" xfId="21922"/>
    <cellStyle name="Saída 2 2 3 3 6 2 3" xfId="21923"/>
    <cellStyle name="Saída 2 2 3 3 6 3" xfId="21924"/>
    <cellStyle name="Saída 2 2 3 3 6 4" xfId="21925"/>
    <cellStyle name="Saída 2 2 3 3 7" xfId="21926"/>
    <cellStyle name="Saída 2 2 3 3 7 2" xfId="21927"/>
    <cellStyle name="Saída 2 2 3 3 7 2 2" xfId="21928"/>
    <cellStyle name="Total 3 4 3 2" xfId="21929"/>
    <cellStyle name="Saída 2 2 3 3 7 2 3" xfId="21930"/>
    <cellStyle name="Total 3 4 3 3" xfId="21931"/>
    <cellStyle name="Saída 2 2 3 3 7 2 4" xfId="21932"/>
    <cellStyle name="Saída 2 2 3 3 7 3" xfId="21933"/>
    <cellStyle name="Saída 2 2 3 3 7 4" xfId="21934"/>
    <cellStyle name="Saída 2 2 3 3 8" xfId="21935"/>
    <cellStyle name="Saída 2 2 3 3 8 2" xfId="21936"/>
    <cellStyle name="Saída 2 2 3 3 9" xfId="21937"/>
    <cellStyle name="Saída 2 2 3 3 9 2" xfId="21938"/>
    <cellStyle name="Saída 2 2 3 3 9 4" xfId="21939"/>
    <cellStyle name="Total 3 2 3 11 3" xfId="21940"/>
    <cellStyle name="Saída 2 2 3 4" xfId="21941"/>
    <cellStyle name="Saída 2 2 3 4 12" xfId="21942"/>
    <cellStyle name="Saída 2 2 3 4 2" xfId="21943"/>
    <cellStyle name="Saída 2 2 3 4 2 2 3" xfId="21944"/>
    <cellStyle name="Saída 2 2 3 4 2 2 4" xfId="21945"/>
    <cellStyle name="Saída 2 2 3 4 2 3 3" xfId="21946"/>
    <cellStyle name="Saída 2 2 3 4 3" xfId="21947"/>
    <cellStyle name="Saída 2 2 3 4 3 2" xfId="21948"/>
    <cellStyle name="Saída 2 2 3 4 3 2 4" xfId="21949"/>
    <cellStyle name="Saída 2 2 3 4 3 3 2" xfId="21950"/>
    <cellStyle name="Saída 2 2 3 4 3 3 3" xfId="21951"/>
    <cellStyle name="Saída 2 2 3 4 3 6" xfId="21952"/>
    <cellStyle name="Separador de milhares 11 2 4 2" xfId="21953"/>
    <cellStyle name="Saída 2 2 3 4 4" xfId="21954"/>
    <cellStyle name="Separador de milhares 11 2 4 2 2" xfId="21955"/>
    <cellStyle name="Saída 2 2 3 4 4 2" xfId="21956"/>
    <cellStyle name="Saída 2 2 3 4 4 2 2" xfId="21957"/>
    <cellStyle name="Saída 2 2 3 4 4 2 3" xfId="21958"/>
    <cellStyle name="Saída 2 2 3 4 4 2 4" xfId="21959"/>
    <cellStyle name="Saída 2 2 3 4 4 3 2" xfId="21960"/>
    <cellStyle name="Saída 2 2 3 4 4 3 3" xfId="21961"/>
    <cellStyle name="Saída 2 2 3 4 4 4" xfId="21962"/>
    <cellStyle name="Saída 2 2 3 4 4 5" xfId="21963"/>
    <cellStyle name="Saída 2 2 3 4 4 6" xfId="21964"/>
    <cellStyle name="Separador de milhares 11 2 4 3" xfId="21965"/>
    <cellStyle name="Saída 2 2 3 4 5" xfId="21966"/>
    <cellStyle name="Saída 2 2 3 4 5 2" xfId="21967"/>
    <cellStyle name="Saída 2 2 3 4 5 2 2" xfId="21968"/>
    <cellStyle name="Saída 2 2 3 4 5 2 3" xfId="21969"/>
    <cellStyle name="Saída 2 2 3 4 5 2 4" xfId="21970"/>
    <cellStyle name="Saída 2 2 3 4 5 3" xfId="21971"/>
    <cellStyle name="Saída 2 2 3 4 5 3 2" xfId="21972"/>
    <cellStyle name="Saída 2 2 3 4 5 3 3" xfId="21973"/>
    <cellStyle name="Saída 2 2 3 4 5 4" xfId="21974"/>
    <cellStyle name="Saída 2 2 3 4 5 5" xfId="21975"/>
    <cellStyle name="Saída 2 2 3 4 6" xfId="21976"/>
    <cellStyle name="Saída 2 2 3 4 6 2" xfId="21977"/>
    <cellStyle name="Saída 2 2 3 4 6 2 2" xfId="21978"/>
    <cellStyle name="Saída 2 2 3 4 6 2 3" xfId="21979"/>
    <cellStyle name="Saída 2 2 3 4 6 2 4" xfId="21980"/>
    <cellStyle name="Saída 2 2 3 4 6 3" xfId="21981"/>
    <cellStyle name="Saída 2 2 3 4 6 4" xfId="21982"/>
    <cellStyle name="Saída 2 2 3 4 7" xfId="21983"/>
    <cellStyle name="Saída 2 2 3 4 7 2" xfId="21984"/>
    <cellStyle name="Saída 2 2 3 4 7 3" xfId="21985"/>
    <cellStyle name="Saída 2 2 3 4 7 4" xfId="21986"/>
    <cellStyle name="Saída 2 2 3 4 8" xfId="21987"/>
    <cellStyle name="Separador de milhares 5 2 2 2 2 3" xfId="21988"/>
    <cellStyle name="Saída 2 2 3 4 8 2" xfId="21989"/>
    <cellStyle name="Saída 2 2 3 4 9" xfId="21990"/>
    <cellStyle name="Separador de milhares 5 2 2 2 3 3" xfId="21991"/>
    <cellStyle name="Separador de milhares 14 10 2 2 3" xfId="21992"/>
    <cellStyle name="Saída 2 2 3 4 9 2" xfId="21993"/>
    <cellStyle name="Saída 2 2 3 4 9 3" xfId="21994"/>
    <cellStyle name="Saída 2 2 3 5" xfId="21995"/>
    <cellStyle name="Saída 2 2 3 5 2" xfId="21996"/>
    <cellStyle name="Saída 2 2 3 5 2 5" xfId="21997"/>
    <cellStyle name="Saída 2 2 3 5 3" xfId="21998"/>
    <cellStyle name="Saída 2 2 3 5 3 2" xfId="21999"/>
    <cellStyle name="Separador de milhares 11 2 5 2" xfId="22000"/>
    <cellStyle name="Saída 2 2 3 5 4" xfId="22001"/>
    <cellStyle name="Saída 2 2 3 5 4 2" xfId="22002"/>
    <cellStyle name="Saída 2 2 3 5 5" xfId="22003"/>
    <cellStyle name="Saída 2 2 3 5 5 2" xfId="22004"/>
    <cellStyle name="Saída 2 2 3 5 5 3" xfId="22005"/>
    <cellStyle name="Saída 2 2 3 5 6" xfId="22006"/>
    <cellStyle name="Saída 2 2 3 5 6 2" xfId="22007"/>
    <cellStyle name="Saída 2 2 3 5 6 3" xfId="22008"/>
    <cellStyle name="Saída 2 2 3 6" xfId="22009"/>
    <cellStyle name="Saída 2 2 3 7" xfId="22010"/>
    <cellStyle name="Saída 2 2 3 8" xfId="22011"/>
    <cellStyle name="Saída 2 2 3 8 2" xfId="22012"/>
    <cellStyle name="Saída 2 2 3 8 3" xfId="22013"/>
    <cellStyle name="Saída 2 2 3 8 4" xfId="22014"/>
    <cellStyle name="Saída 2 2 3 8 5" xfId="22015"/>
    <cellStyle name="Saída 2 2 3 9" xfId="22016"/>
    <cellStyle name="Saída 2 2 3 9 2" xfId="22017"/>
    <cellStyle name="Saída 2 2 3 9 2 3" xfId="22018"/>
    <cellStyle name="Separador de milhares 2 6 3 2 2 2" xfId="22019"/>
    <cellStyle name="Saída 2 2 3 9 2 4" xfId="22020"/>
    <cellStyle name="Saída 2 2 3 9 3" xfId="22021"/>
    <cellStyle name="Saída 2 2 3 9 4" xfId="22022"/>
    <cellStyle name="Saída 2 2 3 9 5" xfId="22023"/>
    <cellStyle name="Saída 2 2 4" xfId="22024"/>
    <cellStyle name="Separador de milhares 11 3 2 2" xfId="22025"/>
    <cellStyle name="Saída 2 2 4 2 4" xfId="22026"/>
    <cellStyle name="Separador de milhares 11 3 2 3" xfId="22027"/>
    <cellStyle name="Saída 2 2 4 2 5" xfId="22028"/>
    <cellStyle name="Saída 2 2 4 3" xfId="22029"/>
    <cellStyle name="Saída 2 2 4 3 2" xfId="22030"/>
    <cellStyle name="Saída 2 2 4 3 3" xfId="22031"/>
    <cellStyle name="Saída 2 2 4 4" xfId="22032"/>
    <cellStyle name="Saída 2 2 4 4 2" xfId="22033"/>
    <cellStyle name="Saída 2 2 4 4 3" xfId="22034"/>
    <cellStyle name="Saída 2 2 4 5" xfId="22035"/>
    <cellStyle name="Saída 2 2 4 6" xfId="22036"/>
    <cellStyle name="Separador de milhares 11 10" xfId="22037"/>
    <cellStyle name="Saída 2 2 4 6 2" xfId="22038"/>
    <cellStyle name="Separador de milhares 11 11" xfId="22039"/>
    <cellStyle name="Saída 2 2 4 6 3" xfId="22040"/>
    <cellStyle name="Saída 2 2 4 7" xfId="22041"/>
    <cellStyle name="Saída 2 2 4 8" xfId="22042"/>
    <cellStyle name="Saída 2 2 4 9" xfId="22043"/>
    <cellStyle name="Vírgula 2 4 3 3 4 3 2" xfId="22044"/>
    <cellStyle name="Saída 2 2 5" xfId="22045"/>
    <cellStyle name="Saída 2 2 5 2 2" xfId="22046"/>
    <cellStyle name="Saída 2 2 5 2 2 2" xfId="22047"/>
    <cellStyle name="Saída 2 2 5 2 2 3" xfId="22048"/>
    <cellStyle name="Saída 2 2 5 2 3" xfId="22049"/>
    <cellStyle name="Saída 2 2 5 3" xfId="22050"/>
    <cellStyle name="Saída 2 2 5 3 2" xfId="22051"/>
    <cellStyle name="Saída 2 2 5 3 3" xfId="22052"/>
    <cellStyle name="Saída 2 2 5 4" xfId="22053"/>
    <cellStyle name="Saída 2 2 5 4 2" xfId="22054"/>
    <cellStyle name="Saída 2 2 5 4 3" xfId="22055"/>
    <cellStyle name="Saída 2 2 5 5" xfId="22056"/>
    <cellStyle name="Saída 2 2 5 5 2" xfId="22057"/>
    <cellStyle name="Saída 2 2 5 5 3" xfId="22058"/>
    <cellStyle name="Saída 2 2 5 6" xfId="22059"/>
    <cellStyle name="Saída 2 2 5 6 2" xfId="22060"/>
    <cellStyle name="Saída 2 2 5 6 3" xfId="22061"/>
    <cellStyle name="Saída 2 2 5 7" xfId="22062"/>
    <cellStyle name="Total 3 2 4 2 2 2" xfId="22063"/>
    <cellStyle name="Saída 2 2 5 8" xfId="22064"/>
    <cellStyle name="Total 3 2 4 2 2 3" xfId="22065"/>
    <cellStyle name="Saída 2 2 5 9" xfId="22066"/>
    <cellStyle name="Saída 2 2 6" xfId="22067"/>
    <cellStyle name="Vírgula 3 2 3" xfId="22068"/>
    <cellStyle name="Saída 2 2 6 2" xfId="22069"/>
    <cellStyle name="Vírgula 3 2 3 2" xfId="22070"/>
    <cellStyle name="Saída 2 2 6 2 2" xfId="22071"/>
    <cellStyle name="Vírgula 3 2 3 3" xfId="22072"/>
    <cellStyle name="Saída 2 2 6 2 3" xfId="22073"/>
    <cellStyle name="Separador de milhares 11 5 2 2" xfId="22074"/>
    <cellStyle name="Saída 2 2 6 2 4" xfId="22075"/>
    <cellStyle name="Saída 2 2 6 3" xfId="22076"/>
    <cellStyle name="Saída 2 2 6 4" xfId="22077"/>
    <cellStyle name="Saída 2 2 6 5" xfId="22078"/>
    <cellStyle name="Saída 2 2 7" xfId="22079"/>
    <cellStyle name="Saída 2 2 8" xfId="22080"/>
    <cellStyle name="Saída 2 3" xfId="22081"/>
    <cellStyle name="Saída 2 4" xfId="22082"/>
    <cellStyle name="Saída 3" xfId="22083"/>
    <cellStyle name="Saída 3 2" xfId="22084"/>
    <cellStyle name="Saída 3 2 10" xfId="22085"/>
    <cellStyle name="Saída 3 2 10 3" xfId="22086"/>
    <cellStyle name="Saída 3 2 10 4" xfId="22087"/>
    <cellStyle name="Saída 3 2 11" xfId="22088"/>
    <cellStyle name="Saída 3 2 11 3" xfId="22089"/>
    <cellStyle name="Saída 3 2 11 4" xfId="22090"/>
    <cellStyle name="Saída 3 2 12" xfId="22091"/>
    <cellStyle name="Saída 3 2 13" xfId="22092"/>
    <cellStyle name="Saída 3 2 14" xfId="22093"/>
    <cellStyle name="Saída 3 2 2" xfId="22094"/>
    <cellStyle name="Separador de milhares 2 4 3 2 4" xfId="22095"/>
    <cellStyle name="Saída 3 2 2 10 4" xfId="22096"/>
    <cellStyle name="Separador de milhares 2 4 3 3 2" xfId="22097"/>
    <cellStyle name="Saída 3 2 2 11 2" xfId="22098"/>
    <cellStyle name="Separador de milhares 2 4 3 3 3" xfId="22099"/>
    <cellStyle name="Saída 3 2 2 11 3" xfId="22100"/>
    <cellStyle name="Separador de milhares 2 4 3 5" xfId="22101"/>
    <cellStyle name="Saída 3 2 2 13" xfId="22102"/>
    <cellStyle name="Separador de milhares 2 4 3 6" xfId="22103"/>
    <cellStyle name="Saída 3 2 2 14" xfId="22104"/>
    <cellStyle name="Saída 3 2 2 2 10" xfId="22105"/>
    <cellStyle name="Saída 3 2 2 2 11" xfId="22106"/>
    <cellStyle name="Saída 3 2 2 2 12" xfId="22107"/>
    <cellStyle name="Saída 3 2 2 2 2" xfId="22108"/>
    <cellStyle name="Saída 3 2 2 2 2 10" xfId="22109"/>
    <cellStyle name="Saída 3 2 2 2 2 11" xfId="22110"/>
    <cellStyle name="Saída 3 2 2 2 2 2" xfId="22111"/>
    <cellStyle name="Saída 3 2 2 2 2 2 2" xfId="22112"/>
    <cellStyle name="Saída 3 2 2 2 2 2 2 2" xfId="22113"/>
    <cellStyle name="Saída 3 2 2 2 2 2 2 3" xfId="22114"/>
    <cellStyle name="Total 3 2 3 2 2 5 3 2" xfId="22115"/>
    <cellStyle name="Saída 3 2 5 4 2" xfId="22116"/>
    <cellStyle name="Saída 3 2 2 2 2 2 3" xfId="22117"/>
    <cellStyle name="Saída 3 2 2 2 2 2 3 2" xfId="22118"/>
    <cellStyle name="Saída 3 2 2 2 2 2 3 3" xfId="22119"/>
    <cellStyle name="Total 3 2 3 2 2 5 3 3" xfId="22120"/>
    <cellStyle name="Saída 3 2 5 4 3" xfId="22121"/>
    <cellStyle name="Saída 3 2 2 2 2 2 4" xfId="22122"/>
    <cellStyle name="Separador de milhares 14 9 2 3 2" xfId="22123"/>
    <cellStyle name="Saída 3 2 2 2 2 2 5" xfId="22124"/>
    <cellStyle name="Saída 3 2 2 2 2 2 6" xfId="22125"/>
    <cellStyle name="Saída 3 2 2 2 2 3" xfId="22126"/>
    <cellStyle name="Saída 3 2 2 2 2 3 2" xfId="22127"/>
    <cellStyle name="Saída 3 2 5 5 2" xfId="22128"/>
    <cellStyle name="Saída 3 2 2 2 2 3 3" xfId="22129"/>
    <cellStyle name="Vírgula 2 3 3 2 2 2" xfId="22130"/>
    <cellStyle name="Saída 3 2 5 5 3" xfId="22131"/>
    <cellStyle name="Saída 3 2 2 2 2 3 4" xfId="22132"/>
    <cellStyle name="Saída 3 2 2 2 2 3 5" xfId="22133"/>
    <cellStyle name="Saída 3 2 2 2 2 3 6" xfId="22134"/>
    <cellStyle name="Saída 3 2 2 2 2 4 5" xfId="22135"/>
    <cellStyle name="Saída 3 2 2 2 2 4 6" xfId="22136"/>
    <cellStyle name="Saída 3 2 2 2 2 5 2" xfId="22137"/>
    <cellStyle name="Saída 3 2 2 2 2 5 2 3" xfId="22138"/>
    <cellStyle name="Saída 3 2 2 2 2 5 3" xfId="22139"/>
    <cellStyle name="Saída 3 2 2 2 2 5 4" xfId="22140"/>
    <cellStyle name="Saída 3 2 2 2 2 5 5" xfId="22141"/>
    <cellStyle name="Separador de milhares 3 12 3 2 2" xfId="22142"/>
    <cellStyle name="Saída 3 2 2 2 2 5 6" xfId="22143"/>
    <cellStyle name="Saída 3 2 2 2 2 6 2" xfId="22144"/>
    <cellStyle name="Saída 3 2 2 2 2 6 2 2" xfId="22145"/>
    <cellStyle name="Saída 3 2 2 2 2 6 2 3" xfId="22146"/>
    <cellStyle name="Saída 3 2 2 2 2 6 2 4" xfId="22147"/>
    <cellStyle name="Saída 3 2 2 2 2 6 3" xfId="22148"/>
    <cellStyle name="Saída 3 2 2 2 2 6 4" xfId="22149"/>
    <cellStyle name="Saída 3 2 2 2 2 6 5" xfId="22150"/>
    <cellStyle name="Saída 3 2 2 2 2 7 2" xfId="22151"/>
    <cellStyle name="Saída 3 2 2 2 2 7 3" xfId="22152"/>
    <cellStyle name="Saída 3 2 2 2 2 7 4" xfId="22153"/>
    <cellStyle name="Saída 3 2 2 2 2 8" xfId="22154"/>
    <cellStyle name="Saída 3 2 2 2 2 8 2" xfId="22155"/>
    <cellStyle name="Saída 3 2 2 2 2 8 3" xfId="22156"/>
    <cellStyle name="Saída 3 2 2 2 2 8 4" xfId="22157"/>
    <cellStyle name="Saída 3 2 2 2 2 9" xfId="22158"/>
    <cellStyle name="Saída 3 2 2 2 3" xfId="22159"/>
    <cellStyle name="Saída 3 2 2 2 3 2" xfId="22160"/>
    <cellStyle name="Saída 3 2 2 2 3 2 2" xfId="22161"/>
    <cellStyle name="Saída 3 2 2 2 3 2 2 2" xfId="22162"/>
    <cellStyle name="Saída 3 2 2 2 3 2 2 3" xfId="22163"/>
    <cellStyle name="Saída 3 2 6 4 2" xfId="22164"/>
    <cellStyle name="Saída 3 2 2 2 3 2 3" xfId="22165"/>
    <cellStyle name="Saída 3 2 6 4 3" xfId="22166"/>
    <cellStyle name="Saída 3 2 2 2 3 2 4" xfId="22167"/>
    <cellStyle name="Saída 3 2 2 2 3 2 5" xfId="22168"/>
    <cellStyle name="Saída 3 2 2 2 3 3" xfId="22169"/>
    <cellStyle name="Saída 3 2 6 5 2" xfId="22170"/>
    <cellStyle name="Saída 3 2 2 2 3 3 3" xfId="22171"/>
    <cellStyle name="Saída 3 2 2 2 3 5 2" xfId="22172"/>
    <cellStyle name="Saída 3 2 2 2 3 5 3" xfId="22173"/>
    <cellStyle name="Saída 3 2 2 2 3 6 2" xfId="22174"/>
    <cellStyle name="Saída 3 2 2 2 3 6 3" xfId="22175"/>
    <cellStyle name="Saída 3 2 2 2 3 8" xfId="22176"/>
    <cellStyle name="Saída 3 2 2 2 3 9" xfId="22177"/>
    <cellStyle name="Saída 3 2 2 2 4 2" xfId="22178"/>
    <cellStyle name="Saída 3 2 2 2 4 2 2" xfId="22179"/>
    <cellStyle name="Saída 3 2 2 2 4 2 3" xfId="22180"/>
    <cellStyle name="Saída 3 2 2 2 4 2 4" xfId="22181"/>
    <cellStyle name="Saída 3 2 2 2 4 3" xfId="22182"/>
    <cellStyle name="Saída 3 2 2 2 4 3 2" xfId="22183"/>
    <cellStyle name="Saída 3 2 2 2 4 3 3" xfId="22184"/>
    <cellStyle name="Separador de milhares 5 2 2 2 4 2 2" xfId="22185"/>
    <cellStyle name="Separador de milhares 3 13" xfId="22186"/>
    <cellStyle name="Saída 3 2 2 2 5 2" xfId="22187"/>
    <cellStyle name="Saída 3 2 2 2 5 2 2" xfId="22188"/>
    <cellStyle name="Saída 3 2 2 2 5 2 3" xfId="22189"/>
    <cellStyle name="Saída 3 2 2 2 5 2 4" xfId="22190"/>
    <cellStyle name="Separador de milhares 3 14" xfId="22191"/>
    <cellStyle name="Saída 3 2 2 2 5 3" xfId="22192"/>
    <cellStyle name="Saída 3 2 2 2 6 3" xfId="22193"/>
    <cellStyle name="Saída 3 2 2 2 6 4" xfId="22194"/>
    <cellStyle name="Saída 3 2 2 2 6 5" xfId="22195"/>
    <cellStyle name="Saída 3 2 2 2 7" xfId="22196"/>
    <cellStyle name="Saída 3 2 2 2 7 3" xfId="22197"/>
    <cellStyle name="Saída 3 2 2 2 7 4" xfId="22198"/>
    <cellStyle name="Saída 3 2 2 2 7 5" xfId="22199"/>
    <cellStyle name="Saída 3 2 2 2 8" xfId="22200"/>
    <cellStyle name="Separador de milhares 14 2 2 2 2 2" xfId="22201"/>
    <cellStyle name="Saída 3 2 2 2 8 3" xfId="22202"/>
    <cellStyle name="Separador de milhares 14 2 2 2 2 3" xfId="22203"/>
    <cellStyle name="Saída 3 2 2 2 8 4" xfId="22204"/>
    <cellStyle name="Saída 3 2 2 2 9" xfId="22205"/>
    <cellStyle name="Saída 3 2 2 2 9 3" xfId="22206"/>
    <cellStyle name="Saída 3 2 2 2 9 4" xfId="22207"/>
    <cellStyle name="Total 3 2 3 2 2 2 2" xfId="22208"/>
    <cellStyle name="Saída 3 2 2 3" xfId="22209"/>
    <cellStyle name="Total 3 2 3 2 2 2 2 2" xfId="22210"/>
    <cellStyle name="Saída 3 2 2 3 2" xfId="22211"/>
    <cellStyle name="Saída 3 2 2 3 2 2" xfId="22212"/>
    <cellStyle name="Saída 3 2 2 3 2 2 2" xfId="22213"/>
    <cellStyle name="Saída 3 3 5 4 2" xfId="22214"/>
    <cellStyle name="Saída 3 2 2 3 2 2 3" xfId="22215"/>
    <cellStyle name="Saída 3 3 5 4 3" xfId="22216"/>
    <cellStyle name="Saída 3 2 2 3 2 2 4" xfId="22217"/>
    <cellStyle name="Saída 3 2 2 3 2 4" xfId="22218"/>
    <cellStyle name="Saída 3 2 2 3 2 5" xfId="22219"/>
    <cellStyle name="Saída 3 2 2 3 2 6" xfId="22220"/>
    <cellStyle name="Total 3 2 3 2 2 2 2 3" xfId="22221"/>
    <cellStyle name="Saída 3 2 2 3 3" xfId="22222"/>
    <cellStyle name="Saída 3 2 2 3 3 2" xfId="22223"/>
    <cellStyle name="Saída 3 2 2 3 3 2 2" xfId="22224"/>
    <cellStyle name="Saída 3 2 2 3 3 2 3" xfId="22225"/>
    <cellStyle name="Saída 3 2 2 3 3 2 4" xfId="22226"/>
    <cellStyle name="Saída 3 2 2 3 3 3" xfId="22227"/>
    <cellStyle name="Saída 3 2 2 3 3 4" xfId="22228"/>
    <cellStyle name="Saída 3 2 2 3 3 5" xfId="22229"/>
    <cellStyle name="Saída 3 2 2 3 3 6" xfId="22230"/>
    <cellStyle name="Total 3 2 3 2 2 2 2 4" xfId="22231"/>
    <cellStyle name="Saída 3 2 2 3 4" xfId="22232"/>
    <cellStyle name="Saída 3 2 2 3 4 2" xfId="22233"/>
    <cellStyle name="Saída 3 2 2 3 4 2 2" xfId="22234"/>
    <cellStyle name="Saída 3 2 2 3 4 2 3" xfId="22235"/>
    <cellStyle name="Saída 3 2 2 3 4 2 4" xfId="22236"/>
    <cellStyle name="Saída 3 2 2 3 4 3" xfId="22237"/>
    <cellStyle name="Saída 3 2 2 3 4 3 3" xfId="22238"/>
    <cellStyle name="Saída 3 2 2 3 4 4" xfId="22239"/>
    <cellStyle name="Saída 3 2 2 3 4 5" xfId="22240"/>
    <cellStyle name="Saída 3 2 2 3 4 6" xfId="22241"/>
    <cellStyle name="Separador de milhares 5 2 2 2 5 2" xfId="22242"/>
    <cellStyle name="Saída 3 2 2 3 5" xfId="22243"/>
    <cellStyle name="Saída 3 2 2 3 5 2" xfId="22244"/>
    <cellStyle name="Saída 3 2 2 3 5 2 2" xfId="22245"/>
    <cellStyle name="Saída 3 2 2 3 5 2 3" xfId="22246"/>
    <cellStyle name="Saída 3 2 2 3 5 2 4" xfId="22247"/>
    <cellStyle name="Saída 3 2 2 3 5 3" xfId="22248"/>
    <cellStyle name="Saída 3 2 2 3 5 3 3" xfId="22249"/>
    <cellStyle name="Saída 3 2 2 3 5 4" xfId="22250"/>
    <cellStyle name="Saída 3 2 2 3 5 5" xfId="22251"/>
    <cellStyle name="Saída 3 2 2 3 6" xfId="22252"/>
    <cellStyle name="Saída 3 2 2 3 6 2" xfId="22253"/>
    <cellStyle name="Separador de milhares 2 6 2 2 2" xfId="22254"/>
    <cellStyle name="Saída 3 2 2 3 6 3" xfId="22255"/>
    <cellStyle name="Separador de milhares 2 6 2 2 3" xfId="22256"/>
    <cellStyle name="Saída 3 2 2 3 6 4" xfId="22257"/>
    <cellStyle name="Separador de milhares 2 6 2 2 4" xfId="22258"/>
    <cellStyle name="Saída 3 2 2 3 6 5" xfId="22259"/>
    <cellStyle name="Saída 3 2 2 3 7" xfId="22260"/>
    <cellStyle name="Saída 3 2 2 3 7 2" xfId="22261"/>
    <cellStyle name="Saída 3 2 2 3 7 3" xfId="22262"/>
    <cellStyle name="Saída 3 2 2 3 7 4" xfId="22263"/>
    <cellStyle name="Saída 3 2 2 3 8" xfId="22264"/>
    <cellStyle name="Saída 3 2 2 3 8 2" xfId="22265"/>
    <cellStyle name="Separador de milhares 14 2 2 3 2 2" xfId="22266"/>
    <cellStyle name="Saída 3 2 2 3 8 3" xfId="22267"/>
    <cellStyle name="Saída 3 2 2 3 8 4" xfId="22268"/>
    <cellStyle name="Saída 3 2 2 3 9" xfId="22269"/>
    <cellStyle name="Saída 3 2 2 3 9 2" xfId="22270"/>
    <cellStyle name="Separador de milhares 14 2 2 3 3 2" xfId="22271"/>
    <cellStyle name="Saída 3 2 2 3 9 3" xfId="22272"/>
    <cellStyle name="Total 3 2 3 2 2 2 3" xfId="22273"/>
    <cellStyle name="Separador de milhares 9 3 2" xfId="22274"/>
    <cellStyle name="Saída 3 2 2 4" xfId="22275"/>
    <cellStyle name="Total 3 2 3 2 2 2 3 2" xfId="22276"/>
    <cellStyle name="Separador de milhares 9 3 2 2" xfId="22277"/>
    <cellStyle name="Saída 3 2 2 4 2" xfId="22278"/>
    <cellStyle name="Separador de milhares 9 3 2 2 2" xfId="22279"/>
    <cellStyle name="Saída 3 2 2 4 2 2" xfId="22280"/>
    <cellStyle name="Separador de milhares 9 3 2 2 3" xfId="22281"/>
    <cellStyle name="Saída 3 2 2 4 2 3" xfId="22282"/>
    <cellStyle name="Saída 3 2 2 4 2 4" xfId="22283"/>
    <cellStyle name="Saída 3 2 2 4 2 5" xfId="22284"/>
    <cellStyle name="Total 3 2 3 2 2 2 3 3" xfId="22285"/>
    <cellStyle name="Separador de milhares 9 3 2 3" xfId="22286"/>
    <cellStyle name="Saída 3 2 2 4 3" xfId="22287"/>
    <cellStyle name="Saída 3 2 2 4 3 3" xfId="22288"/>
    <cellStyle name="Separador de milhares 9 3 2 4" xfId="22289"/>
    <cellStyle name="Saída 3 2 2 4 4" xfId="22290"/>
    <cellStyle name="Saída 3 2 2 4 4 2" xfId="22291"/>
    <cellStyle name="Saída 3 2 2 4 4 3" xfId="22292"/>
    <cellStyle name="Separador de milhares 9 3 2 5" xfId="22293"/>
    <cellStyle name="Saída 3 2 2 4 5" xfId="22294"/>
    <cellStyle name="Saída 3 2 2 4 5 2" xfId="22295"/>
    <cellStyle name="Saída 3 2 2 4 5 3" xfId="22296"/>
    <cellStyle name="Separador de milhares 9 3 2 6" xfId="22297"/>
    <cellStyle name="Saída 3 2 2 4 6" xfId="22298"/>
    <cellStyle name="Saída 3 2 2 4 6 2" xfId="22299"/>
    <cellStyle name="Saída 3 2 2 4 7" xfId="22300"/>
    <cellStyle name="Total 3 2 3 2 2 2 4" xfId="22301"/>
    <cellStyle name="Separador de milhares 9 3 3" xfId="22302"/>
    <cellStyle name="Saída 3 2 2 5" xfId="22303"/>
    <cellStyle name="Separador de milhares 9 3 3 2" xfId="22304"/>
    <cellStyle name="Saída 3 2 2 5 2" xfId="22305"/>
    <cellStyle name="Separador de milhares 9 3 3 2 2" xfId="22306"/>
    <cellStyle name="Saída 3 2 2 5 2 2" xfId="22307"/>
    <cellStyle name="Saída 3 2 2 5 2 3" xfId="22308"/>
    <cellStyle name="Saída 3 2 2 5 2 4" xfId="22309"/>
    <cellStyle name="Separador de milhares 9 3 3 3" xfId="22310"/>
    <cellStyle name="Saída 3 2 2 5 3" xfId="22311"/>
    <cellStyle name="Saída 3 2 2 5 4" xfId="22312"/>
    <cellStyle name="Separador de milhares 2 2 5 3 4 2 2" xfId="22313"/>
    <cellStyle name="Saída 3 2 2 5 5" xfId="22314"/>
    <cellStyle name="Saída 3 2 2 7 2 4" xfId="22315"/>
    <cellStyle name="Saída 3 2 2 8 2 4" xfId="22316"/>
    <cellStyle name="Saída 3 2 3" xfId="22317"/>
    <cellStyle name="Saída 3 2 3 10 4" xfId="22318"/>
    <cellStyle name="Saída 3 2 3 11 3" xfId="22319"/>
    <cellStyle name="Saída 3 2 3 13" xfId="22320"/>
    <cellStyle name="Saída 3 2 3 14" xfId="22321"/>
    <cellStyle name="Saída 3 2 3 2" xfId="22322"/>
    <cellStyle name="Saída 3 2 3 2 10" xfId="22323"/>
    <cellStyle name="Saída 3 2 3 2 10 2" xfId="22324"/>
    <cellStyle name="Saída 3 2 3 2 10 3" xfId="22325"/>
    <cellStyle name="Saída 3 2 3 2 11" xfId="22326"/>
    <cellStyle name="Saída 3 2 3 2 12" xfId="22327"/>
    <cellStyle name="Separador de milhares 2 11 3" xfId="22328"/>
    <cellStyle name="Saída 3 2 3 2 2" xfId="22329"/>
    <cellStyle name="Separador de milhares 2 11 3 2" xfId="22330"/>
    <cellStyle name="Saída 3 2 3 2 2 2" xfId="22331"/>
    <cellStyle name="Separador de milhares 2 11 3 2 2 2" xfId="22332"/>
    <cellStyle name="Saída 3 2 3 2 2 2 2 2" xfId="22333"/>
    <cellStyle name="Saída 3 2 3 2 2 2 3 3" xfId="22334"/>
    <cellStyle name="Separador de milhares 2 11 3 2 4" xfId="22335"/>
    <cellStyle name="Saída 3 2 3 2 2 2 4" xfId="22336"/>
    <cellStyle name="Separador de milhares 2 11 3 2 5" xfId="22337"/>
    <cellStyle name="Saída 3 2 3 2 2 2 5" xfId="22338"/>
    <cellStyle name="Separador de milhares 2 11 3 2 6" xfId="22339"/>
    <cellStyle name="Saída 3 2 3 2 2 2 6" xfId="22340"/>
    <cellStyle name="Separador de milhares 2 2 11" xfId="22341"/>
    <cellStyle name="Separador de milhares 2 11 3 3 2 2" xfId="22342"/>
    <cellStyle name="Saída 3 2 3 2 2 3 2 2" xfId="22343"/>
    <cellStyle name="Separador de milhares 2 2 12" xfId="22344"/>
    <cellStyle name="Saída 3 2 3 2 2 3 2 3" xfId="22345"/>
    <cellStyle name="Separador de milhares 2 2 13" xfId="22346"/>
    <cellStyle name="Saída 3 2 3 2 2 3 2 4" xfId="22347"/>
    <cellStyle name="Saída 3 2 3 2 2 3 3 2" xfId="22348"/>
    <cellStyle name="Saída 3 2 3 2 2 3 3 3" xfId="22349"/>
    <cellStyle name="Vírgula 2 4 3 2 2 2" xfId="22350"/>
    <cellStyle name="Saída 3 2 3 2 2 3 4" xfId="22351"/>
    <cellStyle name="Vírgula 2 4 3 2 2 3" xfId="22352"/>
    <cellStyle name="Saída 3 2 3 2 2 3 5" xfId="22353"/>
    <cellStyle name="Vírgula 2 4 3 2 2 4" xfId="22354"/>
    <cellStyle name="Saída 3 2 3 2 2 3 6" xfId="22355"/>
    <cellStyle name="Separador de milhares 2 11 3 4 2" xfId="22356"/>
    <cellStyle name="Saída 3 2 3 2 2 4 2" xfId="22357"/>
    <cellStyle name="Separador de milhares 2 11 3 4 2 2" xfId="22358"/>
    <cellStyle name="Saída 3 2 3 2 2 4 2 2" xfId="22359"/>
    <cellStyle name="Saída 3 2 3 2 2 4 2 3" xfId="22360"/>
    <cellStyle name="Saída 3 2 3 2 2 4 2 4" xfId="22361"/>
    <cellStyle name="Separador de milhares 2 11 3 4 3" xfId="22362"/>
    <cellStyle name="Saída 3 2 3 2 2 4 3" xfId="22363"/>
    <cellStyle name="Saída 3 2 3 2 2 4 3 2" xfId="22364"/>
    <cellStyle name="Saída 3 2 3 2 2 4 3 3" xfId="22365"/>
    <cellStyle name="Saída 3 2 3 2 2 4 4" xfId="22366"/>
    <cellStyle name="Saída 3 2 3 2 2 4 5" xfId="22367"/>
    <cellStyle name="Saída 3 2 3 2 2 4 6" xfId="22368"/>
    <cellStyle name="Separador de milhares 2 11 3 5 2" xfId="22369"/>
    <cellStyle name="Saída 3 2 3 2 2 5 2" xfId="22370"/>
    <cellStyle name="Saída 3 2 3 2 2 5 3" xfId="22371"/>
    <cellStyle name="Saída 3 2 3 2 2 5 4" xfId="22372"/>
    <cellStyle name="Saída 3 2 3 2 2 5 5" xfId="22373"/>
    <cellStyle name="Saída 3 2 3 2 2 6 5" xfId="22374"/>
    <cellStyle name="Separador de milhares 2 8" xfId="22375"/>
    <cellStyle name="Saída 3 2 3 2 2 7 4" xfId="22376"/>
    <cellStyle name="Separador de milhares 3 6" xfId="22377"/>
    <cellStyle name="Saída 3 2 3 2 2 8 2" xfId="22378"/>
    <cellStyle name="Separador de milhares 3 7" xfId="22379"/>
    <cellStyle name="Saída 3 2 3 2 2 8 3" xfId="22380"/>
    <cellStyle name="Separador de milhares 3 8" xfId="22381"/>
    <cellStyle name="Saída 3 2 3 2 2 8 4" xfId="22382"/>
    <cellStyle name="Saída 3 2 3 2 3" xfId="22383"/>
    <cellStyle name="Saída 3 2 3 2 3 2" xfId="22384"/>
    <cellStyle name="Saída 3 2 3 2 3 2 2" xfId="22385"/>
    <cellStyle name="Saída 3 2 3 2 3 2 2 2" xfId="22386"/>
    <cellStyle name="Saída 3 2 3 2 3 2 2 3" xfId="22387"/>
    <cellStyle name="Saída 3 2 3 2 3 2 3" xfId="22388"/>
    <cellStyle name="Saída 3 2 3 2 3 2 4" xfId="22389"/>
    <cellStyle name="Saída 3 2 3 2 3 2 5" xfId="22390"/>
    <cellStyle name="Saída 3 2 3 2 3 3" xfId="22391"/>
    <cellStyle name="Saída 3 2 3 2 3 3 2" xfId="22392"/>
    <cellStyle name="Saída 3 2 3 2 3 3 3" xfId="22393"/>
    <cellStyle name="Saída 3 2 3 2 3 4" xfId="22394"/>
    <cellStyle name="Saída 3 2 3 2 3 4 2" xfId="22395"/>
    <cellStyle name="Saída 3 2 3 2 3 4 3" xfId="22396"/>
    <cellStyle name="Saída 3 2 3 2 3 5" xfId="22397"/>
    <cellStyle name="Saída 3 2 3 2 3 5 2" xfId="22398"/>
    <cellStyle name="Saída 3 2 3 2 3 5 3" xfId="22399"/>
    <cellStyle name="Saída 3 2 3 2 4 2 2" xfId="22400"/>
    <cellStyle name="Saída 3 2 3 2 4 2 3" xfId="22401"/>
    <cellStyle name="Saída 3 2 3 2 4 2 4" xfId="22402"/>
    <cellStyle name="Saída 3 2 3 2 4 3 2" xfId="22403"/>
    <cellStyle name="Saída 3 2 3 2 4 3 3" xfId="22404"/>
    <cellStyle name="Saída 3 2 3 2 4 5" xfId="22405"/>
    <cellStyle name="Saída 3 2 3 2 5 2" xfId="22406"/>
    <cellStyle name="Saída 3 2 3 2 5 3" xfId="22407"/>
    <cellStyle name="Saída 3 2 3 2 5 4" xfId="22408"/>
    <cellStyle name="Saída 3 2 3 2 5 5" xfId="22409"/>
    <cellStyle name="Saída 3 2 3 2 6 2" xfId="22410"/>
    <cellStyle name="Saída 3 2 3 2 6 3" xfId="22411"/>
    <cellStyle name="Saída 3 2 3 2 6 4" xfId="22412"/>
    <cellStyle name="Saída 3 2 3 2 6 5" xfId="22413"/>
    <cellStyle name="Saída 3 2 3 2 7" xfId="22414"/>
    <cellStyle name="Saída 3 2 3 2 7 2" xfId="22415"/>
    <cellStyle name="Saída 3 2 3 2 7 2 2" xfId="22416"/>
    <cellStyle name="Saída 3 2 3 2 7 2 3" xfId="22417"/>
    <cellStyle name="Saída 3 2 3 2 7 2 4" xfId="22418"/>
    <cellStyle name="Saída 3 2 3 2 8" xfId="22419"/>
    <cellStyle name="Saída 3 2 3 2 8 2" xfId="22420"/>
    <cellStyle name="Saída 3 2 3 2 9" xfId="22421"/>
    <cellStyle name="Saída 3 2 3 2 9 2" xfId="22422"/>
    <cellStyle name="Saída 3 2 3 2 9 4" xfId="22423"/>
    <cellStyle name="Total 3 2 3 2 2 3 2" xfId="22424"/>
    <cellStyle name="Saída 3 2 3 3" xfId="22425"/>
    <cellStyle name="Saída 3 2 3 3 10" xfId="22426"/>
    <cellStyle name="Saída 3 2 3 3 11" xfId="22427"/>
    <cellStyle name="Saída 3 2 3 3 12" xfId="22428"/>
    <cellStyle name="Total 3 2 3 2 2 3 2 2" xfId="22429"/>
    <cellStyle name="Separador de milhares 2 12 3" xfId="22430"/>
    <cellStyle name="Saída 3 2 3 3 2" xfId="22431"/>
    <cellStyle name="Separador de milhares 2 12 3 2" xfId="22432"/>
    <cellStyle name="Saída 3 2 3 3 2 2" xfId="22433"/>
    <cellStyle name="Total 2 2 3 8" xfId="22434"/>
    <cellStyle name="Separador de milhares 2 12 3 2 2" xfId="22435"/>
    <cellStyle name="Saída 3 2 3 3 2 2 2" xfId="22436"/>
    <cellStyle name="Total 2 2 3 9" xfId="22437"/>
    <cellStyle name="Separador de milhares 2 12 3 2 3" xfId="22438"/>
    <cellStyle name="Saída 3 2 3 3 2 2 3" xfId="22439"/>
    <cellStyle name="Separador de milhares 2 12 3 2 4" xfId="22440"/>
    <cellStyle name="Saída 3 2 3 3 2 2 4" xfId="22441"/>
    <cellStyle name="Total 2 2 4 8" xfId="22442"/>
    <cellStyle name="Separador de milhares 2 12 3 3 2" xfId="22443"/>
    <cellStyle name="Saída 3 2 3 3 2 3 2" xfId="22444"/>
    <cellStyle name="Total 2 2 4 9" xfId="22445"/>
    <cellStyle name="Separador de milhares 2 12 3 3 3" xfId="22446"/>
    <cellStyle name="Saída 3 2 3 3 2 3 3" xfId="22447"/>
    <cellStyle name="Separador de milhares 2 12 3 4" xfId="22448"/>
    <cellStyle name="Saída 3 2 3 3 2 4" xfId="22449"/>
    <cellStyle name="Total 3 2 3 2 2 3 2 3" xfId="22450"/>
    <cellStyle name="Saída 3 2 3 3 3" xfId="22451"/>
    <cellStyle name="Saída 3 2 3 3 3 2" xfId="22452"/>
    <cellStyle name="Saída 3 2 3 3 3 2 2" xfId="22453"/>
    <cellStyle name="Saída 3 2 3 3 3 2 3" xfId="22454"/>
    <cellStyle name="Saída 3 2 3 3 3 2 4" xfId="22455"/>
    <cellStyle name="Saída 3 2 3 3 3 3" xfId="22456"/>
    <cellStyle name="Saída 3 2 3 3 3 3 2" xfId="22457"/>
    <cellStyle name="Saída 3 2 3 3 3 3 3" xfId="22458"/>
    <cellStyle name="Saída 3 2 3 3 3 4" xfId="22459"/>
    <cellStyle name="Saída 3 2 3 3 3 5" xfId="22460"/>
    <cellStyle name="Total 3 2 3 2 2 3 2 4" xfId="22461"/>
    <cellStyle name="Saída 3 2 3 3 4" xfId="22462"/>
    <cellStyle name="Saída 3 2 3 3 4 2" xfId="22463"/>
    <cellStyle name="Saída 3 2 3 3 4 2 2" xfId="22464"/>
    <cellStyle name="Saída 3 2 3 3 4 2 3" xfId="22465"/>
    <cellStyle name="Saída 3 2 3 3 4 2 4" xfId="22466"/>
    <cellStyle name="Saída 3 2 3 3 4 3" xfId="22467"/>
    <cellStyle name="Saída 3 2 3 3 4 3 2" xfId="22468"/>
    <cellStyle name="Saída 3 2 3 3 4 3 3" xfId="22469"/>
    <cellStyle name="Saída 3 2 3 3 4 4" xfId="22470"/>
    <cellStyle name="Saída 3 2 3 3 4 5" xfId="22471"/>
    <cellStyle name="Saída 3 2 3 3 5" xfId="22472"/>
    <cellStyle name="Saída 3 2 3 3 5 2" xfId="22473"/>
    <cellStyle name="Saída 3 2 3 3 5 2 2" xfId="22474"/>
    <cellStyle name="Saída 3 2 3 3 5 2 3" xfId="22475"/>
    <cellStyle name="Saída 3 2 3 3 5 2 4" xfId="22476"/>
    <cellStyle name="Saída 3 2 3 3 5 3" xfId="22477"/>
    <cellStyle name="Saída 3 2 3 3 5 3 2" xfId="22478"/>
    <cellStyle name="Saída 3 2 3 3 5 3 3" xfId="22479"/>
    <cellStyle name="Saída 3 2 3 3 5 4" xfId="22480"/>
    <cellStyle name="Saída 3 2 3 3 5 5" xfId="22481"/>
    <cellStyle name="Saída 3 2 3 3 6" xfId="22482"/>
    <cellStyle name="Saída 3 2 3 3 6 2" xfId="22483"/>
    <cellStyle name="Separador de milhares 2 7 2 2 2" xfId="22484"/>
    <cellStyle name="Saída 3 2 3 3 6 3" xfId="22485"/>
    <cellStyle name="Separador de milhares 2 7 2 2 3" xfId="22486"/>
    <cellStyle name="Saída 3 2 3 3 6 4" xfId="22487"/>
    <cellStyle name="Separador de milhares 2 7 2 2 4" xfId="22488"/>
    <cellStyle name="Saída 3 2 3 3 6 5" xfId="22489"/>
    <cellStyle name="Saída 3 2 3 3 7" xfId="22490"/>
    <cellStyle name="Saída 3 2 3 3 7 2" xfId="22491"/>
    <cellStyle name="Saída 3 2 3 3 7 3" xfId="22492"/>
    <cellStyle name="Saída 3 2 3 3 7 4" xfId="22493"/>
    <cellStyle name="Saída 3 2 3 3 8" xfId="22494"/>
    <cellStyle name="Saída 3 2 3 3 8 2" xfId="22495"/>
    <cellStyle name="Saída 3 2 3 3 9" xfId="22496"/>
    <cellStyle name="Total 3 2 3 2 2 3 3 2" xfId="22497"/>
    <cellStyle name="Separador de milhares 2 13 3" xfId="22498"/>
    <cellStyle name="Saída 3 2 3 4 2" xfId="22499"/>
    <cellStyle name="Separador de milhares 2 13 3 2" xfId="22500"/>
    <cellStyle name="Saída 3 2 3 4 2 2" xfId="22501"/>
    <cellStyle name="Separador de milhares 2 13 3 3" xfId="22502"/>
    <cellStyle name="Saída 3 2 3 4 2 3" xfId="22503"/>
    <cellStyle name="Separador de milhares 2 13 3 4" xfId="22504"/>
    <cellStyle name="Saída 3 2 3 4 2 4" xfId="22505"/>
    <cellStyle name="Total 3 2 3 2 2 3 3 3" xfId="22506"/>
    <cellStyle name="Saída 3 2 3 4 3" xfId="22507"/>
    <cellStyle name="Saída 3 2 3 4 3 2" xfId="22508"/>
    <cellStyle name="Saída 3 2 3 4 3 3" xfId="22509"/>
    <cellStyle name="Saída 3 2 3 4 4" xfId="22510"/>
    <cellStyle name="Saída 3 2 3 4 4 2" xfId="22511"/>
    <cellStyle name="Saída 3 2 3 4 4 3" xfId="22512"/>
    <cellStyle name="Saída 3 2 3 4 5" xfId="22513"/>
    <cellStyle name="Saída 3 2 3 4 5 2" xfId="22514"/>
    <cellStyle name="Saída 3 2 3 4 5 3" xfId="22515"/>
    <cellStyle name="Saída 3 2 3 4 6" xfId="22516"/>
    <cellStyle name="Saída 3 2 3 4 6 2" xfId="22517"/>
    <cellStyle name="Saída 3 2 3 4 7" xfId="22518"/>
    <cellStyle name="Separador de milhares 2 14 3" xfId="22519"/>
    <cellStyle name="Saída 3 2 3 5 2" xfId="22520"/>
    <cellStyle name="Separador de milhares 2 14 3 2" xfId="22521"/>
    <cellStyle name="Saída 3 2 3 5 2 2" xfId="22522"/>
    <cellStyle name="Separador de milhares 2 14 3 3" xfId="22523"/>
    <cellStyle name="Saída 3 2 3 5 2 3" xfId="22524"/>
    <cellStyle name="Separador de milhares 2 14 3 4" xfId="22525"/>
    <cellStyle name="Saída 3 2 3 5 2 4" xfId="22526"/>
    <cellStyle name="Saída 3 2 3 5 3" xfId="22527"/>
    <cellStyle name="Saída 3 2 3 5 3 2" xfId="22528"/>
    <cellStyle name="Saída 3 2 3 5 3 3" xfId="22529"/>
    <cellStyle name="Saída 3 2 3 5 4" xfId="22530"/>
    <cellStyle name="Saída 3 2 3 5 5" xfId="22531"/>
    <cellStyle name="Saída 3 2 3 5 6" xfId="22532"/>
    <cellStyle name="Separador de milhares 2 20 3 4" xfId="22533"/>
    <cellStyle name="Separador de milhares 2 15 3 4" xfId="22534"/>
    <cellStyle name="Saída 3 2 3 6 2 4" xfId="22535"/>
    <cellStyle name="Separador de milhares 2 17 3 4" xfId="22536"/>
    <cellStyle name="Saída 3 2 3 8 2 4" xfId="22537"/>
    <cellStyle name="Saída 3 2 4" xfId="22538"/>
    <cellStyle name="Saída 3 2 4 10" xfId="22539"/>
    <cellStyle name="Total 2 2 2 4 3 2 2" xfId="22540"/>
    <cellStyle name="Saída 3 2 4 11" xfId="22541"/>
    <cellStyle name="Total 2 2 2 4 3 2 3" xfId="22542"/>
    <cellStyle name="Saída 3 2 4 12" xfId="22543"/>
    <cellStyle name="Saída 3 2 4 2" xfId="22544"/>
    <cellStyle name="Saída 3 2 4 2 2 2" xfId="22545"/>
    <cellStyle name="Saída 3 2 4 2 2 3" xfId="22546"/>
    <cellStyle name="Saída 3 2 4 2 3" xfId="22547"/>
    <cellStyle name="Saída 3 2 4 2 3 2" xfId="22548"/>
    <cellStyle name="Saída 3 2 4 2 3 3" xfId="22549"/>
    <cellStyle name="Saída 3 2 4 2 4" xfId="22550"/>
    <cellStyle name="Saída 3 2 4 2 5" xfId="22551"/>
    <cellStyle name="Total 3 2 3 2 2 4 2" xfId="22552"/>
    <cellStyle name="Saída 3 2 4 3" xfId="22553"/>
    <cellStyle name="Total 3 2 3 2 2 4 2 2" xfId="22554"/>
    <cellStyle name="Saída 3 2 4 3 2" xfId="22555"/>
    <cellStyle name="Saída 3 2 4 3 2 2" xfId="22556"/>
    <cellStyle name="Total 3 2 3 2 2 4 2 3" xfId="22557"/>
    <cellStyle name="Saída 3 2 4 3 3" xfId="22558"/>
    <cellStyle name="Saída 3 2 4 3 3 2" xfId="22559"/>
    <cellStyle name="Saída 3 2 4 3 3 3" xfId="22560"/>
    <cellStyle name="Total 3 2 3 2 2 4 2 4" xfId="22561"/>
    <cellStyle name="Saída 3 2 4 3 4" xfId="22562"/>
    <cellStyle name="Saída 3 2 4 3 5" xfId="22563"/>
    <cellStyle name="Saída 3 2 4 4 2 3" xfId="22564"/>
    <cellStyle name="Saída 3 2 4 4 3 2" xfId="22565"/>
    <cellStyle name="Saída 3 2 4 4 3 3" xfId="22566"/>
    <cellStyle name="Saída 3 2 4 5 2" xfId="22567"/>
    <cellStyle name="Saída 3 2 4 5 3" xfId="22568"/>
    <cellStyle name="Saída 3 2 4 5 4" xfId="22569"/>
    <cellStyle name="Saída 3 2 4 5 5" xfId="22570"/>
    <cellStyle name="Saída 3 2 4 5 6" xfId="22571"/>
    <cellStyle name="Total 3 2 3 2 2 4 5" xfId="22572"/>
    <cellStyle name="Saída 3 2 4 6" xfId="22573"/>
    <cellStyle name="Saída 3 2 4 6 2 4" xfId="22574"/>
    <cellStyle name="Total 3 2 3 2 2 4 6" xfId="22575"/>
    <cellStyle name="Saída 3 2 4 7" xfId="22576"/>
    <cellStyle name="Saída 3 2 4 7 3" xfId="22577"/>
    <cellStyle name="Saída 3 2 4 7 4" xfId="22578"/>
    <cellStyle name="Saída 3 2 4 8" xfId="22579"/>
    <cellStyle name="Saída 3 2 4 8 3" xfId="22580"/>
    <cellStyle name="Saída 3 2 4 8 4" xfId="22581"/>
    <cellStyle name="Saída 3 2 4 9" xfId="22582"/>
    <cellStyle name="Saída 3 2 4 9 3" xfId="22583"/>
    <cellStyle name="Saída 3 2 5" xfId="22584"/>
    <cellStyle name="Saída 3 2 5 2" xfId="22585"/>
    <cellStyle name="Saída 3 2 5 2 2" xfId="22586"/>
    <cellStyle name="Saída 3 2 5 2 2 2" xfId="22587"/>
    <cellStyle name="Saída 3 2 5 2 2 3" xfId="22588"/>
    <cellStyle name="Saída 3 2 5 2 3" xfId="22589"/>
    <cellStyle name="Separador de milhares 2 3 2 3 10" xfId="22590"/>
    <cellStyle name="Saída 3 2 5 2 4" xfId="22591"/>
    <cellStyle name="Saída 3 2 5 2 5" xfId="22592"/>
    <cellStyle name="Total 3 2 3 2 2 5 2" xfId="22593"/>
    <cellStyle name="Saída 3 2 5 3" xfId="22594"/>
    <cellStyle name="Total 3 2 3 2 2 5 2 2" xfId="22595"/>
    <cellStyle name="Saída 3 2 5 3 2" xfId="22596"/>
    <cellStyle name="Total 3 2 3 2 2 5 2 3" xfId="22597"/>
    <cellStyle name="Saída 3 2 5 3 3" xfId="22598"/>
    <cellStyle name="Total 3 2 3 2 2 5 3" xfId="22599"/>
    <cellStyle name="Saída 3 2 5 4" xfId="22600"/>
    <cellStyle name="Total 3 2 3 2 2 5 4" xfId="22601"/>
    <cellStyle name="Saída 3 2 5 5" xfId="22602"/>
    <cellStyle name="Total 3 2 3 2 2 5 5" xfId="22603"/>
    <cellStyle name="Saída 3 2 5 6" xfId="22604"/>
    <cellStyle name="Total 3 2 3 2 2 5 6" xfId="22605"/>
    <cellStyle name="Saída 3 2 5 7" xfId="22606"/>
    <cellStyle name="Total 3 2 5 2 2 2" xfId="22607"/>
    <cellStyle name="Saída 3 2 5 8" xfId="22608"/>
    <cellStyle name="Total 3 2 5 2 2 3" xfId="22609"/>
    <cellStyle name="Saída 3 2 5 9" xfId="22610"/>
    <cellStyle name="Saída 3 2 6 2" xfId="22611"/>
    <cellStyle name="Saída 3 2 6 2 2" xfId="22612"/>
    <cellStyle name="Saída 3 2 6 2 2 2" xfId="22613"/>
    <cellStyle name="Saída 3 2 6 2 2 3" xfId="22614"/>
    <cellStyle name="Saída 3 2 6 2 3" xfId="22615"/>
    <cellStyle name="Saída 3 2 6 2 4" xfId="22616"/>
    <cellStyle name="Saída 3 2 6 2 5" xfId="22617"/>
    <cellStyle name="Total 3 2 3 2 2 6 2" xfId="22618"/>
    <cellStyle name="Saída 3 2 6 3" xfId="22619"/>
    <cellStyle name="Total 3 2 3 2 2 6 2 2" xfId="22620"/>
    <cellStyle name="Saída 3 2 6 3 2" xfId="22621"/>
    <cellStyle name="Total 3 2 3 2 2 6 2 3" xfId="22622"/>
    <cellStyle name="Saída 3 2 6 3 3" xfId="22623"/>
    <cellStyle name="Total 3 2 3 2 2 6 3" xfId="22624"/>
    <cellStyle name="Saída 3 2 6 4" xfId="22625"/>
    <cellStyle name="Total 3 2 3 2 2 6 4" xfId="22626"/>
    <cellStyle name="Saída 3 2 6 5" xfId="22627"/>
    <cellStyle name="Saída 3 2 6 5 3" xfId="22628"/>
    <cellStyle name="Total 3 2 3 2 2 6 5" xfId="22629"/>
    <cellStyle name="Saída 3 2 6 6" xfId="22630"/>
    <cellStyle name="Saída 3 2 6 7" xfId="22631"/>
    <cellStyle name="Saída 3 2 6 8" xfId="22632"/>
    <cellStyle name="Saída 3 2 6 9" xfId="22633"/>
    <cellStyle name="Saída 3 2 7" xfId="22634"/>
    <cellStyle name="Saída 3 2 7 2" xfId="22635"/>
    <cellStyle name="Saída 3 2 7 2 2" xfId="22636"/>
    <cellStyle name="Saída 3 2 7 2 3" xfId="22637"/>
    <cellStyle name="Saída 3 2 7 2 4" xfId="22638"/>
    <cellStyle name="Total 3 2 3 2 2 7 2" xfId="22639"/>
    <cellStyle name="Saída 3 2 7 3" xfId="22640"/>
    <cellStyle name="Total 3 2 3 2 2 7 3" xfId="22641"/>
    <cellStyle name="Saída 3 2 7 4" xfId="22642"/>
    <cellStyle name="Total 3 2 3 2 2 7 4" xfId="22643"/>
    <cellStyle name="Saída 3 2 7 5" xfId="22644"/>
    <cellStyle name="Saída 3 2 8" xfId="22645"/>
    <cellStyle name="Saída 3 2 8 2" xfId="22646"/>
    <cellStyle name="Saída 3 2 8 2 2" xfId="22647"/>
    <cellStyle name="Saída 3 2 8 2 3" xfId="22648"/>
    <cellStyle name="Saída 3 2 8 2 4" xfId="22649"/>
    <cellStyle name="Total 3 2 3 2 2 8 2" xfId="22650"/>
    <cellStyle name="Saída 3 2 8 3" xfId="22651"/>
    <cellStyle name="Total 3 2 3 2 2 8 3" xfId="22652"/>
    <cellStyle name="Saída 3 2 8 4" xfId="22653"/>
    <cellStyle name="Total 3 2 3 2 2 8 4" xfId="22654"/>
    <cellStyle name="Saída 3 2 8 5" xfId="22655"/>
    <cellStyle name="Saída 3 2 9" xfId="22656"/>
    <cellStyle name="Saída 3 2 9 2" xfId="22657"/>
    <cellStyle name="Total 3 2 3 2 2 9 2" xfId="22658"/>
    <cellStyle name="Saída 3 2 9 3" xfId="22659"/>
    <cellStyle name="Total 3 2 3 2 2 9 3" xfId="22660"/>
    <cellStyle name="Saída 3 2 9 4" xfId="22661"/>
    <cellStyle name="Saída 3 2 9 5" xfId="22662"/>
    <cellStyle name="Saída 3 3" xfId="22663"/>
    <cellStyle name="Saída 3 3 10" xfId="22664"/>
    <cellStyle name="Saída 3 3 10 2" xfId="22665"/>
    <cellStyle name="Saída 3 3 11" xfId="22666"/>
    <cellStyle name="Saída 3 3 11 2" xfId="22667"/>
    <cellStyle name="Saída 3 3 12" xfId="22668"/>
    <cellStyle name="Saída 3 3 12 2" xfId="22669"/>
    <cellStyle name="Saída 3 3 13" xfId="22670"/>
    <cellStyle name="Saída 3 3 14" xfId="22671"/>
    <cellStyle name="Saída 3 3 15" xfId="22672"/>
    <cellStyle name="Saída 3 3 2" xfId="22673"/>
    <cellStyle name="Saída 3 3 2 2 10" xfId="22674"/>
    <cellStyle name="Saída 3 3 2 2 11" xfId="22675"/>
    <cellStyle name="Saída 3 3 2 2 12" xfId="22676"/>
    <cellStyle name="Saída 3 3 2 2 2" xfId="22677"/>
    <cellStyle name="Saída 3 3 2 2 2 2 2" xfId="22678"/>
    <cellStyle name="Saída 3 3 2 2 2 2 3" xfId="22679"/>
    <cellStyle name="Saída 3 3 2 2 2 2 4" xfId="22680"/>
    <cellStyle name="Saída 3 3 2 2 2 3 2" xfId="22681"/>
    <cellStyle name="Saída 3 3 2 2 2 3 3" xfId="22682"/>
    <cellStyle name="Saída 3 3 2 2 2 4" xfId="22683"/>
    <cellStyle name="Saída 3 3 2 2 2 5" xfId="22684"/>
    <cellStyle name="Saída 3 3 2 2 2 6" xfId="22685"/>
    <cellStyle name="Saída 3 3 2 2 3" xfId="22686"/>
    <cellStyle name="Saída 3 3 2 2 3 2" xfId="22687"/>
    <cellStyle name="Saída 3 3 2 2 3 3" xfId="22688"/>
    <cellStyle name="Saída 3 3 2 2 3 4" xfId="22689"/>
    <cellStyle name="Saída 3 3 2 2 3 5" xfId="22690"/>
    <cellStyle name="Saída 3 3 2 2 3 6" xfId="22691"/>
    <cellStyle name="Saída 3 3 2 2 4 2" xfId="22692"/>
    <cellStyle name="Saída 3 3 2 2 4 2 4" xfId="22693"/>
    <cellStyle name="Saída 3 3 2 2 4 3" xfId="22694"/>
    <cellStyle name="Saída 3 3 2 2 4 3 2" xfId="22695"/>
    <cellStyle name="Saída 3 3 2 2 4 3 3" xfId="22696"/>
    <cellStyle name="Saída 3 3 2 2 4 4" xfId="22697"/>
    <cellStyle name="Separador de milhares 2 2 3 3 2 2" xfId="22698"/>
    <cellStyle name="Saída 3 3 2 2 4 5" xfId="22699"/>
    <cellStyle name="Separador de milhares 2 2 3 3 2 3" xfId="22700"/>
    <cellStyle name="Saída 3 3 2 2 4 6" xfId="22701"/>
    <cellStyle name="Saída 3 3 2 2 5 2" xfId="22702"/>
    <cellStyle name="Saída 3 3 2 2 5 2 3" xfId="22703"/>
    <cellStyle name="Total 2 2 3 11 2" xfId="22704"/>
    <cellStyle name="Saída 3 3 2 2 5 2 4" xfId="22705"/>
    <cellStyle name="Saída 3 3 2 2 5 3" xfId="22706"/>
    <cellStyle name="Saída 3 3 2 2 5 3 2" xfId="22707"/>
    <cellStyle name="Saída 3 3 2 2 5 3 3" xfId="22708"/>
    <cellStyle name="Saída 3 3 2 2 5 4" xfId="22709"/>
    <cellStyle name="Separador de milhares 2 2 3 3 3 2" xfId="22710"/>
    <cellStyle name="Saída 3 3 2 2 5 5" xfId="22711"/>
    <cellStyle name="Separador de milhares 2 2 3 3 3 3" xfId="22712"/>
    <cellStyle name="Saída 3 3 2 2 5 6" xfId="22713"/>
    <cellStyle name="Saída 3 3 2 2 6 2" xfId="22714"/>
    <cellStyle name="Separador de milhares 2 2 3 3 4 2" xfId="22715"/>
    <cellStyle name="Saída 3 3 2 2 6 5" xfId="22716"/>
    <cellStyle name="Saída 3 3 2 2 7" xfId="22717"/>
    <cellStyle name="Saída 3 3 2 2 7 2" xfId="22718"/>
    <cellStyle name="Saída 3 3 2 2 7 3" xfId="22719"/>
    <cellStyle name="Saída 3 3 2 2 7 4" xfId="22720"/>
    <cellStyle name="Saída 3 3 2 2 8" xfId="22721"/>
    <cellStyle name="Saída 3 3 2 2 8 2" xfId="22722"/>
    <cellStyle name="Separador de milhares 14 3 2 2 2 2" xfId="22723"/>
    <cellStyle name="Saída 3 3 2 2 8 3" xfId="22724"/>
    <cellStyle name="Saída 3 3 2 2 8 4" xfId="22725"/>
    <cellStyle name="Saída 3 3 2 3 2 2 2" xfId="22726"/>
    <cellStyle name="Saída 3 3 2 3 2 2 3" xfId="22727"/>
    <cellStyle name="Saída 3 3 2 3 2 3" xfId="22728"/>
    <cellStyle name="Saída 3 3 2 3 2 4" xfId="22729"/>
    <cellStyle name="Saída 3 3 2 3 2 5" xfId="22730"/>
    <cellStyle name="Título 3 2" xfId="22731"/>
    <cellStyle name="Saída 3 3 2 3 3 2" xfId="22732"/>
    <cellStyle name="Saída 3 3 2 3 3 3" xfId="22733"/>
    <cellStyle name="Título 4 2" xfId="22734"/>
    <cellStyle name="Saída 3 3 2 3 4 2" xfId="22735"/>
    <cellStyle name="Saída 3 3 2 3 4 3" xfId="22736"/>
    <cellStyle name="Título 5" xfId="22737"/>
    <cellStyle name="Saída 3 3 2 3 5" xfId="22738"/>
    <cellStyle name="Título 5 2" xfId="22739"/>
    <cellStyle name="Saída 3 3 2 3 5 2" xfId="22740"/>
    <cellStyle name="Título 5 3" xfId="22741"/>
    <cellStyle name="Saída 3 3 2 3 5 3" xfId="22742"/>
    <cellStyle name="Título 6" xfId="22743"/>
    <cellStyle name="Saída 3 3 2 3 6" xfId="22744"/>
    <cellStyle name="Saída 3 3 2 3 6 2" xfId="22745"/>
    <cellStyle name="Saída 3 3 2 3 6 3" xfId="22746"/>
    <cellStyle name="Saída 3 3 2 3 7" xfId="22747"/>
    <cellStyle name="Saída 3 3 2 3 8" xfId="22748"/>
    <cellStyle name="Total 3 2 3 2 3 2 3" xfId="22749"/>
    <cellStyle name="Saída 3 3 2 4" xfId="22750"/>
    <cellStyle name="Saída 3 3 2 4 2 3" xfId="22751"/>
    <cellStyle name="Saída 3 3 2 4 2 4" xfId="22752"/>
    <cellStyle name="Saída 3 3 2 4 3 3" xfId="22753"/>
    <cellStyle name="Total 3 2 3 2 3 2 4" xfId="22754"/>
    <cellStyle name="Saída 3 3 2 5" xfId="22755"/>
    <cellStyle name="Saída 3 3 2 8 3" xfId="22756"/>
    <cellStyle name="Saída 3 3 2 8 4" xfId="22757"/>
    <cellStyle name="Saída 3 3 2 9 4" xfId="22758"/>
    <cellStyle name="Saída 3 3 3" xfId="22759"/>
    <cellStyle name="Saída 3 3 3 10 2" xfId="22760"/>
    <cellStyle name="Saída 3 3 3 11" xfId="22761"/>
    <cellStyle name="Saída 3 3 3 12" xfId="22762"/>
    <cellStyle name="Saída 3 3 3 2" xfId="22763"/>
    <cellStyle name="Separador de milhares 2 2 10 3 4 3" xfId="22764"/>
    <cellStyle name="Saída 3 3 3 2 10" xfId="22765"/>
    <cellStyle name="Separador de milhares 9 2 2 2 2" xfId="22766"/>
    <cellStyle name="Saída 3 3 3 2 12" xfId="22767"/>
    <cellStyle name="Separador de milhares 2 2 11 2 2 3 3" xfId="22768"/>
    <cellStyle name="Saída 3 3 3 2 2" xfId="22769"/>
    <cellStyle name="Saída 3 3 3 2 3" xfId="22770"/>
    <cellStyle name="Saída 3 3 3 2 3 2" xfId="22771"/>
    <cellStyle name="Saída 3 3 3 2 3 3" xfId="22772"/>
    <cellStyle name="Saída 3 3 3 2 3 3 3" xfId="22773"/>
    <cellStyle name="Saída 3 3 3 2 4" xfId="22774"/>
    <cellStyle name="Saída 3 3 3 2 4 2" xfId="22775"/>
    <cellStyle name="Saída 3 3 3 2 4 3" xfId="22776"/>
    <cellStyle name="Saída 3 3 3 2 4 3 3" xfId="22777"/>
    <cellStyle name="Saída 3 3 3 2 4 4" xfId="22778"/>
    <cellStyle name="Saída 3 3 3 2 5" xfId="22779"/>
    <cellStyle name="Saída 3 3 3 2 5 2" xfId="22780"/>
    <cellStyle name="Saída 3 3 3 2 5 2 4" xfId="22781"/>
    <cellStyle name="Saída 3 3 3 2 5 3" xfId="22782"/>
    <cellStyle name="Saída 3 3 3 2 5 3 2" xfId="22783"/>
    <cellStyle name="Saída 3 3 3 2 5 3 3" xfId="22784"/>
    <cellStyle name="Saída 3 3 3 2 5 4" xfId="22785"/>
    <cellStyle name="Saída 3 3 3 2 6" xfId="22786"/>
    <cellStyle name="Saída 3 3 3 2 6 3" xfId="22787"/>
    <cellStyle name="Saída 3 3 3 2 6 4" xfId="22788"/>
    <cellStyle name="Saída 3 3 3 2 8 2" xfId="22789"/>
    <cellStyle name="Saída 3 3 3 2 8 3" xfId="22790"/>
    <cellStyle name="Saída 3 3 3 2 8 4" xfId="22791"/>
    <cellStyle name="Saída 3 3 3 2 9" xfId="22792"/>
    <cellStyle name="Saída 3 3 3 2 9 2" xfId="22793"/>
    <cellStyle name="Saída 3 3 3 2 9 3" xfId="22794"/>
    <cellStyle name="Total 3 2 3 2 3 3 2" xfId="22795"/>
    <cellStyle name="Saída 3 3 3 3" xfId="22796"/>
    <cellStyle name="Separador de milhares 2 2 11 2 2 4 3" xfId="22797"/>
    <cellStyle name="Saída 3 3 3 3 2" xfId="22798"/>
    <cellStyle name="Saída 3 3 3 3 2 3" xfId="22799"/>
    <cellStyle name="Saída 3 3 3 3 3" xfId="22800"/>
    <cellStyle name="Saída 3 3 3 3 3 2" xfId="22801"/>
    <cellStyle name="Saída 3 3 3 3 3 3" xfId="22802"/>
    <cellStyle name="Saída 3 3 3 3 4" xfId="22803"/>
    <cellStyle name="Saída 3 3 3 3 4 2" xfId="22804"/>
    <cellStyle name="Saída 3 3 3 3 4 3" xfId="22805"/>
    <cellStyle name="Saída 3 3 3 3 5" xfId="22806"/>
    <cellStyle name="Saída 3 3 3 3 5 2" xfId="22807"/>
    <cellStyle name="Saída 3 3 3 3 5 3" xfId="22808"/>
    <cellStyle name="Saída 3 3 3 3 6" xfId="22809"/>
    <cellStyle name="Saída 3 3 3 3 6 3" xfId="22810"/>
    <cellStyle name="Separador de milhares 7 4 10" xfId="22811"/>
    <cellStyle name="Saída 3 3 3 3 9" xfId="22812"/>
    <cellStyle name="Total 3 2 3 2 3 3 3" xfId="22813"/>
    <cellStyle name="Saída 3 3 3 4" xfId="22814"/>
    <cellStyle name="Saída 3 3 3 4 2" xfId="22815"/>
    <cellStyle name="Saída 3 3 3 4 2 2" xfId="22816"/>
    <cellStyle name="Saída 3 3 3 4 3" xfId="22817"/>
    <cellStyle name="Saída 3 3 3 4 3 2" xfId="22818"/>
    <cellStyle name="Saída 3 3 3 5" xfId="22819"/>
    <cellStyle name="Saída 3 3 3 7 2 4" xfId="22820"/>
    <cellStyle name="Saída 3 3 3 8 4" xfId="22821"/>
    <cellStyle name="Saída 3 3 3 9 4" xfId="22822"/>
    <cellStyle name="Saída 3 3 4" xfId="22823"/>
    <cellStyle name="Saída 3 3 4 10" xfId="22824"/>
    <cellStyle name="Vírgula 5 5 2" xfId="22825"/>
    <cellStyle name="Saída 3 3 4 11" xfId="22826"/>
    <cellStyle name="Saída 3 3 4 12" xfId="22827"/>
    <cellStyle name="Saída 3 3 4 2" xfId="22828"/>
    <cellStyle name="Saída 3 3 4 2 2 2" xfId="22829"/>
    <cellStyle name="Saída 3 3 4 2 3" xfId="22830"/>
    <cellStyle name="Saída 3 3 4 2 3 2" xfId="22831"/>
    <cellStyle name="Saída 3 3 4 2 3 3" xfId="22832"/>
    <cellStyle name="Saída 3 3 4 2 4" xfId="22833"/>
    <cellStyle name="Separador de milhares 14 11 4 3 2" xfId="22834"/>
    <cellStyle name="Saída 3 3 4 2 5" xfId="22835"/>
    <cellStyle name="Saída 3 3 4 2 6" xfId="22836"/>
    <cellStyle name="Total 3 2 3 2 3 4 2" xfId="22837"/>
    <cellStyle name="Saída 3 3 4 3" xfId="22838"/>
    <cellStyle name="Saída 3 3 4 3 2" xfId="22839"/>
    <cellStyle name="Saída 3 3 4 3 2 2" xfId="22840"/>
    <cellStyle name="Saída 3 3 4 3 3" xfId="22841"/>
    <cellStyle name="Saída 3 3 4 3 3 2" xfId="22842"/>
    <cellStyle name="Saída 3 3 4 3 3 3" xfId="22843"/>
    <cellStyle name="Saída 3 3 4 3 4" xfId="22844"/>
    <cellStyle name="Saída 3 3 4 3 5" xfId="22845"/>
    <cellStyle name="Separador de milhares 7 4 9 2 2 2 2 2" xfId="22846"/>
    <cellStyle name="Saída 3 3 4 3 6" xfId="22847"/>
    <cellStyle name="Total 3 2 3 2 3 4 3" xfId="22848"/>
    <cellStyle name="Saída 3 3 4 4" xfId="22849"/>
    <cellStyle name="Saída 3 3 4 4 2" xfId="22850"/>
    <cellStyle name="Saída 3 3 4 4 2 2" xfId="22851"/>
    <cellStyle name="Separador de milhares 2 11 2 2 2 2" xfId="22852"/>
    <cellStyle name="Saída 3 3 4 4 3" xfId="22853"/>
    <cellStyle name="Separador de milhares 2 11 2 2 2 2 2" xfId="22854"/>
    <cellStyle name="Saída 3 3 4 4 3 2" xfId="22855"/>
    <cellStyle name="Separador de milhares 2 11 2 2 2 2 3" xfId="22856"/>
    <cellStyle name="Saída 3 3 4 4 3 3" xfId="22857"/>
    <cellStyle name="Separador de milhares 2 11 2 2 3 3" xfId="22858"/>
    <cellStyle name="Saída 3 3 4 5 4" xfId="22859"/>
    <cellStyle name="Separador de milhares 2 11 2 2 4 3" xfId="22860"/>
    <cellStyle name="Saída 3 3 4 6 4" xfId="22861"/>
    <cellStyle name="Saída 3 3 4 6 5" xfId="22862"/>
    <cellStyle name="Saída 3 3 4 7 4" xfId="22863"/>
    <cellStyle name="Saída 3 3 4 8" xfId="22864"/>
    <cellStyle name="Saída 3 3 4 8 4" xfId="22865"/>
    <cellStyle name="Saída 3 3 5" xfId="22866"/>
    <cellStyle name="Saída 3 3 5 2" xfId="22867"/>
    <cellStyle name="Saída 3 3 5 2 2" xfId="22868"/>
    <cellStyle name="Saída 3 3 5 2 3" xfId="22869"/>
    <cellStyle name="Separador de milhares 2 3 7 3 10" xfId="22870"/>
    <cellStyle name="Saída 3 3 5 2 4" xfId="22871"/>
    <cellStyle name="Saída 3 3 5 2 5" xfId="22872"/>
    <cellStyle name="Total 3 2 3 2 3 5 2" xfId="22873"/>
    <cellStyle name="Saída 3 3 5 3" xfId="22874"/>
    <cellStyle name="Saída 3 3 5 3 2" xfId="22875"/>
    <cellStyle name="Total 3 2 3 2 3 5 3" xfId="22876"/>
    <cellStyle name="Saída 3 3 5 4" xfId="22877"/>
    <cellStyle name="Saída 3 3 5 5" xfId="22878"/>
    <cellStyle name="Saída 3 3 5 5 3" xfId="22879"/>
    <cellStyle name="Saída 3 3 5 6" xfId="22880"/>
    <cellStyle name="Saída 3 3 5 6 2" xfId="22881"/>
    <cellStyle name="Saída 3 3 5 6 3" xfId="22882"/>
    <cellStyle name="Saída 3 3 5 7" xfId="22883"/>
    <cellStyle name="Saída 3 3 6" xfId="22884"/>
    <cellStyle name="Saída 3 3 6 2" xfId="22885"/>
    <cellStyle name="Saída 3 3 6 2 2" xfId="22886"/>
    <cellStyle name="Saída 3 3 6 2 3" xfId="22887"/>
    <cellStyle name="Saída 3 3 6 2 4" xfId="22888"/>
    <cellStyle name="Total 3 2 3 2 3 6 2" xfId="22889"/>
    <cellStyle name="Saída 3 3 6 3" xfId="22890"/>
    <cellStyle name="Total 3 5 2 2 2" xfId="22891"/>
    <cellStyle name="Total 3 2 3 2 3 6 3" xfId="22892"/>
    <cellStyle name="Saída 3 3 6 4" xfId="22893"/>
    <cellStyle name="Total 3 5 2 2 3" xfId="22894"/>
    <cellStyle name="Saída 3 3 6 5" xfId="22895"/>
    <cellStyle name="Saída 3 3 7" xfId="22896"/>
    <cellStyle name="Saída 3 3 7 2" xfId="22897"/>
    <cellStyle name="Saída 3 3 7 2 2" xfId="22898"/>
    <cellStyle name="Saída 3 3 7 2 3" xfId="22899"/>
    <cellStyle name="Saída 3 3 7 2 4" xfId="22900"/>
    <cellStyle name="Saída 3 3 7 3" xfId="22901"/>
    <cellStyle name="Saída 3 3 7 4" xfId="22902"/>
    <cellStyle name="Saída 3 3 7 5" xfId="22903"/>
    <cellStyle name="Saída 3 3 8" xfId="22904"/>
    <cellStyle name="Saída 3 3 8 2" xfId="22905"/>
    <cellStyle name="Saída 3 3 8 2 2" xfId="22906"/>
    <cellStyle name="Saída 3 3 8 2 3" xfId="22907"/>
    <cellStyle name="Separador de milhares 2 4 3 4 2" xfId="22908"/>
    <cellStyle name="Saída 3 3 8 2 4" xfId="22909"/>
    <cellStyle name="Saída 3 3 8 3" xfId="22910"/>
    <cellStyle name="Saída 3 3 8 4" xfId="22911"/>
    <cellStyle name="Saída 3 3 8 5" xfId="22912"/>
    <cellStyle name="Saída 3 3 9" xfId="22913"/>
    <cellStyle name="Saída 3 3 9 2" xfId="22914"/>
    <cellStyle name="Saída 3 3 9 3" xfId="22915"/>
    <cellStyle name="Saída 3 4" xfId="22916"/>
    <cellStyle name="Saída 3 4 2" xfId="22917"/>
    <cellStyle name="Saída 3 4 2 2 2" xfId="22918"/>
    <cellStyle name="Saída 3 4 2 2 3" xfId="22919"/>
    <cellStyle name="Total 3 2 3 2 4 2 2" xfId="22920"/>
    <cellStyle name="Saída 3 4 2 3" xfId="22921"/>
    <cellStyle name="Saída 3 4 3" xfId="22922"/>
    <cellStyle name="Saída 3 4 3 2" xfId="22923"/>
    <cellStyle name="Total 3 2 3 2 4 3 2" xfId="22924"/>
    <cellStyle name="Saída 3 4 3 3" xfId="22925"/>
    <cellStyle name="Saída 3 4 4" xfId="22926"/>
    <cellStyle name="Saída 3 4 4 2" xfId="22927"/>
    <cellStyle name="Saída 3 4 4 3" xfId="22928"/>
    <cellStyle name="Saída 3 4 5" xfId="22929"/>
    <cellStyle name="Saída 3 4 5 2" xfId="22930"/>
    <cellStyle name="Saída 3 4 5 3" xfId="22931"/>
    <cellStyle name="Saída 3 4 6" xfId="22932"/>
    <cellStyle name="Saída 3 4 7" xfId="22933"/>
    <cellStyle name="Saída 3 4 8" xfId="22934"/>
    <cellStyle name="Saída 3 4 9" xfId="22935"/>
    <cellStyle name="Saída 3 5 2 2" xfId="22936"/>
    <cellStyle name="Saída 3 5 2 2 2" xfId="22937"/>
    <cellStyle name="Saída 3 5 2 2 3" xfId="22938"/>
    <cellStyle name="Total 3 2 3 2 5 2 2" xfId="22939"/>
    <cellStyle name="Saída 3 5 2 3" xfId="22940"/>
    <cellStyle name="Saída 3 5 3" xfId="22941"/>
    <cellStyle name="Saída 3 5 3 2" xfId="22942"/>
    <cellStyle name="Saída 3 5 3 3" xfId="22943"/>
    <cellStyle name="Saída 3 5 4" xfId="22944"/>
    <cellStyle name="Título 1 1 10" xfId="22945"/>
    <cellStyle name="Saída 3 5 4 2" xfId="22946"/>
    <cellStyle name="Título 1 1 11" xfId="22947"/>
    <cellStyle name="Separador de milhares 7 4 7 2 2 2 2" xfId="22948"/>
    <cellStyle name="Saída 3 5 4 3" xfId="22949"/>
    <cellStyle name="Saída 3 5 5" xfId="22950"/>
    <cellStyle name="Separador de milhares 2 14 2 2 2 5" xfId="22951"/>
    <cellStyle name="Saída 3 5 5 2" xfId="22952"/>
    <cellStyle name="Separador de milhares 2 14 2 2 2 6" xfId="22953"/>
    <cellStyle name="Saída 3 5 5 3" xfId="22954"/>
    <cellStyle name="Saída 3 5 6" xfId="22955"/>
    <cellStyle name="Saída 3 5 7" xfId="22956"/>
    <cellStyle name="Saída 3 5 8" xfId="22957"/>
    <cellStyle name="Saída 3 5 9" xfId="22958"/>
    <cellStyle name="Saída 3 6 2" xfId="22959"/>
    <cellStyle name="Saída 3 6 2 2" xfId="22960"/>
    <cellStyle name="Total 3 2 3 2 6 2 2" xfId="22961"/>
    <cellStyle name="Saída 3 6 2 3" xfId="22962"/>
    <cellStyle name="Saída 3 6 3" xfId="22963"/>
    <cellStyle name="Saída 3 6 4" xfId="22964"/>
    <cellStyle name="Saída 3 6 5" xfId="22965"/>
    <cellStyle name="Saída 3 7" xfId="22966"/>
    <cellStyle name="Saída 3 8" xfId="22967"/>
    <cellStyle name="Separador de milhares 10" xfId="22968"/>
    <cellStyle name="Separador de milhares 10 2" xfId="22969"/>
    <cellStyle name="Separador de milhares 10 2 2" xfId="22970"/>
    <cellStyle name="Separador de milhares 10 2 2 2" xfId="22971"/>
    <cellStyle name="Separador de milhares 10 2 2 2 2 2" xfId="22972"/>
    <cellStyle name="Separador de milhares 2 14 3 9" xfId="22973"/>
    <cellStyle name="Separador de milhares 10 2 2 2 4" xfId="22974"/>
    <cellStyle name="Separador de milhares 10 2 2 3" xfId="22975"/>
    <cellStyle name="Total 2 2 2 2 10" xfId="22976"/>
    <cellStyle name="Separador de milhares 10 2 2 3 2" xfId="22977"/>
    <cellStyle name="Total 2 2 2 2 10 2" xfId="22978"/>
    <cellStyle name="Separador de milhares 10 2 2 3 2 2" xfId="22979"/>
    <cellStyle name="Total 2 2 2 2 11" xfId="22980"/>
    <cellStyle name="Separador de milhares 10 2 2 3 3" xfId="22981"/>
    <cellStyle name="Separador de milhares 10 2 2 4" xfId="22982"/>
    <cellStyle name="Separador de milhares 10 2 2 4 2" xfId="22983"/>
    <cellStyle name="Separador de milhares 10 2 2 4 2 2" xfId="22984"/>
    <cellStyle name="Separador de milhares 10 2 2 4 3" xfId="22985"/>
    <cellStyle name="Separador de milhares 10 2 2 5" xfId="22986"/>
    <cellStyle name="Separador de milhares 10 2 2 5 2" xfId="22987"/>
    <cellStyle name="Separador de milhares 10 2 2 6" xfId="22988"/>
    <cellStyle name="Separador de milhares 10 2 2 7" xfId="22989"/>
    <cellStyle name="Separador de milhares 10 3 10" xfId="22990"/>
    <cellStyle name="Separador de milhares 10 3 2" xfId="22991"/>
    <cellStyle name="Separador de milhares 10 3 2 2" xfId="22992"/>
    <cellStyle name="Separador de milhares 10 3 2 3" xfId="22993"/>
    <cellStyle name="Separador de milhares 10 3 2 4" xfId="22994"/>
    <cellStyle name="Separador de milhares 10 3 3" xfId="22995"/>
    <cellStyle name="Separador de milhares 10 3 3 2" xfId="22996"/>
    <cellStyle name="Separador de milhares 10 3 3 3" xfId="22997"/>
    <cellStyle name="Separador de milhares 10 3 4" xfId="22998"/>
    <cellStyle name="Separador de milhares 10 3 4 2" xfId="22999"/>
    <cellStyle name="Separador de milhares 10 3 4 2 2" xfId="23000"/>
    <cellStyle name="Separador de milhares 10 3 4 3" xfId="23001"/>
    <cellStyle name="Separador de milhares 10 3 5" xfId="23002"/>
    <cellStyle name="Separador de milhares 10 3 5 2" xfId="23003"/>
    <cellStyle name="Separador de milhares 10 3 6" xfId="23004"/>
    <cellStyle name="Separador de milhares 10 3 7" xfId="23005"/>
    <cellStyle name="Separador de milhares 10 3 9" xfId="23006"/>
    <cellStyle name="Separador de milhares 10 4 2" xfId="23007"/>
    <cellStyle name="Separador de milhares 10 4 2 2" xfId="23008"/>
    <cellStyle name="Separador de milhares 10 4 2 2 2" xfId="23009"/>
    <cellStyle name="Separador de milhares 10 4 2 2 2 2" xfId="23010"/>
    <cellStyle name="Separador de milhares 2 2 14 2 4" xfId="23011"/>
    <cellStyle name="Separador de milhares 10 4 2 2 2 2 2" xfId="23012"/>
    <cellStyle name="Separador de milhares 10 4 2 2 2 2 2 2" xfId="23013"/>
    <cellStyle name="Separador de milhares 10 4 2 2 2 2 2 2 2" xfId="23014"/>
    <cellStyle name="Separador de milhares 10 4 2 2 2 2 2 3" xfId="23015"/>
    <cellStyle name="Separador de milhares 10 4 2 2 2 2 3 2" xfId="23016"/>
    <cellStyle name="Separador de milhares 10 4 2 2 3" xfId="23017"/>
    <cellStyle name="Separador de milhares 10 4 2 2 3 2" xfId="23018"/>
    <cellStyle name="Separador de milhares 10 4 2 2 3 2 2" xfId="23019"/>
    <cellStyle name="Separador de milhares 10 4 2 2 3 2 3" xfId="23020"/>
    <cellStyle name="Separador de milhares 10 4 2 2 3 3" xfId="23021"/>
    <cellStyle name="Separador de milhares 10 4 2 3" xfId="23022"/>
    <cellStyle name="Separador de milhares 10 4 2 3 2" xfId="23023"/>
    <cellStyle name="Separador de milhares 10 4 2 3 2 2 2" xfId="23024"/>
    <cellStyle name="Separador de milhares 2 3 8 2 2 4 2" xfId="23025"/>
    <cellStyle name="Separador de milhares 10 4 2 3 2 3" xfId="23026"/>
    <cellStyle name="Separador de milhares 10 4 2 3 3" xfId="23027"/>
    <cellStyle name="Separador de milhares 10 4 2 3 3 2" xfId="23028"/>
    <cellStyle name="Separador de milhares 10 4 2 3 4" xfId="23029"/>
    <cellStyle name="Separador de milhares 10 4 3" xfId="23030"/>
    <cellStyle name="Separador de milhares 10 4 3 2" xfId="23031"/>
    <cellStyle name="Separador de milhares 10 4 3 2 2" xfId="23032"/>
    <cellStyle name="Total 3 3 2 3 3 3" xfId="23033"/>
    <cellStyle name="Separador de milhares 10 4 3 2 2 2" xfId="23034"/>
    <cellStyle name="Separador de milhares 10 4 3 2 2 2 2" xfId="23035"/>
    <cellStyle name="Separador de milhares 10 4 3 2 2 2 3" xfId="23036"/>
    <cellStyle name="Separador de milhares 10 4 3 2 2 3" xfId="23037"/>
    <cellStyle name="Separador de milhares 10 4 3 3" xfId="23038"/>
    <cellStyle name="Separador de milhares 10 4 3 3 2" xfId="23039"/>
    <cellStyle name="Total 3 3 2 4 3 3" xfId="23040"/>
    <cellStyle name="Separador de milhares 10 4 3 3 2 2" xfId="23041"/>
    <cellStyle name="Separador de milhares 10 4 3 3 2 2 2" xfId="23042"/>
    <cellStyle name="Separador de milhares 10 4 3 3 2 2 2 2" xfId="23043"/>
    <cellStyle name="Separador de milhares 10 4 3 3 2 2 2 3" xfId="23044"/>
    <cellStyle name="Separador de milhares 10 4 3 3 2 2 3" xfId="23045"/>
    <cellStyle name="Separador de milhares 10 4 3 3 2 2 3 2" xfId="23046"/>
    <cellStyle name="Separador de milhares 10 4 3 3 2 2 4" xfId="23047"/>
    <cellStyle name="Separador de milhares 10 4 3 3 3" xfId="23048"/>
    <cellStyle name="Separador de milhares 10 4 3 3 3 2" xfId="23049"/>
    <cellStyle name="Separador de milhares 10 4 3 3 3 2 2" xfId="23050"/>
    <cellStyle name="Separador de milhares 10 4 3 3 3 2 2 2" xfId="23051"/>
    <cellStyle name="Separador de milhares 10 4 3 3 3 2 2 3" xfId="23052"/>
    <cellStyle name="Separador de milhares 10 4 3 3 3 2 3" xfId="23053"/>
    <cellStyle name="Separador de milhares 10 4 3 3 4" xfId="23054"/>
    <cellStyle name="Separador de milhares 10 4 3 3 4 2" xfId="23055"/>
    <cellStyle name="Separador de milhares 10 4 3 3 4 2 2" xfId="23056"/>
    <cellStyle name="Separador de milhares 10 4 3 3 4 2 3" xfId="23057"/>
    <cellStyle name="Separador de milhares 10 4 3 3 4 3" xfId="23058"/>
    <cellStyle name="Separador de milhares 10 4 3 3 4 3 2" xfId="23059"/>
    <cellStyle name="Separador de milhares 10 4 3 3 4 4" xfId="23060"/>
    <cellStyle name="Separador de milhares 10 4 3 4 2" xfId="23061"/>
    <cellStyle name="Separador de milhares 2 4 2 2 2 4" xfId="23062"/>
    <cellStyle name="Separador de milhares 10 4 3 4 2 2" xfId="23063"/>
    <cellStyle name="Separador de milhares 10 4 3 4 2 2 2" xfId="23064"/>
    <cellStyle name="Vírgula 2 4 3 3 2 2 2 2" xfId="23065"/>
    <cellStyle name="Separador de milhares 10 4 3 4 2 2 3" xfId="23066"/>
    <cellStyle name="Separador de milhares 2 4 2 2 2 5" xfId="23067"/>
    <cellStyle name="Separador de milhares 10 4 3 4 2 3" xfId="23068"/>
    <cellStyle name="Separador de milhares 10 4 3 4 2 3 2" xfId="23069"/>
    <cellStyle name="Separador de milhares 2 4 2 2 2 6" xfId="23070"/>
    <cellStyle name="Separador de milhares 10 4 3 4 2 4" xfId="23071"/>
    <cellStyle name="Separador de milhares 10 4 3 5 2" xfId="23072"/>
    <cellStyle name="Separador de milhares 10 4 3 5 3" xfId="23073"/>
    <cellStyle name="Separador de milhares 10 4 3 5 4" xfId="23074"/>
    <cellStyle name="Separador de milhares 10 4 4" xfId="23075"/>
    <cellStyle name="Separador de milhares 10 4 4 2" xfId="23076"/>
    <cellStyle name="Separador de milhares 10 4 4 3" xfId="23077"/>
    <cellStyle name="Separador de milhares 10 4 4 3 2" xfId="23078"/>
    <cellStyle name="Separador de milhares 10 4 4 4" xfId="23079"/>
    <cellStyle name="Separador de milhares 10 4 5" xfId="23080"/>
    <cellStyle name="Separador de milhares 10 4 6" xfId="23081"/>
    <cellStyle name="Separador de milhares 11" xfId="23082"/>
    <cellStyle name="Separador de milhares 11 12" xfId="23083"/>
    <cellStyle name="Separador de milhares 11 2 6" xfId="23084"/>
    <cellStyle name="Separador de milhares 11 2 7" xfId="23085"/>
    <cellStyle name="Separador de milhares 11 2 8" xfId="23086"/>
    <cellStyle name="Separador de milhares 11 2 9" xfId="23087"/>
    <cellStyle name="Separador de milhares 11 3 2 2 2 2" xfId="23088"/>
    <cellStyle name="Separador de milhares 11 3 2 4" xfId="23089"/>
    <cellStyle name="Separador de milhares 11 3 2 5" xfId="23090"/>
    <cellStyle name="Separador de milhares 11 3 3 2" xfId="23091"/>
    <cellStyle name="Separador de milhares 11 3 3 2 2" xfId="23092"/>
    <cellStyle name="Separador de milhares 11 3 3 3" xfId="23093"/>
    <cellStyle name="Separador de milhares 11 3 3 4" xfId="23094"/>
    <cellStyle name="Separador de milhares 11 3 3 5" xfId="23095"/>
    <cellStyle name="Separador de milhares 11 3 4 2" xfId="23096"/>
    <cellStyle name="Separador de milhares 11 3 4 2 2" xfId="23097"/>
    <cellStyle name="Separador de milhares 11 3 4 3" xfId="23098"/>
    <cellStyle name="Separador de milhares 11 3 4 4" xfId="23099"/>
    <cellStyle name="Separador de milhares 11 3 5" xfId="23100"/>
    <cellStyle name="Separador de milhares 11 3 6" xfId="23101"/>
    <cellStyle name="Separador de milhares 11 3 7" xfId="23102"/>
    <cellStyle name="Separador de milhares 11 3 8" xfId="23103"/>
    <cellStyle name="Separador de milhares 11 3 9" xfId="23104"/>
    <cellStyle name="Separador de milhares 11 4 2 2 2" xfId="23105"/>
    <cellStyle name="Separador de milhares 11 4 3 2" xfId="23106"/>
    <cellStyle name="Separador de milhares 11 4 5" xfId="23107"/>
    <cellStyle name="Separador de milhares 11 4 6" xfId="23108"/>
    <cellStyle name="Separador de milhares 11 5" xfId="23109"/>
    <cellStyle name="Separador de milhares 11 5 2" xfId="23110"/>
    <cellStyle name="Separador de milhares 11 5 3" xfId="23111"/>
    <cellStyle name="Separador de milhares 11 6" xfId="23112"/>
    <cellStyle name="Vírgula 3 3 3 4" xfId="23113"/>
    <cellStyle name="Separador de milhares 11 6 2 2" xfId="23114"/>
    <cellStyle name="Separador de milhares 11 7" xfId="23115"/>
    <cellStyle name="Separador de milhares 11 8" xfId="23116"/>
    <cellStyle name="Separador de milhares 11 9" xfId="23117"/>
    <cellStyle name="Separador de milhares 12" xfId="23118"/>
    <cellStyle name="Separador de milhares 12 10" xfId="23119"/>
    <cellStyle name="Separador de milhares 12 11" xfId="23120"/>
    <cellStyle name="Separador de milhares 12 12" xfId="23121"/>
    <cellStyle name="Separador de milhares 12 2 10" xfId="23122"/>
    <cellStyle name="Separador de milhares 12 2 2 2" xfId="23123"/>
    <cellStyle name="Separador de milhares 12 2 2 2 2" xfId="23124"/>
    <cellStyle name="Separador de milhares 12 2 2 2 3" xfId="23125"/>
    <cellStyle name="Separador de milhares 12 2 2 3" xfId="23126"/>
    <cellStyle name="Separador de milhares 12 2 2 3 2" xfId="23127"/>
    <cellStyle name="Separador de milhares 12 2 2 4" xfId="23128"/>
    <cellStyle name="Separador de milhares 12 2 2 5" xfId="23129"/>
    <cellStyle name="Separador de milhares 12 2 2 6" xfId="23130"/>
    <cellStyle name="Separador de milhares 12 2 3 2" xfId="23131"/>
    <cellStyle name="Separador de milhares 12 2 3 2 2" xfId="23132"/>
    <cellStyle name="Separador de milhares 12 2 3 3" xfId="23133"/>
    <cellStyle name="Separador de milhares 12 2 4 2" xfId="23134"/>
    <cellStyle name="Separador de milhares 12 2 4 2 2" xfId="23135"/>
    <cellStyle name="Separador de milhares 12 2 5" xfId="23136"/>
    <cellStyle name="Separador de milhares 12 2 5 2" xfId="23137"/>
    <cellStyle name="Separador de milhares 12 2 7" xfId="23138"/>
    <cellStyle name="Separador de milhares 12 2 8" xfId="23139"/>
    <cellStyle name="Separador de milhares 12 2 9" xfId="23140"/>
    <cellStyle name="Separador de milhares 12 3 2 2" xfId="23141"/>
    <cellStyle name="Separador de milhares 12 3 2 2 4" xfId="23142"/>
    <cellStyle name="Separador de milhares 12 3 2 3" xfId="23143"/>
    <cellStyle name="Separador de milhares 12 3 2 4" xfId="23144"/>
    <cellStyle name="Separador de milhares 12 3 2 5" xfId="23145"/>
    <cellStyle name="Separador de milhares 12 3 2 6" xfId="23146"/>
    <cellStyle name="Separador de milhares 12 3 2 7" xfId="23147"/>
    <cellStyle name="Separador de milhares 12 3 2 8" xfId="23148"/>
    <cellStyle name="Separador de milhares 12 4 2 2" xfId="23149"/>
    <cellStyle name="Separador de milhares 12 4 2 2 2" xfId="23150"/>
    <cellStyle name="Separador de milhares 7 4 10 2 2" xfId="23151"/>
    <cellStyle name="Separador de milhares 12 4 2 3" xfId="23152"/>
    <cellStyle name="Separador de milhares 12 4 4" xfId="23153"/>
    <cellStyle name="Separador de milhares 12 5 2 2" xfId="23154"/>
    <cellStyle name="Separador de milhares 12 6 2 2" xfId="23155"/>
    <cellStyle name="Separador de milhares 13" xfId="23156"/>
    <cellStyle name="Separador de milhares 13 2 2 11" xfId="23157"/>
    <cellStyle name="Separador de milhares 13 2 2 12" xfId="23158"/>
    <cellStyle name="Separador de milhares 13 2 2 2 2 2 2" xfId="23159"/>
    <cellStyle name="Separador de milhares 13 2 2 2 2 2 3" xfId="23160"/>
    <cellStyle name="Separador de milhares 13 2 2 2 2 3 2" xfId="23161"/>
    <cellStyle name="Separador de milhares 13 2 2 2 3" xfId="23162"/>
    <cellStyle name="Separador de milhares 13 2 2 2 3 2 2" xfId="23163"/>
    <cellStyle name="Separador de milhares 13 2 2 2 4 2" xfId="23164"/>
    <cellStyle name="Separador de milhares 13 2 2 2 5" xfId="23165"/>
    <cellStyle name="Separador de milhares 13 2 2 3 2" xfId="23166"/>
    <cellStyle name="Separador de milhares 13 2 2 3 2 2 2" xfId="23167"/>
    <cellStyle name="Separador de milhares 13 2 2 3 2 3 2" xfId="23168"/>
    <cellStyle name="Separador de milhares 13 2 2 4" xfId="23169"/>
    <cellStyle name="Separador de milhares 13 2 2 4 2" xfId="23170"/>
    <cellStyle name="Separador de milhares 13 2 2 4 2 2 2" xfId="23171"/>
    <cellStyle name="Separador de milhares 13 2 2 4 3" xfId="23172"/>
    <cellStyle name="Separador de milhares 13 2 2 4 4" xfId="23173"/>
    <cellStyle name="Separador de milhares 13 2 3 2 2 2 2" xfId="23174"/>
    <cellStyle name="Separador de milhares 13 3 2 2" xfId="23175"/>
    <cellStyle name="Separador de milhares 13 3 2 2 2" xfId="23176"/>
    <cellStyle name="Separador de milhares 13 3 2 2 2 2" xfId="23177"/>
    <cellStyle name="Separador de milhares 13 3 2 2 3" xfId="23178"/>
    <cellStyle name="Separador de milhares 13 3 2 3" xfId="23179"/>
    <cellStyle name="Separador de milhares 13 3 2 4" xfId="23180"/>
    <cellStyle name="Separador de milhares 13 4 2 2" xfId="23181"/>
    <cellStyle name="Separador de milhares 13 4 2 2 2" xfId="23182"/>
    <cellStyle name="Separador de milhares 13 4 2 2 3" xfId="23183"/>
    <cellStyle name="Separador de milhares 6 3 2 2 3 3 2" xfId="23184"/>
    <cellStyle name="Separador de milhares 13 4 2 3" xfId="23185"/>
    <cellStyle name="Separador de milhares 6 3 2 2 3 3 3" xfId="23186"/>
    <cellStyle name="Separador de milhares 13 4 2 4" xfId="23187"/>
    <cellStyle name="Separador de milhares 5 2 2 2 3 2" xfId="23188"/>
    <cellStyle name="Separador de milhares 14 10 2 2 2" xfId="23189"/>
    <cellStyle name="Separador de milhares 5 2 2 2 3 2 2" xfId="23190"/>
    <cellStyle name="Separador de milhares 2 14 2 2 2 2 3" xfId="23191"/>
    <cellStyle name="Separador de milhares 14 10 2 2 2 2" xfId="23192"/>
    <cellStyle name="Separador de milhares 5 2 2 2 5" xfId="23193"/>
    <cellStyle name="Separador de milhares 14 10 2 4" xfId="23194"/>
    <cellStyle name="Separador de milhares 14 11 2 2 2 2" xfId="23195"/>
    <cellStyle name="Separador de milhares 14 11 2 2 2 2 2" xfId="23196"/>
    <cellStyle name="Separador de milhares 14 11 2 2 2 3" xfId="23197"/>
    <cellStyle name="Separador de milhares 14 11 2 2 3" xfId="23198"/>
    <cellStyle name="Separador de milhares 14 11 2 2 4" xfId="23199"/>
    <cellStyle name="Separador de milhares 2 2 11 2 2 2 6" xfId="23200"/>
    <cellStyle name="Separador de milhares 14 11 3 2 2" xfId="23201"/>
    <cellStyle name="Separador de milhares 14 11 3 2 2 2 2" xfId="23202"/>
    <cellStyle name="Separador de milhares 14 11 3 2 2 3" xfId="23203"/>
    <cellStyle name="Separador de milhares 14 11 3 2 3" xfId="23204"/>
    <cellStyle name="Separador de milhares 14 11 3 2 4" xfId="23205"/>
    <cellStyle name="Separador de milhares 5 2 3 4 3" xfId="23206"/>
    <cellStyle name="Separador de milhares 14 11 4 2" xfId="23207"/>
    <cellStyle name="Separador de milhares 14 11 4 2 2" xfId="23208"/>
    <cellStyle name="Separador de milhares 14 11 4 2 3" xfId="23209"/>
    <cellStyle name="Separador de milhares 14 11 4 3" xfId="23210"/>
    <cellStyle name="Separador de milhares 14 11 4 4" xfId="23211"/>
    <cellStyle name="Separador de milhares 14 12 3 2" xfId="23212"/>
    <cellStyle name="Separador de milhares 14 2 2 2 2" xfId="23213"/>
    <cellStyle name="Separador de milhares 14 2 2 2 2 2 2" xfId="23214"/>
    <cellStyle name="Separador de milhares 14 2 2 2 2 2 2 2" xfId="23215"/>
    <cellStyle name="Separador de milhares 14 2 2 2 2 2 3" xfId="23216"/>
    <cellStyle name="Separador de milhares 14 2 2 2 2 3 2" xfId="23217"/>
    <cellStyle name="Separador de milhares 14 2 2 2 2 4" xfId="23218"/>
    <cellStyle name="Separador de milhares 14 2 2 3 2" xfId="23219"/>
    <cellStyle name="Separador de milhares 14 2 2 3 2 2 2 2" xfId="23220"/>
    <cellStyle name="Separador de milhares 14 2 2 3 2 2 2 2 2" xfId="23221"/>
    <cellStyle name="Separador de milhares 14 2 2 3 2 2 2 3" xfId="23222"/>
    <cellStyle name="Separador de milhares 14 2 2 3 2 2 3 2" xfId="23223"/>
    <cellStyle name="Separador de milhares 14 2 2 3 3" xfId="23224"/>
    <cellStyle name="Separador de milhares 14 2 2 3 3 2 2" xfId="23225"/>
    <cellStyle name="Separador de milhares 14 2 2 3 3 2 3" xfId="23226"/>
    <cellStyle name="Separador de milhares 14 2 2 3 3 2 4" xfId="23227"/>
    <cellStyle name="Separador de milhares 14 2 2 3 4" xfId="23228"/>
    <cellStyle name="Separador de milhares 14 2 2 3 4 2" xfId="23229"/>
    <cellStyle name="Separador de milhares 14 2 2 3 4 2 2" xfId="23230"/>
    <cellStyle name="Separador de milhares 14 2 2 3 4 2 3" xfId="23231"/>
    <cellStyle name="Separador de milhares 14 2 2 3 4 3" xfId="23232"/>
    <cellStyle name="Separador de milhares 14 2 2 3 4 3 2" xfId="23233"/>
    <cellStyle name="Separador de milhares 14 2 2 3 4 4" xfId="23234"/>
    <cellStyle name="Separador de milhares 14 2 2 4" xfId="23235"/>
    <cellStyle name="Separador de milhares 14 2 2 4 2 2 2 2" xfId="23236"/>
    <cellStyle name="Separador de milhares 2 6 3 4 3" xfId="23237"/>
    <cellStyle name="Separador de milhares 14 2 2 4 2 3" xfId="23238"/>
    <cellStyle name="Separador de milhares 8 2 3 2 2 2" xfId="23239"/>
    <cellStyle name="Separador de milhares 14 2 2 4 2 4" xfId="23240"/>
    <cellStyle name="Separador de milhares 14 2 2 5" xfId="23241"/>
    <cellStyle name="Separador de milhares 14 2 2 5 2" xfId="23242"/>
    <cellStyle name="Separador de milhares 14 2 2 5 2 2" xfId="23243"/>
    <cellStyle name="Separador de milhares 14 2 2 5 2 2 2" xfId="23244"/>
    <cellStyle name="Separador de milhares 14 2 2 5 2 2 3" xfId="23245"/>
    <cellStyle name="Separador de milhares 14 2 2 5 2 3" xfId="23246"/>
    <cellStyle name="Separador de milhares 14 2 2 5 2 3 2" xfId="23247"/>
    <cellStyle name="Separador de milhares 14 2 2 5 2 4" xfId="23248"/>
    <cellStyle name="Separador de milhares 14 2 2 6" xfId="23249"/>
    <cellStyle name="Separador de milhares 14 2 2 6 2 2 2" xfId="23250"/>
    <cellStyle name="Separador de milhares 14 2 2 6 3 2" xfId="23251"/>
    <cellStyle name="Separador de milhares 14 3 2 2" xfId="23252"/>
    <cellStyle name="Separador de milhares 14 3 2 2 2" xfId="23253"/>
    <cellStyle name="Separador de milhares 14 3 2 2 3" xfId="23254"/>
    <cellStyle name="Separador de milhares 6 3 2 3 2 3 2" xfId="23255"/>
    <cellStyle name="Separador de milhares 14 3 2 3" xfId="23256"/>
    <cellStyle name="Separador de milhares 14 3 2 3 2" xfId="23257"/>
    <cellStyle name="Separador de milhares 14 3 2 4" xfId="23258"/>
    <cellStyle name="Separador de milhares 14 4" xfId="23259"/>
    <cellStyle name="Separador de milhares 14 4 2 2" xfId="23260"/>
    <cellStyle name="Separador de milhares 14 4 2 2 2" xfId="23261"/>
    <cellStyle name="Total 3 3 5 6 3" xfId="23262"/>
    <cellStyle name="Separador de milhares 14 4 2 2 2 2" xfId="23263"/>
    <cellStyle name="Separador de milhares 14 4 2 2 3" xfId="23264"/>
    <cellStyle name="Separador de milhares 14 4 2 3" xfId="23265"/>
    <cellStyle name="Total 3" xfId="23266"/>
    <cellStyle name="Separador de milhares 14 4 2 3 2" xfId="23267"/>
    <cellStyle name="Separador de milhares 14 4 2 4" xfId="23268"/>
    <cellStyle name="Total 3 2 3 2 3 8" xfId="23269"/>
    <cellStyle name="Separador de milhares 14 5 2 2 2 2" xfId="23270"/>
    <cellStyle name="Separador de milhares 14 6 2 2 2" xfId="23271"/>
    <cellStyle name="Separador de milhares 14 6 2 2 2 2" xfId="23272"/>
    <cellStyle name="Separador de milhares 14 6 2 3" xfId="23273"/>
    <cellStyle name="Separador de milhares 14 6 2 3 2" xfId="23274"/>
    <cellStyle name="Separador de milhares 14 6 2 4" xfId="23275"/>
    <cellStyle name="Separador de milhares 14 7 2 2" xfId="23276"/>
    <cellStyle name="Separador de milhares 14 7 2 2 2" xfId="23277"/>
    <cellStyle name="Separador de milhares 14 7 2 2 2 2" xfId="23278"/>
    <cellStyle name="Separador de milhares 14 7 2 2 3" xfId="23279"/>
    <cellStyle name="Separador de milhares 14 7 2 3" xfId="23280"/>
    <cellStyle name="Separador de milhares 14 7 2 3 2" xfId="23281"/>
    <cellStyle name="Separador de milhares 14 7 2 4" xfId="23282"/>
    <cellStyle name="Total 2 2 3 2 2 7 2" xfId="23283"/>
    <cellStyle name="Separador de milhares 14 8 2 2" xfId="23284"/>
    <cellStyle name="Separador de milhares 14 8 2 2 2" xfId="23285"/>
    <cellStyle name="Separador de milhares 14 8 2 2 2 2" xfId="23286"/>
    <cellStyle name="Separador de milhares 14 8 2 2 3" xfId="23287"/>
    <cellStyle name="Total 2 2 3 2 2 7 3" xfId="23288"/>
    <cellStyle name="Separador de milhares 14 8 2 3" xfId="23289"/>
    <cellStyle name="Separador de milhares 8 6 2 4" xfId="23290"/>
    <cellStyle name="Separador de milhares 14 8 2 3 2" xfId="23291"/>
    <cellStyle name="Total 2 2 3 2 2 7 4" xfId="23292"/>
    <cellStyle name="Separador de milhares 14 8 2 4" xfId="23293"/>
    <cellStyle name="Total 3 2 3 2 2 5 2 4" xfId="23294"/>
    <cellStyle name="Separador de milhares 14 9 2 2 2" xfId="23295"/>
    <cellStyle name="Separador de milhares 14 9 2 2 2 2" xfId="23296"/>
    <cellStyle name="Separador de milhares 14 9 2 2 3" xfId="23297"/>
    <cellStyle name="Separador de milhares 14 9 2 4" xfId="23298"/>
    <cellStyle name="Separador de milhares 15 2" xfId="23299"/>
    <cellStyle name="Separador de milhares 15 2 2 2" xfId="23300"/>
    <cellStyle name="Separador de milhares 15 2 2 2 2" xfId="23301"/>
    <cellStyle name="Separador de milhares 15 2 2 2 3" xfId="23302"/>
    <cellStyle name="Separador de milhares 15 2 2 3" xfId="23303"/>
    <cellStyle name="Total 3 2 2 2 10" xfId="23304"/>
    <cellStyle name="Separador de milhares 15 2 2 3 2" xfId="23305"/>
    <cellStyle name="Separador de milhares 15 2 2 4" xfId="23306"/>
    <cellStyle name="Separador de milhares 2" xfId="23307"/>
    <cellStyle name="Separador de milhares 2 10" xfId="23308"/>
    <cellStyle name="Separador de milhares 2 10 2" xfId="23309"/>
    <cellStyle name="Separador de milhares 2 10 2 2" xfId="23310"/>
    <cellStyle name="Separador de milhares 2 10 2 2 10" xfId="23311"/>
    <cellStyle name="Separador de milhares 2 10 2 2 2" xfId="23312"/>
    <cellStyle name="Separador de milhares 2 10 2 2 2 2" xfId="23313"/>
    <cellStyle name="Separador de milhares 2 10 2 2 2 3" xfId="23314"/>
    <cellStyle name="Separador de milhares 2 10 2 2 2 4" xfId="23315"/>
    <cellStyle name="Separador de milhares 2 10 2 2 2 5" xfId="23316"/>
    <cellStyle name="Separador de milhares 2 10 2 2 2 6" xfId="23317"/>
    <cellStyle name="Separador de milhares 2 10 2 2 3" xfId="23318"/>
    <cellStyle name="Separador de milhares 2 10 2 2 3 2" xfId="23319"/>
    <cellStyle name="Separador de milhares 2 10 2 2 3 2 2" xfId="23320"/>
    <cellStyle name="Separador de milhares 2 10 2 2 3 3" xfId="23321"/>
    <cellStyle name="Separador de milhares 2 10 2 2 4" xfId="23322"/>
    <cellStyle name="Separador de milhares 2 10 2 2 4 2" xfId="23323"/>
    <cellStyle name="Separador de milhares 2 10 2 2 4 2 2" xfId="23324"/>
    <cellStyle name="Separador de milhares 2 10 2 2 4 3" xfId="23325"/>
    <cellStyle name="Separador de milhares 2 10 2 2 5" xfId="23326"/>
    <cellStyle name="Separador de milhares 2 10 2 2 5 2" xfId="23327"/>
    <cellStyle name="Separador de milhares 2 10 2 2 6" xfId="23328"/>
    <cellStyle name="Separador de milhares 2 10 2 2 7" xfId="23329"/>
    <cellStyle name="Separador de milhares 2 10 2 2 8" xfId="23330"/>
    <cellStyle name="Separador de milhares 2 10 2 2 9" xfId="23331"/>
    <cellStyle name="Separador de milhares 2 10 3" xfId="23332"/>
    <cellStyle name="Separador de milhares 2 10 3 2" xfId="23333"/>
    <cellStyle name="Separador de milhares 2 10 3 2 2" xfId="23334"/>
    <cellStyle name="Separador de milhares 2 10 3 2 3" xfId="23335"/>
    <cellStyle name="Separador de milhares 2 10 3 2 4" xfId="23336"/>
    <cellStyle name="Separador de milhares 2 10 3 3" xfId="23337"/>
    <cellStyle name="Separador de milhares 2 10 3 3 2" xfId="23338"/>
    <cellStyle name="Separador de milhares 2 10 3 3 3" xfId="23339"/>
    <cellStyle name="Separador de milhares 2 10 3 4" xfId="23340"/>
    <cellStyle name="Separador de milhares 2 10 3 4 2" xfId="23341"/>
    <cellStyle name="Separador de milhares 2 10 3 4 2 2" xfId="23342"/>
    <cellStyle name="Separador de milhares 2 10 3 4 3" xfId="23343"/>
    <cellStyle name="Separador de milhares 2 10 3 5" xfId="23344"/>
    <cellStyle name="Separador de milhares 2 10 3 5 2" xfId="23345"/>
    <cellStyle name="Separador de milhares 2 10 3 6" xfId="23346"/>
    <cellStyle name="Separador de milhares 2 10 3 7" xfId="23347"/>
    <cellStyle name="Separador de milhares 2 10 3 8" xfId="23348"/>
    <cellStyle name="Separador de milhares 2 11 2" xfId="23349"/>
    <cellStyle name="Total 3 2 2 2 2 2 3 3" xfId="23350"/>
    <cellStyle name="Separador de milhares 2 11 2 2" xfId="23351"/>
    <cellStyle name="Separador de milhares 2 11 2 2 2" xfId="23352"/>
    <cellStyle name="Separador de milhares 2 11 2 2 2 2 2 2" xfId="23353"/>
    <cellStyle name="Separador de milhares 2 11 2 2 3" xfId="23354"/>
    <cellStyle name="Separador de milhares 2 11 2 2 4" xfId="23355"/>
    <cellStyle name="Separador de milhares 2 11 2 2 4 2 2" xfId="23356"/>
    <cellStyle name="Separador de milhares 2 11 2 2 5" xfId="23357"/>
    <cellStyle name="Separador de milhares 2 11 2 2 6" xfId="23358"/>
    <cellStyle name="Separador de milhares 2 18 2 2 2 2 2 2" xfId="23359"/>
    <cellStyle name="Separador de milhares 2 11 2 2 7" xfId="23360"/>
    <cellStyle name="Separador de milhares 2 11 2 2 8" xfId="23361"/>
    <cellStyle name="Separador de milhares 2 11 2 2 9" xfId="23362"/>
    <cellStyle name="Separador de milhares 2 12 2" xfId="23363"/>
    <cellStyle name="Total 3 2 2 2 2 3 3 3" xfId="23364"/>
    <cellStyle name="Separador de milhares 2 12 2 2" xfId="23365"/>
    <cellStyle name="Total 2 2 2 2 5 4" xfId="23366"/>
    <cellStyle name="Separador de milhares 2 12 2 2 10" xfId="23367"/>
    <cellStyle name="Separador de milhares 2 12 2 2 2" xfId="23368"/>
    <cellStyle name="Separador de milhares 2 12 2 2 4" xfId="23369"/>
    <cellStyle name="Separador de milhares 2 12 2 2 2 2" xfId="23370"/>
    <cellStyle name="Separador de milhares 2 12 2 2 4 2" xfId="23371"/>
    <cellStyle name="Separador de milhares 2 12 2 2 2 2 2" xfId="23372"/>
    <cellStyle name="Separador de milhares 6 3 2 10" xfId="23373"/>
    <cellStyle name="Separador de milhares 2 12 2 2 4 3" xfId="23374"/>
    <cellStyle name="Separador de milhares 2 12 2 2 2 2 3" xfId="23375"/>
    <cellStyle name="Separador de milhares 2 12 2 2 5 2" xfId="23376"/>
    <cellStyle name="Separador de milhares 2 12 2 2 2 3 2" xfId="23377"/>
    <cellStyle name="Separador de milhares 2 12 2 2 3" xfId="23378"/>
    <cellStyle name="Vírgula 2 4 4 2 3" xfId="23379"/>
    <cellStyle name="Separador de milhares 2 12 2 2 3 2" xfId="23380"/>
    <cellStyle name="Separador de milhares 2 12 2 2 3 2 2" xfId="23381"/>
    <cellStyle name="Separador de milhares 2 12 2 2 9" xfId="23382"/>
    <cellStyle name="Total 2 2 3 8 2" xfId="23383"/>
    <cellStyle name="Separador de milhares 2 13 2 2 4" xfId="23384"/>
    <cellStyle name="Separador de milhares 2 12 3 2 2 2" xfId="23385"/>
    <cellStyle name="Total 2 2 3 9 2" xfId="23386"/>
    <cellStyle name="Separador de milhares 2 12 3 2 3 2" xfId="23387"/>
    <cellStyle name="Total 3 2 3 2 10 3" xfId="23388"/>
    <cellStyle name="Separador de milhares 2 13 3 2 4" xfId="23389"/>
    <cellStyle name="Separador de milhares 2 12 3 3 2 2" xfId="23390"/>
    <cellStyle name="Total 2 2 5 8" xfId="23391"/>
    <cellStyle name="Separador de milhares 2 12 3 4 2" xfId="23392"/>
    <cellStyle name="Separador de milhares 2 12 3 4 2 2" xfId="23393"/>
    <cellStyle name="Total 2 2 5 9" xfId="23394"/>
    <cellStyle name="Separador de milhares 2 12 3 4 3" xfId="23395"/>
    <cellStyle name="Separador de milhares 2 12 3 5 2" xfId="23396"/>
    <cellStyle name="Total 3 2 2 2 2 4 3 3" xfId="23397"/>
    <cellStyle name="Separador de milhares 2 13 2 2" xfId="23398"/>
    <cellStyle name="Separador de milhares 2 13 2 2 2 2 2" xfId="23399"/>
    <cellStyle name="Separador de milhares 2 13 2 2 2 2 2 2" xfId="23400"/>
    <cellStyle name="Separador de milhares 2 13 2 2 2 2 3" xfId="23401"/>
    <cellStyle name="Total 2 2 3 8 5" xfId="23402"/>
    <cellStyle name="Separador de milhares 2 13 2 2 7" xfId="23403"/>
    <cellStyle name="Separador de milhares 2 13 2 2 8" xfId="23404"/>
    <cellStyle name="Separador de milhares 2 13 2 2 9" xfId="23405"/>
    <cellStyle name="Separador de milhares 2 13 3 10" xfId="23406"/>
    <cellStyle name="Total 3 2 3 8 2 2" xfId="23407"/>
    <cellStyle name="Separador de milhares 2 13 3 2 2 2 2" xfId="23408"/>
    <cellStyle name="Total 3 2 3 9 2" xfId="23409"/>
    <cellStyle name="Separador de milhares 2 13 3 2 3 2" xfId="23410"/>
    <cellStyle name="Separador de milhares 2 13 3 2 5" xfId="23411"/>
    <cellStyle name="Separador de milhares 2 13 3 2 6" xfId="23412"/>
    <cellStyle name="Total 3 2 4 9" xfId="23413"/>
    <cellStyle name="Separador de milhares 2 13 3 3 3" xfId="23414"/>
    <cellStyle name="Total 3 2 6 8" xfId="23415"/>
    <cellStyle name="Separador de milhares 2 13 3 5 2" xfId="23416"/>
    <cellStyle name="Total 2 2 2 2 2 4 2 2" xfId="23417"/>
    <cellStyle name="Separador de milhares 2 14" xfId="23418"/>
    <cellStyle name="Total 3 2 2 2 2 5 3 3" xfId="23419"/>
    <cellStyle name="Separador de milhares 2 14 2 2" xfId="23420"/>
    <cellStyle name="Separador de milhares 2 14 2 2 10" xfId="23421"/>
    <cellStyle name="Separador de milhares 2 14 2 2 2 2" xfId="23422"/>
    <cellStyle name="Separador de milhares 2 14 2 2 2 2 2" xfId="23423"/>
    <cellStyle name="Separador de milhares 2 14 2 2 2 3" xfId="23424"/>
    <cellStyle name="Separador de milhares 2 14 2 2 2 4" xfId="23425"/>
    <cellStyle name="Separador de milhares 2 14 2 2 3 2" xfId="23426"/>
    <cellStyle name="Separador de milhares 3 12" xfId="23427"/>
    <cellStyle name="Separador de milhares 2 14 2 2 3 2 2" xfId="23428"/>
    <cellStyle name="Separador de milhares 2 14 2 2 4" xfId="23429"/>
    <cellStyle name="Separador de milhares 2 14 2 2 4 2" xfId="23430"/>
    <cellStyle name="Separador de milhares 2 14 2 2 4 2 2" xfId="23431"/>
    <cellStyle name="Separador de milhares 2 14 2 2 5" xfId="23432"/>
    <cellStyle name="Separador de milhares 2 14 2 2 5 2" xfId="23433"/>
    <cellStyle name="Separador de milhares 2 14 2 2 6" xfId="23434"/>
    <cellStyle name="Separador de milhares 2 14 2 2 8" xfId="23435"/>
    <cellStyle name="Separador de milhares 2 14 2 2 9" xfId="23436"/>
    <cellStyle name="Separador de milhares 2 14 3 10" xfId="23437"/>
    <cellStyle name="Separador de milhares 2 14 3 2 2 2" xfId="23438"/>
    <cellStyle name="Separador de milhares 2 14 3 2 2 2 2" xfId="23439"/>
    <cellStyle name="Separador de milhares 2 14 3 2 2 3" xfId="23440"/>
    <cellStyle name="Separador de milhares 2 14 3 2 5" xfId="23441"/>
    <cellStyle name="Separador de milhares 2 14 3 2 6" xfId="23442"/>
    <cellStyle name="Separador de milhares 2 14 3 3 2 2" xfId="23443"/>
    <cellStyle name="Separador de milhares 2 5 2 2 2 2 3" xfId="23444"/>
    <cellStyle name="Separador de milhares 2 14 3 4 2 2" xfId="23445"/>
    <cellStyle name="Separador de milhares 2 14 3 5 2" xfId="23446"/>
    <cellStyle name="Separador de milhares 2 20 2 2 10" xfId="23447"/>
    <cellStyle name="Separador de milhares 2 15 2 2 10" xfId="23448"/>
    <cellStyle name="Separador de milhares 2 20 2 2 2" xfId="23449"/>
    <cellStyle name="Separador de milhares 2 15 2 2 2" xfId="23450"/>
    <cellStyle name="Separador de milhares 2 20 2 2 2 2" xfId="23451"/>
    <cellStyle name="Separador de milhares 2 15 2 2 2 2" xfId="23452"/>
    <cellStyle name="Separador de milhares 2 20 2 2 3" xfId="23453"/>
    <cellStyle name="Separador de milhares 2 15 2 2 3" xfId="23454"/>
    <cellStyle name="Separador de milhares 2 20 2 2 3 2" xfId="23455"/>
    <cellStyle name="Separador de milhares 2 15 2 2 3 2" xfId="23456"/>
    <cellStyle name="Separador de milhares 2 20 2 2 4" xfId="23457"/>
    <cellStyle name="Separador de milhares 2 15 2 2 4" xfId="23458"/>
    <cellStyle name="Separador de milhares 2 20 2 2 4 2" xfId="23459"/>
    <cellStyle name="Separador de milhares 2 15 2 2 4 2" xfId="23460"/>
    <cellStyle name="Separador de milhares 2 20 2 2 5" xfId="23461"/>
    <cellStyle name="Separador de milhares 2 15 2 2 5" xfId="23462"/>
    <cellStyle name="Separador de milhares 2 20 2 2 5 2" xfId="23463"/>
    <cellStyle name="Separador de milhares 2 15 2 2 5 2" xfId="23464"/>
    <cellStyle name="Separador de milhares 2 20 2 2 6" xfId="23465"/>
    <cellStyle name="Separador de milhares 2 15 2 2 6" xfId="23466"/>
    <cellStyle name="Separador de milhares 2 20 2 2 7" xfId="23467"/>
    <cellStyle name="Separador de milhares 2 15 2 2 7" xfId="23468"/>
    <cellStyle name="Separador de milhares 2 20 2 2 8" xfId="23469"/>
    <cellStyle name="Separador de milhares 2 15 2 2 8" xfId="23470"/>
    <cellStyle name="Separador de milhares 2 20 2 2 9" xfId="23471"/>
    <cellStyle name="Separador de milhares 2 15 2 2 9" xfId="23472"/>
    <cellStyle name="Separador de milhares 2 20 3 2 2" xfId="23473"/>
    <cellStyle name="Separador de milhares 2 15 3 2 2" xfId="23474"/>
    <cellStyle name="Separador de milhares 2 20 3 2 2 2" xfId="23475"/>
    <cellStyle name="Separador de milhares 2 15 3 2 2 2" xfId="23476"/>
    <cellStyle name="Separador de milhares 2 20 3 2 2 2 2" xfId="23477"/>
    <cellStyle name="Separador de milhares 2 15 3 2 2 2 2" xfId="23478"/>
    <cellStyle name="Separador de milhares 2 20 3 2 3" xfId="23479"/>
    <cellStyle name="Separador de milhares 2 15 3 2 3" xfId="23480"/>
    <cellStyle name="Vírgula 2 2 2 5" xfId="23481"/>
    <cellStyle name="Separador de milhares 2 20 3 2 3 2" xfId="23482"/>
    <cellStyle name="Separador de milhares 2 15 3 2 3 2" xfId="23483"/>
    <cellStyle name="Separador de milhares 2 20 3 2 4" xfId="23484"/>
    <cellStyle name="Separador de milhares 2 15 3 2 4" xfId="23485"/>
    <cellStyle name="Separador de milhares 2 20 3 2 5" xfId="23486"/>
    <cellStyle name="Separador de milhares 2 15 3 2 5" xfId="23487"/>
    <cellStyle name="Separador de milhares 2 20 3 2 6" xfId="23488"/>
    <cellStyle name="Separador de milhares 2 15 3 2 6" xfId="23489"/>
    <cellStyle name="Separador de milhares 2 20 3 3 2" xfId="23490"/>
    <cellStyle name="Separador de milhares 2 15 3 3 2" xfId="23491"/>
    <cellStyle name="Separador de milhares 2 20 3 3 3" xfId="23492"/>
    <cellStyle name="Separador de milhares 2 15 3 3 3" xfId="23493"/>
    <cellStyle name="Separador de milhares 2 20 3 4 2" xfId="23494"/>
    <cellStyle name="Separador de milhares 2 15 3 4 2" xfId="23495"/>
    <cellStyle name="Separador de milhares 2 20 3 4 3" xfId="23496"/>
    <cellStyle name="Separador de milhares 2 15 3 4 3" xfId="23497"/>
    <cellStyle name="Separador de milhares 2 20 3 5" xfId="23498"/>
    <cellStyle name="Separador de milhares 2 15 3 5" xfId="23499"/>
    <cellStyle name="Separador de milhares 2 20 3 5 2" xfId="23500"/>
    <cellStyle name="Separador de milhares 2 15 3 5 2" xfId="23501"/>
    <cellStyle name="Separador de milhares 2 20 3 9" xfId="23502"/>
    <cellStyle name="Separador de milhares 2 15 3 9" xfId="23503"/>
    <cellStyle name="Separador de milhares 2 21 2 2 2 2" xfId="23504"/>
    <cellStyle name="Separador de milhares 2 16 2 2 2 2" xfId="23505"/>
    <cellStyle name="Separador de milhares 2 21 2 2 2 2 2" xfId="23506"/>
    <cellStyle name="Separador de milhares 2 16 2 2 2 2 2" xfId="23507"/>
    <cellStyle name="Separador de milhares 2 21 2 2 2 2 3" xfId="23508"/>
    <cellStyle name="Separador de milhares 2 16 2 2 2 2 3" xfId="23509"/>
    <cellStyle name="Separador de milhares 2 21 2 2 2 3" xfId="23510"/>
    <cellStyle name="Separador de milhares 2 16 2 2 2 3" xfId="23511"/>
    <cellStyle name="Separador de milhares 2 21 2 2 2 3 2" xfId="23512"/>
    <cellStyle name="Separador de milhares 2 16 2 2 2 3 2" xfId="23513"/>
    <cellStyle name="Separador de milhares 2 21 2 2 3 2" xfId="23514"/>
    <cellStyle name="Separador de milhares 2 16 2 2 3 2" xfId="23515"/>
    <cellStyle name="Separador de milhares 2 21 2 2 3 3" xfId="23516"/>
    <cellStyle name="Separador de milhares 2 16 2 2 3 3" xfId="23517"/>
    <cellStyle name="Separador de milhares 2 21 2 2 4 2" xfId="23518"/>
    <cellStyle name="Separador de milhares 2 16 2 2 4 2" xfId="23519"/>
    <cellStyle name="Separador de milhares 2 21 2 2 4 2 2" xfId="23520"/>
    <cellStyle name="Separador de milhares 2 16 2 2 4 2 2" xfId="23521"/>
    <cellStyle name="Separador de milhares 2 21 2 2 4 3" xfId="23522"/>
    <cellStyle name="Separador de milhares 2 16 2 2 4 3" xfId="23523"/>
    <cellStyle name="Separador de milhares 2 21 2 2 5 2" xfId="23524"/>
    <cellStyle name="Separador de milhares 2 16 2 2 5 2" xfId="23525"/>
    <cellStyle name="Separador de milhares 2 21 2 2 6" xfId="23526"/>
    <cellStyle name="Separador de milhares 2 16 2 2 6" xfId="23527"/>
    <cellStyle name="Separador de milhares 2 21 2 2 7" xfId="23528"/>
    <cellStyle name="Separador de milhares 2 16 2 2 7" xfId="23529"/>
    <cellStyle name="Separador de milhares 2 21 2 2 8" xfId="23530"/>
    <cellStyle name="Separador de milhares 2 16 2 2 8" xfId="23531"/>
    <cellStyle name="Separador de milhares 2 21 2 2 9" xfId="23532"/>
    <cellStyle name="Separador de milhares 2 16 2 2 9" xfId="23533"/>
    <cellStyle name="Separador de milhares 2 21 3 2 2" xfId="23534"/>
    <cellStyle name="Separador de milhares 2 16 3 2 2" xfId="23535"/>
    <cellStyle name="Separador de milhares 2 21 3 2 2 2" xfId="23536"/>
    <cellStyle name="Separador de milhares 2 16 3 2 2 2" xfId="23537"/>
    <cellStyle name="Separador de milhares 2 21 3 2 2 3" xfId="23538"/>
    <cellStyle name="Separador de milhares 2 16 3 2 2 3" xfId="23539"/>
    <cellStyle name="Separador de milhares 2 21 3 2 3" xfId="23540"/>
    <cellStyle name="Separador de milhares 2 16 3 2 3" xfId="23541"/>
    <cellStyle name="Separador de milhares 2 21 3 2 3 2" xfId="23542"/>
    <cellStyle name="Separador de milhares 2 16 3 2 3 2" xfId="23543"/>
    <cellStyle name="Separador de milhares 2 21 3 2 4" xfId="23544"/>
    <cellStyle name="Separador de milhares 2 16 3 2 4" xfId="23545"/>
    <cellStyle name="Separador de milhares 2 21 3 2 6" xfId="23546"/>
    <cellStyle name="Separador de milhares 2 16 3 2 6" xfId="23547"/>
    <cellStyle name="Separador de milhares 2 21 3 3 2 2" xfId="23548"/>
    <cellStyle name="Separador de milhares 2 2 2 2 3" xfId="23549"/>
    <cellStyle name="Separador de milhares 2 16 3 3 2 2" xfId="23550"/>
    <cellStyle name="Separador de milhares 2 21 3 4 2" xfId="23551"/>
    <cellStyle name="Separador de milhares 2 16 3 4 2" xfId="23552"/>
    <cellStyle name="Separador de milhares 2 21 3 4 2 2" xfId="23553"/>
    <cellStyle name="Separador de milhares 2 16 3 4 2 2" xfId="23554"/>
    <cellStyle name="Separador de milhares 2 21 3 4 3" xfId="23555"/>
    <cellStyle name="Separador de milhares 2 16 3 4 3" xfId="23556"/>
    <cellStyle name="Separador de milhares 2 21 3 5 2" xfId="23557"/>
    <cellStyle name="Separador de milhares 2 16 3 5 2" xfId="23558"/>
    <cellStyle name="Total 2 2 2 4 3 3 2" xfId="23559"/>
    <cellStyle name="Separador de milhares 2 17 2 2 10" xfId="23560"/>
    <cellStyle name="Separador de milhares 3 12 2 2 4" xfId="23561"/>
    <cellStyle name="Separador de milhares 2 17 2 2 2 2" xfId="23562"/>
    <cellStyle name="Separador de milhares 3 12 2 2 4 2" xfId="23563"/>
    <cellStyle name="Separador de milhares 2 17 2 2 2 2 2" xfId="23564"/>
    <cellStyle name="Separador de milhares 3 12 2 2 4 2 2" xfId="23565"/>
    <cellStyle name="Separador de milhares 2 17 2 2 2 2 2 2" xfId="23566"/>
    <cellStyle name="Separador de milhares 3 12 2 2 4 3" xfId="23567"/>
    <cellStyle name="Separador de milhares 2 17 2 2 2 2 3" xfId="23568"/>
    <cellStyle name="Separador de milhares 3 12 2 2 5" xfId="23569"/>
    <cellStyle name="Separador de milhares 2 17 2 2 2 3" xfId="23570"/>
    <cellStyle name="Separador de milhares 3 12 2 2 5 2" xfId="23571"/>
    <cellStyle name="Separador de milhares 2 17 2 2 2 3 2" xfId="23572"/>
    <cellStyle name="Separador de milhares 2 2 10 2 2 2" xfId="23573"/>
    <cellStyle name="Separador de milhares 2 17 2 2 3 2" xfId="23574"/>
    <cellStyle name="Separador de milhares 2 2 10 2 2 2 2" xfId="23575"/>
    <cellStyle name="Separador de milhares 2 17 2 2 3 2 2" xfId="23576"/>
    <cellStyle name="Separador de milhares 2 2 10 2 2 3" xfId="23577"/>
    <cellStyle name="Separador de milhares 2 17 2 2 3 3" xfId="23578"/>
    <cellStyle name="Separador de milhares 2 17 2 2 4 2" xfId="23579"/>
    <cellStyle name="Separador de milhares 2 17 2 2 4 2 2" xfId="23580"/>
    <cellStyle name="Separador de milhares 2 17 2 2 4 3" xfId="23581"/>
    <cellStyle name="Separador de milhares 2 17 2 2 5 2" xfId="23582"/>
    <cellStyle name="Separador de milhares 2 17 2 2 6" xfId="23583"/>
    <cellStyle name="Separador de milhares 2 17 2 2 7" xfId="23584"/>
    <cellStyle name="Separador de milhares 2 17 2 2 8" xfId="23585"/>
    <cellStyle name="Separador de milhares 2 17 3 2 2 2" xfId="23586"/>
    <cellStyle name="Separador de milhares 2 17 3 2 2 2 2" xfId="23587"/>
    <cellStyle name="Separador de milhares 2 17 3 2 2 3" xfId="23588"/>
    <cellStyle name="Separador de milhares 2 2 11 2 2" xfId="23589"/>
    <cellStyle name="Separador de milhares 2 17 3 2 3" xfId="23590"/>
    <cellStyle name="Separador de milhares 2 7 2 2 2 2 2" xfId="23591"/>
    <cellStyle name="Separador de milhares 2 17 3 2 4" xfId="23592"/>
    <cellStyle name="Separador de milhares 2 17 3 2 6" xfId="23593"/>
    <cellStyle name="Separador de milhares 2 17 3 3 2" xfId="23594"/>
    <cellStyle name="Separador de milhares 2 17 3 3 2 2" xfId="23595"/>
    <cellStyle name="Vírgula 8 2 2" xfId="23596"/>
    <cellStyle name="Separador de milhares 2 2 11 3 2" xfId="23597"/>
    <cellStyle name="Separador de milhares 2 17 3 3 3" xfId="23598"/>
    <cellStyle name="Separador de milhares 2 17 3 4 2" xfId="23599"/>
    <cellStyle name="Separador de milhares 3 2 3 2 3" xfId="23600"/>
    <cellStyle name="Separador de milhares 2 17 3 4 2 2" xfId="23601"/>
    <cellStyle name="Vírgula 8 3 2" xfId="23602"/>
    <cellStyle name="Separador de milhares 2 17 3 4 3" xfId="23603"/>
    <cellStyle name="Separador de milhares 2 17 3 5" xfId="23604"/>
    <cellStyle name="Separador de milhares 2 17 3 6" xfId="23605"/>
    <cellStyle name="Separador de milhares 2 17 3 7" xfId="23606"/>
    <cellStyle name="Separador de milhares 2 17 3 8" xfId="23607"/>
    <cellStyle name="Separador de milhares 2 17 3 9" xfId="23608"/>
    <cellStyle name="Separador de milhares 2 18 2 2 10" xfId="23609"/>
    <cellStyle name="Separador de milhares 2 23 2 2 2" xfId="23610"/>
    <cellStyle name="Separador de milhares 2 18 2 2 2" xfId="23611"/>
    <cellStyle name="Separador de milhares 2 23 2 2 2 2" xfId="23612"/>
    <cellStyle name="Separador de milhares 2 18 2 2 2 2" xfId="23613"/>
    <cellStyle name="Separador de milhares 2 18 2 2 2 2 3" xfId="23614"/>
    <cellStyle name="Separador de milhares 2 23 2 2 2 3" xfId="23615"/>
    <cellStyle name="Separador de milhares 2 18 2 2 2 3" xfId="23616"/>
    <cellStyle name="Separador de milhares 2 18 2 2 2 3 2" xfId="23617"/>
    <cellStyle name="Separador de milhares 2 18 2 2 2 4" xfId="23618"/>
    <cellStyle name="Separador de milhares 2 18 2 2 2 5" xfId="23619"/>
    <cellStyle name="Separador de milhares 2 18 2 2 2 6" xfId="23620"/>
    <cellStyle name="Separador de milhares 2 23 2 2 3" xfId="23621"/>
    <cellStyle name="Separador de milhares 2 18 2 2 3" xfId="23622"/>
    <cellStyle name="Separador de milhares 2 23 2 2 3 2" xfId="23623"/>
    <cellStyle name="Separador de milhares 2 18 2 2 3 2" xfId="23624"/>
    <cellStyle name="Separador de milhares 7 4 9 3 2 2 3" xfId="23625"/>
    <cellStyle name="Separador de milhares 2 18 2 2 3 2 2" xfId="23626"/>
    <cellStyle name="Separador de milhares 2 18 2 2 3 3" xfId="23627"/>
    <cellStyle name="Separador de milhares 2 23 2 2 4" xfId="23628"/>
    <cellStyle name="Separador de milhares 2 18 2 2 4" xfId="23629"/>
    <cellStyle name="Separador de milhares 2 18 2 2 4 2" xfId="23630"/>
    <cellStyle name="Separador de milhares 2 18 2 2 4 3" xfId="23631"/>
    <cellStyle name="Separador de milhares 2 23 2 2 5" xfId="23632"/>
    <cellStyle name="Separador de milhares 2 18 2 2 5" xfId="23633"/>
    <cellStyle name="Separador de milhares 2 18 2 2 5 2" xfId="23634"/>
    <cellStyle name="Separador de milhares 2 23 2 2 6" xfId="23635"/>
    <cellStyle name="Separador de milhares 2 18 2 2 6" xfId="23636"/>
    <cellStyle name="Separador de milhares 2 18 2 2 7" xfId="23637"/>
    <cellStyle name="Separador de milhares 2 18 3 10" xfId="23638"/>
    <cellStyle name="Separador de milhares 2 18 3 7" xfId="23639"/>
    <cellStyle name="Separador de milhares 2 18 3 8" xfId="23640"/>
    <cellStyle name="Separador de milhares 2 18 3 9" xfId="23641"/>
    <cellStyle name="Separador de milhares 2 19 2 2 10" xfId="23642"/>
    <cellStyle name="Separador de milhares 2 24 2 2 2" xfId="23643"/>
    <cellStyle name="Separador de milhares 2 19 2 2 2" xfId="23644"/>
    <cellStyle name="Separador de milhares 2 19 2 2 2 2 2 2" xfId="23645"/>
    <cellStyle name="Separador de milhares 2 19 2 2 2 2 3" xfId="23646"/>
    <cellStyle name="Separador de milhares 2 19 2 2 2 3 2" xfId="23647"/>
    <cellStyle name="Separador de milhares 2 24 2 2 3" xfId="23648"/>
    <cellStyle name="Separador de milhares 2 19 2 2 3" xfId="23649"/>
    <cellStyle name="Separador de milhares 2 19 2 2 3 2" xfId="23650"/>
    <cellStyle name="Separador de milhares 2 19 2 2 3 2 2" xfId="23651"/>
    <cellStyle name="Separador de milhares 2 19 2 2 3 3" xfId="23652"/>
    <cellStyle name="Separador de milhares 2 19 2 2 4" xfId="23653"/>
    <cellStyle name="Separador de milhares 2 19 2 2 4 2" xfId="23654"/>
    <cellStyle name="Separador de milhares 2 19 2 2 4 2 2" xfId="23655"/>
    <cellStyle name="Separador de milhares 2 19 2 2 4 3" xfId="23656"/>
    <cellStyle name="Separador de milhares 2 19 2 2 5" xfId="23657"/>
    <cellStyle name="Separador de milhares 2 19 2 2 5 2" xfId="23658"/>
    <cellStyle name="Separador de milhares 2 19 2 2 6" xfId="23659"/>
    <cellStyle name="Separador de milhares 2 19 2 2 7" xfId="23660"/>
    <cellStyle name="Separador de milhares 2 19 3 10" xfId="23661"/>
    <cellStyle name="Separador de milhares 2 19 3 2 6" xfId="23662"/>
    <cellStyle name="Separador de milhares 2 19 3 9" xfId="23663"/>
    <cellStyle name="Separador de milhares 2 2" xfId="23664"/>
    <cellStyle name="Separador de milhares 2 2 10 2" xfId="23665"/>
    <cellStyle name="Separador de milhares 2 2 10 2 2 10" xfId="23666"/>
    <cellStyle name="Separador de milhares 2 2 10 2 2 2 2 2" xfId="23667"/>
    <cellStyle name="Separador de milhares 2 2 10 2 2 2 2 2 2" xfId="23668"/>
    <cellStyle name="Separador de milhares 2 2 10 2 2 2 2 3" xfId="23669"/>
    <cellStyle name="Separador de milhares 2 2 10 2 2 2 3" xfId="23670"/>
    <cellStyle name="Separador de milhares 2 2 10 2 2 2 4" xfId="23671"/>
    <cellStyle name="Separador de milhares 2 2 10 2 2 2 5" xfId="23672"/>
    <cellStyle name="Separador de milhares 2 2 10 2 2 3 2" xfId="23673"/>
    <cellStyle name="Separador de milhares 2 2 10 2 2 3 2 2" xfId="23674"/>
    <cellStyle name="Separador de milhares 2 2 10 2 2 3 3" xfId="23675"/>
    <cellStyle name="Separador de milhares 2 2 10 2 2 4 2" xfId="23676"/>
    <cellStyle name="Separador de milhares 2 2 10 2 2 4 2 2" xfId="23677"/>
    <cellStyle name="Separador de milhares 2 2 10 2 2 4 3" xfId="23678"/>
    <cellStyle name="Separador de milhares 2 2 10 2 2 5 2" xfId="23679"/>
    <cellStyle name="Separador de milhares 2 2 10 2 2 8" xfId="23680"/>
    <cellStyle name="Total 2 2 2 10 2" xfId="23681"/>
    <cellStyle name="Separador de milhares 2 2 10 2 2 9" xfId="23682"/>
    <cellStyle name="Vírgula 7 2" xfId="23683"/>
    <cellStyle name="Separador de milhares 2 2 10 3" xfId="23684"/>
    <cellStyle name="Separador de milhares 2 2 10 3 10" xfId="23685"/>
    <cellStyle name="Vírgula 7 2 2 2" xfId="23686"/>
    <cellStyle name="Separador de milhares 2 2 10 3 2 2" xfId="23687"/>
    <cellStyle name="Vírgula 7 2 2 2 2" xfId="23688"/>
    <cellStyle name="Separador de milhares 2 2 10 3 2 2 2" xfId="23689"/>
    <cellStyle name="Vírgula 7 2 2 2 2 2" xfId="23690"/>
    <cellStyle name="Separador de milhares 2 2 10 3 2 2 2 2" xfId="23691"/>
    <cellStyle name="Vírgula 7 2 2 3" xfId="23692"/>
    <cellStyle name="Separador de milhares 2 2 10 3 2 3" xfId="23693"/>
    <cellStyle name="Vírgula 7 2 2 3 2" xfId="23694"/>
    <cellStyle name="Separador de milhares 2 2 10 3 2 3 2" xfId="23695"/>
    <cellStyle name="Vírgula 7 2 2 4" xfId="23696"/>
    <cellStyle name="Separador de milhares 2 2 10 3 2 4" xfId="23697"/>
    <cellStyle name="Separador de milhares 2 2 10 3 2 5" xfId="23698"/>
    <cellStyle name="Separador de milhares 2 2 10 3 3 2" xfId="23699"/>
    <cellStyle name="Total 3 2 14" xfId="23700"/>
    <cellStyle name="Separador de milhares 2 2 10 3 3 2 2" xfId="23701"/>
    <cellStyle name="Separador de milhares 2 2 10 3 3 3" xfId="23702"/>
    <cellStyle name="Vírgula 7 2 4" xfId="23703"/>
    <cellStyle name="Separador de milhares 2 2 10 3 4" xfId="23704"/>
    <cellStyle name="Separador de milhares 2 2 10 3 4 2" xfId="23705"/>
    <cellStyle name="Separador de milhares 2 2 10 3 4 2 2" xfId="23706"/>
    <cellStyle name="Vírgula 7 2 5" xfId="23707"/>
    <cellStyle name="Separador de milhares 2 2 10 3 5" xfId="23708"/>
    <cellStyle name="Vírgula 7 2 6" xfId="23709"/>
    <cellStyle name="Separador de milhares 2 2 10 3 6" xfId="23710"/>
    <cellStyle name="Separador de milhares 2 2 10 3 7" xfId="23711"/>
    <cellStyle name="Separador de milhares 2 3 4 3 2 2" xfId="23712"/>
    <cellStyle name="Separador de milhares 2 2 10 3 8" xfId="23713"/>
    <cellStyle name="Separador de milhares 2 3 4 3 2 3" xfId="23714"/>
    <cellStyle name="Separador de milhares 2 2 10 3 9" xfId="23715"/>
    <cellStyle name="Separador de milhares 2 2 11 2" xfId="23716"/>
    <cellStyle name="Separador de milhares 2 2 11 2 2 10" xfId="23717"/>
    <cellStyle name="Separador de milhares 2 2 11 2 2 2 2" xfId="23718"/>
    <cellStyle name="Separador de milhares 2 2 11 2 2 2 3" xfId="23719"/>
    <cellStyle name="Separador de milhares 2 2 11 2 2 2 4" xfId="23720"/>
    <cellStyle name="Separador de milhares 2 2 11 2 2 2 5" xfId="23721"/>
    <cellStyle name="Separador de milhares 2 2 11 2 2 3 2" xfId="23722"/>
    <cellStyle name="Separador de milhares 2 2 11 2 2 4 2" xfId="23723"/>
    <cellStyle name="Total 2 2 2 2 2 5 2 2" xfId="23724"/>
    <cellStyle name="Separador de milhares 2 2 11 2 2 6" xfId="23725"/>
    <cellStyle name="Vírgula 8 2" xfId="23726"/>
    <cellStyle name="Separador de milhares 2 2 11 3" xfId="23727"/>
    <cellStyle name="Vírgula 8 2 2 2" xfId="23728"/>
    <cellStyle name="Separador de milhares 2 2 11 3 2 2" xfId="23729"/>
    <cellStyle name="Separador de milhares 2 2 11 3 2 2 2" xfId="23730"/>
    <cellStyle name="Separador de milhares 2 2 11 3 2 2 3" xfId="23731"/>
    <cellStyle name="Separador de milhares 2 2 11 3 2 3 2" xfId="23732"/>
    <cellStyle name="Total 2 2 2 2 2 6 2 2" xfId="23733"/>
    <cellStyle name="Título 1 1 1" xfId="23734"/>
    <cellStyle name="Separador de milhares 2 2 11 3 2 6" xfId="23735"/>
    <cellStyle name="Vírgula 8 2 3" xfId="23736"/>
    <cellStyle name="Separador de milhares 2 7 2 2 2 3 2" xfId="23737"/>
    <cellStyle name="Separador de milhares 2 2 11 3 3" xfId="23738"/>
    <cellStyle name="Separador de milhares 2 2 11 3 3 2" xfId="23739"/>
    <cellStyle name="Separador de milhares 2 2 11 3 4" xfId="23740"/>
    <cellStyle name="Separador de milhares 2 2 11 3 4 2" xfId="23741"/>
    <cellStyle name="Separador de milhares 2 2 11 3 4 3" xfId="23742"/>
    <cellStyle name="Separador de milhares 2 2 11 3 5" xfId="23743"/>
    <cellStyle name="Separador de milhares 2 2 11 3 5 2" xfId="23744"/>
    <cellStyle name="Separador de milhares 2 2 11 3 6" xfId="23745"/>
    <cellStyle name="Separador de milhares 2 2 13 2" xfId="23746"/>
    <cellStyle name="Separador de milhares 2 2 13 2 10" xfId="23747"/>
    <cellStyle name="Separador de milhares 2 2 13 2 2" xfId="23748"/>
    <cellStyle name="Separador de milhares 2 2 13 2 2 2" xfId="23749"/>
    <cellStyle name="Separador de milhares 2 2 13 2 2 2 2" xfId="23750"/>
    <cellStyle name="Separador de milhares 2 2 13 2 2 2 2 2" xfId="23751"/>
    <cellStyle name="Separador de milhares 2 2 13 2 2 2 3" xfId="23752"/>
    <cellStyle name="Separador de milhares 2 2 13 2 2 3" xfId="23753"/>
    <cellStyle name="Separador de milhares 2 2 13 2 2 3 2" xfId="23754"/>
    <cellStyle name="Separador de milhares 2 2 13 2 2 4" xfId="23755"/>
    <cellStyle name="Separador de milhares 2 2 13 2 2 5" xfId="23756"/>
    <cellStyle name="Separador de milhares 2 2 13 2 2 6" xfId="23757"/>
    <cellStyle name="Separador de milhares 2 7 2 2 4 2 2" xfId="23758"/>
    <cellStyle name="Separador de milhares 2 2 13 2 3" xfId="23759"/>
    <cellStyle name="Separador de milhares 2 2 13 2 3 2" xfId="23760"/>
    <cellStyle name="Separador de milhares 2 2 13 2 3 2 2" xfId="23761"/>
    <cellStyle name="Separador de milhares 2 2 13 2 3 3" xfId="23762"/>
    <cellStyle name="Separador de milhares 2 2 13 2 4" xfId="23763"/>
    <cellStyle name="Separador de milhares 2 2 13 2 4 2" xfId="23764"/>
    <cellStyle name="Separador de milhares 2 2 13 2 4 2 2" xfId="23765"/>
    <cellStyle name="Separador de milhares 2 2 13 2 4 3" xfId="23766"/>
    <cellStyle name="Separador de milhares 2 2 13 2 9" xfId="23767"/>
    <cellStyle name="Separador de milhares 2 2 14" xfId="23768"/>
    <cellStyle name="Separador de milhares 2 2 14 10" xfId="23769"/>
    <cellStyle name="Separador de milhares 2 2 14 2 2" xfId="23770"/>
    <cellStyle name="Separador de milhares 2 2 14 2 2 2" xfId="23771"/>
    <cellStyle name="Separador de milhares 2 2 14 2 2 2 2" xfId="23772"/>
    <cellStyle name="Separador de milhares 2 2 2 3 5 2" xfId="23773"/>
    <cellStyle name="Separador de milhares 2 2 14 2 2 3" xfId="23774"/>
    <cellStyle name="Separador de milhares 2 2 14 2 3" xfId="23775"/>
    <cellStyle name="Separador de milhares 2 2 14 2 3 2" xfId="23776"/>
    <cellStyle name="Separador de milhares 2 2 14 3" xfId="23777"/>
    <cellStyle name="Separador de milhares 2 2 14 4" xfId="23778"/>
    <cellStyle name="Separador de milhares 2 2 14 5" xfId="23779"/>
    <cellStyle name="Separador de milhares 2 2 14 6" xfId="23780"/>
    <cellStyle name="Separador de milhares 2 2 14 7" xfId="23781"/>
    <cellStyle name="Separador de milhares 2 2 2 2" xfId="23782"/>
    <cellStyle name="Separador de milhares 2 2 2 2 2" xfId="23783"/>
    <cellStyle name="Separador de milhares 2 2 2 2 2 10" xfId="23784"/>
    <cellStyle name="Total 2 2 4 2 5" xfId="23785"/>
    <cellStyle name="Separador de milhares 2 2 2 2 2 2" xfId="23786"/>
    <cellStyle name="Separador de milhares 2 2 2 2 2 2 2" xfId="23787"/>
    <cellStyle name="Separador de milhares 2 2 2 2 2 2 3" xfId="23788"/>
    <cellStyle name="Separador de milhares 2 2 2 2 2 3" xfId="23789"/>
    <cellStyle name="Separador de milhares 2 2 2 2 2 3 2" xfId="23790"/>
    <cellStyle name="Separador de milhares 2 2 2 2 2 4" xfId="23791"/>
    <cellStyle name="Separador de milhares 2 2 2 2 2 4 2" xfId="23792"/>
    <cellStyle name="Separador de milhares 2 2 2 2 2 5" xfId="23793"/>
    <cellStyle name="Separador de milhares 2 2 2 2 2 5 2" xfId="23794"/>
    <cellStyle name="Separador de milhares 2 2 2 2 2 5 2 2" xfId="23795"/>
    <cellStyle name="Separador de milhares 2 2 2 2 2 6" xfId="23796"/>
    <cellStyle name="Separador de milhares 2 2 2 2 2 6 2" xfId="23797"/>
    <cellStyle name="Separador de milhares 2 2 2 3 10" xfId="23798"/>
    <cellStyle name="Separador de milhares 2 2 2 3 11" xfId="23799"/>
    <cellStyle name="Separador de milhares 2 2 2 3 2" xfId="23800"/>
    <cellStyle name="Total 2 2 5 2 5" xfId="23801"/>
    <cellStyle name="Separador de milhares 2 2 2 3 2 2" xfId="23802"/>
    <cellStyle name="Separador de milhares 2 2 2 3 2 2 2 2" xfId="23803"/>
    <cellStyle name="Separador de milhares 2 2 2 3 2 2 2 2 2" xfId="23804"/>
    <cellStyle name="Separador de milhares 2 2 2 3 2 2 3 2" xfId="23805"/>
    <cellStyle name="Separador de milhares 2 2 2 3 2 3" xfId="23806"/>
    <cellStyle name="Separador de milhares 2 2 2 3 2 4" xfId="23807"/>
    <cellStyle name="Separador de milhares 2 2 2 3 3 2" xfId="23808"/>
    <cellStyle name="Separador de milhares 2 2 2 3 3 2 2" xfId="23809"/>
    <cellStyle name="Separador de milhares 2 2 2 3 3 2 2 2" xfId="23810"/>
    <cellStyle name="Separador de milhares 2 2 2 3 3 2 3" xfId="23811"/>
    <cellStyle name="Separador de milhares 2 2 2 3 3 3" xfId="23812"/>
    <cellStyle name="Separador de milhares 2 2 2 3 3 4" xfId="23813"/>
    <cellStyle name="Separador de milhares 2 2 2 3 4 2" xfId="23814"/>
    <cellStyle name="Separador de milhares 2 2 2 3 4 3" xfId="23815"/>
    <cellStyle name="Separador de milhares 2 2 2 3 5 2 2" xfId="23816"/>
    <cellStyle name="Separador de milhares 2 2 2 3 5 3" xfId="23817"/>
    <cellStyle name="Separador de milhares 2 2 2 3 6" xfId="23818"/>
    <cellStyle name="Separador de milhares 2 2 2 3 6 2" xfId="23819"/>
    <cellStyle name="Separador de milhares 2 2 2 3 7" xfId="23820"/>
    <cellStyle name="Separador de milhares 2 2 2 3 8" xfId="23821"/>
    <cellStyle name="Separador de milhares 2 2 2 3 9" xfId="23822"/>
    <cellStyle name="Separador de milhares 2 2 3 2" xfId="23823"/>
    <cellStyle name="Separador de milhares 2 2 3 2 2" xfId="23824"/>
    <cellStyle name="Separador de milhares 2 2 3 2 2 2" xfId="23825"/>
    <cellStyle name="Separador de milhares 2 2 3 2 2 2 2" xfId="23826"/>
    <cellStyle name="Separador de milhares 2 2 3 2 2 2 2 2" xfId="23827"/>
    <cellStyle name="Separador de milhares 2 2 3 2 2 2 3" xfId="23828"/>
    <cellStyle name="Separador de milhares 2 2 3 2 2 2 3 2" xfId="23829"/>
    <cellStyle name="Separador de milhares 2 2 3 2 2 2 4" xfId="23830"/>
    <cellStyle name="Separador de milhares 2 2 3 2 2 2 5" xfId="23831"/>
    <cellStyle name="Separador de milhares 2 2 3 2 2 2 6" xfId="23832"/>
    <cellStyle name="Separador de milhares 2 2 3 2 2 3" xfId="23833"/>
    <cellStyle name="Separador de milhares 2 2 3 2 2 3 2" xfId="23834"/>
    <cellStyle name="Separador de milhares 2 2 3 2 2 4" xfId="23835"/>
    <cellStyle name="Separador de milhares 2 2 3 2 2 4 2" xfId="23836"/>
    <cellStyle name="Separador de milhares 2 2 3 2 2 4 2 2" xfId="23837"/>
    <cellStyle name="Separador de milhares 2 2 3 2 2 4 3" xfId="23838"/>
    <cellStyle name="Separador de milhares 2 2 3 2 2 5" xfId="23839"/>
    <cellStyle name="Separador de milhares 2 2 3 2 2 6" xfId="23840"/>
    <cellStyle name="Separador de milhares 2 2 3 2 2 9" xfId="23841"/>
    <cellStyle name="Separador de milhares 2 2 3 3" xfId="23842"/>
    <cellStyle name="Separador de milhares 2 2 3 3 2" xfId="23843"/>
    <cellStyle name="Separador de milhares 2 2 3 3 2 2 2" xfId="23844"/>
    <cellStyle name="Separador de milhares 2 2 3 3 2 2 2 2" xfId="23845"/>
    <cellStyle name="Separador de milhares 2 2 3 3 2 2 3" xfId="23846"/>
    <cellStyle name="Separador de milhares 2 2 3 3 2 3 2" xfId="23847"/>
    <cellStyle name="Separador de milhares 2 2 3 3 2 4" xfId="23848"/>
    <cellStyle name="Separador de milhares 2 2 3 3 2 5" xfId="23849"/>
    <cellStyle name="Separador de milhares 2 2 3 3 2 6" xfId="23850"/>
    <cellStyle name="Separador de milhares 2 2 3 3 3" xfId="23851"/>
    <cellStyle name="Separador de milhares 2 2 3 3 3 2 2" xfId="23852"/>
    <cellStyle name="Separador de milhares 2 2 3 3 4" xfId="23853"/>
    <cellStyle name="Separador de milhares 2 2 3 3 4 3" xfId="23854"/>
    <cellStyle name="Separador de milhares 2 2 3 3 8" xfId="23855"/>
    <cellStyle name="Separador de milhares 2 2 3 4" xfId="23856"/>
    <cellStyle name="Separador de milhares 2 2 4" xfId="23857"/>
    <cellStyle name="Separador de milhares 2 2 4 2" xfId="23858"/>
    <cellStyle name="Separador de milhares 2 2 4 2 2" xfId="23859"/>
    <cellStyle name="Separador de milhares 2 2 4 2 2 10" xfId="23860"/>
    <cellStyle name="Separador de milhares 2 2 4 2 2 2" xfId="23861"/>
    <cellStyle name="Separador de milhares 2 2 4 2 2 2 2" xfId="23862"/>
    <cellStyle name="Separador de milhares 2 2 4 2 2 2 2 2" xfId="23863"/>
    <cellStyle name="Separador de milhares 2 2 4 2 2 2 2 2 2" xfId="23864"/>
    <cellStyle name="Separador de milhares 2 2 4 2 2 2 2 3" xfId="23865"/>
    <cellStyle name="Separador de milhares 2 2 4 2 2 2 3" xfId="23866"/>
    <cellStyle name="Separador de milhares 2 2 4 2 2 2 3 2" xfId="23867"/>
    <cellStyle name="Separador de milhares 2 2 4 2 2 3" xfId="23868"/>
    <cellStyle name="Separador de milhares 2 2 4 2 2 3 2" xfId="23869"/>
    <cellStyle name="Separador de milhares 2 2 4 2 2 3 2 2" xfId="23870"/>
    <cellStyle name="Separador de milhares 2 2 4 2 2 3 3" xfId="23871"/>
    <cellStyle name="Separador de milhares 2 2 4 2 2 4" xfId="23872"/>
    <cellStyle name="Separador de milhares 2 2 4 2 2 4 2" xfId="23873"/>
    <cellStyle name="Separador de milhares 2 2 4 2 2 4 2 2" xfId="23874"/>
    <cellStyle name="Separador de milhares 2 2 4 2 2 4 3" xfId="23875"/>
    <cellStyle name="Separador de milhares 2 2 4 2 2 5" xfId="23876"/>
    <cellStyle name="Separador de milhares 2 2 4 2 2 5 2" xfId="23877"/>
    <cellStyle name="Separador de milhares 2 2 4 2 2 6" xfId="23878"/>
    <cellStyle name="Separador de milhares 2 2 4 2 2 7" xfId="23879"/>
    <cellStyle name="Separador de milhares 2 2 4 2 2 8" xfId="23880"/>
    <cellStyle name="Separador de milhares 2 2 4 2 2 9" xfId="23881"/>
    <cellStyle name="Separador de milhares 2 2 4 3" xfId="23882"/>
    <cellStyle name="Separador de milhares 2 2 4 3 10" xfId="23883"/>
    <cellStyle name="Separador de milhares 2 2 4 3 6" xfId="23884"/>
    <cellStyle name="Separador de milhares 2 2 4 3 7" xfId="23885"/>
    <cellStyle name="Separador de milhares 2 2 4 3 8" xfId="23886"/>
    <cellStyle name="Separador de milhares 2 2 4 3 9" xfId="23887"/>
    <cellStyle name="Separador de milhares 2 2 4 4" xfId="23888"/>
    <cellStyle name="Separador de milhares 2 2 5" xfId="23889"/>
    <cellStyle name="Separador de milhares 2 2 5 2" xfId="23890"/>
    <cellStyle name="Separador de milhares 2 2 5 2 2" xfId="23891"/>
    <cellStyle name="Separador de milhares 2 2 5 2 2 10" xfId="23892"/>
    <cellStyle name="Separador de milhares 2 2 5 2 2 2" xfId="23893"/>
    <cellStyle name="Separador de milhares 2 2 5 2 2 2 2" xfId="23894"/>
    <cellStyle name="Separador de milhares 2 2 5 2 2 2 2 2" xfId="23895"/>
    <cellStyle name="Separador de milhares 2 2 5 2 2 2 2 3" xfId="23896"/>
    <cellStyle name="Separador de milhares 2 2 5 2 2 2 3" xfId="23897"/>
    <cellStyle name="Separador de milhares 2 2 5 2 2 2 3 2" xfId="23898"/>
    <cellStyle name="Separador de milhares 2 2 5 2 2 3 2" xfId="23899"/>
    <cellStyle name="Separador de milhares 2 2 5 2 2 3 3" xfId="23900"/>
    <cellStyle name="Separador de milhares 2 2 5 2 2 4 2" xfId="23901"/>
    <cellStyle name="Separador de milhares 2 2 5 2 2 4 2 2" xfId="23902"/>
    <cellStyle name="Separador de milhares 2 2 5 2 2 4 3" xfId="23903"/>
    <cellStyle name="Separador de milhares 2 2 5 2 2 5 2" xfId="23904"/>
    <cellStyle name="Separador de milhares 2 2 5 2 2 6" xfId="23905"/>
    <cellStyle name="Separador de milhares 2 2 5 2 2 7" xfId="23906"/>
    <cellStyle name="Separador de milhares 2 2 5 2 2 8" xfId="23907"/>
    <cellStyle name="Separador de milhares 2 2 5 2 2 9" xfId="23908"/>
    <cellStyle name="Separador de milhares 2 2 5 3" xfId="23909"/>
    <cellStyle name="Separador de milhares 2 2 5 3 10" xfId="23910"/>
    <cellStyle name="Separador de milhares 2 2 5 3 2 2 2 2" xfId="23911"/>
    <cellStyle name="Separador de milhares 2 2 5 3 2 3 2" xfId="23912"/>
    <cellStyle name="Separador de milhares 2 2 5 3 2 6" xfId="23913"/>
    <cellStyle name="Separador de milhares 2 2 5 3 3" xfId="23914"/>
    <cellStyle name="Separador de milhares 2 2 5 3 3 2 2" xfId="23915"/>
    <cellStyle name="Separador de milhares 2 2 5 3 4" xfId="23916"/>
    <cellStyle name="Separador de milhares 2 2 5 3 5" xfId="23917"/>
    <cellStyle name="Separador de milhares 2 2 5 3 6" xfId="23918"/>
    <cellStyle name="Separador de milhares 2 2 5 3 7" xfId="23919"/>
    <cellStyle name="Separador de milhares 2 2 5 3 8" xfId="23920"/>
    <cellStyle name="Separador de milhares 2 2 5 3 9" xfId="23921"/>
    <cellStyle name="Separador de milhares 2 2 5 4" xfId="23922"/>
    <cellStyle name="Separador de milhares 2 2 6" xfId="23923"/>
    <cellStyle name="Separador de milhares 2 3 10 2 2 6" xfId="23924"/>
    <cellStyle name="Separador de milhares 2 2 6 2" xfId="23925"/>
    <cellStyle name="Vírgula 4 2 2" xfId="23926"/>
    <cellStyle name="Separador de milhares 2 2 8 3 4 2 2" xfId="23927"/>
    <cellStyle name="Separador de milhares 2 2 6 2 2 10" xfId="23928"/>
    <cellStyle name="Separador de milhares 2 2 6 2 2 2 2 2" xfId="23929"/>
    <cellStyle name="Separador de milhares 2 2 6 2 2 2 2 2 2" xfId="23930"/>
    <cellStyle name="Separador de milhares 2 2 6 2 2 2 2 3" xfId="23931"/>
    <cellStyle name="Separador de milhares 2 2 6 2 2 2 3 2" xfId="23932"/>
    <cellStyle name="Separador de milhares 2 2 6 2 2 2 4" xfId="23933"/>
    <cellStyle name="Separador de milhares 2 2 6 2 2 2 5" xfId="23934"/>
    <cellStyle name="Separador de milhares 2 2 6 2 2 2 6" xfId="23935"/>
    <cellStyle name="Separador de milhares 2 2 6 2 2 3 2" xfId="23936"/>
    <cellStyle name="Separador de milhares 2 2 6 2 2 3 2 2" xfId="23937"/>
    <cellStyle name="Separador de milhares 2 2 6 2 2 3 3" xfId="23938"/>
    <cellStyle name="Separador de milhares 2 2 6 2 2 4 2" xfId="23939"/>
    <cellStyle name="Separador de milhares 2 2 6 2 2 4 2 2" xfId="23940"/>
    <cellStyle name="Separador de milhares 2 2 6 2 2 4 3" xfId="23941"/>
    <cellStyle name="Separador de milhares 2 2 6 2 2 5" xfId="23942"/>
    <cellStyle name="Separador de milhares 2 2 6 2 2 5 2" xfId="23943"/>
    <cellStyle name="Separador de milhares 2 2 6 2 2 6" xfId="23944"/>
    <cellStyle name="Separador de milhares 2 2 6 2 2 7" xfId="23945"/>
    <cellStyle name="Separador de milhares 2 2 6 2 2 8" xfId="23946"/>
    <cellStyle name="Separador de milhares 2 2 6 2 2 9" xfId="23947"/>
    <cellStyle name="Separador de milhares 2 2 6 3 10" xfId="23948"/>
    <cellStyle name="Separador de milhares 2 2 6 3 2 2" xfId="23949"/>
    <cellStyle name="Separador de milhares 2 2 6 3 2 2 2 2" xfId="23950"/>
    <cellStyle name="Separador de milhares 2 2 6 3 2 3" xfId="23951"/>
    <cellStyle name="Separador de milhares 2 2 6 3 2 3 2" xfId="23952"/>
    <cellStyle name="Separador de milhares 2 2 6 3 2 4" xfId="23953"/>
    <cellStyle name="Separador de milhares 2 2 6 3 2 5" xfId="23954"/>
    <cellStyle name="Separador de milhares 2 2 6 3 2 6" xfId="23955"/>
    <cellStyle name="Separador de milhares 2 2 6 3 3 2" xfId="23956"/>
    <cellStyle name="Separador de milhares 2 2 6 3 3 3" xfId="23957"/>
    <cellStyle name="Separador de milhares 2 2 6 3 4" xfId="23958"/>
    <cellStyle name="Separador de milhares 2 2 6 3 4 2" xfId="23959"/>
    <cellStyle name="Separador de milhares 2 2 6 3 4 3" xfId="23960"/>
    <cellStyle name="Separador de milhares 2 2 6 3 5" xfId="23961"/>
    <cellStyle name="Separador de milhares 2 2 6 3 5 2" xfId="23962"/>
    <cellStyle name="Separador de milhares 2 2 6 3 6" xfId="23963"/>
    <cellStyle name="Separador de milhares 2 2 6 3 7" xfId="23964"/>
    <cellStyle name="Separador de milhares 2 2 6 3 8" xfId="23965"/>
    <cellStyle name="Separador de milhares 2 2 6 3 9" xfId="23966"/>
    <cellStyle name="Separador de milhares 2 2 7" xfId="23967"/>
    <cellStyle name="Separador de milhares 2 2 7 2" xfId="23968"/>
    <cellStyle name="Separador de milhares 2 2 7 2 2" xfId="23969"/>
    <cellStyle name="Separador de milhares 2 2 7 2 2 10" xfId="23970"/>
    <cellStyle name="Separador de milhares 2 2 7 2 2 2 6" xfId="23971"/>
    <cellStyle name="Separador de milhares 2 2 7 2 2 3 2 2" xfId="23972"/>
    <cellStyle name="Total 2 2 2 2 6 4" xfId="23973"/>
    <cellStyle name="Separador de milhares 2 2 7 2 2 4 2 2" xfId="23974"/>
    <cellStyle name="Separador de milhares 2 2 7 2 2 5 2" xfId="23975"/>
    <cellStyle name="Separador de milhares 2 2 7 2 2 6" xfId="23976"/>
    <cellStyle name="Separador de milhares 2 2 7 2 2 7" xfId="23977"/>
    <cellStyle name="Separador de milhares 2 2 7 2 2 8" xfId="23978"/>
    <cellStyle name="Separador de milhares 2 2 7 2 2 9" xfId="23979"/>
    <cellStyle name="Separador de milhares 2 2 7 3 2 5" xfId="23980"/>
    <cellStyle name="Separador de milhares 2 2 7 3 2 6" xfId="23981"/>
    <cellStyle name="Separador de milhares 2 2 7 3 4" xfId="23982"/>
    <cellStyle name="Separador de milhares 2 2 7 3 4 2 2" xfId="23983"/>
    <cellStyle name="Separador de milhares 2 2 7 3 5" xfId="23984"/>
    <cellStyle name="Separador de milhares 2 2 7 3 6" xfId="23985"/>
    <cellStyle name="Separador de milhares 2 2 7 3 7" xfId="23986"/>
    <cellStyle name="Separador de milhares 2 2 7 3 8" xfId="23987"/>
    <cellStyle name="Separador de milhares 2 2 7 3 9" xfId="23988"/>
    <cellStyle name="Separador de milhares 2 7 2 2 2 2" xfId="23989"/>
    <cellStyle name="Separador de milhares 2 2 8 2 2 10" xfId="23990"/>
    <cellStyle name="Separador de milhares 2 2 8 2 2 2 5" xfId="23991"/>
    <cellStyle name="Separador de milhares 2 2 8 2 2 2 6" xfId="23992"/>
    <cellStyle name="Total 3 2 2 3 3 2 4" xfId="23993"/>
    <cellStyle name="Total 3 2 2 2 6 4" xfId="23994"/>
    <cellStyle name="Separador de milhares 7 4 6 2 3 2" xfId="23995"/>
    <cellStyle name="Separador de milhares 2 2 8 2 2 4 2 2" xfId="23996"/>
    <cellStyle name="Total 2 2 2 3 5 2" xfId="23997"/>
    <cellStyle name="Separador de milhares 2 2 8 2 2 5" xfId="23998"/>
    <cellStyle name="Total 3 2 11 3" xfId="23999"/>
    <cellStyle name="Total 2 2 2 3 5 2 2" xfId="24000"/>
    <cellStyle name="Separador de milhares 2 2 8 2 2 5 2" xfId="24001"/>
    <cellStyle name="Total 2 2 2 3 5 3" xfId="24002"/>
    <cellStyle name="Separador de milhares 2 2 8 2 2 6" xfId="24003"/>
    <cellStyle name="Total 2 2 2 3 5 4" xfId="24004"/>
    <cellStyle name="Separador de milhares 2 2 8 2 2 7" xfId="24005"/>
    <cellStyle name="Total 2 2 2 3 5 5" xfId="24006"/>
    <cellStyle name="Separador de milhares 2 2 8 2 2 8" xfId="24007"/>
    <cellStyle name="Total 2 2 2 3 5 6" xfId="24008"/>
    <cellStyle name="Separador de milhares 2 4 2 2 3 2 2" xfId="24009"/>
    <cellStyle name="Separador de milhares 2 2 8 2 2 9" xfId="24010"/>
    <cellStyle name="Vírgula 2 2 2 2" xfId="24011"/>
    <cellStyle name="Separador de milhares 2 2 8 3 2 2 2 2" xfId="24012"/>
    <cellStyle name="Total 2 2 2 4 5 2" xfId="24013"/>
    <cellStyle name="Separador de milhares 2 2 8 3 2 5" xfId="24014"/>
    <cellStyle name="Vírgula 3 2 2" xfId="24015"/>
    <cellStyle name="Separador de milhares 2 2 8 3 3 2 2" xfId="24016"/>
    <cellStyle name="Vírgula 4" xfId="24017"/>
    <cellStyle name="Separador de milhares 2 2 8 3 4" xfId="24018"/>
    <cellStyle name="Vírgula 4 2" xfId="24019"/>
    <cellStyle name="Separador de milhares 2 2 8 3 4 2" xfId="24020"/>
    <cellStyle name="Vírgula 4 3" xfId="24021"/>
    <cellStyle name="Separador de milhares 2 2 8 3 4 3" xfId="24022"/>
    <cellStyle name="Vírgula 5" xfId="24023"/>
    <cellStyle name="Separador de milhares 2 2 8 3 5" xfId="24024"/>
    <cellStyle name="Vírgula 6" xfId="24025"/>
    <cellStyle name="Separador de milhares 2 2 8 3 6" xfId="24026"/>
    <cellStyle name="Vírgula 7" xfId="24027"/>
    <cellStyle name="Separador de milhares 2 2 8 3 7" xfId="24028"/>
    <cellStyle name="Separador de milhares 2 2 9" xfId="24029"/>
    <cellStyle name="Separador de milhares 2 2 9 2" xfId="24030"/>
    <cellStyle name="Separador de milhares 2 2 9 2 2" xfId="24031"/>
    <cellStyle name="Separador de milhares 2 3 6 3 7" xfId="24032"/>
    <cellStyle name="Separador de milhares 2 2 9 2 2 2 2" xfId="24033"/>
    <cellStyle name="Separador de milhares 2 2 9 2 2 2 2 2" xfId="24034"/>
    <cellStyle name="Separador de milhares 2 3 6 3 8" xfId="24035"/>
    <cellStyle name="Separador de milhares 2 2 9 2 2 2 3" xfId="24036"/>
    <cellStyle name="Separador de milhares 2 2 9 2 2 2 3 2" xfId="24037"/>
    <cellStyle name="Separador de milhares 2 2 9 2 2 2 6" xfId="24038"/>
    <cellStyle name="Separador de milhares 2 2 9 2 2 3" xfId="24039"/>
    <cellStyle name="Separador de milhares 2 2 9 2 2 3 2 2" xfId="24040"/>
    <cellStyle name="Separador de milhares 2 2 9 2 2 4" xfId="24041"/>
    <cellStyle name="Separador de milhares 2 2 9 2 2 4 2 2" xfId="24042"/>
    <cellStyle name="Separador de milhares 2 2 9 2 2 4 3" xfId="24043"/>
    <cellStyle name="Total 2 2 3 3 5 2 2" xfId="24044"/>
    <cellStyle name="Separador de milhares 2 2 9 2 2 5 2" xfId="24045"/>
    <cellStyle name="Total 2 2 3 3 5 4" xfId="24046"/>
    <cellStyle name="Separador de milhares 2 2 9 2 2 7" xfId="24047"/>
    <cellStyle name="Total 2 2 3 3 5 5" xfId="24048"/>
    <cellStyle name="Separador de milhares 2 2 9 2 2 8" xfId="24049"/>
    <cellStyle name="Separador de milhares 2 2 9 3 10" xfId="24050"/>
    <cellStyle name="Separador de milhares 2 2 9 3 2 2" xfId="24051"/>
    <cellStyle name="Separador de milhares 2 2 9 3 2 2 2" xfId="24052"/>
    <cellStyle name="Separador de milhares 2 2 9 3 2 2 2 2" xfId="24053"/>
    <cellStyle name="Separador de milhares 2 2 9 3 2 2 3" xfId="24054"/>
    <cellStyle name="Separador de milhares 2 2 9 3 2 3" xfId="24055"/>
    <cellStyle name="Separador de milhares 2 2 9 3 2 3 2" xfId="24056"/>
    <cellStyle name="Separador de milhares 2 2 9 3 2 4" xfId="24057"/>
    <cellStyle name="Total 2 2 3 4 5 2" xfId="24058"/>
    <cellStyle name="Separador de milhares 2 2 9 3 2 5" xfId="24059"/>
    <cellStyle name="Total 2 2 3 4 5 3" xfId="24060"/>
    <cellStyle name="Separador de milhares 2 2 9 3 2 6" xfId="24061"/>
    <cellStyle name="Separador de milhares 2 2 9 3 3 2 2" xfId="24062"/>
    <cellStyle name="Separador de milhares 2 2 9 3 8" xfId="24063"/>
    <cellStyle name="Separador de milhares 2 2 9 3 9" xfId="24064"/>
    <cellStyle name="Separador de milhares 2 23 2 10" xfId="24065"/>
    <cellStyle name="Separador de milhares 2 23 2 3 2 2" xfId="24066"/>
    <cellStyle name="Separador de milhares 2 23 2 4 2 2" xfId="24067"/>
    <cellStyle name="Separador de milhares 2 23 2 5 2" xfId="24068"/>
    <cellStyle name="Separador de milhares 2 23 2 8" xfId="24069"/>
    <cellStyle name="Separador de milhares 2 23 2 9" xfId="24070"/>
    <cellStyle name="Separador de milhares 2 24 10" xfId="24071"/>
    <cellStyle name="Separador de milhares 2 24 6" xfId="24072"/>
    <cellStyle name="Separador de milhares 2 24 7" xfId="24073"/>
    <cellStyle name="Separador de milhares 2 24 8" xfId="24074"/>
    <cellStyle name="Separador de milhares 2 24 9" xfId="24075"/>
    <cellStyle name="Separador de milhares 2 3 10" xfId="24076"/>
    <cellStyle name="Separador de milhares 2 3 10 2" xfId="24077"/>
    <cellStyle name="Separador de milhares 2 3 10 2 2" xfId="24078"/>
    <cellStyle name="Separador de milhares 2 3 10 2 2 2" xfId="24079"/>
    <cellStyle name="Separador de milhares 2 3 10 2 2 2 2" xfId="24080"/>
    <cellStyle name="Separador de milhares 2 8 3 7" xfId="24081"/>
    <cellStyle name="Separador de milhares 2 3 10 2 2 2 2 2" xfId="24082"/>
    <cellStyle name="Separador de milhares 2 8 3 8" xfId="24083"/>
    <cellStyle name="Separador de milhares 2 3 10 2 2 2 2 3" xfId="24084"/>
    <cellStyle name="Separador de milhares 2 3 10 2 2 2 3" xfId="24085"/>
    <cellStyle name="Separador de milhares 2 3 10 2 2 2 3 2" xfId="24086"/>
    <cellStyle name="Separador de milhares 2 3 10 2 2 2 4" xfId="24087"/>
    <cellStyle name="Separador de milhares 2 3 10 2 2 2 5" xfId="24088"/>
    <cellStyle name="Separador de milhares 2 3 10 2 2 2 6" xfId="24089"/>
    <cellStyle name="Separador de milhares 2 3 10 2 2 3" xfId="24090"/>
    <cellStyle name="Separador de milhares 2 3 10 2 2 3 3" xfId="24091"/>
    <cellStyle name="Separador de milhares 2 3 10 2 2 4" xfId="24092"/>
    <cellStyle name="Separador de milhares 2 3 10 2 2 4 3" xfId="24093"/>
    <cellStyle name="Separador de milhares 2 3 10 2 2 5" xfId="24094"/>
    <cellStyle name="Separador de milhares 2 3 10 3" xfId="24095"/>
    <cellStyle name="Separador de milhares 2 3 10 3 10" xfId="24096"/>
    <cellStyle name="Separador de milhares 2 3 10 3 2" xfId="24097"/>
    <cellStyle name="Separador de milhares 2 3 10 3 2 2" xfId="24098"/>
    <cellStyle name="Separador de milhares 2 3 10 3 2 2 2" xfId="24099"/>
    <cellStyle name="Separador de milhares 2 3 10 3 2 2 2 2" xfId="24100"/>
    <cellStyle name="Total 2 2 2 3 2 2 6 2 2" xfId="24101"/>
    <cellStyle name="Separador de milhares 2 3 10 3 2 2 3" xfId="24102"/>
    <cellStyle name="Separador de milhares 2 3 10 3 2 3" xfId="24103"/>
    <cellStyle name="Separador de milhares 2 3 10 3 2 3 2" xfId="24104"/>
    <cellStyle name="Separador de milhares 2 3 10 3 2 4" xfId="24105"/>
    <cellStyle name="Separador de milhares 2 3 10 3 2 5" xfId="24106"/>
    <cellStyle name="Separador de milhares 2 3 10 3 3 2" xfId="24107"/>
    <cellStyle name="Separador de milhares 2 3 10 3 3 2 2" xfId="24108"/>
    <cellStyle name="Separador de milhares 2 3 10 3 3 3" xfId="24109"/>
    <cellStyle name="Separador de milhares 2 3 10 3 4" xfId="24110"/>
    <cellStyle name="Separador de milhares 2 3 10 3 4 2" xfId="24111"/>
    <cellStyle name="Separador de milhares 2 3 10 3 4 2 2" xfId="24112"/>
    <cellStyle name="Separador de milhares 2 3 10 3 4 3" xfId="24113"/>
    <cellStyle name="Separador de milhares 2 5 3 4 2 2" xfId="24114"/>
    <cellStyle name="Separador de milhares 2 3 10 3 5" xfId="24115"/>
    <cellStyle name="Separador de milhares 2 3 3 2 2 2 6" xfId="24116"/>
    <cellStyle name="Separador de milhares 2 3 10 3 5 2" xfId="24117"/>
    <cellStyle name="Separador de milhares 2 3 9 3 2 2" xfId="24118"/>
    <cellStyle name="Separador de milhares 2 3 10 3 8" xfId="24119"/>
    <cellStyle name="Separador de milhares 2 3 9 3 2 3" xfId="24120"/>
    <cellStyle name="Separador de milhares 2 3 10 3 9" xfId="24121"/>
    <cellStyle name="Separador de milhares 2 3 11" xfId="24122"/>
    <cellStyle name="Total 3 2 3 5 6" xfId="24123"/>
    <cellStyle name="Total 3 2 2 4 6 2" xfId="24124"/>
    <cellStyle name="Total 3 2 2 3 5 2 2" xfId="24125"/>
    <cellStyle name="Separador de milhares 2 3 2 2 2 10" xfId="24126"/>
    <cellStyle name="Total 3 2 4 2 5" xfId="24127"/>
    <cellStyle name="Separador de milhares 2 3 2 2 2 2" xfId="24128"/>
    <cellStyle name="Separador de milhares 2 3 2 2 2 2 2" xfId="24129"/>
    <cellStyle name="Separador de milhares 2 8 2 2 2 3" xfId="24130"/>
    <cellStyle name="Separador de milhares 2 3 2 2 2 2 2 2 2" xfId="24131"/>
    <cellStyle name="Separador de milhares 2 3 2 2 2 2 3" xfId="24132"/>
    <cellStyle name="Separador de milhares 7 4 8 2 2 2" xfId="24133"/>
    <cellStyle name="Separador de milhares 2 3 2 2 2 2 4" xfId="24134"/>
    <cellStyle name="Separador de milhares 7 4 8 2 2 3" xfId="24135"/>
    <cellStyle name="Separador de milhares 2 3 2 2 2 2 5" xfId="24136"/>
    <cellStyle name="Separador de milhares 2 3 2 2 2 2 6" xfId="24137"/>
    <cellStyle name="Total 3 2 4 2 6" xfId="24138"/>
    <cellStyle name="Separador de milhares 2 3 2 2 2 3" xfId="24139"/>
    <cellStyle name="Separador de milhares 2 3 2 2 2 3 2" xfId="24140"/>
    <cellStyle name="Separador de milhares 2 3 2 2 2 4" xfId="24141"/>
    <cellStyle name="Separador de milhares 2 3 2 2 2 4 2" xfId="24142"/>
    <cellStyle name="Separador de milhares 2 3 2 2 2 5" xfId="24143"/>
    <cellStyle name="Separador de milhares 2 3 2 2 2 5 2" xfId="24144"/>
    <cellStyle name="Separador de milhares 2 3 2 2 2 6" xfId="24145"/>
    <cellStyle name="Separador de milhares 2 3 2 2 2 7" xfId="24146"/>
    <cellStyle name="Separador de milhares 2 3 2 2 2 8" xfId="24147"/>
    <cellStyle name="Total 3 2 5 2 5" xfId="24148"/>
    <cellStyle name="Separador de milhares 2 3 2 3 2 2" xfId="24149"/>
    <cellStyle name="Separador de milhares 2 3 2 3 2 2 2" xfId="24150"/>
    <cellStyle name="Separador de milhares 2 3 2 3 2 2 3" xfId="24151"/>
    <cellStyle name="Separador de milhares 2 3 2 3 2 3" xfId="24152"/>
    <cellStyle name="Separador de milhares 2 3 2 3 2 3 2" xfId="24153"/>
    <cellStyle name="Separador de milhares 2 3 2 3 2 4" xfId="24154"/>
    <cellStyle name="Separador de milhares 2 3 2 3 2 6" xfId="24155"/>
    <cellStyle name="Separador de milhares 2 3 2 3 3" xfId="24156"/>
    <cellStyle name="Separador de milhares 2 3 2 3 3 2" xfId="24157"/>
    <cellStyle name="Separador de milhares 2 3 2 3 3 2 2" xfId="24158"/>
    <cellStyle name="Separador de milhares 2 3 2 3 3 3" xfId="24159"/>
    <cellStyle name="Separador de milhares 2 3 2 3 4" xfId="24160"/>
    <cellStyle name="Separador de milhares 2 3 2 3 4 2" xfId="24161"/>
    <cellStyle name="Separador de milhares 2 3 2 3 4 2 2" xfId="24162"/>
    <cellStyle name="Separador de milhares 2 3 2 3 4 3" xfId="24163"/>
    <cellStyle name="Separador de milhares 2 3 2 3 5" xfId="24164"/>
    <cellStyle name="Separador de milhares 2 3 2 3 5 2" xfId="24165"/>
    <cellStyle name="Separador de milhares 2 3 2 3 6" xfId="24166"/>
    <cellStyle name="Separador de milhares 2 3 2 3 7" xfId="24167"/>
    <cellStyle name="Separador de milhares 2 3 2 3 8" xfId="24168"/>
    <cellStyle name="Separador de milhares 2 3 2 3 9" xfId="24169"/>
    <cellStyle name="Separador de milhares 2 3 3 2 2 2 3" xfId="24170"/>
    <cellStyle name="Separador de milhares 2 3 3 2 2 2 4" xfId="24171"/>
    <cellStyle name="Separador de milhares 2 3 3 2 2 2 5" xfId="24172"/>
    <cellStyle name="Separador de milhares 2 3 3 2 2 3 2" xfId="24173"/>
    <cellStyle name="Separador de milhares 2 3 3 2 2 3 3" xfId="24174"/>
    <cellStyle name="Separador de milhares 2 3 3 2 2 4 2" xfId="24175"/>
    <cellStyle name="Separador de milhares 2 3 3 2 2 4 2 2" xfId="24176"/>
    <cellStyle name="Separador de milhares 2 3 3 2 2 4 3" xfId="24177"/>
    <cellStyle name="Separador de milhares 2 3 3 2 2 5" xfId="24178"/>
    <cellStyle name="Separador de milhares 2 3 3 2 2 5 2" xfId="24179"/>
    <cellStyle name="Separador de milhares 2 3 3 2 2 6" xfId="24180"/>
    <cellStyle name="Separador de milhares 2 3 3 2 2 7" xfId="24181"/>
    <cellStyle name="Separador de milhares 2 3 3 2 2 8" xfId="24182"/>
    <cellStyle name="Separador de milhares 2 3 3 2 2 9" xfId="24183"/>
    <cellStyle name="Separador de milhares 2 3 3 3 2" xfId="24184"/>
    <cellStyle name="Total 3 3 5 2 5" xfId="24185"/>
    <cellStyle name="Separador de milhares 2 3 3 3 2 2" xfId="24186"/>
    <cellStyle name="Separador de milhares 2 3 3 3 2 2 2" xfId="24187"/>
    <cellStyle name="Separador de milhares 2 3 3 3 2 2 2 2" xfId="24188"/>
    <cellStyle name="Separador de milhares 2 3 3 3 2 2 3" xfId="24189"/>
    <cellStyle name="Separador de milhares 2 3 3 3 2 3" xfId="24190"/>
    <cellStyle name="Separador de milhares 2 3 3 3 2 3 2" xfId="24191"/>
    <cellStyle name="Separador de milhares 2 3 3 3 2 4" xfId="24192"/>
    <cellStyle name="Separador de milhares 2 3 3 3 2 5" xfId="24193"/>
    <cellStyle name="Separador de milhares 2 3 3 3 2 6" xfId="24194"/>
    <cellStyle name="Separador de milhares 2 3 3 3 3" xfId="24195"/>
    <cellStyle name="Separador de milhares 2 3 3 3 3 2" xfId="24196"/>
    <cellStyle name="Separador de milhares 2 3 3 3 3 2 2" xfId="24197"/>
    <cellStyle name="Separador de milhares 2 3 3 3 3 3" xfId="24198"/>
    <cellStyle name="Separador de milhares 2 3 3 3 4" xfId="24199"/>
    <cellStyle name="Separador de milhares 2 3 3 3 4 2" xfId="24200"/>
    <cellStyle name="Separador de milhares 2 3 3 3 4 2 2" xfId="24201"/>
    <cellStyle name="Separador de milhares 2 3 3 3 5" xfId="24202"/>
    <cellStyle name="Separador de milhares 2 3 3 3 5 2" xfId="24203"/>
    <cellStyle name="Separador de milhares 2 3 3 3 6" xfId="24204"/>
    <cellStyle name="Separador de milhares 2 3 3 3 7" xfId="24205"/>
    <cellStyle name="Separador de milhares 2 3 3 3 8" xfId="24206"/>
    <cellStyle name="Separador de milhares 2 3 4 2 2" xfId="24207"/>
    <cellStyle name="Separador de milhares 2 3 4 2 2 10" xfId="24208"/>
    <cellStyle name="Separador de milhares 2 3 4 2 2 2 3" xfId="24209"/>
    <cellStyle name="Separador de milhares 2 3 4 2 2 2 4" xfId="24210"/>
    <cellStyle name="Separador de milhares 2 3 4 2 2 2 5" xfId="24211"/>
    <cellStyle name="Separador de milhares 2 3 4 2 2 3 2" xfId="24212"/>
    <cellStyle name="Separador de milhares 2 3 4 2 2 3 2 2" xfId="24213"/>
    <cellStyle name="Separador de milhares 2 3 4 2 2 3 3" xfId="24214"/>
    <cellStyle name="Separador de milhares 2 3 4 2 2 4 2" xfId="24215"/>
    <cellStyle name="Separador de milhares 2 3 4 2 2 4 2 2" xfId="24216"/>
    <cellStyle name="Separador de milhares 2 3 4 2 2 4 3" xfId="24217"/>
    <cellStyle name="Separador de milhares 2 3 4 2 2 5" xfId="24218"/>
    <cellStyle name="Separador de milhares 2 3 4 2 2 6" xfId="24219"/>
    <cellStyle name="Separador de milhares 2 3 4 2 2 7" xfId="24220"/>
    <cellStyle name="Separador de milhares 2 3 4 2 2 8" xfId="24221"/>
    <cellStyle name="Separador de milhares 2 3 4 2 2 9" xfId="24222"/>
    <cellStyle name="Separador de milhares 2 3 4 3 2 2 2" xfId="24223"/>
    <cellStyle name="Separador de milhares 2 3 4 3 2 2 2 2" xfId="24224"/>
    <cellStyle name="Separador de milhares 2 3 4 3 2 2 3" xfId="24225"/>
    <cellStyle name="Separador de milhares 2 3 4 3 2 3 2" xfId="24226"/>
    <cellStyle name="Separador de milhares 2 3 4 3 2 4" xfId="24227"/>
    <cellStyle name="Separador de milhares 2 3 4 3 2 5" xfId="24228"/>
    <cellStyle name="Separador de milhares 2 3 4 3 2 6" xfId="24229"/>
    <cellStyle name="Separador de milhares 2 3 4 3 3" xfId="24230"/>
    <cellStyle name="Separador de milhares 2 3 4 3 3 2" xfId="24231"/>
    <cellStyle name="Separador de milhares 2 3 4 3 3 2 2" xfId="24232"/>
    <cellStyle name="Separador de milhares 2 3 4 3 4" xfId="24233"/>
    <cellStyle name="Separador de milhares 2 3 4 3 4 2" xfId="24234"/>
    <cellStyle name="Separador de milhares 2 3 4 3 4 2 2" xfId="24235"/>
    <cellStyle name="Separador de milhares 2 3 4 3 5" xfId="24236"/>
    <cellStyle name="Separador de milhares 2 3 4 3 5 2" xfId="24237"/>
    <cellStyle name="Separador de milhares 2 3 4 3 6" xfId="24238"/>
    <cellStyle name="Separador de milhares 2 3 4 3 7" xfId="24239"/>
    <cellStyle name="Separador de milhares 2 3 4 3 8" xfId="24240"/>
    <cellStyle name="Separador de milhares 2 3 5 2 2" xfId="24241"/>
    <cellStyle name="Separador de milhares 5 2" xfId="24242"/>
    <cellStyle name="Separador de milhares 2 3 5 2 2 10" xfId="24243"/>
    <cellStyle name="Separador de milhares 2 3 5 2 2 2" xfId="24244"/>
    <cellStyle name="Separador de milhares 2 3 5 2 2 2 2" xfId="24245"/>
    <cellStyle name="Separador de milhares 2 3 5 2 2 2 2 2 2" xfId="24246"/>
    <cellStyle name="Separador de milhares 2 3 5 2 2 2 2 3" xfId="24247"/>
    <cellStyle name="Separador de milhares 2 3 5 2 2 2 3" xfId="24248"/>
    <cellStyle name="Separador de milhares 2 3 5 2 2 2 4" xfId="24249"/>
    <cellStyle name="Separador de milhares 2 3 5 2 2 2 5" xfId="24250"/>
    <cellStyle name="Separador de milhares 2 3 5 2 2 3" xfId="24251"/>
    <cellStyle name="Separador de milhares 2 3 5 2 2 3 2" xfId="24252"/>
    <cellStyle name="Separador de milhares 2 3 5 2 2 3 2 2" xfId="24253"/>
    <cellStyle name="Separador de milhares 2 3 5 2 2 3 3" xfId="24254"/>
    <cellStyle name="Separador de milhares 2 3 5 2 2 4" xfId="24255"/>
    <cellStyle name="Separador de milhares 2 3 5 2 2 4 2" xfId="24256"/>
    <cellStyle name="Separador de milhares 2 3 5 2 2 4 2 2" xfId="24257"/>
    <cellStyle name="Separador de milhares 2 3 5 2 2 4 3" xfId="24258"/>
    <cellStyle name="Separador de milhares 2 3 5 2 2 5" xfId="24259"/>
    <cellStyle name="Separador de milhares 2 3 5 2 2 5 2" xfId="24260"/>
    <cellStyle name="Separador de milhares 2 3 5 2 2 6" xfId="24261"/>
    <cellStyle name="Separador de milhares 2 3 5 2 2 7" xfId="24262"/>
    <cellStyle name="Separador de milhares 2 3 5 2 2 8" xfId="24263"/>
    <cellStyle name="Separador de milhares 2 3 5 2 2 9" xfId="24264"/>
    <cellStyle name="Separador de milhares 2 3 5 3 10" xfId="24265"/>
    <cellStyle name="Separador de milhares 2 3 5 3 2 2 2" xfId="24266"/>
    <cellStyle name="Separador de milhares 2 3 5 3 2 2 2 2" xfId="24267"/>
    <cellStyle name="Separador de milhares 2 3 5 3 2 3 2" xfId="24268"/>
    <cellStyle name="Separador de milhares 2 3 5 3 2 4" xfId="24269"/>
    <cellStyle name="Separador de milhares 2 3 5 3 2 5" xfId="24270"/>
    <cellStyle name="Separador de milhares 2 3 5 3 2 6" xfId="24271"/>
    <cellStyle name="Separador de milhares 2 3 5 3 3" xfId="24272"/>
    <cellStyle name="Separador de milhares 2 3 5 3 3 2" xfId="24273"/>
    <cellStyle name="Separador de milhares 2 3 5 3 3 2 2" xfId="24274"/>
    <cellStyle name="Separador de milhares 2 3 5 3 3 3" xfId="24275"/>
    <cellStyle name="Separador de milhares 2 3 5 3 4 2" xfId="24276"/>
    <cellStyle name="Separador de milhares 2 3 5 3 4 2 2" xfId="24277"/>
    <cellStyle name="Separador de milhares 2 3 5 3 4 3" xfId="24278"/>
    <cellStyle name="Separador de milhares 2 3 5 3 5 2" xfId="24279"/>
    <cellStyle name="Separador de milhares 2 3 5 3 7" xfId="24280"/>
    <cellStyle name="Separador de milhares 2 3 5 3 8" xfId="24281"/>
    <cellStyle name="Separador de milhares 2 3 6 2 2" xfId="24282"/>
    <cellStyle name="Separador de milhares 2 3 6 2 2 10" xfId="24283"/>
    <cellStyle name="Separador de milhares 2 3 6 2 2 2 2 2 2" xfId="24284"/>
    <cellStyle name="Separador de milhares 2 3 6 3 2 2 2 2" xfId="24285"/>
    <cellStyle name="Separador de milhares 2 3 6 3 2 3 2" xfId="24286"/>
    <cellStyle name="Separador de milhares 2 3 6 3 2 5" xfId="24287"/>
    <cellStyle name="Separador de milhares 2 3 6 3 2 6" xfId="24288"/>
    <cellStyle name="Separador de milhares 2 3 6 3 3 2 2" xfId="24289"/>
    <cellStyle name="Separador de milhares 2 3 6 3 4 2 2" xfId="24290"/>
    <cellStyle name="Separador de milhares 2 3 6 3 6" xfId="24291"/>
    <cellStyle name="Separador de milhares 2 3 7" xfId="24292"/>
    <cellStyle name="Separador de milhares 2 3 7 2" xfId="24293"/>
    <cellStyle name="Separador de milhares 2 3 7 2 2" xfId="24294"/>
    <cellStyle name="Total 3 2 3 3 5 2 2" xfId="24295"/>
    <cellStyle name="Separador de milhares 2 3 7 2 2 10" xfId="24296"/>
    <cellStyle name="Separador de milhares 2 3 7 2 2 2" xfId="24297"/>
    <cellStyle name="Separador de milhares 2 3 7 2 2 2 2" xfId="24298"/>
    <cellStyle name="Separador de milhares 2 3 7 2 2 2 2 2" xfId="24299"/>
    <cellStyle name="Separador de milhares 2 3 7 2 2 2 2 2 2" xfId="24300"/>
    <cellStyle name="Separador de milhares 2 3 7 2 2 3" xfId="24301"/>
    <cellStyle name="Separador de milhares 2 3 7 2 2 3 2" xfId="24302"/>
    <cellStyle name="Separador de milhares 2 3 7 2 2 3 2 2" xfId="24303"/>
    <cellStyle name="Separador de milhares 2 3 7 2 2 4" xfId="24304"/>
    <cellStyle name="Separador de milhares 2 3 7 2 2 4 2" xfId="24305"/>
    <cellStyle name="Separador de milhares 2 3 7 2 2 4 2 2" xfId="24306"/>
    <cellStyle name="Separador de milhares 2 3 7 2 2 4 3" xfId="24307"/>
    <cellStyle name="Separador de milhares 2 3 7 2 2 5" xfId="24308"/>
    <cellStyle name="Separador de milhares 2 3 7 2 2 5 2" xfId="24309"/>
    <cellStyle name="Separador de milhares 2 3 7 2 2 6" xfId="24310"/>
    <cellStyle name="Total 2 2 2 3 4 3 2" xfId="24311"/>
    <cellStyle name="Separador de milhares 2 3 7 2 2 7" xfId="24312"/>
    <cellStyle name="Total 2 2 2 3 4 3 3" xfId="24313"/>
    <cellStyle name="Separador de milhares 2 3 7 2 2 8" xfId="24314"/>
    <cellStyle name="Separador de milhares 2 3 7 2 2 9" xfId="24315"/>
    <cellStyle name="Separador de milhares 2 3 7 3 2 2" xfId="24316"/>
    <cellStyle name="Separador de milhares 2 3 7 3 2 2 2 2" xfId="24317"/>
    <cellStyle name="Separador de milhares 2 3 7 3 2 3" xfId="24318"/>
    <cellStyle name="Separador de milhares 2 3 7 3 2 4" xfId="24319"/>
    <cellStyle name="Separador de milhares 2 3 7 3 2 5" xfId="24320"/>
    <cellStyle name="Total 3 2 12 2" xfId="24321"/>
    <cellStyle name="Separador de milhares 2 3 7 3 2 6" xfId="24322"/>
    <cellStyle name="Separador de milhares 2 3 7 3 3" xfId="24323"/>
    <cellStyle name="Separador de milhares 2 3 7 3 3 2" xfId="24324"/>
    <cellStyle name="Separador de milhares 2 3 7 3 3 2 2" xfId="24325"/>
    <cellStyle name="Separador de milhares 2 3 7 3 4" xfId="24326"/>
    <cellStyle name="Separador de milhares 2 3 7 3 4 2" xfId="24327"/>
    <cellStyle name="Separador de milhares 2 3 7 3 4 2 2" xfId="24328"/>
    <cellStyle name="Separador de milhares 8 4 2 2 2 2 2" xfId="24329"/>
    <cellStyle name="Separador de milhares 2 3 7 3 4 3" xfId="24330"/>
    <cellStyle name="Separador de milhares 2 3 7 3 5" xfId="24331"/>
    <cellStyle name="Separador de milhares 2 3 7 3 5 2" xfId="24332"/>
    <cellStyle name="Separador de milhares 2 3 7 3 6" xfId="24333"/>
    <cellStyle name="Separador de milhares 2 3 7 3 7" xfId="24334"/>
    <cellStyle name="Separador de milhares 2 3 7 3 8" xfId="24335"/>
    <cellStyle name="Separador de milhares 2 3 7 3 9" xfId="24336"/>
    <cellStyle name="Separador de milhares 2 3 8 2 2 10" xfId="24337"/>
    <cellStyle name="Separador de milhares 2 3 8 2 2 2 2" xfId="24338"/>
    <cellStyle name="Separador de milhares 2 3 8 2 2 2 3 2" xfId="24339"/>
    <cellStyle name="Separador de milhares 2 3 8 2 2 2 5" xfId="24340"/>
    <cellStyle name="Separador de milhares 2 3 8 2 2 2 6" xfId="24341"/>
    <cellStyle name="Separador de milhares 2 3 8 2 2 3" xfId="24342"/>
    <cellStyle name="Separador de milhares 2 3 8 2 2 3 2" xfId="24343"/>
    <cellStyle name="Separador de milhares 2 3 8 2 2 4" xfId="24344"/>
    <cellStyle name="Separador de milhares 2 3 8 2 2 5" xfId="24345"/>
    <cellStyle name="Separador de milhares 2 3 8 2 2 5 2" xfId="24346"/>
    <cellStyle name="Separador de milhares 2 3 8 2 2 6" xfId="24347"/>
    <cellStyle name="Total 2 2 2 4 4 3 2" xfId="24348"/>
    <cellStyle name="Separador de milhares 2 3 8 2 2 7" xfId="24349"/>
    <cellStyle name="Total 2 2 2 4 4 3 3" xfId="24350"/>
    <cellStyle name="Separador de milhares 2 3 8 2 2 8" xfId="24351"/>
    <cellStyle name="Separador de milhares 2 3 8 3 2 2" xfId="24352"/>
    <cellStyle name="Separador de milhares 2 3 8 3 2 2 2" xfId="24353"/>
    <cellStyle name="Separador de milhares 2 3 8 3 2 3" xfId="24354"/>
    <cellStyle name="Total 3 3 2 4 2 4" xfId="24355"/>
    <cellStyle name="Separador de milhares 2 3 8 3 2 3 2" xfId="24356"/>
    <cellStyle name="Separador de milhares 2 3 8 3 2 5" xfId="24357"/>
    <cellStyle name="Separador de milhares 2 3 8 3 2 6" xfId="24358"/>
    <cellStyle name="Separador de milhares 2 3 8 3 3" xfId="24359"/>
    <cellStyle name="Separador de milhares 2 3 8 3 3 2" xfId="24360"/>
    <cellStyle name="Separador de milhares 2 3 8 3 3 2 2" xfId="24361"/>
    <cellStyle name="Separador de milhares 2 3 8 3 3 3" xfId="24362"/>
    <cellStyle name="Vírgula 5 2 2 2 2 2" xfId="24363"/>
    <cellStyle name="Separador de milhares 2 3 8 3 4 2" xfId="24364"/>
    <cellStyle name="Vírgula 5 2 2 2 2 3" xfId="24365"/>
    <cellStyle name="Separador de milhares 2 3 8 3 4 3" xfId="24366"/>
    <cellStyle name="Vírgula 5 2 2 2 3" xfId="24367"/>
    <cellStyle name="Separador de milhares 2 3 8 3 5" xfId="24368"/>
    <cellStyle name="Vírgula 5 2 2 2 4" xfId="24369"/>
    <cellStyle name="Separador de milhares 2 3 8 3 6" xfId="24370"/>
    <cellStyle name="Separador de milhares 2 3 8 3 7" xfId="24371"/>
    <cellStyle name="Separador de milhares 2 3 8 3 8" xfId="24372"/>
    <cellStyle name="Separador de milhares 2 3 8 3 9" xfId="24373"/>
    <cellStyle name="Separador de milhares 2 3 9" xfId="24374"/>
    <cellStyle name="Separador de milhares 2 3 9 2" xfId="24375"/>
    <cellStyle name="Separador de milhares 2 3 9 2 2" xfId="24376"/>
    <cellStyle name="Separador de milhares 2 3 9 2 2 10" xfId="24377"/>
    <cellStyle name="Separador de milhares 2 3 9 2 2 2" xfId="24378"/>
    <cellStyle name="Separador de milhares 2 3 9 2 2 2 2" xfId="24379"/>
    <cellStyle name="Separador de milhares 2 3 9 2 2 2 3 2" xfId="24380"/>
    <cellStyle name="Separador de milhares 7 4 3 2 2" xfId="24381"/>
    <cellStyle name="Separador de milhares 2 3 9 2 2 2 6" xfId="24382"/>
    <cellStyle name="Separador de milhares 2 3 9 2 2 3" xfId="24383"/>
    <cellStyle name="Separador de milhares 2 3 9 2 2 3 2" xfId="24384"/>
    <cellStyle name="Separador de milhares 2 3 9 2 2 4" xfId="24385"/>
    <cellStyle name="Separador de milhares 2 3 9 2 2 4 2" xfId="24386"/>
    <cellStyle name="Separador de milhares 2 3 9 2 2 4 2 2" xfId="24387"/>
    <cellStyle name="Separador de milhares 2 3 9 2 2 4 3" xfId="24388"/>
    <cellStyle name="Separador de milhares 2 3 9 2 2 5" xfId="24389"/>
    <cellStyle name="Separador de milhares 2 3 9 2 2 5 2" xfId="24390"/>
    <cellStyle name="Separador de milhares 2 3 9 2 2 6" xfId="24391"/>
    <cellStyle name="Separador de milhares 2 3 9 2 2 7" xfId="24392"/>
    <cellStyle name="Separador de milhares 2 3 9 2 2 8" xfId="24393"/>
    <cellStyle name="Separador de milhares 2 3 9 2 2 9" xfId="24394"/>
    <cellStyle name="Separador de milhares 2 3 9 3 2" xfId="24395"/>
    <cellStyle name="Separador de milhares 2 3 9 3 2 2 2" xfId="24396"/>
    <cellStyle name="Separador de milhares 2 3 9 3 2 3 2" xfId="24397"/>
    <cellStyle name="Separador de milhares 2 3 9 3 2 4" xfId="24398"/>
    <cellStyle name="Separador de milhares 2 3 9 3 2 5" xfId="24399"/>
    <cellStyle name="Separador de milhares 2 3 9 3 2 6" xfId="24400"/>
    <cellStyle name="Separador de milhares 2 3 9 3 3" xfId="24401"/>
    <cellStyle name="Separador de milhares 2 3 9 3 3 2" xfId="24402"/>
    <cellStyle name="Separador de milhares 2 3 9 3 3 2 2" xfId="24403"/>
    <cellStyle name="Separador de milhares 2 3 9 3 3 3" xfId="24404"/>
    <cellStyle name="Vírgula 5 2 3 2 2" xfId="24405"/>
    <cellStyle name="Separador de milhares 2 3 9 3 4" xfId="24406"/>
    <cellStyle name="Vírgula 5 2 3 2 2 2" xfId="24407"/>
    <cellStyle name="Separador de milhares 2 3 9 3 4 2" xfId="24408"/>
    <cellStyle name="Separador de milhares 2 3 9 3 4 2 2" xfId="24409"/>
    <cellStyle name="Separador de milhares 2 3 9 3 4 3" xfId="24410"/>
    <cellStyle name="Vírgula 5 2 3 2 3" xfId="24411"/>
    <cellStyle name="Separador de milhares 2 3 9 3 5" xfId="24412"/>
    <cellStyle name="Separador de milhares 2 3 9 3 6" xfId="24413"/>
    <cellStyle name="Separador de milhares 2 3 9 3 7" xfId="24414"/>
    <cellStyle name="Separador de milhares 2 3 9 3 8" xfId="24415"/>
    <cellStyle name="Separador de milhares 2 3 9 3 9" xfId="24416"/>
    <cellStyle name="Separador de milhares 2 4 2 2 10" xfId="24417"/>
    <cellStyle name="Separador de milhares 2 4 2 2 2 2" xfId="24418"/>
    <cellStyle name="Separador de milhares 2 4 2 2 2 2 2" xfId="24419"/>
    <cellStyle name="Separador de milhares 2 4 2 2 2 2 2 2" xfId="24420"/>
    <cellStyle name="Separador de milhares 2 4 2 2 2 2 3" xfId="24421"/>
    <cellStyle name="Separador de milhares 2 4 2 2 2 3" xfId="24422"/>
    <cellStyle name="Separador de milhares 2 4 2 2 2 3 2" xfId="24423"/>
    <cellStyle name="Separador de milhares 2 4 2 2 3 2" xfId="24424"/>
    <cellStyle name="Separador de milhares 2 4 2 2 3 3" xfId="24425"/>
    <cellStyle name="Separador de milhares 2 4 2 2 4" xfId="24426"/>
    <cellStyle name="Separador de milhares 2 4 2 2 4 2" xfId="24427"/>
    <cellStyle name="Separador de milhares 2 4 2 2 4 3" xfId="24428"/>
    <cellStyle name="Separador de milhares 2 4 2 2 5" xfId="24429"/>
    <cellStyle name="Separador de milhares 2 4 2 2 5 2" xfId="24430"/>
    <cellStyle name="Separador de milhares 2 4 2 2 7" xfId="24431"/>
    <cellStyle name="Separador de milhares 2 4 2 2 8" xfId="24432"/>
    <cellStyle name="Separador de milhares 2 4 2 2 9" xfId="24433"/>
    <cellStyle name="Separador de milhares 2 4 3 2 2 2" xfId="24434"/>
    <cellStyle name="Separador de milhares 2 4 3 2 2 2 2" xfId="24435"/>
    <cellStyle name="Separador de milhares 2 4 3 2 2 3" xfId="24436"/>
    <cellStyle name="Separador de milhares 2 4 3 2 5" xfId="24437"/>
    <cellStyle name="Separador de milhares 2 4 3 2 6" xfId="24438"/>
    <cellStyle name="Separador de milhares 2 4 3 4 2 2" xfId="24439"/>
    <cellStyle name="Separador de milhares 2 4 3 4 3" xfId="24440"/>
    <cellStyle name="Separador de milhares 2 4 3 5 2" xfId="24441"/>
    <cellStyle name="Separador de milhares 2 4 3 7" xfId="24442"/>
    <cellStyle name="Separador de milhares 2 4 3 8" xfId="24443"/>
    <cellStyle name="Separador de milhares 2 4 3 9" xfId="24444"/>
    <cellStyle name="Separador de milhares 2 5 2 2 2 2" xfId="24445"/>
    <cellStyle name="Separador de milhares 2 5 2 2 2 2 2" xfId="24446"/>
    <cellStyle name="Separador de milhares 2 5 2 2 3" xfId="24447"/>
    <cellStyle name="Separador de milhares 2 5 2 2 4" xfId="24448"/>
    <cellStyle name="Separador de milhares 2 5 2 2 5 2" xfId="24449"/>
    <cellStyle name="Separador de milhares 2 5 2 2 9" xfId="24450"/>
    <cellStyle name="Separador de milhares 2 5 3 10" xfId="24451"/>
    <cellStyle name="Separador de milhares 2 5 3 2 2 2" xfId="24452"/>
    <cellStyle name="Separador de milhares 2 5 3 2 3" xfId="24453"/>
    <cellStyle name="Separador de milhares 2 5 3 2 4" xfId="24454"/>
    <cellStyle name="Separador de milhares 2 5 3 2 5" xfId="24455"/>
    <cellStyle name="Separador de milhares 2 5 3 2 6" xfId="24456"/>
    <cellStyle name="Separador de milhares 2 5 3 3 2 2" xfId="24457"/>
    <cellStyle name="Separador de milhares 2 5 3 3 3" xfId="24458"/>
    <cellStyle name="Separador de milhares 2 5 3 4 3" xfId="24459"/>
    <cellStyle name="Separador de milhares 2 5 3 7" xfId="24460"/>
    <cellStyle name="Separador de milhares 2 5 3 8" xfId="24461"/>
    <cellStyle name="Separador de milhares 2 5 3 9" xfId="24462"/>
    <cellStyle name="Separador de milhares 2 6 2 2" xfId="24463"/>
    <cellStyle name="Separador de milhares 2 6 2 2 10" xfId="24464"/>
    <cellStyle name="Separador de milhares 2 6 2 2 2 2 2" xfId="24465"/>
    <cellStyle name="Separador de milhares 2 6 2 2 2 2 3" xfId="24466"/>
    <cellStyle name="Separador de milhares 2 6 2 2 3 2" xfId="24467"/>
    <cellStyle name="Separador de milhares 2 6 2 2 3 2 2" xfId="24468"/>
    <cellStyle name="Separador de milhares 2 6 2 2 4 2" xfId="24469"/>
    <cellStyle name="Separador de milhares 2 6 2 2 4 2 2" xfId="24470"/>
    <cellStyle name="Separador de milhares 2 6 2 2 5" xfId="24471"/>
    <cellStyle name="Separador de milhares 2 6 2 2 5 2" xfId="24472"/>
    <cellStyle name="Separador de milhares 2 6 2 2 6" xfId="24473"/>
    <cellStyle name="Separador de milhares 2 6 3 2 2 2 2" xfId="24474"/>
    <cellStyle name="Separador de milhares 2 6 3 2 3" xfId="24475"/>
    <cellStyle name="Separador de milhares 2 6 3 2 3 2" xfId="24476"/>
    <cellStyle name="Separador de milhares 2 6 3 2 4" xfId="24477"/>
    <cellStyle name="Separador de milhares 2 6 3 2 5" xfId="24478"/>
    <cellStyle name="Separador de milhares 2 6 3 2 6" xfId="24479"/>
    <cellStyle name="Separador de milhares 2 6 3 3 2 2" xfId="24480"/>
    <cellStyle name="Separador de milhares 2 6 3 3 3" xfId="24481"/>
    <cellStyle name="Separador de milhares 2 7 2 2" xfId="24482"/>
    <cellStyle name="Separador de milhares 2 7 2 2 2 2 2 2" xfId="24483"/>
    <cellStyle name="Separador de milhares 2 7 2 2 2 3" xfId="24484"/>
    <cellStyle name="Separador de milhares 2 7 2 2 2 4" xfId="24485"/>
    <cellStyle name="Separador de milhares 2 7 2 2 2 5" xfId="24486"/>
    <cellStyle name="Separador de milhares 2 7 2 2 2 6" xfId="24487"/>
    <cellStyle name="Separador de milhares 2 7 2 2 3 2" xfId="24488"/>
    <cellStyle name="Separador de milhares 2 7 2 2 3 2 2" xfId="24489"/>
    <cellStyle name="Separador de milhares 2 7 2 2 3 3" xfId="24490"/>
    <cellStyle name="Separador de milhares 2 7 2 2 4 2" xfId="24491"/>
    <cellStyle name="Separador de milhares 2 7 2 2 4 3" xfId="24492"/>
    <cellStyle name="Separador de milhares 2 7 2 2 5 2" xfId="24493"/>
    <cellStyle name="Separador de milhares 2 7 3 10" xfId="24494"/>
    <cellStyle name="Separador de milhares 2 7 3 2 2 2 2" xfId="24495"/>
    <cellStyle name="Separador de milhares 2 7 3 2 3" xfId="24496"/>
    <cellStyle name="Separador de milhares 2 7 3 2 4" xfId="24497"/>
    <cellStyle name="Separador de milhares 2 7 3 2 5" xfId="24498"/>
    <cellStyle name="Separador de milhares 2 7 3 2 6" xfId="24499"/>
    <cellStyle name="Separador de milhares 2 7 3 3 2 2" xfId="24500"/>
    <cellStyle name="Separador de milhares 2 7 3 3 3" xfId="24501"/>
    <cellStyle name="Separador de milhares 2 7 3 4 2 2" xfId="24502"/>
    <cellStyle name="Separador de milhares 2 7 3 5 2" xfId="24503"/>
    <cellStyle name="Separador de milhares 2 7 3 7" xfId="24504"/>
    <cellStyle name="Separador de milhares 2 7 3 8" xfId="24505"/>
    <cellStyle name="Separador de milhares 2 7 3 9" xfId="24506"/>
    <cellStyle name="Separador de milhares 2 8 2" xfId="24507"/>
    <cellStyle name="Separador de milhares 2 8 2 2" xfId="24508"/>
    <cellStyle name="Separador de milhares 2 8 2 2 10" xfId="24509"/>
    <cellStyle name="Separador de milhares 2 8 2 2 2" xfId="24510"/>
    <cellStyle name="Vírgula 3 3 3 3 2" xfId="24511"/>
    <cellStyle name="Separador de milhares 2 8 2 2 2 2 3" xfId="24512"/>
    <cellStyle name="Separador de milhares 2 8 3 10" xfId="24513"/>
    <cellStyle name="Separador de milhares 2 8 3 2 2" xfId="24514"/>
    <cellStyle name="Separador de milhares 2 8 3 2 2 2" xfId="24515"/>
    <cellStyle name="Separador de milhares 2 8 3 4 2 2" xfId="24516"/>
    <cellStyle name="Separador de milhares 2 8 3 9" xfId="24517"/>
    <cellStyle name="Separador de milhares 2 9" xfId="24518"/>
    <cellStyle name="Separador de milhares 2 9 2" xfId="24519"/>
    <cellStyle name="Separador de milhares 2 9 2 2" xfId="24520"/>
    <cellStyle name="Separador de milhares 2 9 2 2 10" xfId="24521"/>
    <cellStyle name="Separador de milhares 2 9 2 2 2 2 2" xfId="24522"/>
    <cellStyle name="Separador de milhares 2 9 2 2 2 2 2 2" xfId="24523"/>
    <cellStyle name="Separador de milhares 2 9 2 2 2 2 3" xfId="24524"/>
    <cellStyle name="Separador de milhares 2 9 3 3 2 2" xfId="24525"/>
    <cellStyle name="Separador de milhares 2 9 3 4 2 2" xfId="24526"/>
    <cellStyle name="Vírgula 2 4 2 2 3 4" xfId="24527"/>
    <cellStyle name="Separador de milhares 3 10" xfId="24528"/>
    <cellStyle name="Separador de milhares 3 10 2" xfId="24529"/>
    <cellStyle name="Separador de milhares 3 11" xfId="24530"/>
    <cellStyle name="Separador de milhares 3 12 2" xfId="24531"/>
    <cellStyle name="Separador de milhares 3 12 2 2 2" xfId="24532"/>
    <cellStyle name="Separador de milhares 3 12 2 2 2 2" xfId="24533"/>
    <cellStyle name="Separador de milhares 3 12 2 2 2 2 2" xfId="24534"/>
    <cellStyle name="Separador de milhares 3 12 2 2 2 2 2 2" xfId="24535"/>
    <cellStyle name="Separador de milhares 3 12 2 2 2 2 3" xfId="24536"/>
    <cellStyle name="Separador de milhares 3 12 2 2 2 3" xfId="24537"/>
    <cellStyle name="Separador de milhares 3 12 2 2 2 3 2" xfId="24538"/>
    <cellStyle name="Separador de milhares 3 12 2 2 2 4" xfId="24539"/>
    <cellStyle name="Separador de milhares 3 12 2 2 2 5" xfId="24540"/>
    <cellStyle name="Separador de milhares 3 12 2 2 2 6" xfId="24541"/>
    <cellStyle name="Separador de milhares 3 12 2 2 3" xfId="24542"/>
    <cellStyle name="Separador de milhares 3 12 2 2 3 2" xfId="24543"/>
    <cellStyle name="Separador de milhares 3 12 2 2 3 2 2" xfId="24544"/>
    <cellStyle name="Separador de milhares 3 12 2 2 3 3" xfId="24545"/>
    <cellStyle name="Separador de milhares 3 12 3" xfId="24546"/>
    <cellStyle name="Separador de milhares 3 12 3 10" xfId="24547"/>
    <cellStyle name="Separador de milhares 3 12 3 2" xfId="24548"/>
    <cellStyle name="Separador de milhares 3 12 3 2 2 2" xfId="24549"/>
    <cellStyle name="Separador de milhares 7 4 9 4 2 3" xfId="24550"/>
    <cellStyle name="Separador de milhares 3 12 3 2 2 2 2" xfId="24551"/>
    <cellStyle name="Separador de milhares 3 12 3 2 2 3" xfId="24552"/>
    <cellStyle name="Separador de milhares 3 12 3 2 3" xfId="24553"/>
    <cellStyle name="Separador de milhares 3 12 3 2 3 2" xfId="24554"/>
    <cellStyle name="Separador de milhares 3 12 3 2 4" xfId="24555"/>
    <cellStyle name="Separador de milhares 3 12 3 2 5" xfId="24556"/>
    <cellStyle name="Separador de milhares 3 12 3 3 2" xfId="24557"/>
    <cellStyle name="Separador de milhares 3 12 3 3 2 2" xfId="24558"/>
    <cellStyle name="Separador de milhares 3 12 3 3 3" xfId="24559"/>
    <cellStyle name="Separador de milhares 3 12 3 4" xfId="24560"/>
    <cellStyle name="Separador de milhares 3 12 3 4 2" xfId="24561"/>
    <cellStyle name="Separador de milhares 3 12 3 4 2 2" xfId="24562"/>
    <cellStyle name="Separador de milhares 3 12 3 4 3" xfId="24563"/>
    <cellStyle name="Separador de milhares 3 12 3 5" xfId="24564"/>
    <cellStyle name="Separador de milhares 3 12 3 5 2" xfId="24565"/>
    <cellStyle name="Separador de milhares 3 12 3 6" xfId="24566"/>
    <cellStyle name="Separador de milhares 3 12 3 7" xfId="24567"/>
    <cellStyle name="Separador de milhares 3 12 3 8" xfId="24568"/>
    <cellStyle name="Separador de milhares 3 12 3 9" xfId="24569"/>
    <cellStyle name="Separador de milhares 3 14 2" xfId="24570"/>
    <cellStyle name="Separador de milhares 3 14 2 2 2" xfId="24571"/>
    <cellStyle name="Separador de milhares 3 14 2 3" xfId="24572"/>
    <cellStyle name="Separador de milhares 3 14 2 3 2" xfId="24573"/>
    <cellStyle name="Separador de milhares 3 14 2 4" xfId="24574"/>
    <cellStyle name="Separador de milhares 3 2 3 2" xfId="24575"/>
    <cellStyle name="Separador de milhares 3 2 3 2 2" xfId="24576"/>
    <cellStyle name="Separador de milhares 3 2 3 2 2 2" xfId="24577"/>
    <cellStyle name="Separador de milhares 3 2 3 2 2 2 2" xfId="24578"/>
    <cellStyle name="Separador de milhares 3 2 3 2 2 3" xfId="24579"/>
    <cellStyle name="Separador de milhares 3 2 3 2 3 2" xfId="24580"/>
    <cellStyle name="Separador de milhares 3 2 3 2 4" xfId="24581"/>
    <cellStyle name="Separador de milhares 3 5" xfId="24582"/>
    <cellStyle name="Separador de milhares 3 8 2" xfId="24583"/>
    <cellStyle name="Separador de milhares 3 9" xfId="24584"/>
    <cellStyle name="Separador de milhares 3 9 2" xfId="24585"/>
    <cellStyle name="Separador de milhares 4" xfId="24586"/>
    <cellStyle name="Separador de milhares 4 2 2" xfId="24587"/>
    <cellStyle name="Separador de milhares 4 2 2 10" xfId="24588"/>
    <cellStyle name="Separador de milhares 4 2 2 2" xfId="24589"/>
    <cellStyle name="Separador de milhares 4 2 2 2 2" xfId="24590"/>
    <cellStyle name="Separador de milhares 4 2 2 2 4" xfId="24591"/>
    <cellStyle name="Separador de milhares 4 2 2 2 5" xfId="24592"/>
    <cellStyle name="Separador de milhares 4 2 2 3" xfId="24593"/>
    <cellStyle name="Separador de milhares 4 2 2 3 2" xfId="24594"/>
    <cellStyle name="Separador de milhares 4 2 2 3 2 2" xfId="24595"/>
    <cellStyle name="Separador de milhares 4 2 2 4" xfId="24596"/>
    <cellStyle name="Separador de milhares 4 2 2 5" xfId="24597"/>
    <cellStyle name="Separador de milhares 4 2 2 5 2" xfId="24598"/>
    <cellStyle name="Separador de milhares 4 3 10" xfId="24599"/>
    <cellStyle name="Separador de milhares 4 3 2 2" xfId="24600"/>
    <cellStyle name="Separador de milhares 4 3 2 3" xfId="24601"/>
    <cellStyle name="Separador de milhares 4 3 2 4" xfId="24602"/>
    <cellStyle name="Separador de milhares 4 3 2 5" xfId="24603"/>
    <cellStyle name="Separador de milhares 4 3 2 6" xfId="24604"/>
    <cellStyle name="Separador de milhares 4 3 3 2" xfId="24605"/>
    <cellStyle name="Separador de milhares 4 3 3 3" xfId="24606"/>
    <cellStyle name="Separador de milhares 4 3 4" xfId="24607"/>
    <cellStyle name="Separador de milhares 4 3 4 2" xfId="24608"/>
    <cellStyle name="Separador de milhares 4 3 4 2 2" xfId="24609"/>
    <cellStyle name="Separador de milhares 4 3 4 3" xfId="24610"/>
    <cellStyle name="Separador de milhares 4 3 5" xfId="24611"/>
    <cellStyle name="Separador de milhares 4 3 5 2" xfId="24612"/>
    <cellStyle name="Separador de milhares 4 3 7" xfId="24613"/>
    <cellStyle name="Separador de milhares 4 3 8" xfId="24614"/>
    <cellStyle name="Separador de milhares 4 3 9" xfId="24615"/>
    <cellStyle name="Separador de milhares 4 4 2 2" xfId="24616"/>
    <cellStyle name="Separador de milhares 4 4 2 3" xfId="24617"/>
    <cellStyle name="Separador de milhares 4 4 2 4" xfId="24618"/>
    <cellStyle name="Separador de milhares 5" xfId="24619"/>
    <cellStyle name="Separador de milhares 5 2 2" xfId="24620"/>
    <cellStyle name="Separador de milhares 5 2 2 2" xfId="24621"/>
    <cellStyle name="Total 2 2 2 2 2 3 4 2" xfId="24622"/>
    <cellStyle name="Separador de milhares 5 2 2 2 10" xfId="24623"/>
    <cellStyle name="Separador de milhares 5 2 2 2 2 2" xfId="24624"/>
    <cellStyle name="Separador de milhares 5 2 2 2 2 2 2" xfId="24625"/>
    <cellStyle name="Separador de milhares 5 2 2 2 2 2 2 2" xfId="24626"/>
    <cellStyle name="Total 2 2 2 2 2 2 7 2" xfId="24627"/>
    <cellStyle name="Separador de milhares 5 2 2 2 2 2 3" xfId="24628"/>
    <cellStyle name="Separador de milhares 5 2 2 2 2 6" xfId="24629"/>
    <cellStyle name="Separador de milhares 5 2 2 2 9" xfId="24630"/>
    <cellStyle name="Separador de milhares 5 2 3" xfId="24631"/>
    <cellStyle name="Separador de milhares 5 2 3 10" xfId="24632"/>
    <cellStyle name="Separador de milhares 5 2 3 2" xfId="24633"/>
    <cellStyle name="Separador de milhares 5 2 3 2 2 2 2" xfId="24634"/>
    <cellStyle name="Separador de milhares 5 2 3 2 2 3" xfId="24635"/>
    <cellStyle name="Separador de milhares 5 2 3 3" xfId="24636"/>
    <cellStyle name="Separador de milhares 5 2 3 3 2" xfId="24637"/>
    <cellStyle name="Separador de milhares 5 2 3 5" xfId="24638"/>
    <cellStyle name="Separador de milhares 5 2 3 5 2" xfId="24639"/>
    <cellStyle name="Separador de milhares 5 2 3 6" xfId="24640"/>
    <cellStyle name="Separador de milhares 5 2 3 7" xfId="24641"/>
    <cellStyle name="Separador de milhares 5 2 3 9" xfId="24642"/>
    <cellStyle name="Separador de milhares 5 3" xfId="24643"/>
    <cellStyle name="Separador de milhares 5 3 2 10" xfId="24644"/>
    <cellStyle name="Separador de milhares 5 3 2 2" xfId="24645"/>
    <cellStyle name="Separador de milhares 5 3 2 2 2" xfId="24646"/>
    <cellStyle name="Separador de milhares 5 3 2 2 2 2" xfId="24647"/>
    <cellStyle name="Separador de milhares 5 3 2 2 2 2 2" xfId="24648"/>
    <cellStyle name="Separador de milhares 5 3 2 2 2 3" xfId="24649"/>
    <cellStyle name="Separador de milhares 5 3 2 2 3 2" xfId="24650"/>
    <cellStyle name="Separador de milhares 5 3 2 2 5" xfId="24651"/>
    <cellStyle name="Separador de milhares 5 3 2 2 6" xfId="24652"/>
    <cellStyle name="Separador de milhares 5 3 2 3" xfId="24653"/>
    <cellStyle name="Separador de milhares 5 3 2 3 2" xfId="24654"/>
    <cellStyle name="Separador de milhares 5 3 2 3 2 2" xfId="24655"/>
    <cellStyle name="Separador de milhares 5 3 2 4" xfId="24656"/>
    <cellStyle name="Separador de milhares 5 3 2 4 3" xfId="24657"/>
    <cellStyle name="Separador de milhares 5 3 2 5" xfId="24658"/>
    <cellStyle name="Separador de milhares 5 3 2 5 2" xfId="24659"/>
    <cellStyle name="Separador de milhares 5 3 2 6" xfId="24660"/>
    <cellStyle name="Separador de milhares 5 3 2 7" xfId="24661"/>
    <cellStyle name="Separador de milhares 5 4" xfId="24662"/>
    <cellStyle name="Separador de milhares 5 5 10" xfId="24663"/>
    <cellStyle name="Separador de milhares 5 5 3" xfId="24664"/>
    <cellStyle name="Separador de milhares 5 5 4" xfId="24665"/>
    <cellStyle name="Separador de milhares 5 5 5" xfId="24666"/>
    <cellStyle name="Separador de milhares 5 5 6" xfId="24667"/>
    <cellStyle name="Separador de milhares 5 5 8" xfId="24668"/>
    <cellStyle name="Separador de milhares 5 5 9" xfId="24669"/>
    <cellStyle name="Separador de milhares 5 6 2 2" xfId="24670"/>
    <cellStyle name="Separador de milhares 5 6 2 2 2 2" xfId="24671"/>
    <cellStyle name="Separador de milhares 5 6 2 3" xfId="24672"/>
    <cellStyle name="Separador de milhares 5 6 3 2" xfId="24673"/>
    <cellStyle name="Separador de milhares 5 6 3 2 2" xfId="24674"/>
    <cellStyle name="Separador de milhares 5 6 3 3" xfId="24675"/>
    <cellStyle name="Separador de milhares 5 6 4" xfId="24676"/>
    <cellStyle name="Separador de milhares 5 6 4 2" xfId="24677"/>
    <cellStyle name="Separador de milhares 5 6 5" xfId="24678"/>
    <cellStyle name="Separador de milhares 6" xfId="24679"/>
    <cellStyle name="Separador de milhares 6 2" xfId="24680"/>
    <cellStyle name="Separador de milhares 6 2 2" xfId="24681"/>
    <cellStyle name="Separador de milhares 6 2 2 2" xfId="24682"/>
    <cellStyle name="Separador de milhares 6 2 2 2 2" xfId="24683"/>
    <cellStyle name="Separador de milhares 6 2 2 2 2 2" xfId="24684"/>
    <cellStyle name="Separador de milhares 6 2 2 2 2 3" xfId="24685"/>
    <cellStyle name="Separador de milhares 6 2 2 2 3 2" xfId="24686"/>
    <cellStyle name="Separador de milhares 6 2 2 2 4" xfId="24687"/>
    <cellStyle name="Separador de milhares 6 2 2 2 5" xfId="24688"/>
    <cellStyle name="Separador de milhares 6 2 2 2 6" xfId="24689"/>
    <cellStyle name="Separador de milhares 6 2 2 3" xfId="24690"/>
    <cellStyle name="Separador de milhares 6 2 2 3 2" xfId="24691"/>
    <cellStyle name="Separador de milhares 6 2 2 3 2 2" xfId="24692"/>
    <cellStyle name="Separador de milhares 6 2 2 4" xfId="24693"/>
    <cellStyle name="Separador de milhares 6 2 2 4 2" xfId="24694"/>
    <cellStyle name="Separador de milhares 6 2 2 5" xfId="24695"/>
    <cellStyle name="Separador de milhares 6 2 2 5 2" xfId="24696"/>
    <cellStyle name="Separador de milhares 6 2 2 6" xfId="24697"/>
    <cellStyle name="Separador de milhares 6 2 2 7" xfId="24698"/>
    <cellStyle name="Separador de milhares 6 2 2 8" xfId="24699"/>
    <cellStyle name="Separador de milhares 6 2 2 9" xfId="24700"/>
    <cellStyle name="Separador de milhares 6 3" xfId="24701"/>
    <cellStyle name="Separador de milhares 6 3 2" xfId="24702"/>
    <cellStyle name="Separador de milhares 6 3 2 11" xfId="24703"/>
    <cellStyle name="Separador de milhares 6 3 2 12" xfId="24704"/>
    <cellStyle name="Separador de milhares 6 3 2 2" xfId="24705"/>
    <cellStyle name="Separador de milhares 6 3 2 2 2 2" xfId="24706"/>
    <cellStyle name="Separador de milhares 6 3 2 2 2 2 2 2 2" xfId="24707"/>
    <cellStyle name="Separador de milhares 6 3 2 2 2 2 3" xfId="24708"/>
    <cellStyle name="Separador de milhares 6 3 2 2 3 2" xfId="24709"/>
    <cellStyle name="Separador de milhares 6 3 2 2 3 2 2" xfId="24710"/>
    <cellStyle name="Separador de milhares 6 3 2 2 3 2 2 2 2" xfId="24711"/>
    <cellStyle name="Separador de milhares 6 3 2 2 3 2 2 3" xfId="24712"/>
    <cellStyle name="Separador de milhares 6 3 2 2 3 2 3" xfId="24713"/>
    <cellStyle name="Separador de milhares 6 3 2 2 3 2 3 2" xfId="24714"/>
    <cellStyle name="Separador de milhares 6 3 2 2 3 3" xfId="24715"/>
    <cellStyle name="Separador de milhares 6 3 2 2 3 4" xfId="24716"/>
    <cellStyle name="Separador de milhares 6 3 2 3" xfId="24717"/>
    <cellStyle name="Separador de milhares 6 3 2 3 2" xfId="24718"/>
    <cellStyle name="Separador de milhares 6 3 2 3 2 2" xfId="24719"/>
    <cellStyle name="Separador de milhares 6 3 2 3 2 2 2 2" xfId="24720"/>
    <cellStyle name="Separador de milhares 6 3 2 3 2 2 3" xfId="24721"/>
    <cellStyle name="Separador de milhares 6 3 2 3 2 3" xfId="24722"/>
    <cellStyle name="Separador de milhares 6 3 2 3 2 4" xfId="24723"/>
    <cellStyle name="Separador de milhares 6 3 2 4" xfId="24724"/>
    <cellStyle name="Separador de milhares 6 3 2 4 2" xfId="24725"/>
    <cellStyle name="Separador de milhares 6 3 2 4 2 3" xfId="24726"/>
    <cellStyle name="Separador de milhares 6 3 2 4 3" xfId="24727"/>
    <cellStyle name="Separador de milhares 6 3 2 5" xfId="24728"/>
    <cellStyle name="Separador de milhares 6 3 2 5 2" xfId="24729"/>
    <cellStyle name="Separador de milhares 6 3 2 5 2 2" xfId="24730"/>
    <cellStyle name="Separador de milhares 6 3 2 5 3" xfId="24731"/>
    <cellStyle name="Separador de milhares 6 3 2 6" xfId="24732"/>
    <cellStyle name="Separador de milhares 6 3 2 6 2" xfId="24733"/>
    <cellStyle name="Separador de milhares 6 3 2 6 2 2" xfId="24734"/>
    <cellStyle name="Separador de milhares 6 3 2 6 3" xfId="24735"/>
    <cellStyle name="Separador de milhares 6 3 2 7" xfId="24736"/>
    <cellStyle name="Separador de milhares 6 3 2 8" xfId="24737"/>
    <cellStyle name="Separador de milhares 6 3 2 9" xfId="24738"/>
    <cellStyle name="Separador de milhares 6 3 3" xfId="24739"/>
    <cellStyle name="Separador de milhares 6 3 3 2" xfId="24740"/>
    <cellStyle name="Separador de milhares 6 3 3 2 2 2" xfId="24741"/>
    <cellStyle name="Total 3 5 4 3" xfId="24742"/>
    <cellStyle name="Separador de milhares 6 3 3 2 2 2 2" xfId="24743"/>
    <cellStyle name="Separador de milhares 6 3 3 2 2 3" xfId="24744"/>
    <cellStyle name="Separador de milhares 6 3 3 2 3 2" xfId="24745"/>
    <cellStyle name="Separador de milhares 6 3 3 3" xfId="24746"/>
    <cellStyle name="Separador de milhares 7" xfId="24747"/>
    <cellStyle name="Separador de milhares 7 2" xfId="24748"/>
    <cellStyle name="Separador de milhares 7 2 2" xfId="24749"/>
    <cellStyle name="Separador de milhares 7 2 2 2" xfId="24750"/>
    <cellStyle name="Separador de milhares 7 2 2 2 2" xfId="24751"/>
    <cellStyle name="Separador de milhares 7 2 2 2 2 2" xfId="24752"/>
    <cellStyle name="Separador de milhares 7 2 2 2 2 3" xfId="24753"/>
    <cellStyle name="Separador de milhares 7 2 2 2 3" xfId="24754"/>
    <cellStyle name="Separador de milhares 7 2 2 2 3 2" xfId="24755"/>
    <cellStyle name="Separador de milhares 7 2 2 2 4" xfId="24756"/>
    <cellStyle name="Separador de milhares 7 2 2 2 5" xfId="24757"/>
    <cellStyle name="Separador de milhares 7 2 2 2 6" xfId="24758"/>
    <cellStyle name="Separador de milhares 7 2 2 3" xfId="24759"/>
    <cellStyle name="Separador de milhares 7 2 2 3 2" xfId="24760"/>
    <cellStyle name="Separador de milhares 7 2 2 3 3" xfId="24761"/>
    <cellStyle name="Separador de milhares 7 2 2 4" xfId="24762"/>
    <cellStyle name="Separador de milhares 7 2 2 4 2" xfId="24763"/>
    <cellStyle name="Separador de milhares 7 2 2 4 3" xfId="24764"/>
    <cellStyle name="Separador de milhares 7 2 2 5" xfId="24765"/>
    <cellStyle name="Separador de milhares 7 2 2 5 2" xfId="24766"/>
    <cellStyle name="Separador de milhares 7 2 2 6" xfId="24767"/>
    <cellStyle name="Separador de milhares 7 2 2 7" xfId="24768"/>
    <cellStyle name="Separador de milhares 7 2 2 8" xfId="24769"/>
    <cellStyle name="Separador de milhares 7 2 2 9" xfId="24770"/>
    <cellStyle name="Separador de milhares 7 3" xfId="24771"/>
    <cellStyle name="Separador de milhares 7 3 10" xfId="24772"/>
    <cellStyle name="Separador de milhares 7 3 11" xfId="24773"/>
    <cellStyle name="Separador de milhares 7 3 2" xfId="24774"/>
    <cellStyle name="Separador de milhares 7 3 2 2" xfId="24775"/>
    <cellStyle name="Separador de milhares 7 3 2 2 2" xfId="24776"/>
    <cellStyle name="Separador de milhares 7 3 2 2 2 2" xfId="24777"/>
    <cellStyle name="Separador de milhares 7 3 2 3" xfId="24778"/>
    <cellStyle name="Separador de milhares 7 3 2 4" xfId="24779"/>
    <cellStyle name="Separador de milhares 7 3 2 5" xfId="24780"/>
    <cellStyle name="Separador de milhares 7 3 3" xfId="24781"/>
    <cellStyle name="Separador de milhares 7 3 3 2" xfId="24782"/>
    <cellStyle name="Separador de milhares 7 3 3 2 2 2" xfId="24783"/>
    <cellStyle name="Separador de milhares 7 3 3 3" xfId="24784"/>
    <cellStyle name="Separador de milhares 7 3 3 4" xfId="24785"/>
    <cellStyle name="Total 2 2 2 2 2 10 2" xfId="24786"/>
    <cellStyle name="Separador de milhares 7 3 4" xfId="24787"/>
    <cellStyle name="Separador de milhares 7 3 4 2" xfId="24788"/>
    <cellStyle name="Separador de milhares 7 3 4 3" xfId="24789"/>
    <cellStyle name="Total 2 2 2 2 2 10 3" xfId="24790"/>
    <cellStyle name="Separador de milhares 7 3 5" xfId="24791"/>
    <cellStyle name="Separador de milhares 7 3 5 2" xfId="24792"/>
    <cellStyle name="Separador de milhares 7 3 5 2 2" xfId="24793"/>
    <cellStyle name="Separador de milhares 7 3 5 3" xfId="24794"/>
    <cellStyle name="Separador de milhares 7 3 6" xfId="24795"/>
    <cellStyle name="Separador de milhares 7 3 6 2" xfId="24796"/>
    <cellStyle name="Separador de milhares 7 4" xfId="24797"/>
    <cellStyle name="Separador de milhares 7 4 10 2" xfId="24798"/>
    <cellStyle name="Separador de milhares 7 4 10 2 3" xfId="24799"/>
    <cellStyle name="Separador de milhares 7 4 10 3" xfId="24800"/>
    <cellStyle name="Separador de milhares 7 4 10 4" xfId="24801"/>
    <cellStyle name="Separador de milhares 7 4 11" xfId="24802"/>
    <cellStyle name="Separador de milhares 7 4 12" xfId="24803"/>
    <cellStyle name="Separador de milhares 7 4 13" xfId="24804"/>
    <cellStyle name="Separador de milhares 7 4 2" xfId="24805"/>
    <cellStyle name="Separador de milhares 7 4 2 2" xfId="24806"/>
    <cellStyle name="Separador de milhares 7 4 2 2 2" xfId="24807"/>
    <cellStyle name="Separador de milhares 7 4 2 2 2 2" xfId="24808"/>
    <cellStyle name="Separador de milhares 7 4 2 2 2 2 2 2 2" xfId="24809"/>
    <cellStyle name="Separador de milhares 7 4 2 2 3" xfId="24810"/>
    <cellStyle name="Separador de milhares 7 4 2 2 3 2" xfId="24811"/>
    <cellStyle name="Separador de milhares 7 4 2 2 3 3" xfId="24812"/>
    <cellStyle name="Separador de milhares 7 4 2 2 3 4" xfId="24813"/>
    <cellStyle name="Separador de milhares 7 4 2 3" xfId="24814"/>
    <cellStyle name="Separador de milhares 7 4 2 3 2" xfId="24815"/>
    <cellStyle name="Separador de milhares 7 4 2 3 2 2" xfId="24816"/>
    <cellStyle name="Separador de milhares 7 4 2 3 2 2 2" xfId="24817"/>
    <cellStyle name="Separador de milhares 7 4 2 3 2 3" xfId="24818"/>
    <cellStyle name="Separador de milhares 7 4 2 3 3" xfId="24819"/>
    <cellStyle name="Separador de milhares 7 4 2 3 3 2" xfId="24820"/>
    <cellStyle name="Separador de milhares 7 4 2 3 4" xfId="24821"/>
    <cellStyle name="Separador de milhares 7 4 2 4" xfId="24822"/>
    <cellStyle name="Separador de milhares 7 4 3" xfId="24823"/>
    <cellStyle name="Total 2 2 2 2 2 2 2 2 3" xfId="24824"/>
    <cellStyle name="Separador de milhares 7 4 3 2" xfId="24825"/>
    <cellStyle name="Separador de milhares 7 4 3 2 2 2" xfId="24826"/>
    <cellStyle name="Separador de milhares 7 4 3 2 2 2 2" xfId="24827"/>
    <cellStyle name="Separador de milhares 7 4 3 2 2 3" xfId="24828"/>
    <cellStyle name="Separador de milhares 7 4 3 2 3" xfId="24829"/>
    <cellStyle name="Separador de milhares 7 4 3 2 3 2" xfId="24830"/>
    <cellStyle name="Separador de milhares 7 4 3 2 4" xfId="24831"/>
    <cellStyle name="Separador de milhares 7 4 4" xfId="24832"/>
    <cellStyle name="Total 2 2 2 2 2 2 2 3 3" xfId="24833"/>
    <cellStyle name="Separador de milhares 7 4 4 2" xfId="24834"/>
    <cellStyle name="Separador de milhares 7 4 4 2 2" xfId="24835"/>
    <cellStyle name="Separador de milhares 7 4 4 2 3" xfId="24836"/>
    <cellStyle name="Separador de milhares 7 4 4 2 3 2" xfId="24837"/>
    <cellStyle name="Separador de milhares 7 4 4 2 4" xfId="24838"/>
    <cellStyle name="Separador de milhares 7 4 5" xfId="24839"/>
    <cellStyle name="Separador de milhares 7 4 5 2" xfId="24840"/>
    <cellStyle name="Separador de milhares 7 4 5 2 2" xfId="24841"/>
    <cellStyle name="Separador de milhares 7 4 5 2 2 2" xfId="24842"/>
    <cellStyle name="Separador de milhares 7 4 5 2 2 2 2" xfId="24843"/>
    <cellStyle name="Separador de milhares 7 4 5 2 2 3" xfId="24844"/>
    <cellStyle name="Separador de milhares 7 4 5 2 3" xfId="24845"/>
    <cellStyle name="Total 3 2 2 2 3 2 4" xfId="24846"/>
    <cellStyle name="Separador de milhares 7 4 5 2 3 2" xfId="24847"/>
    <cellStyle name="Separador de milhares 7 4 5 2 4" xfId="24848"/>
    <cellStyle name="Separador de milhares 7 4 6" xfId="24849"/>
    <cellStyle name="Total 3 2 10" xfId="24850"/>
    <cellStyle name="Separador de milhares 7 4 6 2" xfId="24851"/>
    <cellStyle name="Separador de milhares 7 4 6 2 2 2 2" xfId="24852"/>
    <cellStyle name="Total 3 2 2 2 5 5" xfId="24853"/>
    <cellStyle name="Separador de milhares 7 4 6 2 2 3" xfId="24854"/>
    <cellStyle name="Separador de milhares 7 4 7 2 2" xfId="24855"/>
    <cellStyle name="Total 3 2 3 2 5 4" xfId="24856"/>
    <cellStyle name="Separador de milhares 7 4 7 2 2 2" xfId="24857"/>
    <cellStyle name="Total 3 2 3 2 5 5" xfId="24858"/>
    <cellStyle name="Separador de milhares 7 4 7 2 2 3" xfId="24859"/>
    <cellStyle name="Separador de milhares 7 4 7 2 3" xfId="24860"/>
    <cellStyle name="Separador de milhares 7 4 7 2 4" xfId="24861"/>
    <cellStyle name="Separador de milhares 7 4 8 2 2" xfId="24862"/>
    <cellStyle name="Separador de milhares 7 4 8 2 3" xfId="24863"/>
    <cellStyle name="Separador de milhares 7 4 8 2 4" xfId="24864"/>
    <cellStyle name="Separador de milhares 7 4 9 2" xfId="24865"/>
    <cellStyle name="Separador de milhares 7 4 9 2 2" xfId="24866"/>
    <cellStyle name="Separador de milhares 7 4 9 2 2 2" xfId="24867"/>
    <cellStyle name="Separador de milhares 7 4 9 2 2 2 2" xfId="24868"/>
    <cellStyle name="Separador de milhares 7 4 9 2 2 2 3" xfId="24869"/>
    <cellStyle name="Separador de milhares 7 4 9 2 2 3" xfId="24870"/>
    <cellStyle name="Separador de milhares 7 4 9 3" xfId="24871"/>
    <cellStyle name="Separador de milhares 7 4 9 3 2" xfId="24872"/>
    <cellStyle name="Separador de milhares 7 4 9 3 2 2" xfId="24873"/>
    <cellStyle name="Separador de milhares 7 4 9 3 2 2 2 2" xfId="24874"/>
    <cellStyle name="Separador de milhares 7 4 9 3 2 3" xfId="24875"/>
    <cellStyle name="Separador de milhares 7 4 9 3 2 3 2" xfId="24876"/>
    <cellStyle name="Separador de milhares 7 4 9 3 2 4" xfId="24877"/>
    <cellStyle name="Separador de milhares 7 4 9 4" xfId="24878"/>
    <cellStyle name="Separador de milhares 7 4 9 4 2" xfId="24879"/>
    <cellStyle name="Separador de milhares 7 4 9 4 2 2" xfId="24880"/>
    <cellStyle name="Separador de milhares 7 4 9 4 3" xfId="24881"/>
    <cellStyle name="Separador de milhares 7 4 9 4 3 2" xfId="24882"/>
    <cellStyle name="Separador de milhares 7 4 9 4 4" xfId="24883"/>
    <cellStyle name="Separador de milhares 7 5" xfId="24884"/>
    <cellStyle name="Separador de milhares 7 5 2" xfId="24885"/>
    <cellStyle name="Separador de milhares 7 5 2 2" xfId="24886"/>
    <cellStyle name="Separador de milhares 7 5 2 2 2" xfId="24887"/>
    <cellStyle name="Separador de milhares 7 5 2 2 2 2" xfId="24888"/>
    <cellStyle name="Separador de milhares 7 5 2 3" xfId="24889"/>
    <cellStyle name="Separador de milhares 7 5 2 3 2" xfId="24890"/>
    <cellStyle name="Separador de milhares 7 5 2 4" xfId="24891"/>
    <cellStyle name="Separador de milhares 7 5 3" xfId="24892"/>
    <cellStyle name="Separador de milhares 8" xfId="24893"/>
    <cellStyle name="Separador de milhares 8 2" xfId="24894"/>
    <cellStyle name="Separador de milhares 8 2 2" xfId="24895"/>
    <cellStyle name="Separador de milhares 8 2 2 2" xfId="24896"/>
    <cellStyle name="Separador de milhares 8 2 2 2 2" xfId="24897"/>
    <cellStyle name="Separador de milhares 8 2 2 2 2 2" xfId="24898"/>
    <cellStyle name="Separador de milhares 8 2 2 2 2 2 2" xfId="24899"/>
    <cellStyle name="Separador de milhares 8 2 2 2 2 2 2 2" xfId="24900"/>
    <cellStyle name="Separador de milhares 8 2 2 2 2 2 2 3" xfId="24901"/>
    <cellStyle name="Separador de milhares 8 2 2 2 2 2 3" xfId="24902"/>
    <cellStyle name="Separador de milhares 8 2 2 2 2 2 3 2" xfId="24903"/>
    <cellStyle name="Separador de milhares 8 2 2 2 2 2 4" xfId="24904"/>
    <cellStyle name="Separador de milhares 8 2 2 2 2 3" xfId="24905"/>
    <cellStyle name="Separador de milhares 8 2 2 2 2 3 2" xfId="24906"/>
    <cellStyle name="Separador de milhares 8 2 2 2 2 3 2 2" xfId="24907"/>
    <cellStyle name="Separador de milhares 8 2 2 2 2 4" xfId="24908"/>
    <cellStyle name="Separador de milhares 8 2 2 2 2 4 2" xfId="24909"/>
    <cellStyle name="Separador de milhares 8 2 2 2 2 5" xfId="24910"/>
    <cellStyle name="Separador de milhares 8 2 2 2 3" xfId="24911"/>
    <cellStyle name="Separador de milhares 8 2 2 2 3 2" xfId="24912"/>
    <cellStyle name="Separador de milhares 8 2 2 2 3 2 2" xfId="24913"/>
    <cellStyle name="Separador de milhares 8 2 2 2 3 2 3" xfId="24914"/>
    <cellStyle name="Separador de milhares 8 2 2 2 3 2 4" xfId="24915"/>
    <cellStyle name="Separador de milhares 8 2 2 2 4" xfId="24916"/>
    <cellStyle name="Separador de milhares 8 2 2 2 4 2" xfId="24917"/>
    <cellStyle name="Total 2 2 3 2 3 5" xfId="24918"/>
    <cellStyle name="Separador de milhares 8 2 2 2 4 2 2" xfId="24919"/>
    <cellStyle name="Separador de milhares 8 2 2 2 4 3" xfId="24920"/>
    <cellStyle name="Total 2 2 3 2 4 5" xfId="24921"/>
    <cellStyle name="Separador de milhares 8 2 2 2 4 3 2" xfId="24922"/>
    <cellStyle name="Vírgula 2 3 2 2 2 2 2" xfId="24923"/>
    <cellStyle name="Separador de milhares 8 2 2 2 4 4" xfId="24924"/>
    <cellStyle name="Separador de milhares 8 2 2 2 5" xfId="24925"/>
    <cellStyle name="Separador de milhares 8 2 2 2 5 2" xfId="24926"/>
    <cellStyle name="Total 2 2 3 3 3 5" xfId="24927"/>
    <cellStyle name="Separador de milhares 8 2 2 2 5 2 2" xfId="24928"/>
    <cellStyle name="Separador de milhares 8 2 2 2 5 3" xfId="24929"/>
    <cellStyle name="Separador de milhares 8 2 2 2 6" xfId="24930"/>
    <cellStyle name="Separador de milhares 8 2 2 2 6 2" xfId="24931"/>
    <cellStyle name="Total 2 2 3 4 3 5" xfId="24932"/>
    <cellStyle name="Separador de milhares 8 2 2 2 6 2 2" xfId="24933"/>
    <cellStyle name="Separador de milhares 8 2 2 2 6 3" xfId="24934"/>
    <cellStyle name="Separador de milhares 8 2 2 2 7 2" xfId="24935"/>
    <cellStyle name="Separador de milhares 8 2 2 2 9" xfId="24936"/>
    <cellStyle name="Separador de milhares 8 2 2 3" xfId="24937"/>
    <cellStyle name="Separador de milhares 8 2 2 3 2" xfId="24938"/>
    <cellStyle name="Vírgula 3 2 2 2 2 3 2" xfId="24939"/>
    <cellStyle name="Separador de milhares 8 2 2 3 2 2 2 2" xfId="24940"/>
    <cellStyle name="Separador de milhares 8 2 2 3 3" xfId="24941"/>
    <cellStyle name="Separador de milhares 8 2 2 3 4" xfId="24942"/>
    <cellStyle name="Separador de milhares 8 2 2 3 5" xfId="24943"/>
    <cellStyle name="Total 2 2 3 2 2 3 3 2" xfId="24944"/>
    <cellStyle name="Separador de milhares 8 2 2 4" xfId="24945"/>
    <cellStyle name="Separador de milhares 8 2 2 4 2" xfId="24946"/>
    <cellStyle name="Separador de milhares 8 2 2 4 3" xfId="24947"/>
    <cellStyle name="Separador de milhares 8 2 2 4 4" xfId="24948"/>
    <cellStyle name="Total 2 2 3 2 2 3 3 3" xfId="24949"/>
    <cellStyle name="Separador de milhares 8 2 2 5" xfId="24950"/>
    <cellStyle name="Separador de milhares 8 2 2 6" xfId="24951"/>
    <cellStyle name="Separador de milhares 8 2 3" xfId="24952"/>
    <cellStyle name="Separador de milhares 8 2 3 2" xfId="24953"/>
    <cellStyle name="Separador de milhares 8 2 3 2 2" xfId="24954"/>
    <cellStyle name="Separador de milhares 8 2 3 2 2 3" xfId="24955"/>
    <cellStyle name="Separador de milhares 8 2 3 2 3" xfId="24956"/>
    <cellStyle name="Separador de milhares 8 2 3 2 3 2" xfId="24957"/>
    <cellStyle name="Separador de milhares 8 2 3 2 4" xfId="24958"/>
    <cellStyle name="Separador de milhares 8 2 3 3" xfId="24959"/>
    <cellStyle name="Separador de milhares 8 3" xfId="24960"/>
    <cellStyle name="Separador de milhares 8 3 2" xfId="24961"/>
    <cellStyle name="Separador de milhares 8 3 2 10" xfId="24962"/>
    <cellStyle name="Separador de milhares 8 3 2 11" xfId="24963"/>
    <cellStyle name="Separador de milhares 8 3 2 12" xfId="24964"/>
    <cellStyle name="Separador de milhares 8 3 2 2" xfId="24965"/>
    <cellStyle name="Separador de milhares 8 3 2 2 2" xfId="24966"/>
    <cellStyle name="Separador de milhares 8 3 2 2 2 2" xfId="24967"/>
    <cellStyle name="Separador de milhares 8 3 2 2 2 2 2" xfId="24968"/>
    <cellStyle name="Separador de milhares 8 3 2 2 2 2 3" xfId="24969"/>
    <cellStyle name="Separador de milhares 8 3 2 2 3" xfId="24970"/>
    <cellStyle name="Separador de milhares 8 3 2 2 3 2" xfId="24971"/>
    <cellStyle name="Separador de milhares 8 3 2 2 3 2 2" xfId="24972"/>
    <cellStyle name="Separador de milhares 8 3 2 2 4" xfId="24973"/>
    <cellStyle name="Separador de milhares 8 3 2 2 4 2" xfId="24974"/>
    <cellStyle name="Separador de milhares 8 3 2 2 5" xfId="24975"/>
    <cellStyle name="Separador de milhares 8 3 2 3 2" xfId="24976"/>
    <cellStyle name="Separador de milhares 8 3 2 3 2 2 2" xfId="24977"/>
    <cellStyle name="Separador de milhares 8 3 2 3 2 2 2 2" xfId="24978"/>
    <cellStyle name="Separador de milhares 8 3 2 3 2 2 3" xfId="24979"/>
    <cellStyle name="Total 2 2 3 2 2 4 3 2" xfId="24980"/>
    <cellStyle name="Separador de milhares 8 3 2 4" xfId="24981"/>
    <cellStyle name="Separador de milhares 8 3 2 4 2" xfId="24982"/>
    <cellStyle name="Separador de milhares 8 3 2 4 2 2" xfId="24983"/>
    <cellStyle name="Separador de milhares 8 3 2 4 3" xfId="24984"/>
    <cellStyle name="Separador de milhares 8 3 2 4 4" xfId="24985"/>
    <cellStyle name="Total 2 2 3 2 2 4 3 3" xfId="24986"/>
    <cellStyle name="Separador de milhares 8 3 2 5" xfId="24987"/>
    <cellStyle name="Separador de milhares 8 3 2 5 2" xfId="24988"/>
    <cellStyle name="Separador de milhares 8 3 2 5 2 2" xfId="24989"/>
    <cellStyle name="Separador de milhares 8 3 2 5 3" xfId="24990"/>
    <cellStyle name="Separador de milhares 8 3 2 6" xfId="24991"/>
    <cellStyle name="Separador de milhares 8 3 2 6 2" xfId="24992"/>
    <cellStyle name="Separador de milhares 8 3 2 6 2 2" xfId="24993"/>
    <cellStyle name="Separador de milhares 8 3 2 6 3" xfId="24994"/>
    <cellStyle name="Separador de milhares 8 3 2 7" xfId="24995"/>
    <cellStyle name="Vírgula 6 4 2 3" xfId="24996"/>
    <cellStyle name="Separador de milhares 8 3 2 7 2" xfId="24997"/>
    <cellStyle name="Separador de milhares 8 3 3" xfId="24998"/>
    <cellStyle name="Separador de milhares 8 3 3 2" xfId="24999"/>
    <cellStyle name="Separador de milhares 8 3 3 2 4" xfId="25000"/>
    <cellStyle name="Separador de milhares 8 3 3 3" xfId="25001"/>
    <cellStyle name="Separador de milhares 8 4" xfId="25002"/>
    <cellStyle name="Separador de milhares 8 4 2" xfId="25003"/>
    <cellStyle name="Separador de milhares_planilha orçamentária PORTO BELO 2 - COMPLETA" xfId="25004"/>
    <cellStyle name="Separador de milhares 8 4 2 2" xfId="25005"/>
    <cellStyle name="Separador de milhares 8 4 2 2 2" xfId="25006"/>
    <cellStyle name="Separador de milhares 8 4 2 2 3" xfId="25007"/>
    <cellStyle name="Separador de milhares 8 4 2 2 4" xfId="25008"/>
    <cellStyle name="Separador de milhares 8 4 2 2 5" xfId="25009"/>
    <cellStyle name="Separador de milhares 8 4 2 3 2" xfId="25010"/>
    <cellStyle name="Separador de milhares 8 4 2 3 2 2" xfId="25011"/>
    <cellStyle name="Separador de milhares 8 4 2 3 3" xfId="25012"/>
    <cellStyle name="Separador de milhares 8 4 2 3 4" xfId="25013"/>
    <cellStyle name="Total 2 2 3 2 2 5 3 2" xfId="25014"/>
    <cellStyle name="Separador de milhares 8 4 2 4" xfId="25015"/>
    <cellStyle name="Total 2 2 3 2 2 5 3 3" xfId="25016"/>
    <cellStyle name="Separador de milhares 8 4 2 5" xfId="25017"/>
    <cellStyle name="Separador de milhares 8 4 2 6" xfId="25018"/>
    <cellStyle name="Separador de milhares 8 4 2 7" xfId="25019"/>
    <cellStyle name="Separador de milhares 8 4 3" xfId="25020"/>
    <cellStyle name="Total 2 2 2 2 2 3 2 2 3" xfId="25021"/>
    <cellStyle name="Separador de milhares 8 4 3 2" xfId="25022"/>
    <cellStyle name="Separador de milhares 8 4 3 3" xfId="25023"/>
    <cellStyle name="Separador de milhares 8 4 4" xfId="25024"/>
    <cellStyle name="Separador de milhares 8 4 5" xfId="25025"/>
    <cellStyle name="Separador de milhares 8 5" xfId="25026"/>
    <cellStyle name="Separador de milhares 8 5 2" xfId="25027"/>
    <cellStyle name="Separador de milhares 8 5 2 2" xfId="25028"/>
    <cellStyle name="Separador de milhares 8 5 2 2 3" xfId="25029"/>
    <cellStyle name="Separador de milhares 8 5 2 3" xfId="25030"/>
    <cellStyle name="Separador de milhares 8 5 2 3 2" xfId="25031"/>
    <cellStyle name="Separador de milhares 8 5 2 4" xfId="25032"/>
    <cellStyle name="Separador de milhares 8 5 2 5" xfId="25033"/>
    <cellStyle name="Separador de milhares 8 5 2 6" xfId="25034"/>
    <cellStyle name="Separador de milhares 8 5 3" xfId="25035"/>
    <cellStyle name="Separador de milhares 8 5 4" xfId="25036"/>
    <cellStyle name="Separador de milhares 8 6" xfId="25037"/>
    <cellStyle name="Separador de milhares 8 6 2" xfId="25038"/>
    <cellStyle name="Separador de milhares 8 6 2 2" xfId="25039"/>
    <cellStyle name="Separador de milhares 8 6 2 2 2 2" xfId="25040"/>
    <cellStyle name="Separador de milhares 8 6 2 3" xfId="25041"/>
    <cellStyle name="Separador de milhares 8 6 2 3 2" xfId="25042"/>
    <cellStyle name="Separador de milhares 8 6 3" xfId="25043"/>
    <cellStyle name="Separador de milhares 9" xfId="25044"/>
    <cellStyle name="Separador de milhares 9 2" xfId="25045"/>
    <cellStyle name="Separador de milhares 9 2 2" xfId="25046"/>
    <cellStyle name="Separador de milhares 9 2 2 10" xfId="25047"/>
    <cellStyle name="Separador de milhares 9 2 2 2" xfId="25048"/>
    <cellStyle name="Separador de milhares 9 2 2 2 2 2" xfId="25049"/>
    <cellStyle name="Separador de milhares 9 2 2 2 2 2 2" xfId="25050"/>
    <cellStyle name="Separador de milhares 9 2 2 2 3" xfId="25051"/>
    <cellStyle name="Separador de milhares 9 2 2 2 3 2" xfId="25052"/>
    <cellStyle name="Separador de milhares 9 2 2 2 6" xfId="25053"/>
    <cellStyle name="Separador de milhares 9 2 2 3" xfId="25054"/>
    <cellStyle name="Separador de milhares 9 2 2 3 2" xfId="25055"/>
    <cellStyle name="Separador de milhares 9 2 2 3 3" xfId="25056"/>
    <cellStyle name="Separador de milhares 9 2 2 4" xfId="25057"/>
    <cellStyle name="Separador de milhares 9 2 2 4 2" xfId="25058"/>
    <cellStyle name="Separador de milhares 9 2 2 4 2 2" xfId="25059"/>
    <cellStyle name="Separador de milhares 9 2 2 4 3" xfId="25060"/>
    <cellStyle name="Separador de milhares 9 2 2 5 2" xfId="25061"/>
    <cellStyle name="Separador de milhares 9 3" xfId="25062"/>
    <cellStyle name="Separador de milhares 9 3 10" xfId="25063"/>
    <cellStyle name="Texto Explicativo 2 3" xfId="25064"/>
    <cellStyle name="Título 1 1 12" xfId="25065"/>
    <cellStyle name="Título 1 1 15" xfId="25066"/>
    <cellStyle name="Título 1 1 6" xfId="25067"/>
    <cellStyle name="Título 1 1 7" xfId="25068"/>
    <cellStyle name="Título 1 1 8" xfId="25069"/>
    <cellStyle name="Título 1 1 9" xfId="25070"/>
    <cellStyle name="Título 3 2 2 2" xfId="25071"/>
    <cellStyle name="Total 2" xfId="25072"/>
    <cellStyle name="Total 2 2 2 10 3" xfId="25073"/>
    <cellStyle name="Total 2 2 2 10 4" xfId="25074"/>
    <cellStyle name="Total 2 2 2 11" xfId="25075"/>
    <cellStyle name="Total 2 2 2 11 2" xfId="25076"/>
    <cellStyle name="Total 2 2 2 11 3" xfId="25077"/>
    <cellStyle name="Total 2 2 2 11 4" xfId="25078"/>
    <cellStyle name="Total 2 2 2 12" xfId="25079"/>
    <cellStyle name="Total 2 2 2 12 2" xfId="25080"/>
    <cellStyle name="Total 2 2 2 12 3" xfId="25081"/>
    <cellStyle name="Total 2 2 2 13" xfId="25082"/>
    <cellStyle name="Total 2 2 2 14" xfId="25083"/>
    <cellStyle name="Total 2 2 2 2" xfId="25084"/>
    <cellStyle name="Total 2 2 2 2 11 2" xfId="25085"/>
    <cellStyle name="Total 2 2 2 2 12" xfId="25086"/>
    <cellStyle name="Total 2 2 2 2 2" xfId="25087"/>
    <cellStyle name="Total 2 2 2 2 2 10" xfId="25088"/>
    <cellStyle name="Total 2 2 2 2 2 11" xfId="25089"/>
    <cellStyle name="Total 2 2 2 2 2 12" xfId="25090"/>
    <cellStyle name="Total 2 2 2 2 2 2 2 2" xfId="25091"/>
    <cellStyle name="Total 2 2 2 2 2 2 2 2 2" xfId="25092"/>
    <cellStyle name="Total 2 2 2 2 2 2 2 2 4" xfId="25093"/>
    <cellStyle name="Total 2 2 2 2 2 2 2 3" xfId="25094"/>
    <cellStyle name="Total 2 2 2 2 2 2 2 3 2" xfId="25095"/>
    <cellStyle name="Total 2 2 2 2 2 2 2 6" xfId="25096"/>
    <cellStyle name="Total 2 2 2 2 2 2 3 2 2" xfId="25097"/>
    <cellStyle name="Total 2 2 2 2 2 2 3 2 3" xfId="25098"/>
    <cellStyle name="Total 2 2 2 2 2 2 3 2 4" xfId="25099"/>
    <cellStyle name="Total 2 2 2 2 2 2 3 3" xfId="25100"/>
    <cellStyle name="Total 2 2 2 2 2 2 3 3 2" xfId="25101"/>
    <cellStyle name="Total 2 2 2 2 2 2 3 3 3" xfId="25102"/>
    <cellStyle name="Total 2 2 2 2 2 2 3 6" xfId="25103"/>
    <cellStyle name="Total 2 2 2 2 2 2 4 2" xfId="25104"/>
    <cellStyle name="Total 2 2 2 2 2 2 4 2 2" xfId="25105"/>
    <cellStyle name="Total 2 2 2 2 2 2 4 2 3" xfId="25106"/>
    <cellStyle name="Total 2 2 2 2 2 2 4 2 4" xfId="25107"/>
    <cellStyle name="Total 2 2 2 2 2 2 4 3" xfId="25108"/>
    <cellStyle name="Total 2 2 2 2 2 2 4 3 2" xfId="25109"/>
    <cellStyle name="Total 2 2 2 2 2 2 4 3 3" xfId="25110"/>
    <cellStyle name="Total 2 2 2 2 2 2 4 4" xfId="25111"/>
    <cellStyle name="Total 2 2 2 2 2 2 4 5" xfId="25112"/>
    <cellStyle name="Total 2 2 2 2 2 2 4 6" xfId="25113"/>
    <cellStyle name="Total 2 2 2 2 2 2 5 2 2" xfId="25114"/>
    <cellStyle name="Total 2 2 2 2 2 2 5 2 3" xfId="25115"/>
    <cellStyle name="Total 2 2 2 2 2 2 5 2 4" xfId="25116"/>
    <cellStyle name="Total 2 2 2 2 2 2 5 3 2" xfId="25117"/>
    <cellStyle name="Total 2 2 2 2 2 2 5 3 3" xfId="25118"/>
    <cellStyle name="Total 2 2 2 2 2 2 5 5" xfId="25119"/>
    <cellStyle name="Total 2 2 2 2 2 2 5 6" xfId="25120"/>
    <cellStyle name="Total 2 2 2 2 2 2 6" xfId="25121"/>
    <cellStyle name="Total 2 2 2 2 2 2 6 2" xfId="25122"/>
    <cellStyle name="Total 2 2 2 2 2 2 6 2 2" xfId="25123"/>
    <cellStyle name="Total 2 2 2 2 2 2 6 2 3" xfId="25124"/>
    <cellStyle name="Total 2 2 2 2 2 2 6 2 4" xfId="25125"/>
    <cellStyle name="Total 2 2 2 2 2 2 6 3" xfId="25126"/>
    <cellStyle name="Total 2 2 2 2 2 2 6 4" xfId="25127"/>
    <cellStyle name="Total 2 2 2 2 2 2 6 5" xfId="25128"/>
    <cellStyle name="Total 2 2 2 2 2 2 7" xfId="25129"/>
    <cellStyle name="Total 2 2 2 2 2 2 7 3" xfId="25130"/>
    <cellStyle name="Total 2 2 2 2 2 2 7 4" xfId="25131"/>
    <cellStyle name="Total 2 2 2 2 2 2 9" xfId="25132"/>
    <cellStyle name="Total 2 2 2 2 2 3" xfId="25133"/>
    <cellStyle name="Total 2 2 2 2 2 3 2 2" xfId="25134"/>
    <cellStyle name="Total 2 2 2 2 2 3 2 2 2" xfId="25135"/>
    <cellStyle name="Total 2 2 2 2 2 3 3" xfId="25136"/>
    <cellStyle name="Total 2 2 2 2 2 3 3 2" xfId="25137"/>
    <cellStyle name="Total 2 2 2 2 2 3 4" xfId="25138"/>
    <cellStyle name="Total 2 2 2 2 2 3 5" xfId="25139"/>
    <cellStyle name="Total 2 2 2 2 2 3 5 2" xfId="25140"/>
    <cellStyle name="Total 2 2 2 2 2 3 6" xfId="25141"/>
    <cellStyle name="Total 2 2 2 2 2 3 6 2" xfId="25142"/>
    <cellStyle name="Total 2 2 2 2 2 3 7" xfId="25143"/>
    <cellStyle name="Total 2 2 2 2 2 3 8" xfId="25144"/>
    <cellStyle name="Total 2 2 2 2 2 3 9" xfId="25145"/>
    <cellStyle name="Total 2 2 2 2 2 4" xfId="25146"/>
    <cellStyle name="Total 2 2 2 2 2 4 3" xfId="25147"/>
    <cellStyle name="Total 2 2 2 2 2 4 3 2" xfId="25148"/>
    <cellStyle name="Total 3 3 3 3 2 2 2" xfId="25149"/>
    <cellStyle name="Total 2 2 2 2 2 4 4" xfId="25150"/>
    <cellStyle name="Total 3 3 3 3 2 2 3" xfId="25151"/>
    <cellStyle name="Total 2 2 2 2 2 4 5" xfId="25152"/>
    <cellStyle name="Total 2 2 2 2 2 4 6" xfId="25153"/>
    <cellStyle name="Total 2 2 2 2 2 5 2" xfId="25154"/>
    <cellStyle name="Total 2 2 2 2 2 5 3" xfId="25155"/>
    <cellStyle name="Total 2 2 2 2 2 6 2" xfId="25156"/>
    <cellStyle name="Total 2 2 2 2 2 6 3" xfId="25157"/>
    <cellStyle name="Total 2 2 2 2 2 6 5" xfId="25158"/>
    <cellStyle name="Total 2 2 2 2 2 7 2" xfId="25159"/>
    <cellStyle name="Total 2 2 2 2 2 7 2 2" xfId="25160"/>
    <cellStyle name="Total 2 2 2 2 2 7 2 3" xfId="25161"/>
    <cellStyle name="Total 2 2 2 2 2 7 2 4" xfId="25162"/>
    <cellStyle name="Total 2 2 2 2 2 7 3" xfId="25163"/>
    <cellStyle name="Total 2 2 2 2 2 7 4" xfId="25164"/>
    <cellStyle name="Total 2 2 4 2 2 2" xfId="25165"/>
    <cellStyle name="Total 2 2 2 2 2 7 5" xfId="25166"/>
    <cellStyle name="Total 2 2 2 2 2 8" xfId="25167"/>
    <cellStyle name="Total 2 2 2 2 2 8 3" xfId="25168"/>
    <cellStyle name="Total 2 2 2 2 2 8 4" xfId="25169"/>
    <cellStyle name="Total 2 2 2 2 2 9" xfId="25170"/>
    <cellStyle name="Total 3 3 4 5 2 4" xfId="25171"/>
    <cellStyle name="Total 2 2 2 2 2 9 2" xfId="25172"/>
    <cellStyle name="Total 2 2 2 2 2 9 3" xfId="25173"/>
    <cellStyle name="Total 2 2 2 2 2 9 4" xfId="25174"/>
    <cellStyle name="Total 2 2 2 2 3" xfId="25175"/>
    <cellStyle name="Total 2 2 2 2 3 2" xfId="25176"/>
    <cellStyle name="Total 2 2 2 2 3 2 2" xfId="25177"/>
    <cellStyle name="Total 2 2 2 2 3 2 2 2" xfId="25178"/>
    <cellStyle name="Total 2 2 2 2 3 2 2 3" xfId="25179"/>
    <cellStyle name="Total 2 2 2 2 3 2 3" xfId="25180"/>
    <cellStyle name="Total 2 2 2 2 3 2 3 2" xfId="25181"/>
    <cellStyle name="Total 2 2 2 2 3 2 4" xfId="25182"/>
    <cellStyle name="Total 2 2 2 2 3 2 5" xfId="25183"/>
    <cellStyle name="Total 2 2 2 2 3 2 6" xfId="25184"/>
    <cellStyle name="Total 2 2 2 2 3 3" xfId="25185"/>
    <cellStyle name="Total 2 2 2 2 3 3 2 2" xfId="25186"/>
    <cellStyle name="Total 2 2 2 2 3 3 2 3" xfId="25187"/>
    <cellStyle name="Total 2 2 2 2 3 3 2 4" xfId="25188"/>
    <cellStyle name="Total 2 2 2 2 3 3 3" xfId="25189"/>
    <cellStyle name="Total 2 2 2 2 3 3 3 2" xfId="25190"/>
    <cellStyle name="Total 2 2 2 2 3 3 4" xfId="25191"/>
    <cellStyle name="Total 2 2 2 2 3 3 5" xfId="25192"/>
    <cellStyle name="Total 2 2 2 2 3 3 6" xfId="25193"/>
    <cellStyle name="Total 2 2 2 2 3 4" xfId="25194"/>
    <cellStyle name="Total 2 2 2 2 3 4 2 4" xfId="25195"/>
    <cellStyle name="Total 2 2 2 2 3 4 3 3" xfId="25196"/>
    <cellStyle name="Total 2 2 2 2 3 4 4" xfId="25197"/>
    <cellStyle name="Total 2 2 2 2 3 4 5" xfId="25198"/>
    <cellStyle name="Total 2 2 2 2 3 4 6" xfId="25199"/>
    <cellStyle name="Total 2 2 2 2 3 5" xfId="25200"/>
    <cellStyle name="Total 3 2 2 2 2 3 2 4" xfId="25201"/>
    <cellStyle name="Total 2 2 2 2 3 5 2 2" xfId="25202"/>
    <cellStyle name="Total 2 2 2 2 3 5 2 3" xfId="25203"/>
    <cellStyle name="Total 2 2 2 2 3 5 2 4" xfId="25204"/>
    <cellStyle name="Total 2 2 2 2 3 5 3" xfId="25205"/>
    <cellStyle name="Total 2 2 2 2 3 5 3 2" xfId="25206"/>
    <cellStyle name="Total 2 2 2 2 3 5 3 3" xfId="25207"/>
    <cellStyle name="Total 2 2 2 2 3 5 6" xfId="25208"/>
    <cellStyle name="Total 2 2 2 2 3 6" xfId="25209"/>
    <cellStyle name="Total 3 2 2 2 2 4 2 4" xfId="25210"/>
    <cellStyle name="Total 2 2 2 2 3 6 2 2" xfId="25211"/>
    <cellStyle name="Total 2 2 2 2 3 6 3" xfId="25212"/>
    <cellStyle name="Total 2 2 2 2 3 6 5" xfId="25213"/>
    <cellStyle name="Total 2 2 2 2 3 7" xfId="25214"/>
    <cellStyle name="Total 2 2 2 2 3 7 3" xfId="25215"/>
    <cellStyle name="Total 2 2 2 2 3 7 4" xfId="25216"/>
    <cellStyle name="Total 2 2 2 2 3 8" xfId="25217"/>
    <cellStyle name="Total 2 2 2 2 3 8 3" xfId="25218"/>
    <cellStyle name="Total 2 2 2 2 3 8 4" xfId="25219"/>
    <cellStyle name="Total 2 2 2 2 3 9" xfId="25220"/>
    <cellStyle name="Total 2 2 2 2 3 9 3" xfId="25221"/>
    <cellStyle name="Total 2 2 2 2 4 2" xfId="25222"/>
    <cellStyle name="Total 2 2 2 2 4 3" xfId="25223"/>
    <cellStyle name="Total 2 2 2 2 4 4" xfId="25224"/>
    <cellStyle name="Total 2 2 2 2 4 5" xfId="25225"/>
    <cellStyle name="Total 2 2 2 2 4 5 3" xfId="25226"/>
    <cellStyle name="Total 2 2 2 2 4 6" xfId="25227"/>
    <cellStyle name="Total 2 2 2 2 4 7" xfId="25228"/>
    <cellStyle name="Total 2 2 2 2 4 8" xfId="25229"/>
    <cellStyle name="Total 2 2 2 2 4 9" xfId="25230"/>
    <cellStyle name="Total 2 2 2 2 5" xfId="25231"/>
    <cellStyle name="Total 2 2 2 2 5 2 2" xfId="25232"/>
    <cellStyle name="Total 2 2 2 2 5 2 3" xfId="25233"/>
    <cellStyle name="Total 2 2 2 2 5 2 4" xfId="25234"/>
    <cellStyle name="Total 2 2 2 2 5 3" xfId="25235"/>
    <cellStyle name="Total 2 2 2 2 5 5" xfId="25236"/>
    <cellStyle name="Total 2 2 2 2 6" xfId="25237"/>
    <cellStyle name="Total 2 2 2 2 6 2" xfId="25238"/>
    <cellStyle name="Total 2 2 2 2 6 2 2" xfId="25239"/>
    <cellStyle name="Total 2 2 2 2 6 2 3" xfId="25240"/>
    <cellStyle name="Total 2 2 2 2 6 2 4" xfId="25241"/>
    <cellStyle name="Total 2 2 2 2 6 5" xfId="25242"/>
    <cellStyle name="Total 2 2 2 2 7" xfId="25243"/>
    <cellStyle name="Total 2 2 2 2 7 2" xfId="25244"/>
    <cellStyle name="Total 2 2 2 2 7 2 2" xfId="25245"/>
    <cellStyle name="Total 2 2 2 2 7 2 3" xfId="25246"/>
    <cellStyle name="Total 2 2 2 2 7 2 4" xfId="25247"/>
    <cellStyle name="Total 2 2 2 2 7 3" xfId="25248"/>
    <cellStyle name="Total 2 2 2 2 7 4" xfId="25249"/>
    <cellStyle name="Total 2 2 2 2 7 5" xfId="25250"/>
    <cellStyle name="Total 2 2 2 2 8" xfId="25251"/>
    <cellStyle name="Total 2 2 2 2 8 2 3" xfId="25252"/>
    <cellStyle name="Total 2 2 2 2 8 2 4" xfId="25253"/>
    <cellStyle name="Total 2 2 2 2 8 5" xfId="25254"/>
    <cellStyle name="Total 2 2 2 2 9" xfId="25255"/>
    <cellStyle name="Total 2 2 2 3 12" xfId="25256"/>
    <cellStyle name="Total 2 2 2 3 13" xfId="25257"/>
    <cellStyle name="Total 2 2 2 3 2 10 2" xfId="25258"/>
    <cellStyle name="Total 2 2 2 3 2 10 3" xfId="25259"/>
    <cellStyle name="Total 2 2 2 3 2 11" xfId="25260"/>
    <cellStyle name="Total 2 2 2 3 2 12" xfId="25261"/>
    <cellStyle name="Total 2 2 2 3 2 2 10" xfId="25262"/>
    <cellStyle name="Total 2 2 2 3 2 2 11" xfId="25263"/>
    <cellStyle name="Total 2 2 2 3 2 2 2" xfId="25264"/>
    <cellStyle name="Total 2 2 2 3 2 2 2 2 2" xfId="25265"/>
    <cellStyle name="Total 2 2 2 3 2 2 2 2 3" xfId="25266"/>
    <cellStyle name="Total 2 2 2 3 2 2 2 2 4" xfId="25267"/>
    <cellStyle name="Total 2 2 2 3 2 2 2 3 2" xfId="25268"/>
    <cellStyle name="Total 2 2 2 3 2 2 2 3 3" xfId="25269"/>
    <cellStyle name="Total 2 2 2 3 2 2 2 4" xfId="25270"/>
    <cellStyle name="Total 2 2 2 3 2 2 2 5" xfId="25271"/>
    <cellStyle name="Total 2 2 2 3 2 2 2 6" xfId="25272"/>
    <cellStyle name="Total 2 2 2 3 2 2 3" xfId="25273"/>
    <cellStyle name="Total 2 2 2 3 2 2 3 2 3" xfId="25274"/>
    <cellStyle name="Total 2 2 2 3 2 2 3 2 4" xfId="25275"/>
    <cellStyle name="Total 2 2 2 3 2 2 3 3 2" xfId="25276"/>
    <cellStyle name="Total 2 2 2 3 2 2 3 3 3" xfId="25277"/>
    <cellStyle name="Total 2 2 2 3 2 2 3 4" xfId="25278"/>
    <cellStyle name="Total 2 2 2 3 2 2 3 5" xfId="25279"/>
    <cellStyle name="Total 2 2 2 3 2 2 3 6" xfId="25280"/>
    <cellStyle name="Total 2 2 2 3 2 2 4" xfId="25281"/>
    <cellStyle name="Total 2 2 2 3 2 2 4 2" xfId="25282"/>
    <cellStyle name="Total 2 2 2 3 2 2 4 2 2" xfId="25283"/>
    <cellStyle name="Total 2 2 2 3 2 2 4 2 3" xfId="25284"/>
    <cellStyle name="Total 2 2 2 3 2 2 4 3" xfId="25285"/>
    <cellStyle name="Total 2 2 2 3 2 2 4 3 2" xfId="25286"/>
    <cellStyle name="Total 2 2 2 3 2 2 4 3 3" xfId="25287"/>
    <cellStyle name="Total 2 2 2 3 2 2 4 4" xfId="25288"/>
    <cellStyle name="Total 2 2 2 3 2 2 4 5" xfId="25289"/>
    <cellStyle name="Total 2 2 2 3 2 2 4 6" xfId="25290"/>
    <cellStyle name="Total 2 2 2 3 2 2 5" xfId="25291"/>
    <cellStyle name="Total 2 2 2 3 2 2 5 2" xfId="25292"/>
    <cellStyle name="Total 2 2 2 3 2 2 5 2 2" xfId="25293"/>
    <cellStyle name="Total 2 2 2 3 2 2 5 2 3" xfId="25294"/>
    <cellStyle name="Total 2 2 2 3 2 2 5 3" xfId="25295"/>
    <cellStyle name="Total 2 2 2 3 2 2 5 3 2" xfId="25296"/>
    <cellStyle name="Total 2 2 2 3 2 2 5 3 3" xfId="25297"/>
    <cellStyle name="Total 2 2 2 3 2 2 5 4" xfId="25298"/>
    <cellStyle name="Total 2 2 2 3 2 2 5 5" xfId="25299"/>
    <cellStyle name="Total 2 2 2 3 2 2 5 6" xfId="25300"/>
    <cellStyle name="Total 2 2 2 3 2 2 6" xfId="25301"/>
    <cellStyle name="Total 2 2 2 3 2 2 6 2" xfId="25302"/>
    <cellStyle name="Total 2 2 2 3 2 2 6 2 3" xfId="25303"/>
    <cellStyle name="Total 2 2 2 3 2 2 6 2 4" xfId="25304"/>
    <cellStyle name="Total 2 2 2 3 2 2 6 3" xfId="25305"/>
    <cellStyle name="Total 2 2 2 3 2 2 6 4" xfId="25306"/>
    <cellStyle name="Total 2 2 2 3 2 2 7" xfId="25307"/>
    <cellStyle name="Total 2 2 2 3 2 2 7 2" xfId="25308"/>
    <cellStyle name="Total 2 2 2 3 2 2 7 3" xfId="25309"/>
    <cellStyle name="Total 2 2 2 3 2 2 7 4" xfId="25310"/>
    <cellStyle name="Total 2 2 2 3 2 2 8 2" xfId="25311"/>
    <cellStyle name="Total 2 2 2 3 2 2 8 3" xfId="25312"/>
    <cellStyle name="Total 2 2 2 3 2 2 8 4" xfId="25313"/>
    <cellStyle name="Total 2 2 2 3 2 2 9" xfId="25314"/>
    <cellStyle name="Total 2 2 2 3 2 2 9 2" xfId="25315"/>
    <cellStyle name="Total 2 2 2 3 2 2 9 3" xfId="25316"/>
    <cellStyle name="Total 2 2 2 3 2 3" xfId="25317"/>
    <cellStyle name="Total 2 2 2 3 2 3 2" xfId="25318"/>
    <cellStyle name="Total 2 2 2 3 2 3 2 2" xfId="25319"/>
    <cellStyle name="Total 2 2 2 3 2 3 2 2 2" xfId="25320"/>
    <cellStyle name="Total 2 2 2 3 2 3 2 2 3" xfId="25321"/>
    <cellStyle name="Total 2 2 2 3 2 3 2 3" xfId="25322"/>
    <cellStyle name="Total 2 2 2 3 2 3 2 4" xfId="25323"/>
    <cellStyle name="Total 2 2 2 3 2 3 2 5" xfId="25324"/>
    <cellStyle name="Total 2 2 2 3 2 3 3" xfId="25325"/>
    <cellStyle name="Total 2 2 2 3 2 3 3 2" xfId="25326"/>
    <cellStyle name="Total 2 2 2 3 2 3 3 3" xfId="25327"/>
    <cellStyle name="Total 2 2 2 3 2 3 4" xfId="25328"/>
    <cellStyle name="Total 2 2 2 3 2 3 4 2" xfId="25329"/>
    <cellStyle name="Total 2 2 2 3 2 3 4 3" xfId="25330"/>
    <cellStyle name="Total 2 2 2 3 2 3 5" xfId="25331"/>
    <cellStyle name="Total 2 2 2 3 2 3 5 2" xfId="25332"/>
    <cellStyle name="Total 2 2 2 3 2 3 5 3" xfId="25333"/>
    <cellStyle name="Total 2 2 2 3 2 3 6" xfId="25334"/>
    <cellStyle name="Total 2 2 2 3 2 3 6 2" xfId="25335"/>
    <cellStyle name="Total 2 2 2 3 2 3 6 3" xfId="25336"/>
    <cellStyle name="Total 2 2 2 3 2 3 7" xfId="25337"/>
    <cellStyle name="Total 2 2 2 3 2 3 8" xfId="25338"/>
    <cellStyle name="Total 2 2 2 3 2 3 9" xfId="25339"/>
    <cellStyle name="Total 2 2 2 3 2 4" xfId="25340"/>
    <cellStyle name="Total 2 2 2 3 2 4 2" xfId="25341"/>
    <cellStyle name="Total 2 2 2 3 2 4 3" xfId="25342"/>
    <cellStyle name="Total 2 2 2 3 2 4 3 3" xfId="25343"/>
    <cellStyle name="Total 2 2 2 3 2 4 4" xfId="25344"/>
    <cellStyle name="Total 2 2 2 3 2 4 5" xfId="25345"/>
    <cellStyle name="Total 2 2 2 3 2 4 6" xfId="25346"/>
    <cellStyle name="Total 2 2 2 3 2 5 2" xfId="25347"/>
    <cellStyle name="Total 2 2 2 3 2 5 3" xfId="25348"/>
    <cellStyle name="Total 2 2 2 3 2 5 4" xfId="25349"/>
    <cellStyle name="Total 2 2 2 3 2 5 5" xfId="25350"/>
    <cellStyle name="Total 2 2 2 3 2 6 2" xfId="25351"/>
    <cellStyle name="Total 2 2 2 3 2 6 2 4" xfId="25352"/>
    <cellStyle name="Total 2 2 2 3 2 6 3" xfId="25353"/>
    <cellStyle name="Total 2 2 2 3 2 6 4" xfId="25354"/>
    <cellStyle name="Total 2 2 2 3 2 6 5" xfId="25355"/>
    <cellStyle name="Total 2 2 2 3 2 7" xfId="25356"/>
    <cellStyle name="Total 2 2 2 3 2 7 2" xfId="25357"/>
    <cellStyle name="Total 2 2 2 3 2 8" xfId="25358"/>
    <cellStyle name="Total 2 2 2 3 2 8 2" xfId="25359"/>
    <cellStyle name="Total 2 2 2 3 2 9" xfId="25360"/>
    <cellStyle name="Total 2 2 2 3 2 9 2" xfId="25361"/>
    <cellStyle name="Total 2 2 2 3 3 12" xfId="25362"/>
    <cellStyle name="Total 2 2 2 3 3 2" xfId="25363"/>
    <cellStyle name="Total 2 2 2 3 3 2 2" xfId="25364"/>
    <cellStyle name="Total 2 2 2 3 3 2 3" xfId="25365"/>
    <cellStyle name="Total 2 2 2 3 3 3" xfId="25366"/>
    <cellStyle name="Total 2 2 2 3 3 3 2" xfId="25367"/>
    <cellStyle name="Total 2 2 2 3 3 3 3" xfId="25368"/>
    <cellStyle name="Total 2 2 2 3 3 3 4" xfId="25369"/>
    <cellStyle name="Total 2 2 2 3 3 3 5" xfId="25370"/>
    <cellStyle name="Total 2 2 2 3 3 3 6" xfId="25371"/>
    <cellStyle name="Total 2 2 2 3 3 4" xfId="25372"/>
    <cellStyle name="Total 2 2 2 3 3 4 2" xfId="25373"/>
    <cellStyle name="Total 2 2 2 3 3 4 2 2" xfId="25374"/>
    <cellStyle name="Total 2 2 2 3 3 4 3" xfId="25375"/>
    <cellStyle name="Total 2 2 2 3 3 4 3 3" xfId="25376"/>
    <cellStyle name="Total 2 2 2 3 3 4 4" xfId="25377"/>
    <cellStyle name="Total 2 2 2 3 3 4 5" xfId="25378"/>
    <cellStyle name="Total 2 2 2 3 3 4 6" xfId="25379"/>
    <cellStyle name="Total 2 2 2 3 3 5" xfId="25380"/>
    <cellStyle name="Total 2 2 2 3 3 5 2" xfId="25381"/>
    <cellStyle name="Total 2 2 2 3 3 5 2 2" xfId="25382"/>
    <cellStyle name="Total 2 2 2 3 3 5 2 3" xfId="25383"/>
    <cellStyle name="Total 2 2 2 3 3 5 3" xfId="25384"/>
    <cellStyle name="Total 2 2 2 3 3 5 3 2" xfId="25385"/>
    <cellStyle name="Total 2 2 2 3 3 5 3 3" xfId="25386"/>
    <cellStyle name="Total 2 2 2 3 3 5 4" xfId="25387"/>
    <cellStyle name="Total 2 2 2 3 3 5 5" xfId="25388"/>
    <cellStyle name="Total 2 2 2 3 3 5 6" xfId="25389"/>
    <cellStyle name="Total 2 2 2 3 3 6" xfId="25390"/>
    <cellStyle name="Total 2 2 2 3 3 7" xfId="25391"/>
    <cellStyle name="Total 2 2 2 3 3 8" xfId="25392"/>
    <cellStyle name="Total 2 2 2 3 3 9" xfId="25393"/>
    <cellStyle name="Total 2 2 2 3 3 9 2" xfId="25394"/>
    <cellStyle name="Total 2 2 2 3 4" xfId="25395"/>
    <cellStyle name="Total 2 2 2 3 4 2" xfId="25396"/>
    <cellStyle name="Total 2 2 2 3 4 2 2" xfId="25397"/>
    <cellStyle name="Total 3 2 2 2 4 2 4" xfId="25398"/>
    <cellStyle name="Total 2 2 2 3 4 2 2 2" xfId="25399"/>
    <cellStyle name="Total 2 2 2 3 4 2 2 3" xfId="25400"/>
    <cellStyle name="Total 2 2 2 3 4 2 3" xfId="25401"/>
    <cellStyle name="Total 2 2 2 3 4 2 5" xfId="25402"/>
    <cellStyle name="Total 2 2 2 3 4 3" xfId="25403"/>
    <cellStyle name="Total 2 2 2 3 4 4" xfId="25404"/>
    <cellStyle name="Total 2 2 2 3 4 4 2" xfId="25405"/>
    <cellStyle name="Total 2 2 2 3 4 5" xfId="25406"/>
    <cellStyle name="Total 2 2 2 3 4 5 2" xfId="25407"/>
    <cellStyle name="Total 2 2 2 3 4 6" xfId="25408"/>
    <cellStyle name="Total 2 2 2 3 4 7" xfId="25409"/>
    <cellStyle name="Total 2 2 2 3 4 8" xfId="25410"/>
    <cellStyle name="Total 2 2 2 3 4 9" xfId="25411"/>
    <cellStyle name="Total 2 2 2 3 5" xfId="25412"/>
    <cellStyle name="Total 3 2 11 4" xfId="25413"/>
    <cellStyle name="Total 2 2 2 3 5 2 3" xfId="25414"/>
    <cellStyle name="Total 2 2 2 3 5 2 4" xfId="25415"/>
    <cellStyle name="Total 3 2 12 3" xfId="25416"/>
    <cellStyle name="Total 2 2 2 3 5 3 2" xfId="25417"/>
    <cellStyle name="Total 2 2 2 3 6" xfId="25418"/>
    <cellStyle name="Total 2 2 2 3 6 2" xfId="25419"/>
    <cellStyle name="Total 2 2 2 3 6 2 2" xfId="25420"/>
    <cellStyle name="Total 2 2 2 3 6 2 3" xfId="25421"/>
    <cellStyle name="Total 2 2 2 3 6 2 4" xfId="25422"/>
    <cellStyle name="Total 2 2 2 3 6 3" xfId="25423"/>
    <cellStyle name="Total 2 2 2 3 6 4" xfId="25424"/>
    <cellStyle name="Total 2 2 2 3 6 5" xfId="25425"/>
    <cellStyle name="Total 2 2 2 3 7" xfId="25426"/>
    <cellStyle name="Total 2 2 2 3 7 2" xfId="25427"/>
    <cellStyle name="Total 2 2 2 3 7 2 2" xfId="25428"/>
    <cellStyle name="Total 2 2 2 3 7 2 3" xfId="25429"/>
    <cellStyle name="Total 2 2 2 3 7 2 4" xfId="25430"/>
    <cellStyle name="Total 2 2 2 3 7 3" xfId="25431"/>
    <cellStyle name="Total 2 2 2 3 7 4" xfId="25432"/>
    <cellStyle name="Total 2 2 2 3 7 5" xfId="25433"/>
    <cellStyle name="Total 2 2 2 3 8" xfId="25434"/>
    <cellStyle name="Total 2 2 2 3 8 2 3" xfId="25435"/>
    <cellStyle name="Total 2 2 2 3 8 5" xfId="25436"/>
    <cellStyle name="Total 2 2 2 3 9" xfId="25437"/>
    <cellStyle name="Total 2 2 2 4 10" xfId="25438"/>
    <cellStyle name="Total 2 2 2 4 11" xfId="25439"/>
    <cellStyle name="Total 2 2 2 4 12" xfId="25440"/>
    <cellStyle name="Total 2 2 2 4 2 2 2" xfId="25441"/>
    <cellStyle name="Total 2 2 2 4 2 2 3" xfId="25442"/>
    <cellStyle name="Total 2 2 2 4 2 2 4" xfId="25443"/>
    <cellStyle name="Total 2 2 2 4 2 3" xfId="25444"/>
    <cellStyle name="Total 2 2 2 4 2 3 2" xfId="25445"/>
    <cellStyle name="Total 2 2 2 4 2 3 3" xfId="25446"/>
    <cellStyle name="Total 2 2 2 4 3 2" xfId="25447"/>
    <cellStyle name="Total 2 2 2 4 3 2 4" xfId="25448"/>
    <cellStyle name="Total 2 2 2 4 3 3" xfId="25449"/>
    <cellStyle name="Total 2 2 2 4 3 3 3" xfId="25450"/>
    <cellStyle name="Total 2 2 2 4 4 2" xfId="25451"/>
    <cellStyle name="Total 2 2 2 4 4 2 2" xfId="25452"/>
    <cellStyle name="Total 2 2 2 4 4 2 3" xfId="25453"/>
    <cellStyle name="Total 2 2 2 4 4 3" xfId="25454"/>
    <cellStyle name="Total 2 2 2 4 4 4" xfId="25455"/>
    <cellStyle name="Total 2 2 2 4 4 5" xfId="25456"/>
    <cellStyle name="Total 2 2 2 4 4 6" xfId="25457"/>
    <cellStyle name="Total 2 2 2 4 5" xfId="25458"/>
    <cellStyle name="Total 2 2 2 4 5 2 2" xfId="25459"/>
    <cellStyle name="Total 2 2 2 4 5 2 3" xfId="25460"/>
    <cellStyle name="Total 2 2 2 4 5 2 4" xfId="25461"/>
    <cellStyle name="Total 2 2 2 4 5 3 3" xfId="25462"/>
    <cellStyle name="Total 2 2 2 4 6" xfId="25463"/>
    <cellStyle name="Vírgula 3 5" xfId="25464"/>
    <cellStyle name="Total 2 2 2 4 6 2" xfId="25465"/>
    <cellStyle name="Vírgula 3 5 2" xfId="25466"/>
    <cellStyle name="Total 2 2 2 4 6 2 2" xfId="25467"/>
    <cellStyle name="Total 2 2 2 4 6 2 3" xfId="25468"/>
    <cellStyle name="Total 2 2 2 4 6 3" xfId="25469"/>
    <cellStyle name="Total 2 2 2 4 6 4" xfId="25470"/>
    <cellStyle name="Total 2 2 2 4 6 5" xfId="25471"/>
    <cellStyle name="Vírgula 4 5" xfId="25472"/>
    <cellStyle name="Total 2 2 2 4 7 2" xfId="25473"/>
    <cellStyle name="Vírgula 4 6" xfId="25474"/>
    <cellStyle name="Total 2 2 2 4 7 3" xfId="25475"/>
    <cellStyle name="Vírgula 4 7" xfId="25476"/>
    <cellStyle name="Total 2 2 2 4 7 4" xfId="25477"/>
    <cellStyle name="Total 2 2 2 4 8" xfId="25478"/>
    <cellStyle name="Vírgula 5 5" xfId="25479"/>
    <cellStyle name="Total 2 2 3 2 2 10" xfId="25480"/>
    <cellStyle name="Total 2 2 2 4 8 2" xfId="25481"/>
    <cellStyle name="Vírgula 5 6" xfId="25482"/>
    <cellStyle name="Total 2 2 3 2 2 11" xfId="25483"/>
    <cellStyle name="Total 2 2 2 4 8 3" xfId="25484"/>
    <cellStyle name="Total 2 2 3 2 2 12" xfId="25485"/>
    <cellStyle name="Total 2 2 2 4 8 4" xfId="25486"/>
    <cellStyle name="Total 2 2 2 4 9" xfId="25487"/>
    <cellStyle name="Vírgula 6 5" xfId="25488"/>
    <cellStyle name="Total 2 2 2 4 9 2" xfId="25489"/>
    <cellStyle name="Total 2 2 2 4 9 3" xfId="25490"/>
    <cellStyle name="Total 2 2 2 5 2" xfId="25491"/>
    <cellStyle name="Total 2 2 2 5 2 2 3" xfId="25492"/>
    <cellStyle name="Total 2 2 2 5 2 3" xfId="25493"/>
    <cellStyle name="Total 2 2 2 5 3 2" xfId="25494"/>
    <cellStyle name="Total 2 2 2 5 3 3" xfId="25495"/>
    <cellStyle name="Total 2 2 2 5 4 2" xfId="25496"/>
    <cellStyle name="Total 2 2 2 5 4 3" xfId="25497"/>
    <cellStyle name="Total 2 2 2 5 5" xfId="25498"/>
    <cellStyle name="Total 2 2 2 5 5 2" xfId="25499"/>
    <cellStyle name="Total 2 2 2 5 5 3" xfId="25500"/>
    <cellStyle name="Total 2 2 2 5 6" xfId="25501"/>
    <cellStyle name="Total 2 2 2 5 6 2" xfId="25502"/>
    <cellStyle name="Total 2 2 2 5 6 3" xfId="25503"/>
    <cellStyle name="Total 2 2 2 5 8" xfId="25504"/>
    <cellStyle name="Total 2 2 2 5 9" xfId="25505"/>
    <cellStyle name="Total 2 2 2 6 2" xfId="25506"/>
    <cellStyle name="Total 2 2 2 6 2 2" xfId="25507"/>
    <cellStyle name="Total 2 2 2 6 2 2 2" xfId="25508"/>
    <cellStyle name="Total 2 2 2 6 2 2 3" xfId="25509"/>
    <cellStyle name="Total 2 2 2 6 2 3" xfId="25510"/>
    <cellStyle name="Total 2 2 2 6 2 4" xfId="25511"/>
    <cellStyle name="Total 2 2 2 6 3 2" xfId="25512"/>
    <cellStyle name="Total 2 2 2 6 3 3" xfId="25513"/>
    <cellStyle name="Total 2 2 2 6 4 2" xfId="25514"/>
    <cellStyle name="Total 2 2 2 6 4 3" xfId="25515"/>
    <cellStyle name="Total 2 2 2 6 5" xfId="25516"/>
    <cellStyle name="Total 2 2 2 6 5 2" xfId="25517"/>
    <cellStyle name="Total 2 2 2 6 5 3" xfId="25518"/>
    <cellStyle name="Total 2 2 2 6 6" xfId="25519"/>
    <cellStyle name="Total 2 2 2 6 6 2" xfId="25520"/>
    <cellStyle name="Total 2 2 2 6 6 3" xfId="25521"/>
    <cellStyle name="Total 2 2 2 6 8" xfId="25522"/>
    <cellStyle name="Total 2 2 2 6 9" xfId="25523"/>
    <cellStyle name="Total 2 2 2 7" xfId="25524"/>
    <cellStyle name="Total 2 2 2 7 2" xfId="25525"/>
    <cellStyle name="Total 2 2 2 7 2 2" xfId="25526"/>
    <cellStyle name="Total 2 2 2 7 2 3" xfId="25527"/>
    <cellStyle name="Total 2 2 2 7 5" xfId="25528"/>
    <cellStyle name="Total 2 2 2 8" xfId="25529"/>
    <cellStyle name="Total 2 2 2 8 2" xfId="25530"/>
    <cellStyle name="Total 2 2 2 8 2 3" xfId="25531"/>
    <cellStyle name="Total 2 2 2 8 5" xfId="25532"/>
    <cellStyle name="Total 2 2 2 9" xfId="25533"/>
    <cellStyle name="Total 2 2 2 9 2" xfId="25534"/>
    <cellStyle name="Total 2 2 2 9 5" xfId="25535"/>
    <cellStyle name="Total 2 2 3 10 3" xfId="25536"/>
    <cellStyle name="Total 2 2 3 11 3" xfId="25537"/>
    <cellStyle name="Total 2 2 3 11 4" xfId="25538"/>
    <cellStyle name="Total 2 2 3 12" xfId="25539"/>
    <cellStyle name="Total 2 2 3 12 2" xfId="25540"/>
    <cellStyle name="Total 2 2 3 12 3" xfId="25541"/>
    <cellStyle name="Total 2 2 3 13" xfId="25542"/>
    <cellStyle name="Total 2 2 3 14" xfId="25543"/>
    <cellStyle name="Total 2 2 3 2 12" xfId="25544"/>
    <cellStyle name="Total 2 2 3 2 2" xfId="25545"/>
    <cellStyle name="Vírgula 16" xfId="25546"/>
    <cellStyle name="Total 2 2 3 2 2 2" xfId="25547"/>
    <cellStyle name="Total 2 2 3 2 2 2 2 3" xfId="25548"/>
    <cellStyle name="Total 2 2 3 2 2 2 2 4" xfId="25549"/>
    <cellStyle name="Total 2 2 3 2 2 2 3" xfId="25550"/>
    <cellStyle name="Total 2 2 3 2 2 2 3 2" xfId="25551"/>
    <cellStyle name="Total 2 2 3 2 2 2 3 3" xfId="25552"/>
    <cellStyle name="Total 2 2 3 2 2 2 4" xfId="25553"/>
    <cellStyle name="Total 2 2 3 2 2 2 5" xfId="25554"/>
    <cellStyle name="Total 2 2 3 2 2 2 6" xfId="25555"/>
    <cellStyle name="Total 2 2 3 2 2 3" xfId="25556"/>
    <cellStyle name="Total 2 2 3 2 2 3 2 2" xfId="25557"/>
    <cellStyle name="Total 2 2 3 2 2 3 2 3" xfId="25558"/>
    <cellStyle name="Total 2 2 3 2 2 3 2 4" xfId="25559"/>
    <cellStyle name="Total 2 2 3 2 2 3 3" xfId="25560"/>
    <cellStyle name="Total 2 2 3 2 2 3 6" xfId="25561"/>
    <cellStyle name="Total 2 2 3 2 2 4" xfId="25562"/>
    <cellStyle name="Total 2 2 3 2 2 4 2 3" xfId="25563"/>
    <cellStyle name="Total 2 2 3 2 2 4 2 4" xfId="25564"/>
    <cellStyle name="Total 2 2 3 2 2 4 3" xfId="25565"/>
    <cellStyle name="Total 2 2 3 2 2 4 4" xfId="25566"/>
    <cellStyle name="Total 2 2 3 2 2 4 5" xfId="25567"/>
    <cellStyle name="Total 2 2 3 2 2 4 6" xfId="25568"/>
    <cellStyle name="Total 2 2 3 2 2 5 2" xfId="25569"/>
    <cellStyle name="Total 2 2 3 2 2 5 2 3" xfId="25570"/>
    <cellStyle name="Total 2 2 3 2 2 5 2 4" xfId="25571"/>
    <cellStyle name="Total 2 2 3 2 2 5 3" xfId="25572"/>
    <cellStyle name="Total 2 2 3 2 2 5 4" xfId="25573"/>
    <cellStyle name="Total 2 2 3 2 2 5 5" xfId="25574"/>
    <cellStyle name="Total 2 2 3 2 2 5 6" xfId="25575"/>
    <cellStyle name="Total 2 2 3 2 2 6 2" xfId="25576"/>
    <cellStyle name="Total 2 2 3 2 2 6 2 2" xfId="25577"/>
    <cellStyle name="Total 2 2 3 2 2 6 2 3" xfId="25578"/>
    <cellStyle name="Total 2 2 3 2 2 6 2 4" xfId="25579"/>
    <cellStyle name="Total 2 2 3 2 2 6 3" xfId="25580"/>
    <cellStyle name="Total 2 2 3 2 2 6 4" xfId="25581"/>
    <cellStyle name="Total 2 2 3 2 2 6 5" xfId="25582"/>
    <cellStyle name="Total 2 2 3 2 2 8" xfId="25583"/>
    <cellStyle name="Total 2 2 3 2 2 8 2" xfId="25584"/>
    <cellStyle name="Total 2 2 3 2 2 8 3" xfId="25585"/>
    <cellStyle name="Total 2 2 3 2 2 8 4" xfId="25586"/>
    <cellStyle name="Total 2 2 3 2 2 9" xfId="25587"/>
    <cellStyle name="Total 2 2 3 2 2 9 2" xfId="25588"/>
    <cellStyle name="Total 2 2 3 2 2 9 3" xfId="25589"/>
    <cellStyle name="Total 2 2 3 2 3" xfId="25590"/>
    <cellStyle name="Total 2 2 3 2 3 2" xfId="25591"/>
    <cellStyle name="Total 2 2 3 2 3 3" xfId="25592"/>
    <cellStyle name="Total 2 2 3 2 3 4" xfId="25593"/>
    <cellStyle name="Total 2 2 3 2 4" xfId="25594"/>
    <cellStyle name="Total 2 2 3 2 4 2" xfId="25595"/>
    <cellStyle name="Total 2 2 3 2 4 3" xfId="25596"/>
    <cellStyle name="Total 2 2 3 2 4 4" xfId="25597"/>
    <cellStyle name="Total 2 2 3 2 5" xfId="25598"/>
    <cellStyle name="Total 2 2 3 2 5 5" xfId="25599"/>
    <cellStyle name="Total 2 2 3 2 6" xfId="25600"/>
    <cellStyle name="Total 2 2 3 2 6 2" xfId="25601"/>
    <cellStyle name="Total 2 2 3 2 6 2 2" xfId="25602"/>
    <cellStyle name="Total 2 2 3 2 6 2 4" xfId="25603"/>
    <cellStyle name="Total 2 2 3 2 6 5" xfId="25604"/>
    <cellStyle name="Total 2 2 3 2 7" xfId="25605"/>
    <cellStyle name="Total 2 2 3 2 7 2" xfId="25606"/>
    <cellStyle name="Total 2 2 3 2 7 2 2" xfId="25607"/>
    <cellStyle name="Total 2 2 3 2 7 2 4" xfId="25608"/>
    <cellStyle name="Total 2 2 3 2 7 4" xfId="25609"/>
    <cellStyle name="Total 2 2 3 2 7 5" xfId="25610"/>
    <cellStyle name="Total 2 2 3 2 8" xfId="25611"/>
    <cellStyle name="Total 2 2 3 2 9" xfId="25612"/>
    <cellStyle name="Total 2 2 3 3 10" xfId="25613"/>
    <cellStyle name="Total 2 2 3 3 11" xfId="25614"/>
    <cellStyle name="Total 2 2 3 3 12" xfId="25615"/>
    <cellStyle name="Total 2 2 3 3 2 10" xfId="25616"/>
    <cellStyle name="Total 2 2 3 3 2 11" xfId="25617"/>
    <cellStyle name="Total 2 2 3 3 2 12" xfId="25618"/>
    <cellStyle name="Total 2 2 3 3 2 2" xfId="25619"/>
    <cellStyle name="Total 2 2 3 3 2 2 2" xfId="25620"/>
    <cellStyle name="Total 2 2 3 3 2 2 2 2" xfId="25621"/>
    <cellStyle name="Total 2 2 3 3 2 2 3" xfId="25622"/>
    <cellStyle name="Total 2 2 3 3 2 2 3 2" xfId="25623"/>
    <cellStyle name="Total 2 2 3 3 2 3" xfId="25624"/>
    <cellStyle name="Total 2 2 3 3 2 3 2" xfId="25625"/>
    <cellStyle name="Total 2 2 3 3 2 3 2 2" xfId="25626"/>
    <cellStyle name="Total 2 2 3 3 2 3 2 3" xfId="25627"/>
    <cellStyle name="Total 2 2 3 3 2 3 2 4" xfId="25628"/>
    <cellStyle name="Total 2 2 3 3 2 3 3" xfId="25629"/>
    <cellStyle name="Total 2 2 3 3 2 3 3 2" xfId="25630"/>
    <cellStyle name="Total 2 2 3 3 2 3 3 3" xfId="25631"/>
    <cellStyle name="Total 2 2 3 3 2 4" xfId="25632"/>
    <cellStyle name="Total 2 2 3 3 2 4 2" xfId="25633"/>
    <cellStyle name="Total 2 2 3 3 2 4 2 2" xfId="25634"/>
    <cellStyle name="Total 2 2 3 3 2 4 2 3" xfId="25635"/>
    <cellStyle name="Total 2 2 3 3 2 4 2 4" xfId="25636"/>
    <cellStyle name="Total 2 2 3 3 2 4 3" xfId="25637"/>
    <cellStyle name="Total 2 2 3 3 2 4 3 2" xfId="25638"/>
    <cellStyle name="Total 2 2 3 3 2 4 3 3" xfId="25639"/>
    <cellStyle name="Total 2 2 3 3 2 5 2" xfId="25640"/>
    <cellStyle name="Total 2 2 3 3 2 5 2 2" xfId="25641"/>
    <cellStyle name="Total 2 2 3 3 2 5 2 3" xfId="25642"/>
    <cellStyle name="Total 2 2 3 3 2 5 2 4" xfId="25643"/>
    <cellStyle name="Total 2 2 3 3 2 5 3" xfId="25644"/>
    <cellStyle name="Total 2 2 3 3 2 5 3 2" xfId="25645"/>
    <cellStyle name="Total 2 2 3 3 2 5 3 3" xfId="25646"/>
    <cellStyle name="Total 2 2 3 3 2 5 4" xfId="25647"/>
    <cellStyle name="Total 2 2 3 3 2 5 6" xfId="25648"/>
    <cellStyle name="Total 2 2 3 3 2 6 2" xfId="25649"/>
    <cellStyle name="Total 2 2 3 3 2 6 2 2" xfId="25650"/>
    <cellStyle name="Total 2 2 3 3 2 6 2 3" xfId="25651"/>
    <cellStyle name="Total 2 2 3 3 2 6 2 4" xfId="25652"/>
    <cellStyle name="Total 2 2 3 3 2 6 3" xfId="25653"/>
    <cellStyle name="Total 2 2 3 3 2 6 5" xfId="25654"/>
    <cellStyle name="Total 2 2 3 3 2 7 2" xfId="25655"/>
    <cellStyle name="Total 2 2 3 3 2 8 2" xfId="25656"/>
    <cellStyle name="Total 2 2 3 3 2 9" xfId="25657"/>
    <cellStyle name="Total 2 2 3 3 2 9 2" xfId="25658"/>
    <cellStyle name="Total 2 2 3 3 3 2" xfId="25659"/>
    <cellStyle name="Total 2 2 3 3 3 2 2" xfId="25660"/>
    <cellStyle name="Total 2 2 3 3 3 2 2 2" xfId="25661"/>
    <cellStyle name="Total 2 2 3 3 3 2 2 3" xfId="25662"/>
    <cellStyle name="Total 2 2 3 3 3 2 3" xfId="25663"/>
    <cellStyle name="Total 2 2 3 3 3 3" xfId="25664"/>
    <cellStyle name="Total 2 2 3 3 3 3 2" xfId="25665"/>
    <cellStyle name="Total 2 2 3 3 3 3 3" xfId="25666"/>
    <cellStyle name="Total 2 2 3 3 3 4" xfId="25667"/>
    <cellStyle name="Total 2 2 3 3 3 4 2" xfId="25668"/>
    <cellStyle name="Total 2 2 3 3 3 4 3" xfId="25669"/>
    <cellStyle name="Total 2 2 3 3 3 5 2" xfId="25670"/>
    <cellStyle name="Total 2 2 3 3 3 5 3" xfId="25671"/>
    <cellStyle name="Total 2 2 3 3 4" xfId="25672"/>
    <cellStyle name="Total 2 2 3 3 4 2" xfId="25673"/>
    <cellStyle name="Total 2 2 3 3 4 2 2" xfId="25674"/>
    <cellStyle name="Total 2 2 3 3 4 3" xfId="25675"/>
    <cellStyle name="Total 2 2 3 3 4 3 2" xfId="25676"/>
    <cellStyle name="Total 2 2 3 3 4 4" xfId="25677"/>
    <cellStyle name="Total 2 2 3 3 4 5" xfId="25678"/>
    <cellStyle name="Total 2 2 3 3 5" xfId="25679"/>
    <cellStyle name="Total 2 2 3 3 6" xfId="25680"/>
    <cellStyle name="Total 2 2 3 3 6 2" xfId="25681"/>
    <cellStyle name="Total 2 2 3 3 6 5" xfId="25682"/>
    <cellStyle name="Total 2 2 3 3 7" xfId="25683"/>
    <cellStyle name="Total 2 2 3 3 7 2" xfId="25684"/>
    <cellStyle name="Total 2 2 3 3 7 2 2" xfId="25685"/>
    <cellStyle name="Total 2 2 3 3 7 2 4" xfId="25686"/>
    <cellStyle name="Total 2 2 3 3 7 3" xfId="25687"/>
    <cellStyle name="Total 2 2 3 3 7 4" xfId="25688"/>
    <cellStyle name="Total 2 2 3 3 7 5" xfId="25689"/>
    <cellStyle name="Total 2 2 3 3 8" xfId="25690"/>
    <cellStyle name="Total 2 2 3 3 9" xfId="25691"/>
    <cellStyle name="Total 2 2 3 4 10" xfId="25692"/>
    <cellStyle name="Total 2 2 3 4 11" xfId="25693"/>
    <cellStyle name="Total 2 2 3 4 12" xfId="25694"/>
    <cellStyle name="Total 2 2 3 4 2 2" xfId="25695"/>
    <cellStyle name="Total 2 2 3 4 2 2 2" xfId="25696"/>
    <cellStyle name="Total 2 2 3 4 2 3" xfId="25697"/>
    <cellStyle name="Total 2 2 3 4 2 3 2" xfId="25698"/>
    <cellStyle name="Total 2 2 3 4 2 3 3" xfId="25699"/>
    <cellStyle name="Total 2 2 3 4 2 4" xfId="25700"/>
    <cellStyle name="Total 2 2 3 4 2 5" xfId="25701"/>
    <cellStyle name="Total 2 2 3 4 2 6" xfId="25702"/>
    <cellStyle name="Total 2 2 3 4 3" xfId="25703"/>
    <cellStyle name="Total 2 2 3 4 3 2" xfId="25704"/>
    <cellStyle name="Total 2 2 3 4 3 2 2" xfId="25705"/>
    <cellStyle name="Total 2 2 3 4 3 3" xfId="25706"/>
    <cellStyle name="Total 2 2 3 4 3 3 2" xfId="25707"/>
    <cellStyle name="Total 2 2 3 4 3 3 3" xfId="25708"/>
    <cellStyle name="Total 2 2 3 4 3 4" xfId="25709"/>
    <cellStyle name="Total 2 2 3 4 4" xfId="25710"/>
    <cellStyle name="Total 2 2 3 4 4 2" xfId="25711"/>
    <cellStyle name="Total 2 2 3 4 4 2 2" xfId="25712"/>
    <cellStyle name="Total 2 2 3 4 4 3" xfId="25713"/>
    <cellStyle name="Total 2 2 3 4 4 3 2" xfId="25714"/>
    <cellStyle name="Total 2 2 3 4 4 4" xfId="25715"/>
    <cellStyle name="Total 2 2 3 4 4 5" xfId="25716"/>
    <cellStyle name="Total 2 2 3 4 5" xfId="25717"/>
    <cellStyle name="Total 2 2 3 4 5 2 2" xfId="25718"/>
    <cellStyle name="Total 2 2 3 4 5 3 2" xfId="25719"/>
    <cellStyle name="Total 2 2 3 4 5 4" xfId="25720"/>
    <cellStyle name="Total 2 2 3 4 5 5" xfId="25721"/>
    <cellStyle name="Total 2 2 3 4 5 6" xfId="25722"/>
    <cellStyle name="Total 2 2 3 4 6" xfId="25723"/>
    <cellStyle name="Total 2 2 3 4 6 2" xfId="25724"/>
    <cellStyle name="Total 2 2 3 4 6 2 2" xfId="25725"/>
    <cellStyle name="Total 2 2 3 4 6 3" xfId="25726"/>
    <cellStyle name="Total 2 2 3 4 6 4" xfId="25727"/>
    <cellStyle name="Total 2 2 3 4 6 5" xfId="25728"/>
    <cellStyle name="Total 2 2 3 4 7" xfId="25729"/>
    <cellStyle name="Total 2 2 3 4 7 2" xfId="25730"/>
    <cellStyle name="Total 2 2 3 4 7 4" xfId="25731"/>
    <cellStyle name="Total 2 2 3 4 8" xfId="25732"/>
    <cellStyle name="Total 2 2 3 4 9" xfId="25733"/>
    <cellStyle name="Total 2 2 3 5 2 2" xfId="25734"/>
    <cellStyle name="Total 2 2 3 5 2 2 2" xfId="25735"/>
    <cellStyle name="Total 2 2 3 5 2 2 3" xfId="25736"/>
    <cellStyle name="Total 2 2 3 5 2 3" xfId="25737"/>
    <cellStyle name="Total 2 2 3 5 2 4" xfId="25738"/>
    <cellStyle name="Total 2 2 3 5 2 5" xfId="25739"/>
    <cellStyle name="Total 2 2 3 5 3" xfId="25740"/>
    <cellStyle name="Total 2 2 3 5 3 2" xfId="25741"/>
    <cellStyle name="Total 2 2 3 5 3 3" xfId="25742"/>
    <cellStyle name="Total 2 2 3 5 4" xfId="25743"/>
    <cellStyle name="Total 2 2 3 5 4 2" xfId="25744"/>
    <cellStyle name="Total 2 2 3 5 4 3" xfId="25745"/>
    <cellStyle name="Total 2 2 3 5 5" xfId="25746"/>
    <cellStyle name="Total 2 2 3 5 5 2" xfId="25747"/>
    <cellStyle name="Total 2 2 3 5 5 3" xfId="25748"/>
    <cellStyle name="Total 2 2 3 5 6" xfId="25749"/>
    <cellStyle name="Total 2 2 3 5 6 2" xfId="25750"/>
    <cellStyle name="Total 2 2 3 5 6 3" xfId="25751"/>
    <cellStyle name="Total 2 2 3 5 7" xfId="25752"/>
    <cellStyle name="Total 2 2 3 5 8" xfId="25753"/>
    <cellStyle name="Total 2 2 3 5 9" xfId="25754"/>
    <cellStyle name="Total 2 2 3 6 2 2" xfId="25755"/>
    <cellStyle name="Total 2 2 3 6 3" xfId="25756"/>
    <cellStyle name="Total 2 2 3 6 4" xfId="25757"/>
    <cellStyle name="Total 2 2 3 7" xfId="25758"/>
    <cellStyle name="Total 2 2 3 7 3" xfId="25759"/>
    <cellStyle name="Total 2 2 3 7 4" xfId="25760"/>
    <cellStyle name="Total 2 2 3 7 5" xfId="25761"/>
    <cellStyle name="Total 2 2 3 9 2 2" xfId="25762"/>
    <cellStyle name="Total 2 2 3 9 3" xfId="25763"/>
    <cellStyle name="Total 2 2 3 9 4" xfId="25764"/>
    <cellStyle name="Total 2 2 3 9 5" xfId="25765"/>
    <cellStyle name="Total 2 2 4" xfId="25766"/>
    <cellStyle name="Total 2 2 4 2" xfId="25767"/>
    <cellStyle name="Total 2 2 4 2 2" xfId="25768"/>
    <cellStyle name="Total 2 2 4 2 2 3" xfId="25769"/>
    <cellStyle name="Total 2 2 4 2 3" xfId="25770"/>
    <cellStyle name="Total 2 2 4 2 4" xfId="25771"/>
    <cellStyle name="Total 2 2 4 4 3" xfId="25772"/>
    <cellStyle name="Total 2 2 4 5 3" xfId="25773"/>
    <cellStyle name="Total 2 2 4 6" xfId="25774"/>
    <cellStyle name="Total 2 2 4 6 3" xfId="25775"/>
    <cellStyle name="Total 2 2 4 7" xfId="25776"/>
    <cellStyle name="Total 2 2 5 2 2" xfId="25777"/>
    <cellStyle name="Total 2 2 5 2 3" xfId="25778"/>
    <cellStyle name="Total 2 2 5 2 4" xfId="25779"/>
    <cellStyle name="Total 2 2 5 3 2" xfId="25780"/>
    <cellStyle name="Total 2 2 5 3 3" xfId="25781"/>
    <cellStyle name="Total 2 2 5 4 2" xfId="25782"/>
    <cellStyle name="Total 2 2 5 4 3" xfId="25783"/>
    <cellStyle name="Total 2 2 5 5" xfId="25784"/>
    <cellStyle name="Total 2 2 5 5 2" xfId="25785"/>
    <cellStyle name="Total 2 2 5 5 3" xfId="25786"/>
    <cellStyle name="Total 2 2 5 6" xfId="25787"/>
    <cellStyle name="Total 2 2 5 6 2" xfId="25788"/>
    <cellStyle name="Total 2 2 5 6 3" xfId="25789"/>
    <cellStyle name="Total 2 2 5 7" xfId="25790"/>
    <cellStyle name="Total 2 2 6 2 2" xfId="25791"/>
    <cellStyle name="Total 2 2 6 2 3" xfId="25792"/>
    <cellStyle name="Total 3 2 11" xfId="25793"/>
    <cellStyle name="Total 3 2 11 2" xfId="25794"/>
    <cellStyle name="Total 3 2 12" xfId="25795"/>
    <cellStyle name="Total 3 2 13" xfId="25796"/>
    <cellStyle name="Total 3 2 2" xfId="25797"/>
    <cellStyle name="Total 3 2 2 10" xfId="25798"/>
    <cellStyle name="Total 3 2 2 11" xfId="25799"/>
    <cellStyle name="Total 3 2 2 12" xfId="25800"/>
    <cellStyle name="Total 3 2 2 2" xfId="25801"/>
    <cellStyle name="Total 3 2 2 2 10 2" xfId="25802"/>
    <cellStyle name="Total 3 2 2 2 10 3" xfId="25803"/>
    <cellStyle name="Total 3 2 2 2 11" xfId="25804"/>
    <cellStyle name="Total 3 2 2 2 12" xfId="25805"/>
    <cellStyle name="Total 3 2 2 2 2" xfId="25806"/>
    <cellStyle name="Total 3 2 2 2 2 10" xfId="25807"/>
    <cellStyle name="Total 3 2 2 2 2 11" xfId="25808"/>
    <cellStyle name="Total 3 2 2 2 2 12" xfId="25809"/>
    <cellStyle name="Total 3 2 2 2 2 2" xfId="25810"/>
    <cellStyle name="Total 3 2 2 2 2 2 2 2" xfId="25811"/>
    <cellStyle name="Total 3 2 2 2 2 2 2 3" xfId="25812"/>
    <cellStyle name="Total 3 2 2 2 2 2 3 2" xfId="25813"/>
    <cellStyle name="Total 3 2 2 2 2 2 4" xfId="25814"/>
    <cellStyle name="Total 3 2 2 2 2 2 5" xfId="25815"/>
    <cellStyle name="Total 3 2 2 2 2 2 6" xfId="25816"/>
    <cellStyle name="Total 3 2 2 2 2 3" xfId="25817"/>
    <cellStyle name="Total 3 2 2 2 2 3 2" xfId="25818"/>
    <cellStyle name="Total 3 2 2 2 2 3 2 2" xfId="25819"/>
    <cellStyle name="Total 3 2 2 2 2 3 2 3" xfId="25820"/>
    <cellStyle name="Total 3 2 2 2 2 3 4" xfId="25821"/>
    <cellStyle name="Total 3 2 2 2 2 3 5" xfId="25822"/>
    <cellStyle name="Total 3 2 2 2 2 3 6" xfId="25823"/>
    <cellStyle name="Total 3 2 2 2 2 4 2" xfId="25824"/>
    <cellStyle name="Total 3 2 2 2 2 4 2 2" xfId="25825"/>
    <cellStyle name="Total 3 2 2 2 2 4 2 3" xfId="25826"/>
    <cellStyle name="Total 3 2 2 2 2 4 3 2" xfId="25827"/>
    <cellStyle name="Total 3 2 2 2 2 4 4" xfId="25828"/>
    <cellStyle name="Total 3 2 2 2 2 4 5" xfId="25829"/>
    <cellStyle name="Total 3 2 2 2 2 4 6" xfId="25830"/>
    <cellStyle name="Total 3 2 2 2 2 5 2" xfId="25831"/>
    <cellStyle name="Total 3 2 2 2 2 5 2 2" xfId="25832"/>
    <cellStyle name="Total 3 2 2 2 2 5 2 3" xfId="25833"/>
    <cellStyle name="Total 3 2 2 2 2 5 2 4" xfId="25834"/>
    <cellStyle name="Total 3 2 2 2 2 5 3 2" xfId="25835"/>
    <cellStyle name="Total 3 2 2 2 2 5 4" xfId="25836"/>
    <cellStyle name="Total 3 2 2 2 2 5 5" xfId="25837"/>
    <cellStyle name="Total 3 2 2 2 2 5 6" xfId="25838"/>
    <cellStyle name="Total 3 2 2 2 2 6 2" xfId="25839"/>
    <cellStyle name="Total 3 2 2 2 2 6 4" xfId="25840"/>
    <cellStyle name="Total 3 2 2 2 2 6 5" xfId="25841"/>
    <cellStyle name="Total 3 2 2 2 2 7" xfId="25842"/>
    <cellStyle name="Total 3 2 2 2 2 7 2" xfId="25843"/>
    <cellStyle name="Total 3 2 2 2 2 7 3" xfId="25844"/>
    <cellStyle name="Total 3 2 2 2 2 7 4" xfId="25845"/>
    <cellStyle name="Total 3 2 2 2 2 9 2" xfId="25846"/>
    <cellStyle name="Total 3 2 2 2 2 9 3" xfId="25847"/>
    <cellStyle name="Total 3 2 2 2 3" xfId="25848"/>
    <cellStyle name="Total 3 2 2 2 3 2" xfId="25849"/>
    <cellStyle name="Total 3 2 2 2 3 2 2" xfId="25850"/>
    <cellStyle name="Total 3 2 2 2 3 2 2 2" xfId="25851"/>
    <cellStyle name="Total 3 2 2 2 3 2 5" xfId="25852"/>
    <cellStyle name="Total 3 2 2 2 3 3" xfId="25853"/>
    <cellStyle name="Total 3 2 2 2 3 3 2" xfId="25854"/>
    <cellStyle name="Total 3 2 2 2 3 3 3" xfId="25855"/>
    <cellStyle name="Total 3 2 2 2 3 4 2" xfId="25856"/>
    <cellStyle name="Total 3 2 2 2 3 4 3" xfId="25857"/>
    <cellStyle name="Total 3 2 2 2 3 5" xfId="25858"/>
    <cellStyle name="Total 3 2 2 2 3 6" xfId="25859"/>
    <cellStyle name="Total 3 2 2 2 3 7" xfId="25860"/>
    <cellStyle name="Total 3 2 2 2 4 2" xfId="25861"/>
    <cellStyle name="Total 3 2 2 2 4 2 2" xfId="25862"/>
    <cellStyle name="Total 3 2 2 2 4 2 3" xfId="25863"/>
    <cellStyle name="Total 3 2 2 2 4 3" xfId="25864"/>
    <cellStyle name="Total 3 2 2 2 4 3 2" xfId="25865"/>
    <cellStyle name="Total 3 2 2 2 4 3 3" xfId="25866"/>
    <cellStyle name="Total 3 2 2 2 4 5" xfId="25867"/>
    <cellStyle name="Total 3 2 2 2 4 6" xfId="25868"/>
    <cellStyle name="Total 3 2 2 2 5" xfId="25869"/>
    <cellStyle name="Total 3 2 2 2 5 2" xfId="25870"/>
    <cellStyle name="Total 3 2 2 2 5 2 2" xfId="25871"/>
    <cellStyle name="Total 3 2 2 2 5 2 3" xfId="25872"/>
    <cellStyle name="Total 3 2 2 2 5 2 4" xfId="25873"/>
    <cellStyle name="Total 3 2 2 2 5 3" xfId="25874"/>
    <cellStyle name="Total 3 2 2 3 3 2" xfId="25875"/>
    <cellStyle name="Total 3 2 2 2 6" xfId="25876"/>
    <cellStyle name="Total 3 2 2 3 3 2 2" xfId="25877"/>
    <cellStyle name="Total 3 2 2 2 6 2" xfId="25878"/>
    <cellStyle name="Total 3 2 2 2 6 2 2" xfId="25879"/>
    <cellStyle name="Total 3 2 2 2 6 2 3" xfId="25880"/>
    <cellStyle name="Total 3 2 2 2 6 2 4" xfId="25881"/>
    <cellStyle name="Total 3 2 2 2 6 5" xfId="25882"/>
    <cellStyle name="Total 3 2 2 3 3 3 2" xfId="25883"/>
    <cellStyle name="Total 3 2 2 2 7 2" xfId="25884"/>
    <cellStyle name="Total 3 2 2 2 7 2 2" xfId="25885"/>
    <cellStyle name="Total 3 2 2 2 7 2 3" xfId="25886"/>
    <cellStyle name="Total 3 2 2 2 7 2 4" xfId="25887"/>
    <cellStyle name="Total 3 2 2 3 3 3 3" xfId="25888"/>
    <cellStyle name="Total 3 2 2 2 7 3" xfId="25889"/>
    <cellStyle name="Total 3 2 2 2 7 4" xfId="25890"/>
    <cellStyle name="Total 3 2 2 2 7 5" xfId="25891"/>
    <cellStyle name="Total 3 2 2 2 8 2" xfId="25892"/>
    <cellStyle name="Total 3 2 2 2 8 3" xfId="25893"/>
    <cellStyle name="Total 3 2 2 2 8 4" xfId="25894"/>
    <cellStyle name="Total 3 2 2 3 3 5" xfId="25895"/>
    <cellStyle name="Total 3 2 2 2 9" xfId="25896"/>
    <cellStyle name="Total 3 2 2 3 12" xfId="25897"/>
    <cellStyle name="Total 3 2 2 3 2 2" xfId="25898"/>
    <cellStyle name="Total 3 2 2 3 2 2 2" xfId="25899"/>
    <cellStyle name="Total 3 2 2 3 2 3" xfId="25900"/>
    <cellStyle name="Total 3 2 2 3 2 3 2" xfId="25901"/>
    <cellStyle name="Total 3 2 2 3 2 4" xfId="25902"/>
    <cellStyle name="Total 3 2 2 3 2 5" xfId="25903"/>
    <cellStyle name="Total 3 2 2 3 4" xfId="25904"/>
    <cellStyle name="Total 3 2 2 3 6" xfId="25905"/>
    <cellStyle name="Total 3 2 2 3 4 2" xfId="25906"/>
    <cellStyle name="Total 3 2 2 3 6 2" xfId="25907"/>
    <cellStyle name="Total 3 2 2 3 4 2 2" xfId="25908"/>
    <cellStyle name="Total 3 2 2 3 6 3" xfId="25909"/>
    <cellStyle name="Total 3 2 2 3 4 2 3" xfId="25910"/>
    <cellStyle name="Total 3 2 2 3 6 4" xfId="25911"/>
    <cellStyle name="Total 3 2 2 3 4 2 4" xfId="25912"/>
    <cellStyle name="Total 3 2 2 3 7" xfId="25913"/>
    <cellStyle name="Total 3 2 2 3 4 3" xfId="25914"/>
    <cellStyle name="Total 3 2 2 3 7 2" xfId="25915"/>
    <cellStyle name="Total 3 2 2 3 4 3 2" xfId="25916"/>
    <cellStyle name="Total 3 2 2 3 7 3" xfId="25917"/>
    <cellStyle name="Total 3 2 2 3 4 3 3" xfId="25918"/>
    <cellStyle name="Total 3 2 2 3 8" xfId="25919"/>
    <cellStyle name="Total 3 2 2 3 4 4" xfId="25920"/>
    <cellStyle name="Total 3 2 2 3 9" xfId="25921"/>
    <cellStyle name="Total 3 2 2 3 4 5" xfId="25922"/>
    <cellStyle name="Total 3 2 2 3 5" xfId="25923"/>
    <cellStyle name="Total 3 2 2 4 6" xfId="25924"/>
    <cellStyle name="Total 3 2 2 3 5 2" xfId="25925"/>
    <cellStyle name="Total 3 2 2 4 6 3" xfId="25926"/>
    <cellStyle name="Total 3 2 2 3 5 2 3" xfId="25927"/>
    <cellStyle name="Total 3 2 2 3 5 2 4" xfId="25928"/>
    <cellStyle name="Total 3 2 2 4 7" xfId="25929"/>
    <cellStyle name="Total 3 2 2 3 5 3" xfId="25930"/>
    <cellStyle name="Total 3 2 2 3 5 3 3" xfId="25931"/>
    <cellStyle name="Total 3 2 2 4 8" xfId="25932"/>
    <cellStyle name="Total 3 2 2 3 5 4" xfId="25933"/>
    <cellStyle name="Total 3 2 2 4 9" xfId="25934"/>
    <cellStyle name="Total 3 2 2 3 5 5" xfId="25935"/>
    <cellStyle name="Total 3 2 2 3 6 5" xfId="25936"/>
    <cellStyle name="Total 3 2 2 3 7 4" xfId="25937"/>
    <cellStyle name="Total 3 2 2 3 8 2" xfId="25938"/>
    <cellStyle name="Total 3 2 2 3 8 3" xfId="25939"/>
    <cellStyle name="Total 3 2 2 3 8 4" xfId="25940"/>
    <cellStyle name="Total 3 2 2 4 3" xfId="25941"/>
    <cellStyle name="Total 3 2 2 4 4" xfId="25942"/>
    <cellStyle name="Total 3 2 3 3 6" xfId="25943"/>
    <cellStyle name="Total 3 2 2 4 4 2" xfId="25944"/>
    <cellStyle name="Total 3 2 3 3 7" xfId="25945"/>
    <cellStyle name="Total 3 2 2 4 4 3" xfId="25946"/>
    <cellStyle name="Total 3 2 2 4 5" xfId="25947"/>
    <cellStyle name="Total 3 2 3 4 6" xfId="25948"/>
    <cellStyle name="Total 3 2 2 4 5 2" xfId="25949"/>
    <cellStyle name="Total 3 2 3 4 7" xfId="25950"/>
    <cellStyle name="Total 3 2 2 4 5 3" xfId="25951"/>
    <cellStyle name="Total 3 2 2 5 2" xfId="25952"/>
    <cellStyle name="Total 3 2 2 5 2 2" xfId="25953"/>
    <cellStyle name="Total 3 2 2 5 2 3" xfId="25954"/>
    <cellStyle name="Total 3 2 2 5 2 4" xfId="25955"/>
    <cellStyle name="Total 3 2 2 5 3" xfId="25956"/>
    <cellStyle name="Total 3 2 2 5 4" xfId="25957"/>
    <cellStyle name="Total 3 2 2 5 5" xfId="25958"/>
    <cellStyle name="Total 3 2 2 6 2" xfId="25959"/>
    <cellStyle name="Total 3 2 2 6 2 2" xfId="25960"/>
    <cellStyle name="Total 3 2 2 6 2 3" xfId="25961"/>
    <cellStyle name="Total 3 2 2 6 2 4" xfId="25962"/>
    <cellStyle name="Total 3 2 2 6 3" xfId="25963"/>
    <cellStyle name="Total 3 2 2 6 4" xfId="25964"/>
    <cellStyle name="Total 3 2 2 6 5" xfId="25965"/>
    <cellStyle name="Total 3 2 2 7 2 2" xfId="25966"/>
    <cellStyle name="Total 3 2 2 7 2 3" xfId="25967"/>
    <cellStyle name="Total 3 2 2 7 2 4" xfId="25968"/>
    <cellStyle name="Total 3 2 2 7 4" xfId="25969"/>
    <cellStyle name="Total 3 2 2 7 5" xfId="25970"/>
    <cellStyle name="Total 3 2 2 8 2 3" xfId="25971"/>
    <cellStyle name="Total 3 2 2 8 2 4" xfId="25972"/>
    <cellStyle name="Total 3 2 2 9 2" xfId="25973"/>
    <cellStyle name="Total 3 2 3" xfId="25974"/>
    <cellStyle name="Total 3 2 3 10" xfId="25975"/>
    <cellStyle name="Total 3 2 3 11" xfId="25976"/>
    <cellStyle name="Total 3 2 3 2 10" xfId="25977"/>
    <cellStyle name="Total 3 2 3 2 11" xfId="25978"/>
    <cellStyle name="Total 3 2 3 2 2" xfId="25979"/>
    <cellStyle name="Total 3 2 3 2 2 10" xfId="25980"/>
    <cellStyle name="Total 3 2 3 2 2 2" xfId="25981"/>
    <cellStyle name="Total 3 2 3 2 2 3" xfId="25982"/>
    <cellStyle name="Total 3 2 3 2 2 6 2 4" xfId="25983"/>
    <cellStyle name="Total 3 2 3 2 2 7" xfId="25984"/>
    <cellStyle name="Total 3 2 3 2 2 8" xfId="25985"/>
    <cellStyle name="Total 3 2 3 2 2 9" xfId="25986"/>
    <cellStyle name="Total 3 2 3 2 3 3" xfId="25987"/>
    <cellStyle name="Total 3 2 3 2 3 4" xfId="25988"/>
    <cellStyle name="Total 3 2 3 2 3 5" xfId="25989"/>
    <cellStyle name="Total 3 2 3 2 3 6" xfId="25990"/>
    <cellStyle name="Total 3 2 3 2 3 7" xfId="25991"/>
    <cellStyle name="Total 3 2 3 2 3 9" xfId="25992"/>
    <cellStyle name="Total 3 2 3 2 4 2" xfId="25993"/>
    <cellStyle name="Total 3 2 3 2 4 3" xfId="25994"/>
    <cellStyle name="Total 3 2 3 2 4 4" xfId="25995"/>
    <cellStyle name="Total 3 2 3 2 4 5" xfId="25996"/>
    <cellStyle name="Total 3 2 3 2 4 6" xfId="25997"/>
    <cellStyle name="Total 3 2 3 2 5 2" xfId="25998"/>
    <cellStyle name="Total 3 2 3 2 5 3" xfId="25999"/>
    <cellStyle name="Total 3 2 3 2 6 5" xfId="26000"/>
    <cellStyle name="Total 3 2 3 2 7 4" xfId="26001"/>
    <cellStyle name="Total 3 2 3 2 7 5" xfId="26002"/>
    <cellStyle name="Total 3 2 3 2 8 4" xfId="26003"/>
    <cellStyle name="Total 3 2 3 2 9 3" xfId="26004"/>
    <cellStyle name="Total 3 2 3 2 9 4" xfId="26005"/>
    <cellStyle name="Total 3 2 3 3 2 2" xfId="26006"/>
    <cellStyle name="Total 3 2 3 3 2 2 2" xfId="26007"/>
    <cellStyle name="Total 3 2 3 3 2 2 3" xfId="26008"/>
    <cellStyle name="Vírgula 2 3 2 2" xfId="26009"/>
    <cellStyle name="Total 3 2 3 3 2 2 4" xfId="26010"/>
    <cellStyle name="Total 3 2 3 3 2 3" xfId="26011"/>
    <cellStyle name="Total 3 2 3 3 2 3 2" xfId="26012"/>
    <cellStyle name="Total 3 2 3 3 2 3 3" xfId="26013"/>
    <cellStyle name="Total 3 2 3 3 2 5" xfId="26014"/>
    <cellStyle name="Total 3 3 2 2 6" xfId="26015"/>
    <cellStyle name="Total 3 2 3 3 3 2" xfId="26016"/>
    <cellStyle name="Total 3 3 2 2 6 2" xfId="26017"/>
    <cellStyle name="Total 3 2 3 3 3 2 2" xfId="26018"/>
    <cellStyle name="Total 3 3 2 2 6 3" xfId="26019"/>
    <cellStyle name="Total 3 2 3 3 3 2 3" xfId="26020"/>
    <cellStyle name="Vírgula 2 4 2 2" xfId="26021"/>
    <cellStyle name="Total 3 3 2 2 6 4" xfId="26022"/>
    <cellStyle name="Total 3 2 3 3 3 2 4" xfId="26023"/>
    <cellStyle name="Total 3 3 2 2 7" xfId="26024"/>
    <cellStyle name="Total 3 2 3 3 3 3" xfId="26025"/>
    <cellStyle name="Total 3 3 2 2 7 2" xfId="26026"/>
    <cellStyle name="Total 3 2 3 3 3 3 2" xfId="26027"/>
    <cellStyle name="Total 3 3 2 2 7 3" xfId="26028"/>
    <cellStyle name="Total 3 2 3 3 3 3 3" xfId="26029"/>
    <cellStyle name="Total 3 3 2 2 8" xfId="26030"/>
    <cellStyle name="Total 3 2 3 3 3 4" xfId="26031"/>
    <cellStyle name="Total 3 3 2 2 9" xfId="26032"/>
    <cellStyle name="Total 3 2 3 3 3 5" xfId="26033"/>
    <cellStyle name="Total 3 3 2 3 6" xfId="26034"/>
    <cellStyle name="Total 3 2 3 3 4 2" xfId="26035"/>
    <cellStyle name="Total 3 3 2 3 6 2" xfId="26036"/>
    <cellStyle name="Total 3 2 3 3 4 2 2" xfId="26037"/>
    <cellStyle name="Total 3 3 2 3 7" xfId="26038"/>
    <cellStyle name="Total 3 2 3 3 4 3" xfId="26039"/>
    <cellStyle name="Total 3 2 3 3 4 3 2" xfId="26040"/>
    <cellStyle name="Total 3 3 2 3 8" xfId="26041"/>
    <cellStyle name="Total 3 2 3 3 4 4" xfId="26042"/>
    <cellStyle name="Total 3 3 2 3 9" xfId="26043"/>
    <cellStyle name="Total 3 2 3 3 4 5" xfId="26044"/>
    <cellStyle name="Total 3 3 2 4 6" xfId="26045"/>
    <cellStyle name="Total 3 2 3 3 5 2" xfId="26046"/>
    <cellStyle name="Total 3 2 3 3 5 3" xfId="26047"/>
    <cellStyle name="Total 3 2 3 3 5 3 2" xfId="26048"/>
    <cellStyle name="Total 3 2 3 3 5 4" xfId="26049"/>
    <cellStyle name="Total 3 2 3 3 5 5" xfId="26050"/>
    <cellStyle name="Total 3 2 3 3 6 2" xfId="26051"/>
    <cellStyle name="Total 3 2 3 3 6 2 2" xfId="26052"/>
    <cellStyle name="Total 3 2 3 3 6 5" xfId="26053"/>
    <cellStyle name="Total 3 2 3 3 7 2" xfId="26054"/>
    <cellStyle name="Total 3 2 3 3 7 3" xfId="26055"/>
    <cellStyle name="Total 3 2 3 3 7 4" xfId="26056"/>
    <cellStyle name="Total 3 2 3 3 8" xfId="26057"/>
    <cellStyle name="Total 3 2 3 3 8 2" xfId="26058"/>
    <cellStyle name="Total 3 2 3 3 8 3" xfId="26059"/>
    <cellStyle name="Total 3 2 3 3 9" xfId="26060"/>
    <cellStyle name="Total 3 2 3 3 9 2" xfId="26061"/>
    <cellStyle name="Total 3 2 3 3 9 3" xfId="26062"/>
    <cellStyle name="Total 3 2 3 4 2 5" xfId="26063"/>
    <cellStyle name="Total 3 2 3 4 3" xfId="26064"/>
    <cellStyle name="Total 3 2 3 4 4" xfId="26065"/>
    <cellStyle name="Total 3 2 3 4 5" xfId="26066"/>
    <cellStyle name="Total 3 2 3 4 6 2" xfId="26067"/>
    <cellStyle name="Total 3 2 3 4 6 3" xfId="26068"/>
    <cellStyle name="Total 3 2 3 5 2" xfId="26069"/>
    <cellStyle name="Total 3 2 3 5 3" xfId="26070"/>
    <cellStyle name="Total 3 2 3 5 4" xfId="26071"/>
    <cellStyle name="Total 3 2 3 5 5" xfId="26072"/>
    <cellStyle name="Total 3 2 3 6 2" xfId="26073"/>
    <cellStyle name="Total 3 3 3 10" xfId="26074"/>
    <cellStyle name="Total 3 2 3 6 2 2" xfId="26075"/>
    <cellStyle name="Total 3 3 3 11" xfId="26076"/>
    <cellStyle name="Total 3 2 3 6 2 3" xfId="26077"/>
    <cellStyle name="Total 3 3 3 12" xfId="26078"/>
    <cellStyle name="Total 3 2 3 6 2 4" xfId="26079"/>
    <cellStyle name="Total 3 2 3 6 3" xfId="26080"/>
    <cellStyle name="Total 3 2 3 6 4" xfId="26081"/>
    <cellStyle name="Total 3 2 3 7 2 2" xfId="26082"/>
    <cellStyle name="Total 3 2 3 7 2 4" xfId="26083"/>
    <cellStyle name="Total 3 2 3 7 4" xfId="26084"/>
    <cellStyle name="Total 3 2 3 8 2 3" xfId="26085"/>
    <cellStyle name="Total 3 2 3 8 2 4" xfId="26086"/>
    <cellStyle name="Total 3 2 4" xfId="26087"/>
    <cellStyle name="Total 3 2 4 2" xfId="26088"/>
    <cellStyle name="Total 3 2 4 2 2" xfId="26089"/>
    <cellStyle name="Total 3 2 4 2 3 2" xfId="26090"/>
    <cellStyle name="Total 3 2 4 2 3 3" xfId="26091"/>
    <cellStyle name="Total 3 2 4 2 4" xfId="26092"/>
    <cellStyle name="Total 3 2 4 3 2 2" xfId="26093"/>
    <cellStyle name="Total 3 2 4 3 2 3" xfId="26094"/>
    <cellStyle name="Total 3 2 4 3 3 2" xfId="26095"/>
    <cellStyle name="Total 3 2 4 3 3 3" xfId="26096"/>
    <cellStyle name="Total 3 2 4 4 2" xfId="26097"/>
    <cellStyle name="Total 3 2 4 4 3" xfId="26098"/>
    <cellStyle name="Total 3 2 4 5 2" xfId="26099"/>
    <cellStyle name="Total 3 2 4 5 3" xfId="26100"/>
    <cellStyle name="Total 3 2 4 6" xfId="26101"/>
    <cellStyle name="Total 3 2 4 6 2 4" xfId="26102"/>
    <cellStyle name="Total 3 2 4 6 3" xfId="26103"/>
    <cellStyle name="Total 3 2 4 7 2" xfId="26104"/>
    <cellStyle name="Total 3 2 4 7 3" xfId="26105"/>
    <cellStyle name="Total 3 2 4 9 2" xfId="26106"/>
    <cellStyle name="Total 3 2 5 2" xfId="26107"/>
    <cellStyle name="Total 3 2 5 2 2" xfId="26108"/>
    <cellStyle name="Total 3 2 5 2 4" xfId="26109"/>
    <cellStyle name="Total 3 2 5 3 2" xfId="26110"/>
    <cellStyle name="Total 3 2 5 3 3" xfId="26111"/>
    <cellStyle name="Total 3 2 5 4 2" xfId="26112"/>
    <cellStyle name="Total 3 2 5 4 3" xfId="26113"/>
    <cellStyle name="Total 3 2 5 5" xfId="26114"/>
    <cellStyle name="Total 3 2 5 5 2" xfId="26115"/>
    <cellStyle name="Total 3 2 5 5 3" xfId="26116"/>
    <cellStyle name="Total 3 2 5 6" xfId="26117"/>
    <cellStyle name="Total 3 2 5 6 2" xfId="26118"/>
    <cellStyle name="Total 3 2 5 6 3" xfId="26119"/>
    <cellStyle name="Total 3 2 6 2 2" xfId="26120"/>
    <cellStyle name="Total 3 2 6 2 2 2" xfId="26121"/>
    <cellStyle name="Total 3 2 6 2 2 3" xfId="26122"/>
    <cellStyle name="Total 3 2 6 2 3" xfId="26123"/>
    <cellStyle name="Total 3 2 6 5" xfId="26124"/>
    <cellStyle name="Total 3 2 6 6" xfId="26125"/>
    <cellStyle name="Total 3 2 7 2 2" xfId="26126"/>
    <cellStyle name="Total 3 2 7 2 3" xfId="26127"/>
    <cellStyle name="Total 3 2 7 4" xfId="26128"/>
    <cellStyle name="Total 3 2 7 5" xfId="26129"/>
    <cellStyle name="Total 3 2 8 2 2" xfId="26130"/>
    <cellStyle name="Total 3 2 8 3" xfId="26131"/>
    <cellStyle name="Total 3 2 8 4" xfId="26132"/>
    <cellStyle name="Total 3 2 8 5" xfId="26133"/>
    <cellStyle name="Total 3 2 9 3" xfId="26134"/>
    <cellStyle name="Total 3 2 9 4" xfId="26135"/>
    <cellStyle name="Total 3 2 9 5" xfId="26136"/>
    <cellStyle name="Total 3 3 10" xfId="26137"/>
    <cellStyle name="Total 3 3 11" xfId="26138"/>
    <cellStyle name="Total 3 3 11 4" xfId="26139"/>
    <cellStyle name="Total 3 3 12" xfId="26140"/>
    <cellStyle name="Total 3 3 12 3" xfId="26141"/>
    <cellStyle name="Total 3 3 13" xfId="26142"/>
    <cellStyle name="Total 3 3 14" xfId="26143"/>
    <cellStyle name="Total 3 3 2 10" xfId="26144"/>
    <cellStyle name="Total 3 3 2 10 2" xfId="26145"/>
    <cellStyle name="Total 3 3 2 10 3" xfId="26146"/>
    <cellStyle name="Total 3 3 2 11" xfId="26147"/>
    <cellStyle name="Total 3 3 2 12" xfId="26148"/>
    <cellStyle name="Total 3 3 2 2" xfId="26149"/>
    <cellStyle name="Total 3 3 2 2 2" xfId="26150"/>
    <cellStyle name="Total 3 3 2 2 2 2" xfId="26151"/>
    <cellStyle name="Total 3 3 2 2 2 2 2" xfId="26152"/>
    <cellStyle name="Total 3 3 2 2 2 2 3" xfId="26153"/>
    <cellStyle name="Total 3 3 2 2 2 2 4" xfId="26154"/>
    <cellStyle name="Total 3 3 2 2 2 3" xfId="26155"/>
    <cellStyle name="Total 3 3 2 2 2 3 2" xfId="26156"/>
    <cellStyle name="Total 3 3 2 2 2 3 3" xfId="26157"/>
    <cellStyle name="Total 3 3 2 2 2 4" xfId="26158"/>
    <cellStyle name="Total 3 3 2 2 3" xfId="26159"/>
    <cellStyle name="Total 3 3 2 2 3 2" xfId="26160"/>
    <cellStyle name="Total 3 3 2 2 3 2 2" xfId="26161"/>
    <cellStyle name="Total 3 3 2 2 3 2 3" xfId="26162"/>
    <cellStyle name="Total 3 3 2 2 3 2 4" xfId="26163"/>
    <cellStyle name="Total 3 3 2 2 3 3" xfId="26164"/>
    <cellStyle name="Total 3 3 2 2 3 3 2" xfId="26165"/>
    <cellStyle name="Total 3 3 2 2 3 3 3" xfId="26166"/>
    <cellStyle name="Total 3 3 2 2 3 4" xfId="26167"/>
    <cellStyle name="Total 3 3 2 2 4 2" xfId="26168"/>
    <cellStyle name="Total 3 3 2 2 4 2 2" xfId="26169"/>
    <cellStyle name="Total 3 3 2 2 4 2 3" xfId="26170"/>
    <cellStyle name="Total 3 3 2 2 4 2 4" xfId="26171"/>
    <cellStyle name="Total 3 3 2 2 4 3" xfId="26172"/>
    <cellStyle name="Total 3 3 2 2 4 3 2" xfId="26173"/>
    <cellStyle name="Total 3 3 2 2 4 3 3" xfId="26174"/>
    <cellStyle name="Total 3 3 2 2 4 4" xfId="26175"/>
    <cellStyle name="Total 3 3 2 2 5" xfId="26176"/>
    <cellStyle name="Total 3 3 2 2 5 2" xfId="26177"/>
    <cellStyle name="Total 3 3 2 2 5 2 2" xfId="26178"/>
    <cellStyle name="Total 3 3 2 2 5 2 3" xfId="26179"/>
    <cellStyle name="Total 3 3 2 2 5 2 4" xfId="26180"/>
    <cellStyle name="Total 3 3 2 2 5 3" xfId="26181"/>
    <cellStyle name="Total 3 3 2 2 5 3 2" xfId="26182"/>
    <cellStyle name="Total 3 3 2 2 5 3 3" xfId="26183"/>
    <cellStyle name="Total 3 3 2 2 5 4" xfId="26184"/>
    <cellStyle name="Total 3 3 2 2 6 2 2" xfId="26185"/>
    <cellStyle name="Total 3 3 2 2 6 2 3" xfId="26186"/>
    <cellStyle name="Total 3 3 2 2 6 2 4" xfId="26187"/>
    <cellStyle name="Vírgula 2 4 3 2" xfId="26188"/>
    <cellStyle name="Total 3 3 2 2 7 4" xfId="26189"/>
    <cellStyle name="Total 3 3 2 2 8 2" xfId="26190"/>
    <cellStyle name="Total 3 3 2 2 8 3" xfId="26191"/>
    <cellStyle name="Total 3 3 2 2 9 2" xfId="26192"/>
    <cellStyle name="Total 3 3 2 2 9 3" xfId="26193"/>
    <cellStyle name="Total 3 3 2 3 2" xfId="26194"/>
    <cellStyle name="Total 3 3 2 3 2 2" xfId="26195"/>
    <cellStyle name="Total 3 3 2 3 2 2 2" xfId="26196"/>
    <cellStyle name="Total 3 3 2 3 2 2 3" xfId="26197"/>
    <cellStyle name="Total 3 3 2 3 2 3" xfId="26198"/>
    <cellStyle name="Total 3 3 2 3 2 4" xfId="26199"/>
    <cellStyle name="Total 3 3 2 3 3" xfId="26200"/>
    <cellStyle name="Total 3 3 2 3 3 2" xfId="26201"/>
    <cellStyle name="Total 3 3 2 3 4" xfId="26202"/>
    <cellStyle name="Total 3 3 2 3 4 2" xfId="26203"/>
    <cellStyle name="Total 3 3 2 3 4 3" xfId="26204"/>
    <cellStyle name="Total 3 3 2 3 5" xfId="26205"/>
    <cellStyle name="Total 3 3 2 3 5 2" xfId="26206"/>
    <cellStyle name="Total 3 3 2 3 5 3" xfId="26207"/>
    <cellStyle name="Total 3 3 2 4" xfId="26208"/>
    <cellStyle name="Total 3 3 2 4 2" xfId="26209"/>
    <cellStyle name="Total 3 3 2 4 2 2" xfId="26210"/>
    <cellStyle name="Total 3 3 2 4 2 3" xfId="26211"/>
    <cellStyle name="Total 3 3 2 4 3" xfId="26212"/>
    <cellStyle name="Total 3 3 2 4 3 2" xfId="26213"/>
    <cellStyle name="Total 3 3 2 4 4" xfId="26214"/>
    <cellStyle name="Total 3 3 2 4 5" xfId="26215"/>
    <cellStyle name="Total 3 3 2 5" xfId="26216"/>
    <cellStyle name="Total 3 3 2 5 2" xfId="26217"/>
    <cellStyle name="Total 3 3 2 5 2 2" xfId="26218"/>
    <cellStyle name="Total 3 3 2 5 2 3" xfId="26219"/>
    <cellStyle name="Total 3 3 2 5 2 4" xfId="26220"/>
    <cellStyle name="Total 3 3 2 5 3" xfId="26221"/>
    <cellStyle name="Total 3 3 2 5 4" xfId="26222"/>
    <cellStyle name="Total 3 3 2 5 5" xfId="26223"/>
    <cellStyle name="Total 3 3 2 6" xfId="26224"/>
    <cellStyle name="Total 3 3 2 6 2" xfId="26225"/>
    <cellStyle name="Total 3 3 2 6 3" xfId="26226"/>
    <cellStyle name="Total 3 3 2 6 4" xfId="26227"/>
    <cellStyle name="Total 3 3 2 6 5" xfId="26228"/>
    <cellStyle name="Total 3 3 2 7 2 3" xfId="26229"/>
    <cellStyle name="Total 3 3 2 7 2 4" xfId="26230"/>
    <cellStyle name="Total 3 3 2 7 3" xfId="26231"/>
    <cellStyle name="Total 3 3 2 7 4" xfId="26232"/>
    <cellStyle name="Total 3 3 2 7 5" xfId="26233"/>
    <cellStyle name="Total 3 3 2 8" xfId="26234"/>
    <cellStyle name="Total 3 3 2 8 2" xfId="26235"/>
    <cellStyle name="Total 3 3 2 8 3" xfId="26236"/>
    <cellStyle name="Total 3 3 2 8 4" xfId="26237"/>
    <cellStyle name="Total 3 3 2 9" xfId="26238"/>
    <cellStyle name="Total 3 3 3 10 2" xfId="26239"/>
    <cellStyle name="Total 3 3 3 10 3" xfId="26240"/>
    <cellStyle name="Total 3 3 3 2 10" xfId="26241"/>
    <cellStyle name="Total 3 3 3 2 11" xfId="26242"/>
    <cellStyle name="Total 3 3 3 2 12" xfId="26243"/>
    <cellStyle name="Total 3 3 3 2 2 2 2" xfId="26244"/>
    <cellStyle name="Total 3 3 3 2 2 2 3" xfId="26245"/>
    <cellStyle name="Total 3 3 3 2 2 2 4" xfId="26246"/>
    <cellStyle name="Total 3 3 3 2 2 3" xfId="26247"/>
    <cellStyle name="Total 3 3 3 2 2 3 2" xfId="26248"/>
    <cellStyle name="Total 3 3 3 2 2 4" xfId="26249"/>
    <cellStyle name="Total 3 3 3 2 2 5" xfId="26250"/>
    <cellStyle name="Total 3 3 3 2 2 6" xfId="26251"/>
    <cellStyle name="Total 3 3 3 2 3 2 2" xfId="26252"/>
    <cellStyle name="Total 3 3 3 2 3 2 3" xfId="26253"/>
    <cellStyle name="Total 3 3 3 2 3 2 4" xfId="26254"/>
    <cellStyle name="Total 3 3 3 2 3 3" xfId="26255"/>
    <cellStyle name="Total 3 3 3 2 3 3 2" xfId="26256"/>
    <cellStyle name="Total 3 3 3 2 3 4" xfId="26257"/>
    <cellStyle name="Total 3 3 3 2 3 5" xfId="26258"/>
    <cellStyle name="Total 3 3 3 2 4 2 2" xfId="26259"/>
    <cellStyle name="Total 3 3 3 2 4 3 2" xfId="26260"/>
    <cellStyle name="Total 3 3 3 2 5 2 2" xfId="26261"/>
    <cellStyle name="Total 3 3 3 2 5 3" xfId="26262"/>
    <cellStyle name="Total 3 3 3 2 5 3 2" xfId="26263"/>
    <cellStyle name="Total 3 3 3 2 5 6" xfId="26264"/>
    <cellStyle name="Total 3 3 3 2 7 2" xfId="26265"/>
    <cellStyle name="Total 3 3 3 2 7 3" xfId="26266"/>
    <cellStyle name="Total 3 3 3 2 7 4" xfId="26267"/>
    <cellStyle name="Total 3 3 3 2 8" xfId="26268"/>
    <cellStyle name="Total 3 3 3 2 8 2" xfId="26269"/>
    <cellStyle name="Total 3 3 3 2 8 3" xfId="26270"/>
    <cellStyle name="Total 3 3 3 2 9" xfId="26271"/>
    <cellStyle name="Total 3 3 3 3 6 2" xfId="26272"/>
    <cellStyle name="Total 3 3 3 3 8" xfId="26273"/>
    <cellStyle name="Total 3 3 3 3 9" xfId="26274"/>
    <cellStyle name="Total 3 3 3 4" xfId="26275"/>
    <cellStyle name="Total 3 3 3 4 2 3" xfId="26276"/>
    <cellStyle name="Total 3 3 3 4 2 4" xfId="26277"/>
    <cellStyle name="Total 3 3 3 4 3 3" xfId="26278"/>
    <cellStyle name="Total 3 3 3 5" xfId="26279"/>
    <cellStyle name="Total 3 3 3 5 2 2" xfId="26280"/>
    <cellStyle name="Total 3 3 3 5 2 3" xfId="26281"/>
    <cellStyle name="Total 3 3 3 5 2 4" xfId="26282"/>
    <cellStyle name="Total 3 3 3 5 4" xfId="26283"/>
    <cellStyle name="Total 3 3 3 5 5" xfId="26284"/>
    <cellStyle name="Total 3 3 3 6" xfId="26285"/>
    <cellStyle name="Total 3 3 3 6 2" xfId="26286"/>
    <cellStyle name="Total 3 3 3 6 2 2" xfId="26287"/>
    <cellStyle name="Total 3 3 3 6 2 3" xfId="26288"/>
    <cellStyle name="Total 3 3 3 6 2 4" xfId="26289"/>
    <cellStyle name="Total 3 3 3 6 3" xfId="26290"/>
    <cellStyle name="Total 3 3 3 6 4" xfId="26291"/>
    <cellStyle name="Total 3 3 3 7 2 2" xfId="26292"/>
    <cellStyle name="Total 3 3 3 7 3" xfId="26293"/>
    <cellStyle name="Total 3 3 3 7 4" xfId="26294"/>
    <cellStyle name="Total 3 3 3 8" xfId="26295"/>
    <cellStyle name="Total 3 3 3 8 2" xfId="26296"/>
    <cellStyle name="Total 3 3 3 8 3" xfId="26297"/>
    <cellStyle name="Total 3 3 3 8 4" xfId="26298"/>
    <cellStyle name="Total 3 3 3 9" xfId="26299"/>
    <cellStyle name="Total 3 3 3 9 2" xfId="26300"/>
    <cellStyle name="Total 3 3 3 9 3" xfId="26301"/>
    <cellStyle name="Total 3 3 3 9 4" xfId="26302"/>
    <cellStyle name="Total 3 3 4" xfId="26303"/>
    <cellStyle name="Total 3 3 4 10" xfId="26304"/>
    <cellStyle name="Total 3 3 4 11" xfId="26305"/>
    <cellStyle name="Total 3 3 4 12" xfId="26306"/>
    <cellStyle name="Total 3 3 4 2" xfId="26307"/>
    <cellStyle name="Total 3 3 4 2 2 3" xfId="26308"/>
    <cellStyle name="Total 3 3 4 2 2 4" xfId="26309"/>
    <cellStyle name="Total 3 3 4 2 3 3" xfId="26310"/>
    <cellStyle name="Total 3 3 4 3 2 2" xfId="26311"/>
    <cellStyle name="Total 3 3 4 3 2 3" xfId="26312"/>
    <cellStyle name="Total 3 3 4 3 2 4" xfId="26313"/>
    <cellStyle name="Total 3 3 4 3 3 2" xfId="26314"/>
    <cellStyle name="Total 3 3 4 3 3 3" xfId="26315"/>
    <cellStyle name="Total 3 3 4 3 4" xfId="26316"/>
    <cellStyle name="Total 3 3 4 3 5" xfId="26317"/>
    <cellStyle name="Total 3 3 4 3 6" xfId="26318"/>
    <cellStyle name="Total 3 3 4 4" xfId="26319"/>
    <cellStyle name="Total 3 3 4 4 2 3" xfId="26320"/>
    <cellStyle name="Total 3 3 4 4 3 3" xfId="26321"/>
    <cellStyle name="Total 3 3 4 4 5" xfId="26322"/>
    <cellStyle name="Total 3 3 4 4 6" xfId="26323"/>
    <cellStyle name="Total 3 3 4 5" xfId="26324"/>
    <cellStyle name="Total 3 3 4 5 2 2" xfId="26325"/>
    <cellStyle name="Total 3 3 4 5 2 3" xfId="26326"/>
    <cellStyle name="Total 3 3 4 5 3 2" xfId="26327"/>
    <cellStyle name="Total 3 3 4 5 3 3" xfId="26328"/>
    <cellStyle name="Total 3 3 4 5 4" xfId="26329"/>
    <cellStyle name="Total 3 3 4 5 5" xfId="26330"/>
    <cellStyle name="Total 3 3 4 5 6" xfId="26331"/>
    <cellStyle name="Total 3 3 4 6" xfId="26332"/>
    <cellStyle name="Total 3 3 4 6 3" xfId="26333"/>
    <cellStyle name="Total 3 3 4 6 4" xfId="26334"/>
    <cellStyle name="Total 3 3 4 6 5" xfId="26335"/>
    <cellStyle name="Total 3 3 4 7 3" xfId="26336"/>
    <cellStyle name="Total 3 3 4 7 4" xfId="26337"/>
    <cellStyle name="Total 3 3 4 8" xfId="26338"/>
    <cellStyle name="Total 3 3 4 8 2" xfId="26339"/>
    <cellStyle name="Total 3 3 4 8 3" xfId="26340"/>
    <cellStyle name="Total 3 3 4 8 4" xfId="26341"/>
    <cellStyle name="Total 3 3 4 9" xfId="26342"/>
    <cellStyle name="Total 3 3 4 9 2" xfId="26343"/>
    <cellStyle name="Total 3 3 4 9 3" xfId="26344"/>
    <cellStyle name="Total 3 3 5 2" xfId="26345"/>
    <cellStyle name="Total 3 3 5 2 2" xfId="26346"/>
    <cellStyle name="Total 3 3 5 2 2 2" xfId="26347"/>
    <cellStyle name="Total 3 3 5 2 2 3" xfId="26348"/>
    <cellStyle name="Total 3 3 5 2 3" xfId="26349"/>
    <cellStyle name="Total 3 3 5 2 4" xfId="26350"/>
    <cellStyle name="Total 3 3 5 3" xfId="26351"/>
    <cellStyle name="Total 3 3 5 3 2" xfId="26352"/>
    <cellStyle name="Total 3 3 5 3 3" xfId="26353"/>
    <cellStyle name="Total 3 3 5 4" xfId="26354"/>
    <cellStyle name="Total 3 3 5 4 2" xfId="26355"/>
    <cellStyle name="Total 3 3 5 4 3" xfId="26356"/>
    <cellStyle name="Total 3 3 5 5" xfId="26357"/>
    <cellStyle name="Total 3 3 5 5 2" xfId="26358"/>
    <cellStyle name="Total 3 3 5 5 3" xfId="26359"/>
    <cellStyle name="Total 3 3 5 6" xfId="26360"/>
    <cellStyle name="Total 3 3 5 6 2" xfId="26361"/>
    <cellStyle name="Total 3 3 5 7" xfId="26362"/>
    <cellStyle name="Total 3 3 5 8" xfId="26363"/>
    <cellStyle name="Total 3 3 6 2" xfId="26364"/>
    <cellStyle name="Total 3 3 6 2 2" xfId="26365"/>
    <cellStyle name="Total 3 3 6 2 3" xfId="26366"/>
    <cellStyle name="Total 3 3 6 3" xfId="26367"/>
    <cellStyle name="Total 3 3 6 4" xfId="26368"/>
    <cellStyle name="Total 3 3 6 5" xfId="26369"/>
    <cellStyle name="Total 3 3 7 2 2" xfId="26370"/>
    <cellStyle name="Total 3 3 7 2 3" xfId="26371"/>
    <cellStyle name="Total 3 3 7 5" xfId="26372"/>
    <cellStyle name="Total 3 3 8 5" xfId="26373"/>
    <cellStyle name="Total 3 3 9 2 2" xfId="26374"/>
    <cellStyle name="Total 3 3 9 2 3" xfId="26375"/>
    <cellStyle name="Total 3 3 9 5" xfId="26376"/>
    <cellStyle name="Total 3 4 2" xfId="26377"/>
    <cellStyle name="Total 3 4 2 2" xfId="26378"/>
    <cellStyle name="Vírgula 4 2 5" xfId="26379"/>
    <cellStyle name="Total 3 4 2 2 2" xfId="26380"/>
    <cellStyle name="Vírgula 4 2 6" xfId="26381"/>
    <cellStyle name="Total 3 4 2 2 3" xfId="26382"/>
    <cellStyle name="Total 3 4 2 3" xfId="26383"/>
    <cellStyle name="Total 3 4 2 4" xfId="26384"/>
    <cellStyle name="Total 3 4 3" xfId="26385"/>
    <cellStyle name="Total 3 4 4" xfId="26386"/>
    <cellStyle name="Total 3 4 4 2" xfId="26387"/>
    <cellStyle name="Total 3 4 4 3" xfId="26388"/>
    <cellStyle name="Vírgula 7 3 2 2 2 2" xfId="26389"/>
    <cellStyle name="Total 3 4 5" xfId="26390"/>
    <cellStyle name="Total 3 4 5 2" xfId="26391"/>
    <cellStyle name="Total 3 4 5 3" xfId="26392"/>
    <cellStyle name="Total 3 4 6" xfId="26393"/>
    <cellStyle name="Total 3 4 6 2" xfId="26394"/>
    <cellStyle name="Total 3 4 6 3" xfId="26395"/>
    <cellStyle name="Total 3 5 2" xfId="26396"/>
    <cellStyle name="Total 3 5 2 2" xfId="26397"/>
    <cellStyle name="Total 3 5 2 3" xfId="26398"/>
    <cellStyle name="Total 3 5 2 4" xfId="26399"/>
    <cellStyle name="Total 3 5 3 2" xfId="26400"/>
    <cellStyle name="Total 3 5 3 3" xfId="26401"/>
    <cellStyle name="Total 3 5 4" xfId="26402"/>
    <cellStyle name="Total 3 5 4 2" xfId="26403"/>
    <cellStyle name="Total 3 5 5" xfId="26404"/>
    <cellStyle name="Total 3 5 5 2" xfId="26405"/>
    <cellStyle name="Total 3 5 5 3" xfId="26406"/>
    <cellStyle name="Total 3 5 6 2" xfId="26407"/>
    <cellStyle name="Total 3 5 6 3" xfId="26408"/>
    <cellStyle name="Total 3 6 2" xfId="26409"/>
    <cellStyle name="Total 3 6 2 2" xfId="26410"/>
    <cellStyle name="Total 3 6 2 3" xfId="26411"/>
    <cellStyle name="Total 3 6 2 4" xfId="26412"/>
    <cellStyle name="Total 3 6 4" xfId="26413"/>
    <cellStyle name="Total 3 6 5" xfId="26414"/>
    <cellStyle name="Verificar Célula" xfId="26415"/>
    <cellStyle name="Vírgula 13" xfId="26416"/>
    <cellStyle name="Vírgula 14" xfId="26417"/>
    <cellStyle name="Vírgula 15" xfId="26418"/>
    <cellStyle name="Vírgula 2 2 2 10" xfId="26419"/>
    <cellStyle name="Vírgula 2 2 2 2 2" xfId="26420"/>
    <cellStyle name="Vírgula 2 2 2 2 2 2" xfId="26421"/>
    <cellStyle name="Vírgula 2 2 2 2 2 2 2" xfId="26422"/>
    <cellStyle name="Vírgula 2 2 2 2 2 3" xfId="26423"/>
    <cellStyle name="Vírgula 2 2 2 2 3" xfId="26424"/>
    <cellStyle name="Vírgula 2 2 2 2 3 2" xfId="26425"/>
    <cellStyle name="Vírgula 2 2 2 2 4" xfId="26426"/>
    <cellStyle name="Vírgula 2 2 2 2 5" xfId="26427"/>
    <cellStyle name="Vírgula 2 2 2 2 6" xfId="26428"/>
    <cellStyle name="Vírgula 2 2 2 3" xfId="26429"/>
    <cellStyle name="Vírgula 2 2 2 3 2" xfId="26430"/>
    <cellStyle name="Vírgula 2 2 2 3 2 2" xfId="26431"/>
    <cellStyle name="Vírgula 2 2 2 3 3" xfId="26432"/>
    <cellStyle name="Vírgula 2 2 2 4" xfId="26433"/>
    <cellStyle name="Vírgula 2 2 2 4 2" xfId="26434"/>
    <cellStyle name="Vírgula 2 2 2 4 2 2" xfId="26435"/>
    <cellStyle name="Vírgula 2 2 2 4 3" xfId="26436"/>
    <cellStyle name="Vírgula 2 2 2 5 2" xfId="26437"/>
    <cellStyle name="Vírgula 2 3 10" xfId="26438"/>
    <cellStyle name="Vírgula 2 3 11" xfId="26439"/>
    <cellStyle name="Vírgula 2 3 2 2 2" xfId="26440"/>
    <cellStyle name="Vírgula 2 3 2 2 2 2" xfId="26441"/>
    <cellStyle name="Vírgula 2 3 2 2 2 3" xfId="26442"/>
    <cellStyle name="Vírgula 2 3 2 2 3" xfId="26443"/>
    <cellStyle name="Vírgula 2 3 3 2" xfId="26444"/>
    <cellStyle name="Vírgula 2 3 3 2 2" xfId="26445"/>
    <cellStyle name="Vírgula 2 3 3 2 3" xfId="26446"/>
    <cellStyle name="Vírgula 2 3 3 3 2" xfId="26447"/>
    <cellStyle name="Vírgula 2 3 4 2" xfId="26448"/>
    <cellStyle name="Vírgula 2 3 4 2 2" xfId="26449"/>
    <cellStyle name="Vírgula 2 3 4 3" xfId="26450"/>
    <cellStyle name="Vírgula 2 3 5" xfId="26451"/>
    <cellStyle name="Vírgula 2 3 5 2" xfId="26452"/>
    <cellStyle name="Vírgula 2 3 5 3" xfId="26453"/>
    <cellStyle name="Vírgula 2 3 6" xfId="26454"/>
    <cellStyle name="Vírgula 2 3 7" xfId="26455"/>
    <cellStyle name="Vírgula 2 3 8" xfId="26456"/>
    <cellStyle name="Vírgula 2 3 9" xfId="26457"/>
    <cellStyle name="Vírgula 2 4 2 2 2" xfId="26458"/>
    <cellStyle name="Vírgula 2 4 2 2 2 2" xfId="26459"/>
    <cellStyle name="Vírgula 2 4 2 2 2 2 2 2 2" xfId="26460"/>
    <cellStyle name="Vírgula 2 4 2 2 2 2 2 3" xfId="26461"/>
    <cellStyle name="Vírgula 2 4 2 2 3" xfId="26462"/>
    <cellStyle name="Vírgula 2 4 2 2 3 2" xfId="26463"/>
    <cellStyle name="Vírgula 2 4 2 2 3 2 2" xfId="26464"/>
    <cellStyle name="Vírgula 2 4 2 2 3 2 3" xfId="26465"/>
    <cellStyle name="Vírgula 2 4 2 2 3 3" xfId="26466"/>
    <cellStyle name="Vírgula 2 4 2 2 3 3 2" xfId="26467"/>
    <cellStyle name="Vírgula 2 4 2 3 2" xfId="26468"/>
    <cellStyle name="Vírgula 2 4 2 3 2 2" xfId="26469"/>
    <cellStyle name="Vírgula 2 4 2 3 2 3" xfId="26470"/>
    <cellStyle name="Vírgula 2 4 2 3 3" xfId="26471"/>
    <cellStyle name="Vírgula 2 4 2 3 3 2" xfId="26472"/>
    <cellStyle name="Vírgula 2 4 2 3 4" xfId="26473"/>
    <cellStyle name="Vírgula 2 4 3 2 2" xfId="26474"/>
    <cellStyle name="Vírgula 2 4 3 2 2 2 2" xfId="26475"/>
    <cellStyle name="Vírgula 2 4 3 2 2 2 2 2" xfId="26476"/>
    <cellStyle name="Vírgula 2 4 3 2 2 2 3" xfId="26477"/>
    <cellStyle name="Vírgula 2 4 3 2 2 3 2" xfId="26478"/>
    <cellStyle name="Vírgula 2 4 3 3 2" xfId="26479"/>
    <cellStyle name="Vírgula 2 4 3 3 2 2" xfId="26480"/>
    <cellStyle name="Vírgula 2 4 3 3 2 2 2" xfId="26481"/>
    <cellStyle name="Vírgula 2 4 3 3 2 2 2 3" xfId="26482"/>
    <cellStyle name="Vírgula 2 4 3 3 2 2 3" xfId="26483"/>
    <cellStyle name="Vírgula 2 4 3 3 2 2 3 2" xfId="26484"/>
    <cellStyle name="Vírgula 2 4 3 3 2 2 4" xfId="26485"/>
    <cellStyle name="Vírgula 2 4 3 3 3" xfId="26486"/>
    <cellStyle name="Vírgula 2 4 3 3 3 2" xfId="26487"/>
    <cellStyle name="Vírgula 2 4 3 3 3 2 2" xfId="26488"/>
    <cellStyle name="Vírgula 2 4 3 3 3 2 3" xfId="26489"/>
    <cellStyle name="Vírgula 2 4 3 3 3 2 4" xfId="26490"/>
    <cellStyle name="Vírgula 2 4 3 3 4" xfId="26491"/>
    <cellStyle name="Vírgula 2 4 3 3 4 2" xfId="26492"/>
    <cellStyle name="Vírgula 2 4 3 3 4 2 2" xfId="26493"/>
    <cellStyle name="Vírgula 2 4 3 3 4 2 3" xfId="26494"/>
    <cellStyle name="Vírgula 2 4 3 3 4 3" xfId="26495"/>
    <cellStyle name="Vírgula 2 4 3 4 2" xfId="26496"/>
    <cellStyle name="Vírgula 2 4 3 4 2 2" xfId="26497"/>
    <cellStyle name="Vírgula 2 4 3 4 2 2 2" xfId="26498"/>
    <cellStyle name="Vírgula 2 4 3 4 2 2 2 2" xfId="26499"/>
    <cellStyle name="Vírgula 2 4 3 4 2 2 3" xfId="26500"/>
    <cellStyle name="Vírgula 2 4 3 4 2 3" xfId="26501"/>
    <cellStyle name="Vírgula 2 4 3 4 2 3 2" xfId="26502"/>
    <cellStyle name="Vírgula 2 4 3 4 2 4" xfId="26503"/>
    <cellStyle name="Vírgula 2 4 3 5 2" xfId="26504"/>
    <cellStyle name="Vírgula 2 4 3 5 2 2" xfId="26505"/>
    <cellStyle name="Vírgula 2 4 3 5 2 3" xfId="26506"/>
    <cellStyle name="Vírgula 2 4 3 5 3" xfId="26507"/>
    <cellStyle name="Vírgula 2 4 3 5 3 2" xfId="26508"/>
    <cellStyle name="Vírgula 2 4 3 5 4" xfId="26509"/>
    <cellStyle name="Vírgula 2 4 4 2 2 2" xfId="26510"/>
    <cellStyle name="Vírgula 2 4 4 3 2" xfId="26511"/>
    <cellStyle name="Vírgula 2 4 4 4" xfId="26512"/>
    <cellStyle name="Vírgula 2 4 7" xfId="26513"/>
    <cellStyle name="Vírgula 3 2 2 10" xfId="26514"/>
    <cellStyle name="Vírgula 3 2 2 11" xfId="26515"/>
    <cellStyle name="Vírgula 3 2 2 12" xfId="26516"/>
    <cellStyle name="Vírgula 3 2 2 2" xfId="26517"/>
    <cellStyle name="Vírgula 3 2 2 2 2" xfId="26518"/>
    <cellStyle name="Vírgula 3 2 2 2 2 2" xfId="26519"/>
    <cellStyle name="Vírgula 3 2 2 2 2 2 2" xfId="26520"/>
    <cellStyle name="Vírgula 3 2 2 2 2 2 2 2" xfId="26521"/>
    <cellStyle name="Vírgula 3 2 2 2 2 2 3" xfId="26522"/>
    <cellStyle name="Vírgula 3 2 2 2 3" xfId="26523"/>
    <cellStyle name="Vírgula 3 2 2 2 3 2" xfId="26524"/>
    <cellStyle name="Vírgula 3 2 2 2 3 2 2" xfId="26525"/>
    <cellStyle name="Vírgula 3 2 2 2 4" xfId="26526"/>
    <cellStyle name="Vírgula 3 2 2 2 4 2" xfId="26527"/>
    <cellStyle name="Vírgula 3 2 2 2 5" xfId="26528"/>
    <cellStyle name="Vírgula 3 2 2 3" xfId="26529"/>
    <cellStyle name="Vírgula 3 2 2 3 2" xfId="26530"/>
    <cellStyle name="Vírgula 3 2 2 3 2 2" xfId="26531"/>
    <cellStyle name="Vírgula 3 2 2 3 2 2 2 2" xfId="26532"/>
    <cellStyle name="Vírgula 3 2 2 4" xfId="26533"/>
    <cellStyle name="Vírgula 3 2 2 4 2" xfId="26534"/>
    <cellStyle name="Vírgula 3 2 2 4 2 2" xfId="26535"/>
    <cellStyle name="Vírgula 3 2 2 4 3" xfId="26536"/>
    <cellStyle name="Vírgula 3 2 2 4 3 2" xfId="26537"/>
    <cellStyle name="Vírgula 3 2 2 4 4" xfId="26538"/>
    <cellStyle name="Vírgula 3 2 2 5" xfId="26539"/>
    <cellStyle name="Vírgula 3 2 2 5 2" xfId="26540"/>
    <cellStyle name="Vírgula 3 2 2 5 2 2" xfId="26541"/>
    <cellStyle name="Vírgula 3 2 2 5 3" xfId="26542"/>
    <cellStyle name="Vírgula 3 2 2 6" xfId="26543"/>
    <cellStyle name="Vírgula 3 2 2 6 2" xfId="26544"/>
    <cellStyle name="Vírgula 3 2 2 6 3" xfId="26545"/>
    <cellStyle name="Vírgula 3 2 2 7" xfId="26546"/>
    <cellStyle name="Vírgula 3 2 2 7 2" xfId="26547"/>
    <cellStyle name="Vírgula 3 2 2 8" xfId="26548"/>
    <cellStyle name="Vírgula 3 2 3 2 2" xfId="26549"/>
    <cellStyle name="Vírgula 3 2 3 2 2 2" xfId="26550"/>
    <cellStyle name="Vírgula 3 2 3 2 2 2 2" xfId="26551"/>
    <cellStyle name="Vírgula 3 2 3 2 3" xfId="26552"/>
    <cellStyle name="Vírgula 3 2 3 2 3 2" xfId="26553"/>
    <cellStyle name="Vírgula 3 2 3 2 4" xfId="26554"/>
    <cellStyle name="Vírgula 3 3 2" xfId="26555"/>
    <cellStyle name="Vírgula 3 3 2 2" xfId="26556"/>
    <cellStyle name="Vírgula 3 3 2 2 2" xfId="26557"/>
    <cellStyle name="Vírgula 3 3 2 2 2 2" xfId="26558"/>
    <cellStyle name="Vírgula 3 3 2 2 2 2 2" xfId="26559"/>
    <cellStyle name="Vírgula 3 3 2 2 2 3" xfId="26560"/>
    <cellStyle name="Vírgula 3 3 2 2 3" xfId="26561"/>
    <cellStyle name="Vírgula 3 3 2 2 3 2" xfId="26562"/>
    <cellStyle name="Vírgula 3 3 2 2 4" xfId="26563"/>
    <cellStyle name="Vírgula 3 3 2 3" xfId="26564"/>
    <cellStyle name="Vírgula 3 3 2 4" xfId="26565"/>
    <cellStyle name="Vírgula 3 3 3" xfId="26566"/>
    <cellStyle name="Vírgula 3 3 3 2" xfId="26567"/>
    <cellStyle name="Vírgula 3 3 3 3" xfId="26568"/>
    <cellStyle name="Vírgula 3 3 4" xfId="26569"/>
    <cellStyle name="Vírgula 3 3 5" xfId="26570"/>
    <cellStyle name="Vírgula 3 4 2 2 2 2" xfId="26571"/>
    <cellStyle name="Vírgula 3 4 2 2 3" xfId="26572"/>
    <cellStyle name="Vírgula 3 5 2 2 3" xfId="26573"/>
    <cellStyle name="Vírgula 3 5 2 3 2" xfId="26574"/>
    <cellStyle name="Vírgula 3 5 2 4" xfId="26575"/>
    <cellStyle name="Vírgula 4 2 2 3" xfId="26576"/>
    <cellStyle name="Vírgula 4 2 3" xfId="26577"/>
    <cellStyle name="Vírgula 4 2 3 2" xfId="26578"/>
    <cellStyle name="Vírgula 4 2 4" xfId="26579"/>
    <cellStyle name="Vírgula 4 3 2" xfId="26580"/>
    <cellStyle name="Vírgula 4 3 2 2" xfId="26581"/>
    <cellStyle name="Vírgula 4 3 3" xfId="26582"/>
    <cellStyle name="Vírgula 4 3 4" xfId="26583"/>
    <cellStyle name="Vírgula 4 3 5" xfId="26584"/>
    <cellStyle name="Vírgula 4 4" xfId="26585"/>
    <cellStyle name="Vírgula 4 4 2" xfId="26586"/>
    <cellStyle name="Vírgula 4 4 2 2" xfId="26587"/>
    <cellStyle name="Vírgula 4 4 3" xfId="26588"/>
    <cellStyle name="Vírgula 4 4 4" xfId="26589"/>
    <cellStyle name="Vírgula 4 5 2" xfId="26590"/>
    <cellStyle name="Vírgula 4 8" xfId="26591"/>
    <cellStyle name="Vírgula 4 9" xfId="26592"/>
    <cellStyle name="Vírgula 5 2 2" xfId="26593"/>
    <cellStyle name="Vírgula 5 2 2 4" xfId="26594"/>
    <cellStyle name="Vírgula 5 2 3" xfId="26595"/>
    <cellStyle name="Vírgula 5 2 3 2" xfId="26596"/>
    <cellStyle name="Vírgula 5 2 3 3" xfId="26597"/>
    <cellStyle name="Vírgula 5 2 3 3 2" xfId="26598"/>
    <cellStyle name="Vírgula 5 2 3 4" xfId="26599"/>
    <cellStyle name="Vírgula 5 3" xfId="26600"/>
    <cellStyle name="Vírgula 5 3 2" xfId="26601"/>
    <cellStyle name="Vírgula 5 3 2 2" xfId="26602"/>
    <cellStyle name="Vírgula 5 3 2 2 2" xfId="26603"/>
    <cellStyle name="Vírgula 5 3 2 2 2 2" xfId="26604"/>
    <cellStyle name="Vírgula 5 3 2 3" xfId="26605"/>
    <cellStyle name="Vírgula 5 3 2 3 2" xfId="26606"/>
    <cellStyle name="Vírgula 5 3 2 4" xfId="26607"/>
    <cellStyle name="Vírgula 5 3 2 5" xfId="26608"/>
    <cellStyle name="Vírgula 5 3 3" xfId="26609"/>
    <cellStyle name="Vírgula 5 3 3 2" xfId="26610"/>
    <cellStyle name="Vírgula 5 3 3 3" xfId="26611"/>
    <cellStyle name="Vírgula 5 4 2" xfId="26612"/>
    <cellStyle name="Vírgula 5 4 3" xfId="26613"/>
    <cellStyle name="Vírgula 6 2" xfId="26614"/>
    <cellStyle name="Vírgula 6 2 2" xfId="26615"/>
    <cellStyle name="Vírgula 6 2 2 2" xfId="26616"/>
    <cellStyle name="Vírgula 6 2 2 2 2 2" xfId="26617"/>
    <cellStyle name="Vírgula 6 2 2 2 3" xfId="26618"/>
    <cellStyle name="Vírgula 6 2 2 3" xfId="26619"/>
    <cellStyle name="Vírgula 6 2 2 3 2" xfId="26620"/>
    <cellStyle name="Vírgula 6 2 2 4" xfId="26621"/>
    <cellStyle name="Vírgula 6 2 2 5" xfId="26622"/>
    <cellStyle name="Vírgula 6 2 2 6" xfId="26623"/>
    <cellStyle name="Vírgula 6 2 3" xfId="26624"/>
    <cellStyle name="Vírgula 6 3" xfId="26625"/>
    <cellStyle name="Vírgula 6 3 2" xfId="26626"/>
    <cellStyle name="Vírgula 6 3 2 2" xfId="26627"/>
    <cellStyle name="Vírgula 6 3 2 3" xfId="26628"/>
    <cellStyle name="Vírgula 6 3 2 4" xfId="26629"/>
    <cellStyle name="Vírgula 6 3 3" xfId="26630"/>
    <cellStyle name="Vírgula 6 3 3 2 2" xfId="26631"/>
    <cellStyle name="Vírgula 6 3 3 2 3" xfId="26632"/>
    <cellStyle name="Vírgula 6 3 3 3" xfId="26633"/>
    <cellStyle name="Vírgula 6 3 3 3 2" xfId="26634"/>
    <cellStyle name="Vírgula 6 3 4 2 2" xfId="26635"/>
    <cellStyle name="Vírgula 6 3 5 2" xfId="26636"/>
    <cellStyle name="Vírgula 6 3 7" xfId="26637"/>
    <cellStyle name="Vírgula 6 4 2" xfId="26638"/>
    <cellStyle name="Vírgula 6 4 2 2" xfId="26639"/>
    <cellStyle name="Vírgula 6 4 2 2 2" xfId="26640"/>
    <cellStyle name="Vírgula 6 4 2 2 2 2" xfId="26641"/>
    <cellStyle name="Vírgula 6 4 2 2 3" xfId="26642"/>
    <cellStyle name="Vírgula 6 4 2 4" xfId="26643"/>
    <cellStyle name="Vírgula 6 4 3" xfId="26644"/>
    <cellStyle name="Vírgula 6 4 3 2" xfId="26645"/>
    <cellStyle name="Vírgula 6 4 3 2 2" xfId="26646"/>
    <cellStyle name="Vírgula 6 4 3 3" xfId="26647"/>
    <cellStyle name="Vírgula 6 4 7" xfId="26648"/>
    <cellStyle name="Vírgula 6 4 8" xfId="26649"/>
    <cellStyle name="Vírgula 7 3" xfId="26650"/>
    <cellStyle name="Vírgula 7 3 2 2" xfId="26651"/>
    <cellStyle name="Vírgula 7 3 2 3" xfId="26652"/>
    <cellStyle name="Vírgula 7 3 2 3 2" xfId="26653"/>
    <cellStyle name="Vírgula 7 3 2 4" xfId="26654"/>
    <cellStyle name="Vírgula 7 3 3" xfId="26655"/>
    <cellStyle name="Vírgula 7 3 3 2" xfId="26656"/>
    <cellStyle name="Vírgula 7 3 3 2 2" xfId="26657"/>
    <cellStyle name="Vírgula 7 3 3 3" xfId="26658"/>
    <cellStyle name="Vírgula 7 3 4" xfId="26659"/>
    <cellStyle name="Vírgula 7 3 4 2" xfId="26660"/>
    <cellStyle name="Vírgula 7 3 5" xfId="26661"/>
    <cellStyle name="Vírgula 7 3 6" xfId="26662"/>
    <cellStyle name="Vírgula 7 3 7" xfId="26663"/>
    <cellStyle name="Vírgula 7 4 2" xfId="26664"/>
    <cellStyle name="Vírgula 7 4 2 2" xfId="26665"/>
    <cellStyle name="Vírgula 7 4 2 2 2" xfId="26666"/>
    <cellStyle name="Vírgula 7 4 2 3" xfId="26667"/>
    <cellStyle name="Vírgula 7 4 3" xfId="26668"/>
    <cellStyle name="Vírgula 7 4 3 2" xfId="26669"/>
    <cellStyle name="Vírgula 7 4 4" xfId="26670"/>
    <cellStyle name="Vírgula 7 8" xfId="26671"/>
    <cellStyle name="Vírgula 8 3" xfId="26672"/>
    <cellStyle name="Vírgula 8 5" xfId="26673"/>
    <cellStyle name="Vírgula 8 6" xfId="26674"/>
    <cellStyle name="Vírgula 9 2" xfId="26675"/>
    <cellStyle name="Vírgula 9 2 2" xfId="26676"/>
    <cellStyle name="Vírgula 9 3" xfId="26677"/>
  </cellStyles>
  <tableStyles count="0" defaultTableStyle="TableStyleMedium9" defaultPivotStyle="PivotStyleLight16"/>
  <colors>
    <mruColors>
      <color rgb="0000FF00"/>
      <color rgb="00FFFF99"/>
      <color rgb="00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9" Type="http://schemas.openxmlformats.org/officeDocument/2006/relationships/sharedStrings" Target="sharedStrings.xml"/><Relationship Id="rId38" Type="http://schemas.openxmlformats.org/officeDocument/2006/relationships/styles" Target="styles.xml"/><Relationship Id="rId37" Type="http://schemas.openxmlformats.org/officeDocument/2006/relationships/theme" Target="theme/theme1.xml"/><Relationship Id="rId36" Type="http://schemas.openxmlformats.org/officeDocument/2006/relationships/externalLink" Target="externalLinks/externalLink10.xml"/><Relationship Id="rId35" Type="http://schemas.openxmlformats.org/officeDocument/2006/relationships/externalLink" Target="externalLinks/externalLink9.xml"/><Relationship Id="rId34" Type="http://schemas.openxmlformats.org/officeDocument/2006/relationships/externalLink" Target="externalLinks/externalLink8.xml"/><Relationship Id="rId33" Type="http://schemas.openxmlformats.org/officeDocument/2006/relationships/externalLink" Target="externalLinks/externalLink7.xml"/><Relationship Id="rId32" Type="http://schemas.openxmlformats.org/officeDocument/2006/relationships/externalLink" Target="externalLinks/externalLink6.xml"/><Relationship Id="rId31" Type="http://schemas.openxmlformats.org/officeDocument/2006/relationships/externalLink" Target="externalLinks/externalLink5.xml"/><Relationship Id="rId30" Type="http://schemas.openxmlformats.org/officeDocument/2006/relationships/externalLink" Target="externalLinks/externalLink4.xml"/><Relationship Id="rId3" Type="http://schemas.openxmlformats.org/officeDocument/2006/relationships/worksheet" Target="worksheets/sheet3.xml"/><Relationship Id="rId29" Type="http://schemas.openxmlformats.org/officeDocument/2006/relationships/externalLink" Target="externalLinks/externalLink3.xml"/><Relationship Id="rId28" Type="http://schemas.openxmlformats.org/officeDocument/2006/relationships/externalLink" Target="externalLinks/externalLink2.xml"/><Relationship Id="rId27" Type="http://schemas.openxmlformats.org/officeDocument/2006/relationships/externalLink" Target="externalLinks/externalLink1.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190500</xdr:colOff>
      <xdr:row>0</xdr:row>
      <xdr:rowOff>161926</xdr:rowOff>
    </xdr:from>
    <xdr:to>
      <xdr:col>2</xdr:col>
      <xdr:colOff>776453</xdr:colOff>
      <xdr:row>1</xdr:row>
      <xdr:rowOff>381001</xdr:rowOff>
    </xdr:to>
    <xdr:pic>
      <xdr:nvPicPr>
        <xdr:cNvPr id="2" name="Imagem 1"/>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857250" y="161925"/>
          <a:ext cx="58547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190500</xdr:colOff>
      <xdr:row>0</xdr:row>
      <xdr:rowOff>161926</xdr:rowOff>
    </xdr:from>
    <xdr:to>
      <xdr:col>2</xdr:col>
      <xdr:colOff>776453</xdr:colOff>
      <xdr:row>1</xdr:row>
      <xdr:rowOff>381001</xdr:rowOff>
    </xdr:to>
    <xdr:pic>
      <xdr:nvPicPr>
        <xdr:cNvPr id="2" name="Imagem 1"/>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857250" y="161925"/>
          <a:ext cx="58547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190500</xdr:colOff>
      <xdr:row>0</xdr:row>
      <xdr:rowOff>161926</xdr:rowOff>
    </xdr:from>
    <xdr:to>
      <xdr:col>2</xdr:col>
      <xdr:colOff>776453</xdr:colOff>
      <xdr:row>1</xdr:row>
      <xdr:rowOff>381001</xdr:rowOff>
    </xdr:to>
    <xdr:pic>
      <xdr:nvPicPr>
        <xdr:cNvPr id="2" name="Imagem 1"/>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857250" y="161925"/>
          <a:ext cx="58547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313766</xdr:colOff>
      <xdr:row>0</xdr:row>
      <xdr:rowOff>212911</xdr:rowOff>
    </xdr:from>
    <xdr:to>
      <xdr:col>1</xdr:col>
      <xdr:colOff>425825</xdr:colOff>
      <xdr:row>2</xdr:row>
      <xdr:rowOff>366664</xdr:rowOff>
    </xdr:to>
    <xdr:pic>
      <xdr:nvPicPr>
        <xdr:cNvPr id="4" name="Imagem 1"/>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313690" y="212725"/>
          <a:ext cx="949960" cy="108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201707</xdr:colOff>
      <xdr:row>0</xdr:row>
      <xdr:rowOff>212913</xdr:rowOff>
    </xdr:from>
    <xdr:to>
      <xdr:col>1</xdr:col>
      <xdr:colOff>841823</xdr:colOff>
      <xdr:row>2</xdr:row>
      <xdr:rowOff>179295</xdr:rowOff>
    </xdr:to>
    <xdr:pic>
      <xdr:nvPicPr>
        <xdr:cNvPr id="2" name="Imagem 1"/>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1077595" y="212725"/>
          <a:ext cx="640080" cy="728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168089</xdr:colOff>
      <xdr:row>0</xdr:row>
      <xdr:rowOff>89648</xdr:rowOff>
    </xdr:from>
    <xdr:to>
      <xdr:col>1</xdr:col>
      <xdr:colOff>818053</xdr:colOff>
      <xdr:row>1</xdr:row>
      <xdr:rowOff>605118</xdr:rowOff>
    </xdr:to>
    <xdr:pic>
      <xdr:nvPicPr>
        <xdr:cNvPr id="2" name="Imagem 1"/>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758190" y="89535"/>
          <a:ext cx="65024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3</xdr:col>
      <xdr:colOff>57149</xdr:colOff>
      <xdr:row>32</xdr:row>
      <xdr:rowOff>66675</xdr:rowOff>
    </xdr:from>
    <xdr:to>
      <xdr:col>6</xdr:col>
      <xdr:colOff>310064</xdr:colOff>
      <xdr:row>34</xdr:row>
      <xdr:rowOff>104775</xdr:rowOff>
    </xdr:to>
    <xdr:pic>
      <xdr:nvPicPr>
        <xdr:cNvPr id="5" name="Imagem 1"/>
        <xdr:cNvPicPr>
          <a:picLocks noChangeAspect="1" noChangeArrowheads="1"/>
        </xdr:cNvPicPr>
      </xdr:nvPicPr>
      <xdr:blipFill>
        <a:blip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90290" y="7789545"/>
          <a:ext cx="259651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4</xdr:row>
      <xdr:rowOff>142875</xdr:rowOff>
    </xdr:from>
    <xdr:to>
      <xdr:col>2</xdr:col>
      <xdr:colOff>752475</xdr:colOff>
      <xdr:row>7</xdr:row>
      <xdr:rowOff>9525</xdr:rowOff>
    </xdr:to>
    <xdr:sp>
      <xdr:nvSpPr>
        <xdr:cNvPr id="6" name="Object 353" hidden="1"/>
        <xdr:cNvSpPr/>
      </xdr:nvSpPr>
      <xdr:spPr>
        <a:xfrm>
          <a:off x="228600" y="828675"/>
          <a:ext cx="2143125" cy="4095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228600</xdr:colOff>
      <xdr:row>4</xdr:row>
      <xdr:rowOff>142875</xdr:rowOff>
    </xdr:from>
    <xdr:to>
      <xdr:col>2</xdr:col>
      <xdr:colOff>752475</xdr:colOff>
      <xdr:row>7</xdr:row>
      <xdr:rowOff>9525</xdr:rowOff>
    </xdr:to>
    <xdr:pic>
      <xdr:nvPicPr>
        <xdr:cNvPr id="30049" name="Imagem 353"/>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228600" y="828675"/>
          <a:ext cx="214312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fabiano\Downloads\10039\ca_arqs\eletrica\e0104500.do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NDAMENTO\MARECHAL%20FLORIANO\PLANILHA_MULTIPLA_2_v05\PLANILHA%20M&#218;LTIPLA%202.5%20luiz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Users\fabiano\Downloads\10039\ca_arqs\eletrica\e0104500.doc"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NDAMENTO\MARECHAL%20FLORIANO\PLANILHA_MULTIPLA_2_v05\C&#243;pia%20de%20PLANILHA%20M&#218;LTIPLA%202.5%20luiza%20gfsg%20sdgdsgfds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Marcia\Receita%20Federal%20-%20RJ\Preg&#227;o%203-2013%20-%20Ag.%20Modelo%20B%20Pirai%20e%20Resende\EDITAL%201-2013-%20ADAPTACAO%20PROJETO%20BASICO%20-%20AGENCIA%20MODELO\ANEXO%20V%20-%20PLANILHA%20DE%20OR&#199;AMENTO%20E%20CRONOGRAM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Marcia\Receita%20Federal%20-%20RJ\Preg&#227;o%203-2013%20-%20Ag.%20Modelo%20B%20Pirai%20e%20Resende\EDITAL%201-2013-%20ADAPTACAO%20PROJETO%20BASICO%20-%20AGENCIA%20MODELO\ANEXO%20V%20-%20PLANILHA%20DE%20OR&#199;AMENTO%20E%20CRONOGRAM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JUSTI&#199;A%20FEDERAL\Predio%20Sede%20%20Vitoria%20ES%20-%202009\Justi&#231;a%20Federal%201&#170;%20Instancia\PLANILHA%20OR&#199;AMENTARIA\Or&#231;amento\JFES_Planilha_Orc_Rev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JUSTI&#199;A%20FEDERAL\Predio%20Sede%20%20Vitoria%20ES%20-%202009\Justi&#231;a%20Federal%201&#170;%20Instancia\PLANILHA%20OR&#199;AMENTARIA\Or&#231;amento\JFES_Planilha_Orc_Rev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HONORÁRIOS"/>
      <sheetName val="Plan1"/>
      <sheetName val="BDI"/>
      <sheetName val="ORÇAMENTO"/>
      <sheetName val="CRONOGRAMA"/>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HONORÁRIOS"/>
      <sheetName val="Plan1"/>
      <sheetName val="BDI"/>
      <sheetName val="ORÇAMENTO"/>
      <sheetName val="CRONOGRAMA"/>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1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28"/>
  <sheetViews>
    <sheetView view="pageBreakPreview" zoomScaleNormal="100" zoomScaleSheetLayoutView="100" topLeftCell="B5" workbookViewId="0">
      <selection activeCell="E13" sqref="E13"/>
    </sheetView>
  </sheetViews>
  <sheetFormatPr defaultColWidth="9.14285714285714" defaultRowHeight="15" customHeight="1"/>
  <cols>
    <col min="1" max="1" width="4.42857142857143" style="670" hidden="1" customWidth="1"/>
    <col min="2" max="2" width="10" style="671" customWidth="1"/>
    <col min="3" max="3" width="61.2857142857143" style="671" customWidth="1"/>
    <col min="4" max="4" width="15.4285714285714" style="671" customWidth="1"/>
    <col min="5" max="5" width="17" style="671" customWidth="1"/>
    <col min="6" max="6" width="4.71428571428571" style="670" customWidth="1"/>
    <col min="7" max="7" width="10.5714285714286" style="670" customWidth="1"/>
    <col min="8" max="10" width="9.14285714285714" style="670"/>
    <col min="11" max="11" width="11.5714285714286" style="670" customWidth="1"/>
    <col min="12" max="12" width="10.5714285714286" style="670" customWidth="1"/>
    <col min="13" max="16384" width="9.14285714285714" style="670"/>
  </cols>
  <sheetData>
    <row r="1" customFormat="1" ht="35.25" customHeight="1" spans="1:5">
      <c r="A1" s="672"/>
      <c r="B1" s="710" t="str">
        <f>GLOBAL!A1</f>
        <v>PREFEITURA MUNICIPAL DE VIANA</v>
      </c>
      <c r="C1" s="711"/>
      <c r="D1" s="711"/>
      <c r="E1" s="712"/>
    </row>
    <row r="2" customFormat="1" ht="35.25" customHeight="1" spans="1:5">
      <c r="A2" s="675"/>
      <c r="B2" s="673"/>
      <c r="C2" s="674"/>
      <c r="D2" s="674"/>
      <c r="E2" s="713"/>
    </row>
    <row r="3" customFormat="1" spans="1:9">
      <c r="A3" s="675"/>
      <c r="B3" s="676" t="str">
        <f>GLOBAL!C2</f>
        <v>OBRA: PAVIMENTAÇÃO E DRENAGEM DE DIVERSAS RUAS NOS BAIRROS ARLINDO VILLASCHI E NOVA BETHÂNIA</v>
      </c>
      <c r="C3" s="677"/>
      <c r="D3" s="678" t="s">
        <v>0</v>
      </c>
      <c r="E3" s="714"/>
      <c r="G3" s="670"/>
      <c r="H3" s="670"/>
      <c r="I3" s="670"/>
    </row>
    <row r="4" customFormat="1" ht="44.25" customHeight="1" spans="1:9">
      <c r="A4" s="675"/>
      <c r="B4" s="715" t="str">
        <f>GLOBAL!C3</f>
        <v>LOCAL: ARLINDO VILLASCHI E NOVA BETHÂNIA/ES</v>
      </c>
      <c r="C4" s="716"/>
      <c r="D4" s="717" t="s">
        <v>1</v>
      </c>
      <c r="E4" s="718"/>
      <c r="F4" s="721"/>
      <c r="G4" s="670"/>
      <c r="H4" s="670"/>
      <c r="I4" s="670"/>
    </row>
    <row r="5" customFormat="1" ht="24.75" customHeight="1" spans="1:9">
      <c r="A5" s="675"/>
      <c r="B5" s="719" t="s">
        <v>2</v>
      </c>
      <c r="C5" s="683"/>
      <c r="D5" s="683"/>
      <c r="E5" s="720"/>
      <c r="F5" s="721"/>
      <c r="G5" s="684"/>
      <c r="H5" s="684"/>
      <c r="I5" s="684"/>
    </row>
    <row r="6" ht="30" customHeight="1" spans="1:11">
      <c r="A6" s="685"/>
      <c r="B6" s="686" t="s">
        <v>3</v>
      </c>
      <c r="C6" s="687" t="s">
        <v>4</v>
      </c>
      <c r="D6" s="688" t="s">
        <v>5</v>
      </c>
      <c r="E6" s="722" t="s">
        <v>6</v>
      </c>
      <c r="F6" s="721"/>
      <c r="G6" s="684"/>
      <c r="H6" s="684"/>
      <c r="I6" s="684"/>
      <c r="K6" s="703"/>
    </row>
    <row r="7" ht="26.1" customHeight="1" spans="1:12">
      <c r="A7" s="685"/>
      <c r="B7" s="729" t="s">
        <v>7</v>
      </c>
      <c r="C7" s="691" t="str">
        <f>UPPER(VLOOKUP($B7,GLOBAL!A:H,4,0))</f>
        <v>RUA DAS FLORES</v>
      </c>
      <c r="D7" s="692">
        <f>SUM(GLOBAL!H22:H32)</f>
        <v>67228.7</v>
      </c>
      <c r="E7" s="726">
        <f t="shared" ref="E7:E13" si="0">D7/$D$14</f>
        <v>0.152508190072752</v>
      </c>
      <c r="F7" s="721"/>
      <c r="G7" s="684" t="s">
        <v>8</v>
      </c>
      <c r="H7" s="684"/>
      <c r="I7" s="684"/>
      <c r="K7" s="703">
        <v>47254.76</v>
      </c>
      <c r="L7" s="707">
        <f>D7-K7</f>
        <v>19973.94</v>
      </c>
    </row>
    <row r="8" ht="26.1" customHeight="1" spans="1:12">
      <c r="A8" s="685">
        <v>2</v>
      </c>
      <c r="B8" s="729" t="s">
        <v>9</v>
      </c>
      <c r="C8" s="695" t="str">
        <f>UPPER(VLOOKUP($B8,GLOBAL!A:H,4,0))</f>
        <v>RUA GIRASSOL</v>
      </c>
      <c r="D8" s="692">
        <f>SUM(GLOBAL!H59:H69)</f>
        <v>75764.34</v>
      </c>
      <c r="E8" s="726">
        <f t="shared" si="0"/>
        <v>0.171871274700487</v>
      </c>
      <c r="F8" s="721"/>
      <c r="G8" s="684" t="s">
        <v>10</v>
      </c>
      <c r="H8" s="684"/>
      <c r="I8" s="684"/>
      <c r="K8" s="703">
        <v>5626.76</v>
      </c>
      <c r="L8" s="707">
        <f>D8-K8</f>
        <v>70137.58</v>
      </c>
    </row>
    <row r="9" ht="26.1" customHeight="1" spans="1:12">
      <c r="A9" s="685">
        <v>3</v>
      </c>
      <c r="B9" s="729" t="s">
        <v>11</v>
      </c>
      <c r="C9" s="691" t="str">
        <f>UPPER(VLOOKUP($B9,GLOBAL!A:H,4,0))</f>
        <v>RUA NOSSA SENHORA DA CONCEIÇÃO </v>
      </c>
      <c r="D9" s="692">
        <f>SUM(GLOBAL!H102:H113)</f>
        <v>82576.34</v>
      </c>
      <c r="E9" s="726">
        <f t="shared" si="0"/>
        <v>0.187324284959135</v>
      </c>
      <c r="F9" s="721"/>
      <c r="G9" s="684" t="s">
        <v>12</v>
      </c>
      <c r="H9" s="684"/>
      <c r="I9" s="684"/>
      <c r="K9" s="703">
        <v>31381.6</v>
      </c>
      <c r="L9" s="707">
        <f>D9-K9</f>
        <v>51194.74</v>
      </c>
    </row>
    <row r="10" ht="26.1" customHeight="1" spans="1:12">
      <c r="A10" s="685">
        <v>4</v>
      </c>
      <c r="B10" s="729" t="s">
        <v>13</v>
      </c>
      <c r="C10" s="691" t="str">
        <f>UPPER(VLOOKUP($B10,GLOBAL!A:H,4,0))</f>
        <v>RUA NOSSA SENHORA DE FÁTIMA </v>
      </c>
      <c r="D10" s="692">
        <f>SUM(GLOBAL!H143:H154)</f>
        <v>112982.35</v>
      </c>
      <c r="E10" s="726">
        <f t="shared" si="0"/>
        <v>0.256300266235495</v>
      </c>
      <c r="G10" s="684" t="s">
        <v>14</v>
      </c>
      <c r="K10" s="703">
        <v>9916.39</v>
      </c>
      <c r="L10" s="707">
        <f>D10-K10</f>
        <v>103065.96</v>
      </c>
    </row>
    <row r="11" ht="26.1" customHeight="1" spans="1:12">
      <c r="A11" s="685">
        <v>5</v>
      </c>
      <c r="B11" s="729" t="s">
        <v>15</v>
      </c>
      <c r="C11" s="691" t="str">
        <f>UPPER(VLOOKUP($B11,GLOBAL!A:H,4,0))</f>
        <v>RUA SÃO GABRIEL</v>
      </c>
      <c r="D11" s="692">
        <f>SUM(GLOBAL!H184:H195)</f>
        <v>34545.31</v>
      </c>
      <c r="E11" s="726">
        <f t="shared" si="0"/>
        <v>0.0783659761917476</v>
      </c>
      <c r="G11" s="684" t="s">
        <v>16</v>
      </c>
      <c r="K11" s="703">
        <v>17603.6</v>
      </c>
      <c r="L11" s="708">
        <f>SUM(D11:D13)-SUM(K11:K13)</f>
        <v>57557.08</v>
      </c>
    </row>
    <row r="12" ht="26.1" customHeight="1" spans="1:12">
      <c r="A12" s="685">
        <v>7</v>
      </c>
      <c r="B12" s="729" t="s">
        <v>17</v>
      </c>
      <c r="C12" s="691" t="str">
        <f>UPPER(VLOOKUP($B12,GLOBAL!A:H,4,0))</f>
        <v>RUA SÃO ROQUE</v>
      </c>
      <c r="D12" s="692">
        <f>SUM(GLOBAL!H225:H236)</f>
        <v>37494.18</v>
      </c>
      <c r="E12" s="726">
        <f t="shared" si="0"/>
        <v>0.0850554827039937</v>
      </c>
      <c r="G12" s="684" t="s">
        <v>18</v>
      </c>
      <c r="K12" s="703">
        <v>947.64</v>
      </c>
      <c r="L12" s="24"/>
    </row>
    <row r="13" ht="26.1" customHeight="1" spans="1:12">
      <c r="A13" s="685">
        <v>8</v>
      </c>
      <c r="B13" s="729" t="s">
        <v>19</v>
      </c>
      <c r="C13" s="691" t="str">
        <f>UPPER(VLOOKUP($B13,GLOBAL!A:H,4,0))</f>
        <v>RUA SÃO VICENTE</v>
      </c>
      <c r="D13" s="692">
        <f>SUM(GLOBAL!H266:H275)</f>
        <v>30229.04</v>
      </c>
      <c r="E13" s="726">
        <f t="shared" si="0"/>
        <v>0.0685745251363901</v>
      </c>
      <c r="G13" s="684" t="s">
        <v>20</v>
      </c>
      <c r="K13" s="703">
        <v>26160.21</v>
      </c>
      <c r="L13" s="24"/>
    </row>
    <row r="14" ht="20.1" customHeight="1" spans="1:11">
      <c r="A14" s="696"/>
      <c r="B14" s="697" t="s">
        <v>21</v>
      </c>
      <c r="C14" s="698"/>
      <c r="D14" s="699">
        <f>SUM(D7:D13)</f>
        <v>440820.26</v>
      </c>
      <c r="E14" s="728">
        <f>SUM(E7:E13)</f>
        <v>1</v>
      </c>
      <c r="K14" s="707"/>
    </row>
    <row r="15" customHeight="1" spans="11:11">
      <c r="K15" s="707">
        <f>SUM(K7:K14)</f>
        <v>138890.96</v>
      </c>
    </row>
    <row r="17" customHeight="1" spans="4:7">
      <c r="D17" s="701">
        <v>901787.27</v>
      </c>
      <c r="E17" s="702">
        <f>D17-D14</f>
        <v>460967.01</v>
      </c>
      <c r="G17" s="703">
        <f>D14*0.05</f>
        <v>22041.013</v>
      </c>
    </row>
    <row r="18" customHeight="1" spans="4:7">
      <c r="D18" s="671">
        <v>465</v>
      </c>
      <c r="G18" s="703">
        <f>G17/8</f>
        <v>2755.126625</v>
      </c>
    </row>
    <row r="19" customHeight="1" spans="4:11">
      <c r="D19" s="704">
        <f>D14/D18</f>
        <v>948.000559139785</v>
      </c>
      <c r="K19" s="707">
        <f>D14/K15</f>
        <v>3.1738585434214</v>
      </c>
    </row>
    <row r="21" customHeight="1" spans="4:4">
      <c r="D21" s="671">
        <v>3500</v>
      </c>
    </row>
    <row r="22" customHeight="1" spans="4:4">
      <c r="D22" s="705">
        <f>D19/D21</f>
        <v>0.270857302611367</v>
      </c>
    </row>
    <row r="23" customHeight="1" spans="4:6">
      <c r="D23" s="671">
        <v>910330.37</v>
      </c>
      <c r="E23" s="702">
        <f>D14-D23</f>
        <v>-469510.11</v>
      </c>
      <c r="F23" s="706"/>
    </row>
    <row r="28" customHeight="1" spans="4:4">
      <c r="D28" s="671">
        <v>261443.53</v>
      </c>
    </row>
  </sheetData>
  <mergeCells count="8">
    <mergeCell ref="B3:C3"/>
    <mergeCell ref="D3:E3"/>
    <mergeCell ref="B4:C4"/>
    <mergeCell ref="D4:E4"/>
    <mergeCell ref="B5:E5"/>
    <mergeCell ref="B14:C14"/>
    <mergeCell ref="L11:L13"/>
    <mergeCell ref="B1:E2"/>
  </mergeCells>
  <printOptions horizontalCentered="1"/>
  <pageMargins left="0.511805555555556" right="0.511805555555556" top="0.786805555555556" bottom="0.786805555555556" header="0.196527777777778" footer="0.314583333333333"/>
  <pageSetup paperSize="9" scale="82" orientation="portrait"/>
  <headerFooter>
    <oddFooter>&amp;C&amp;P de &amp;N&amp;RFERNANDA R. DA SILVA
ENGª CIVIL
CREA n° 038888/D</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53"/>
  <sheetViews>
    <sheetView view="pageBreakPreview" zoomScaleNormal="100" zoomScaleSheetLayoutView="100" workbookViewId="0">
      <selection activeCell="F5" sqref="F5"/>
    </sheetView>
  </sheetViews>
  <sheetFormatPr defaultColWidth="9" defaultRowHeight="15" customHeight="1"/>
  <cols>
    <col min="1" max="1" width="5.71428571428571" style="24" customWidth="1"/>
    <col min="2" max="2" width="68" style="75" customWidth="1"/>
    <col min="3" max="3" width="11.2857142857143" style="24" customWidth="1"/>
  </cols>
  <sheetData>
    <row r="1" s="74" customFormat="1" customHeight="1" spans="1:10">
      <c r="A1" s="76"/>
      <c r="B1" s="77"/>
      <c r="C1" s="78"/>
      <c r="D1" s="79"/>
      <c r="E1" s="79"/>
      <c r="F1" s="80"/>
      <c r="G1" s="80"/>
      <c r="H1" s="81"/>
      <c r="I1" s="81"/>
      <c r="J1" s="81"/>
    </row>
    <row r="2" s="74" customFormat="1" ht="38.25" customHeight="1" spans="1:10">
      <c r="A2" s="82" t="str">
        <f>GLOBAL!A1</f>
        <v>PREFEITURA MUNICIPAL DE VIANA</v>
      </c>
      <c r="B2" s="83"/>
      <c r="C2" s="84"/>
      <c r="D2" s="80"/>
      <c r="E2" s="80"/>
      <c r="F2" s="80"/>
      <c r="G2" s="80"/>
      <c r="H2" s="81"/>
      <c r="I2" s="81"/>
      <c r="J2" s="81"/>
    </row>
    <row r="3" s="74" customFormat="1" spans="1:10">
      <c r="A3" s="85" t="str">
        <f>GLOBAL!C2</f>
        <v>OBRA: PAVIMENTAÇÃO E DRENAGEM DE DIVERSAS RUAS NOS BAIRROS ARLINDO VILLASCHI E NOVA BETHÂNIA</v>
      </c>
      <c r="B3" s="86"/>
      <c r="C3" s="87"/>
      <c r="D3" s="88"/>
      <c r="E3" s="88"/>
      <c r="F3" s="88"/>
      <c r="G3" s="88"/>
      <c r="H3" s="81"/>
      <c r="I3" s="81"/>
      <c r="J3" s="81"/>
    </row>
    <row r="4" s="74" customFormat="1" ht="12.75" customHeight="1" spans="1:10">
      <c r="A4" s="89" t="str">
        <f>GLOBAL!C3</f>
        <v>LOCAL: ARLINDO VILLASCHI E NOVA BETHÂNIA/ES</v>
      </c>
      <c r="B4" s="90"/>
      <c r="C4" s="91"/>
      <c r="D4" s="92"/>
      <c r="E4" s="92"/>
      <c r="F4" s="92"/>
      <c r="G4" s="92"/>
      <c r="H4" s="81"/>
      <c r="I4" s="81"/>
      <c r="J4" s="81"/>
    </row>
    <row r="5" s="74" customFormat="1" ht="9.75" customHeight="1" spans="1:10">
      <c r="A5" s="93"/>
      <c r="B5" s="94"/>
      <c r="C5" s="95"/>
      <c r="D5" s="96"/>
      <c r="E5" s="96"/>
      <c r="F5" s="96"/>
      <c r="G5" s="96"/>
      <c r="H5" s="81"/>
      <c r="I5" s="81"/>
      <c r="J5" s="81"/>
    </row>
    <row r="6" s="74" customFormat="1" ht="18.75" customHeight="1" spans="1:10">
      <c r="A6" s="97" t="s">
        <v>1311</v>
      </c>
      <c r="B6" s="98"/>
      <c r="C6" s="99"/>
      <c r="D6" s="100"/>
      <c r="E6" s="100"/>
      <c r="F6" s="100"/>
      <c r="G6" s="100"/>
      <c r="H6" s="81"/>
      <c r="I6" s="81"/>
      <c r="J6" s="81"/>
    </row>
    <row r="7" customHeight="1" spans="1:10">
      <c r="A7" s="101"/>
      <c r="B7" s="102"/>
      <c r="C7" s="103"/>
      <c r="F7" s="104"/>
      <c r="G7" s="104"/>
      <c r="H7" s="104"/>
      <c r="I7" s="104"/>
      <c r="J7" s="104"/>
    </row>
    <row r="8" customHeight="1" spans="1:10">
      <c r="A8" s="105" t="s">
        <v>1312</v>
      </c>
      <c r="B8" s="106"/>
      <c r="C8" s="107" t="s">
        <v>1313</v>
      </c>
      <c r="F8" s="104"/>
      <c r="G8" s="104"/>
      <c r="H8" s="104"/>
      <c r="I8" s="104"/>
      <c r="J8" s="104"/>
    </row>
    <row r="9" customHeight="1" spans="1:10">
      <c r="A9" s="108"/>
      <c r="B9" s="109"/>
      <c r="C9" s="110"/>
      <c r="F9" s="104"/>
      <c r="G9" s="104"/>
      <c r="H9" s="104"/>
      <c r="I9" s="104"/>
      <c r="J9" s="104"/>
    </row>
    <row r="10" customHeight="1" spans="1:10">
      <c r="A10" s="111" t="s">
        <v>1314</v>
      </c>
      <c r="B10" s="112" t="s">
        <v>1315</v>
      </c>
      <c r="C10" s="113">
        <v>0</v>
      </c>
      <c r="F10" s="104"/>
      <c r="G10" s="104"/>
      <c r="H10" s="104"/>
      <c r="I10" s="104"/>
      <c r="J10" s="104"/>
    </row>
    <row r="11" customHeight="1" spans="1:3">
      <c r="A11" s="111" t="s">
        <v>1316</v>
      </c>
      <c r="B11" s="112" t="s">
        <v>1317</v>
      </c>
      <c r="C11" s="113">
        <v>8</v>
      </c>
    </row>
    <row r="12" customHeight="1" spans="1:3">
      <c r="A12" s="111" t="s">
        <v>1318</v>
      </c>
      <c r="B12" s="112" t="s">
        <v>1319</v>
      </c>
      <c r="C12" s="113">
        <v>1.5</v>
      </c>
    </row>
    <row r="13" customHeight="1" spans="1:3">
      <c r="A13" s="111" t="s">
        <v>1320</v>
      </c>
      <c r="B13" s="112" t="s">
        <v>1321</v>
      </c>
      <c r="C13" s="113">
        <v>1</v>
      </c>
    </row>
    <row r="14" customHeight="1" spans="1:3">
      <c r="A14" s="111" t="s">
        <v>1322</v>
      </c>
      <c r="B14" s="112" t="s">
        <v>1323</v>
      </c>
      <c r="C14" s="113">
        <v>0.6</v>
      </c>
    </row>
    <row r="15" customHeight="1" spans="1:3">
      <c r="A15" s="111" t="s">
        <v>1324</v>
      </c>
      <c r="B15" s="112" t="s">
        <v>1325</v>
      </c>
      <c r="C15" s="113">
        <v>0.2</v>
      </c>
    </row>
    <row r="16" customHeight="1" spans="1:3">
      <c r="A16" s="111" t="s">
        <v>1326</v>
      </c>
      <c r="B16" s="112" t="s">
        <v>1327</v>
      </c>
      <c r="C16" s="113">
        <v>2.5</v>
      </c>
    </row>
    <row r="17" customHeight="1" spans="1:3">
      <c r="A17" s="111" t="s">
        <v>1328</v>
      </c>
      <c r="B17" s="112" t="s">
        <v>1329</v>
      </c>
      <c r="C17" s="113">
        <v>3</v>
      </c>
    </row>
    <row r="18" customHeight="1" spans="1:3">
      <c r="A18" s="111" t="s">
        <v>1330</v>
      </c>
      <c r="B18" s="112" t="s">
        <v>1331</v>
      </c>
      <c r="C18" s="113">
        <v>1</v>
      </c>
    </row>
    <row r="19" customHeight="1" spans="1:3">
      <c r="A19" s="114" t="s">
        <v>1332</v>
      </c>
      <c r="B19" s="115"/>
      <c r="C19" s="116">
        <f>SUM(C10:C18)/100</f>
        <v>0.178</v>
      </c>
    </row>
    <row r="21" customHeight="1" spans="1:3">
      <c r="A21" s="105" t="s">
        <v>1333</v>
      </c>
      <c r="B21" s="106"/>
      <c r="C21" s="107" t="s">
        <v>1313</v>
      </c>
    </row>
    <row r="22" customHeight="1" spans="1:3">
      <c r="A22" s="108"/>
      <c r="B22" s="109"/>
      <c r="C22" s="110"/>
    </row>
    <row r="23" customHeight="1" spans="1:3">
      <c r="A23" s="111" t="s">
        <v>1334</v>
      </c>
      <c r="B23" s="112" t="s">
        <v>1335</v>
      </c>
      <c r="C23" s="113">
        <v>17.94</v>
      </c>
    </row>
    <row r="24" customHeight="1" spans="1:3">
      <c r="A24" s="111" t="s">
        <v>1336</v>
      </c>
      <c r="B24" s="112" t="s">
        <v>1337</v>
      </c>
      <c r="C24" s="113">
        <v>4.32</v>
      </c>
    </row>
    <row r="25" customHeight="1" spans="1:3">
      <c r="A25" s="111" t="s">
        <v>1338</v>
      </c>
      <c r="B25" s="112" t="s">
        <v>1339</v>
      </c>
      <c r="C25" s="113">
        <v>0.92</v>
      </c>
    </row>
    <row r="26" customHeight="1" spans="1:3">
      <c r="A26" s="111" t="s">
        <v>1340</v>
      </c>
      <c r="B26" s="112" t="s">
        <v>1341</v>
      </c>
      <c r="C26" s="113">
        <v>0.07</v>
      </c>
    </row>
    <row r="27" customHeight="1" spans="1:3">
      <c r="A27" s="111" t="s">
        <v>1342</v>
      </c>
      <c r="B27" s="112" t="s">
        <v>1343</v>
      </c>
      <c r="C27" s="113">
        <v>0.73</v>
      </c>
    </row>
    <row r="28" customHeight="1" spans="1:3">
      <c r="A28" s="111" t="s">
        <v>1344</v>
      </c>
      <c r="B28" s="112" t="s">
        <v>1345</v>
      </c>
      <c r="C28" s="113">
        <v>10.98</v>
      </c>
    </row>
    <row r="29" customHeight="1" spans="1:3">
      <c r="A29" s="111" t="s">
        <v>1346</v>
      </c>
      <c r="B29" s="112" t="s">
        <v>1347</v>
      </c>
      <c r="C29" s="113" t="s">
        <v>1278</v>
      </c>
    </row>
    <row r="30" customHeight="1" spans="1:3">
      <c r="A30" s="111" t="s">
        <v>1348</v>
      </c>
      <c r="B30" s="112" t="s">
        <v>1349</v>
      </c>
      <c r="C30" s="113">
        <v>1.47</v>
      </c>
    </row>
    <row r="31" customHeight="1" spans="1:3">
      <c r="A31" s="111" t="s">
        <v>1350</v>
      </c>
      <c r="B31" s="112" t="s">
        <v>1351</v>
      </c>
      <c r="C31" s="113">
        <v>10.76</v>
      </c>
    </row>
    <row r="32" customHeight="1" spans="1:3">
      <c r="A32" s="111" t="s">
        <v>1352</v>
      </c>
      <c r="B32" s="112" t="s">
        <v>1353</v>
      </c>
      <c r="C32" s="113">
        <v>0.03</v>
      </c>
    </row>
    <row r="33" customHeight="1" spans="1:3">
      <c r="A33" s="111" t="s">
        <v>1354</v>
      </c>
      <c r="B33" s="112" t="s">
        <v>1355</v>
      </c>
      <c r="C33" s="113">
        <v>0.11</v>
      </c>
    </row>
    <row r="34" customHeight="1" spans="1:3">
      <c r="A34" s="114" t="s">
        <v>1356</v>
      </c>
      <c r="B34" s="115"/>
      <c r="C34" s="116">
        <f>SUM(C23:C33)/100</f>
        <v>0.4733</v>
      </c>
    </row>
    <row r="36" customHeight="1" spans="1:3">
      <c r="A36" s="105" t="s">
        <v>1357</v>
      </c>
      <c r="B36" s="106"/>
      <c r="C36" s="107" t="s">
        <v>1313</v>
      </c>
    </row>
    <row r="37" customHeight="1" spans="1:3">
      <c r="A37" s="108"/>
      <c r="B37" s="109"/>
      <c r="C37" s="110"/>
    </row>
    <row r="38" customHeight="1" spans="1:3">
      <c r="A38" s="111" t="s">
        <v>1358</v>
      </c>
      <c r="B38" s="112" t="s">
        <v>1359</v>
      </c>
      <c r="C38" s="113">
        <v>4.98</v>
      </c>
    </row>
    <row r="39" customHeight="1" spans="1:3">
      <c r="A39" s="111" t="s">
        <v>1360</v>
      </c>
      <c r="B39" s="112" t="s">
        <v>1361</v>
      </c>
      <c r="C39" s="113">
        <v>3.01</v>
      </c>
    </row>
    <row r="40" customHeight="1" spans="1:3">
      <c r="A40" s="111" t="s">
        <v>1362</v>
      </c>
      <c r="B40" s="112" t="s">
        <v>1363</v>
      </c>
      <c r="C40" s="113">
        <v>6.71</v>
      </c>
    </row>
    <row r="41" customHeight="1" spans="1:3">
      <c r="A41" s="111" t="s">
        <v>1364</v>
      </c>
      <c r="B41" s="112" t="s">
        <v>1365</v>
      </c>
      <c r="C41" s="113" t="s">
        <v>1278</v>
      </c>
    </row>
    <row r="42" customHeight="1" spans="1:3">
      <c r="A42" s="111" t="s">
        <v>1366</v>
      </c>
      <c r="B42" s="112" t="s">
        <v>1367</v>
      </c>
      <c r="C42" s="113" t="s">
        <v>1278</v>
      </c>
    </row>
    <row r="43" customHeight="1" spans="1:3">
      <c r="A43" s="111" t="s">
        <v>1368</v>
      </c>
      <c r="B43" s="112" t="s">
        <v>1369</v>
      </c>
      <c r="C43" s="113">
        <v>0.16</v>
      </c>
    </row>
    <row r="44" customHeight="1" spans="1:3">
      <c r="A44" s="111" t="s">
        <v>1370</v>
      </c>
      <c r="B44" s="112" t="s">
        <v>1371</v>
      </c>
      <c r="C44" s="113">
        <v>0.56</v>
      </c>
    </row>
    <row r="45" customHeight="1" spans="1:3">
      <c r="A45" s="114" t="s">
        <v>1372</v>
      </c>
      <c r="B45" s="115"/>
      <c r="C45" s="116">
        <f>SUM(C38:C44)/100</f>
        <v>0.1542</v>
      </c>
    </row>
    <row r="47" customHeight="1" spans="1:3">
      <c r="A47" s="105" t="s">
        <v>1373</v>
      </c>
      <c r="B47" s="106"/>
      <c r="C47" s="107" t="s">
        <v>1313</v>
      </c>
    </row>
    <row r="48" customHeight="1" spans="1:3">
      <c r="A48" s="108"/>
      <c r="B48" s="109"/>
      <c r="C48" s="110"/>
    </row>
    <row r="49" customHeight="1" spans="1:3">
      <c r="A49" s="111" t="s">
        <v>1374</v>
      </c>
      <c r="B49" s="112" t="s">
        <v>1375</v>
      </c>
      <c r="C49" s="117">
        <f>C19*C34</f>
        <v>0.0842474</v>
      </c>
    </row>
    <row r="50" ht="30" customHeight="1" spans="1:3">
      <c r="A50" s="111" t="s">
        <v>1376</v>
      </c>
      <c r="B50" s="118" t="s">
        <v>1377</v>
      </c>
      <c r="C50" s="117">
        <v>0.0057</v>
      </c>
    </row>
    <row r="51" customHeight="1" spans="1:5">
      <c r="A51" s="114" t="s">
        <v>1378</v>
      </c>
      <c r="B51" s="115"/>
      <c r="C51" s="116">
        <f>SUM(C49:C50)</f>
        <v>0.0899474</v>
      </c>
      <c r="E51" s="19">
        <f>C19+C34+C45+C51</f>
        <v>0.8954474</v>
      </c>
    </row>
    <row r="53" customHeight="1" spans="1:3">
      <c r="A53" s="114" t="s">
        <v>1379</v>
      </c>
      <c r="B53" s="115"/>
      <c r="C53" s="116">
        <f>SUM(+C51+C45+C34+C19)</f>
        <v>0.8954474</v>
      </c>
    </row>
  </sheetData>
  <mergeCells count="17">
    <mergeCell ref="A2:C2"/>
    <mergeCell ref="A3:C3"/>
    <mergeCell ref="A4:C4"/>
    <mergeCell ref="A6:C6"/>
    <mergeCell ref="A19:B19"/>
    <mergeCell ref="A34:B34"/>
    <mergeCell ref="A45:B45"/>
    <mergeCell ref="A51:B51"/>
    <mergeCell ref="A53:B53"/>
    <mergeCell ref="C8:C9"/>
    <mergeCell ref="C21:C22"/>
    <mergeCell ref="C36:C37"/>
    <mergeCell ref="C47:C48"/>
    <mergeCell ref="A8:B9"/>
    <mergeCell ref="A21:B22"/>
    <mergeCell ref="A36:B37"/>
    <mergeCell ref="A47:B48"/>
  </mergeCells>
  <printOptions horizontalCentered="1"/>
  <pageMargins left="0.511805555555556" right="0.511805555555556" top="0.393055555555556" bottom="0.393055555555556" header="0.314583333333333" footer="0.314583333333333"/>
  <pageSetup paperSize="9" scale="85" orientation="portrait"/>
  <headerFooter>
    <oddFooter>&amp;RLUIZA BRUNELLI COURA
ARQUITETA E URBANISTA
CAU n° A90530-5</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1466"/>
  <sheetViews>
    <sheetView workbookViewId="0">
      <selection activeCell="C2" sqref="C2"/>
    </sheetView>
  </sheetViews>
  <sheetFormatPr defaultColWidth="9" defaultRowHeight="15" customHeight="1" outlineLevelCol="4"/>
  <cols>
    <col min="1" max="1" width="10.8571428571429" customWidth="1"/>
    <col min="2" max="2" width="36.5714285714286" customWidth="1"/>
    <col min="3" max="3" width="7.71428571428571" customWidth="1"/>
    <col min="4" max="4" width="16.2857142857143" customWidth="1"/>
    <col min="5" max="5" width="19.8571428571429" customWidth="1"/>
  </cols>
  <sheetData>
    <row r="1" spans="2:5">
      <c r="B1" t="s">
        <v>1189</v>
      </c>
      <c r="C1" s="50">
        <v>43160</v>
      </c>
      <c r="D1" t="s">
        <v>1380</v>
      </c>
      <c r="E1" s="61">
        <v>0</v>
      </c>
    </row>
    <row r="3" spans="1:5">
      <c r="A3" s="62" t="s">
        <v>1381</v>
      </c>
      <c r="B3" s="62" t="s">
        <v>1382</v>
      </c>
      <c r="C3" s="63" t="s">
        <v>1383</v>
      </c>
      <c r="D3" s="63" t="s">
        <v>1384</v>
      </c>
      <c r="E3" s="63"/>
    </row>
    <row r="4" spans="1:5">
      <c r="A4" s="64">
        <v>1</v>
      </c>
      <c r="B4" s="65" t="s">
        <v>1385</v>
      </c>
      <c r="C4" s="66"/>
      <c r="D4" s="66"/>
      <c r="E4" s="67"/>
    </row>
    <row r="5" spans="1:5">
      <c r="A5" s="64">
        <v>101</v>
      </c>
      <c r="B5" s="65" t="s">
        <v>1386</v>
      </c>
      <c r="C5" s="66"/>
      <c r="D5" s="66"/>
      <c r="E5" s="67"/>
    </row>
    <row r="6" spans="1:5">
      <c r="A6" s="68">
        <v>10101</v>
      </c>
      <c r="B6" s="68" t="s">
        <v>1387</v>
      </c>
      <c r="C6" s="57" t="s">
        <v>1388</v>
      </c>
      <c r="D6" s="58">
        <v>5.34</v>
      </c>
      <c r="E6" s="69"/>
    </row>
    <row r="7" spans="1:5">
      <c r="A7" s="68">
        <v>10106</v>
      </c>
      <c r="B7" s="68" t="s">
        <v>1389</v>
      </c>
      <c r="C7" s="57" t="s">
        <v>1388</v>
      </c>
      <c r="D7" s="58">
        <v>6.33</v>
      </c>
      <c r="E7" s="69"/>
    </row>
    <row r="8" spans="1:5">
      <c r="A8" s="68">
        <v>10108</v>
      </c>
      <c r="B8" s="68" t="s">
        <v>1390</v>
      </c>
      <c r="C8" s="57" t="s">
        <v>1388</v>
      </c>
      <c r="D8" s="58">
        <v>6.33</v>
      </c>
      <c r="E8" s="69"/>
    </row>
    <row r="9" spans="1:5">
      <c r="A9" s="68">
        <v>10111</v>
      </c>
      <c r="B9" s="68" t="s">
        <v>1391</v>
      </c>
      <c r="C9" s="57" t="s">
        <v>1388</v>
      </c>
      <c r="D9" s="58">
        <v>6.33</v>
      </c>
      <c r="E9" s="69"/>
    </row>
    <row r="10" spans="1:5">
      <c r="A10" s="68">
        <v>10115</v>
      </c>
      <c r="B10" s="68" t="s">
        <v>1392</v>
      </c>
      <c r="C10" s="57" t="s">
        <v>1388</v>
      </c>
      <c r="D10" s="58">
        <v>6.33</v>
      </c>
      <c r="E10" s="69"/>
    </row>
    <row r="11" spans="1:5">
      <c r="A11" s="68">
        <v>10117</v>
      </c>
      <c r="B11" s="68" t="s">
        <v>1393</v>
      </c>
      <c r="C11" s="57" t="s">
        <v>1388</v>
      </c>
      <c r="D11" s="58">
        <v>12.01</v>
      </c>
      <c r="E11" s="69"/>
    </row>
    <row r="12" spans="1:5">
      <c r="A12" s="68">
        <v>10118</v>
      </c>
      <c r="B12" s="68" t="s">
        <v>1394</v>
      </c>
      <c r="C12" s="57" t="s">
        <v>1388</v>
      </c>
      <c r="D12" s="58">
        <v>6.33</v>
      </c>
      <c r="E12" s="69"/>
    </row>
    <row r="13" spans="1:5">
      <c r="A13" s="68">
        <v>10121</v>
      </c>
      <c r="B13" s="68" t="s">
        <v>1395</v>
      </c>
      <c r="C13" s="57" t="s">
        <v>1388</v>
      </c>
      <c r="D13" s="58">
        <v>6.33</v>
      </c>
      <c r="E13" s="69"/>
    </row>
    <row r="14" spans="1:5">
      <c r="A14" s="68">
        <v>10124</v>
      </c>
      <c r="B14" s="68" t="s">
        <v>1396</v>
      </c>
      <c r="C14" s="57" t="s">
        <v>1388</v>
      </c>
      <c r="D14" s="58">
        <v>6.33</v>
      </c>
      <c r="E14" s="69"/>
    </row>
    <row r="15" spans="1:5">
      <c r="A15" s="68">
        <v>10128</v>
      </c>
      <c r="B15" s="68" t="s">
        <v>1397</v>
      </c>
      <c r="C15" s="57" t="s">
        <v>1388</v>
      </c>
      <c r="D15" s="58">
        <v>6.33</v>
      </c>
      <c r="E15" s="69"/>
    </row>
    <row r="16" spans="1:5">
      <c r="A16" s="68">
        <v>10130</v>
      </c>
      <c r="B16" s="68" t="s">
        <v>1398</v>
      </c>
      <c r="C16" s="57" t="s">
        <v>1388</v>
      </c>
      <c r="D16" s="58">
        <v>6.33</v>
      </c>
      <c r="E16" s="69"/>
    </row>
    <row r="17" spans="1:5">
      <c r="A17" s="68">
        <v>10138</v>
      </c>
      <c r="B17" s="68" t="s">
        <v>1399</v>
      </c>
      <c r="C17" s="57" t="s">
        <v>1388</v>
      </c>
      <c r="D17" s="58">
        <v>6.33</v>
      </c>
      <c r="E17" s="69"/>
    </row>
    <row r="18" spans="1:5">
      <c r="A18" s="68">
        <v>10139</v>
      </c>
      <c r="B18" s="68" t="s">
        <v>1400</v>
      </c>
      <c r="C18" s="57" t="s">
        <v>1388</v>
      </c>
      <c r="D18" s="58">
        <v>6.33</v>
      </c>
      <c r="E18" s="69"/>
    </row>
    <row r="19" spans="1:5">
      <c r="A19" s="68">
        <v>10140</v>
      </c>
      <c r="B19" s="68" t="s">
        <v>1401</v>
      </c>
      <c r="C19" s="57" t="s">
        <v>1388</v>
      </c>
      <c r="D19" s="58">
        <v>6.33</v>
      </c>
      <c r="E19" s="69"/>
    </row>
    <row r="20" spans="1:5">
      <c r="A20" s="68">
        <v>10146</v>
      </c>
      <c r="B20" s="68" t="s">
        <v>1402</v>
      </c>
      <c r="C20" s="57" t="s">
        <v>1388</v>
      </c>
      <c r="D20" s="58">
        <v>4.65</v>
      </c>
      <c r="E20" s="69"/>
    </row>
    <row r="21" spans="1:5">
      <c r="A21" s="68">
        <v>10150</v>
      </c>
      <c r="B21" s="68" t="s">
        <v>1403</v>
      </c>
      <c r="C21" s="57" t="s">
        <v>1388</v>
      </c>
      <c r="D21" s="58">
        <v>6.33</v>
      </c>
      <c r="E21" s="69"/>
    </row>
    <row r="22" spans="1:5">
      <c r="A22" s="64">
        <v>102</v>
      </c>
      <c r="B22" s="65" t="s">
        <v>1404</v>
      </c>
      <c r="C22" s="66"/>
      <c r="D22" s="66"/>
      <c r="E22" s="67"/>
    </row>
    <row r="23" ht="30" spans="1:5">
      <c r="A23" s="68">
        <v>10209</v>
      </c>
      <c r="B23" s="68" t="s">
        <v>1405</v>
      </c>
      <c r="C23" s="57" t="s">
        <v>1388</v>
      </c>
      <c r="D23" s="58">
        <v>9.77</v>
      </c>
      <c r="E23" s="69"/>
    </row>
    <row r="24" spans="1:5">
      <c r="A24" s="68">
        <v>10233</v>
      </c>
      <c r="B24" s="68" t="s">
        <v>1406</v>
      </c>
      <c r="C24" s="57" t="s">
        <v>1388</v>
      </c>
      <c r="D24" s="58">
        <v>4.58</v>
      </c>
      <c r="E24" s="69"/>
    </row>
    <row r="25" spans="1:5">
      <c r="A25" s="68">
        <v>10235</v>
      </c>
      <c r="B25" s="68" t="s">
        <v>1407</v>
      </c>
      <c r="C25" s="57" t="s">
        <v>1388</v>
      </c>
      <c r="D25" s="58">
        <v>4.58</v>
      </c>
      <c r="E25" s="69"/>
    </row>
    <row r="26" ht="30" spans="1:5">
      <c r="A26" s="68">
        <v>10260</v>
      </c>
      <c r="B26" s="68" t="s">
        <v>1408</v>
      </c>
      <c r="C26" s="57" t="s">
        <v>1388</v>
      </c>
      <c r="D26" s="58">
        <v>4.94</v>
      </c>
      <c r="E26" s="69"/>
    </row>
    <row r="27" spans="1:5">
      <c r="A27" s="68">
        <v>10278</v>
      </c>
      <c r="B27" s="68" t="s">
        <v>1409</v>
      </c>
      <c r="C27" s="57" t="s">
        <v>1388</v>
      </c>
      <c r="D27" s="58">
        <v>9.66</v>
      </c>
      <c r="E27" s="70"/>
    </row>
    <row r="28" spans="1:5">
      <c r="A28" s="71"/>
      <c r="B28" s="72"/>
      <c r="C28" s="72"/>
      <c r="D28" s="72"/>
      <c r="E28" s="73"/>
    </row>
    <row r="29" spans="1:5">
      <c r="A29" s="65" t="s">
        <v>1410</v>
      </c>
      <c r="B29" s="66"/>
      <c r="C29" s="66"/>
      <c r="D29" s="66"/>
      <c r="E29" s="67"/>
    </row>
    <row r="30" spans="1:5">
      <c r="A30" s="71"/>
      <c r="B30" s="72"/>
      <c r="C30" s="72"/>
      <c r="D30" s="72"/>
      <c r="E30" s="73"/>
    </row>
    <row r="31" spans="1:5">
      <c r="A31" s="62" t="s">
        <v>1381</v>
      </c>
      <c r="B31" s="62" t="s">
        <v>1382</v>
      </c>
      <c r="C31" s="63" t="s">
        <v>1383</v>
      </c>
      <c r="D31" s="63" t="s">
        <v>1384</v>
      </c>
      <c r="E31" s="63"/>
    </row>
    <row r="32" spans="1:5">
      <c r="A32" s="64">
        <v>2</v>
      </c>
      <c r="B32" s="65" t="s">
        <v>1411</v>
      </c>
      <c r="C32" s="66"/>
      <c r="D32" s="66"/>
      <c r="E32" s="67"/>
    </row>
    <row r="33" spans="1:5">
      <c r="A33" s="64">
        <v>203</v>
      </c>
      <c r="B33" s="65" t="s">
        <v>1412</v>
      </c>
      <c r="C33" s="66"/>
      <c r="D33" s="66"/>
      <c r="E33" s="67"/>
    </row>
    <row r="34" ht="30" spans="1:5">
      <c r="A34" s="68">
        <v>20356</v>
      </c>
      <c r="B34" s="68" t="s">
        <v>1413</v>
      </c>
      <c r="C34" s="57" t="s">
        <v>168</v>
      </c>
      <c r="D34" s="58">
        <v>35.37</v>
      </c>
      <c r="E34" s="69"/>
    </row>
    <row r="35" spans="1:5">
      <c r="A35" s="64">
        <v>204</v>
      </c>
      <c r="B35" s="65" t="s">
        <v>1414</v>
      </c>
      <c r="C35" s="66"/>
      <c r="D35" s="66"/>
      <c r="E35" s="67"/>
    </row>
    <row r="36" spans="1:5">
      <c r="A36" s="68">
        <v>20416</v>
      </c>
      <c r="B36" s="68" t="s">
        <v>1415</v>
      </c>
      <c r="C36" s="57" t="s">
        <v>146</v>
      </c>
      <c r="D36" s="58">
        <v>247.75</v>
      </c>
      <c r="E36" s="69"/>
    </row>
    <row r="37" spans="1:5">
      <c r="A37" s="68">
        <v>20463</v>
      </c>
      <c r="B37" s="68" t="s">
        <v>1416</v>
      </c>
      <c r="C37" s="57" t="s">
        <v>1417</v>
      </c>
      <c r="D37" s="58">
        <v>4.87</v>
      </c>
      <c r="E37" s="69"/>
    </row>
    <row r="38" spans="1:5">
      <c r="A38" s="68">
        <v>20468</v>
      </c>
      <c r="B38" s="68" t="s">
        <v>1418</v>
      </c>
      <c r="C38" s="57" t="s">
        <v>1417</v>
      </c>
      <c r="D38" s="58">
        <v>7.46</v>
      </c>
      <c r="E38" s="69"/>
    </row>
    <row r="39" spans="1:5">
      <c r="A39" s="64">
        <v>205</v>
      </c>
      <c r="B39" s="65" t="s">
        <v>1419</v>
      </c>
      <c r="C39" s="66"/>
      <c r="D39" s="66"/>
      <c r="E39" s="67"/>
    </row>
    <row r="40" spans="1:5">
      <c r="A40" s="68">
        <v>20503</v>
      </c>
      <c r="B40" s="68" t="s">
        <v>1420</v>
      </c>
      <c r="C40" s="57" t="s">
        <v>146</v>
      </c>
      <c r="D40" s="58">
        <v>57.5</v>
      </c>
      <c r="E40" s="69"/>
    </row>
    <row r="41" spans="1:5">
      <c r="A41" s="68">
        <v>20505</v>
      </c>
      <c r="B41" s="68" t="s">
        <v>1421</v>
      </c>
      <c r="C41" s="57" t="s">
        <v>1417</v>
      </c>
      <c r="D41" s="58">
        <v>0.67</v>
      </c>
      <c r="E41" s="69"/>
    </row>
    <row r="42" spans="1:5">
      <c r="A42" s="68">
        <v>20508</v>
      </c>
      <c r="B42" s="68" t="s">
        <v>1422</v>
      </c>
      <c r="C42" s="57" t="s">
        <v>1417</v>
      </c>
      <c r="D42" s="58">
        <v>0.34</v>
      </c>
      <c r="E42" s="69"/>
    </row>
    <row r="43" spans="1:5">
      <c r="A43" s="68">
        <v>20509</v>
      </c>
      <c r="B43" s="68" t="s">
        <v>1423</v>
      </c>
      <c r="C43" s="57" t="s">
        <v>1417</v>
      </c>
      <c r="D43" s="58">
        <v>2.91</v>
      </c>
      <c r="E43" s="69"/>
    </row>
    <row r="44" ht="30" spans="1:5">
      <c r="A44" s="68">
        <v>20510</v>
      </c>
      <c r="B44" s="68" t="s">
        <v>1424</v>
      </c>
      <c r="C44" s="57" t="s">
        <v>1417</v>
      </c>
      <c r="D44" s="58">
        <v>0.51</v>
      </c>
      <c r="E44" s="69"/>
    </row>
    <row r="45" spans="1:5">
      <c r="A45" s="68">
        <v>20514</v>
      </c>
      <c r="B45" s="68" t="s">
        <v>1425</v>
      </c>
      <c r="C45" s="57" t="s">
        <v>146</v>
      </c>
      <c r="D45" s="58">
        <v>231.75</v>
      </c>
      <c r="E45" s="69"/>
    </row>
    <row r="46" spans="1:5">
      <c r="A46" s="68">
        <v>20517</v>
      </c>
      <c r="B46" s="68" t="s">
        <v>1426</v>
      </c>
      <c r="C46" s="57" t="s">
        <v>146</v>
      </c>
      <c r="D46" s="58">
        <v>66.78</v>
      </c>
      <c r="E46" s="69"/>
    </row>
    <row r="47" spans="1:5">
      <c r="A47" s="68">
        <v>20518</v>
      </c>
      <c r="B47" s="68" t="s">
        <v>1427</v>
      </c>
      <c r="C47" s="57" t="s">
        <v>146</v>
      </c>
      <c r="D47" s="58">
        <v>66.78</v>
      </c>
      <c r="E47" s="69"/>
    </row>
    <row r="48" spans="1:5">
      <c r="A48" s="68">
        <v>20519</v>
      </c>
      <c r="B48" s="68" t="s">
        <v>1428</v>
      </c>
      <c r="C48" s="57" t="s">
        <v>146</v>
      </c>
      <c r="D48" s="58">
        <v>66.03</v>
      </c>
      <c r="E48" s="69"/>
    </row>
    <row r="49" spans="1:5">
      <c r="A49" s="68">
        <v>20520</v>
      </c>
      <c r="B49" s="68" t="s">
        <v>1429</v>
      </c>
      <c r="C49" s="57" t="s">
        <v>146</v>
      </c>
      <c r="D49" s="58">
        <v>66.03</v>
      </c>
      <c r="E49" s="69"/>
    </row>
    <row r="50" spans="1:5">
      <c r="A50" s="68">
        <v>20521</v>
      </c>
      <c r="B50" s="68" t="s">
        <v>1430</v>
      </c>
      <c r="C50" s="57" t="s">
        <v>146</v>
      </c>
      <c r="D50" s="58">
        <v>57.25</v>
      </c>
      <c r="E50" s="69"/>
    </row>
    <row r="51" spans="1:5">
      <c r="A51" s="68">
        <v>20522</v>
      </c>
      <c r="B51" s="68" t="s">
        <v>1431</v>
      </c>
      <c r="C51" s="57" t="s">
        <v>146</v>
      </c>
      <c r="D51" s="58">
        <v>75.75</v>
      </c>
      <c r="E51" s="69"/>
    </row>
    <row r="52" spans="1:5">
      <c r="A52" s="68">
        <v>20524</v>
      </c>
      <c r="B52" s="68" t="s">
        <v>1432</v>
      </c>
      <c r="C52" s="57" t="s">
        <v>146</v>
      </c>
      <c r="D52" s="58">
        <v>48.35</v>
      </c>
      <c r="E52" s="69"/>
    </row>
    <row r="53" spans="1:5">
      <c r="A53" s="68">
        <v>20553</v>
      </c>
      <c r="B53" s="68" t="s">
        <v>1433</v>
      </c>
      <c r="C53" s="57" t="s">
        <v>146</v>
      </c>
      <c r="D53" s="58">
        <v>66.03</v>
      </c>
      <c r="E53" s="69"/>
    </row>
    <row r="54" spans="1:5">
      <c r="A54" s="68">
        <v>20554</v>
      </c>
      <c r="B54" s="68" t="s">
        <v>1434</v>
      </c>
      <c r="C54" s="57" t="s">
        <v>146</v>
      </c>
      <c r="D54" s="58">
        <v>26.67</v>
      </c>
      <c r="E54" s="69"/>
    </row>
    <row r="55" spans="1:5">
      <c r="A55" s="68">
        <v>20567</v>
      </c>
      <c r="B55" s="68" t="s">
        <v>1435</v>
      </c>
      <c r="C55" s="57" t="s">
        <v>146</v>
      </c>
      <c r="D55" s="58">
        <v>240</v>
      </c>
      <c r="E55" s="69"/>
    </row>
    <row r="56" spans="1:5">
      <c r="A56" s="68">
        <v>20571</v>
      </c>
      <c r="B56" s="68" t="s">
        <v>1436</v>
      </c>
      <c r="C56" s="57" t="s">
        <v>146</v>
      </c>
      <c r="D56" s="58">
        <v>66.78</v>
      </c>
      <c r="E56" s="69"/>
    </row>
    <row r="57" ht="30" spans="1:5">
      <c r="A57" s="68">
        <v>20572</v>
      </c>
      <c r="B57" s="68" t="s">
        <v>1437</v>
      </c>
      <c r="C57" s="57" t="s">
        <v>1417</v>
      </c>
      <c r="D57" s="58">
        <v>2.29</v>
      </c>
      <c r="E57" s="69"/>
    </row>
    <row r="58" spans="1:5">
      <c r="A58" s="68">
        <v>20578</v>
      </c>
      <c r="B58" s="68" t="s">
        <v>1438</v>
      </c>
      <c r="C58" s="57" t="s">
        <v>146</v>
      </c>
      <c r="D58" s="58">
        <v>71.25</v>
      </c>
      <c r="E58" s="69"/>
    </row>
    <row r="59" spans="1:5">
      <c r="A59" s="68">
        <v>20580</v>
      </c>
      <c r="B59" s="68" t="s">
        <v>1439</v>
      </c>
      <c r="C59" s="57" t="s">
        <v>146</v>
      </c>
      <c r="D59" s="58">
        <v>43</v>
      </c>
      <c r="E59" s="69"/>
    </row>
    <row r="60" ht="30" spans="1:5">
      <c r="A60" s="68">
        <v>20584</v>
      </c>
      <c r="B60" s="68" t="s">
        <v>1440</v>
      </c>
      <c r="C60" s="57" t="s">
        <v>1417</v>
      </c>
      <c r="D60" s="58">
        <v>1.15</v>
      </c>
      <c r="E60" s="69"/>
    </row>
    <row r="61" spans="1:5">
      <c r="A61" s="68">
        <v>20588</v>
      </c>
      <c r="B61" s="68" t="s">
        <v>1441</v>
      </c>
      <c r="C61" s="57" t="s">
        <v>1417</v>
      </c>
      <c r="D61" s="58">
        <v>4.87</v>
      </c>
      <c r="E61" s="69"/>
    </row>
    <row r="62" spans="1:5">
      <c r="A62" s="64">
        <v>207</v>
      </c>
      <c r="B62" s="65" t="s">
        <v>1419</v>
      </c>
      <c r="C62" s="66"/>
      <c r="D62" s="66"/>
      <c r="E62" s="67"/>
    </row>
    <row r="63" ht="45" spans="1:5">
      <c r="A63" s="68">
        <v>20732</v>
      </c>
      <c r="B63" s="68" t="s">
        <v>1442</v>
      </c>
      <c r="C63" s="57" t="s">
        <v>1417</v>
      </c>
      <c r="D63" s="58">
        <v>1.66</v>
      </c>
      <c r="E63" s="69"/>
    </row>
    <row r="64" ht="30" spans="1:5">
      <c r="A64" s="68">
        <v>20746</v>
      </c>
      <c r="B64" s="68" t="s">
        <v>1443</v>
      </c>
      <c r="C64" s="57" t="s">
        <v>1417</v>
      </c>
      <c r="D64" s="58">
        <v>3.52</v>
      </c>
      <c r="E64" s="69"/>
    </row>
    <row r="65" spans="1:5">
      <c r="A65" s="64">
        <v>209</v>
      </c>
      <c r="B65" s="65" t="s">
        <v>1444</v>
      </c>
      <c r="C65" s="66"/>
      <c r="D65" s="66"/>
      <c r="E65" s="67"/>
    </row>
    <row r="66" ht="30" spans="1:5">
      <c r="A66" s="68">
        <v>20910</v>
      </c>
      <c r="B66" s="68" t="s">
        <v>1445</v>
      </c>
      <c r="C66" s="57" t="s">
        <v>127</v>
      </c>
      <c r="D66" s="58">
        <v>27.39</v>
      </c>
      <c r="E66" s="69"/>
    </row>
    <row r="67" spans="1:5">
      <c r="A67" s="64">
        <v>210</v>
      </c>
      <c r="B67" s="65" t="s">
        <v>1444</v>
      </c>
      <c r="C67" s="66"/>
      <c r="D67" s="66"/>
      <c r="E67" s="67"/>
    </row>
    <row r="68" ht="30" spans="1:5">
      <c r="A68" s="68">
        <v>21004</v>
      </c>
      <c r="B68" s="68" t="s">
        <v>1446</v>
      </c>
      <c r="C68" s="57" t="s">
        <v>127</v>
      </c>
      <c r="D68" s="58">
        <v>27.67</v>
      </c>
      <c r="E68" s="69"/>
    </row>
    <row r="69" spans="1:5">
      <c r="A69" s="68">
        <v>21005</v>
      </c>
      <c r="B69" s="68" t="s">
        <v>1447</v>
      </c>
      <c r="C69" s="57" t="s">
        <v>146</v>
      </c>
      <c r="D69" s="60">
        <v>3166.67</v>
      </c>
      <c r="E69" s="69"/>
    </row>
    <row r="70" ht="30" spans="1:5">
      <c r="A70" s="68">
        <v>21009</v>
      </c>
      <c r="B70" s="68" t="s">
        <v>1448</v>
      </c>
      <c r="C70" s="57" t="s">
        <v>136</v>
      </c>
      <c r="D70" s="58">
        <v>3.56</v>
      </c>
      <c r="E70" s="69"/>
    </row>
    <row r="71" ht="30" spans="1:5">
      <c r="A71" s="68">
        <v>21016</v>
      </c>
      <c r="B71" s="68" t="s">
        <v>1449</v>
      </c>
      <c r="C71" s="57" t="s">
        <v>136</v>
      </c>
      <c r="D71" s="58">
        <v>7.39</v>
      </c>
      <c r="E71" s="69"/>
    </row>
    <row r="72" ht="30" spans="1:5">
      <c r="A72" s="68">
        <v>21018</v>
      </c>
      <c r="B72" s="68" t="s">
        <v>1450</v>
      </c>
      <c r="C72" s="57" t="s">
        <v>136</v>
      </c>
      <c r="D72" s="58">
        <v>5.69</v>
      </c>
      <c r="E72" s="69"/>
    </row>
    <row r="73" ht="30" spans="1:5">
      <c r="A73" s="68">
        <v>21021</v>
      </c>
      <c r="B73" s="68" t="s">
        <v>1451</v>
      </c>
      <c r="C73" s="57" t="s">
        <v>127</v>
      </c>
      <c r="D73" s="58">
        <v>120.33</v>
      </c>
      <c r="E73" s="69"/>
    </row>
    <row r="74" ht="30" spans="1:5">
      <c r="A74" s="68">
        <v>21023</v>
      </c>
      <c r="B74" s="68" t="s">
        <v>1452</v>
      </c>
      <c r="C74" s="57" t="s">
        <v>168</v>
      </c>
      <c r="D74" s="58">
        <v>3.3</v>
      </c>
      <c r="E74" s="69"/>
    </row>
    <row r="75" ht="30" spans="1:5">
      <c r="A75" s="68">
        <v>21028</v>
      </c>
      <c r="B75" s="68" t="s">
        <v>1453</v>
      </c>
      <c r="C75" s="57" t="s">
        <v>1454</v>
      </c>
      <c r="D75" s="58">
        <v>114.28</v>
      </c>
      <c r="E75" s="69"/>
    </row>
    <row r="76" ht="30" spans="1:5">
      <c r="A76" s="68">
        <v>21030</v>
      </c>
      <c r="B76" s="68" t="s">
        <v>1455</v>
      </c>
      <c r="C76" s="57" t="s">
        <v>127</v>
      </c>
      <c r="D76" s="58">
        <v>9.68</v>
      </c>
      <c r="E76" s="69"/>
    </row>
    <row r="77" ht="30" spans="1:5">
      <c r="A77" s="68">
        <v>21031</v>
      </c>
      <c r="B77" s="68" t="s">
        <v>1456</v>
      </c>
      <c r="C77" s="57" t="s">
        <v>127</v>
      </c>
      <c r="D77" s="58">
        <v>15.97</v>
      </c>
      <c r="E77" s="69"/>
    </row>
    <row r="78" ht="30" spans="1:5">
      <c r="A78" s="68">
        <v>21032</v>
      </c>
      <c r="B78" s="68" t="s">
        <v>1457</v>
      </c>
      <c r="C78" s="57" t="s">
        <v>127</v>
      </c>
      <c r="D78" s="58">
        <v>18.73</v>
      </c>
      <c r="E78" s="69"/>
    </row>
    <row r="79" ht="30" spans="1:5">
      <c r="A79" s="68">
        <v>21033</v>
      </c>
      <c r="B79" s="68" t="s">
        <v>1458</v>
      </c>
      <c r="C79" s="57" t="s">
        <v>127</v>
      </c>
      <c r="D79" s="58">
        <v>24.1</v>
      </c>
      <c r="E79" s="69"/>
    </row>
    <row r="80" spans="1:5">
      <c r="A80" s="68">
        <v>21040</v>
      </c>
      <c r="B80" s="68" t="s">
        <v>1459</v>
      </c>
      <c r="C80" s="57" t="s">
        <v>136</v>
      </c>
      <c r="D80" s="58">
        <v>19.57</v>
      </c>
      <c r="E80" s="69"/>
    </row>
    <row r="81" ht="30" spans="1:5">
      <c r="A81" s="68">
        <v>21041</v>
      </c>
      <c r="B81" s="68" t="s">
        <v>1460</v>
      </c>
      <c r="C81" s="57" t="s">
        <v>136</v>
      </c>
      <c r="D81" s="58">
        <v>19.34</v>
      </c>
      <c r="E81" s="69"/>
    </row>
    <row r="82" ht="30" spans="1:5">
      <c r="A82" s="68">
        <v>21042</v>
      </c>
      <c r="B82" s="68" t="s">
        <v>1461</v>
      </c>
      <c r="C82" s="57" t="s">
        <v>136</v>
      </c>
      <c r="D82" s="58">
        <v>33.94</v>
      </c>
      <c r="E82" s="69"/>
    </row>
    <row r="83" ht="30" spans="1:5">
      <c r="A83" s="68">
        <v>21043</v>
      </c>
      <c r="B83" s="68" t="s">
        <v>1462</v>
      </c>
      <c r="C83" s="57" t="s">
        <v>136</v>
      </c>
      <c r="D83" s="58">
        <v>132.97</v>
      </c>
      <c r="E83" s="69"/>
    </row>
    <row r="84" spans="1:5">
      <c r="A84" s="68">
        <v>21060</v>
      </c>
      <c r="B84" s="68" t="s">
        <v>1463</v>
      </c>
      <c r="C84" s="57" t="s">
        <v>136</v>
      </c>
      <c r="D84" s="58">
        <v>5.45</v>
      </c>
      <c r="E84" s="69"/>
    </row>
    <row r="85" spans="1:5">
      <c r="A85" s="68">
        <v>21061</v>
      </c>
      <c r="B85" s="68" t="s">
        <v>1464</v>
      </c>
      <c r="C85" s="57" t="s">
        <v>136</v>
      </c>
      <c r="D85" s="58">
        <v>2.71</v>
      </c>
      <c r="E85" s="69"/>
    </row>
    <row r="86" spans="1:5">
      <c r="A86" s="68">
        <v>21085</v>
      </c>
      <c r="B86" s="68" t="s">
        <v>1465</v>
      </c>
      <c r="C86" s="57" t="s">
        <v>146</v>
      </c>
      <c r="D86" s="60">
        <v>2916.67</v>
      </c>
      <c r="E86" s="69"/>
    </row>
    <row r="87" spans="1:5">
      <c r="A87" s="68">
        <v>21089</v>
      </c>
      <c r="B87" s="68" t="s">
        <v>1466</v>
      </c>
      <c r="C87" s="57" t="s">
        <v>136</v>
      </c>
      <c r="D87" s="58">
        <v>7.3</v>
      </c>
      <c r="E87" s="69"/>
    </row>
    <row r="88" spans="1:5">
      <c r="A88" s="68">
        <v>21090</v>
      </c>
      <c r="B88" s="68" t="s">
        <v>1467</v>
      </c>
      <c r="C88" s="57" t="s">
        <v>127</v>
      </c>
      <c r="D88" s="58">
        <v>53.83</v>
      </c>
      <c r="E88" s="69"/>
    </row>
    <row r="89" spans="1:5">
      <c r="A89" s="68">
        <v>21091</v>
      </c>
      <c r="B89" s="68" t="s">
        <v>1468</v>
      </c>
      <c r="C89" s="57" t="s">
        <v>127</v>
      </c>
      <c r="D89" s="58">
        <v>19.05</v>
      </c>
      <c r="E89" s="69"/>
    </row>
    <row r="90" spans="1:5">
      <c r="A90" s="64">
        <v>211</v>
      </c>
      <c r="B90" s="65" t="s">
        <v>1469</v>
      </c>
      <c r="C90" s="66"/>
      <c r="D90" s="66"/>
      <c r="E90" s="67"/>
    </row>
    <row r="91" ht="30" spans="1:5">
      <c r="A91" s="68">
        <v>21103</v>
      </c>
      <c r="B91" s="68" t="s">
        <v>1451</v>
      </c>
      <c r="C91" s="57" t="s">
        <v>136</v>
      </c>
      <c r="D91" s="58">
        <v>38.78</v>
      </c>
      <c r="E91" s="69"/>
    </row>
    <row r="92" ht="30" spans="1:5">
      <c r="A92" s="68">
        <v>21106</v>
      </c>
      <c r="B92" s="68" t="s">
        <v>1470</v>
      </c>
      <c r="C92" s="57" t="s">
        <v>136</v>
      </c>
      <c r="D92" s="58">
        <v>11.73</v>
      </c>
      <c r="E92" s="69"/>
    </row>
    <row r="93" ht="30" spans="1:5">
      <c r="A93" s="68">
        <v>21108</v>
      </c>
      <c r="B93" s="68" t="s">
        <v>1471</v>
      </c>
      <c r="C93" s="57" t="s">
        <v>136</v>
      </c>
      <c r="D93" s="58">
        <v>23.8</v>
      </c>
      <c r="E93" s="69"/>
    </row>
    <row r="94" spans="1:5">
      <c r="A94" s="68">
        <v>21109</v>
      </c>
      <c r="B94" s="68" t="s">
        <v>1472</v>
      </c>
      <c r="C94" s="57" t="s">
        <v>1473</v>
      </c>
      <c r="D94" s="58">
        <v>63.33</v>
      </c>
      <c r="E94" s="69"/>
    </row>
    <row r="95" ht="30" spans="1:5">
      <c r="A95" s="68">
        <v>21111</v>
      </c>
      <c r="B95" s="68" t="s">
        <v>1474</v>
      </c>
      <c r="C95" s="57" t="s">
        <v>136</v>
      </c>
      <c r="D95" s="58">
        <v>42.12</v>
      </c>
      <c r="E95" s="69"/>
    </row>
    <row r="96" ht="30" spans="1:5">
      <c r="A96" s="68">
        <v>21118</v>
      </c>
      <c r="B96" s="68" t="s">
        <v>1475</v>
      </c>
      <c r="C96" s="57" t="s">
        <v>136</v>
      </c>
      <c r="D96" s="58">
        <v>29.51</v>
      </c>
      <c r="E96" s="69"/>
    </row>
    <row r="97" ht="30" spans="1:5">
      <c r="A97" s="68">
        <v>21144</v>
      </c>
      <c r="B97" s="68" t="s">
        <v>1476</v>
      </c>
      <c r="C97" s="57" t="s">
        <v>136</v>
      </c>
      <c r="D97" s="58">
        <v>12.74</v>
      </c>
      <c r="E97" s="69"/>
    </row>
    <row r="98" ht="30" spans="1:5">
      <c r="A98" s="68">
        <v>21151</v>
      </c>
      <c r="B98" s="68" t="s">
        <v>1477</v>
      </c>
      <c r="C98" s="57" t="s">
        <v>136</v>
      </c>
      <c r="D98" s="58">
        <v>2.66</v>
      </c>
      <c r="E98" s="69"/>
    </row>
    <row r="99" ht="30" spans="1:5">
      <c r="A99" s="68">
        <v>21170</v>
      </c>
      <c r="B99" s="68" t="s">
        <v>1478</v>
      </c>
      <c r="C99" s="57" t="s">
        <v>136</v>
      </c>
      <c r="D99" s="58">
        <v>8.99</v>
      </c>
      <c r="E99" s="69"/>
    </row>
    <row r="100" ht="30" spans="1:5">
      <c r="A100" s="68">
        <v>21188</v>
      </c>
      <c r="B100" s="68" t="s">
        <v>1479</v>
      </c>
      <c r="C100" s="57" t="s">
        <v>136</v>
      </c>
      <c r="D100" s="58">
        <v>7.65</v>
      </c>
      <c r="E100" s="69"/>
    </row>
    <row r="101" spans="1:5">
      <c r="A101" s="64">
        <v>212</v>
      </c>
      <c r="B101" s="65" t="s">
        <v>1480</v>
      </c>
      <c r="C101" s="66"/>
      <c r="D101" s="66"/>
      <c r="E101" s="67"/>
    </row>
    <row r="102" ht="30" spans="1:5">
      <c r="A102" s="68">
        <v>21205</v>
      </c>
      <c r="B102" s="68" t="s">
        <v>1481</v>
      </c>
      <c r="C102" s="57" t="s">
        <v>136</v>
      </c>
      <c r="D102" s="58">
        <v>6.52</v>
      </c>
      <c r="E102" s="69"/>
    </row>
    <row r="103" ht="30" spans="1:5">
      <c r="A103" s="68">
        <v>21211</v>
      </c>
      <c r="B103" s="68" t="s">
        <v>1482</v>
      </c>
      <c r="C103" s="57" t="s">
        <v>127</v>
      </c>
      <c r="D103" s="58">
        <v>5.36</v>
      </c>
      <c r="E103" s="69"/>
    </row>
    <row r="104" spans="1:5">
      <c r="A104" s="64">
        <v>213</v>
      </c>
      <c r="B104" s="65" t="s">
        <v>1469</v>
      </c>
      <c r="C104" s="66"/>
      <c r="D104" s="66"/>
      <c r="E104" s="67"/>
    </row>
    <row r="105" ht="30" spans="1:5">
      <c r="A105" s="68">
        <v>21305</v>
      </c>
      <c r="B105" s="68" t="s">
        <v>1483</v>
      </c>
      <c r="C105" s="57" t="s">
        <v>136</v>
      </c>
      <c r="D105" s="58">
        <v>14.43</v>
      </c>
      <c r="E105" s="69"/>
    </row>
    <row r="106" ht="30" spans="1:5">
      <c r="A106" s="68">
        <v>21368</v>
      </c>
      <c r="B106" s="68" t="s">
        <v>1484</v>
      </c>
      <c r="C106" s="57" t="s">
        <v>136</v>
      </c>
      <c r="D106" s="58">
        <v>2.67</v>
      </c>
      <c r="E106" s="69"/>
    </row>
    <row r="107" spans="1:5">
      <c r="A107" s="64">
        <v>215</v>
      </c>
      <c r="B107" s="65" t="s">
        <v>1485</v>
      </c>
      <c r="C107" s="66"/>
      <c r="D107" s="66"/>
      <c r="E107" s="67"/>
    </row>
    <row r="108" spans="1:5">
      <c r="A108" s="68">
        <v>21516</v>
      </c>
      <c r="B108" s="68" t="s">
        <v>1486</v>
      </c>
      <c r="C108" s="57" t="s">
        <v>1417</v>
      </c>
      <c r="D108" s="58">
        <v>3.59</v>
      </c>
      <c r="E108" s="69"/>
    </row>
    <row r="109" spans="1:5">
      <c r="A109" s="68">
        <v>21517</v>
      </c>
      <c r="B109" s="68" t="s">
        <v>1487</v>
      </c>
      <c r="C109" s="57" t="s">
        <v>1417</v>
      </c>
      <c r="D109" s="58">
        <v>3.54</v>
      </c>
      <c r="E109" s="69"/>
    </row>
    <row r="110" spans="1:5">
      <c r="A110" s="68">
        <v>21521</v>
      </c>
      <c r="B110" s="68" t="s">
        <v>1488</v>
      </c>
      <c r="C110" s="57" t="s">
        <v>1417</v>
      </c>
      <c r="D110" s="58">
        <v>3.29</v>
      </c>
      <c r="E110" s="69"/>
    </row>
    <row r="111" spans="1:5">
      <c r="A111" s="68">
        <v>21532</v>
      </c>
      <c r="B111" s="68" t="s">
        <v>1489</v>
      </c>
      <c r="C111" s="57" t="s">
        <v>1417</v>
      </c>
      <c r="D111" s="58">
        <v>3.77</v>
      </c>
      <c r="E111" s="69"/>
    </row>
    <row r="112" ht="30" spans="1:5">
      <c r="A112" s="68">
        <v>21543</v>
      </c>
      <c r="B112" s="68" t="s">
        <v>1490</v>
      </c>
      <c r="C112" s="57" t="s">
        <v>127</v>
      </c>
      <c r="D112" s="58">
        <v>9.73</v>
      </c>
      <c r="E112" s="69"/>
    </row>
    <row r="113" spans="1:5">
      <c r="A113" s="64">
        <v>220</v>
      </c>
      <c r="B113" s="65" t="s">
        <v>1491</v>
      </c>
      <c r="C113" s="66"/>
      <c r="D113" s="66"/>
      <c r="E113" s="67"/>
    </row>
    <row r="114" ht="45" spans="1:5">
      <c r="A114" s="68">
        <v>22001</v>
      </c>
      <c r="B114" s="68" t="s">
        <v>1492</v>
      </c>
      <c r="C114" s="57" t="s">
        <v>127</v>
      </c>
      <c r="D114" s="58">
        <v>22.65</v>
      </c>
      <c r="E114" s="69"/>
    </row>
    <row r="115" ht="45" spans="1:5">
      <c r="A115" s="68">
        <v>22002</v>
      </c>
      <c r="B115" s="68" t="s">
        <v>1493</v>
      </c>
      <c r="C115" s="57" t="s">
        <v>127</v>
      </c>
      <c r="D115" s="58">
        <v>22.9</v>
      </c>
      <c r="E115" s="69"/>
    </row>
    <row r="116" spans="1:5">
      <c r="A116" s="64">
        <v>225</v>
      </c>
      <c r="B116" s="65" t="s">
        <v>1494</v>
      </c>
      <c r="C116" s="66"/>
      <c r="D116" s="66"/>
      <c r="E116" s="67"/>
    </row>
    <row r="117" ht="30" spans="1:5">
      <c r="A117" s="68">
        <v>22502</v>
      </c>
      <c r="B117" s="68" t="s">
        <v>1495</v>
      </c>
      <c r="C117" s="57" t="s">
        <v>168</v>
      </c>
      <c r="D117" s="58">
        <v>1.36</v>
      </c>
      <c r="E117" s="69"/>
    </row>
    <row r="118" ht="30" spans="1:5">
      <c r="A118" s="68">
        <v>22504</v>
      </c>
      <c r="B118" s="68" t="s">
        <v>1496</v>
      </c>
      <c r="C118" s="57" t="s">
        <v>168</v>
      </c>
      <c r="D118" s="58">
        <v>1.7</v>
      </c>
      <c r="E118" s="69"/>
    </row>
    <row r="119" ht="30" spans="1:5">
      <c r="A119" s="68">
        <v>22505</v>
      </c>
      <c r="B119" s="68" t="s">
        <v>1497</v>
      </c>
      <c r="C119" s="57" t="s">
        <v>168</v>
      </c>
      <c r="D119" s="58">
        <v>2.2</v>
      </c>
      <c r="E119" s="69"/>
    </row>
    <row r="120" ht="30" spans="1:5">
      <c r="A120" s="68">
        <v>22507</v>
      </c>
      <c r="B120" s="68" t="s">
        <v>1498</v>
      </c>
      <c r="C120" s="57" t="s">
        <v>168</v>
      </c>
      <c r="D120" s="58">
        <v>1.81</v>
      </c>
      <c r="E120" s="69"/>
    </row>
    <row r="121" ht="30" spans="1:5">
      <c r="A121" s="68">
        <v>22508</v>
      </c>
      <c r="B121" s="68" t="s">
        <v>1499</v>
      </c>
      <c r="C121" s="57" t="s">
        <v>168</v>
      </c>
      <c r="D121" s="58">
        <v>2.34</v>
      </c>
      <c r="E121" s="69"/>
    </row>
    <row r="122" ht="30" spans="1:5">
      <c r="A122" s="68">
        <v>22548</v>
      </c>
      <c r="B122" s="68" t="s">
        <v>1500</v>
      </c>
      <c r="C122" s="57" t="s">
        <v>168</v>
      </c>
      <c r="D122" s="58">
        <v>1.44</v>
      </c>
      <c r="E122" s="69"/>
    </row>
    <row r="123" ht="30" spans="1:5">
      <c r="A123" s="68">
        <v>22585</v>
      </c>
      <c r="B123" s="68" t="s">
        <v>1501</v>
      </c>
      <c r="C123" s="57" t="s">
        <v>168</v>
      </c>
      <c r="D123" s="58">
        <v>0.56</v>
      </c>
      <c r="E123" s="69"/>
    </row>
    <row r="124" ht="30" spans="1:5">
      <c r="A124" s="68">
        <v>22586</v>
      </c>
      <c r="B124" s="68" t="s">
        <v>1502</v>
      </c>
      <c r="C124" s="57" t="s">
        <v>168</v>
      </c>
      <c r="D124" s="58">
        <v>0.41</v>
      </c>
      <c r="E124" s="69"/>
    </row>
    <row r="125" spans="1:5">
      <c r="A125" s="64">
        <v>230</v>
      </c>
      <c r="B125" s="65" t="s">
        <v>1503</v>
      </c>
      <c r="C125" s="66"/>
      <c r="D125" s="66"/>
      <c r="E125" s="67"/>
    </row>
    <row r="126" ht="30" spans="1:5">
      <c r="A126" s="68">
        <v>23010</v>
      </c>
      <c r="B126" s="68" t="s">
        <v>1504</v>
      </c>
      <c r="C126" s="57" t="s">
        <v>168</v>
      </c>
      <c r="D126" s="58">
        <v>3.05</v>
      </c>
      <c r="E126" s="69"/>
    </row>
    <row r="127" ht="30" spans="1:5">
      <c r="A127" s="68">
        <v>23015</v>
      </c>
      <c r="B127" s="68" t="s">
        <v>1505</v>
      </c>
      <c r="C127" s="57" t="s">
        <v>168</v>
      </c>
      <c r="D127" s="58">
        <v>8.72</v>
      </c>
      <c r="E127" s="69"/>
    </row>
    <row r="128" spans="1:5">
      <c r="A128" s="64">
        <v>235</v>
      </c>
      <c r="B128" s="65" t="s">
        <v>1506</v>
      </c>
      <c r="C128" s="66"/>
      <c r="D128" s="66"/>
      <c r="E128" s="67"/>
    </row>
    <row r="129" ht="30" spans="1:5">
      <c r="A129" s="68">
        <v>23501</v>
      </c>
      <c r="B129" s="68" t="s">
        <v>1507</v>
      </c>
      <c r="C129" s="57" t="s">
        <v>127</v>
      </c>
      <c r="D129" s="58">
        <v>83.63</v>
      </c>
      <c r="E129" s="69"/>
    </row>
    <row r="130" ht="30" spans="1:5">
      <c r="A130" s="68">
        <v>23503</v>
      </c>
      <c r="B130" s="68" t="s">
        <v>1508</v>
      </c>
      <c r="C130" s="57" t="s">
        <v>168</v>
      </c>
      <c r="D130" s="58">
        <v>252.5</v>
      </c>
      <c r="E130" s="69"/>
    </row>
    <row r="131" ht="30" spans="1:5">
      <c r="A131" s="68">
        <v>23522</v>
      </c>
      <c r="B131" s="68" t="s">
        <v>1509</v>
      </c>
      <c r="C131" s="57" t="s">
        <v>127</v>
      </c>
      <c r="D131" s="58">
        <v>273.5</v>
      </c>
      <c r="E131" s="69"/>
    </row>
    <row r="132" spans="1:5">
      <c r="A132" s="64">
        <v>240</v>
      </c>
      <c r="B132" s="65" t="s">
        <v>1510</v>
      </c>
      <c r="C132" s="66"/>
      <c r="D132" s="66"/>
      <c r="E132" s="67"/>
    </row>
    <row r="133" spans="1:5">
      <c r="A133" s="68">
        <v>24015</v>
      </c>
      <c r="B133" s="68" t="s">
        <v>1511</v>
      </c>
      <c r="C133" s="57" t="s">
        <v>1417</v>
      </c>
      <c r="D133" s="58">
        <v>7.07</v>
      </c>
      <c r="E133" s="69"/>
    </row>
    <row r="134" spans="1:5">
      <c r="A134" s="68">
        <v>24020</v>
      </c>
      <c r="B134" s="68" t="s">
        <v>1512</v>
      </c>
      <c r="C134" s="57" t="s">
        <v>1417</v>
      </c>
      <c r="D134" s="58">
        <v>8.59</v>
      </c>
      <c r="E134" s="69"/>
    </row>
    <row r="135" ht="30" spans="1:5">
      <c r="A135" s="68">
        <v>24029</v>
      </c>
      <c r="B135" s="68" t="s">
        <v>1513</v>
      </c>
      <c r="C135" s="57" t="s">
        <v>127</v>
      </c>
      <c r="D135" s="58">
        <v>4.32</v>
      </c>
      <c r="E135" s="69"/>
    </row>
    <row r="136" spans="1:5">
      <c r="A136" s="68">
        <v>24033</v>
      </c>
      <c r="B136" s="68" t="s">
        <v>1514</v>
      </c>
      <c r="C136" s="57" t="s">
        <v>1417</v>
      </c>
      <c r="D136" s="58">
        <v>4.95</v>
      </c>
      <c r="E136" s="69"/>
    </row>
    <row r="137" ht="30" spans="1:5">
      <c r="A137" s="68">
        <v>24034</v>
      </c>
      <c r="B137" s="68" t="s">
        <v>1515</v>
      </c>
      <c r="C137" s="57" t="s">
        <v>1417</v>
      </c>
      <c r="D137" s="58">
        <v>11.83</v>
      </c>
      <c r="E137" s="69"/>
    </row>
    <row r="138" ht="45" spans="1:5">
      <c r="A138" s="68">
        <v>24035</v>
      </c>
      <c r="B138" s="68" t="s">
        <v>1516</v>
      </c>
      <c r="C138" s="57" t="s">
        <v>1417</v>
      </c>
      <c r="D138" s="58">
        <v>9.53</v>
      </c>
      <c r="E138" s="69"/>
    </row>
    <row r="139" spans="1:5">
      <c r="A139" s="68">
        <v>24038</v>
      </c>
      <c r="B139" s="68" t="s">
        <v>1517</v>
      </c>
      <c r="C139" s="57" t="s">
        <v>1518</v>
      </c>
      <c r="D139" s="58">
        <v>0.13</v>
      </c>
      <c r="E139" s="69"/>
    </row>
    <row r="140" ht="30" spans="1:5">
      <c r="A140" s="68">
        <v>24042</v>
      </c>
      <c r="B140" s="68" t="s">
        <v>1519</v>
      </c>
      <c r="C140" s="57" t="s">
        <v>1417</v>
      </c>
      <c r="D140" s="58">
        <v>21.04</v>
      </c>
      <c r="E140" s="69"/>
    </row>
    <row r="141" spans="1:5">
      <c r="A141" s="64">
        <v>241</v>
      </c>
      <c r="B141" s="65" t="s">
        <v>1520</v>
      </c>
      <c r="C141" s="66"/>
      <c r="D141" s="66"/>
      <c r="E141" s="67"/>
    </row>
    <row r="142" spans="1:5">
      <c r="A142" s="68">
        <v>24116</v>
      </c>
      <c r="B142" s="68" t="s">
        <v>1521</v>
      </c>
      <c r="C142" s="57" t="s">
        <v>127</v>
      </c>
      <c r="D142" s="58">
        <v>0.64</v>
      </c>
      <c r="E142" s="69"/>
    </row>
    <row r="143" ht="30" spans="1:5">
      <c r="A143" s="68">
        <v>24130</v>
      </c>
      <c r="B143" s="68" t="s">
        <v>1522</v>
      </c>
      <c r="C143" s="57" t="s">
        <v>127</v>
      </c>
      <c r="D143" s="58">
        <v>135.04</v>
      </c>
      <c r="E143" s="69"/>
    </row>
    <row r="144" ht="30" spans="1:5">
      <c r="A144" s="68">
        <v>24131</v>
      </c>
      <c r="B144" s="68" t="s">
        <v>1523</v>
      </c>
      <c r="C144" s="57" t="s">
        <v>127</v>
      </c>
      <c r="D144" s="58">
        <v>151.65</v>
      </c>
      <c r="E144" s="69"/>
    </row>
    <row r="145" spans="1:5">
      <c r="A145" s="68">
        <v>24145</v>
      </c>
      <c r="B145" s="68" t="s">
        <v>1524</v>
      </c>
      <c r="C145" s="57" t="s">
        <v>1417</v>
      </c>
      <c r="D145" s="58">
        <v>10.48</v>
      </c>
      <c r="E145" s="69"/>
    </row>
    <row r="146" ht="30" spans="1:5">
      <c r="A146" s="68">
        <v>24184</v>
      </c>
      <c r="B146" s="68" t="s">
        <v>1525</v>
      </c>
      <c r="C146" s="57" t="s">
        <v>168</v>
      </c>
      <c r="D146" s="58">
        <v>35.56</v>
      </c>
      <c r="E146" s="69"/>
    </row>
    <row r="147" spans="1:5">
      <c r="A147" s="64">
        <v>255</v>
      </c>
      <c r="B147" s="65" t="s">
        <v>1526</v>
      </c>
      <c r="C147" s="66"/>
      <c r="D147" s="66"/>
      <c r="E147" s="67"/>
    </row>
    <row r="148" ht="30" spans="1:5">
      <c r="A148" s="68">
        <v>25513</v>
      </c>
      <c r="B148" s="68" t="s">
        <v>1527</v>
      </c>
      <c r="C148" s="57" t="s">
        <v>127</v>
      </c>
      <c r="D148" s="58">
        <v>20.14</v>
      </c>
      <c r="E148" s="69"/>
    </row>
    <row r="149" ht="30" spans="1:5">
      <c r="A149" s="68">
        <v>25514</v>
      </c>
      <c r="B149" s="68" t="s">
        <v>1528</v>
      </c>
      <c r="C149" s="57" t="s">
        <v>127</v>
      </c>
      <c r="D149" s="58">
        <v>32.39</v>
      </c>
      <c r="E149" s="69"/>
    </row>
    <row r="150" spans="1:5">
      <c r="A150" s="68">
        <v>25532</v>
      </c>
      <c r="B150" s="68" t="s">
        <v>1529</v>
      </c>
      <c r="C150" s="57" t="s">
        <v>127</v>
      </c>
      <c r="D150" s="58">
        <v>34.64</v>
      </c>
      <c r="E150" s="69"/>
    </row>
    <row r="151" ht="30" spans="1:5">
      <c r="A151" s="68">
        <v>25568</v>
      </c>
      <c r="B151" s="68" t="s">
        <v>1530</v>
      </c>
      <c r="C151" s="57" t="s">
        <v>127</v>
      </c>
      <c r="D151" s="58">
        <v>18.71</v>
      </c>
      <c r="E151" s="69"/>
    </row>
    <row r="152" ht="30" spans="1:5">
      <c r="A152" s="68">
        <v>25569</v>
      </c>
      <c r="B152" s="68" t="s">
        <v>1530</v>
      </c>
      <c r="C152" s="57" t="s">
        <v>127</v>
      </c>
      <c r="D152" s="58">
        <v>32.85</v>
      </c>
      <c r="E152" s="69"/>
    </row>
    <row r="153" ht="30" spans="1:5">
      <c r="A153" s="68">
        <v>25570</v>
      </c>
      <c r="B153" s="68" t="s">
        <v>1531</v>
      </c>
      <c r="C153" s="57" t="s">
        <v>168</v>
      </c>
      <c r="D153" s="58">
        <v>1.59</v>
      </c>
      <c r="E153" s="69"/>
    </row>
    <row r="154" ht="30" spans="1:5">
      <c r="A154" s="68">
        <v>25571</v>
      </c>
      <c r="B154" s="68" t="s">
        <v>1532</v>
      </c>
      <c r="C154" s="57" t="s">
        <v>168</v>
      </c>
      <c r="D154" s="58">
        <v>4.02</v>
      </c>
      <c r="E154" s="69"/>
    </row>
    <row r="155" ht="30" spans="1:5">
      <c r="A155" s="68">
        <v>25592</v>
      </c>
      <c r="B155" s="68" t="s">
        <v>1533</v>
      </c>
      <c r="C155" s="57" t="s">
        <v>127</v>
      </c>
      <c r="D155" s="58">
        <v>35.8</v>
      </c>
      <c r="E155" s="69"/>
    </row>
    <row r="156" spans="1:5">
      <c r="A156" s="64">
        <v>256</v>
      </c>
      <c r="B156" s="65" t="s">
        <v>1526</v>
      </c>
      <c r="C156" s="66"/>
      <c r="D156" s="66"/>
      <c r="E156" s="67"/>
    </row>
    <row r="157" ht="30" spans="1:5">
      <c r="A157" s="68">
        <v>25617</v>
      </c>
      <c r="B157" s="68" t="s">
        <v>1534</v>
      </c>
      <c r="C157" s="57" t="s">
        <v>127</v>
      </c>
      <c r="D157" s="58">
        <v>25.75</v>
      </c>
      <c r="E157" s="69"/>
    </row>
    <row r="158" ht="30" spans="1:5">
      <c r="A158" s="68">
        <v>25641</v>
      </c>
      <c r="B158" s="68" t="s">
        <v>1535</v>
      </c>
      <c r="C158" s="57" t="s">
        <v>127</v>
      </c>
      <c r="D158" s="58">
        <v>119.64</v>
      </c>
      <c r="E158" s="69"/>
    </row>
    <row r="159" ht="30" spans="1:5">
      <c r="A159" s="68">
        <v>25646</v>
      </c>
      <c r="B159" s="68" t="s">
        <v>1536</v>
      </c>
      <c r="C159" s="57" t="s">
        <v>127</v>
      </c>
      <c r="D159" s="58">
        <v>35.76</v>
      </c>
      <c r="E159" s="69"/>
    </row>
    <row r="160" spans="1:5">
      <c r="A160" s="64">
        <v>258</v>
      </c>
      <c r="B160" s="65" t="s">
        <v>1526</v>
      </c>
      <c r="C160" s="66"/>
      <c r="D160" s="66"/>
      <c r="E160" s="67"/>
    </row>
    <row r="161" ht="30" spans="1:5">
      <c r="A161" s="68">
        <v>25812</v>
      </c>
      <c r="B161" s="68" t="s">
        <v>1537</v>
      </c>
      <c r="C161" s="57" t="s">
        <v>127</v>
      </c>
      <c r="D161" s="58">
        <v>84.38</v>
      </c>
      <c r="E161" s="69"/>
    </row>
    <row r="162" ht="30" spans="1:5">
      <c r="A162" s="68">
        <v>25814</v>
      </c>
      <c r="B162" s="68" t="s">
        <v>1538</v>
      </c>
      <c r="C162" s="57" t="s">
        <v>127</v>
      </c>
      <c r="D162" s="58">
        <v>38.31</v>
      </c>
      <c r="E162" s="69"/>
    </row>
    <row r="163" spans="1:5">
      <c r="A163" s="64">
        <v>260</v>
      </c>
      <c r="B163" s="65" t="s">
        <v>1539</v>
      </c>
      <c r="C163" s="66"/>
      <c r="D163" s="66"/>
      <c r="E163" s="67"/>
    </row>
    <row r="164" ht="30" spans="1:5">
      <c r="A164" s="68">
        <v>26008</v>
      </c>
      <c r="B164" s="68" t="s">
        <v>1540</v>
      </c>
      <c r="C164" s="57" t="s">
        <v>136</v>
      </c>
      <c r="D164" s="58">
        <v>17.57</v>
      </c>
      <c r="E164" s="69"/>
    </row>
    <row r="165" ht="30" spans="1:5">
      <c r="A165" s="68">
        <v>26015</v>
      </c>
      <c r="B165" s="68" t="s">
        <v>1541</v>
      </c>
      <c r="C165" s="57" t="s">
        <v>136</v>
      </c>
      <c r="D165" s="58">
        <v>39.89</v>
      </c>
      <c r="E165" s="69"/>
    </row>
    <row r="166" ht="30" spans="1:5">
      <c r="A166" s="68">
        <v>26040</v>
      </c>
      <c r="B166" s="68" t="s">
        <v>1542</v>
      </c>
      <c r="C166" s="57" t="s">
        <v>136</v>
      </c>
      <c r="D166" s="58">
        <v>1.38</v>
      </c>
      <c r="E166" s="69"/>
    </row>
    <row r="167" ht="30" spans="1:5">
      <c r="A167" s="68">
        <v>26091</v>
      </c>
      <c r="B167" s="68" t="s">
        <v>1543</v>
      </c>
      <c r="C167" s="57" t="s">
        <v>136</v>
      </c>
      <c r="D167" s="58">
        <v>2.04</v>
      </c>
      <c r="E167" s="69"/>
    </row>
    <row r="168" spans="1:5">
      <c r="A168" s="64">
        <v>265</v>
      </c>
      <c r="B168" s="65" t="s">
        <v>1544</v>
      </c>
      <c r="C168" s="66"/>
      <c r="D168" s="66"/>
      <c r="E168" s="67"/>
    </row>
    <row r="169" spans="1:5">
      <c r="A169" s="68">
        <v>26503</v>
      </c>
      <c r="B169" s="68" t="s">
        <v>1545</v>
      </c>
      <c r="C169" s="57" t="s">
        <v>168</v>
      </c>
      <c r="D169" s="58">
        <v>0.57</v>
      </c>
      <c r="E169" s="69"/>
    </row>
    <row r="170" spans="1:5">
      <c r="A170" s="68">
        <v>26506</v>
      </c>
      <c r="B170" s="68" t="s">
        <v>1546</v>
      </c>
      <c r="C170" s="57" t="s">
        <v>168</v>
      </c>
      <c r="D170" s="58">
        <v>163.49</v>
      </c>
      <c r="E170" s="69"/>
    </row>
    <row r="171" ht="30" spans="1:5">
      <c r="A171" s="68">
        <v>26508</v>
      </c>
      <c r="B171" s="68" t="s">
        <v>1547</v>
      </c>
      <c r="C171" s="57" t="s">
        <v>136</v>
      </c>
      <c r="D171" s="58">
        <v>3.2</v>
      </c>
      <c r="E171" s="69"/>
    </row>
    <row r="172" spans="1:5">
      <c r="A172" s="68">
        <v>26512</v>
      </c>
      <c r="B172" s="68" t="s">
        <v>1548</v>
      </c>
      <c r="C172" s="57" t="s">
        <v>168</v>
      </c>
      <c r="D172" s="58">
        <v>0.58</v>
      </c>
      <c r="E172" s="69"/>
    </row>
    <row r="173" ht="30" spans="1:5">
      <c r="A173" s="68">
        <v>26517</v>
      </c>
      <c r="B173" s="68" t="s">
        <v>1549</v>
      </c>
      <c r="C173" s="57" t="s">
        <v>168</v>
      </c>
      <c r="D173" s="58">
        <v>0.79</v>
      </c>
      <c r="E173" s="69"/>
    </row>
    <row r="174" spans="1:5">
      <c r="A174" s="68">
        <v>26546</v>
      </c>
      <c r="B174" s="68" t="s">
        <v>1550</v>
      </c>
      <c r="C174" s="57" t="s">
        <v>168</v>
      </c>
      <c r="D174" s="58">
        <v>0.18</v>
      </c>
      <c r="E174" s="69"/>
    </row>
    <row r="175" spans="1:5">
      <c r="A175" s="68">
        <v>26548</v>
      </c>
      <c r="B175" s="68" t="s">
        <v>1551</v>
      </c>
      <c r="C175" s="57" t="s">
        <v>168</v>
      </c>
      <c r="D175" s="58">
        <v>0.22</v>
      </c>
      <c r="E175" s="69"/>
    </row>
    <row r="176" spans="1:5">
      <c r="A176" s="68">
        <v>26549</v>
      </c>
      <c r="B176" s="68" t="s">
        <v>1552</v>
      </c>
      <c r="C176" s="57" t="s">
        <v>168</v>
      </c>
      <c r="D176" s="58">
        <v>0.07</v>
      </c>
      <c r="E176" s="69"/>
    </row>
    <row r="177" ht="30" spans="1:5">
      <c r="A177" s="68">
        <v>26550</v>
      </c>
      <c r="B177" s="68" t="s">
        <v>1553</v>
      </c>
      <c r="C177" s="57" t="s">
        <v>168</v>
      </c>
      <c r="D177" s="58">
        <v>8.15</v>
      </c>
      <c r="E177" s="69"/>
    </row>
    <row r="178" spans="1:5">
      <c r="A178" s="68">
        <v>26551</v>
      </c>
      <c r="B178" s="68" t="s">
        <v>1554</v>
      </c>
      <c r="C178" s="57" t="s">
        <v>168</v>
      </c>
      <c r="D178" s="58">
        <v>0.61</v>
      </c>
      <c r="E178" s="69"/>
    </row>
    <row r="179" spans="1:5">
      <c r="A179" s="68">
        <v>26552</v>
      </c>
      <c r="B179" s="68" t="s">
        <v>1555</v>
      </c>
      <c r="C179" s="57" t="s">
        <v>168</v>
      </c>
      <c r="D179" s="58">
        <v>0.06</v>
      </c>
      <c r="E179" s="69"/>
    </row>
    <row r="180" spans="1:5">
      <c r="A180" s="68">
        <v>26554</v>
      </c>
      <c r="B180" s="68" t="s">
        <v>1556</v>
      </c>
      <c r="C180" s="57" t="s">
        <v>168</v>
      </c>
      <c r="D180" s="58">
        <v>0.06</v>
      </c>
      <c r="E180" s="69"/>
    </row>
    <row r="181" spans="1:5">
      <c r="A181" s="68">
        <v>26560</v>
      </c>
      <c r="B181" s="68" t="s">
        <v>1557</v>
      </c>
      <c r="C181" s="57" t="s">
        <v>1417</v>
      </c>
      <c r="D181" s="58">
        <v>6.61</v>
      </c>
      <c r="E181" s="69"/>
    </row>
    <row r="182" spans="1:5">
      <c r="A182" s="68">
        <v>26563</v>
      </c>
      <c r="B182" s="68" t="s">
        <v>1558</v>
      </c>
      <c r="C182" s="57" t="s">
        <v>1417</v>
      </c>
      <c r="D182" s="58">
        <v>8.22</v>
      </c>
      <c r="E182" s="69"/>
    </row>
    <row r="183" spans="1:5">
      <c r="A183" s="68">
        <v>26566</v>
      </c>
      <c r="B183" s="68" t="s">
        <v>1559</v>
      </c>
      <c r="C183" s="57" t="s">
        <v>1417</v>
      </c>
      <c r="D183" s="58">
        <v>7.12</v>
      </c>
      <c r="E183" s="69"/>
    </row>
    <row r="184" spans="1:5">
      <c r="A184" s="68">
        <v>26569</v>
      </c>
      <c r="B184" s="68" t="s">
        <v>1560</v>
      </c>
      <c r="C184" s="57" t="s">
        <v>1417</v>
      </c>
      <c r="D184" s="58">
        <v>6.15</v>
      </c>
      <c r="E184" s="69"/>
    </row>
    <row r="185" spans="1:5">
      <c r="A185" s="68">
        <v>26570</v>
      </c>
      <c r="B185" s="68" t="s">
        <v>1561</v>
      </c>
      <c r="C185" s="57" t="s">
        <v>1417</v>
      </c>
      <c r="D185" s="58">
        <v>6.15</v>
      </c>
      <c r="E185" s="69"/>
    </row>
    <row r="186" spans="1:5">
      <c r="A186" s="68">
        <v>26573</v>
      </c>
      <c r="B186" s="68" t="s">
        <v>1562</v>
      </c>
      <c r="C186" s="57" t="s">
        <v>1417</v>
      </c>
      <c r="D186" s="58">
        <v>8.81</v>
      </c>
      <c r="E186" s="69"/>
    </row>
    <row r="187" spans="1:5">
      <c r="A187" s="68">
        <v>26581</v>
      </c>
      <c r="B187" s="68" t="s">
        <v>1563</v>
      </c>
      <c r="C187" s="57" t="s">
        <v>1417</v>
      </c>
      <c r="D187" s="58">
        <v>9.38</v>
      </c>
      <c r="E187" s="69"/>
    </row>
    <row r="188" spans="1:5">
      <c r="A188" s="68">
        <v>26588</v>
      </c>
      <c r="B188" s="68" t="s">
        <v>1564</v>
      </c>
      <c r="C188" s="57" t="s">
        <v>168</v>
      </c>
      <c r="D188" s="58">
        <v>0.11</v>
      </c>
      <c r="E188" s="69"/>
    </row>
    <row r="189" spans="1:5">
      <c r="A189" s="68">
        <v>26589</v>
      </c>
      <c r="B189" s="68" t="s">
        <v>1565</v>
      </c>
      <c r="C189" s="57" t="s">
        <v>168</v>
      </c>
      <c r="D189" s="58">
        <v>0.18</v>
      </c>
      <c r="E189" s="69"/>
    </row>
    <row r="190" spans="1:5">
      <c r="A190" s="68">
        <v>26591</v>
      </c>
      <c r="B190" s="68" t="s">
        <v>1566</v>
      </c>
      <c r="C190" s="57" t="s">
        <v>168</v>
      </c>
      <c r="D190" s="58">
        <v>0.05</v>
      </c>
      <c r="E190" s="69"/>
    </row>
    <row r="191" spans="1:5">
      <c r="A191" s="68">
        <v>26592</v>
      </c>
      <c r="B191" s="68" t="s">
        <v>1567</v>
      </c>
      <c r="C191" s="57" t="s">
        <v>168</v>
      </c>
      <c r="D191" s="58">
        <v>0.07</v>
      </c>
      <c r="E191" s="69"/>
    </row>
    <row r="192" spans="1:5">
      <c r="A192" s="64">
        <v>266</v>
      </c>
      <c r="B192" s="65" t="s">
        <v>1568</v>
      </c>
      <c r="C192" s="66"/>
      <c r="D192" s="66"/>
      <c r="E192" s="67"/>
    </row>
    <row r="193" ht="30" spans="1:5">
      <c r="A193" s="68">
        <v>26607</v>
      </c>
      <c r="B193" s="68" t="s">
        <v>1569</v>
      </c>
      <c r="C193" s="57" t="s">
        <v>168</v>
      </c>
      <c r="D193" s="58">
        <v>0.72</v>
      </c>
      <c r="E193" s="69"/>
    </row>
    <row r="194" ht="30" spans="1:5">
      <c r="A194" s="68">
        <v>26610</v>
      </c>
      <c r="B194" s="68" t="s">
        <v>1570</v>
      </c>
      <c r="C194" s="57" t="s">
        <v>168</v>
      </c>
      <c r="D194" s="58">
        <v>0.33</v>
      </c>
      <c r="E194" s="69"/>
    </row>
    <row r="195" spans="1:5">
      <c r="A195" s="68">
        <v>26612</v>
      </c>
      <c r="B195" s="68" t="s">
        <v>1571</v>
      </c>
      <c r="C195" s="57" t="s">
        <v>168</v>
      </c>
      <c r="D195" s="58">
        <v>0.53</v>
      </c>
      <c r="E195" s="69"/>
    </row>
    <row r="196" ht="30" spans="1:5">
      <c r="A196" s="68">
        <v>26617</v>
      </c>
      <c r="B196" s="68" t="s">
        <v>1572</v>
      </c>
      <c r="C196" s="57" t="s">
        <v>136</v>
      </c>
      <c r="D196" s="58">
        <v>9.02</v>
      </c>
      <c r="E196" s="69"/>
    </row>
    <row r="197" ht="30" spans="1:5">
      <c r="A197" s="68">
        <v>26618</v>
      </c>
      <c r="B197" s="68" t="s">
        <v>1573</v>
      </c>
      <c r="C197" s="57" t="s">
        <v>168</v>
      </c>
      <c r="D197" s="58">
        <v>7.95</v>
      </c>
      <c r="E197" s="69"/>
    </row>
    <row r="198" spans="1:5">
      <c r="A198" s="68">
        <v>26648</v>
      </c>
      <c r="B198" s="68" t="s">
        <v>1574</v>
      </c>
      <c r="C198" s="57" t="s">
        <v>168</v>
      </c>
      <c r="D198" s="58">
        <v>0.17</v>
      </c>
      <c r="E198" s="69"/>
    </row>
    <row r="199" spans="1:5">
      <c r="A199" s="68">
        <v>26664</v>
      </c>
      <c r="B199" s="68" t="s">
        <v>1575</v>
      </c>
      <c r="C199" s="57" t="s">
        <v>168</v>
      </c>
      <c r="D199" s="58">
        <v>0.15</v>
      </c>
      <c r="E199" s="69"/>
    </row>
    <row r="200" ht="30" spans="1:5">
      <c r="A200" s="68">
        <v>26668</v>
      </c>
      <c r="B200" s="68" t="s">
        <v>1576</v>
      </c>
      <c r="C200" s="57" t="s">
        <v>168</v>
      </c>
      <c r="D200" s="58">
        <v>16.83</v>
      </c>
      <c r="E200" s="69"/>
    </row>
    <row r="201" spans="1:5">
      <c r="A201" s="68">
        <v>26669</v>
      </c>
      <c r="B201" s="68" t="s">
        <v>1577</v>
      </c>
      <c r="C201" s="57" t="s">
        <v>168</v>
      </c>
      <c r="D201" s="58">
        <v>5.79</v>
      </c>
      <c r="E201" s="69"/>
    </row>
    <row r="202" ht="30" spans="1:5">
      <c r="A202" s="68">
        <v>26670</v>
      </c>
      <c r="B202" s="68" t="s">
        <v>1578</v>
      </c>
      <c r="C202" s="57" t="s">
        <v>168</v>
      </c>
      <c r="D202" s="58">
        <v>8.39</v>
      </c>
      <c r="E202" s="69"/>
    </row>
    <row r="203" ht="30" spans="1:5">
      <c r="A203" s="68">
        <v>26671</v>
      </c>
      <c r="B203" s="68" t="s">
        <v>1579</v>
      </c>
      <c r="C203" s="57" t="s">
        <v>168</v>
      </c>
      <c r="D203" s="58">
        <v>9.74</v>
      </c>
      <c r="E203" s="69"/>
    </row>
    <row r="204" spans="1:5">
      <c r="A204" s="68">
        <v>26675</v>
      </c>
      <c r="B204" s="68" t="s">
        <v>1580</v>
      </c>
      <c r="C204" s="57" t="s">
        <v>168</v>
      </c>
      <c r="D204" s="58">
        <v>0.29</v>
      </c>
      <c r="E204" s="69"/>
    </row>
    <row r="205" ht="30" spans="1:5">
      <c r="A205" s="68">
        <v>26678</v>
      </c>
      <c r="B205" s="68" t="s">
        <v>1581</v>
      </c>
      <c r="C205" s="57" t="s">
        <v>168</v>
      </c>
      <c r="D205" s="58">
        <v>0.34</v>
      </c>
      <c r="E205" s="69"/>
    </row>
    <row r="206" spans="1:5">
      <c r="A206" s="64">
        <v>267</v>
      </c>
      <c r="B206" s="65" t="s">
        <v>1568</v>
      </c>
      <c r="C206" s="66"/>
      <c r="D206" s="66"/>
      <c r="E206" s="67"/>
    </row>
    <row r="207" ht="30" spans="1:5">
      <c r="A207" s="68">
        <v>26714</v>
      </c>
      <c r="B207" s="68" t="s">
        <v>1582</v>
      </c>
      <c r="C207" s="57" t="s">
        <v>168</v>
      </c>
      <c r="D207" s="58">
        <v>3.11</v>
      </c>
      <c r="E207" s="69"/>
    </row>
    <row r="208" spans="1:5">
      <c r="A208" s="64">
        <v>268</v>
      </c>
      <c r="B208" s="65" t="s">
        <v>1568</v>
      </c>
      <c r="C208" s="66"/>
      <c r="D208" s="66"/>
      <c r="E208" s="67"/>
    </row>
    <row r="209" ht="30" spans="1:5">
      <c r="A209" s="68">
        <v>26877</v>
      </c>
      <c r="B209" s="68" t="s">
        <v>1583</v>
      </c>
      <c r="C209" s="57" t="s">
        <v>168</v>
      </c>
      <c r="D209" s="58">
        <v>0.33</v>
      </c>
      <c r="E209" s="69"/>
    </row>
    <row r="210" spans="1:5">
      <c r="A210" s="68">
        <v>26879</v>
      </c>
      <c r="B210" s="68" t="s">
        <v>1584</v>
      </c>
      <c r="C210" s="57" t="s">
        <v>168</v>
      </c>
      <c r="D210" s="58">
        <v>0.29</v>
      </c>
      <c r="E210" s="69"/>
    </row>
    <row r="211" spans="1:5">
      <c r="A211" s="68">
        <v>26894</v>
      </c>
      <c r="B211" s="68" t="s">
        <v>1585</v>
      </c>
      <c r="C211" s="57" t="s">
        <v>168</v>
      </c>
      <c r="D211" s="58">
        <v>0.15</v>
      </c>
      <c r="E211" s="69"/>
    </row>
    <row r="212" spans="1:5">
      <c r="A212" s="64">
        <v>269</v>
      </c>
      <c r="B212" s="65" t="s">
        <v>1586</v>
      </c>
      <c r="C212" s="66"/>
      <c r="D212" s="66"/>
      <c r="E212" s="67"/>
    </row>
    <row r="213" ht="30" spans="1:5">
      <c r="A213" s="68">
        <v>26972</v>
      </c>
      <c r="B213" s="68" t="s">
        <v>1587</v>
      </c>
      <c r="C213" s="57" t="s">
        <v>168</v>
      </c>
      <c r="D213" s="58">
        <v>15.35</v>
      </c>
      <c r="E213" s="69"/>
    </row>
    <row r="214" spans="1:5">
      <c r="A214" s="64">
        <v>270</v>
      </c>
      <c r="B214" s="65" t="s">
        <v>1588</v>
      </c>
      <c r="C214" s="66"/>
      <c r="D214" s="66"/>
      <c r="E214" s="67"/>
    </row>
    <row r="215" spans="1:5">
      <c r="A215" s="68">
        <v>27002</v>
      </c>
      <c r="B215" s="68" t="s">
        <v>1589</v>
      </c>
      <c r="C215" s="57" t="s">
        <v>1417</v>
      </c>
      <c r="D215" s="58">
        <v>7.46</v>
      </c>
      <c r="E215" s="69"/>
    </row>
    <row r="216" spans="1:5">
      <c r="A216" s="68">
        <v>27003</v>
      </c>
      <c r="B216" s="68" t="s">
        <v>1590</v>
      </c>
      <c r="C216" s="57" t="s">
        <v>1417</v>
      </c>
      <c r="D216" s="58">
        <v>7.75</v>
      </c>
      <c r="E216" s="69"/>
    </row>
    <row r="217" spans="1:5">
      <c r="A217" s="68">
        <v>27004</v>
      </c>
      <c r="B217" s="68" t="s">
        <v>1591</v>
      </c>
      <c r="C217" s="57" t="s">
        <v>1417</v>
      </c>
      <c r="D217" s="58">
        <v>8.17</v>
      </c>
      <c r="E217" s="69"/>
    </row>
    <row r="218" spans="1:5">
      <c r="A218" s="68">
        <v>27005</v>
      </c>
      <c r="B218" s="68" t="s">
        <v>1592</v>
      </c>
      <c r="C218" s="57" t="s">
        <v>1417</v>
      </c>
      <c r="D218" s="58">
        <v>9.36</v>
      </c>
      <c r="E218" s="69"/>
    </row>
    <row r="219" spans="1:5">
      <c r="A219" s="68">
        <v>27006</v>
      </c>
      <c r="B219" s="68" t="s">
        <v>1593</v>
      </c>
      <c r="C219" s="57" t="s">
        <v>1417</v>
      </c>
      <c r="D219" s="58">
        <v>10.59</v>
      </c>
      <c r="E219" s="69"/>
    </row>
    <row r="220" spans="1:5">
      <c r="A220" s="68">
        <v>27010</v>
      </c>
      <c r="B220" s="68" t="s">
        <v>1594</v>
      </c>
      <c r="C220" s="57" t="s">
        <v>1417</v>
      </c>
      <c r="D220" s="58">
        <v>6.33</v>
      </c>
      <c r="E220" s="69"/>
    </row>
    <row r="221" spans="1:5">
      <c r="A221" s="68">
        <v>27012</v>
      </c>
      <c r="B221" s="68" t="s">
        <v>1590</v>
      </c>
      <c r="C221" s="57" t="s">
        <v>136</v>
      </c>
      <c r="D221" s="58">
        <v>0.35</v>
      </c>
      <c r="E221" s="69"/>
    </row>
    <row r="222" spans="1:5">
      <c r="A222" s="68">
        <v>27020</v>
      </c>
      <c r="B222" s="68" t="s">
        <v>1595</v>
      </c>
      <c r="C222" s="57" t="s">
        <v>136</v>
      </c>
      <c r="D222" s="58">
        <v>0.25</v>
      </c>
      <c r="E222" s="69"/>
    </row>
    <row r="223" ht="30" spans="1:5">
      <c r="A223" s="68">
        <v>27022</v>
      </c>
      <c r="B223" s="68" t="s">
        <v>1596</v>
      </c>
      <c r="C223" s="57" t="s">
        <v>136</v>
      </c>
      <c r="D223" s="58">
        <v>0.48</v>
      </c>
      <c r="E223" s="69"/>
    </row>
    <row r="224" spans="1:5">
      <c r="A224" s="64">
        <v>275</v>
      </c>
      <c r="B224" s="65" t="s">
        <v>1597</v>
      </c>
      <c r="C224" s="66"/>
      <c r="D224" s="66"/>
      <c r="E224" s="67"/>
    </row>
    <row r="225" ht="30" spans="1:5">
      <c r="A225" s="68">
        <v>27504</v>
      </c>
      <c r="B225" s="68" t="s">
        <v>1598</v>
      </c>
      <c r="C225" s="57" t="s">
        <v>168</v>
      </c>
      <c r="D225" s="58">
        <v>44.38</v>
      </c>
      <c r="E225" s="69"/>
    </row>
    <row r="226" ht="30" spans="1:5">
      <c r="A226" s="68">
        <v>27520</v>
      </c>
      <c r="B226" s="68" t="s">
        <v>1599</v>
      </c>
      <c r="C226" s="57" t="s">
        <v>127</v>
      </c>
      <c r="D226" s="58">
        <v>10.42</v>
      </c>
      <c r="E226" s="69"/>
    </row>
    <row r="227" ht="30" spans="1:5">
      <c r="A227" s="68">
        <v>27532</v>
      </c>
      <c r="B227" s="68" t="s">
        <v>1600</v>
      </c>
      <c r="C227" s="57" t="s">
        <v>127</v>
      </c>
      <c r="D227" s="58">
        <v>53.71</v>
      </c>
      <c r="E227" s="69"/>
    </row>
    <row r="228" ht="45" spans="1:5">
      <c r="A228" s="68">
        <v>27546</v>
      </c>
      <c r="B228" s="68" t="s">
        <v>1601</v>
      </c>
      <c r="C228" s="57" t="s">
        <v>127</v>
      </c>
      <c r="D228" s="58">
        <v>29.61</v>
      </c>
      <c r="E228" s="69"/>
    </row>
    <row r="229" spans="1:5">
      <c r="A229" s="64">
        <v>276</v>
      </c>
      <c r="B229" s="65" t="s">
        <v>1602</v>
      </c>
      <c r="C229" s="66"/>
      <c r="D229" s="66"/>
      <c r="E229" s="67"/>
    </row>
    <row r="230" ht="45" spans="1:5">
      <c r="A230" s="68">
        <v>27602</v>
      </c>
      <c r="B230" s="68" t="s">
        <v>1603</v>
      </c>
      <c r="C230" s="57" t="s">
        <v>127</v>
      </c>
      <c r="D230" s="58">
        <v>18.97</v>
      </c>
      <c r="E230" s="69"/>
    </row>
    <row r="231" ht="30" spans="1:5">
      <c r="A231" s="68">
        <v>27666</v>
      </c>
      <c r="B231" s="68" t="s">
        <v>1604</v>
      </c>
      <c r="C231" s="57" t="s">
        <v>127</v>
      </c>
      <c r="D231" s="58">
        <v>34.67</v>
      </c>
      <c r="E231" s="69"/>
    </row>
    <row r="232" ht="45" spans="1:5">
      <c r="A232" s="68">
        <v>27676</v>
      </c>
      <c r="B232" s="68" t="s">
        <v>1605</v>
      </c>
      <c r="C232" s="57" t="s">
        <v>127</v>
      </c>
      <c r="D232" s="58">
        <v>42.14</v>
      </c>
      <c r="E232" s="69"/>
    </row>
    <row r="233" ht="30" spans="1:5">
      <c r="A233" s="68">
        <v>27677</v>
      </c>
      <c r="B233" s="68" t="s">
        <v>1606</v>
      </c>
      <c r="C233" s="57" t="s">
        <v>127</v>
      </c>
      <c r="D233" s="58">
        <v>6.65</v>
      </c>
      <c r="E233" s="69"/>
    </row>
    <row r="234" ht="30" spans="1:5">
      <c r="A234" s="68">
        <v>27678</v>
      </c>
      <c r="B234" s="68" t="s">
        <v>1607</v>
      </c>
      <c r="C234" s="57" t="s">
        <v>127</v>
      </c>
      <c r="D234" s="58">
        <v>28.3</v>
      </c>
      <c r="E234" s="69"/>
    </row>
    <row r="235" ht="30" spans="1:5">
      <c r="A235" s="68">
        <v>27679</v>
      </c>
      <c r="B235" s="68" t="s">
        <v>1608</v>
      </c>
      <c r="C235" s="57" t="s">
        <v>127</v>
      </c>
      <c r="D235" s="58">
        <v>65.52</v>
      </c>
      <c r="E235" s="69"/>
    </row>
    <row r="236" ht="30" spans="1:5">
      <c r="A236" s="68">
        <v>27680</v>
      </c>
      <c r="B236" s="68" t="s">
        <v>1609</v>
      </c>
      <c r="C236" s="57" t="s">
        <v>127</v>
      </c>
      <c r="D236" s="58">
        <v>46.5</v>
      </c>
      <c r="E236" s="69"/>
    </row>
    <row r="237" spans="1:5">
      <c r="A237" s="64">
        <v>280</v>
      </c>
      <c r="B237" s="65" t="s">
        <v>1610</v>
      </c>
      <c r="C237" s="66"/>
      <c r="D237" s="66"/>
      <c r="E237" s="67"/>
    </row>
    <row r="238" spans="1:5">
      <c r="A238" s="68">
        <v>28001</v>
      </c>
      <c r="B238" s="68" t="s">
        <v>1611</v>
      </c>
      <c r="C238" s="57" t="s">
        <v>146</v>
      </c>
      <c r="D238" s="58">
        <v>25</v>
      </c>
      <c r="E238" s="69"/>
    </row>
    <row r="239" ht="30" spans="1:5">
      <c r="A239" s="68">
        <v>28004</v>
      </c>
      <c r="B239" s="68" t="s">
        <v>1612</v>
      </c>
      <c r="C239" s="57" t="s">
        <v>168</v>
      </c>
      <c r="D239" s="58">
        <v>113.33</v>
      </c>
      <c r="E239" s="69"/>
    </row>
    <row r="240" spans="1:5">
      <c r="A240" s="68">
        <v>28005</v>
      </c>
      <c r="B240" s="68" t="s">
        <v>1613</v>
      </c>
      <c r="C240" s="57" t="s">
        <v>1417</v>
      </c>
      <c r="D240" s="58">
        <v>27.06</v>
      </c>
      <c r="E240" s="69"/>
    </row>
    <row r="241" spans="1:5">
      <c r="A241" s="68">
        <v>28008</v>
      </c>
      <c r="B241" s="68" t="s">
        <v>1614</v>
      </c>
      <c r="C241" s="57" t="s">
        <v>1286</v>
      </c>
      <c r="D241" s="58">
        <v>13.2</v>
      </c>
      <c r="E241" s="69"/>
    </row>
    <row r="242" spans="1:5">
      <c r="A242" s="68">
        <v>28010</v>
      </c>
      <c r="B242" s="68" t="s">
        <v>1615</v>
      </c>
      <c r="C242" s="57" t="s">
        <v>1417</v>
      </c>
      <c r="D242" s="58">
        <v>23.54</v>
      </c>
      <c r="E242" s="69"/>
    </row>
    <row r="243" ht="30" spans="1:5">
      <c r="A243" s="68">
        <v>28028</v>
      </c>
      <c r="B243" s="68" t="s">
        <v>1616</v>
      </c>
      <c r="C243" s="57" t="s">
        <v>136</v>
      </c>
      <c r="D243" s="58">
        <v>5.13</v>
      </c>
      <c r="E243" s="69"/>
    </row>
    <row r="244" spans="1:5">
      <c r="A244" s="68">
        <v>28056</v>
      </c>
      <c r="B244" s="68" t="s">
        <v>1617</v>
      </c>
      <c r="C244" s="57" t="s">
        <v>136</v>
      </c>
      <c r="D244" s="58">
        <v>1</v>
      </c>
      <c r="E244" s="69"/>
    </row>
    <row r="245" ht="30" spans="1:5">
      <c r="A245" s="68">
        <v>28067</v>
      </c>
      <c r="B245" s="68" t="s">
        <v>1618</v>
      </c>
      <c r="C245" s="57" t="s">
        <v>136</v>
      </c>
      <c r="D245" s="58">
        <v>3.48</v>
      </c>
      <c r="E245" s="69"/>
    </row>
    <row r="246" ht="30" spans="1:5">
      <c r="A246" s="68">
        <v>28068</v>
      </c>
      <c r="B246" s="68" t="s">
        <v>1619</v>
      </c>
      <c r="C246" s="57" t="s">
        <v>136</v>
      </c>
      <c r="D246" s="58">
        <v>3.24</v>
      </c>
      <c r="E246" s="69"/>
    </row>
    <row r="247" spans="1:5">
      <c r="A247" s="68">
        <v>28088</v>
      </c>
      <c r="B247" s="68" t="s">
        <v>1620</v>
      </c>
      <c r="C247" s="57" t="s">
        <v>1286</v>
      </c>
      <c r="D247" s="58">
        <v>28.09</v>
      </c>
      <c r="E247" s="69"/>
    </row>
    <row r="248" spans="1:5">
      <c r="A248" s="64">
        <v>281</v>
      </c>
      <c r="B248" s="65" t="s">
        <v>1621</v>
      </c>
      <c r="C248" s="66"/>
      <c r="D248" s="66"/>
      <c r="E248" s="67"/>
    </row>
    <row r="249" ht="30" spans="1:5">
      <c r="A249" s="68">
        <v>28125</v>
      </c>
      <c r="B249" s="68" t="s">
        <v>1622</v>
      </c>
      <c r="C249" s="57" t="s">
        <v>136</v>
      </c>
      <c r="D249" s="58">
        <v>4.62</v>
      </c>
      <c r="E249" s="69"/>
    </row>
    <row r="250" spans="1:5">
      <c r="A250" s="64">
        <v>282</v>
      </c>
      <c r="B250" s="65" t="s">
        <v>1621</v>
      </c>
      <c r="C250" s="66"/>
      <c r="D250" s="66"/>
      <c r="E250" s="67"/>
    </row>
    <row r="251" spans="1:5">
      <c r="A251" s="68">
        <v>28270</v>
      </c>
      <c r="B251" s="68" t="s">
        <v>1623</v>
      </c>
      <c r="C251" s="57" t="s">
        <v>136</v>
      </c>
      <c r="D251" s="58">
        <v>0.08</v>
      </c>
      <c r="E251" s="69"/>
    </row>
    <row r="252" spans="1:5">
      <c r="A252" s="64">
        <v>290</v>
      </c>
      <c r="B252" s="65" t="s">
        <v>1621</v>
      </c>
      <c r="C252" s="66"/>
      <c r="D252" s="66"/>
      <c r="E252" s="67"/>
    </row>
    <row r="253" spans="1:5">
      <c r="A253" s="68">
        <v>29028</v>
      </c>
      <c r="B253" s="68" t="s">
        <v>1624</v>
      </c>
      <c r="C253" s="57" t="s">
        <v>168</v>
      </c>
      <c r="D253" s="58">
        <v>535.17</v>
      </c>
      <c r="E253" s="69"/>
    </row>
    <row r="254" spans="1:5">
      <c r="A254" s="68">
        <v>29050</v>
      </c>
      <c r="B254" s="68" t="s">
        <v>1625</v>
      </c>
      <c r="C254" s="57" t="s">
        <v>168</v>
      </c>
      <c r="D254" s="58">
        <v>20.04</v>
      </c>
      <c r="E254" s="69"/>
    </row>
    <row r="255" ht="30" spans="1:5">
      <c r="A255" s="68">
        <v>29093</v>
      </c>
      <c r="B255" s="68" t="s">
        <v>1626</v>
      </c>
      <c r="C255" s="57" t="s">
        <v>168</v>
      </c>
      <c r="D255" s="58">
        <v>1.19</v>
      </c>
      <c r="E255" s="69"/>
    </row>
    <row r="256" ht="30" spans="1:5">
      <c r="A256" s="68">
        <v>29094</v>
      </c>
      <c r="B256" s="68" t="s">
        <v>1627</v>
      </c>
      <c r="C256" s="57" t="s">
        <v>168</v>
      </c>
      <c r="D256" s="58">
        <v>16.88</v>
      </c>
      <c r="E256" s="69"/>
    </row>
    <row r="257" spans="1:5">
      <c r="A257" s="64">
        <v>293</v>
      </c>
      <c r="B257" s="65" t="s">
        <v>1610</v>
      </c>
      <c r="C257" s="66"/>
      <c r="D257" s="66"/>
      <c r="E257" s="67"/>
    </row>
    <row r="258" ht="45" spans="1:5">
      <c r="A258" s="68">
        <v>29337</v>
      </c>
      <c r="B258" s="68" t="s">
        <v>1628</v>
      </c>
      <c r="C258" s="57" t="s">
        <v>168</v>
      </c>
      <c r="D258" s="58">
        <v>32.76</v>
      </c>
      <c r="E258" s="69"/>
    </row>
    <row r="259" spans="1:5">
      <c r="A259" s="64">
        <v>3</v>
      </c>
      <c r="B259" s="65" t="s">
        <v>1629</v>
      </c>
      <c r="C259" s="66"/>
      <c r="D259" s="66"/>
      <c r="E259" s="67"/>
    </row>
    <row r="260" spans="1:5">
      <c r="A260" s="64">
        <v>301</v>
      </c>
      <c r="B260" s="65" t="s">
        <v>1630</v>
      </c>
      <c r="C260" s="66"/>
      <c r="D260" s="66"/>
      <c r="E260" s="67"/>
    </row>
    <row r="261" ht="30" spans="1:5">
      <c r="A261" s="68">
        <v>30106</v>
      </c>
      <c r="B261" s="68" t="s">
        <v>1631</v>
      </c>
      <c r="C261" s="57" t="s">
        <v>136</v>
      </c>
      <c r="D261" s="58">
        <v>8.3</v>
      </c>
      <c r="E261" s="69"/>
    </row>
    <row r="262" ht="30" spans="1:5">
      <c r="A262" s="68">
        <v>30152</v>
      </c>
      <c r="B262" s="68" t="s">
        <v>1632</v>
      </c>
      <c r="C262" s="57" t="s">
        <v>168</v>
      </c>
      <c r="D262" s="58">
        <v>143.5</v>
      </c>
      <c r="E262" s="69"/>
    </row>
    <row r="263" ht="30" spans="1:5">
      <c r="A263" s="68">
        <v>30172</v>
      </c>
      <c r="B263" s="68" t="s">
        <v>1633</v>
      </c>
      <c r="C263" s="57" t="s">
        <v>168</v>
      </c>
      <c r="D263" s="58">
        <v>125</v>
      </c>
      <c r="E263" s="69"/>
    </row>
    <row r="264" ht="30" spans="1:5">
      <c r="A264" s="68">
        <v>30173</v>
      </c>
      <c r="B264" s="68" t="s">
        <v>1634</v>
      </c>
      <c r="C264" s="57" t="s">
        <v>168</v>
      </c>
      <c r="D264" s="58">
        <v>125</v>
      </c>
      <c r="E264" s="69"/>
    </row>
    <row r="265" ht="30" spans="1:5">
      <c r="A265" s="68">
        <v>30174</v>
      </c>
      <c r="B265" s="68" t="s">
        <v>1635</v>
      </c>
      <c r="C265" s="57" t="s">
        <v>168</v>
      </c>
      <c r="D265" s="58">
        <v>125</v>
      </c>
      <c r="E265" s="69"/>
    </row>
    <row r="266" ht="30" spans="1:5">
      <c r="A266" s="68">
        <v>30175</v>
      </c>
      <c r="B266" s="68" t="s">
        <v>1636</v>
      </c>
      <c r="C266" s="57" t="s">
        <v>168</v>
      </c>
      <c r="D266" s="58">
        <v>125</v>
      </c>
      <c r="E266" s="69"/>
    </row>
    <row r="267" spans="1:5">
      <c r="A267" s="68">
        <v>30191</v>
      </c>
      <c r="B267" s="68" t="s">
        <v>1637</v>
      </c>
      <c r="C267" s="57" t="s">
        <v>136</v>
      </c>
      <c r="D267" s="58">
        <v>26.4</v>
      </c>
      <c r="E267" s="69"/>
    </row>
    <row r="268" spans="1:5">
      <c r="A268" s="64">
        <v>302</v>
      </c>
      <c r="B268" s="65" t="s">
        <v>1638</v>
      </c>
      <c r="C268" s="66"/>
      <c r="D268" s="66"/>
      <c r="E268" s="67"/>
    </row>
    <row r="269" ht="30" spans="1:5">
      <c r="A269" s="68">
        <v>30202</v>
      </c>
      <c r="B269" s="68" t="s">
        <v>1639</v>
      </c>
      <c r="C269" s="57" t="s">
        <v>168</v>
      </c>
      <c r="D269" s="58">
        <v>121</v>
      </c>
      <c r="E269" s="69"/>
    </row>
    <row r="270" ht="30" spans="1:5">
      <c r="A270" s="68">
        <v>30210</v>
      </c>
      <c r="B270" s="68" t="s">
        <v>1640</v>
      </c>
      <c r="C270" s="57" t="s">
        <v>168</v>
      </c>
      <c r="D270" s="58">
        <v>121.82</v>
      </c>
      <c r="E270" s="69"/>
    </row>
    <row r="271" ht="30" spans="1:5">
      <c r="A271" s="68">
        <v>30211</v>
      </c>
      <c r="B271" s="68" t="s">
        <v>1641</v>
      </c>
      <c r="C271" s="57" t="s">
        <v>168</v>
      </c>
      <c r="D271" s="58">
        <v>130.17</v>
      </c>
      <c r="E271" s="69"/>
    </row>
    <row r="272" ht="30" spans="1:5">
      <c r="A272" s="68">
        <v>30212</v>
      </c>
      <c r="B272" s="68" t="s">
        <v>1642</v>
      </c>
      <c r="C272" s="57" t="s">
        <v>168</v>
      </c>
      <c r="D272" s="58">
        <v>140.4</v>
      </c>
      <c r="E272" s="69"/>
    </row>
    <row r="273" ht="30" spans="1:5">
      <c r="A273" s="68">
        <v>30213</v>
      </c>
      <c r="B273" s="68" t="s">
        <v>1643</v>
      </c>
      <c r="C273" s="57" t="s">
        <v>168</v>
      </c>
      <c r="D273" s="58">
        <v>166.33</v>
      </c>
      <c r="E273" s="69"/>
    </row>
    <row r="274" ht="30" spans="1:5">
      <c r="A274" s="68">
        <v>30217</v>
      </c>
      <c r="B274" s="68" t="s">
        <v>1644</v>
      </c>
      <c r="C274" s="57" t="s">
        <v>168</v>
      </c>
      <c r="D274" s="58">
        <v>134.25</v>
      </c>
      <c r="E274" s="69"/>
    </row>
    <row r="275" ht="30" spans="1:5">
      <c r="A275" s="68">
        <v>30233</v>
      </c>
      <c r="B275" s="68" t="s">
        <v>1645</v>
      </c>
      <c r="C275" s="57" t="s">
        <v>168</v>
      </c>
      <c r="D275" s="58">
        <v>141</v>
      </c>
      <c r="E275" s="69"/>
    </row>
    <row r="276" ht="30" spans="1:5">
      <c r="A276" s="68">
        <v>30257</v>
      </c>
      <c r="B276" s="68" t="s">
        <v>1646</v>
      </c>
      <c r="C276" s="57" t="s">
        <v>168</v>
      </c>
      <c r="D276" s="58">
        <v>360</v>
      </c>
      <c r="E276" s="69"/>
    </row>
    <row r="277" ht="30" spans="1:5">
      <c r="A277" s="68">
        <v>30261</v>
      </c>
      <c r="B277" s="68" t="s">
        <v>1647</v>
      </c>
      <c r="C277" s="57" t="s">
        <v>168</v>
      </c>
      <c r="D277" s="58">
        <v>318.52</v>
      </c>
      <c r="E277" s="69"/>
    </row>
    <row r="278" ht="30" spans="1:5">
      <c r="A278" s="68">
        <v>30263</v>
      </c>
      <c r="B278" s="68" t="s">
        <v>1648</v>
      </c>
      <c r="C278" s="57" t="s">
        <v>168</v>
      </c>
      <c r="D278" s="58">
        <v>387</v>
      </c>
      <c r="E278" s="69"/>
    </row>
    <row r="279" spans="1:5">
      <c r="A279" s="64">
        <v>303</v>
      </c>
      <c r="B279" s="65" t="s">
        <v>1638</v>
      </c>
      <c r="C279" s="66"/>
      <c r="D279" s="66"/>
      <c r="E279" s="67"/>
    </row>
    <row r="280" ht="30" spans="1:5">
      <c r="A280" s="68">
        <v>30358</v>
      </c>
      <c r="B280" s="68" t="s">
        <v>1649</v>
      </c>
      <c r="C280" s="57" t="s">
        <v>136</v>
      </c>
      <c r="D280" s="58">
        <v>15.3</v>
      </c>
      <c r="E280" s="69"/>
    </row>
    <row r="281" spans="1:5">
      <c r="A281" s="64">
        <v>304</v>
      </c>
      <c r="B281" s="65" t="s">
        <v>1638</v>
      </c>
      <c r="C281" s="66"/>
      <c r="D281" s="66"/>
      <c r="E281" s="67"/>
    </row>
    <row r="282" ht="30" spans="1:5">
      <c r="A282" s="68">
        <v>30460</v>
      </c>
      <c r="B282" s="68" t="s">
        <v>1650</v>
      </c>
      <c r="C282" s="57" t="s">
        <v>168</v>
      </c>
      <c r="D282" s="58">
        <v>133</v>
      </c>
      <c r="E282" s="69"/>
    </row>
    <row r="283" ht="30" spans="1:5">
      <c r="A283" s="68">
        <v>30496</v>
      </c>
      <c r="B283" s="68" t="s">
        <v>1651</v>
      </c>
      <c r="C283" s="57" t="s">
        <v>136</v>
      </c>
      <c r="D283" s="58">
        <v>13.6</v>
      </c>
      <c r="E283" s="69"/>
    </row>
    <row r="284" spans="1:5">
      <c r="A284" s="64">
        <v>306</v>
      </c>
      <c r="B284" s="65" t="s">
        <v>1638</v>
      </c>
      <c r="C284" s="66"/>
      <c r="D284" s="66"/>
      <c r="E284" s="67"/>
    </row>
    <row r="285" ht="30" spans="1:5">
      <c r="A285" s="68">
        <v>30665</v>
      </c>
      <c r="B285" s="68" t="s">
        <v>1652</v>
      </c>
      <c r="C285" s="57" t="s">
        <v>136</v>
      </c>
      <c r="D285" s="58">
        <v>23.31</v>
      </c>
      <c r="E285" s="69"/>
    </row>
    <row r="286" ht="30" spans="1:5">
      <c r="A286" s="68">
        <v>30675</v>
      </c>
      <c r="B286" s="68" t="s">
        <v>1653</v>
      </c>
      <c r="C286" s="57" t="s">
        <v>168</v>
      </c>
      <c r="D286" s="58">
        <v>361.25</v>
      </c>
      <c r="E286" s="69"/>
    </row>
    <row r="287" ht="30" spans="1:5">
      <c r="A287" s="68">
        <v>30676</v>
      </c>
      <c r="B287" s="68" t="s">
        <v>1654</v>
      </c>
      <c r="C287" s="57" t="s">
        <v>168</v>
      </c>
      <c r="D287" s="58">
        <v>388.75</v>
      </c>
      <c r="E287" s="69"/>
    </row>
    <row r="288" ht="30" spans="1:5">
      <c r="A288" s="68">
        <v>30677</v>
      </c>
      <c r="B288" s="68" t="s">
        <v>1655</v>
      </c>
      <c r="C288" s="57" t="s">
        <v>168</v>
      </c>
      <c r="D288" s="58">
        <v>435</v>
      </c>
      <c r="E288" s="69"/>
    </row>
    <row r="289" spans="1:5">
      <c r="A289" s="64">
        <v>308</v>
      </c>
      <c r="B289" s="65" t="s">
        <v>1656</v>
      </c>
      <c r="C289" s="66"/>
      <c r="D289" s="66"/>
      <c r="E289" s="67"/>
    </row>
    <row r="290" ht="30" spans="1:5">
      <c r="A290" s="68">
        <v>30868</v>
      </c>
      <c r="B290" s="68" t="s">
        <v>1657</v>
      </c>
      <c r="C290" s="57" t="s">
        <v>127</v>
      </c>
      <c r="D290" s="58">
        <v>513.99</v>
      </c>
      <c r="E290" s="69"/>
    </row>
    <row r="291" spans="1:5">
      <c r="A291" s="64">
        <v>309</v>
      </c>
      <c r="B291" s="65" t="s">
        <v>1656</v>
      </c>
      <c r="C291" s="66"/>
      <c r="D291" s="66"/>
      <c r="E291" s="67"/>
    </row>
    <row r="292" ht="30" spans="1:5">
      <c r="A292" s="68">
        <v>30951</v>
      </c>
      <c r="B292" s="68" t="s">
        <v>1658</v>
      </c>
      <c r="C292" s="57" t="s">
        <v>127</v>
      </c>
      <c r="D292" s="58">
        <v>221.32</v>
      </c>
      <c r="E292" s="69"/>
    </row>
    <row r="293" spans="1:5">
      <c r="A293" s="64">
        <v>314</v>
      </c>
      <c r="B293" s="65" t="s">
        <v>1656</v>
      </c>
      <c r="C293" s="66"/>
      <c r="D293" s="66"/>
      <c r="E293" s="67"/>
    </row>
    <row r="294" ht="30" spans="1:5">
      <c r="A294" s="68">
        <v>31443</v>
      </c>
      <c r="B294" s="68" t="s">
        <v>1659</v>
      </c>
      <c r="C294" s="57" t="s">
        <v>127</v>
      </c>
      <c r="D294" s="58">
        <v>280.86</v>
      </c>
      <c r="E294" s="69"/>
    </row>
    <row r="295" spans="1:5">
      <c r="A295" s="64">
        <v>315</v>
      </c>
      <c r="B295" s="65" t="s">
        <v>1660</v>
      </c>
      <c r="C295" s="66"/>
      <c r="D295" s="66"/>
      <c r="E295" s="67"/>
    </row>
    <row r="296" ht="30" spans="1:5">
      <c r="A296" s="68">
        <v>31507</v>
      </c>
      <c r="B296" s="68" t="s">
        <v>1661</v>
      </c>
      <c r="C296" s="57" t="s">
        <v>168</v>
      </c>
      <c r="D296" s="58">
        <v>122.34</v>
      </c>
      <c r="E296" s="69"/>
    </row>
    <row r="297" ht="30" spans="1:5">
      <c r="A297" s="68">
        <v>31508</v>
      </c>
      <c r="B297" s="68" t="s">
        <v>1662</v>
      </c>
      <c r="C297" s="57" t="s">
        <v>168</v>
      </c>
      <c r="D297" s="58">
        <v>163.53</v>
      </c>
      <c r="E297" s="69"/>
    </row>
    <row r="298" spans="1:5">
      <c r="A298" s="68">
        <v>31511</v>
      </c>
      <c r="B298" s="68" t="s">
        <v>1663</v>
      </c>
      <c r="C298" s="57" t="s">
        <v>168</v>
      </c>
      <c r="D298" s="58">
        <v>3.5</v>
      </c>
      <c r="E298" s="69"/>
    </row>
    <row r="299" spans="1:5">
      <c r="A299" s="68">
        <v>31515</v>
      </c>
      <c r="B299" s="68" t="s">
        <v>1664</v>
      </c>
      <c r="C299" s="57" t="s">
        <v>168</v>
      </c>
      <c r="D299" s="58">
        <v>50.63</v>
      </c>
      <c r="E299" s="69"/>
    </row>
    <row r="300" spans="1:5">
      <c r="A300" s="68">
        <v>31516</v>
      </c>
      <c r="B300" s="68" t="s">
        <v>1665</v>
      </c>
      <c r="C300" s="57" t="s">
        <v>168</v>
      </c>
      <c r="D300" s="58">
        <v>2.8</v>
      </c>
      <c r="E300" s="69"/>
    </row>
    <row r="301" spans="1:5">
      <c r="A301" s="68">
        <v>31517</v>
      </c>
      <c r="B301" s="68" t="s">
        <v>1666</v>
      </c>
      <c r="C301" s="57" t="s">
        <v>168</v>
      </c>
      <c r="D301" s="58">
        <v>38.12</v>
      </c>
      <c r="E301" s="69"/>
    </row>
    <row r="302" ht="30" spans="1:5">
      <c r="A302" s="68">
        <v>31518</v>
      </c>
      <c r="B302" s="68" t="s">
        <v>1667</v>
      </c>
      <c r="C302" s="57" t="s">
        <v>168</v>
      </c>
      <c r="D302" s="58">
        <v>48.51</v>
      </c>
      <c r="E302" s="69"/>
    </row>
    <row r="303" spans="1:5">
      <c r="A303" s="68">
        <v>31519</v>
      </c>
      <c r="B303" s="68" t="s">
        <v>1668</v>
      </c>
      <c r="C303" s="57" t="s">
        <v>168</v>
      </c>
      <c r="D303" s="58">
        <v>24.16</v>
      </c>
      <c r="E303" s="69"/>
    </row>
    <row r="304" spans="1:5">
      <c r="A304" s="68">
        <v>31548</v>
      </c>
      <c r="B304" s="68" t="s">
        <v>1669</v>
      </c>
      <c r="C304" s="57" t="s">
        <v>168</v>
      </c>
      <c r="D304" s="58">
        <v>16.09</v>
      </c>
      <c r="E304" s="69"/>
    </row>
    <row r="305" ht="30" spans="1:5">
      <c r="A305" s="68">
        <v>31570</v>
      </c>
      <c r="B305" s="68" t="s">
        <v>1670</v>
      </c>
      <c r="C305" s="57" t="s">
        <v>168</v>
      </c>
      <c r="D305" s="58">
        <v>5.35</v>
      </c>
      <c r="E305" s="69"/>
    </row>
    <row r="306" ht="30" spans="1:5">
      <c r="A306" s="68">
        <v>31571</v>
      </c>
      <c r="B306" s="68" t="s">
        <v>1671</v>
      </c>
      <c r="C306" s="57" t="s">
        <v>168</v>
      </c>
      <c r="D306" s="58">
        <v>6.58</v>
      </c>
      <c r="E306" s="69"/>
    </row>
    <row r="307" spans="1:5">
      <c r="A307" s="68">
        <v>31581</v>
      </c>
      <c r="B307" s="68" t="s">
        <v>1672</v>
      </c>
      <c r="C307" s="57" t="s">
        <v>168</v>
      </c>
      <c r="D307" s="58">
        <v>33.92</v>
      </c>
      <c r="E307" s="69"/>
    </row>
    <row r="308" ht="30" spans="1:5">
      <c r="A308" s="68">
        <v>31584</v>
      </c>
      <c r="B308" s="68" t="s">
        <v>1673</v>
      </c>
      <c r="C308" s="57" t="s">
        <v>168</v>
      </c>
      <c r="D308" s="58">
        <v>7.35</v>
      </c>
      <c r="E308" s="69"/>
    </row>
    <row r="309" spans="1:5">
      <c r="A309" s="64">
        <v>316</v>
      </c>
      <c r="B309" s="65" t="s">
        <v>1674</v>
      </c>
      <c r="C309" s="66"/>
      <c r="D309" s="66"/>
      <c r="E309" s="67"/>
    </row>
    <row r="310" ht="30" spans="1:5">
      <c r="A310" s="68">
        <v>31601</v>
      </c>
      <c r="B310" s="68" t="s">
        <v>1675</v>
      </c>
      <c r="C310" s="57" t="s">
        <v>168</v>
      </c>
      <c r="D310" s="58">
        <v>26.64</v>
      </c>
      <c r="E310" s="69"/>
    </row>
    <row r="311" ht="30" spans="1:5">
      <c r="A311" s="68">
        <v>31647</v>
      </c>
      <c r="B311" s="68" t="s">
        <v>1676</v>
      </c>
      <c r="C311" s="57" t="s">
        <v>168</v>
      </c>
      <c r="D311" s="58">
        <v>28.13</v>
      </c>
      <c r="E311" s="69"/>
    </row>
    <row r="312" spans="1:5">
      <c r="A312" s="64">
        <v>317</v>
      </c>
      <c r="B312" s="65" t="s">
        <v>1656</v>
      </c>
      <c r="C312" s="66"/>
      <c r="D312" s="66"/>
      <c r="E312" s="67"/>
    </row>
    <row r="313" ht="30" spans="1:5">
      <c r="A313" s="68">
        <v>31733</v>
      </c>
      <c r="B313" s="68" t="s">
        <v>1677</v>
      </c>
      <c r="C313" s="57" t="s">
        <v>127</v>
      </c>
      <c r="D313" s="58">
        <v>305.59</v>
      </c>
      <c r="E313" s="69"/>
    </row>
    <row r="314" spans="1:5">
      <c r="A314" s="64">
        <v>318</v>
      </c>
      <c r="B314" s="65" t="s">
        <v>1674</v>
      </c>
      <c r="C314" s="66"/>
      <c r="D314" s="66"/>
      <c r="E314" s="67"/>
    </row>
    <row r="315" ht="30" spans="1:5">
      <c r="A315" s="68">
        <v>31811</v>
      </c>
      <c r="B315" s="68" t="s">
        <v>1678</v>
      </c>
      <c r="C315" s="57" t="s">
        <v>168</v>
      </c>
      <c r="D315" s="58">
        <v>53.3</v>
      </c>
      <c r="E315" s="69"/>
    </row>
    <row r="316" ht="30" spans="1:5">
      <c r="A316" s="68">
        <v>31812</v>
      </c>
      <c r="B316" s="68" t="s">
        <v>1679</v>
      </c>
      <c r="C316" s="57" t="s">
        <v>168</v>
      </c>
      <c r="D316" s="58">
        <v>48.36</v>
      </c>
      <c r="E316" s="69"/>
    </row>
    <row r="317" ht="30" spans="1:5">
      <c r="A317" s="68">
        <v>31813</v>
      </c>
      <c r="B317" s="68" t="s">
        <v>1680</v>
      </c>
      <c r="C317" s="57" t="s">
        <v>168</v>
      </c>
      <c r="D317" s="58">
        <v>31.64</v>
      </c>
      <c r="E317" s="69"/>
    </row>
    <row r="318" spans="1:5">
      <c r="A318" s="64">
        <v>320</v>
      </c>
      <c r="B318" s="65" t="s">
        <v>1681</v>
      </c>
      <c r="C318" s="66"/>
      <c r="D318" s="66"/>
      <c r="E318" s="67"/>
    </row>
    <row r="319" spans="1:5">
      <c r="A319" s="68">
        <v>32001</v>
      </c>
      <c r="B319" s="68" t="s">
        <v>1682</v>
      </c>
      <c r="C319" s="57" t="s">
        <v>127</v>
      </c>
      <c r="D319" s="58">
        <v>32.2</v>
      </c>
      <c r="E319" s="69"/>
    </row>
    <row r="320" spans="1:5">
      <c r="A320" s="64">
        <v>321</v>
      </c>
      <c r="B320" s="65" t="s">
        <v>1683</v>
      </c>
      <c r="C320" s="66"/>
      <c r="D320" s="66"/>
      <c r="E320" s="67"/>
    </row>
    <row r="321" ht="30" spans="1:5">
      <c r="A321" s="68">
        <v>32147</v>
      </c>
      <c r="B321" s="68" t="s">
        <v>1684</v>
      </c>
      <c r="C321" s="57" t="s">
        <v>127</v>
      </c>
      <c r="D321" s="58">
        <v>40.4</v>
      </c>
      <c r="E321" s="69"/>
    </row>
    <row r="322" spans="1:5">
      <c r="A322" s="64">
        <v>322</v>
      </c>
      <c r="B322" s="65" t="s">
        <v>1683</v>
      </c>
      <c r="C322" s="66"/>
      <c r="D322" s="66"/>
      <c r="E322" s="67"/>
    </row>
    <row r="323" ht="30" spans="1:5">
      <c r="A323" s="68">
        <v>32219</v>
      </c>
      <c r="B323" s="68" t="s">
        <v>1685</v>
      </c>
      <c r="C323" s="57" t="s">
        <v>127</v>
      </c>
      <c r="D323" s="58">
        <v>72.63</v>
      </c>
      <c r="E323" s="69"/>
    </row>
    <row r="324" ht="30" spans="1:5">
      <c r="A324" s="68">
        <v>32223</v>
      </c>
      <c r="B324" s="68" t="s">
        <v>1686</v>
      </c>
      <c r="C324" s="57" t="s">
        <v>127</v>
      </c>
      <c r="D324" s="58">
        <v>37.68</v>
      </c>
      <c r="E324" s="69"/>
    </row>
    <row r="325" spans="1:5">
      <c r="A325" s="64">
        <v>325</v>
      </c>
      <c r="B325" s="65" t="s">
        <v>1687</v>
      </c>
      <c r="C325" s="66"/>
      <c r="D325" s="66"/>
      <c r="E325" s="67"/>
    </row>
    <row r="326" ht="30" spans="1:5">
      <c r="A326" s="68">
        <v>32502</v>
      </c>
      <c r="B326" s="68" t="s">
        <v>1688</v>
      </c>
      <c r="C326" s="57" t="s">
        <v>127</v>
      </c>
      <c r="D326" s="58">
        <v>273.25</v>
      </c>
      <c r="E326" s="69"/>
    </row>
    <row r="327" ht="30" spans="1:5">
      <c r="A327" s="68">
        <v>32505</v>
      </c>
      <c r="B327" s="68" t="s">
        <v>1689</v>
      </c>
      <c r="C327" s="57" t="s">
        <v>127</v>
      </c>
      <c r="D327" s="58">
        <v>198.77</v>
      </c>
      <c r="E327" s="69"/>
    </row>
    <row r="328" spans="1:5">
      <c r="A328" s="68">
        <v>32596</v>
      </c>
      <c r="B328" s="68" t="s">
        <v>1690</v>
      </c>
      <c r="C328" s="57" t="s">
        <v>127</v>
      </c>
      <c r="D328" s="58">
        <v>108.94</v>
      </c>
      <c r="E328" s="69"/>
    </row>
    <row r="329" spans="1:5">
      <c r="A329" s="64">
        <v>330</v>
      </c>
      <c r="B329" s="65" t="s">
        <v>1691</v>
      </c>
      <c r="C329" s="66"/>
      <c r="D329" s="66"/>
      <c r="E329" s="67"/>
    </row>
    <row r="330" ht="30" spans="1:5">
      <c r="A330" s="68">
        <v>33023</v>
      </c>
      <c r="B330" s="68" t="s">
        <v>1692</v>
      </c>
      <c r="C330" s="57" t="s">
        <v>127</v>
      </c>
      <c r="D330" s="58">
        <v>52.87</v>
      </c>
      <c r="E330" s="69"/>
    </row>
    <row r="331" spans="1:5">
      <c r="A331" s="64">
        <v>335</v>
      </c>
      <c r="B331" s="65" t="s">
        <v>1693</v>
      </c>
      <c r="C331" s="66"/>
      <c r="D331" s="66"/>
      <c r="E331" s="67"/>
    </row>
    <row r="332" ht="30" spans="1:5">
      <c r="A332" s="68">
        <v>33503</v>
      </c>
      <c r="B332" s="68" t="s">
        <v>1694</v>
      </c>
      <c r="C332" s="57" t="s">
        <v>136</v>
      </c>
      <c r="D332" s="58">
        <v>3.77</v>
      </c>
      <c r="E332" s="69"/>
    </row>
    <row r="333" ht="30" spans="1:5">
      <c r="A333" s="68">
        <v>33506</v>
      </c>
      <c r="B333" s="68" t="s">
        <v>1695</v>
      </c>
      <c r="C333" s="57" t="s">
        <v>136</v>
      </c>
      <c r="D333" s="58">
        <v>60.11</v>
      </c>
      <c r="E333" s="69"/>
    </row>
    <row r="334" ht="30" spans="1:5">
      <c r="A334" s="68">
        <v>33511</v>
      </c>
      <c r="B334" s="68" t="s">
        <v>1696</v>
      </c>
      <c r="C334" s="57" t="s">
        <v>136</v>
      </c>
      <c r="D334" s="58">
        <v>31.4</v>
      </c>
      <c r="E334" s="69"/>
    </row>
    <row r="335" spans="1:5">
      <c r="A335" s="68">
        <v>33513</v>
      </c>
      <c r="B335" s="68" t="s">
        <v>1697</v>
      </c>
      <c r="C335" s="57" t="s">
        <v>136</v>
      </c>
      <c r="D335" s="58">
        <v>42.29</v>
      </c>
      <c r="E335" s="69"/>
    </row>
    <row r="336" ht="30" spans="1:5">
      <c r="A336" s="68">
        <v>33518</v>
      </c>
      <c r="B336" s="68" t="s">
        <v>1698</v>
      </c>
      <c r="C336" s="57" t="s">
        <v>136</v>
      </c>
      <c r="D336" s="58">
        <v>65.8</v>
      </c>
      <c r="E336" s="69"/>
    </row>
    <row r="337" ht="30" spans="1:5">
      <c r="A337" s="68">
        <v>33556</v>
      </c>
      <c r="B337" s="68" t="s">
        <v>1699</v>
      </c>
      <c r="C337" s="57" t="s">
        <v>136</v>
      </c>
      <c r="D337" s="58">
        <v>3.37</v>
      </c>
      <c r="E337" s="69"/>
    </row>
    <row r="338" ht="30" spans="1:5">
      <c r="A338" s="68">
        <v>33599</v>
      </c>
      <c r="B338" s="68" t="s">
        <v>1700</v>
      </c>
      <c r="C338" s="57" t="s">
        <v>136</v>
      </c>
      <c r="D338" s="58">
        <v>14.85</v>
      </c>
      <c r="E338" s="69"/>
    </row>
    <row r="339" spans="1:5">
      <c r="A339" s="64">
        <v>340</v>
      </c>
      <c r="B339" s="65" t="s">
        <v>1701</v>
      </c>
      <c r="C339" s="66"/>
      <c r="D339" s="66"/>
      <c r="E339" s="67"/>
    </row>
    <row r="340" ht="30" spans="1:5">
      <c r="A340" s="68">
        <v>34005</v>
      </c>
      <c r="B340" s="68" t="s">
        <v>1702</v>
      </c>
      <c r="C340" s="57" t="s">
        <v>127</v>
      </c>
      <c r="D340" s="58">
        <v>26.75</v>
      </c>
      <c r="E340" s="69"/>
    </row>
    <row r="341" spans="1:5">
      <c r="A341" s="64">
        <v>341</v>
      </c>
      <c r="B341" s="65" t="s">
        <v>1703</v>
      </c>
      <c r="C341" s="66"/>
      <c r="D341" s="66"/>
      <c r="E341" s="67"/>
    </row>
    <row r="342" ht="30" spans="1:5">
      <c r="A342" s="68">
        <v>34114</v>
      </c>
      <c r="B342" s="68" t="s">
        <v>1704</v>
      </c>
      <c r="C342" s="57" t="s">
        <v>127</v>
      </c>
      <c r="D342" s="58">
        <v>40</v>
      </c>
      <c r="E342" s="69"/>
    </row>
    <row r="343" spans="1:5">
      <c r="A343" s="64">
        <v>343</v>
      </c>
      <c r="B343" s="65" t="s">
        <v>1705</v>
      </c>
      <c r="C343" s="66"/>
      <c r="D343" s="66"/>
      <c r="E343" s="67"/>
    </row>
    <row r="344" ht="30" spans="1:5">
      <c r="A344" s="68">
        <v>34383</v>
      </c>
      <c r="B344" s="68" t="s">
        <v>1706</v>
      </c>
      <c r="C344" s="57" t="s">
        <v>168</v>
      </c>
      <c r="D344" s="58">
        <v>29.85</v>
      </c>
      <c r="E344" s="69"/>
    </row>
    <row r="345" spans="1:5">
      <c r="A345" s="68">
        <v>34384</v>
      </c>
      <c r="B345" s="68" t="s">
        <v>1707</v>
      </c>
      <c r="C345" s="57" t="s">
        <v>168</v>
      </c>
      <c r="D345" s="58">
        <v>30.82</v>
      </c>
      <c r="E345" s="69"/>
    </row>
    <row r="346" spans="1:5">
      <c r="A346" s="64">
        <v>345</v>
      </c>
      <c r="B346" s="65" t="s">
        <v>1708</v>
      </c>
      <c r="C346" s="66"/>
      <c r="D346" s="66"/>
      <c r="E346" s="67"/>
    </row>
    <row r="347" ht="30" spans="1:5">
      <c r="A347" s="68">
        <v>34544</v>
      </c>
      <c r="B347" s="68" t="s">
        <v>1709</v>
      </c>
      <c r="C347" s="57" t="s">
        <v>1417</v>
      </c>
      <c r="D347" s="58">
        <v>27.6</v>
      </c>
      <c r="E347" s="69"/>
    </row>
    <row r="348" spans="1:5">
      <c r="A348" s="64">
        <v>346</v>
      </c>
      <c r="B348" s="65" t="s">
        <v>1710</v>
      </c>
      <c r="C348" s="66"/>
      <c r="D348" s="66"/>
      <c r="E348" s="67"/>
    </row>
    <row r="349" ht="30" spans="1:5">
      <c r="A349" s="68">
        <v>34656</v>
      </c>
      <c r="B349" s="68" t="s">
        <v>1711</v>
      </c>
      <c r="C349" s="57" t="s">
        <v>127</v>
      </c>
      <c r="D349" s="58">
        <v>37.22</v>
      </c>
      <c r="E349" s="69"/>
    </row>
    <row r="350" ht="30" spans="1:5">
      <c r="A350" s="68">
        <v>34661</v>
      </c>
      <c r="B350" s="68" t="s">
        <v>1712</v>
      </c>
      <c r="C350" s="57" t="s">
        <v>127</v>
      </c>
      <c r="D350" s="58">
        <v>32.13</v>
      </c>
      <c r="E350" s="69"/>
    </row>
    <row r="351" ht="30" spans="1:5">
      <c r="A351" s="68">
        <v>34666</v>
      </c>
      <c r="B351" s="68" t="s">
        <v>1713</v>
      </c>
      <c r="C351" s="57" t="s">
        <v>127</v>
      </c>
      <c r="D351" s="58">
        <v>37.22</v>
      </c>
      <c r="E351" s="69"/>
    </row>
    <row r="352" spans="1:5">
      <c r="A352" s="64">
        <v>347</v>
      </c>
      <c r="B352" s="65" t="s">
        <v>1710</v>
      </c>
      <c r="C352" s="66"/>
      <c r="D352" s="66"/>
      <c r="E352" s="67"/>
    </row>
    <row r="353" ht="30" spans="1:5">
      <c r="A353" s="68">
        <v>34787</v>
      </c>
      <c r="B353" s="68" t="s">
        <v>1714</v>
      </c>
      <c r="C353" s="57" t="s">
        <v>127</v>
      </c>
      <c r="D353" s="58">
        <v>31.73</v>
      </c>
      <c r="E353" s="69"/>
    </row>
    <row r="354" spans="1:5">
      <c r="A354" s="64">
        <v>351</v>
      </c>
      <c r="B354" s="65" t="s">
        <v>1715</v>
      </c>
      <c r="C354" s="66"/>
      <c r="D354" s="66"/>
      <c r="E354" s="67"/>
    </row>
    <row r="355" spans="1:5">
      <c r="A355" s="68">
        <v>35114</v>
      </c>
      <c r="B355" s="68" t="s">
        <v>1716</v>
      </c>
      <c r="C355" s="57" t="s">
        <v>136</v>
      </c>
      <c r="D355" s="58">
        <v>0.8</v>
      </c>
      <c r="E355" s="69"/>
    </row>
    <row r="356" ht="30" spans="1:5">
      <c r="A356" s="68">
        <v>35144</v>
      </c>
      <c r="B356" s="68" t="s">
        <v>1717</v>
      </c>
      <c r="C356" s="57" t="s">
        <v>127</v>
      </c>
      <c r="D356" s="58">
        <v>86.47</v>
      </c>
      <c r="E356" s="69"/>
    </row>
    <row r="357" ht="30" spans="1:5">
      <c r="A357" s="68">
        <v>35145</v>
      </c>
      <c r="B357" s="68" t="s">
        <v>1718</v>
      </c>
      <c r="C357" s="57" t="s">
        <v>127</v>
      </c>
      <c r="D357" s="58">
        <v>57.6</v>
      </c>
      <c r="E357" s="69"/>
    </row>
    <row r="358" ht="30" spans="1:5">
      <c r="A358" s="68">
        <v>35146</v>
      </c>
      <c r="B358" s="68" t="s">
        <v>1719</v>
      </c>
      <c r="C358" s="57" t="s">
        <v>127</v>
      </c>
      <c r="D358" s="58">
        <v>86.47</v>
      </c>
      <c r="E358" s="69"/>
    </row>
    <row r="359" spans="1:5">
      <c r="A359" s="64">
        <v>352</v>
      </c>
      <c r="B359" s="65" t="s">
        <v>1720</v>
      </c>
      <c r="C359" s="66"/>
      <c r="D359" s="66"/>
      <c r="E359" s="67"/>
    </row>
    <row r="360" ht="30" spans="1:5">
      <c r="A360" s="68">
        <v>35211</v>
      </c>
      <c r="B360" s="68" t="s">
        <v>1721</v>
      </c>
      <c r="C360" s="57" t="s">
        <v>1722</v>
      </c>
      <c r="D360" s="58">
        <v>8.94</v>
      </c>
      <c r="E360" s="69"/>
    </row>
    <row r="361" spans="1:5">
      <c r="A361" s="64">
        <v>355</v>
      </c>
      <c r="B361" s="65" t="s">
        <v>1723</v>
      </c>
      <c r="C361" s="66"/>
      <c r="D361" s="66"/>
      <c r="E361" s="67"/>
    </row>
    <row r="362" ht="30" spans="1:5">
      <c r="A362" s="68">
        <v>35504</v>
      </c>
      <c r="B362" s="68" t="s">
        <v>1724</v>
      </c>
      <c r="C362" s="57" t="s">
        <v>1417</v>
      </c>
      <c r="D362" s="58">
        <v>0.85</v>
      </c>
      <c r="E362" s="69"/>
    </row>
    <row r="363" ht="30" spans="1:5">
      <c r="A363" s="68">
        <v>35571</v>
      </c>
      <c r="B363" s="68" t="s">
        <v>1725</v>
      </c>
      <c r="C363" s="57" t="s">
        <v>127</v>
      </c>
      <c r="D363" s="58">
        <v>104.67</v>
      </c>
      <c r="E363" s="69"/>
    </row>
    <row r="364" ht="30" spans="1:5">
      <c r="A364" s="68">
        <v>35579</v>
      </c>
      <c r="B364" s="68" t="s">
        <v>1726</v>
      </c>
      <c r="C364" s="57" t="s">
        <v>127</v>
      </c>
      <c r="D364" s="58">
        <v>105.33</v>
      </c>
      <c r="E364" s="69"/>
    </row>
    <row r="365" spans="1:5">
      <c r="A365" s="64">
        <v>356</v>
      </c>
      <c r="B365" s="65" t="s">
        <v>1727</v>
      </c>
      <c r="C365" s="66"/>
      <c r="D365" s="66"/>
      <c r="E365" s="67"/>
    </row>
    <row r="366" ht="30" spans="1:5">
      <c r="A366" s="68">
        <v>35625</v>
      </c>
      <c r="B366" s="68" t="s">
        <v>1728</v>
      </c>
      <c r="C366" s="57" t="s">
        <v>127</v>
      </c>
      <c r="D366" s="58">
        <v>66.69</v>
      </c>
      <c r="E366" s="69"/>
    </row>
    <row r="367" spans="1:5">
      <c r="A367" s="64">
        <v>360</v>
      </c>
      <c r="B367" s="65" t="s">
        <v>1729</v>
      </c>
      <c r="C367" s="66"/>
      <c r="D367" s="66"/>
      <c r="E367" s="67"/>
    </row>
    <row r="368" spans="1:5">
      <c r="A368" s="68">
        <v>36002</v>
      </c>
      <c r="B368" s="68" t="s">
        <v>1730</v>
      </c>
      <c r="C368" s="57" t="s">
        <v>136</v>
      </c>
      <c r="D368" s="58">
        <v>10.94</v>
      </c>
      <c r="E368" s="69"/>
    </row>
    <row r="369" ht="30" spans="1:5">
      <c r="A369" s="68">
        <v>36010</v>
      </c>
      <c r="B369" s="68" t="s">
        <v>1731</v>
      </c>
      <c r="C369" s="57" t="s">
        <v>136</v>
      </c>
      <c r="D369" s="58">
        <v>9</v>
      </c>
      <c r="E369" s="69"/>
    </row>
    <row r="370" spans="1:5">
      <c r="A370" s="68">
        <v>36012</v>
      </c>
      <c r="B370" s="68" t="s">
        <v>1732</v>
      </c>
      <c r="C370" s="57" t="s">
        <v>136</v>
      </c>
      <c r="D370" s="58">
        <v>1.46</v>
      </c>
      <c r="E370" s="69"/>
    </row>
    <row r="371" ht="30" spans="1:5">
      <c r="A371" s="68">
        <v>36018</v>
      </c>
      <c r="B371" s="68" t="s">
        <v>1733</v>
      </c>
      <c r="C371" s="57" t="s">
        <v>136</v>
      </c>
      <c r="D371" s="58">
        <v>16.63</v>
      </c>
      <c r="E371" s="69"/>
    </row>
    <row r="372" ht="30" spans="1:5">
      <c r="A372" s="68">
        <v>36034</v>
      </c>
      <c r="B372" s="68" t="s">
        <v>1734</v>
      </c>
      <c r="C372" s="57" t="s">
        <v>136</v>
      </c>
      <c r="D372" s="58">
        <v>25.46</v>
      </c>
      <c r="E372" s="69"/>
    </row>
    <row r="373" ht="30" spans="1:5">
      <c r="A373" s="68">
        <v>36044</v>
      </c>
      <c r="B373" s="68" t="s">
        <v>1735</v>
      </c>
      <c r="C373" s="57" t="s">
        <v>136</v>
      </c>
      <c r="D373" s="58">
        <v>23.57</v>
      </c>
      <c r="E373" s="69"/>
    </row>
    <row r="374" ht="30" spans="1:5">
      <c r="A374" s="68">
        <v>36091</v>
      </c>
      <c r="B374" s="68" t="s">
        <v>1736</v>
      </c>
      <c r="C374" s="57" t="s">
        <v>136</v>
      </c>
      <c r="D374" s="58">
        <v>13.48</v>
      </c>
      <c r="E374" s="69"/>
    </row>
    <row r="375" spans="1:5">
      <c r="A375" s="64">
        <v>362</v>
      </c>
      <c r="B375" s="65" t="s">
        <v>1737</v>
      </c>
      <c r="C375" s="66"/>
      <c r="D375" s="66"/>
      <c r="E375" s="67"/>
    </row>
    <row r="376" spans="1:5">
      <c r="A376" s="68">
        <v>36221</v>
      </c>
      <c r="B376" s="68" t="s">
        <v>1738</v>
      </c>
      <c r="C376" s="57" t="s">
        <v>136</v>
      </c>
      <c r="D376" s="58">
        <v>14.05</v>
      </c>
      <c r="E376" s="69"/>
    </row>
    <row r="377" spans="1:5">
      <c r="A377" s="64">
        <v>363</v>
      </c>
      <c r="B377" s="65" t="s">
        <v>1737</v>
      </c>
      <c r="C377" s="66"/>
      <c r="D377" s="66"/>
      <c r="E377" s="67"/>
    </row>
    <row r="378" ht="30" spans="1:5">
      <c r="A378" s="68">
        <v>36383</v>
      </c>
      <c r="B378" s="68" t="s">
        <v>1739</v>
      </c>
      <c r="C378" s="57" t="s">
        <v>127</v>
      </c>
      <c r="D378" s="58">
        <v>21.63</v>
      </c>
      <c r="E378" s="69"/>
    </row>
    <row r="379" spans="1:5">
      <c r="A379" s="64">
        <v>365</v>
      </c>
      <c r="B379" s="65" t="s">
        <v>1740</v>
      </c>
      <c r="C379" s="66"/>
      <c r="D379" s="66"/>
      <c r="E379" s="67"/>
    </row>
    <row r="380" ht="30" spans="1:5">
      <c r="A380" s="68">
        <v>36506</v>
      </c>
      <c r="B380" s="68" t="s">
        <v>1741</v>
      </c>
      <c r="C380" s="57" t="s">
        <v>136</v>
      </c>
      <c r="D380" s="58">
        <v>16.1</v>
      </c>
      <c r="E380" s="69"/>
    </row>
    <row r="381" ht="30" spans="1:5">
      <c r="A381" s="68">
        <v>36512</v>
      </c>
      <c r="B381" s="68" t="s">
        <v>1742</v>
      </c>
      <c r="C381" s="57" t="s">
        <v>168</v>
      </c>
      <c r="D381" s="58">
        <v>0.73</v>
      </c>
      <c r="E381" s="69"/>
    </row>
    <row r="382" ht="30" spans="1:5">
      <c r="A382" s="68">
        <v>36514</v>
      </c>
      <c r="B382" s="68" t="s">
        <v>1743</v>
      </c>
      <c r="C382" s="57" t="s">
        <v>168</v>
      </c>
      <c r="D382" s="58">
        <v>0.97</v>
      </c>
      <c r="E382" s="69"/>
    </row>
    <row r="383" ht="30" spans="1:5">
      <c r="A383" s="68">
        <v>36517</v>
      </c>
      <c r="B383" s="68" t="s">
        <v>1744</v>
      </c>
      <c r="C383" s="57" t="s">
        <v>168</v>
      </c>
      <c r="D383" s="58">
        <v>0.59</v>
      </c>
      <c r="E383" s="69"/>
    </row>
    <row r="384" spans="1:5">
      <c r="A384" s="64">
        <v>368</v>
      </c>
      <c r="B384" s="65" t="s">
        <v>1745</v>
      </c>
      <c r="C384" s="66"/>
      <c r="D384" s="66"/>
      <c r="E384" s="67"/>
    </row>
    <row r="385" ht="30" spans="1:5">
      <c r="A385" s="68">
        <v>36825</v>
      </c>
      <c r="B385" s="68" t="s">
        <v>1746</v>
      </c>
      <c r="C385" s="57" t="s">
        <v>1286</v>
      </c>
      <c r="D385" s="58">
        <v>55</v>
      </c>
      <c r="E385" s="69"/>
    </row>
    <row r="386" spans="1:5">
      <c r="A386" s="64">
        <v>370</v>
      </c>
      <c r="B386" s="65" t="s">
        <v>1747</v>
      </c>
      <c r="C386" s="66"/>
      <c r="D386" s="66"/>
      <c r="E386" s="67"/>
    </row>
    <row r="387" ht="30" spans="1:5">
      <c r="A387" s="68">
        <v>37009</v>
      </c>
      <c r="B387" s="68" t="s">
        <v>1748</v>
      </c>
      <c r="C387" s="57" t="s">
        <v>127</v>
      </c>
      <c r="D387" s="58">
        <v>82</v>
      </c>
      <c r="E387" s="69"/>
    </row>
    <row r="388" ht="30" spans="1:5">
      <c r="A388" s="68">
        <v>37013</v>
      </c>
      <c r="B388" s="68" t="s">
        <v>1749</v>
      </c>
      <c r="C388" s="57" t="s">
        <v>127</v>
      </c>
      <c r="D388" s="58">
        <v>100.89</v>
      </c>
      <c r="E388" s="69"/>
    </row>
    <row r="389" spans="1:5">
      <c r="A389" s="68">
        <v>37043</v>
      </c>
      <c r="B389" s="68" t="s">
        <v>1750</v>
      </c>
      <c r="C389" s="57" t="s">
        <v>1417</v>
      </c>
      <c r="D389" s="58">
        <v>5.59</v>
      </c>
      <c r="E389" s="69"/>
    </row>
    <row r="390" spans="1:5">
      <c r="A390" s="68">
        <v>37057</v>
      </c>
      <c r="B390" s="68" t="s">
        <v>1751</v>
      </c>
      <c r="C390" s="57" t="s">
        <v>127</v>
      </c>
      <c r="D390" s="58">
        <v>225</v>
      </c>
      <c r="E390" s="69"/>
    </row>
    <row r="391" ht="30" spans="1:5">
      <c r="A391" s="68">
        <v>37090</v>
      </c>
      <c r="B391" s="68" t="s">
        <v>1752</v>
      </c>
      <c r="C391" s="57" t="s">
        <v>168</v>
      </c>
      <c r="D391" s="58">
        <v>4.93</v>
      </c>
      <c r="E391" s="69"/>
    </row>
    <row r="392" spans="1:5">
      <c r="A392" s="64">
        <v>371</v>
      </c>
      <c r="B392" s="65" t="s">
        <v>1753</v>
      </c>
      <c r="C392" s="66"/>
      <c r="D392" s="66"/>
      <c r="E392" s="67"/>
    </row>
    <row r="393" spans="1:5">
      <c r="A393" s="68">
        <v>37103</v>
      </c>
      <c r="B393" s="68" t="s">
        <v>1754</v>
      </c>
      <c r="C393" s="57" t="s">
        <v>127</v>
      </c>
      <c r="D393" s="58">
        <v>392</v>
      </c>
      <c r="E393" s="69"/>
    </row>
    <row r="394" spans="1:5">
      <c r="A394" s="64">
        <v>375</v>
      </c>
      <c r="B394" s="65" t="s">
        <v>1755</v>
      </c>
      <c r="C394" s="66"/>
      <c r="D394" s="66"/>
      <c r="E394" s="67"/>
    </row>
    <row r="395" spans="1:5">
      <c r="A395" s="68">
        <v>37502</v>
      </c>
      <c r="B395" s="68" t="s">
        <v>1756</v>
      </c>
      <c r="C395" s="57" t="s">
        <v>1286</v>
      </c>
      <c r="D395" s="58">
        <v>20.07</v>
      </c>
      <c r="E395" s="69"/>
    </row>
    <row r="396" spans="1:5">
      <c r="A396" s="68">
        <v>37509</v>
      </c>
      <c r="B396" s="68" t="s">
        <v>1757</v>
      </c>
      <c r="C396" s="57" t="s">
        <v>1286</v>
      </c>
      <c r="D396" s="58">
        <v>40.69</v>
      </c>
      <c r="E396" s="69"/>
    </row>
    <row r="397" spans="1:5">
      <c r="A397" s="68">
        <v>37513</v>
      </c>
      <c r="B397" s="68" t="s">
        <v>1758</v>
      </c>
      <c r="C397" s="57" t="s">
        <v>1286</v>
      </c>
      <c r="D397" s="58">
        <v>10.1</v>
      </c>
      <c r="E397" s="69"/>
    </row>
    <row r="398" spans="1:5">
      <c r="A398" s="68">
        <v>37514</v>
      </c>
      <c r="B398" s="68" t="s">
        <v>1759</v>
      </c>
      <c r="C398" s="57" t="s">
        <v>1286</v>
      </c>
      <c r="D398" s="58">
        <v>13.56</v>
      </c>
      <c r="E398" s="69"/>
    </row>
    <row r="399" ht="30" spans="1:5">
      <c r="A399" s="68">
        <v>37517</v>
      </c>
      <c r="B399" s="68" t="s">
        <v>1760</v>
      </c>
      <c r="C399" s="57" t="s">
        <v>1286</v>
      </c>
      <c r="D399" s="58">
        <v>9.89</v>
      </c>
      <c r="E399" s="69"/>
    </row>
    <row r="400" spans="1:5">
      <c r="A400" s="68">
        <v>37519</v>
      </c>
      <c r="B400" s="68" t="s">
        <v>1761</v>
      </c>
      <c r="C400" s="57" t="s">
        <v>1286</v>
      </c>
      <c r="D400" s="58">
        <v>5.07</v>
      </c>
      <c r="E400" s="69"/>
    </row>
    <row r="401" spans="1:5">
      <c r="A401" s="68">
        <v>37564</v>
      </c>
      <c r="B401" s="68" t="s">
        <v>1762</v>
      </c>
      <c r="C401" s="57" t="s">
        <v>1286</v>
      </c>
      <c r="D401" s="58">
        <v>21.58</v>
      </c>
      <c r="E401" s="69"/>
    </row>
    <row r="402" spans="1:5">
      <c r="A402" s="68">
        <v>37566</v>
      </c>
      <c r="B402" s="68" t="s">
        <v>1763</v>
      </c>
      <c r="C402" s="57" t="s">
        <v>1286</v>
      </c>
      <c r="D402" s="58">
        <v>9.89</v>
      </c>
      <c r="E402" s="69"/>
    </row>
    <row r="403" spans="1:5">
      <c r="A403" s="64">
        <v>377</v>
      </c>
      <c r="B403" s="65" t="s">
        <v>1755</v>
      </c>
      <c r="C403" s="66"/>
      <c r="D403" s="66"/>
      <c r="E403" s="67"/>
    </row>
    <row r="404" ht="30" spans="1:5">
      <c r="A404" s="68">
        <v>37733</v>
      </c>
      <c r="B404" s="68" t="s">
        <v>1764</v>
      </c>
      <c r="C404" s="57" t="s">
        <v>1286</v>
      </c>
      <c r="D404" s="58">
        <v>18.96</v>
      </c>
      <c r="E404" s="69"/>
    </row>
    <row r="405" spans="1:5">
      <c r="A405" s="64">
        <v>380</v>
      </c>
      <c r="B405" s="65" t="s">
        <v>1765</v>
      </c>
      <c r="C405" s="66"/>
      <c r="D405" s="66"/>
      <c r="E405" s="67"/>
    </row>
    <row r="406" spans="1:5">
      <c r="A406" s="68">
        <v>38001</v>
      </c>
      <c r="B406" s="68" t="s">
        <v>1766</v>
      </c>
      <c r="C406" s="57" t="s">
        <v>1286</v>
      </c>
      <c r="D406" s="58">
        <v>8.97</v>
      </c>
      <c r="E406" s="69"/>
    </row>
    <row r="407" spans="1:5">
      <c r="A407" s="68">
        <v>38003</v>
      </c>
      <c r="B407" s="68" t="s">
        <v>1767</v>
      </c>
      <c r="C407" s="57" t="s">
        <v>1417</v>
      </c>
      <c r="D407" s="58">
        <v>1.08</v>
      </c>
      <c r="E407" s="69"/>
    </row>
    <row r="408" ht="30" spans="1:5">
      <c r="A408" s="68">
        <v>38006</v>
      </c>
      <c r="B408" s="68" t="s">
        <v>1768</v>
      </c>
      <c r="C408" s="57" t="s">
        <v>1286</v>
      </c>
      <c r="D408" s="58">
        <v>20.53</v>
      </c>
      <c r="E408" s="69"/>
    </row>
    <row r="409" ht="30" spans="1:5">
      <c r="A409" s="68">
        <v>38009</v>
      </c>
      <c r="B409" s="68" t="s">
        <v>1769</v>
      </c>
      <c r="C409" s="57" t="s">
        <v>1286</v>
      </c>
      <c r="D409" s="58">
        <v>4.87</v>
      </c>
      <c r="E409" s="69"/>
    </row>
    <row r="410" ht="30" spans="1:5">
      <c r="A410" s="68">
        <v>38012</v>
      </c>
      <c r="B410" s="68" t="s">
        <v>1770</v>
      </c>
      <c r="C410" s="57" t="s">
        <v>168</v>
      </c>
      <c r="D410" s="58">
        <v>2.86</v>
      </c>
      <c r="E410" s="69"/>
    </row>
    <row r="411" spans="1:5">
      <c r="A411" s="68">
        <v>38013</v>
      </c>
      <c r="B411" s="68" t="s">
        <v>1771</v>
      </c>
      <c r="C411" s="57" t="s">
        <v>168</v>
      </c>
      <c r="D411" s="58">
        <v>0.52</v>
      </c>
      <c r="E411" s="69"/>
    </row>
    <row r="412" spans="1:5">
      <c r="A412" s="68">
        <v>38014</v>
      </c>
      <c r="B412" s="68" t="s">
        <v>1772</v>
      </c>
      <c r="C412" s="57" t="s">
        <v>1417</v>
      </c>
      <c r="D412" s="58">
        <v>6.31</v>
      </c>
      <c r="E412" s="69"/>
    </row>
    <row r="413" spans="1:5">
      <c r="A413" s="68">
        <v>38016</v>
      </c>
      <c r="B413" s="68" t="s">
        <v>1773</v>
      </c>
      <c r="C413" s="57" t="s">
        <v>1417</v>
      </c>
      <c r="D413" s="58">
        <v>10.38</v>
      </c>
      <c r="E413" s="69"/>
    </row>
    <row r="414" spans="1:5">
      <c r="A414" s="68">
        <v>38017</v>
      </c>
      <c r="B414" s="68" t="s">
        <v>1774</v>
      </c>
      <c r="C414" s="57" t="s">
        <v>1417</v>
      </c>
      <c r="D414" s="58">
        <v>2.84</v>
      </c>
      <c r="E414" s="69"/>
    </row>
    <row r="415" spans="1:5">
      <c r="A415" s="68">
        <v>38018</v>
      </c>
      <c r="B415" s="68" t="s">
        <v>1775</v>
      </c>
      <c r="C415" s="57" t="s">
        <v>1417</v>
      </c>
      <c r="D415" s="58">
        <v>22</v>
      </c>
      <c r="E415" s="69"/>
    </row>
    <row r="416" spans="1:5">
      <c r="A416" s="68">
        <v>38021</v>
      </c>
      <c r="B416" s="68" t="s">
        <v>1776</v>
      </c>
      <c r="C416" s="57" t="s">
        <v>1286</v>
      </c>
      <c r="D416" s="58">
        <v>47.16</v>
      </c>
      <c r="E416" s="69"/>
    </row>
    <row r="417" spans="1:5">
      <c r="A417" s="68">
        <v>38022</v>
      </c>
      <c r="B417" s="68" t="s">
        <v>1777</v>
      </c>
      <c r="C417" s="57" t="s">
        <v>1286</v>
      </c>
      <c r="D417" s="58">
        <v>30.42</v>
      </c>
      <c r="E417" s="69"/>
    </row>
    <row r="418" spans="1:5">
      <c r="A418" s="68">
        <v>38024</v>
      </c>
      <c r="B418" s="68" t="s">
        <v>1778</v>
      </c>
      <c r="C418" s="57" t="s">
        <v>168</v>
      </c>
      <c r="D418" s="58">
        <v>4.93</v>
      </c>
      <c r="E418" s="69"/>
    </row>
    <row r="419" spans="1:5">
      <c r="A419" s="68">
        <v>38025</v>
      </c>
      <c r="B419" s="68" t="s">
        <v>1779</v>
      </c>
      <c r="C419" s="57" t="s">
        <v>1286</v>
      </c>
      <c r="D419" s="58">
        <v>13.58</v>
      </c>
      <c r="E419" s="69"/>
    </row>
    <row r="420" spans="1:5">
      <c r="A420" s="68">
        <v>38028</v>
      </c>
      <c r="B420" s="68" t="s">
        <v>1780</v>
      </c>
      <c r="C420" s="57" t="s">
        <v>1286</v>
      </c>
      <c r="D420" s="58">
        <v>14.45</v>
      </c>
      <c r="E420" s="69"/>
    </row>
    <row r="421" spans="1:5">
      <c r="A421" s="68">
        <v>38029</v>
      </c>
      <c r="B421" s="68" t="s">
        <v>1781</v>
      </c>
      <c r="C421" s="57" t="s">
        <v>1286</v>
      </c>
      <c r="D421" s="58">
        <v>24.85</v>
      </c>
      <c r="E421" s="69"/>
    </row>
    <row r="422" spans="1:5">
      <c r="A422" s="68">
        <v>38030</v>
      </c>
      <c r="B422" s="68" t="s">
        <v>1782</v>
      </c>
      <c r="C422" s="57" t="s">
        <v>1286</v>
      </c>
      <c r="D422" s="58">
        <v>27.27</v>
      </c>
      <c r="E422" s="69"/>
    </row>
    <row r="423" ht="30" spans="1:5">
      <c r="A423" s="68">
        <v>38051</v>
      </c>
      <c r="B423" s="68" t="s">
        <v>1783</v>
      </c>
      <c r="C423" s="57" t="s">
        <v>1286</v>
      </c>
      <c r="D423" s="58">
        <v>24.8</v>
      </c>
      <c r="E423" s="69"/>
    </row>
    <row r="424" ht="30" spans="1:5">
      <c r="A424" s="68">
        <v>38054</v>
      </c>
      <c r="B424" s="68" t="s">
        <v>1784</v>
      </c>
      <c r="C424" s="57" t="s">
        <v>1286</v>
      </c>
      <c r="D424" s="58">
        <v>45.23</v>
      </c>
      <c r="E424" s="69"/>
    </row>
    <row r="425" ht="30" spans="1:5">
      <c r="A425" s="68">
        <v>38088</v>
      </c>
      <c r="B425" s="68" t="s">
        <v>1785</v>
      </c>
      <c r="C425" s="57" t="s">
        <v>1286</v>
      </c>
      <c r="D425" s="58">
        <v>38.33</v>
      </c>
      <c r="E425" s="69"/>
    </row>
    <row r="426" spans="1:5">
      <c r="A426" s="64">
        <v>385</v>
      </c>
      <c r="B426" s="65" t="s">
        <v>1786</v>
      </c>
      <c r="C426" s="66"/>
      <c r="D426" s="66"/>
      <c r="E426" s="67"/>
    </row>
    <row r="427" spans="1:5">
      <c r="A427" s="68">
        <v>38509</v>
      </c>
      <c r="B427" s="68" t="s">
        <v>1787</v>
      </c>
      <c r="C427" s="57" t="s">
        <v>127</v>
      </c>
      <c r="D427" s="58">
        <v>6.21</v>
      </c>
      <c r="E427" s="69"/>
    </row>
    <row r="428" spans="1:5">
      <c r="A428" s="68">
        <v>38511</v>
      </c>
      <c r="B428" s="68" t="s">
        <v>1788</v>
      </c>
      <c r="C428" s="57" t="s">
        <v>146</v>
      </c>
      <c r="D428" s="58">
        <v>57.16</v>
      </c>
      <c r="E428" s="69"/>
    </row>
    <row r="429" spans="1:5">
      <c r="A429" s="64">
        <v>390</v>
      </c>
      <c r="B429" s="65" t="s">
        <v>1610</v>
      </c>
      <c r="C429" s="66"/>
      <c r="D429" s="66"/>
      <c r="E429" s="67"/>
    </row>
    <row r="430" ht="30" spans="1:5">
      <c r="A430" s="68">
        <v>39002</v>
      </c>
      <c r="B430" s="68" t="s">
        <v>1789</v>
      </c>
      <c r="C430" s="57" t="s">
        <v>127</v>
      </c>
      <c r="D430" s="58">
        <v>121.74</v>
      </c>
      <c r="E430" s="69"/>
    </row>
    <row r="431" spans="1:5">
      <c r="A431" s="68">
        <v>39013</v>
      </c>
      <c r="B431" s="68" t="s">
        <v>1790</v>
      </c>
      <c r="C431" s="57" t="s">
        <v>1286</v>
      </c>
      <c r="D431" s="58">
        <v>6.04</v>
      </c>
      <c r="E431" s="69"/>
    </row>
    <row r="432" spans="1:5">
      <c r="A432" s="68">
        <v>39014</v>
      </c>
      <c r="B432" s="68" t="s">
        <v>1791</v>
      </c>
      <c r="C432" s="57" t="s">
        <v>1286</v>
      </c>
      <c r="D432" s="58">
        <v>8.45</v>
      </c>
      <c r="E432" s="69"/>
    </row>
    <row r="433" spans="1:5">
      <c r="A433" s="68">
        <v>39021</v>
      </c>
      <c r="B433" s="68" t="s">
        <v>1792</v>
      </c>
      <c r="C433" s="57" t="s">
        <v>1417</v>
      </c>
      <c r="D433" s="58">
        <v>13.9</v>
      </c>
      <c r="E433" s="69"/>
    </row>
    <row r="434" ht="30" spans="1:5">
      <c r="A434" s="68">
        <v>39044</v>
      </c>
      <c r="B434" s="68" t="s">
        <v>1793</v>
      </c>
      <c r="C434" s="57" t="s">
        <v>168</v>
      </c>
      <c r="D434" s="60">
        <v>3271.25</v>
      </c>
      <c r="E434" s="69"/>
    </row>
    <row r="435" ht="30" spans="1:5">
      <c r="A435" s="68">
        <v>39072</v>
      </c>
      <c r="B435" s="68" t="s">
        <v>1794</v>
      </c>
      <c r="C435" s="57" t="s">
        <v>168</v>
      </c>
      <c r="D435" s="58">
        <v>13.5</v>
      </c>
      <c r="E435" s="69"/>
    </row>
    <row r="436" ht="30" spans="1:5">
      <c r="A436" s="68">
        <v>39075</v>
      </c>
      <c r="B436" s="68" t="s">
        <v>1795</v>
      </c>
      <c r="C436" s="57" t="s">
        <v>127</v>
      </c>
      <c r="D436" s="58">
        <v>737.84</v>
      </c>
      <c r="E436" s="69"/>
    </row>
    <row r="437" ht="30" spans="1:5">
      <c r="A437" s="68">
        <v>39089</v>
      </c>
      <c r="B437" s="68" t="s">
        <v>1796</v>
      </c>
      <c r="C437" s="57" t="s">
        <v>168</v>
      </c>
      <c r="D437" s="58">
        <v>828.95</v>
      </c>
      <c r="E437" s="69"/>
    </row>
    <row r="438" ht="30" spans="1:5">
      <c r="A438" s="68">
        <v>39090</v>
      </c>
      <c r="B438" s="68" t="s">
        <v>1797</v>
      </c>
      <c r="C438" s="57" t="s">
        <v>1166</v>
      </c>
      <c r="D438" s="58">
        <v>913.6</v>
      </c>
      <c r="E438" s="69"/>
    </row>
    <row r="439" spans="1:5">
      <c r="A439" s="64">
        <v>391</v>
      </c>
      <c r="B439" s="65" t="s">
        <v>1798</v>
      </c>
      <c r="C439" s="66"/>
      <c r="D439" s="66"/>
      <c r="E439" s="67"/>
    </row>
    <row r="440" ht="30" spans="1:5">
      <c r="A440" s="68">
        <v>39113</v>
      </c>
      <c r="B440" s="68" t="s">
        <v>1799</v>
      </c>
      <c r="C440" s="57" t="s">
        <v>168</v>
      </c>
      <c r="D440" s="58">
        <v>166.83</v>
      </c>
      <c r="E440" s="69"/>
    </row>
    <row r="441" spans="1:5">
      <c r="A441" s="68">
        <v>39114</v>
      </c>
      <c r="B441" s="68" t="s">
        <v>1800</v>
      </c>
      <c r="C441" s="57" t="s">
        <v>168</v>
      </c>
      <c r="D441" s="58">
        <v>23.48</v>
      </c>
      <c r="E441" s="69"/>
    </row>
    <row r="442" ht="30" spans="1:5">
      <c r="A442" s="68">
        <v>39115</v>
      </c>
      <c r="B442" s="68" t="s">
        <v>1801</v>
      </c>
      <c r="C442" s="57" t="s">
        <v>168</v>
      </c>
      <c r="D442" s="58">
        <v>180.33</v>
      </c>
      <c r="E442" s="69"/>
    </row>
    <row r="443" ht="30" spans="1:5">
      <c r="A443" s="68">
        <v>39123</v>
      </c>
      <c r="B443" s="68" t="s">
        <v>1802</v>
      </c>
      <c r="C443" s="57" t="s">
        <v>136</v>
      </c>
      <c r="D443" s="58">
        <v>4.57</v>
      </c>
      <c r="E443" s="69"/>
    </row>
    <row r="444" ht="30" spans="1:5">
      <c r="A444" s="68">
        <v>39125</v>
      </c>
      <c r="B444" s="68" t="s">
        <v>1803</v>
      </c>
      <c r="C444" s="57" t="s">
        <v>136</v>
      </c>
      <c r="D444" s="58">
        <v>17.19</v>
      </c>
      <c r="E444" s="69"/>
    </row>
    <row r="445" ht="30" spans="1:5">
      <c r="A445" s="68">
        <v>39165</v>
      </c>
      <c r="B445" s="68" t="s">
        <v>1804</v>
      </c>
      <c r="C445" s="57" t="s">
        <v>168</v>
      </c>
      <c r="D445" s="58">
        <v>160.4</v>
      </c>
      <c r="E445" s="69"/>
    </row>
    <row r="446" spans="1:5">
      <c r="A446" s="64">
        <v>394</v>
      </c>
      <c r="B446" s="65" t="s">
        <v>1798</v>
      </c>
      <c r="C446" s="66"/>
      <c r="D446" s="66"/>
      <c r="E446" s="67"/>
    </row>
    <row r="447" ht="30" spans="1:5">
      <c r="A447" s="68">
        <v>39402</v>
      </c>
      <c r="B447" s="68" t="s">
        <v>1805</v>
      </c>
      <c r="C447" s="57" t="s">
        <v>168</v>
      </c>
      <c r="D447" s="60">
        <v>2958</v>
      </c>
      <c r="E447" s="69"/>
    </row>
    <row r="448" spans="1:5">
      <c r="A448" s="64">
        <v>395</v>
      </c>
      <c r="B448" s="65" t="s">
        <v>1798</v>
      </c>
      <c r="C448" s="66"/>
      <c r="D448" s="66"/>
      <c r="E448" s="67"/>
    </row>
    <row r="449" ht="30" spans="1:5">
      <c r="A449" s="68">
        <v>39515</v>
      </c>
      <c r="B449" s="68" t="s">
        <v>1806</v>
      </c>
      <c r="C449" s="57" t="s">
        <v>168</v>
      </c>
      <c r="D449" s="58">
        <v>8.87</v>
      </c>
      <c r="E449" s="69"/>
    </row>
    <row r="450" spans="1:5">
      <c r="A450" s="64">
        <v>4</v>
      </c>
      <c r="B450" s="65" t="s">
        <v>1807</v>
      </c>
      <c r="C450" s="66"/>
      <c r="D450" s="66"/>
      <c r="E450" s="67"/>
    </row>
    <row r="451" spans="1:5">
      <c r="A451" s="64">
        <v>401</v>
      </c>
      <c r="B451" s="65" t="s">
        <v>1808</v>
      </c>
      <c r="C451" s="66"/>
      <c r="D451" s="66"/>
      <c r="E451" s="67"/>
    </row>
    <row r="452" ht="30" spans="1:5">
      <c r="A452" s="68">
        <v>40102</v>
      </c>
      <c r="B452" s="68" t="s">
        <v>1809</v>
      </c>
      <c r="C452" s="57" t="s">
        <v>168</v>
      </c>
      <c r="D452" s="60">
        <v>1017.33</v>
      </c>
      <c r="E452" s="69"/>
    </row>
    <row r="453" ht="45" spans="1:5">
      <c r="A453" s="68">
        <v>40112</v>
      </c>
      <c r="B453" s="68" t="s">
        <v>1810</v>
      </c>
      <c r="C453" s="57" t="s">
        <v>168</v>
      </c>
      <c r="D453" s="58">
        <v>720.87</v>
      </c>
      <c r="E453" s="69"/>
    </row>
    <row r="454" ht="30" spans="1:5">
      <c r="A454" s="68">
        <v>40140</v>
      </c>
      <c r="B454" s="68" t="s">
        <v>1811</v>
      </c>
      <c r="C454" s="57" t="s">
        <v>168</v>
      </c>
      <c r="D454" s="60">
        <v>1297.18</v>
      </c>
      <c r="E454" s="69"/>
    </row>
    <row r="455" ht="30" spans="1:5">
      <c r="A455" s="68">
        <v>40144</v>
      </c>
      <c r="B455" s="68" t="s">
        <v>1812</v>
      </c>
      <c r="C455" s="57" t="s">
        <v>168</v>
      </c>
      <c r="D455" s="60">
        <v>1353.33</v>
      </c>
      <c r="E455" s="69"/>
    </row>
    <row r="456" ht="45" spans="1:5">
      <c r="A456" s="68">
        <v>40164</v>
      </c>
      <c r="B456" s="68" t="s">
        <v>1813</v>
      </c>
      <c r="C456" s="57" t="s">
        <v>168</v>
      </c>
      <c r="D456" s="58">
        <v>527.44</v>
      </c>
      <c r="E456" s="69"/>
    </row>
    <row r="457" spans="1:5">
      <c r="A457" s="64">
        <v>402</v>
      </c>
      <c r="B457" s="65" t="s">
        <v>1814</v>
      </c>
      <c r="C457" s="66"/>
      <c r="D457" s="66"/>
      <c r="E457" s="67"/>
    </row>
    <row r="458" ht="30" spans="1:5">
      <c r="A458" s="68">
        <v>40211</v>
      </c>
      <c r="B458" s="68" t="s">
        <v>1815</v>
      </c>
      <c r="C458" s="57" t="s">
        <v>168</v>
      </c>
      <c r="D458" s="58">
        <v>16.48</v>
      </c>
      <c r="E458" s="69"/>
    </row>
    <row r="459" spans="1:5">
      <c r="A459" s="64">
        <v>403</v>
      </c>
      <c r="B459" s="65" t="s">
        <v>1610</v>
      </c>
      <c r="C459" s="66"/>
      <c r="D459" s="66"/>
      <c r="E459" s="67"/>
    </row>
    <row r="460" ht="30" spans="1:5">
      <c r="A460" s="68">
        <v>40303</v>
      </c>
      <c r="B460" s="68" t="s">
        <v>1816</v>
      </c>
      <c r="C460" s="57" t="s">
        <v>168</v>
      </c>
      <c r="D460" s="58">
        <v>26.35</v>
      </c>
      <c r="E460" s="69"/>
    </row>
    <row r="461" ht="30" spans="1:5">
      <c r="A461" s="68">
        <v>40304</v>
      </c>
      <c r="B461" s="68" t="s">
        <v>1817</v>
      </c>
      <c r="C461" s="57" t="s">
        <v>168</v>
      </c>
      <c r="D461" s="58">
        <v>35.6</v>
      </c>
      <c r="E461" s="69"/>
    </row>
    <row r="462" ht="30" spans="1:5">
      <c r="A462" s="68">
        <v>40305</v>
      </c>
      <c r="B462" s="68" t="s">
        <v>1818</v>
      </c>
      <c r="C462" s="57" t="s">
        <v>168</v>
      </c>
      <c r="D462" s="58">
        <v>40.36</v>
      </c>
      <c r="E462" s="69"/>
    </row>
    <row r="463" ht="30" spans="1:5">
      <c r="A463" s="68">
        <v>40306</v>
      </c>
      <c r="B463" s="68" t="s">
        <v>1819</v>
      </c>
      <c r="C463" s="57" t="s">
        <v>168</v>
      </c>
      <c r="D463" s="58">
        <v>4</v>
      </c>
      <c r="E463" s="69"/>
    </row>
    <row r="464" spans="1:5">
      <c r="A464" s="64">
        <v>404</v>
      </c>
      <c r="B464" s="65" t="s">
        <v>1820</v>
      </c>
      <c r="C464" s="66"/>
      <c r="D464" s="66"/>
      <c r="E464" s="67"/>
    </row>
    <row r="465" ht="30" spans="1:5">
      <c r="A465" s="68">
        <v>40401</v>
      </c>
      <c r="B465" s="68" t="s">
        <v>1821</v>
      </c>
      <c r="C465" s="57" t="s">
        <v>168</v>
      </c>
      <c r="D465" s="58">
        <v>6.29</v>
      </c>
      <c r="E465" s="69"/>
    </row>
    <row r="466" spans="1:5">
      <c r="A466" s="64">
        <v>405</v>
      </c>
      <c r="B466" s="65" t="s">
        <v>1822</v>
      </c>
      <c r="C466" s="66"/>
      <c r="D466" s="66"/>
      <c r="E466" s="67"/>
    </row>
    <row r="467" ht="30" spans="1:5">
      <c r="A467" s="68">
        <v>40504</v>
      </c>
      <c r="B467" s="68" t="s">
        <v>1823</v>
      </c>
      <c r="C467" s="57" t="s">
        <v>168</v>
      </c>
      <c r="D467" s="58">
        <v>27.32</v>
      </c>
      <c r="E467" s="69"/>
    </row>
    <row r="468" spans="1:5">
      <c r="A468" s="68">
        <v>40522</v>
      </c>
      <c r="B468" s="68" t="s">
        <v>1824</v>
      </c>
      <c r="C468" s="57" t="s">
        <v>168</v>
      </c>
      <c r="D468" s="58">
        <v>9.79</v>
      </c>
      <c r="E468" s="69"/>
    </row>
    <row r="469" spans="1:5">
      <c r="A469" s="68">
        <v>40523</v>
      </c>
      <c r="B469" s="68" t="s">
        <v>1825</v>
      </c>
      <c r="C469" s="57" t="s">
        <v>168</v>
      </c>
      <c r="D469" s="58">
        <v>6.87</v>
      </c>
      <c r="E469" s="69"/>
    </row>
    <row r="470" spans="1:5">
      <c r="A470" s="68">
        <v>40524</v>
      </c>
      <c r="B470" s="68" t="s">
        <v>1826</v>
      </c>
      <c r="C470" s="57" t="s">
        <v>168</v>
      </c>
      <c r="D470" s="58">
        <v>6.87</v>
      </c>
      <c r="E470" s="69"/>
    </row>
    <row r="471" spans="1:5">
      <c r="A471" s="64">
        <v>407</v>
      </c>
      <c r="B471" s="65" t="s">
        <v>1827</v>
      </c>
      <c r="C471" s="66"/>
      <c r="D471" s="66"/>
      <c r="E471" s="67"/>
    </row>
    <row r="472" ht="30" spans="1:5">
      <c r="A472" s="68">
        <v>40761</v>
      </c>
      <c r="B472" s="68" t="s">
        <v>1828</v>
      </c>
      <c r="C472" s="57" t="s">
        <v>168</v>
      </c>
      <c r="D472" s="58">
        <v>676.79</v>
      </c>
      <c r="E472" s="69"/>
    </row>
    <row r="473" spans="1:5">
      <c r="A473" s="64">
        <v>410</v>
      </c>
      <c r="B473" s="65" t="s">
        <v>1829</v>
      </c>
      <c r="C473" s="66"/>
      <c r="D473" s="66"/>
      <c r="E473" s="67"/>
    </row>
    <row r="474" ht="30" spans="1:5">
      <c r="A474" s="68">
        <v>41054</v>
      </c>
      <c r="B474" s="68" t="s">
        <v>1830</v>
      </c>
      <c r="C474" s="57" t="s">
        <v>168</v>
      </c>
      <c r="D474" s="60">
        <v>12778.21</v>
      </c>
      <c r="E474" s="69"/>
    </row>
    <row r="475" ht="30" spans="1:5">
      <c r="A475" s="68">
        <v>41055</v>
      </c>
      <c r="B475" s="68" t="s">
        <v>1831</v>
      </c>
      <c r="C475" s="57" t="s">
        <v>168</v>
      </c>
      <c r="D475" s="60">
        <v>6048.85</v>
      </c>
      <c r="E475" s="69"/>
    </row>
    <row r="476" ht="30" spans="1:5">
      <c r="A476" s="68">
        <v>41056</v>
      </c>
      <c r="B476" s="68" t="s">
        <v>1832</v>
      </c>
      <c r="C476" s="57" t="s">
        <v>168</v>
      </c>
      <c r="D476" s="60">
        <v>9174.06</v>
      </c>
      <c r="E476" s="69"/>
    </row>
    <row r="477" ht="30" spans="1:5">
      <c r="A477" s="68">
        <v>41058</v>
      </c>
      <c r="B477" s="68" t="s">
        <v>1833</v>
      </c>
      <c r="C477" s="57" t="s">
        <v>168</v>
      </c>
      <c r="D477" s="60">
        <v>7437.13</v>
      </c>
      <c r="E477" s="69"/>
    </row>
    <row r="478" spans="1:5">
      <c r="A478" s="64">
        <v>411</v>
      </c>
      <c r="B478" s="65" t="s">
        <v>1834</v>
      </c>
      <c r="C478" s="66"/>
      <c r="D478" s="66"/>
      <c r="E478" s="67"/>
    </row>
    <row r="479" ht="30" spans="1:5">
      <c r="A479" s="68">
        <v>41106</v>
      </c>
      <c r="B479" s="68" t="s">
        <v>1835</v>
      </c>
      <c r="C479" s="57" t="s">
        <v>136</v>
      </c>
      <c r="D479" s="58">
        <v>25.55</v>
      </c>
      <c r="E479" s="69"/>
    </row>
    <row r="480" spans="1:5">
      <c r="A480" s="64">
        <v>415</v>
      </c>
      <c r="B480" s="65" t="s">
        <v>1836</v>
      </c>
      <c r="C480" s="66"/>
      <c r="D480" s="66"/>
      <c r="E480" s="67"/>
    </row>
    <row r="481" ht="30" spans="1:5">
      <c r="A481" s="68">
        <v>41520</v>
      </c>
      <c r="B481" s="68" t="s">
        <v>1837</v>
      </c>
      <c r="C481" s="57" t="s">
        <v>168</v>
      </c>
      <c r="D481" s="58">
        <v>727.06</v>
      </c>
      <c r="E481" s="69"/>
    </row>
    <row r="482" ht="45" spans="1:5">
      <c r="A482" s="68">
        <v>41526</v>
      </c>
      <c r="B482" s="68" t="s">
        <v>1838</v>
      </c>
      <c r="C482" s="57" t="s">
        <v>168</v>
      </c>
      <c r="D482" s="58">
        <v>85.33</v>
      </c>
      <c r="E482" s="69"/>
    </row>
    <row r="483" ht="45" spans="1:5">
      <c r="A483" s="68">
        <v>41527</v>
      </c>
      <c r="B483" s="68" t="s">
        <v>1839</v>
      </c>
      <c r="C483" s="57" t="s">
        <v>168</v>
      </c>
      <c r="D483" s="58">
        <v>292.01</v>
      </c>
      <c r="E483" s="69"/>
    </row>
    <row r="484" ht="45" spans="1:5">
      <c r="A484" s="68">
        <v>41528</v>
      </c>
      <c r="B484" s="68" t="s">
        <v>1840</v>
      </c>
      <c r="C484" s="57" t="s">
        <v>168</v>
      </c>
      <c r="D484" s="58">
        <v>292.01</v>
      </c>
      <c r="E484" s="69"/>
    </row>
    <row r="485" ht="45" spans="1:5">
      <c r="A485" s="68">
        <v>41530</v>
      </c>
      <c r="B485" s="68" t="s">
        <v>1841</v>
      </c>
      <c r="C485" s="57" t="s">
        <v>168</v>
      </c>
      <c r="D485" s="58">
        <v>510.8</v>
      </c>
      <c r="E485" s="69"/>
    </row>
    <row r="486" ht="45" spans="1:5">
      <c r="A486" s="68">
        <v>41533</v>
      </c>
      <c r="B486" s="68" t="s">
        <v>1842</v>
      </c>
      <c r="C486" s="57" t="s">
        <v>168</v>
      </c>
      <c r="D486" s="58">
        <v>353.55</v>
      </c>
      <c r="E486" s="69"/>
    </row>
    <row r="487" ht="30" spans="1:5">
      <c r="A487" s="68">
        <v>41535</v>
      </c>
      <c r="B487" s="68" t="s">
        <v>1843</v>
      </c>
      <c r="C487" s="57" t="s">
        <v>168</v>
      </c>
      <c r="D487" s="58">
        <v>326.33</v>
      </c>
      <c r="E487" s="69"/>
    </row>
    <row r="488" ht="45" spans="1:5">
      <c r="A488" s="68">
        <v>41536</v>
      </c>
      <c r="B488" s="68" t="s">
        <v>1844</v>
      </c>
      <c r="C488" s="57" t="s">
        <v>168</v>
      </c>
      <c r="D488" s="58">
        <v>378.88</v>
      </c>
      <c r="E488" s="69"/>
    </row>
    <row r="489" ht="30" spans="1:5">
      <c r="A489" s="68">
        <v>41537</v>
      </c>
      <c r="B489" s="68" t="s">
        <v>1845</v>
      </c>
      <c r="C489" s="57" t="s">
        <v>168</v>
      </c>
      <c r="D489" s="58">
        <v>33.85</v>
      </c>
      <c r="E489" s="69"/>
    </row>
    <row r="490" ht="30" spans="1:5">
      <c r="A490" s="68">
        <v>41542</v>
      </c>
      <c r="B490" s="68" t="s">
        <v>1846</v>
      </c>
      <c r="C490" s="57" t="s">
        <v>168</v>
      </c>
      <c r="D490" s="58">
        <v>308.36</v>
      </c>
      <c r="E490" s="69"/>
    </row>
    <row r="491" ht="30" spans="1:5">
      <c r="A491" s="68">
        <v>41543</v>
      </c>
      <c r="B491" s="68" t="s">
        <v>1847</v>
      </c>
      <c r="C491" s="57" t="s">
        <v>168</v>
      </c>
      <c r="D491" s="60">
        <v>2492.2</v>
      </c>
      <c r="E491" s="69"/>
    </row>
    <row r="492" ht="30" spans="1:5">
      <c r="A492" s="68">
        <v>41569</v>
      </c>
      <c r="B492" s="68" t="s">
        <v>1848</v>
      </c>
      <c r="C492" s="57" t="s">
        <v>168</v>
      </c>
      <c r="D492" s="58">
        <v>79.45</v>
      </c>
      <c r="E492" s="69"/>
    </row>
    <row r="493" ht="45" spans="1:5">
      <c r="A493" s="68">
        <v>41579</v>
      </c>
      <c r="B493" s="68" t="s">
        <v>1849</v>
      </c>
      <c r="C493" s="57" t="s">
        <v>168</v>
      </c>
      <c r="D493" s="58">
        <v>627.55</v>
      </c>
      <c r="E493" s="69"/>
    </row>
    <row r="494" spans="1:5">
      <c r="A494" s="68">
        <v>41588</v>
      </c>
      <c r="B494" s="68" t="s">
        <v>1850</v>
      </c>
      <c r="C494" s="57" t="s">
        <v>168</v>
      </c>
      <c r="D494" s="58">
        <v>2.91</v>
      </c>
      <c r="E494" s="69"/>
    </row>
    <row r="495" spans="1:5">
      <c r="A495" s="64">
        <v>416</v>
      </c>
      <c r="B495" s="65" t="s">
        <v>1851</v>
      </c>
      <c r="C495" s="66"/>
      <c r="D495" s="66"/>
      <c r="E495" s="67"/>
    </row>
    <row r="496" ht="30" spans="1:5">
      <c r="A496" s="68">
        <v>41667</v>
      </c>
      <c r="B496" s="68" t="s">
        <v>1852</v>
      </c>
      <c r="C496" s="57" t="s">
        <v>168</v>
      </c>
      <c r="D496" s="58">
        <v>3.29</v>
      </c>
      <c r="E496" s="69"/>
    </row>
    <row r="497" ht="30" spans="1:5">
      <c r="A497" s="68">
        <v>41670</v>
      </c>
      <c r="B497" s="68" t="s">
        <v>1853</v>
      </c>
      <c r="C497" s="57" t="s">
        <v>168</v>
      </c>
      <c r="D497" s="58">
        <v>51.46</v>
      </c>
      <c r="E497" s="69"/>
    </row>
    <row r="498" spans="1:5">
      <c r="A498" s="64">
        <v>417</v>
      </c>
      <c r="B498" s="65" t="s">
        <v>1851</v>
      </c>
      <c r="C498" s="66"/>
      <c r="D498" s="66"/>
      <c r="E498" s="67"/>
    </row>
    <row r="499" ht="45" spans="1:5">
      <c r="A499" s="68">
        <v>41724</v>
      </c>
      <c r="B499" s="68" t="s">
        <v>1854</v>
      </c>
      <c r="C499" s="57" t="s">
        <v>168</v>
      </c>
      <c r="D499" s="58">
        <v>292.01</v>
      </c>
      <c r="E499" s="69"/>
    </row>
    <row r="500" ht="45" spans="1:5">
      <c r="A500" s="68">
        <v>41726</v>
      </c>
      <c r="B500" s="68" t="s">
        <v>1855</v>
      </c>
      <c r="C500" s="57" t="s">
        <v>168</v>
      </c>
      <c r="D500" s="58">
        <v>358.88</v>
      </c>
      <c r="E500" s="69"/>
    </row>
    <row r="501" spans="1:5">
      <c r="A501" s="64">
        <v>418</v>
      </c>
      <c r="B501" s="65" t="s">
        <v>1851</v>
      </c>
      <c r="C501" s="66"/>
      <c r="D501" s="66"/>
      <c r="E501" s="67"/>
    </row>
    <row r="502" ht="45" spans="1:5">
      <c r="A502" s="68">
        <v>41815</v>
      </c>
      <c r="B502" s="68" t="s">
        <v>1856</v>
      </c>
      <c r="C502" s="57" t="s">
        <v>168</v>
      </c>
      <c r="D502" s="58">
        <v>761.52</v>
      </c>
      <c r="E502" s="69"/>
    </row>
    <row r="503" ht="45" spans="1:5">
      <c r="A503" s="68">
        <v>41817</v>
      </c>
      <c r="B503" s="68" t="s">
        <v>1857</v>
      </c>
      <c r="C503" s="57" t="s">
        <v>168</v>
      </c>
      <c r="D503" s="60">
        <v>1149.07</v>
      </c>
      <c r="E503" s="69"/>
    </row>
    <row r="504" ht="45" spans="1:5">
      <c r="A504" s="68">
        <v>41821</v>
      </c>
      <c r="B504" s="68" t="s">
        <v>1858</v>
      </c>
      <c r="C504" s="57" t="s">
        <v>168</v>
      </c>
      <c r="D504" s="58">
        <v>510.8</v>
      </c>
      <c r="E504" s="69"/>
    </row>
    <row r="505" ht="30" spans="1:5">
      <c r="A505" s="68">
        <v>41860</v>
      </c>
      <c r="B505" s="68" t="s">
        <v>1859</v>
      </c>
      <c r="C505" s="57" t="s">
        <v>168</v>
      </c>
      <c r="D505" s="60">
        <v>1072.07</v>
      </c>
      <c r="E505" s="69"/>
    </row>
    <row r="506" ht="30" spans="1:5">
      <c r="A506" s="68">
        <v>41861</v>
      </c>
      <c r="B506" s="68" t="s">
        <v>1860</v>
      </c>
      <c r="C506" s="57" t="s">
        <v>168</v>
      </c>
      <c r="D506" s="58">
        <v>62.44</v>
      </c>
      <c r="E506" s="69"/>
    </row>
    <row r="507" spans="1:5">
      <c r="A507" s="64">
        <v>419</v>
      </c>
      <c r="B507" s="65" t="s">
        <v>1851</v>
      </c>
      <c r="C507" s="66"/>
      <c r="D507" s="66"/>
      <c r="E507" s="67"/>
    </row>
    <row r="508" ht="45" spans="1:5">
      <c r="A508" s="68">
        <v>41962</v>
      </c>
      <c r="B508" s="68" t="s">
        <v>1861</v>
      </c>
      <c r="C508" s="57" t="s">
        <v>168</v>
      </c>
      <c r="D508" s="58">
        <v>378.88</v>
      </c>
      <c r="E508" s="69"/>
    </row>
    <row r="509" spans="1:5">
      <c r="A509" s="64">
        <v>420</v>
      </c>
      <c r="B509" s="65" t="s">
        <v>1862</v>
      </c>
      <c r="C509" s="66"/>
      <c r="D509" s="66"/>
      <c r="E509" s="67"/>
    </row>
    <row r="510" ht="30" spans="1:5">
      <c r="A510" s="68">
        <v>42014</v>
      </c>
      <c r="B510" s="68" t="s">
        <v>1863</v>
      </c>
      <c r="C510" s="57" t="s">
        <v>168</v>
      </c>
      <c r="D510" s="58">
        <v>10.34</v>
      </c>
      <c r="E510" s="69"/>
    </row>
    <row r="511" ht="30" spans="1:5">
      <c r="A511" s="68">
        <v>42030</v>
      </c>
      <c r="B511" s="68" t="s">
        <v>1864</v>
      </c>
      <c r="C511" s="57" t="s">
        <v>168</v>
      </c>
      <c r="D511" s="58">
        <v>21.37</v>
      </c>
      <c r="E511" s="69"/>
    </row>
    <row r="512" ht="30" spans="1:5">
      <c r="A512" s="68">
        <v>42047</v>
      </c>
      <c r="B512" s="68" t="s">
        <v>1865</v>
      </c>
      <c r="C512" s="57" t="s">
        <v>136</v>
      </c>
      <c r="D512" s="58">
        <v>256.91</v>
      </c>
      <c r="E512" s="69"/>
    </row>
    <row r="513" ht="30" spans="1:5">
      <c r="A513" s="68">
        <v>42050</v>
      </c>
      <c r="B513" s="68" t="s">
        <v>1866</v>
      </c>
      <c r="C513" s="57" t="s">
        <v>136</v>
      </c>
      <c r="D513" s="58">
        <v>10.47</v>
      </c>
      <c r="E513" s="69"/>
    </row>
    <row r="514" ht="30" spans="1:5">
      <c r="A514" s="68">
        <v>42052</v>
      </c>
      <c r="B514" s="68" t="s">
        <v>1867</v>
      </c>
      <c r="C514" s="57" t="s">
        <v>136</v>
      </c>
      <c r="D514" s="58">
        <v>58.7</v>
      </c>
      <c r="E514" s="69"/>
    </row>
    <row r="515" spans="1:5">
      <c r="A515" s="68">
        <v>42087</v>
      </c>
      <c r="B515" s="68" t="s">
        <v>1868</v>
      </c>
      <c r="C515" s="57" t="s">
        <v>168</v>
      </c>
      <c r="D515" s="58">
        <v>59.29</v>
      </c>
      <c r="E515" s="69"/>
    </row>
    <row r="516" spans="1:5">
      <c r="A516" s="68">
        <v>42088</v>
      </c>
      <c r="B516" s="68" t="s">
        <v>1869</v>
      </c>
      <c r="C516" s="57" t="s">
        <v>168</v>
      </c>
      <c r="D516" s="58">
        <v>12.9</v>
      </c>
      <c r="E516" s="69"/>
    </row>
    <row r="517" ht="30" spans="1:5">
      <c r="A517" s="68">
        <v>42090</v>
      </c>
      <c r="B517" s="68" t="s">
        <v>1870</v>
      </c>
      <c r="C517" s="57" t="s">
        <v>136</v>
      </c>
      <c r="D517" s="58">
        <v>36.24</v>
      </c>
      <c r="E517" s="69"/>
    </row>
    <row r="518" ht="30" spans="1:5">
      <c r="A518" s="68">
        <v>42091</v>
      </c>
      <c r="B518" s="68" t="s">
        <v>1871</v>
      </c>
      <c r="C518" s="57" t="s">
        <v>168</v>
      </c>
      <c r="D518" s="58">
        <v>12.9</v>
      </c>
      <c r="E518" s="69"/>
    </row>
    <row r="519" spans="1:5">
      <c r="A519" s="64">
        <v>421</v>
      </c>
      <c r="B519" s="65" t="s">
        <v>1872</v>
      </c>
      <c r="C519" s="66"/>
      <c r="D519" s="66"/>
      <c r="E519" s="67"/>
    </row>
    <row r="520" ht="30" spans="1:5">
      <c r="A520" s="68">
        <v>42125</v>
      </c>
      <c r="B520" s="68" t="s">
        <v>1873</v>
      </c>
      <c r="C520" s="57" t="s">
        <v>168</v>
      </c>
      <c r="D520" s="58">
        <v>13.41</v>
      </c>
      <c r="E520" s="69"/>
    </row>
    <row r="521" spans="1:5">
      <c r="A521" s="64">
        <v>423</v>
      </c>
      <c r="B521" s="65" t="s">
        <v>1874</v>
      </c>
      <c r="C521" s="66"/>
      <c r="D521" s="66"/>
      <c r="E521" s="67"/>
    </row>
    <row r="522" ht="45" spans="1:5">
      <c r="A522" s="68">
        <v>42301</v>
      </c>
      <c r="B522" s="68" t="s">
        <v>1875</v>
      </c>
      <c r="C522" s="57" t="s">
        <v>168</v>
      </c>
      <c r="D522" s="58">
        <v>8.81</v>
      </c>
      <c r="E522" s="69"/>
    </row>
    <row r="523" ht="30" spans="1:5">
      <c r="A523" s="68">
        <v>42302</v>
      </c>
      <c r="B523" s="68" t="s">
        <v>1876</v>
      </c>
      <c r="C523" s="57" t="s">
        <v>168</v>
      </c>
      <c r="D523" s="58">
        <v>9.23</v>
      </c>
      <c r="E523" s="69"/>
    </row>
    <row r="524" ht="30" spans="1:5">
      <c r="A524" s="68">
        <v>42303</v>
      </c>
      <c r="B524" s="68" t="s">
        <v>1877</v>
      </c>
      <c r="C524" s="57" t="s">
        <v>168</v>
      </c>
      <c r="D524" s="58">
        <v>11.57</v>
      </c>
      <c r="E524" s="69"/>
    </row>
    <row r="525" spans="1:5">
      <c r="A525" s="64">
        <v>425</v>
      </c>
      <c r="B525" s="65" t="s">
        <v>1878</v>
      </c>
      <c r="C525" s="66"/>
      <c r="D525" s="66"/>
      <c r="E525" s="67"/>
    </row>
    <row r="526" ht="30" spans="1:5">
      <c r="A526" s="68">
        <v>42501</v>
      </c>
      <c r="B526" s="68" t="s">
        <v>1879</v>
      </c>
      <c r="C526" s="57" t="s">
        <v>136</v>
      </c>
      <c r="D526" s="58">
        <v>1.69</v>
      </c>
      <c r="E526" s="69"/>
    </row>
    <row r="527" ht="30" spans="1:5">
      <c r="A527" s="68">
        <v>42502</v>
      </c>
      <c r="B527" s="68" t="s">
        <v>1880</v>
      </c>
      <c r="C527" s="57" t="s">
        <v>136</v>
      </c>
      <c r="D527" s="58">
        <v>2.55</v>
      </c>
      <c r="E527" s="69"/>
    </row>
    <row r="528" ht="30" spans="1:5">
      <c r="A528" s="68">
        <v>42503</v>
      </c>
      <c r="B528" s="68" t="s">
        <v>1881</v>
      </c>
      <c r="C528" s="57" t="s">
        <v>136</v>
      </c>
      <c r="D528" s="58">
        <v>4.07</v>
      </c>
      <c r="E528" s="69"/>
    </row>
    <row r="529" ht="30" spans="1:5">
      <c r="A529" s="68">
        <v>42504</v>
      </c>
      <c r="B529" s="68" t="s">
        <v>1882</v>
      </c>
      <c r="C529" s="57" t="s">
        <v>136</v>
      </c>
      <c r="D529" s="58">
        <v>5.8</v>
      </c>
      <c r="E529" s="69"/>
    </row>
    <row r="530" ht="30" spans="1:5">
      <c r="A530" s="68">
        <v>42505</v>
      </c>
      <c r="B530" s="68" t="s">
        <v>1883</v>
      </c>
      <c r="C530" s="57" t="s">
        <v>136</v>
      </c>
      <c r="D530" s="58">
        <v>8.72</v>
      </c>
      <c r="E530" s="69"/>
    </row>
    <row r="531" ht="30" spans="1:5">
      <c r="A531" s="68">
        <v>42506</v>
      </c>
      <c r="B531" s="68" t="s">
        <v>1884</v>
      </c>
      <c r="C531" s="57" t="s">
        <v>136</v>
      </c>
      <c r="D531" s="58">
        <v>9.92</v>
      </c>
      <c r="E531" s="69"/>
    </row>
    <row r="532" ht="30" spans="1:5">
      <c r="A532" s="68">
        <v>42508</v>
      </c>
      <c r="B532" s="68" t="s">
        <v>1885</v>
      </c>
      <c r="C532" s="57" t="s">
        <v>136</v>
      </c>
      <c r="D532" s="58">
        <v>23.75</v>
      </c>
      <c r="E532" s="69"/>
    </row>
    <row r="533" ht="30" spans="1:5">
      <c r="A533" s="68">
        <v>42509</v>
      </c>
      <c r="B533" s="68" t="s">
        <v>1886</v>
      </c>
      <c r="C533" s="57" t="s">
        <v>136</v>
      </c>
      <c r="D533" s="58">
        <v>33.55</v>
      </c>
      <c r="E533" s="69"/>
    </row>
    <row r="534" ht="30" spans="1:5">
      <c r="A534" s="68">
        <v>42511</v>
      </c>
      <c r="B534" s="68" t="s">
        <v>1887</v>
      </c>
      <c r="C534" s="57" t="s">
        <v>168</v>
      </c>
      <c r="D534" s="58">
        <v>2.48</v>
      </c>
      <c r="E534" s="69"/>
    </row>
    <row r="535" ht="30" spans="1:5">
      <c r="A535" s="68">
        <v>42512</v>
      </c>
      <c r="B535" s="68" t="s">
        <v>1888</v>
      </c>
      <c r="C535" s="57" t="s">
        <v>168</v>
      </c>
      <c r="D535" s="58">
        <v>3.58</v>
      </c>
      <c r="E535" s="69"/>
    </row>
    <row r="536" ht="30" spans="1:5">
      <c r="A536" s="68">
        <v>42515</v>
      </c>
      <c r="B536" s="68" t="s">
        <v>1889</v>
      </c>
      <c r="C536" s="57" t="s">
        <v>168</v>
      </c>
      <c r="D536" s="58">
        <v>9.3</v>
      </c>
      <c r="E536" s="69"/>
    </row>
    <row r="537" ht="30" spans="1:5">
      <c r="A537" s="68">
        <v>42517</v>
      </c>
      <c r="B537" s="68" t="s">
        <v>1890</v>
      </c>
      <c r="C537" s="57" t="s">
        <v>168</v>
      </c>
      <c r="D537" s="58">
        <v>20.17</v>
      </c>
      <c r="E537" s="69"/>
    </row>
    <row r="538" ht="30" spans="1:5">
      <c r="A538" s="68">
        <v>42521</v>
      </c>
      <c r="B538" s="68" t="s">
        <v>1891</v>
      </c>
      <c r="C538" s="57" t="s">
        <v>168</v>
      </c>
      <c r="D538" s="58">
        <v>0.95</v>
      </c>
      <c r="E538" s="69"/>
    </row>
    <row r="539" spans="1:5">
      <c r="A539" s="68">
        <v>42527</v>
      </c>
      <c r="B539" s="68" t="s">
        <v>1892</v>
      </c>
      <c r="C539" s="57" t="s">
        <v>168</v>
      </c>
      <c r="D539" s="58">
        <v>13.42</v>
      </c>
      <c r="E539" s="69"/>
    </row>
    <row r="540" spans="1:5">
      <c r="A540" s="68">
        <v>42528</v>
      </c>
      <c r="B540" s="68" t="s">
        <v>1893</v>
      </c>
      <c r="C540" s="57" t="s">
        <v>168</v>
      </c>
      <c r="D540" s="58">
        <v>26.04</v>
      </c>
      <c r="E540" s="69"/>
    </row>
    <row r="541" ht="30" spans="1:5">
      <c r="A541" s="68">
        <v>42529</v>
      </c>
      <c r="B541" s="68" t="s">
        <v>1894</v>
      </c>
      <c r="C541" s="57" t="s">
        <v>136</v>
      </c>
      <c r="D541" s="58">
        <v>4.65</v>
      </c>
      <c r="E541" s="69"/>
    </row>
    <row r="542" spans="1:5">
      <c r="A542" s="68">
        <v>42530</v>
      </c>
      <c r="B542" s="68" t="s">
        <v>1895</v>
      </c>
      <c r="C542" s="57" t="s">
        <v>168</v>
      </c>
      <c r="D542" s="58">
        <v>30.75</v>
      </c>
      <c r="E542" s="69"/>
    </row>
    <row r="543" ht="30" spans="1:5">
      <c r="A543" s="68">
        <v>42535</v>
      </c>
      <c r="B543" s="68" t="s">
        <v>1896</v>
      </c>
      <c r="C543" s="57" t="s">
        <v>136</v>
      </c>
      <c r="D543" s="58">
        <v>2.73</v>
      </c>
      <c r="E543" s="69"/>
    </row>
    <row r="544" ht="30" spans="1:5">
      <c r="A544" s="68">
        <v>42546</v>
      </c>
      <c r="B544" s="68" t="s">
        <v>1897</v>
      </c>
      <c r="C544" s="57" t="s">
        <v>136</v>
      </c>
      <c r="D544" s="58">
        <v>7.14</v>
      </c>
      <c r="E544" s="69"/>
    </row>
    <row r="545" spans="1:5">
      <c r="A545" s="68">
        <v>42548</v>
      </c>
      <c r="B545" s="68" t="s">
        <v>1898</v>
      </c>
      <c r="C545" s="57" t="s">
        <v>136</v>
      </c>
      <c r="D545" s="58">
        <v>89.01</v>
      </c>
      <c r="E545" s="69"/>
    </row>
    <row r="546" ht="30" spans="1:5">
      <c r="A546" s="68">
        <v>42552</v>
      </c>
      <c r="B546" s="68" t="s">
        <v>1899</v>
      </c>
      <c r="C546" s="57" t="s">
        <v>168</v>
      </c>
      <c r="D546" s="58">
        <v>1.64</v>
      </c>
      <c r="E546" s="69"/>
    </row>
    <row r="547" ht="30" spans="1:5">
      <c r="A547" s="68">
        <v>42558</v>
      </c>
      <c r="B547" s="68" t="s">
        <v>1900</v>
      </c>
      <c r="C547" s="57" t="s">
        <v>168</v>
      </c>
      <c r="D547" s="58">
        <v>5.65</v>
      </c>
      <c r="E547" s="69"/>
    </row>
    <row r="548" ht="30" spans="1:5">
      <c r="A548" s="68">
        <v>42565</v>
      </c>
      <c r="B548" s="68" t="s">
        <v>1901</v>
      </c>
      <c r="C548" s="57" t="s">
        <v>136</v>
      </c>
      <c r="D548" s="58">
        <v>1.55</v>
      </c>
      <c r="E548" s="69"/>
    </row>
    <row r="549" ht="30" spans="1:5">
      <c r="A549" s="68">
        <v>42588</v>
      </c>
      <c r="B549" s="68" t="s">
        <v>1902</v>
      </c>
      <c r="C549" s="57" t="s">
        <v>136</v>
      </c>
      <c r="D549" s="58">
        <v>2.72</v>
      </c>
      <c r="E549" s="69"/>
    </row>
    <row r="550" spans="1:5">
      <c r="A550" s="64">
        <v>426</v>
      </c>
      <c r="B550" s="65" t="s">
        <v>1903</v>
      </c>
      <c r="C550" s="66"/>
      <c r="D550" s="66"/>
      <c r="E550" s="67"/>
    </row>
    <row r="551" ht="30" spans="1:5">
      <c r="A551" s="68">
        <v>42636</v>
      </c>
      <c r="B551" s="68" t="s">
        <v>1904</v>
      </c>
      <c r="C551" s="57" t="s">
        <v>136</v>
      </c>
      <c r="D551" s="58">
        <v>22.92</v>
      </c>
      <c r="E551" s="69"/>
    </row>
    <row r="552" ht="30" spans="1:5">
      <c r="A552" s="68">
        <v>42673</v>
      </c>
      <c r="B552" s="68" t="s">
        <v>1905</v>
      </c>
      <c r="C552" s="57" t="s">
        <v>136</v>
      </c>
      <c r="D552" s="58">
        <v>2.83</v>
      </c>
      <c r="E552" s="69"/>
    </row>
    <row r="553" ht="30" spans="1:5">
      <c r="A553" s="68">
        <v>42674</v>
      </c>
      <c r="B553" s="68" t="s">
        <v>1906</v>
      </c>
      <c r="C553" s="57" t="s">
        <v>136</v>
      </c>
      <c r="D553" s="58">
        <v>3.59</v>
      </c>
      <c r="E553" s="69"/>
    </row>
    <row r="554" ht="30" spans="1:5">
      <c r="A554" s="68">
        <v>42690</v>
      </c>
      <c r="B554" s="68" t="s">
        <v>1907</v>
      </c>
      <c r="C554" s="57" t="s">
        <v>136</v>
      </c>
      <c r="D554" s="58">
        <v>8.1</v>
      </c>
      <c r="E554" s="69"/>
    </row>
    <row r="555" spans="1:5">
      <c r="A555" s="64">
        <v>427</v>
      </c>
      <c r="B555" s="65" t="s">
        <v>1908</v>
      </c>
      <c r="C555" s="66"/>
      <c r="D555" s="66"/>
      <c r="E555" s="67"/>
    </row>
    <row r="556" ht="30" spans="1:5">
      <c r="A556" s="68">
        <v>42701</v>
      </c>
      <c r="B556" s="68" t="s">
        <v>1909</v>
      </c>
      <c r="C556" s="57" t="s">
        <v>136</v>
      </c>
      <c r="D556" s="58">
        <v>6.1</v>
      </c>
      <c r="E556" s="69"/>
    </row>
    <row r="557" spans="1:5">
      <c r="A557" s="68">
        <v>42711</v>
      </c>
      <c r="B557" s="68" t="s">
        <v>1910</v>
      </c>
      <c r="C557" s="57" t="s">
        <v>168</v>
      </c>
      <c r="D557" s="58">
        <v>54.16</v>
      </c>
      <c r="E557" s="69"/>
    </row>
    <row r="558" ht="30" spans="1:5">
      <c r="A558" s="68">
        <v>42717</v>
      </c>
      <c r="B558" s="68" t="s">
        <v>1911</v>
      </c>
      <c r="C558" s="57" t="s">
        <v>136</v>
      </c>
      <c r="D558" s="58">
        <v>2.35</v>
      </c>
      <c r="E558" s="69"/>
    </row>
    <row r="559" spans="1:5">
      <c r="A559" s="64">
        <v>430</v>
      </c>
      <c r="B559" s="65" t="s">
        <v>1912</v>
      </c>
      <c r="C559" s="66"/>
      <c r="D559" s="66"/>
      <c r="E559" s="67"/>
    </row>
    <row r="560" ht="30" spans="1:5">
      <c r="A560" s="68">
        <v>43004</v>
      </c>
      <c r="B560" s="68" t="s">
        <v>1913</v>
      </c>
      <c r="C560" s="57" t="s">
        <v>136</v>
      </c>
      <c r="D560" s="58">
        <v>0.59</v>
      </c>
      <c r="E560" s="69"/>
    </row>
    <row r="561" ht="30" spans="1:5">
      <c r="A561" s="68">
        <v>43005</v>
      </c>
      <c r="B561" s="68" t="s">
        <v>1914</v>
      </c>
      <c r="C561" s="57" t="s">
        <v>136</v>
      </c>
      <c r="D561" s="58">
        <v>0.9</v>
      </c>
      <c r="E561" s="69"/>
    </row>
    <row r="562" ht="30" spans="1:5">
      <c r="A562" s="68">
        <v>43006</v>
      </c>
      <c r="B562" s="68" t="s">
        <v>1915</v>
      </c>
      <c r="C562" s="57" t="s">
        <v>136</v>
      </c>
      <c r="D562" s="58">
        <v>1.47</v>
      </c>
      <c r="E562" s="69"/>
    </row>
    <row r="563" ht="30" spans="1:5">
      <c r="A563" s="68">
        <v>43007</v>
      </c>
      <c r="B563" s="68" t="s">
        <v>1916</v>
      </c>
      <c r="C563" s="57" t="s">
        <v>136</v>
      </c>
      <c r="D563" s="58">
        <v>1.96</v>
      </c>
      <c r="E563" s="69"/>
    </row>
    <row r="564" ht="30" spans="1:5">
      <c r="A564" s="68">
        <v>43009</v>
      </c>
      <c r="B564" s="68" t="s">
        <v>1917</v>
      </c>
      <c r="C564" s="57" t="s">
        <v>136</v>
      </c>
      <c r="D564" s="58">
        <v>39.43</v>
      </c>
      <c r="E564" s="69"/>
    </row>
    <row r="565" ht="30" spans="1:5">
      <c r="A565" s="68">
        <v>43015</v>
      </c>
      <c r="B565" s="68" t="s">
        <v>1918</v>
      </c>
      <c r="C565" s="57" t="s">
        <v>136</v>
      </c>
      <c r="D565" s="58">
        <v>5.44</v>
      </c>
      <c r="E565" s="69"/>
    </row>
    <row r="566" ht="30" spans="1:5">
      <c r="A566" s="68">
        <v>43016</v>
      </c>
      <c r="B566" s="68" t="s">
        <v>1919</v>
      </c>
      <c r="C566" s="57" t="s">
        <v>136</v>
      </c>
      <c r="D566" s="58">
        <v>9.78</v>
      </c>
      <c r="E566" s="69"/>
    </row>
    <row r="567" ht="30" spans="1:5">
      <c r="A567" s="68">
        <v>43023</v>
      </c>
      <c r="B567" s="68" t="s">
        <v>1920</v>
      </c>
      <c r="C567" s="57" t="s">
        <v>136</v>
      </c>
      <c r="D567" s="58">
        <v>83.67</v>
      </c>
      <c r="E567" s="69"/>
    </row>
    <row r="568" ht="30" spans="1:5">
      <c r="A568" s="68">
        <v>43030</v>
      </c>
      <c r="B568" s="68" t="s">
        <v>1921</v>
      </c>
      <c r="C568" s="57" t="s">
        <v>136</v>
      </c>
      <c r="D568" s="58">
        <v>3.14</v>
      </c>
      <c r="E568" s="69"/>
    </row>
    <row r="569" ht="30" spans="1:5">
      <c r="A569" s="68">
        <v>43035</v>
      </c>
      <c r="B569" s="68" t="s">
        <v>1922</v>
      </c>
      <c r="C569" s="57" t="s">
        <v>136</v>
      </c>
      <c r="D569" s="58">
        <v>1.71</v>
      </c>
      <c r="E569" s="69"/>
    </row>
    <row r="570" ht="30" spans="1:5">
      <c r="A570" s="68">
        <v>43036</v>
      </c>
      <c r="B570" s="68" t="s">
        <v>1923</v>
      </c>
      <c r="C570" s="57" t="s">
        <v>136</v>
      </c>
      <c r="D570" s="58">
        <v>2.89</v>
      </c>
      <c r="E570" s="69"/>
    </row>
    <row r="571" ht="30" spans="1:5">
      <c r="A571" s="68">
        <v>43038</v>
      </c>
      <c r="B571" s="68" t="s">
        <v>1924</v>
      </c>
      <c r="C571" s="57" t="s">
        <v>136</v>
      </c>
      <c r="D571" s="58">
        <v>7.49</v>
      </c>
      <c r="E571" s="69"/>
    </row>
    <row r="572" ht="30" spans="1:5">
      <c r="A572" s="68">
        <v>43039</v>
      </c>
      <c r="B572" s="68" t="s">
        <v>1925</v>
      </c>
      <c r="C572" s="57" t="s">
        <v>136</v>
      </c>
      <c r="D572" s="58">
        <v>3.81</v>
      </c>
      <c r="E572" s="69"/>
    </row>
    <row r="573" ht="30" spans="1:5">
      <c r="A573" s="68">
        <v>43040</v>
      </c>
      <c r="B573" s="68" t="s">
        <v>1926</v>
      </c>
      <c r="C573" s="57" t="s">
        <v>136</v>
      </c>
      <c r="D573" s="58">
        <v>9.03</v>
      </c>
      <c r="E573" s="69"/>
    </row>
    <row r="574" ht="30" spans="1:5">
      <c r="A574" s="68">
        <v>43041</v>
      </c>
      <c r="B574" s="68" t="s">
        <v>1927</v>
      </c>
      <c r="C574" s="57" t="s">
        <v>136</v>
      </c>
      <c r="D574" s="58">
        <v>15.28</v>
      </c>
      <c r="E574" s="69"/>
    </row>
    <row r="575" ht="30" spans="1:5">
      <c r="A575" s="68">
        <v>43044</v>
      </c>
      <c r="B575" s="68" t="s">
        <v>1928</v>
      </c>
      <c r="C575" s="57" t="s">
        <v>136</v>
      </c>
      <c r="D575" s="58">
        <v>17.65</v>
      </c>
      <c r="E575" s="69"/>
    </row>
    <row r="576" ht="30" spans="1:5">
      <c r="A576" s="68">
        <v>43054</v>
      </c>
      <c r="B576" s="68" t="s">
        <v>1929</v>
      </c>
      <c r="C576" s="57" t="s">
        <v>136</v>
      </c>
      <c r="D576" s="58">
        <v>30.59</v>
      </c>
      <c r="E576" s="69"/>
    </row>
    <row r="577" spans="1:5">
      <c r="A577" s="68">
        <v>43055</v>
      </c>
      <c r="B577" s="68" t="s">
        <v>1930</v>
      </c>
      <c r="C577" s="57" t="s">
        <v>136</v>
      </c>
      <c r="D577" s="58">
        <v>10.22</v>
      </c>
      <c r="E577" s="69"/>
    </row>
    <row r="578" ht="30" spans="1:5">
      <c r="A578" s="68">
        <v>43059</v>
      </c>
      <c r="B578" s="68" t="s">
        <v>1931</v>
      </c>
      <c r="C578" s="57" t="s">
        <v>136</v>
      </c>
      <c r="D578" s="58">
        <v>6.88</v>
      </c>
      <c r="E578" s="69"/>
    </row>
    <row r="579" spans="1:5">
      <c r="A579" s="64">
        <v>431</v>
      </c>
      <c r="B579" s="65" t="s">
        <v>1932</v>
      </c>
      <c r="C579" s="66"/>
      <c r="D579" s="66"/>
      <c r="E579" s="67"/>
    </row>
    <row r="580" ht="30" spans="1:5">
      <c r="A580" s="68">
        <v>43113</v>
      </c>
      <c r="B580" s="68" t="s">
        <v>1933</v>
      </c>
      <c r="C580" s="57" t="s">
        <v>136</v>
      </c>
      <c r="D580" s="58">
        <v>28.39</v>
      </c>
      <c r="E580" s="69"/>
    </row>
    <row r="581" spans="1:5">
      <c r="A581" s="68">
        <v>43127</v>
      </c>
      <c r="B581" s="68" t="s">
        <v>1934</v>
      </c>
      <c r="C581" s="57" t="s">
        <v>136</v>
      </c>
      <c r="D581" s="58">
        <v>1.5</v>
      </c>
      <c r="E581" s="69"/>
    </row>
    <row r="582" ht="30" spans="1:5">
      <c r="A582" s="68">
        <v>43137</v>
      </c>
      <c r="B582" s="68" t="s">
        <v>1935</v>
      </c>
      <c r="C582" s="57" t="s">
        <v>136</v>
      </c>
      <c r="D582" s="58">
        <v>30.1</v>
      </c>
      <c r="E582" s="69"/>
    </row>
    <row r="583" spans="1:5">
      <c r="A583" s="68">
        <v>43149</v>
      </c>
      <c r="B583" s="68" t="s">
        <v>1936</v>
      </c>
      <c r="C583" s="57" t="s">
        <v>136</v>
      </c>
      <c r="D583" s="58">
        <v>8.68</v>
      </c>
      <c r="E583" s="69"/>
    </row>
    <row r="584" spans="1:5">
      <c r="A584" s="68">
        <v>43150</v>
      </c>
      <c r="B584" s="68" t="s">
        <v>1937</v>
      </c>
      <c r="C584" s="57" t="s">
        <v>136</v>
      </c>
      <c r="D584" s="58">
        <v>29.88</v>
      </c>
      <c r="E584" s="69"/>
    </row>
    <row r="585" ht="30" spans="1:5">
      <c r="A585" s="68">
        <v>43160</v>
      </c>
      <c r="B585" s="68" t="s">
        <v>1938</v>
      </c>
      <c r="C585" s="57" t="s">
        <v>136</v>
      </c>
      <c r="D585" s="58">
        <v>11.28</v>
      </c>
      <c r="E585" s="69"/>
    </row>
    <row r="586" ht="30" spans="1:5">
      <c r="A586" s="68">
        <v>43174</v>
      </c>
      <c r="B586" s="68" t="s">
        <v>1939</v>
      </c>
      <c r="C586" s="57" t="s">
        <v>136</v>
      </c>
      <c r="D586" s="58">
        <v>15.87</v>
      </c>
      <c r="E586" s="69"/>
    </row>
    <row r="587" ht="30" spans="1:5">
      <c r="A587" s="68">
        <v>43175</v>
      </c>
      <c r="B587" s="68" t="s">
        <v>1940</v>
      </c>
      <c r="C587" s="57" t="s">
        <v>136</v>
      </c>
      <c r="D587" s="58">
        <v>3.03</v>
      </c>
      <c r="E587" s="69"/>
    </row>
    <row r="588" ht="30" spans="1:5">
      <c r="A588" s="68">
        <v>43180</v>
      </c>
      <c r="B588" s="68" t="s">
        <v>1941</v>
      </c>
      <c r="C588" s="57" t="s">
        <v>136</v>
      </c>
      <c r="D588" s="58">
        <v>4.51</v>
      </c>
      <c r="E588" s="69"/>
    </row>
    <row r="589" ht="30" spans="1:5">
      <c r="A589" s="68">
        <v>43190</v>
      </c>
      <c r="B589" s="68" t="s">
        <v>1942</v>
      </c>
      <c r="C589" s="57" t="s">
        <v>136</v>
      </c>
      <c r="D589" s="58">
        <v>22.28</v>
      </c>
      <c r="E589" s="69"/>
    </row>
    <row r="590" ht="30" spans="1:5">
      <c r="A590" s="68">
        <v>43193</v>
      </c>
      <c r="B590" s="68" t="s">
        <v>1943</v>
      </c>
      <c r="C590" s="57" t="s">
        <v>136</v>
      </c>
      <c r="D590" s="58">
        <v>4.03</v>
      </c>
      <c r="E590" s="69"/>
    </row>
    <row r="591" ht="30" spans="1:5">
      <c r="A591" s="68">
        <v>43194</v>
      </c>
      <c r="B591" s="68" t="s">
        <v>1944</v>
      </c>
      <c r="C591" s="57" t="s">
        <v>136</v>
      </c>
      <c r="D591" s="58">
        <v>106.95</v>
      </c>
      <c r="E591" s="69"/>
    </row>
    <row r="592" ht="30" spans="1:5">
      <c r="A592" s="68">
        <v>43199</v>
      </c>
      <c r="B592" s="68" t="s">
        <v>1945</v>
      </c>
      <c r="C592" s="57" t="s">
        <v>136</v>
      </c>
      <c r="D592" s="58">
        <v>67.37</v>
      </c>
      <c r="E592" s="69"/>
    </row>
    <row r="593" spans="1:5">
      <c r="A593" s="64">
        <v>432</v>
      </c>
      <c r="B593" s="65" t="s">
        <v>1932</v>
      </c>
      <c r="C593" s="66"/>
      <c r="D593" s="66"/>
      <c r="E593" s="67"/>
    </row>
    <row r="594" ht="30" spans="1:5">
      <c r="A594" s="68">
        <v>43204</v>
      </c>
      <c r="B594" s="68" t="s">
        <v>1946</v>
      </c>
      <c r="C594" s="57" t="s">
        <v>136</v>
      </c>
      <c r="D594" s="58">
        <v>36.6</v>
      </c>
      <c r="E594" s="69"/>
    </row>
    <row r="595" ht="30" spans="1:5">
      <c r="A595" s="68">
        <v>43205</v>
      </c>
      <c r="B595" s="68" t="s">
        <v>1947</v>
      </c>
      <c r="C595" s="57" t="s">
        <v>136</v>
      </c>
      <c r="D595" s="58">
        <v>1.54</v>
      </c>
      <c r="E595" s="69"/>
    </row>
    <row r="596" ht="30" spans="1:5">
      <c r="A596" s="68">
        <v>43206</v>
      </c>
      <c r="B596" s="68" t="s">
        <v>1948</v>
      </c>
      <c r="C596" s="57" t="s">
        <v>136</v>
      </c>
      <c r="D596" s="58">
        <v>2.11</v>
      </c>
      <c r="E596" s="69"/>
    </row>
    <row r="597" ht="30" spans="1:5">
      <c r="A597" s="68">
        <v>43236</v>
      </c>
      <c r="B597" s="68" t="s">
        <v>1949</v>
      </c>
      <c r="C597" s="57" t="s">
        <v>136</v>
      </c>
      <c r="D597" s="58">
        <v>47.42</v>
      </c>
      <c r="E597" s="69"/>
    </row>
    <row r="598" ht="30" spans="1:5">
      <c r="A598" s="68">
        <v>43243</v>
      </c>
      <c r="B598" s="68" t="s">
        <v>1950</v>
      </c>
      <c r="C598" s="57" t="s">
        <v>1417</v>
      </c>
      <c r="D598" s="58">
        <v>37.84</v>
      </c>
      <c r="E598" s="69"/>
    </row>
    <row r="599" ht="30" spans="1:5">
      <c r="A599" s="68">
        <v>43253</v>
      </c>
      <c r="B599" s="68" t="s">
        <v>1951</v>
      </c>
      <c r="C599" s="57" t="s">
        <v>136</v>
      </c>
      <c r="D599" s="58">
        <v>139.33</v>
      </c>
      <c r="E599" s="69"/>
    </row>
    <row r="600" spans="1:5">
      <c r="A600" s="68">
        <v>43262</v>
      </c>
      <c r="B600" s="68" t="s">
        <v>1952</v>
      </c>
      <c r="C600" s="57" t="s">
        <v>136</v>
      </c>
      <c r="D600" s="58">
        <v>4.37</v>
      </c>
      <c r="E600" s="69"/>
    </row>
    <row r="601" spans="1:5">
      <c r="A601" s="64">
        <v>433</v>
      </c>
      <c r="B601" s="65" t="s">
        <v>1953</v>
      </c>
      <c r="C601" s="66"/>
      <c r="D601" s="66"/>
      <c r="E601" s="67"/>
    </row>
    <row r="602" ht="30" spans="1:5">
      <c r="A602" s="68">
        <v>43337</v>
      </c>
      <c r="B602" s="68" t="s">
        <v>1954</v>
      </c>
      <c r="C602" s="57" t="s">
        <v>136</v>
      </c>
      <c r="D602" s="58">
        <v>6.68</v>
      </c>
      <c r="E602" s="69"/>
    </row>
    <row r="603" spans="1:5">
      <c r="A603" s="64">
        <v>434</v>
      </c>
      <c r="B603" s="65" t="s">
        <v>1955</v>
      </c>
      <c r="C603" s="66"/>
      <c r="D603" s="66"/>
      <c r="E603" s="67"/>
    </row>
    <row r="604" spans="1:5">
      <c r="A604" s="68">
        <v>43441</v>
      </c>
      <c r="B604" s="68" t="s">
        <v>1956</v>
      </c>
      <c r="C604" s="57" t="s">
        <v>136</v>
      </c>
      <c r="D604" s="58">
        <v>1.04</v>
      </c>
      <c r="E604" s="69"/>
    </row>
    <row r="605" spans="1:5">
      <c r="A605" s="64">
        <v>435</v>
      </c>
      <c r="B605" s="65" t="s">
        <v>1957</v>
      </c>
      <c r="C605" s="66"/>
      <c r="D605" s="66"/>
      <c r="E605" s="67"/>
    </row>
    <row r="606" ht="30" spans="1:5">
      <c r="A606" s="68">
        <v>43540</v>
      </c>
      <c r="B606" s="68" t="s">
        <v>1958</v>
      </c>
      <c r="C606" s="57" t="s">
        <v>168</v>
      </c>
      <c r="D606" s="60">
        <v>2256.87</v>
      </c>
      <c r="E606" s="69"/>
    </row>
    <row r="607" ht="30" spans="1:5">
      <c r="A607" s="68">
        <v>43580</v>
      </c>
      <c r="B607" s="68" t="s">
        <v>1959</v>
      </c>
      <c r="C607" s="57" t="s">
        <v>168</v>
      </c>
      <c r="D607" s="60">
        <v>2103.67</v>
      </c>
      <c r="E607" s="69"/>
    </row>
    <row r="608" spans="1:5">
      <c r="A608" s="68">
        <v>43585</v>
      </c>
      <c r="B608" s="68" t="s">
        <v>1960</v>
      </c>
      <c r="C608" s="57" t="s">
        <v>168</v>
      </c>
      <c r="D608" s="60">
        <v>2350.33</v>
      </c>
      <c r="E608" s="69"/>
    </row>
    <row r="609" spans="1:5">
      <c r="A609" s="68">
        <v>43587</v>
      </c>
      <c r="B609" s="68" t="s">
        <v>1961</v>
      </c>
      <c r="C609" s="57" t="s">
        <v>168</v>
      </c>
      <c r="D609" s="60">
        <v>3061.53</v>
      </c>
      <c r="E609" s="69"/>
    </row>
    <row r="610" ht="30" spans="1:5">
      <c r="A610" s="68">
        <v>43591</v>
      </c>
      <c r="B610" s="68" t="s">
        <v>1962</v>
      </c>
      <c r="C610" s="57" t="s">
        <v>168</v>
      </c>
      <c r="D610" s="60">
        <v>3162.67</v>
      </c>
      <c r="E610" s="69"/>
    </row>
    <row r="611" ht="30" spans="1:5">
      <c r="A611" s="68">
        <v>43593</v>
      </c>
      <c r="B611" s="68" t="s">
        <v>1963</v>
      </c>
      <c r="C611" s="57" t="s">
        <v>168</v>
      </c>
      <c r="D611" s="60">
        <v>3232.67</v>
      </c>
      <c r="E611" s="69"/>
    </row>
    <row r="612" ht="30" spans="1:5">
      <c r="A612" s="68">
        <v>43594</v>
      </c>
      <c r="B612" s="68" t="s">
        <v>1964</v>
      </c>
      <c r="C612" s="57" t="s">
        <v>168</v>
      </c>
      <c r="D612" s="58">
        <v>992.13</v>
      </c>
      <c r="E612" s="69"/>
    </row>
    <row r="613" spans="1:5">
      <c r="A613" s="64">
        <v>436</v>
      </c>
      <c r="B613" s="65" t="s">
        <v>1965</v>
      </c>
      <c r="C613" s="66"/>
      <c r="D613" s="66"/>
      <c r="E613" s="67"/>
    </row>
    <row r="614" spans="1:5">
      <c r="A614" s="68">
        <v>43620</v>
      </c>
      <c r="B614" s="68" t="s">
        <v>1966</v>
      </c>
      <c r="C614" s="57" t="s">
        <v>168</v>
      </c>
      <c r="D614" s="58">
        <v>209.87</v>
      </c>
      <c r="E614" s="69"/>
    </row>
    <row r="615" spans="1:5">
      <c r="A615" s="68">
        <v>43627</v>
      </c>
      <c r="B615" s="68" t="s">
        <v>1967</v>
      </c>
      <c r="C615" s="57" t="s">
        <v>168</v>
      </c>
      <c r="D615" s="58">
        <v>991.93</v>
      </c>
      <c r="E615" s="69"/>
    </row>
    <row r="616" ht="30" spans="1:5">
      <c r="A616" s="68">
        <v>43648</v>
      </c>
      <c r="B616" s="68" t="s">
        <v>1968</v>
      </c>
      <c r="C616" s="57" t="s">
        <v>168</v>
      </c>
      <c r="D616" s="60">
        <v>7728.4</v>
      </c>
      <c r="E616" s="69"/>
    </row>
    <row r="617" spans="1:5">
      <c r="A617" s="68">
        <v>43657</v>
      </c>
      <c r="B617" s="68" t="s">
        <v>1969</v>
      </c>
      <c r="C617" s="57" t="s">
        <v>168</v>
      </c>
      <c r="D617" s="60">
        <v>7528.24</v>
      </c>
      <c r="E617" s="69"/>
    </row>
    <row r="618" spans="1:5">
      <c r="A618" s="64">
        <v>437</v>
      </c>
      <c r="B618" s="65" t="s">
        <v>1621</v>
      </c>
      <c r="C618" s="66"/>
      <c r="D618" s="66"/>
      <c r="E618" s="67"/>
    </row>
    <row r="619" spans="1:5">
      <c r="A619" s="68">
        <v>43702</v>
      </c>
      <c r="B619" s="68" t="s">
        <v>1970</v>
      </c>
      <c r="C619" s="57" t="s">
        <v>168</v>
      </c>
      <c r="D619" s="58">
        <v>4.76</v>
      </c>
      <c r="E619" s="69"/>
    </row>
    <row r="620" ht="30" spans="1:5">
      <c r="A620" s="68">
        <v>43792</v>
      </c>
      <c r="B620" s="68" t="s">
        <v>1971</v>
      </c>
      <c r="C620" s="57" t="s">
        <v>168</v>
      </c>
      <c r="D620" s="58">
        <v>2.32</v>
      </c>
      <c r="E620" s="69"/>
    </row>
    <row r="621" ht="30" spans="1:5">
      <c r="A621" s="68">
        <v>43795</v>
      </c>
      <c r="B621" s="68" t="s">
        <v>1972</v>
      </c>
      <c r="C621" s="57" t="s">
        <v>168</v>
      </c>
      <c r="D621" s="58">
        <v>2.26</v>
      </c>
      <c r="E621" s="69"/>
    </row>
    <row r="622" spans="1:5">
      <c r="A622" s="64">
        <v>438</v>
      </c>
      <c r="B622" s="65" t="s">
        <v>1851</v>
      </c>
      <c r="C622" s="66"/>
      <c r="D622" s="66"/>
      <c r="E622" s="67"/>
    </row>
    <row r="623" ht="30" spans="1:5">
      <c r="A623" s="68">
        <v>43807</v>
      </c>
      <c r="B623" s="68" t="s">
        <v>1973</v>
      </c>
      <c r="C623" s="57" t="s">
        <v>168</v>
      </c>
      <c r="D623" s="58">
        <v>716</v>
      </c>
      <c r="E623" s="69"/>
    </row>
    <row r="624" ht="30" spans="1:5">
      <c r="A624" s="68">
        <v>43835</v>
      </c>
      <c r="B624" s="68" t="s">
        <v>1974</v>
      </c>
      <c r="C624" s="57" t="s">
        <v>168</v>
      </c>
      <c r="D624" s="58">
        <v>34.52</v>
      </c>
      <c r="E624" s="69"/>
    </row>
    <row r="625" ht="30" spans="1:5">
      <c r="A625" s="68">
        <v>43836</v>
      </c>
      <c r="B625" s="68" t="s">
        <v>1975</v>
      </c>
      <c r="C625" s="57" t="s">
        <v>168</v>
      </c>
      <c r="D625" s="58">
        <v>79.81</v>
      </c>
      <c r="E625" s="69"/>
    </row>
    <row r="626" ht="30" spans="1:5">
      <c r="A626" s="68">
        <v>43837</v>
      </c>
      <c r="B626" s="68" t="s">
        <v>1976</v>
      </c>
      <c r="C626" s="57" t="s">
        <v>168</v>
      </c>
      <c r="D626" s="58">
        <v>294.39</v>
      </c>
      <c r="E626" s="69"/>
    </row>
    <row r="627" ht="30" spans="1:5">
      <c r="A627" s="68">
        <v>43838</v>
      </c>
      <c r="B627" s="68" t="s">
        <v>1977</v>
      </c>
      <c r="C627" s="57" t="s">
        <v>168</v>
      </c>
      <c r="D627" s="58">
        <v>294.39</v>
      </c>
      <c r="E627" s="69"/>
    </row>
    <row r="628" spans="1:5">
      <c r="A628" s="64">
        <v>440</v>
      </c>
      <c r="B628" s="65" t="s">
        <v>1978</v>
      </c>
      <c r="C628" s="66"/>
      <c r="D628" s="66"/>
      <c r="E628" s="67"/>
    </row>
    <row r="629" spans="1:5">
      <c r="A629" s="68">
        <v>44014</v>
      </c>
      <c r="B629" s="68" t="s">
        <v>1979</v>
      </c>
      <c r="C629" s="57" t="s">
        <v>168</v>
      </c>
      <c r="D629" s="58">
        <v>27.93</v>
      </c>
      <c r="E629" s="69"/>
    </row>
    <row r="630" spans="1:5">
      <c r="A630" s="68">
        <v>44015</v>
      </c>
      <c r="B630" s="68" t="s">
        <v>1980</v>
      </c>
      <c r="C630" s="57" t="s">
        <v>168</v>
      </c>
      <c r="D630" s="58">
        <v>9.68</v>
      </c>
      <c r="E630" s="69"/>
    </row>
    <row r="631" spans="1:5">
      <c r="A631" s="68">
        <v>44034</v>
      </c>
      <c r="B631" s="68" t="s">
        <v>1981</v>
      </c>
      <c r="C631" s="57" t="s">
        <v>168</v>
      </c>
      <c r="D631" s="58">
        <v>27.93</v>
      </c>
      <c r="E631" s="69"/>
    </row>
    <row r="632" spans="1:5">
      <c r="A632" s="68">
        <v>44059</v>
      </c>
      <c r="B632" s="68" t="s">
        <v>1982</v>
      </c>
      <c r="C632" s="57" t="s">
        <v>168</v>
      </c>
      <c r="D632" s="58">
        <v>27.93</v>
      </c>
      <c r="E632" s="69"/>
    </row>
    <row r="633" spans="1:5">
      <c r="A633" s="68">
        <v>44097</v>
      </c>
      <c r="B633" s="68" t="s">
        <v>1983</v>
      </c>
      <c r="C633" s="57" t="s">
        <v>168</v>
      </c>
      <c r="D633" s="58">
        <v>48.09</v>
      </c>
      <c r="E633" s="69"/>
    </row>
    <row r="634" spans="1:5">
      <c r="A634" s="64">
        <v>441</v>
      </c>
      <c r="B634" s="65" t="s">
        <v>1984</v>
      </c>
      <c r="C634" s="66"/>
      <c r="D634" s="66"/>
      <c r="E634" s="67"/>
    </row>
    <row r="635" spans="1:5">
      <c r="A635" s="68">
        <v>44112</v>
      </c>
      <c r="B635" s="68" t="s">
        <v>1985</v>
      </c>
      <c r="C635" s="57" t="s">
        <v>168</v>
      </c>
      <c r="D635" s="58">
        <v>48.09</v>
      </c>
      <c r="E635" s="69"/>
    </row>
    <row r="636" spans="1:5">
      <c r="A636" s="68">
        <v>44128</v>
      </c>
      <c r="B636" s="68" t="s">
        <v>1986</v>
      </c>
      <c r="C636" s="57" t="s">
        <v>168</v>
      </c>
      <c r="D636" s="58">
        <v>48.09</v>
      </c>
      <c r="E636" s="69"/>
    </row>
    <row r="637" spans="1:5">
      <c r="A637" s="64">
        <v>444</v>
      </c>
      <c r="B637" s="65" t="s">
        <v>1987</v>
      </c>
      <c r="C637" s="66"/>
      <c r="D637" s="66"/>
      <c r="E637" s="67"/>
    </row>
    <row r="638" ht="30" spans="1:5">
      <c r="A638" s="68">
        <v>44481</v>
      </c>
      <c r="B638" s="68" t="s">
        <v>1988</v>
      </c>
      <c r="C638" s="57" t="s">
        <v>168</v>
      </c>
      <c r="D638" s="60">
        <v>1890.32</v>
      </c>
      <c r="E638" s="69"/>
    </row>
    <row r="639" spans="1:5">
      <c r="A639" s="64">
        <v>445</v>
      </c>
      <c r="B639" s="65" t="s">
        <v>1989</v>
      </c>
      <c r="C639" s="66"/>
      <c r="D639" s="66"/>
      <c r="E639" s="67"/>
    </row>
    <row r="640" ht="30" spans="1:5">
      <c r="A640" s="68">
        <v>44505</v>
      </c>
      <c r="B640" s="68" t="s">
        <v>1990</v>
      </c>
      <c r="C640" s="57" t="s">
        <v>168</v>
      </c>
      <c r="D640" s="58">
        <v>12.52</v>
      </c>
      <c r="E640" s="69"/>
    </row>
    <row r="641" ht="30" spans="1:5">
      <c r="A641" s="68">
        <v>44508</v>
      </c>
      <c r="B641" s="68" t="s">
        <v>1991</v>
      </c>
      <c r="C641" s="57" t="s">
        <v>168</v>
      </c>
      <c r="D641" s="58">
        <v>12.52</v>
      </c>
      <c r="E641" s="69"/>
    </row>
    <row r="642" spans="1:5">
      <c r="A642" s="68">
        <v>44530</v>
      </c>
      <c r="B642" s="68" t="s">
        <v>1992</v>
      </c>
      <c r="C642" s="57" t="s">
        <v>168</v>
      </c>
      <c r="D642" s="58">
        <v>79.29</v>
      </c>
      <c r="E642" s="69"/>
    </row>
    <row r="643" ht="30" spans="1:5">
      <c r="A643" s="68">
        <v>44552</v>
      </c>
      <c r="B643" s="68" t="s">
        <v>1993</v>
      </c>
      <c r="C643" s="57" t="s">
        <v>168</v>
      </c>
      <c r="D643" s="58">
        <v>12.52</v>
      </c>
      <c r="E643" s="69"/>
    </row>
    <row r="644" spans="1:5">
      <c r="A644" s="68">
        <v>44555</v>
      </c>
      <c r="B644" s="68" t="s">
        <v>1994</v>
      </c>
      <c r="C644" s="57" t="s">
        <v>168</v>
      </c>
      <c r="D644" s="58">
        <v>90.05</v>
      </c>
      <c r="E644" s="69"/>
    </row>
    <row r="645" spans="1:5">
      <c r="A645" s="68">
        <v>44556</v>
      </c>
      <c r="B645" s="68" t="s">
        <v>1995</v>
      </c>
      <c r="C645" s="57" t="s">
        <v>168</v>
      </c>
      <c r="D645" s="58">
        <v>119.4</v>
      </c>
      <c r="E645" s="69"/>
    </row>
    <row r="646" ht="30" spans="1:5">
      <c r="A646" s="68">
        <v>44561</v>
      </c>
      <c r="B646" s="68" t="s">
        <v>1996</v>
      </c>
      <c r="C646" s="57" t="s">
        <v>168</v>
      </c>
      <c r="D646" s="58">
        <v>253.13</v>
      </c>
      <c r="E646" s="69"/>
    </row>
    <row r="647" ht="30" spans="1:5">
      <c r="A647" s="68">
        <v>44562</v>
      </c>
      <c r="B647" s="68" t="s">
        <v>1997</v>
      </c>
      <c r="C647" s="57" t="s">
        <v>168</v>
      </c>
      <c r="D647" s="58">
        <v>97.37</v>
      </c>
      <c r="E647" s="69"/>
    </row>
    <row r="648" ht="30" spans="1:5">
      <c r="A648" s="68">
        <v>44572</v>
      </c>
      <c r="B648" s="68" t="s">
        <v>1998</v>
      </c>
      <c r="C648" s="57" t="s">
        <v>168</v>
      </c>
      <c r="D648" s="58">
        <v>119.4</v>
      </c>
      <c r="E648" s="69"/>
    </row>
    <row r="649" spans="1:5">
      <c r="A649" s="68">
        <v>44575</v>
      </c>
      <c r="B649" s="68" t="s">
        <v>1999</v>
      </c>
      <c r="C649" s="57" t="s">
        <v>168</v>
      </c>
      <c r="D649" s="58">
        <v>79.29</v>
      </c>
      <c r="E649" s="69"/>
    </row>
    <row r="650" ht="30" spans="1:5">
      <c r="A650" s="68">
        <v>44582</v>
      </c>
      <c r="B650" s="68" t="s">
        <v>2000</v>
      </c>
      <c r="C650" s="57" t="s">
        <v>168</v>
      </c>
      <c r="D650" s="58">
        <v>300.64</v>
      </c>
      <c r="E650" s="69"/>
    </row>
    <row r="651" spans="1:5">
      <c r="A651" s="64">
        <v>446</v>
      </c>
      <c r="B651" s="65" t="s">
        <v>1987</v>
      </c>
      <c r="C651" s="66"/>
      <c r="D651" s="66"/>
      <c r="E651" s="67"/>
    </row>
    <row r="652" spans="1:5">
      <c r="A652" s="68">
        <v>44618</v>
      </c>
      <c r="B652" s="68" t="s">
        <v>2001</v>
      </c>
      <c r="C652" s="57" t="s">
        <v>168</v>
      </c>
      <c r="D652" s="58">
        <v>79.29</v>
      </c>
      <c r="E652" s="69"/>
    </row>
    <row r="653" ht="30" spans="1:5">
      <c r="A653" s="68">
        <v>44659</v>
      </c>
      <c r="B653" s="68" t="s">
        <v>2002</v>
      </c>
      <c r="C653" s="57" t="s">
        <v>168</v>
      </c>
      <c r="D653" s="58">
        <v>7.12</v>
      </c>
      <c r="E653" s="69"/>
    </row>
    <row r="654" ht="30" spans="1:5">
      <c r="A654" s="68">
        <v>44660</v>
      </c>
      <c r="B654" s="68" t="s">
        <v>2003</v>
      </c>
      <c r="C654" s="57" t="s">
        <v>168</v>
      </c>
      <c r="D654" s="58">
        <v>7.12</v>
      </c>
      <c r="E654" s="69"/>
    </row>
    <row r="655" ht="30" spans="1:5">
      <c r="A655" s="68">
        <v>44661</v>
      </c>
      <c r="B655" s="68" t="s">
        <v>2004</v>
      </c>
      <c r="C655" s="57" t="s">
        <v>168</v>
      </c>
      <c r="D655" s="58">
        <v>7.12</v>
      </c>
      <c r="E655" s="69"/>
    </row>
    <row r="656" ht="30" spans="1:5">
      <c r="A656" s="68">
        <v>44662</v>
      </c>
      <c r="B656" s="68" t="s">
        <v>2005</v>
      </c>
      <c r="C656" s="57" t="s">
        <v>168</v>
      </c>
      <c r="D656" s="58">
        <v>7.12</v>
      </c>
      <c r="E656" s="69"/>
    </row>
    <row r="657" ht="30" spans="1:5">
      <c r="A657" s="68">
        <v>44663</v>
      </c>
      <c r="B657" s="68" t="s">
        <v>2006</v>
      </c>
      <c r="C657" s="57" t="s">
        <v>168</v>
      </c>
      <c r="D657" s="58">
        <v>9.26</v>
      </c>
      <c r="E657" s="69"/>
    </row>
    <row r="658" ht="30" spans="1:5">
      <c r="A658" s="68">
        <v>44664</v>
      </c>
      <c r="B658" s="68" t="s">
        <v>2007</v>
      </c>
      <c r="C658" s="57" t="s">
        <v>168</v>
      </c>
      <c r="D658" s="58">
        <v>24.04</v>
      </c>
      <c r="E658" s="69"/>
    </row>
    <row r="659" ht="30" spans="1:5">
      <c r="A659" s="68">
        <v>44665</v>
      </c>
      <c r="B659" s="68" t="s">
        <v>2008</v>
      </c>
      <c r="C659" s="57" t="s">
        <v>168</v>
      </c>
      <c r="D659" s="58">
        <v>24.04</v>
      </c>
      <c r="E659" s="69"/>
    </row>
    <row r="660" ht="30" spans="1:5">
      <c r="A660" s="68">
        <v>44666</v>
      </c>
      <c r="B660" s="68" t="s">
        <v>2009</v>
      </c>
      <c r="C660" s="57" t="s">
        <v>168</v>
      </c>
      <c r="D660" s="58">
        <v>24.04</v>
      </c>
      <c r="E660" s="69"/>
    </row>
    <row r="661" ht="30" spans="1:5">
      <c r="A661" s="68">
        <v>44667</v>
      </c>
      <c r="B661" s="68" t="s">
        <v>2010</v>
      </c>
      <c r="C661" s="57" t="s">
        <v>168</v>
      </c>
      <c r="D661" s="58">
        <v>24.04</v>
      </c>
      <c r="E661" s="69"/>
    </row>
    <row r="662" ht="30" spans="1:5">
      <c r="A662" s="68">
        <v>44668</v>
      </c>
      <c r="B662" s="68" t="s">
        <v>2011</v>
      </c>
      <c r="C662" s="57" t="s">
        <v>168</v>
      </c>
      <c r="D662" s="58">
        <v>31.81</v>
      </c>
      <c r="E662" s="69"/>
    </row>
    <row r="663" ht="30" spans="1:5">
      <c r="A663" s="68">
        <v>44669</v>
      </c>
      <c r="B663" s="68" t="s">
        <v>2012</v>
      </c>
      <c r="C663" s="57" t="s">
        <v>168</v>
      </c>
      <c r="D663" s="58">
        <v>31.81</v>
      </c>
      <c r="E663" s="69"/>
    </row>
    <row r="664" ht="30" spans="1:5">
      <c r="A664" s="68">
        <v>44670</v>
      </c>
      <c r="B664" s="68" t="s">
        <v>2013</v>
      </c>
      <c r="C664" s="57" t="s">
        <v>168</v>
      </c>
      <c r="D664" s="58">
        <v>42.78</v>
      </c>
      <c r="E664" s="69"/>
    </row>
    <row r="665" ht="30" spans="1:5">
      <c r="A665" s="68">
        <v>44671</v>
      </c>
      <c r="B665" s="68" t="s">
        <v>2014</v>
      </c>
      <c r="C665" s="57" t="s">
        <v>168</v>
      </c>
      <c r="D665" s="58">
        <v>42.78</v>
      </c>
      <c r="E665" s="69"/>
    </row>
    <row r="666" ht="30" spans="1:5">
      <c r="A666" s="68">
        <v>44672</v>
      </c>
      <c r="B666" s="68" t="s">
        <v>2015</v>
      </c>
      <c r="C666" s="57" t="s">
        <v>168</v>
      </c>
      <c r="D666" s="58">
        <v>42.78</v>
      </c>
      <c r="E666" s="69"/>
    </row>
    <row r="667" ht="30" spans="1:5">
      <c r="A667" s="68">
        <v>44673</v>
      </c>
      <c r="B667" s="68" t="s">
        <v>2016</v>
      </c>
      <c r="C667" s="57" t="s">
        <v>168</v>
      </c>
      <c r="D667" s="58">
        <v>42.78</v>
      </c>
      <c r="E667" s="69"/>
    </row>
    <row r="668" ht="30" spans="1:5">
      <c r="A668" s="68">
        <v>44674</v>
      </c>
      <c r="B668" s="68" t="s">
        <v>2017</v>
      </c>
      <c r="C668" s="57" t="s">
        <v>168</v>
      </c>
      <c r="D668" s="58">
        <v>45.04</v>
      </c>
      <c r="E668" s="69"/>
    </row>
    <row r="669" ht="30" spans="1:5">
      <c r="A669" s="68">
        <v>44675</v>
      </c>
      <c r="B669" s="68" t="s">
        <v>2018</v>
      </c>
      <c r="C669" s="57" t="s">
        <v>168</v>
      </c>
      <c r="D669" s="58">
        <v>46.29</v>
      </c>
      <c r="E669" s="69"/>
    </row>
    <row r="670" ht="30" spans="1:5">
      <c r="A670" s="68">
        <v>44676</v>
      </c>
      <c r="B670" s="68" t="s">
        <v>2019</v>
      </c>
      <c r="C670" s="57" t="s">
        <v>168</v>
      </c>
      <c r="D670" s="58">
        <v>95.42</v>
      </c>
      <c r="E670" s="69"/>
    </row>
    <row r="671" spans="1:5">
      <c r="A671" s="64">
        <v>447</v>
      </c>
      <c r="B671" s="65" t="s">
        <v>1987</v>
      </c>
      <c r="C671" s="66"/>
      <c r="D671" s="66"/>
      <c r="E671" s="67"/>
    </row>
    <row r="672" ht="30" spans="1:5">
      <c r="A672" s="68">
        <v>44711</v>
      </c>
      <c r="B672" s="68" t="s">
        <v>2020</v>
      </c>
      <c r="C672" s="57" t="s">
        <v>168</v>
      </c>
      <c r="D672" s="58">
        <v>95.42</v>
      </c>
      <c r="E672" s="69"/>
    </row>
    <row r="673" ht="30" spans="1:5">
      <c r="A673" s="68">
        <v>44712</v>
      </c>
      <c r="B673" s="68" t="s">
        <v>2021</v>
      </c>
      <c r="C673" s="57" t="s">
        <v>168</v>
      </c>
      <c r="D673" s="58">
        <v>58.28</v>
      </c>
      <c r="E673" s="69"/>
    </row>
    <row r="674" ht="30" spans="1:5">
      <c r="A674" s="68">
        <v>44715</v>
      </c>
      <c r="B674" s="68" t="s">
        <v>2022</v>
      </c>
      <c r="C674" s="57" t="s">
        <v>168</v>
      </c>
      <c r="D674" s="58">
        <v>7.12</v>
      </c>
      <c r="E674" s="69"/>
    </row>
    <row r="675" ht="30" spans="1:5">
      <c r="A675" s="68">
        <v>44735</v>
      </c>
      <c r="B675" s="68" t="s">
        <v>2023</v>
      </c>
      <c r="C675" s="57" t="s">
        <v>168</v>
      </c>
      <c r="D675" s="58">
        <v>121.63</v>
      </c>
      <c r="E675" s="69"/>
    </row>
    <row r="676" ht="30" spans="1:5">
      <c r="A676" s="68">
        <v>44736</v>
      </c>
      <c r="B676" s="68" t="s">
        <v>2024</v>
      </c>
      <c r="C676" s="57" t="s">
        <v>168</v>
      </c>
      <c r="D676" s="58">
        <v>121.63</v>
      </c>
      <c r="E676" s="69"/>
    </row>
    <row r="677" ht="30" spans="1:5">
      <c r="A677" s="68">
        <v>44740</v>
      </c>
      <c r="B677" s="68" t="s">
        <v>2025</v>
      </c>
      <c r="C677" s="57" t="s">
        <v>168</v>
      </c>
      <c r="D677" s="58">
        <v>11.53</v>
      </c>
      <c r="E677" s="69"/>
    </row>
    <row r="678" ht="30" spans="1:5">
      <c r="A678" s="68">
        <v>44760</v>
      </c>
      <c r="B678" s="68" t="s">
        <v>2026</v>
      </c>
      <c r="C678" s="57" t="s">
        <v>168</v>
      </c>
      <c r="D678" s="58">
        <v>19.51</v>
      </c>
      <c r="E678" s="69"/>
    </row>
    <row r="679" spans="1:5">
      <c r="A679" s="68">
        <v>44772</v>
      </c>
      <c r="B679" s="68" t="s">
        <v>2027</v>
      </c>
      <c r="C679" s="57" t="s">
        <v>168</v>
      </c>
      <c r="D679" s="58">
        <v>121.63</v>
      </c>
      <c r="E679" s="69"/>
    </row>
    <row r="680" ht="30" spans="1:5">
      <c r="A680" s="68">
        <v>44781</v>
      </c>
      <c r="B680" s="68" t="s">
        <v>2028</v>
      </c>
      <c r="C680" s="57" t="s">
        <v>168</v>
      </c>
      <c r="D680" s="58">
        <v>9.49</v>
      </c>
      <c r="E680" s="69"/>
    </row>
    <row r="681" ht="30" spans="1:5">
      <c r="A681" s="68">
        <v>44783</v>
      </c>
      <c r="B681" s="68" t="s">
        <v>2029</v>
      </c>
      <c r="C681" s="57" t="s">
        <v>168</v>
      </c>
      <c r="D681" s="58">
        <v>310.4</v>
      </c>
      <c r="E681" s="69"/>
    </row>
    <row r="682" ht="30" spans="1:5">
      <c r="A682" s="68">
        <v>44793</v>
      </c>
      <c r="B682" s="68" t="s">
        <v>2030</v>
      </c>
      <c r="C682" s="57" t="s">
        <v>168</v>
      </c>
      <c r="D682" s="58">
        <v>992.87</v>
      </c>
      <c r="E682" s="69"/>
    </row>
    <row r="683" spans="1:5">
      <c r="A683" s="64">
        <v>448</v>
      </c>
      <c r="B683" s="65" t="s">
        <v>1987</v>
      </c>
      <c r="C683" s="66"/>
      <c r="D683" s="66"/>
      <c r="E683" s="67"/>
    </row>
    <row r="684" ht="30" spans="1:5">
      <c r="A684" s="68">
        <v>44805</v>
      </c>
      <c r="B684" s="68" t="s">
        <v>2031</v>
      </c>
      <c r="C684" s="57" t="s">
        <v>168</v>
      </c>
      <c r="D684" s="58">
        <v>392.56</v>
      </c>
      <c r="E684" s="69"/>
    </row>
    <row r="685" ht="30" spans="1:5">
      <c r="A685" s="68">
        <v>44808</v>
      </c>
      <c r="B685" s="68" t="s">
        <v>2032</v>
      </c>
      <c r="C685" s="57" t="s">
        <v>168</v>
      </c>
      <c r="D685" s="58">
        <v>19.51</v>
      </c>
      <c r="E685" s="69"/>
    </row>
    <row r="686" ht="30" spans="1:5">
      <c r="A686" s="68">
        <v>44833</v>
      </c>
      <c r="B686" s="68" t="s">
        <v>2033</v>
      </c>
      <c r="C686" s="57" t="s">
        <v>168</v>
      </c>
      <c r="D686" s="58">
        <v>11.53</v>
      </c>
      <c r="E686" s="69"/>
    </row>
    <row r="687" ht="30" spans="1:5">
      <c r="A687" s="68">
        <v>44851</v>
      </c>
      <c r="B687" s="68" t="s">
        <v>2034</v>
      </c>
      <c r="C687" s="57" t="s">
        <v>168</v>
      </c>
      <c r="D687" s="58">
        <v>20.86</v>
      </c>
      <c r="E687" s="69"/>
    </row>
    <row r="688" ht="30" spans="1:5">
      <c r="A688" s="68">
        <v>44852</v>
      </c>
      <c r="B688" s="68" t="s">
        <v>2035</v>
      </c>
      <c r="C688" s="57" t="s">
        <v>168</v>
      </c>
      <c r="D688" s="58">
        <v>43.13</v>
      </c>
      <c r="E688" s="69"/>
    </row>
    <row r="689" ht="30" spans="1:5">
      <c r="A689" s="68">
        <v>44871</v>
      </c>
      <c r="B689" s="68" t="s">
        <v>2036</v>
      </c>
      <c r="C689" s="57" t="s">
        <v>168</v>
      </c>
      <c r="D689" s="58">
        <v>52.06</v>
      </c>
      <c r="E689" s="69"/>
    </row>
    <row r="690" spans="1:5">
      <c r="A690" s="64">
        <v>449</v>
      </c>
      <c r="B690" s="65" t="s">
        <v>2037</v>
      </c>
      <c r="C690" s="66"/>
      <c r="D690" s="66"/>
      <c r="E690" s="67"/>
    </row>
    <row r="691" ht="30" spans="1:5">
      <c r="A691" s="68">
        <v>44905</v>
      </c>
      <c r="B691" s="68" t="s">
        <v>2038</v>
      </c>
      <c r="C691" s="57" t="s">
        <v>168</v>
      </c>
      <c r="D691" s="58">
        <v>73.82</v>
      </c>
      <c r="E691" s="69"/>
    </row>
    <row r="692" ht="30" spans="1:5">
      <c r="A692" s="68">
        <v>44951</v>
      </c>
      <c r="B692" s="68" t="s">
        <v>2039</v>
      </c>
      <c r="C692" s="57" t="s">
        <v>168</v>
      </c>
      <c r="D692" s="58">
        <v>19.51</v>
      </c>
      <c r="E692" s="69"/>
    </row>
    <row r="693" spans="1:5">
      <c r="A693" s="64">
        <v>450</v>
      </c>
      <c r="B693" s="65" t="s">
        <v>2040</v>
      </c>
      <c r="C693" s="66"/>
      <c r="D693" s="66"/>
      <c r="E693" s="67"/>
    </row>
    <row r="694" ht="30" spans="1:5">
      <c r="A694" s="68">
        <v>45001</v>
      </c>
      <c r="B694" s="68" t="s">
        <v>2041</v>
      </c>
      <c r="C694" s="57" t="s">
        <v>168</v>
      </c>
      <c r="D694" s="58">
        <v>13.53</v>
      </c>
      <c r="E694" s="69"/>
    </row>
    <row r="695" ht="30" spans="1:5">
      <c r="A695" s="68">
        <v>45002</v>
      </c>
      <c r="B695" s="68" t="s">
        <v>2042</v>
      </c>
      <c r="C695" s="57" t="s">
        <v>168</v>
      </c>
      <c r="D695" s="58">
        <v>16.62</v>
      </c>
      <c r="E695" s="69"/>
    </row>
    <row r="696" ht="30" spans="1:5">
      <c r="A696" s="68">
        <v>45003</v>
      </c>
      <c r="B696" s="68" t="s">
        <v>2043</v>
      </c>
      <c r="C696" s="57" t="s">
        <v>168</v>
      </c>
      <c r="D696" s="58">
        <v>26.09</v>
      </c>
      <c r="E696" s="69"/>
    </row>
    <row r="697" ht="30" spans="1:5">
      <c r="A697" s="68">
        <v>45005</v>
      </c>
      <c r="B697" s="68" t="s">
        <v>2044</v>
      </c>
      <c r="C697" s="57" t="s">
        <v>168</v>
      </c>
      <c r="D697" s="58">
        <v>43.43</v>
      </c>
      <c r="E697" s="69"/>
    </row>
    <row r="698" spans="1:5">
      <c r="A698" s="68">
        <v>45017</v>
      </c>
      <c r="B698" s="68" t="s">
        <v>2045</v>
      </c>
      <c r="C698" s="57" t="s">
        <v>168</v>
      </c>
      <c r="D698" s="58">
        <v>1.86</v>
      </c>
      <c r="E698" s="69"/>
    </row>
    <row r="699" ht="30" spans="1:5">
      <c r="A699" s="68">
        <v>45020</v>
      </c>
      <c r="B699" s="68" t="s">
        <v>2046</v>
      </c>
      <c r="C699" s="57" t="s">
        <v>168</v>
      </c>
      <c r="D699" s="58">
        <v>2.88</v>
      </c>
      <c r="E699" s="69"/>
    </row>
    <row r="700" spans="1:5">
      <c r="A700" s="68">
        <v>45021</v>
      </c>
      <c r="B700" s="68" t="s">
        <v>2047</v>
      </c>
      <c r="C700" s="57" t="s">
        <v>168</v>
      </c>
      <c r="D700" s="58">
        <v>2.88</v>
      </c>
      <c r="E700" s="69"/>
    </row>
    <row r="701" ht="30" spans="1:5">
      <c r="A701" s="68">
        <v>45035</v>
      </c>
      <c r="B701" s="68" t="s">
        <v>2048</v>
      </c>
      <c r="C701" s="57" t="s">
        <v>168</v>
      </c>
      <c r="D701" s="58">
        <v>45.73</v>
      </c>
      <c r="E701" s="69"/>
    </row>
    <row r="702" ht="30" spans="1:5">
      <c r="A702" s="68">
        <v>45037</v>
      </c>
      <c r="B702" s="68" t="s">
        <v>2049</v>
      </c>
      <c r="C702" s="57" t="s">
        <v>168</v>
      </c>
      <c r="D702" s="58">
        <v>184.13</v>
      </c>
      <c r="E702" s="69"/>
    </row>
    <row r="703" ht="30" spans="1:5">
      <c r="A703" s="68">
        <v>45044</v>
      </c>
      <c r="B703" s="68" t="s">
        <v>2050</v>
      </c>
      <c r="C703" s="57" t="s">
        <v>168</v>
      </c>
      <c r="D703" s="58">
        <v>28.04</v>
      </c>
      <c r="E703" s="69"/>
    </row>
    <row r="704" spans="1:5">
      <c r="A704" s="68">
        <v>45067</v>
      </c>
      <c r="B704" s="68" t="s">
        <v>2051</v>
      </c>
      <c r="C704" s="57" t="s">
        <v>168</v>
      </c>
      <c r="D704" s="58">
        <v>17.6</v>
      </c>
      <c r="E704" s="69"/>
    </row>
    <row r="705" spans="1:5">
      <c r="A705" s="64">
        <v>451</v>
      </c>
      <c r="B705" s="65" t="s">
        <v>2052</v>
      </c>
      <c r="C705" s="66"/>
      <c r="D705" s="66"/>
      <c r="E705" s="67"/>
    </row>
    <row r="706" spans="1:5">
      <c r="A706" s="68">
        <v>45104</v>
      </c>
      <c r="B706" s="68" t="s">
        <v>2053</v>
      </c>
      <c r="C706" s="57" t="s">
        <v>168</v>
      </c>
      <c r="D706" s="58">
        <v>1.75</v>
      </c>
      <c r="E706" s="69"/>
    </row>
    <row r="707" spans="1:5">
      <c r="A707" s="64">
        <v>452</v>
      </c>
      <c r="B707" s="65" t="s">
        <v>2052</v>
      </c>
      <c r="C707" s="66"/>
      <c r="D707" s="66"/>
      <c r="E707" s="67"/>
    </row>
    <row r="708" ht="30" spans="1:5">
      <c r="A708" s="68">
        <v>45270</v>
      </c>
      <c r="B708" s="68" t="s">
        <v>2054</v>
      </c>
      <c r="C708" s="57" t="s">
        <v>168</v>
      </c>
      <c r="D708" s="58">
        <v>9.2</v>
      </c>
      <c r="E708" s="69"/>
    </row>
    <row r="709" spans="1:5">
      <c r="A709" s="64">
        <v>453</v>
      </c>
      <c r="B709" s="65" t="s">
        <v>2055</v>
      </c>
      <c r="C709" s="66"/>
      <c r="D709" s="66"/>
      <c r="E709" s="67"/>
    </row>
    <row r="710" ht="30" spans="1:5">
      <c r="A710" s="68">
        <v>45333</v>
      </c>
      <c r="B710" s="68" t="s">
        <v>2056</v>
      </c>
      <c r="C710" s="57" t="s">
        <v>168</v>
      </c>
      <c r="D710" s="58">
        <v>127.46</v>
      </c>
      <c r="E710" s="69"/>
    </row>
    <row r="711" ht="30" spans="1:5">
      <c r="A711" s="68">
        <v>45363</v>
      </c>
      <c r="B711" s="68" t="s">
        <v>2057</v>
      </c>
      <c r="C711" s="57" t="s">
        <v>168</v>
      </c>
      <c r="D711" s="58">
        <v>168.41</v>
      </c>
      <c r="E711" s="69"/>
    </row>
    <row r="712" ht="30" spans="1:5">
      <c r="A712" s="68">
        <v>45364</v>
      </c>
      <c r="B712" s="68" t="s">
        <v>2058</v>
      </c>
      <c r="C712" s="57" t="s">
        <v>168</v>
      </c>
      <c r="D712" s="58">
        <v>190.35</v>
      </c>
      <c r="E712" s="69"/>
    </row>
    <row r="713" ht="30" spans="1:5">
      <c r="A713" s="68">
        <v>45373</v>
      </c>
      <c r="B713" s="68" t="s">
        <v>2059</v>
      </c>
      <c r="C713" s="57" t="s">
        <v>168</v>
      </c>
      <c r="D713" s="58">
        <v>131.76</v>
      </c>
      <c r="E713" s="69"/>
    </row>
    <row r="714" spans="1:5">
      <c r="A714" s="64">
        <v>454</v>
      </c>
      <c r="B714" s="65" t="s">
        <v>2060</v>
      </c>
      <c r="C714" s="66"/>
      <c r="D714" s="66"/>
      <c r="E714" s="67"/>
    </row>
    <row r="715" ht="30" spans="1:5">
      <c r="A715" s="68">
        <v>45442</v>
      </c>
      <c r="B715" s="68" t="s">
        <v>2061</v>
      </c>
      <c r="C715" s="57" t="s">
        <v>168</v>
      </c>
      <c r="D715" s="60">
        <v>2186.04</v>
      </c>
      <c r="E715" s="69"/>
    </row>
    <row r="716" spans="1:5">
      <c r="A716" s="64">
        <v>455</v>
      </c>
      <c r="B716" s="65" t="s">
        <v>2062</v>
      </c>
      <c r="C716" s="66"/>
      <c r="D716" s="66"/>
      <c r="E716" s="67"/>
    </row>
    <row r="717" ht="30" spans="1:5">
      <c r="A717" s="68">
        <v>45501</v>
      </c>
      <c r="B717" s="68" t="s">
        <v>2063</v>
      </c>
      <c r="C717" s="57" t="s">
        <v>168</v>
      </c>
      <c r="D717" s="58">
        <v>5.99</v>
      </c>
      <c r="E717" s="69"/>
    </row>
    <row r="718" ht="30" spans="1:5">
      <c r="A718" s="68">
        <v>45502</v>
      </c>
      <c r="B718" s="68" t="s">
        <v>2064</v>
      </c>
      <c r="C718" s="57" t="s">
        <v>168</v>
      </c>
      <c r="D718" s="58">
        <v>7.84</v>
      </c>
      <c r="E718" s="69"/>
    </row>
    <row r="719" ht="30" spans="1:5">
      <c r="A719" s="68">
        <v>45505</v>
      </c>
      <c r="B719" s="68" t="s">
        <v>2065</v>
      </c>
      <c r="C719" s="57" t="s">
        <v>168</v>
      </c>
      <c r="D719" s="58">
        <v>7.78</v>
      </c>
      <c r="E719" s="69"/>
    </row>
    <row r="720" ht="30" spans="1:5">
      <c r="A720" s="68">
        <v>45519</v>
      </c>
      <c r="B720" s="68" t="s">
        <v>2066</v>
      </c>
      <c r="C720" s="57" t="s">
        <v>168</v>
      </c>
      <c r="D720" s="58">
        <v>10.81</v>
      </c>
      <c r="E720" s="69"/>
    </row>
    <row r="721" ht="30" spans="1:5">
      <c r="A721" s="68">
        <v>45520</v>
      </c>
      <c r="B721" s="68" t="s">
        <v>2067</v>
      </c>
      <c r="C721" s="57" t="s">
        <v>168</v>
      </c>
      <c r="D721" s="58">
        <v>9.48</v>
      </c>
      <c r="E721" s="69"/>
    </row>
    <row r="722" ht="30" spans="1:5">
      <c r="A722" s="68">
        <v>45523</v>
      </c>
      <c r="B722" s="68" t="s">
        <v>2068</v>
      </c>
      <c r="C722" s="57" t="s">
        <v>168</v>
      </c>
      <c r="D722" s="58">
        <v>9.35</v>
      </c>
      <c r="E722" s="69"/>
    </row>
    <row r="723" spans="1:5">
      <c r="A723" s="68">
        <v>45525</v>
      </c>
      <c r="B723" s="68" t="s">
        <v>2069</v>
      </c>
      <c r="C723" s="57" t="s">
        <v>168</v>
      </c>
      <c r="D723" s="58">
        <v>4.62</v>
      </c>
      <c r="E723" s="69"/>
    </row>
    <row r="724" spans="1:5">
      <c r="A724" s="68">
        <v>45526</v>
      </c>
      <c r="B724" s="68" t="s">
        <v>2070</v>
      </c>
      <c r="C724" s="57" t="s">
        <v>168</v>
      </c>
      <c r="D724" s="58">
        <v>9.6</v>
      </c>
      <c r="E724" s="69"/>
    </row>
    <row r="725" spans="1:5">
      <c r="A725" s="64">
        <v>460</v>
      </c>
      <c r="B725" s="65" t="s">
        <v>2071</v>
      </c>
      <c r="C725" s="66"/>
      <c r="D725" s="66"/>
      <c r="E725" s="67"/>
    </row>
    <row r="726" ht="60" spans="1:5">
      <c r="A726" s="68">
        <v>46001</v>
      </c>
      <c r="B726" s="68" t="s">
        <v>2072</v>
      </c>
      <c r="C726" s="57" t="s">
        <v>168</v>
      </c>
      <c r="D726" s="58">
        <v>45.98</v>
      </c>
      <c r="E726" s="69"/>
    </row>
    <row r="727" ht="60" spans="1:5">
      <c r="A727" s="68">
        <v>46002</v>
      </c>
      <c r="B727" s="68" t="s">
        <v>2073</v>
      </c>
      <c r="C727" s="57" t="s">
        <v>168</v>
      </c>
      <c r="D727" s="58">
        <v>56.02</v>
      </c>
      <c r="E727" s="69"/>
    </row>
    <row r="728" ht="60" spans="1:5">
      <c r="A728" s="68">
        <v>46003</v>
      </c>
      <c r="B728" s="68" t="s">
        <v>2074</v>
      </c>
      <c r="C728" s="57" t="s">
        <v>168</v>
      </c>
      <c r="D728" s="58">
        <v>108.97</v>
      </c>
      <c r="E728" s="69"/>
    </row>
    <row r="729" ht="60" spans="1:5">
      <c r="A729" s="68">
        <v>46004</v>
      </c>
      <c r="B729" s="68" t="s">
        <v>2075</v>
      </c>
      <c r="C729" s="57" t="s">
        <v>168</v>
      </c>
      <c r="D729" s="58">
        <v>115.56</v>
      </c>
      <c r="E729" s="69"/>
    </row>
    <row r="730" ht="60" spans="1:5">
      <c r="A730" s="68">
        <v>46009</v>
      </c>
      <c r="B730" s="68" t="s">
        <v>2076</v>
      </c>
      <c r="C730" s="57" t="s">
        <v>168</v>
      </c>
      <c r="D730" s="58">
        <v>33.62</v>
      </c>
      <c r="E730" s="69"/>
    </row>
    <row r="731" ht="30" spans="1:5">
      <c r="A731" s="68">
        <v>46027</v>
      </c>
      <c r="B731" s="68" t="s">
        <v>2077</v>
      </c>
      <c r="C731" s="57" t="s">
        <v>168</v>
      </c>
      <c r="D731" s="58">
        <v>21.27</v>
      </c>
      <c r="E731" s="69"/>
    </row>
    <row r="732" ht="30" spans="1:5">
      <c r="A732" s="68">
        <v>46028</v>
      </c>
      <c r="B732" s="68" t="s">
        <v>2078</v>
      </c>
      <c r="C732" s="57" t="s">
        <v>168</v>
      </c>
      <c r="D732" s="58">
        <v>42.93</v>
      </c>
      <c r="E732" s="69"/>
    </row>
    <row r="733" ht="60" spans="1:5">
      <c r="A733" s="68">
        <v>46036</v>
      </c>
      <c r="B733" s="68" t="s">
        <v>2079</v>
      </c>
      <c r="C733" s="57" t="s">
        <v>168</v>
      </c>
      <c r="D733" s="58">
        <v>40.39</v>
      </c>
      <c r="E733" s="69"/>
    </row>
    <row r="734" ht="60" spans="1:5">
      <c r="A734" s="68">
        <v>46038</v>
      </c>
      <c r="B734" s="68" t="s">
        <v>2080</v>
      </c>
      <c r="C734" s="57" t="s">
        <v>168</v>
      </c>
      <c r="D734" s="58">
        <v>127.82</v>
      </c>
      <c r="E734" s="69"/>
    </row>
    <row r="735" ht="30" spans="1:5">
      <c r="A735" s="68">
        <v>46043</v>
      </c>
      <c r="B735" s="68" t="s">
        <v>2081</v>
      </c>
      <c r="C735" s="57" t="s">
        <v>168</v>
      </c>
      <c r="D735" s="58">
        <v>468.77</v>
      </c>
      <c r="E735" s="69"/>
    </row>
    <row r="736" ht="30" spans="1:5">
      <c r="A736" s="68">
        <v>46058</v>
      </c>
      <c r="B736" s="68" t="s">
        <v>2082</v>
      </c>
      <c r="C736" s="57" t="s">
        <v>168</v>
      </c>
      <c r="D736" s="58">
        <v>156.53</v>
      </c>
      <c r="E736" s="69"/>
    </row>
    <row r="737" ht="60" spans="1:5">
      <c r="A737" s="68">
        <v>46078</v>
      </c>
      <c r="B737" s="68" t="s">
        <v>2083</v>
      </c>
      <c r="C737" s="57" t="s">
        <v>168</v>
      </c>
      <c r="D737" s="58">
        <v>95.36</v>
      </c>
      <c r="E737" s="69"/>
    </row>
    <row r="738" spans="1:5">
      <c r="A738" s="64">
        <v>465</v>
      </c>
      <c r="B738" s="65" t="s">
        <v>2084</v>
      </c>
      <c r="C738" s="66"/>
      <c r="D738" s="66"/>
      <c r="E738" s="67"/>
    </row>
    <row r="739" ht="30" spans="1:5">
      <c r="A739" s="68">
        <v>46501</v>
      </c>
      <c r="B739" s="68" t="s">
        <v>2085</v>
      </c>
      <c r="C739" s="57" t="s">
        <v>168</v>
      </c>
      <c r="D739" s="58">
        <v>54.44</v>
      </c>
      <c r="E739" s="69"/>
    </row>
    <row r="740" spans="1:5">
      <c r="A740" s="68">
        <v>46504</v>
      </c>
      <c r="B740" s="68" t="s">
        <v>2086</v>
      </c>
      <c r="C740" s="57" t="s">
        <v>168</v>
      </c>
      <c r="D740" s="58">
        <v>6.78</v>
      </c>
      <c r="E740" s="69"/>
    </row>
    <row r="741" spans="1:5">
      <c r="A741" s="68">
        <v>46506</v>
      </c>
      <c r="B741" s="68" t="s">
        <v>2087</v>
      </c>
      <c r="C741" s="57" t="s">
        <v>168</v>
      </c>
      <c r="D741" s="58">
        <v>19.26</v>
      </c>
      <c r="E741" s="69"/>
    </row>
    <row r="742" spans="1:5">
      <c r="A742" s="68">
        <v>46509</v>
      </c>
      <c r="B742" s="68" t="s">
        <v>2088</v>
      </c>
      <c r="C742" s="57" t="s">
        <v>168</v>
      </c>
      <c r="D742" s="58">
        <v>7.03</v>
      </c>
      <c r="E742" s="69"/>
    </row>
    <row r="743" ht="30" spans="1:5">
      <c r="A743" s="68">
        <v>46513</v>
      </c>
      <c r="B743" s="68" t="s">
        <v>2089</v>
      </c>
      <c r="C743" s="57" t="s">
        <v>168</v>
      </c>
      <c r="D743" s="58">
        <v>52.6</v>
      </c>
      <c r="E743" s="69"/>
    </row>
    <row r="744" spans="1:5">
      <c r="A744" s="68">
        <v>46524</v>
      </c>
      <c r="B744" s="68" t="s">
        <v>2090</v>
      </c>
      <c r="C744" s="57" t="s">
        <v>168</v>
      </c>
      <c r="D744" s="58">
        <v>6.72</v>
      </c>
      <c r="E744" s="69"/>
    </row>
    <row r="745" spans="1:5">
      <c r="A745" s="68">
        <v>46525</v>
      </c>
      <c r="B745" s="68" t="s">
        <v>2091</v>
      </c>
      <c r="C745" s="57" t="s">
        <v>168</v>
      </c>
      <c r="D745" s="58">
        <v>6.72</v>
      </c>
      <c r="E745" s="69"/>
    </row>
    <row r="746" spans="1:5">
      <c r="A746" s="64">
        <v>466</v>
      </c>
      <c r="B746" s="65" t="s">
        <v>2092</v>
      </c>
      <c r="C746" s="66"/>
      <c r="D746" s="66"/>
      <c r="E746" s="67"/>
    </row>
    <row r="747" ht="45" spans="1:5">
      <c r="A747" s="68">
        <v>46636</v>
      </c>
      <c r="B747" s="68" t="s">
        <v>2093</v>
      </c>
      <c r="C747" s="57" t="s">
        <v>168</v>
      </c>
      <c r="D747" s="58">
        <v>30.13</v>
      </c>
      <c r="E747" s="69"/>
    </row>
    <row r="748" spans="1:5">
      <c r="A748" s="68">
        <v>46656</v>
      </c>
      <c r="B748" s="68" t="s">
        <v>2094</v>
      </c>
      <c r="C748" s="57" t="s">
        <v>168</v>
      </c>
      <c r="D748" s="58">
        <v>21.68</v>
      </c>
      <c r="E748" s="69"/>
    </row>
    <row r="749" ht="30" spans="1:5">
      <c r="A749" s="68">
        <v>46689</v>
      </c>
      <c r="B749" s="68" t="s">
        <v>2095</v>
      </c>
      <c r="C749" s="57" t="s">
        <v>168</v>
      </c>
      <c r="D749" s="58">
        <v>156</v>
      </c>
      <c r="E749" s="69"/>
    </row>
    <row r="750" spans="1:5">
      <c r="A750" s="64">
        <v>469</v>
      </c>
      <c r="B750" s="65" t="s">
        <v>2096</v>
      </c>
      <c r="C750" s="66"/>
      <c r="D750" s="66"/>
      <c r="E750" s="67"/>
    </row>
    <row r="751" ht="30" spans="1:5">
      <c r="A751" s="68">
        <v>46998</v>
      </c>
      <c r="B751" s="68" t="s">
        <v>2097</v>
      </c>
      <c r="C751" s="57" t="s">
        <v>168</v>
      </c>
      <c r="D751" s="58">
        <v>110.32</v>
      </c>
      <c r="E751" s="69"/>
    </row>
    <row r="752" spans="1:5">
      <c r="A752" s="64">
        <v>472</v>
      </c>
      <c r="B752" s="65" t="s">
        <v>2098</v>
      </c>
      <c r="C752" s="66"/>
      <c r="D752" s="66"/>
      <c r="E752" s="67"/>
    </row>
    <row r="753" ht="30" spans="1:5">
      <c r="A753" s="68">
        <v>47206</v>
      </c>
      <c r="B753" s="68" t="s">
        <v>2099</v>
      </c>
      <c r="C753" s="57" t="s">
        <v>168</v>
      </c>
      <c r="D753" s="58">
        <v>149.51</v>
      </c>
      <c r="E753" s="69"/>
    </row>
    <row r="754" ht="45" spans="1:5">
      <c r="A754" s="68">
        <v>47239</v>
      </c>
      <c r="B754" s="68" t="s">
        <v>2100</v>
      </c>
      <c r="C754" s="57" t="s">
        <v>168</v>
      </c>
      <c r="D754" s="58">
        <v>192.96</v>
      </c>
      <c r="E754" s="69"/>
    </row>
    <row r="755" spans="1:5">
      <c r="A755" s="64">
        <v>474</v>
      </c>
      <c r="B755" s="65" t="s">
        <v>2096</v>
      </c>
      <c r="C755" s="66"/>
      <c r="D755" s="66"/>
      <c r="E755" s="67"/>
    </row>
    <row r="756" ht="30" spans="1:5">
      <c r="A756" s="68">
        <v>47467</v>
      </c>
      <c r="B756" s="68" t="s">
        <v>2101</v>
      </c>
      <c r="C756" s="57" t="s">
        <v>168</v>
      </c>
      <c r="D756" s="58">
        <v>95.1</v>
      </c>
      <c r="E756" s="69"/>
    </row>
    <row r="757" spans="1:5">
      <c r="A757" s="64">
        <v>475</v>
      </c>
      <c r="B757" s="65" t="s">
        <v>2102</v>
      </c>
      <c r="C757" s="66"/>
      <c r="D757" s="66"/>
      <c r="E757" s="67"/>
    </row>
    <row r="758" ht="30" spans="1:5">
      <c r="A758" s="68">
        <v>47526</v>
      </c>
      <c r="B758" s="68" t="s">
        <v>2103</v>
      </c>
      <c r="C758" s="57" t="s">
        <v>168</v>
      </c>
      <c r="D758" s="58">
        <v>115.95</v>
      </c>
      <c r="E758" s="69"/>
    </row>
    <row r="759" ht="30" spans="1:5">
      <c r="A759" s="68">
        <v>47527</v>
      </c>
      <c r="B759" s="68" t="s">
        <v>2104</v>
      </c>
      <c r="C759" s="57" t="s">
        <v>168</v>
      </c>
      <c r="D759" s="58">
        <v>522.48</v>
      </c>
      <c r="E759" s="69"/>
    </row>
    <row r="760" ht="30" spans="1:5">
      <c r="A760" s="68">
        <v>47530</v>
      </c>
      <c r="B760" s="68" t="s">
        <v>2105</v>
      </c>
      <c r="C760" s="57" t="s">
        <v>168</v>
      </c>
      <c r="D760" s="58">
        <v>541.18</v>
      </c>
      <c r="E760" s="69"/>
    </row>
    <row r="761" ht="30" spans="1:5">
      <c r="A761" s="68">
        <v>47561</v>
      </c>
      <c r="B761" s="68" t="s">
        <v>2106</v>
      </c>
      <c r="C761" s="57" t="s">
        <v>168</v>
      </c>
      <c r="D761" s="58">
        <v>44.4</v>
      </c>
      <c r="E761" s="69"/>
    </row>
    <row r="762" ht="30" spans="1:5">
      <c r="A762" s="68">
        <v>47566</v>
      </c>
      <c r="B762" s="68" t="s">
        <v>2107</v>
      </c>
      <c r="C762" s="57" t="s">
        <v>168</v>
      </c>
      <c r="D762" s="58">
        <v>900.4</v>
      </c>
      <c r="E762" s="69"/>
    </row>
    <row r="763" ht="30" spans="1:5">
      <c r="A763" s="68">
        <v>47574</v>
      </c>
      <c r="B763" s="68" t="s">
        <v>2108</v>
      </c>
      <c r="C763" s="57" t="s">
        <v>168</v>
      </c>
      <c r="D763" s="60">
        <v>2090.67</v>
      </c>
      <c r="E763" s="69"/>
    </row>
    <row r="764" spans="1:5">
      <c r="A764" s="64">
        <v>476</v>
      </c>
      <c r="B764" s="65" t="s">
        <v>2109</v>
      </c>
      <c r="C764" s="66"/>
      <c r="D764" s="66"/>
      <c r="E764" s="67"/>
    </row>
    <row r="765" ht="30" spans="1:5">
      <c r="A765" s="68">
        <v>47633</v>
      </c>
      <c r="B765" s="68" t="s">
        <v>2110</v>
      </c>
      <c r="C765" s="57" t="s">
        <v>168</v>
      </c>
      <c r="D765" s="60">
        <v>1002.25</v>
      </c>
      <c r="E765" s="69"/>
    </row>
    <row r="766" ht="30" spans="1:5">
      <c r="A766" s="68">
        <v>47634</v>
      </c>
      <c r="B766" s="68" t="s">
        <v>2111</v>
      </c>
      <c r="C766" s="57" t="s">
        <v>168</v>
      </c>
      <c r="D766" s="58">
        <v>878.13</v>
      </c>
      <c r="E766" s="69"/>
    </row>
    <row r="767" spans="1:5">
      <c r="A767" s="64">
        <v>477</v>
      </c>
      <c r="B767" s="65" t="s">
        <v>2109</v>
      </c>
      <c r="C767" s="66"/>
      <c r="D767" s="66"/>
      <c r="E767" s="67"/>
    </row>
    <row r="768" ht="30" spans="1:5">
      <c r="A768" s="68">
        <v>47795</v>
      </c>
      <c r="B768" s="68" t="s">
        <v>2112</v>
      </c>
      <c r="C768" s="57" t="s">
        <v>168</v>
      </c>
      <c r="D768" s="58">
        <v>439.74</v>
      </c>
      <c r="E768" s="69"/>
    </row>
    <row r="769" spans="1:5">
      <c r="A769" s="64">
        <v>478</v>
      </c>
      <c r="B769" s="65" t="s">
        <v>2113</v>
      </c>
      <c r="C769" s="66"/>
      <c r="D769" s="66"/>
      <c r="E769" s="67"/>
    </row>
    <row r="770" ht="30" spans="1:5">
      <c r="A770" s="68">
        <v>47855</v>
      </c>
      <c r="B770" s="68" t="s">
        <v>2114</v>
      </c>
      <c r="C770" s="57" t="s">
        <v>168</v>
      </c>
      <c r="D770" s="58">
        <v>89.85</v>
      </c>
      <c r="E770" s="69"/>
    </row>
    <row r="771" ht="30" spans="1:5">
      <c r="A771" s="68">
        <v>47862</v>
      </c>
      <c r="B771" s="68" t="s">
        <v>2115</v>
      </c>
      <c r="C771" s="57" t="s">
        <v>168</v>
      </c>
      <c r="D771" s="58">
        <v>172.2</v>
      </c>
      <c r="E771" s="69"/>
    </row>
    <row r="772" spans="1:5">
      <c r="A772" s="64">
        <v>480</v>
      </c>
      <c r="B772" s="65" t="s">
        <v>2116</v>
      </c>
      <c r="C772" s="66"/>
      <c r="D772" s="66"/>
      <c r="E772" s="67"/>
    </row>
    <row r="773" ht="30" spans="1:5">
      <c r="A773" s="68">
        <v>48002</v>
      </c>
      <c r="B773" s="68" t="s">
        <v>2117</v>
      </c>
      <c r="C773" s="57" t="s">
        <v>168</v>
      </c>
      <c r="D773" s="58">
        <v>54.13</v>
      </c>
      <c r="E773" s="69"/>
    </row>
    <row r="774" ht="30" spans="1:5">
      <c r="A774" s="68">
        <v>48004</v>
      </c>
      <c r="B774" s="68" t="s">
        <v>2118</v>
      </c>
      <c r="C774" s="57" t="s">
        <v>168</v>
      </c>
      <c r="D774" s="58">
        <v>135.57</v>
      </c>
      <c r="E774" s="69"/>
    </row>
    <row r="775" spans="1:5">
      <c r="A775" s="68">
        <v>48008</v>
      </c>
      <c r="B775" s="68" t="s">
        <v>2119</v>
      </c>
      <c r="C775" s="57" t="s">
        <v>168</v>
      </c>
      <c r="D775" s="58">
        <v>94.98</v>
      </c>
      <c r="E775" s="69"/>
    </row>
    <row r="776" ht="30" spans="1:5">
      <c r="A776" s="68">
        <v>48015</v>
      </c>
      <c r="B776" s="68" t="s">
        <v>2120</v>
      </c>
      <c r="C776" s="57" t="s">
        <v>168</v>
      </c>
      <c r="D776" s="58">
        <v>91.64</v>
      </c>
      <c r="E776" s="69"/>
    </row>
    <row r="777" ht="30" spans="1:5">
      <c r="A777" s="68">
        <v>48020</v>
      </c>
      <c r="B777" s="68" t="s">
        <v>2121</v>
      </c>
      <c r="C777" s="57" t="s">
        <v>168</v>
      </c>
      <c r="D777" s="58">
        <v>8.78</v>
      </c>
      <c r="E777" s="69"/>
    </row>
    <row r="778" spans="1:5">
      <c r="A778" s="68">
        <v>48035</v>
      </c>
      <c r="B778" s="68" t="s">
        <v>2122</v>
      </c>
      <c r="C778" s="57" t="s">
        <v>168</v>
      </c>
      <c r="D778" s="58">
        <v>28.48</v>
      </c>
      <c r="E778" s="69"/>
    </row>
    <row r="779" ht="30" spans="1:5">
      <c r="A779" s="68">
        <v>48036</v>
      </c>
      <c r="B779" s="68" t="s">
        <v>2123</v>
      </c>
      <c r="C779" s="57" t="s">
        <v>168</v>
      </c>
      <c r="D779" s="58">
        <v>74.62</v>
      </c>
      <c r="E779" s="69"/>
    </row>
    <row r="780" ht="45" spans="1:5">
      <c r="A780" s="68">
        <v>48038</v>
      </c>
      <c r="B780" s="68" t="s">
        <v>2124</v>
      </c>
      <c r="C780" s="57" t="s">
        <v>168</v>
      </c>
      <c r="D780" s="58">
        <v>12</v>
      </c>
      <c r="E780" s="69"/>
    </row>
    <row r="781" ht="30" spans="1:5">
      <c r="A781" s="68">
        <v>48041</v>
      </c>
      <c r="B781" s="68" t="s">
        <v>2125</v>
      </c>
      <c r="C781" s="57" t="s">
        <v>168</v>
      </c>
      <c r="D781" s="58">
        <v>162.11</v>
      </c>
      <c r="E781" s="69"/>
    </row>
    <row r="782" ht="30" spans="1:5">
      <c r="A782" s="68">
        <v>48050</v>
      </c>
      <c r="B782" s="68" t="s">
        <v>2126</v>
      </c>
      <c r="C782" s="57" t="s">
        <v>168</v>
      </c>
      <c r="D782" s="58">
        <v>12</v>
      </c>
      <c r="E782" s="69"/>
    </row>
    <row r="783" ht="30" spans="1:5">
      <c r="A783" s="68">
        <v>48051</v>
      </c>
      <c r="B783" s="68" t="s">
        <v>2127</v>
      </c>
      <c r="C783" s="57" t="s">
        <v>168</v>
      </c>
      <c r="D783" s="58">
        <v>10.16</v>
      </c>
      <c r="E783" s="69"/>
    </row>
    <row r="784" ht="30" spans="1:5">
      <c r="A784" s="68">
        <v>48052</v>
      </c>
      <c r="B784" s="68" t="s">
        <v>2128</v>
      </c>
      <c r="C784" s="57" t="s">
        <v>168</v>
      </c>
      <c r="D784" s="58">
        <v>7.7</v>
      </c>
      <c r="E784" s="69"/>
    </row>
    <row r="785" ht="30" spans="1:5">
      <c r="A785" s="68">
        <v>48053</v>
      </c>
      <c r="B785" s="68" t="s">
        <v>2129</v>
      </c>
      <c r="C785" s="57" t="s">
        <v>168</v>
      </c>
      <c r="D785" s="58">
        <v>26.64</v>
      </c>
      <c r="E785" s="69"/>
    </row>
    <row r="786" ht="30" spans="1:5">
      <c r="A786" s="68">
        <v>48054</v>
      </c>
      <c r="B786" s="68" t="s">
        <v>2130</v>
      </c>
      <c r="C786" s="57" t="s">
        <v>168</v>
      </c>
      <c r="D786" s="58">
        <v>6.69</v>
      </c>
      <c r="E786" s="69"/>
    </row>
    <row r="787" ht="30" spans="1:5">
      <c r="A787" s="68">
        <v>48055</v>
      </c>
      <c r="B787" s="68" t="s">
        <v>2131</v>
      </c>
      <c r="C787" s="57" t="s">
        <v>168</v>
      </c>
      <c r="D787" s="58">
        <v>14.79</v>
      </c>
      <c r="E787" s="69"/>
    </row>
    <row r="788" ht="30" spans="1:5">
      <c r="A788" s="68">
        <v>48056</v>
      </c>
      <c r="B788" s="68" t="s">
        <v>2132</v>
      </c>
      <c r="C788" s="57" t="s">
        <v>168</v>
      </c>
      <c r="D788" s="58">
        <v>5.77</v>
      </c>
      <c r="E788" s="69"/>
    </row>
    <row r="789" ht="30" spans="1:5">
      <c r="A789" s="68">
        <v>48057</v>
      </c>
      <c r="B789" s="68" t="s">
        <v>2133</v>
      </c>
      <c r="C789" s="57" t="s">
        <v>168</v>
      </c>
      <c r="D789" s="58">
        <v>8.21</v>
      </c>
      <c r="E789" s="69"/>
    </row>
    <row r="790" ht="30" spans="1:5">
      <c r="A790" s="68">
        <v>48064</v>
      </c>
      <c r="B790" s="68" t="s">
        <v>2134</v>
      </c>
      <c r="C790" s="57" t="s">
        <v>168</v>
      </c>
      <c r="D790" s="58">
        <v>12</v>
      </c>
      <c r="E790" s="69"/>
    </row>
    <row r="791" ht="30" spans="1:5">
      <c r="A791" s="68">
        <v>48067</v>
      </c>
      <c r="B791" s="68" t="s">
        <v>2135</v>
      </c>
      <c r="C791" s="57" t="s">
        <v>168</v>
      </c>
      <c r="D791" s="58">
        <v>1.57</v>
      </c>
      <c r="E791" s="69"/>
    </row>
    <row r="792" ht="30" spans="1:5">
      <c r="A792" s="68">
        <v>48070</v>
      </c>
      <c r="B792" s="68" t="s">
        <v>2136</v>
      </c>
      <c r="C792" s="57" t="s">
        <v>168</v>
      </c>
      <c r="D792" s="58">
        <v>1.22</v>
      </c>
      <c r="E792" s="69"/>
    </row>
    <row r="793" ht="30" spans="1:5">
      <c r="A793" s="68">
        <v>48085</v>
      </c>
      <c r="B793" s="68" t="s">
        <v>2137</v>
      </c>
      <c r="C793" s="57" t="s">
        <v>168</v>
      </c>
      <c r="D793" s="58">
        <v>51.24</v>
      </c>
      <c r="E793" s="69"/>
    </row>
    <row r="794" spans="1:5">
      <c r="A794" s="64">
        <v>481</v>
      </c>
      <c r="B794" s="65" t="s">
        <v>2138</v>
      </c>
      <c r="C794" s="66"/>
      <c r="D794" s="66"/>
      <c r="E794" s="67"/>
    </row>
    <row r="795" ht="30" spans="1:5">
      <c r="A795" s="68">
        <v>48120</v>
      </c>
      <c r="B795" s="68" t="s">
        <v>2139</v>
      </c>
      <c r="C795" s="57" t="s">
        <v>168</v>
      </c>
      <c r="D795" s="58">
        <v>10.16</v>
      </c>
      <c r="E795" s="69"/>
    </row>
    <row r="796" ht="30" spans="1:5">
      <c r="A796" s="68">
        <v>48145</v>
      </c>
      <c r="B796" s="68" t="s">
        <v>2140</v>
      </c>
      <c r="C796" s="57" t="s">
        <v>168</v>
      </c>
      <c r="D796" s="58">
        <v>3.54</v>
      </c>
      <c r="E796" s="69"/>
    </row>
    <row r="797" ht="30" spans="1:5">
      <c r="A797" s="68">
        <v>48146</v>
      </c>
      <c r="B797" s="68" t="s">
        <v>2141</v>
      </c>
      <c r="C797" s="57" t="s">
        <v>168</v>
      </c>
      <c r="D797" s="58">
        <v>3.77</v>
      </c>
      <c r="E797" s="69"/>
    </row>
    <row r="798" ht="30" spans="1:5">
      <c r="A798" s="68">
        <v>48149</v>
      </c>
      <c r="B798" s="68" t="s">
        <v>2142</v>
      </c>
      <c r="C798" s="57" t="s">
        <v>168</v>
      </c>
      <c r="D798" s="58">
        <v>22.98</v>
      </c>
      <c r="E798" s="69"/>
    </row>
    <row r="799" ht="30" spans="1:5">
      <c r="A799" s="68">
        <v>48150</v>
      </c>
      <c r="B799" s="68" t="s">
        <v>2143</v>
      </c>
      <c r="C799" s="57" t="s">
        <v>136</v>
      </c>
      <c r="D799" s="58">
        <v>29.58</v>
      </c>
      <c r="E799" s="69"/>
    </row>
    <row r="800" ht="30" spans="1:5">
      <c r="A800" s="68">
        <v>48151</v>
      </c>
      <c r="B800" s="68" t="s">
        <v>2144</v>
      </c>
      <c r="C800" s="57" t="s">
        <v>136</v>
      </c>
      <c r="D800" s="58">
        <v>22.67</v>
      </c>
      <c r="E800" s="69"/>
    </row>
    <row r="801" ht="30" spans="1:5">
      <c r="A801" s="68">
        <v>48152</v>
      </c>
      <c r="B801" s="68" t="s">
        <v>2145</v>
      </c>
      <c r="C801" s="57" t="s">
        <v>136</v>
      </c>
      <c r="D801" s="58">
        <v>12.14</v>
      </c>
      <c r="E801" s="69"/>
    </row>
    <row r="802" spans="1:5">
      <c r="A802" s="64">
        <v>483</v>
      </c>
      <c r="B802" s="65" t="s">
        <v>1798</v>
      </c>
      <c r="C802" s="66"/>
      <c r="D802" s="66"/>
      <c r="E802" s="67"/>
    </row>
    <row r="803" spans="1:5">
      <c r="A803" s="68">
        <v>48316</v>
      </c>
      <c r="B803" s="68" t="s">
        <v>2146</v>
      </c>
      <c r="C803" s="57" t="s">
        <v>168</v>
      </c>
      <c r="D803" s="58">
        <v>396.85</v>
      </c>
      <c r="E803" s="69"/>
    </row>
    <row r="804" ht="30" spans="1:5">
      <c r="A804" s="68">
        <v>48340</v>
      </c>
      <c r="B804" s="68" t="s">
        <v>2147</v>
      </c>
      <c r="C804" s="57" t="s">
        <v>168</v>
      </c>
      <c r="D804" s="58">
        <v>42.03</v>
      </c>
      <c r="E804" s="69"/>
    </row>
    <row r="805" ht="30" spans="1:5">
      <c r="A805" s="68">
        <v>48341</v>
      </c>
      <c r="B805" s="68" t="s">
        <v>2148</v>
      </c>
      <c r="C805" s="57" t="s">
        <v>168</v>
      </c>
      <c r="D805" s="58">
        <v>70.09</v>
      </c>
      <c r="E805" s="69"/>
    </row>
    <row r="806" ht="30" spans="1:5">
      <c r="A806" s="68">
        <v>48342</v>
      </c>
      <c r="B806" s="68" t="s">
        <v>2149</v>
      </c>
      <c r="C806" s="57" t="s">
        <v>168</v>
      </c>
      <c r="D806" s="58">
        <v>6.44</v>
      </c>
      <c r="E806" s="69"/>
    </row>
    <row r="807" ht="30" spans="1:5">
      <c r="A807" s="68">
        <v>48390</v>
      </c>
      <c r="B807" s="68" t="s">
        <v>2150</v>
      </c>
      <c r="C807" s="57" t="s">
        <v>136</v>
      </c>
      <c r="D807" s="58">
        <v>21.7</v>
      </c>
      <c r="E807" s="69"/>
    </row>
    <row r="808" spans="1:5">
      <c r="A808" s="64">
        <v>484</v>
      </c>
      <c r="B808" s="65" t="s">
        <v>2151</v>
      </c>
      <c r="C808" s="66"/>
      <c r="D808" s="66"/>
      <c r="E808" s="67"/>
    </row>
    <row r="809" ht="30" spans="1:5">
      <c r="A809" s="68">
        <v>48444</v>
      </c>
      <c r="B809" s="68" t="s">
        <v>2152</v>
      </c>
      <c r="C809" s="57" t="s">
        <v>168</v>
      </c>
      <c r="D809" s="58">
        <v>17.01</v>
      </c>
      <c r="E809" s="69"/>
    </row>
    <row r="810" ht="30" spans="1:5">
      <c r="A810" s="68">
        <v>48458</v>
      </c>
      <c r="B810" s="68" t="s">
        <v>2153</v>
      </c>
      <c r="C810" s="57" t="s">
        <v>168</v>
      </c>
      <c r="D810" s="58">
        <v>2.01</v>
      </c>
      <c r="E810" s="69"/>
    </row>
    <row r="811" ht="30" spans="1:5">
      <c r="A811" s="68">
        <v>48474</v>
      </c>
      <c r="B811" s="68" t="s">
        <v>2154</v>
      </c>
      <c r="C811" s="57" t="s">
        <v>168</v>
      </c>
      <c r="D811" s="58">
        <v>119.98</v>
      </c>
      <c r="E811" s="69"/>
    </row>
    <row r="812" spans="1:5">
      <c r="A812" s="64">
        <v>485</v>
      </c>
      <c r="B812" s="65" t="s">
        <v>2151</v>
      </c>
      <c r="C812" s="66"/>
      <c r="D812" s="66"/>
      <c r="E812" s="67"/>
    </row>
    <row r="813" spans="1:5">
      <c r="A813" s="68">
        <v>48502</v>
      </c>
      <c r="B813" s="68" t="s">
        <v>2155</v>
      </c>
      <c r="C813" s="57" t="s">
        <v>168</v>
      </c>
      <c r="D813" s="58">
        <v>0.53</v>
      </c>
      <c r="E813" s="69"/>
    </row>
    <row r="814" spans="1:5">
      <c r="A814" s="68">
        <v>48503</v>
      </c>
      <c r="B814" s="68" t="s">
        <v>2156</v>
      </c>
      <c r="C814" s="57" t="s">
        <v>168</v>
      </c>
      <c r="D814" s="58">
        <v>0.75</v>
      </c>
      <c r="E814" s="69"/>
    </row>
    <row r="815" spans="1:5">
      <c r="A815" s="68">
        <v>48505</v>
      </c>
      <c r="B815" s="68" t="s">
        <v>2157</v>
      </c>
      <c r="C815" s="57" t="s">
        <v>168</v>
      </c>
      <c r="D815" s="58">
        <v>1.23</v>
      </c>
      <c r="E815" s="69"/>
    </row>
    <row r="816" spans="1:5">
      <c r="A816" s="68">
        <v>48506</v>
      </c>
      <c r="B816" s="68" t="s">
        <v>2158</v>
      </c>
      <c r="C816" s="57" t="s">
        <v>168</v>
      </c>
      <c r="D816" s="58">
        <v>2.61</v>
      </c>
      <c r="E816" s="69"/>
    </row>
    <row r="817" spans="1:5">
      <c r="A817" s="68">
        <v>48508</v>
      </c>
      <c r="B817" s="68" t="s">
        <v>2159</v>
      </c>
      <c r="C817" s="57" t="s">
        <v>168</v>
      </c>
      <c r="D817" s="58">
        <v>3.7</v>
      </c>
      <c r="E817" s="69"/>
    </row>
    <row r="818" spans="1:5">
      <c r="A818" s="68">
        <v>48510</v>
      </c>
      <c r="B818" s="68" t="s">
        <v>2160</v>
      </c>
      <c r="C818" s="57" t="s">
        <v>168</v>
      </c>
      <c r="D818" s="58">
        <v>5.63</v>
      </c>
      <c r="E818" s="69"/>
    </row>
    <row r="819" spans="1:5">
      <c r="A819" s="68">
        <v>48512</v>
      </c>
      <c r="B819" s="68" t="s">
        <v>2161</v>
      </c>
      <c r="C819" s="57" t="s">
        <v>168</v>
      </c>
      <c r="D819" s="58">
        <v>34.77</v>
      </c>
      <c r="E819" s="69"/>
    </row>
    <row r="820" spans="1:5">
      <c r="A820" s="68">
        <v>48516</v>
      </c>
      <c r="B820" s="68" t="s">
        <v>2162</v>
      </c>
      <c r="C820" s="57" t="s">
        <v>168</v>
      </c>
      <c r="D820" s="58">
        <v>0.32</v>
      </c>
      <c r="E820" s="69"/>
    </row>
    <row r="821" spans="1:5">
      <c r="A821" s="68">
        <v>48517</v>
      </c>
      <c r="B821" s="68" t="s">
        <v>2163</v>
      </c>
      <c r="C821" s="57" t="s">
        <v>168</v>
      </c>
      <c r="D821" s="58">
        <v>0.58</v>
      </c>
      <c r="E821" s="69"/>
    </row>
    <row r="822" spans="1:5">
      <c r="A822" s="68">
        <v>48519</v>
      </c>
      <c r="B822" s="68" t="s">
        <v>2164</v>
      </c>
      <c r="C822" s="57" t="s">
        <v>168</v>
      </c>
      <c r="D822" s="58">
        <v>0.98</v>
      </c>
      <c r="E822" s="69"/>
    </row>
    <row r="823" spans="1:5">
      <c r="A823" s="68">
        <v>48520</v>
      </c>
      <c r="B823" s="68" t="s">
        <v>2165</v>
      </c>
      <c r="C823" s="57" t="s">
        <v>168</v>
      </c>
      <c r="D823" s="58">
        <v>1.85</v>
      </c>
      <c r="E823" s="69"/>
    </row>
    <row r="824" spans="1:5">
      <c r="A824" s="68">
        <v>48522</v>
      </c>
      <c r="B824" s="68" t="s">
        <v>2166</v>
      </c>
      <c r="C824" s="57" t="s">
        <v>168</v>
      </c>
      <c r="D824" s="58">
        <v>3.66</v>
      </c>
      <c r="E824" s="69"/>
    </row>
    <row r="825" spans="1:5">
      <c r="A825" s="68">
        <v>48524</v>
      </c>
      <c r="B825" s="68" t="s">
        <v>2167</v>
      </c>
      <c r="C825" s="57" t="s">
        <v>168</v>
      </c>
      <c r="D825" s="58">
        <v>5.11</v>
      </c>
      <c r="E825" s="69"/>
    </row>
    <row r="826" spans="1:5">
      <c r="A826" s="68">
        <v>48525</v>
      </c>
      <c r="B826" s="68" t="s">
        <v>2168</v>
      </c>
      <c r="C826" s="57" t="s">
        <v>168</v>
      </c>
      <c r="D826" s="58">
        <v>18.89</v>
      </c>
      <c r="E826" s="69"/>
    </row>
    <row r="827" ht="30" spans="1:5">
      <c r="A827" s="68">
        <v>48534</v>
      </c>
      <c r="B827" s="68" t="s">
        <v>2169</v>
      </c>
      <c r="C827" s="57" t="s">
        <v>168</v>
      </c>
      <c r="D827" s="58">
        <v>0.43</v>
      </c>
      <c r="E827" s="69"/>
    </row>
    <row r="828" ht="30" spans="1:5">
      <c r="A828" s="68">
        <v>48538</v>
      </c>
      <c r="B828" s="68" t="s">
        <v>2170</v>
      </c>
      <c r="C828" s="57" t="s">
        <v>168</v>
      </c>
      <c r="D828" s="58">
        <v>0.83</v>
      </c>
      <c r="E828" s="69"/>
    </row>
    <row r="829" ht="30" spans="1:5">
      <c r="A829" s="68">
        <v>48553</v>
      </c>
      <c r="B829" s="68" t="s">
        <v>2171</v>
      </c>
      <c r="C829" s="57" t="s">
        <v>168</v>
      </c>
      <c r="D829" s="58">
        <v>4.22</v>
      </c>
      <c r="E829" s="69"/>
    </row>
    <row r="830" ht="30" spans="1:5">
      <c r="A830" s="68">
        <v>48556</v>
      </c>
      <c r="B830" s="68" t="s">
        <v>2172</v>
      </c>
      <c r="C830" s="57" t="s">
        <v>168</v>
      </c>
      <c r="D830" s="58">
        <v>1.22</v>
      </c>
      <c r="E830" s="69"/>
    </row>
    <row r="831" spans="1:5">
      <c r="A831" s="68">
        <v>48589</v>
      </c>
      <c r="B831" s="68" t="s">
        <v>2173</v>
      </c>
      <c r="C831" s="57" t="s">
        <v>168</v>
      </c>
      <c r="D831" s="58">
        <v>20.08</v>
      </c>
      <c r="E831" s="69"/>
    </row>
    <row r="832" spans="1:5">
      <c r="A832" s="64">
        <v>486</v>
      </c>
      <c r="B832" s="65" t="s">
        <v>2151</v>
      </c>
      <c r="C832" s="66"/>
      <c r="D832" s="66"/>
      <c r="E832" s="67"/>
    </row>
    <row r="833" ht="30" spans="1:5">
      <c r="A833" s="68">
        <v>48604</v>
      </c>
      <c r="B833" s="68" t="s">
        <v>2174</v>
      </c>
      <c r="C833" s="57" t="s">
        <v>168</v>
      </c>
      <c r="D833" s="58">
        <v>1.43</v>
      </c>
      <c r="E833" s="69"/>
    </row>
    <row r="834" ht="30" spans="1:5">
      <c r="A834" s="68">
        <v>48605</v>
      </c>
      <c r="B834" s="68" t="s">
        <v>2175</v>
      </c>
      <c r="C834" s="57" t="s">
        <v>168</v>
      </c>
      <c r="D834" s="58">
        <v>2.44</v>
      </c>
      <c r="E834" s="69"/>
    </row>
    <row r="835" ht="30" spans="1:5">
      <c r="A835" s="68">
        <v>48606</v>
      </c>
      <c r="B835" s="68" t="s">
        <v>2176</v>
      </c>
      <c r="C835" s="57" t="s">
        <v>168</v>
      </c>
      <c r="D835" s="58">
        <v>4.19</v>
      </c>
      <c r="E835" s="69"/>
    </row>
    <row r="836" ht="30" spans="1:5">
      <c r="A836" s="68">
        <v>48607</v>
      </c>
      <c r="B836" s="68" t="s">
        <v>2177</v>
      </c>
      <c r="C836" s="57" t="s">
        <v>168</v>
      </c>
      <c r="D836" s="58">
        <v>6.3</v>
      </c>
      <c r="E836" s="69"/>
    </row>
    <row r="837" ht="30" spans="1:5">
      <c r="A837" s="68">
        <v>48634</v>
      </c>
      <c r="B837" s="68" t="s">
        <v>2178</v>
      </c>
      <c r="C837" s="57" t="s">
        <v>136</v>
      </c>
      <c r="D837" s="58">
        <v>15.42</v>
      </c>
      <c r="E837" s="69"/>
    </row>
    <row r="838" ht="30" spans="1:5">
      <c r="A838" s="68">
        <v>48678</v>
      </c>
      <c r="B838" s="68" t="s">
        <v>2179</v>
      </c>
      <c r="C838" s="57" t="s">
        <v>168</v>
      </c>
      <c r="D838" s="58">
        <v>2.08</v>
      </c>
      <c r="E838" s="69"/>
    </row>
    <row r="839" ht="30" spans="1:5">
      <c r="A839" s="68">
        <v>48679</v>
      </c>
      <c r="B839" s="68" t="s">
        <v>2180</v>
      </c>
      <c r="C839" s="57" t="s">
        <v>168</v>
      </c>
      <c r="D839" s="58">
        <v>4.72</v>
      </c>
      <c r="E839" s="69"/>
    </row>
    <row r="840" ht="30" spans="1:5">
      <c r="A840" s="68">
        <v>48680</v>
      </c>
      <c r="B840" s="68" t="s">
        <v>2181</v>
      </c>
      <c r="C840" s="57" t="s">
        <v>168</v>
      </c>
      <c r="D840" s="58">
        <v>8.21</v>
      </c>
      <c r="E840" s="69"/>
    </row>
    <row r="841" spans="1:5">
      <c r="A841" s="64">
        <v>487</v>
      </c>
      <c r="B841" s="65" t="s">
        <v>2182</v>
      </c>
      <c r="C841" s="66"/>
      <c r="D841" s="66"/>
      <c r="E841" s="67"/>
    </row>
    <row r="842" ht="30" spans="1:5">
      <c r="A842" s="68">
        <v>48701</v>
      </c>
      <c r="B842" s="68" t="s">
        <v>2183</v>
      </c>
      <c r="C842" s="57" t="s">
        <v>136</v>
      </c>
      <c r="D842" s="58">
        <v>9.15</v>
      </c>
      <c r="E842" s="69"/>
    </row>
    <row r="843" ht="30" spans="1:5">
      <c r="A843" s="68">
        <v>48730</v>
      </c>
      <c r="B843" s="68" t="s">
        <v>2184</v>
      </c>
      <c r="C843" s="57" t="s">
        <v>168</v>
      </c>
      <c r="D843" s="58">
        <v>67.27</v>
      </c>
      <c r="E843" s="69"/>
    </row>
    <row r="844" ht="30" spans="1:5">
      <c r="A844" s="68">
        <v>48744</v>
      </c>
      <c r="B844" s="68" t="s">
        <v>2185</v>
      </c>
      <c r="C844" s="57" t="s">
        <v>168</v>
      </c>
      <c r="D844" s="58">
        <v>40.8</v>
      </c>
      <c r="E844" s="69"/>
    </row>
    <row r="845" spans="1:5">
      <c r="A845" s="68">
        <v>48747</v>
      </c>
      <c r="B845" s="68" t="s">
        <v>2186</v>
      </c>
      <c r="C845" s="57" t="s">
        <v>168</v>
      </c>
      <c r="D845" s="58">
        <v>1.36</v>
      </c>
      <c r="E845" s="69"/>
    </row>
    <row r="846" ht="30" spans="1:5">
      <c r="A846" s="68">
        <v>48763</v>
      </c>
      <c r="B846" s="68" t="s">
        <v>2187</v>
      </c>
      <c r="C846" s="57" t="s">
        <v>168</v>
      </c>
      <c r="D846" s="58">
        <v>24.78</v>
      </c>
      <c r="E846" s="69"/>
    </row>
    <row r="847" spans="1:5">
      <c r="A847" s="68">
        <v>48772</v>
      </c>
      <c r="B847" s="68" t="s">
        <v>2188</v>
      </c>
      <c r="C847" s="57" t="s">
        <v>168</v>
      </c>
      <c r="D847" s="58">
        <v>139.85</v>
      </c>
      <c r="E847" s="69"/>
    </row>
    <row r="848" ht="30" spans="1:5">
      <c r="A848" s="68">
        <v>48782</v>
      </c>
      <c r="B848" s="68" t="s">
        <v>2189</v>
      </c>
      <c r="C848" s="57" t="s">
        <v>168</v>
      </c>
      <c r="D848" s="58">
        <v>16.64</v>
      </c>
      <c r="E848" s="69"/>
    </row>
    <row r="849" ht="30" spans="1:5">
      <c r="A849" s="68">
        <v>48784</v>
      </c>
      <c r="B849" s="68" t="s">
        <v>2190</v>
      </c>
      <c r="C849" s="57" t="s">
        <v>168</v>
      </c>
      <c r="D849" s="58">
        <v>141.72</v>
      </c>
      <c r="E849" s="69"/>
    </row>
    <row r="850" ht="30" spans="1:5">
      <c r="A850" s="68">
        <v>48790</v>
      </c>
      <c r="B850" s="68" t="s">
        <v>2191</v>
      </c>
      <c r="C850" s="57" t="s">
        <v>168</v>
      </c>
      <c r="D850" s="58">
        <v>346.48</v>
      </c>
      <c r="E850" s="69"/>
    </row>
    <row r="851" ht="30" spans="1:5">
      <c r="A851" s="68">
        <v>48794</v>
      </c>
      <c r="B851" s="68" t="s">
        <v>2192</v>
      </c>
      <c r="C851" s="57" t="s">
        <v>168</v>
      </c>
      <c r="D851" s="58">
        <v>36.67</v>
      </c>
      <c r="E851" s="69"/>
    </row>
    <row r="852" spans="1:5">
      <c r="A852" s="64">
        <v>488</v>
      </c>
      <c r="B852" s="65" t="s">
        <v>1621</v>
      </c>
      <c r="C852" s="66"/>
      <c r="D852" s="66"/>
      <c r="E852" s="67"/>
    </row>
    <row r="853" ht="30" spans="1:5">
      <c r="A853" s="68">
        <v>48860</v>
      </c>
      <c r="B853" s="68" t="s">
        <v>2193</v>
      </c>
      <c r="C853" s="57" t="s">
        <v>168</v>
      </c>
      <c r="D853" s="58">
        <v>10.7</v>
      </c>
      <c r="E853" s="69"/>
    </row>
    <row r="854" spans="1:5">
      <c r="A854" s="64">
        <v>489</v>
      </c>
      <c r="B854" s="65" t="s">
        <v>1798</v>
      </c>
      <c r="C854" s="66"/>
      <c r="D854" s="66"/>
      <c r="E854" s="67"/>
    </row>
    <row r="855" ht="30" spans="1:5">
      <c r="A855" s="68">
        <v>48917</v>
      </c>
      <c r="B855" s="68" t="s">
        <v>2194</v>
      </c>
      <c r="C855" s="57" t="s">
        <v>136</v>
      </c>
      <c r="D855" s="58">
        <v>1.8</v>
      </c>
      <c r="E855" s="69"/>
    </row>
    <row r="856" spans="1:5">
      <c r="A856" s="68">
        <v>48926</v>
      </c>
      <c r="B856" s="68" t="s">
        <v>2195</v>
      </c>
      <c r="C856" s="57" t="s">
        <v>168</v>
      </c>
      <c r="D856" s="58">
        <v>2.45</v>
      </c>
      <c r="E856" s="69"/>
    </row>
    <row r="857" ht="30" spans="1:5">
      <c r="A857" s="68">
        <v>48986</v>
      </c>
      <c r="B857" s="68" t="s">
        <v>2196</v>
      </c>
      <c r="C857" s="57" t="s">
        <v>136</v>
      </c>
      <c r="D857" s="58">
        <v>34.91</v>
      </c>
      <c r="E857" s="69"/>
    </row>
    <row r="858" ht="30" spans="1:5">
      <c r="A858" s="68">
        <v>48987</v>
      </c>
      <c r="B858" s="68" t="s">
        <v>2197</v>
      </c>
      <c r="C858" s="57" t="s">
        <v>168</v>
      </c>
      <c r="D858" s="58">
        <v>18.16</v>
      </c>
      <c r="E858" s="69"/>
    </row>
    <row r="859" ht="30" spans="1:5">
      <c r="A859" s="68">
        <v>48988</v>
      </c>
      <c r="B859" s="68" t="s">
        <v>2198</v>
      </c>
      <c r="C859" s="57" t="s">
        <v>136</v>
      </c>
      <c r="D859" s="58">
        <v>52.77</v>
      </c>
      <c r="E859" s="69"/>
    </row>
    <row r="860" spans="1:5">
      <c r="A860" s="64">
        <v>490</v>
      </c>
      <c r="B860" s="65" t="s">
        <v>2199</v>
      </c>
      <c r="C860" s="66"/>
      <c r="D860" s="66"/>
      <c r="E860" s="67"/>
    </row>
    <row r="861" ht="30" spans="1:5">
      <c r="A861" s="68">
        <v>49002</v>
      </c>
      <c r="B861" s="68" t="s">
        <v>2200</v>
      </c>
      <c r="C861" s="57" t="s">
        <v>168</v>
      </c>
      <c r="D861" s="58">
        <v>11.44</v>
      </c>
      <c r="E861" s="69"/>
    </row>
    <row r="862" spans="1:5">
      <c r="A862" s="68">
        <v>49064</v>
      </c>
      <c r="B862" s="68" t="s">
        <v>2201</v>
      </c>
      <c r="C862" s="57" t="s">
        <v>168</v>
      </c>
      <c r="D862" s="58">
        <v>1.58</v>
      </c>
      <c r="E862" s="69"/>
    </row>
    <row r="863" ht="30" spans="1:5">
      <c r="A863" s="68">
        <v>49072</v>
      </c>
      <c r="B863" s="68" t="s">
        <v>2202</v>
      </c>
      <c r="C863" s="57" t="s">
        <v>168</v>
      </c>
      <c r="D863" s="58">
        <v>15.68</v>
      </c>
      <c r="E863" s="69"/>
    </row>
    <row r="864" spans="1:5">
      <c r="A864" s="64">
        <v>491</v>
      </c>
      <c r="B864" s="65" t="s">
        <v>2199</v>
      </c>
      <c r="C864" s="66"/>
      <c r="D864" s="66"/>
      <c r="E864" s="67"/>
    </row>
    <row r="865" spans="1:5">
      <c r="A865" s="68">
        <v>49101</v>
      </c>
      <c r="B865" s="68" t="s">
        <v>2203</v>
      </c>
      <c r="C865" s="57" t="s">
        <v>168</v>
      </c>
      <c r="D865" s="58">
        <v>377.47</v>
      </c>
      <c r="E865" s="69"/>
    </row>
    <row r="866" spans="1:5">
      <c r="A866" s="68">
        <v>49104</v>
      </c>
      <c r="B866" s="68" t="s">
        <v>2204</v>
      </c>
      <c r="C866" s="57" t="s">
        <v>168</v>
      </c>
      <c r="D866" s="58">
        <v>1.05</v>
      </c>
      <c r="E866" s="69"/>
    </row>
    <row r="867" ht="30" spans="1:5">
      <c r="A867" s="68">
        <v>49112</v>
      </c>
      <c r="B867" s="68" t="s">
        <v>2205</v>
      </c>
      <c r="C867" s="57" t="s">
        <v>168</v>
      </c>
      <c r="D867" s="58">
        <v>17.8</v>
      </c>
      <c r="E867" s="69"/>
    </row>
    <row r="868" ht="30" spans="1:5">
      <c r="A868" s="68">
        <v>49123</v>
      </c>
      <c r="B868" s="68" t="s">
        <v>2206</v>
      </c>
      <c r="C868" s="57" t="s">
        <v>168</v>
      </c>
      <c r="D868" s="58">
        <v>1.01</v>
      </c>
      <c r="E868" s="69"/>
    </row>
    <row r="869" ht="30" spans="1:5">
      <c r="A869" s="68">
        <v>49143</v>
      </c>
      <c r="B869" s="68" t="s">
        <v>2207</v>
      </c>
      <c r="C869" s="57" t="s">
        <v>168</v>
      </c>
      <c r="D869" s="58">
        <v>110.63</v>
      </c>
      <c r="E869" s="69"/>
    </row>
    <row r="870" ht="45" spans="1:5">
      <c r="A870" s="68">
        <v>49165</v>
      </c>
      <c r="B870" s="68" t="s">
        <v>2208</v>
      </c>
      <c r="C870" s="57" t="s">
        <v>168</v>
      </c>
      <c r="D870" s="58">
        <v>129.54</v>
      </c>
      <c r="E870" s="69"/>
    </row>
    <row r="871" ht="30" spans="1:5">
      <c r="A871" s="68">
        <v>49170</v>
      </c>
      <c r="B871" s="68" t="s">
        <v>2209</v>
      </c>
      <c r="C871" s="57" t="s">
        <v>168</v>
      </c>
      <c r="D871" s="60">
        <v>1919.26</v>
      </c>
      <c r="E871" s="69"/>
    </row>
    <row r="872" spans="1:5">
      <c r="A872" s="64">
        <v>492</v>
      </c>
      <c r="B872" s="65" t="s">
        <v>2210</v>
      </c>
      <c r="C872" s="66"/>
      <c r="D872" s="66"/>
      <c r="E872" s="67"/>
    </row>
    <row r="873" ht="30" spans="1:5">
      <c r="A873" s="68">
        <v>49227</v>
      </c>
      <c r="B873" s="68" t="s">
        <v>2211</v>
      </c>
      <c r="C873" s="57" t="s">
        <v>168</v>
      </c>
      <c r="D873" s="58">
        <v>1.91</v>
      </c>
      <c r="E873" s="69"/>
    </row>
    <row r="874" ht="30" spans="1:5">
      <c r="A874" s="68">
        <v>49228</v>
      </c>
      <c r="B874" s="68" t="s">
        <v>2212</v>
      </c>
      <c r="C874" s="57" t="s">
        <v>168</v>
      </c>
      <c r="D874" s="58">
        <v>2.57</v>
      </c>
      <c r="E874" s="69"/>
    </row>
    <row r="875" ht="30" spans="1:5">
      <c r="A875" s="68">
        <v>49241</v>
      </c>
      <c r="B875" s="68" t="s">
        <v>2213</v>
      </c>
      <c r="C875" s="57" t="s">
        <v>168</v>
      </c>
      <c r="D875" s="58">
        <v>2.91</v>
      </c>
      <c r="E875" s="69"/>
    </row>
    <row r="876" ht="30" spans="1:5">
      <c r="A876" s="68">
        <v>49242</v>
      </c>
      <c r="B876" s="68" t="s">
        <v>2214</v>
      </c>
      <c r="C876" s="57" t="s">
        <v>168</v>
      </c>
      <c r="D876" s="58">
        <v>1.7</v>
      </c>
      <c r="E876" s="69"/>
    </row>
    <row r="877" ht="30" spans="1:5">
      <c r="A877" s="68">
        <v>49243</v>
      </c>
      <c r="B877" s="68" t="s">
        <v>2215</v>
      </c>
      <c r="C877" s="57" t="s">
        <v>168</v>
      </c>
      <c r="D877" s="58">
        <v>2.42</v>
      </c>
      <c r="E877" s="69"/>
    </row>
    <row r="878" ht="30" spans="1:5">
      <c r="A878" s="68">
        <v>49247</v>
      </c>
      <c r="B878" s="68" t="s">
        <v>2216</v>
      </c>
      <c r="C878" s="57" t="s">
        <v>168</v>
      </c>
      <c r="D878" s="58">
        <v>3.17</v>
      </c>
      <c r="E878" s="69"/>
    </row>
    <row r="879" ht="30" spans="1:5">
      <c r="A879" s="68">
        <v>49249</v>
      </c>
      <c r="B879" s="68" t="s">
        <v>2217</v>
      </c>
      <c r="C879" s="57" t="s">
        <v>168</v>
      </c>
      <c r="D879" s="58">
        <v>3.4</v>
      </c>
      <c r="E879" s="69"/>
    </row>
    <row r="880" ht="30" spans="1:5">
      <c r="A880" s="68">
        <v>49274</v>
      </c>
      <c r="B880" s="68" t="s">
        <v>2218</v>
      </c>
      <c r="C880" s="57" t="s">
        <v>168</v>
      </c>
      <c r="D880" s="58">
        <v>44.24</v>
      </c>
      <c r="E880" s="69"/>
    </row>
    <row r="881" ht="30" spans="1:5">
      <c r="A881" s="68">
        <v>49275</v>
      </c>
      <c r="B881" s="68" t="s">
        <v>2219</v>
      </c>
      <c r="C881" s="57" t="s">
        <v>168</v>
      </c>
      <c r="D881" s="58">
        <v>60.19</v>
      </c>
      <c r="E881" s="69"/>
    </row>
    <row r="882" ht="30" spans="1:5">
      <c r="A882" s="68">
        <v>49289</v>
      </c>
      <c r="B882" s="68" t="s">
        <v>2220</v>
      </c>
      <c r="C882" s="57" t="s">
        <v>168</v>
      </c>
      <c r="D882" s="58">
        <v>3.56</v>
      </c>
      <c r="E882" s="69"/>
    </row>
    <row r="883" spans="1:5">
      <c r="A883" s="64">
        <v>494</v>
      </c>
      <c r="B883" s="65" t="s">
        <v>2221</v>
      </c>
      <c r="C883" s="66"/>
      <c r="D883" s="66"/>
      <c r="E883" s="67"/>
    </row>
    <row r="884" ht="30" spans="1:5">
      <c r="A884" s="68">
        <v>49408</v>
      </c>
      <c r="B884" s="68" t="s">
        <v>2222</v>
      </c>
      <c r="C884" s="57" t="s">
        <v>168</v>
      </c>
      <c r="D884" s="58">
        <v>6.37</v>
      </c>
      <c r="E884" s="69"/>
    </row>
    <row r="885" ht="30" spans="1:5">
      <c r="A885" s="68">
        <v>49424</v>
      </c>
      <c r="B885" s="68" t="s">
        <v>2223</v>
      </c>
      <c r="C885" s="57" t="s">
        <v>168</v>
      </c>
      <c r="D885" s="58">
        <v>6.09</v>
      </c>
      <c r="E885" s="69"/>
    </row>
    <row r="886" spans="1:5">
      <c r="A886" s="68">
        <v>49428</v>
      </c>
      <c r="B886" s="68" t="s">
        <v>2224</v>
      </c>
      <c r="C886" s="57" t="s">
        <v>168</v>
      </c>
      <c r="D886" s="58">
        <v>1.58</v>
      </c>
      <c r="E886" s="69"/>
    </row>
    <row r="887" ht="30" spans="1:5">
      <c r="A887" s="68">
        <v>49433</v>
      </c>
      <c r="B887" s="68" t="s">
        <v>2225</v>
      </c>
      <c r="C887" s="57" t="s">
        <v>168</v>
      </c>
      <c r="D887" s="58">
        <v>3.67</v>
      </c>
      <c r="E887" s="69"/>
    </row>
    <row r="888" ht="30" spans="1:5">
      <c r="A888" s="68">
        <v>49459</v>
      </c>
      <c r="B888" s="68" t="s">
        <v>2226</v>
      </c>
      <c r="C888" s="57" t="s">
        <v>168</v>
      </c>
      <c r="D888" s="58">
        <v>329.91</v>
      </c>
      <c r="E888" s="69"/>
    </row>
    <row r="889" ht="30" spans="1:5">
      <c r="A889" s="68">
        <v>49463</v>
      </c>
      <c r="B889" s="68" t="s">
        <v>2227</v>
      </c>
      <c r="C889" s="57" t="s">
        <v>168</v>
      </c>
      <c r="D889" s="58">
        <v>34.82</v>
      </c>
      <c r="E889" s="69"/>
    </row>
    <row r="890" ht="30" spans="1:5">
      <c r="A890" s="68">
        <v>49464</v>
      </c>
      <c r="B890" s="68" t="s">
        <v>2228</v>
      </c>
      <c r="C890" s="57" t="s">
        <v>168</v>
      </c>
      <c r="D890" s="58">
        <v>52.67</v>
      </c>
      <c r="E890" s="69"/>
    </row>
    <row r="891" spans="1:5">
      <c r="A891" s="68">
        <v>49488</v>
      </c>
      <c r="B891" s="68" t="s">
        <v>2229</v>
      </c>
      <c r="C891" s="57" t="s">
        <v>168</v>
      </c>
      <c r="D891" s="58">
        <v>1.06</v>
      </c>
      <c r="E891" s="69"/>
    </row>
    <row r="892" ht="30" spans="1:5">
      <c r="A892" s="68">
        <v>49492</v>
      </c>
      <c r="B892" s="68" t="s">
        <v>2230</v>
      </c>
      <c r="C892" s="57" t="s">
        <v>168</v>
      </c>
      <c r="D892" s="58">
        <v>3.12</v>
      </c>
      <c r="E892" s="69"/>
    </row>
    <row r="893" ht="30" spans="1:5">
      <c r="A893" s="68">
        <v>49493</v>
      </c>
      <c r="B893" s="68" t="s">
        <v>2231</v>
      </c>
      <c r="C893" s="57" t="s">
        <v>168</v>
      </c>
      <c r="D893" s="58">
        <v>5.13</v>
      </c>
      <c r="E893" s="69"/>
    </row>
    <row r="894" spans="1:5">
      <c r="A894" s="64">
        <v>495</v>
      </c>
      <c r="B894" s="65" t="s">
        <v>1610</v>
      </c>
      <c r="C894" s="66"/>
      <c r="D894" s="66"/>
      <c r="E894" s="67"/>
    </row>
    <row r="895" ht="30" spans="1:5">
      <c r="A895" s="68">
        <v>49502</v>
      </c>
      <c r="B895" s="68" t="s">
        <v>2232</v>
      </c>
      <c r="C895" s="57" t="s">
        <v>168</v>
      </c>
      <c r="D895" s="58">
        <v>1.05</v>
      </c>
      <c r="E895" s="69"/>
    </row>
    <row r="896" spans="1:5">
      <c r="A896" s="68">
        <v>49503</v>
      </c>
      <c r="B896" s="68" t="s">
        <v>2233</v>
      </c>
      <c r="C896" s="57" t="s">
        <v>168</v>
      </c>
      <c r="D896" s="58">
        <v>17.11</v>
      </c>
      <c r="E896" s="69"/>
    </row>
    <row r="897" ht="30" spans="1:5">
      <c r="A897" s="68">
        <v>49505</v>
      </c>
      <c r="B897" s="68" t="s">
        <v>2234</v>
      </c>
      <c r="C897" s="57" t="s">
        <v>168</v>
      </c>
      <c r="D897" s="58">
        <v>2.78</v>
      </c>
      <c r="E897" s="69"/>
    </row>
    <row r="898" ht="30" spans="1:5">
      <c r="A898" s="68">
        <v>49506</v>
      </c>
      <c r="B898" s="68" t="s">
        <v>2235</v>
      </c>
      <c r="C898" s="57" t="s">
        <v>168</v>
      </c>
      <c r="D898" s="58">
        <v>20.14</v>
      </c>
      <c r="E898" s="69"/>
    </row>
    <row r="899" spans="1:5">
      <c r="A899" s="68">
        <v>49507</v>
      </c>
      <c r="B899" s="68" t="s">
        <v>2236</v>
      </c>
      <c r="C899" s="57" t="s">
        <v>168</v>
      </c>
      <c r="D899" s="58">
        <v>2.79</v>
      </c>
      <c r="E899" s="69"/>
    </row>
    <row r="900" ht="30" spans="1:5">
      <c r="A900" s="68">
        <v>49509</v>
      </c>
      <c r="B900" s="68" t="s">
        <v>2237</v>
      </c>
      <c r="C900" s="57" t="s">
        <v>168</v>
      </c>
      <c r="D900" s="58">
        <v>196</v>
      </c>
      <c r="E900" s="69"/>
    </row>
    <row r="901" ht="30" spans="1:5">
      <c r="A901" s="68">
        <v>49510</v>
      </c>
      <c r="B901" s="68" t="s">
        <v>2238</v>
      </c>
      <c r="C901" s="57" t="s">
        <v>168</v>
      </c>
      <c r="D901" s="58">
        <v>475.33</v>
      </c>
      <c r="E901" s="69"/>
    </row>
    <row r="902" ht="30" spans="1:5">
      <c r="A902" s="68">
        <v>49512</v>
      </c>
      <c r="B902" s="68" t="s">
        <v>2239</v>
      </c>
      <c r="C902" s="57" t="s">
        <v>168</v>
      </c>
      <c r="D902" s="58">
        <v>16.48</v>
      </c>
      <c r="E902" s="69"/>
    </row>
    <row r="903" spans="1:5">
      <c r="A903" s="68">
        <v>49514</v>
      </c>
      <c r="B903" s="68" t="s">
        <v>2240</v>
      </c>
      <c r="C903" s="57" t="s">
        <v>168</v>
      </c>
      <c r="D903" s="58">
        <v>10.66</v>
      </c>
      <c r="E903" s="69"/>
    </row>
    <row r="904" ht="30" spans="1:5">
      <c r="A904" s="68">
        <v>49515</v>
      </c>
      <c r="B904" s="68" t="s">
        <v>2241</v>
      </c>
      <c r="C904" s="57" t="s">
        <v>168</v>
      </c>
      <c r="D904" s="58">
        <v>353.53</v>
      </c>
      <c r="E904" s="69"/>
    </row>
    <row r="905" ht="30" spans="1:5">
      <c r="A905" s="68">
        <v>49521</v>
      </c>
      <c r="B905" s="68" t="s">
        <v>2242</v>
      </c>
      <c r="C905" s="57" t="s">
        <v>168</v>
      </c>
      <c r="D905" s="58">
        <v>4.65</v>
      </c>
      <c r="E905" s="69"/>
    </row>
    <row r="906" ht="30" spans="1:5">
      <c r="A906" s="68">
        <v>49524</v>
      </c>
      <c r="B906" s="68" t="s">
        <v>2243</v>
      </c>
      <c r="C906" s="57" t="s">
        <v>136</v>
      </c>
      <c r="D906" s="58">
        <v>10.07</v>
      </c>
      <c r="E906" s="69"/>
    </row>
    <row r="907" spans="1:5">
      <c r="A907" s="68">
        <v>49537</v>
      </c>
      <c r="B907" s="68" t="s">
        <v>2244</v>
      </c>
      <c r="C907" s="57" t="s">
        <v>168</v>
      </c>
      <c r="D907" s="58">
        <v>5.9</v>
      </c>
      <c r="E907" s="69"/>
    </row>
    <row r="908" spans="1:5">
      <c r="A908" s="68">
        <v>49565</v>
      </c>
      <c r="B908" s="68" t="s">
        <v>2245</v>
      </c>
      <c r="C908" s="57" t="s">
        <v>168</v>
      </c>
      <c r="D908" s="58">
        <v>18.86</v>
      </c>
      <c r="E908" s="69"/>
    </row>
    <row r="909" spans="1:5">
      <c r="A909" s="68">
        <v>49566</v>
      </c>
      <c r="B909" s="68" t="s">
        <v>2246</v>
      </c>
      <c r="C909" s="57" t="s">
        <v>168</v>
      </c>
      <c r="D909" s="58">
        <v>2.49</v>
      </c>
      <c r="E909" s="69"/>
    </row>
    <row r="910" ht="30" spans="1:5">
      <c r="A910" s="68">
        <v>49567</v>
      </c>
      <c r="B910" s="68" t="s">
        <v>2247</v>
      </c>
      <c r="C910" s="57" t="s">
        <v>168</v>
      </c>
      <c r="D910" s="58">
        <v>41.28</v>
      </c>
      <c r="E910" s="69"/>
    </row>
    <row r="911" spans="1:5">
      <c r="A911" s="68">
        <v>49568</v>
      </c>
      <c r="B911" s="68" t="s">
        <v>2248</v>
      </c>
      <c r="C911" s="57" t="s">
        <v>168</v>
      </c>
      <c r="D911" s="58">
        <v>6.76</v>
      </c>
      <c r="E911" s="69"/>
    </row>
    <row r="912" spans="1:5">
      <c r="A912" s="68">
        <v>49570</v>
      </c>
      <c r="B912" s="68" t="s">
        <v>2249</v>
      </c>
      <c r="C912" s="57" t="s">
        <v>168</v>
      </c>
      <c r="D912" s="58">
        <v>6.44</v>
      </c>
      <c r="E912" s="69"/>
    </row>
    <row r="913" spans="1:5">
      <c r="A913" s="68">
        <v>49579</v>
      </c>
      <c r="B913" s="68" t="s">
        <v>2250</v>
      </c>
      <c r="C913" s="57" t="s">
        <v>168</v>
      </c>
      <c r="D913" s="58">
        <v>98.27</v>
      </c>
      <c r="E913" s="69"/>
    </row>
    <row r="914" ht="30" spans="1:5">
      <c r="A914" s="68">
        <v>49580</v>
      </c>
      <c r="B914" s="68" t="s">
        <v>2251</v>
      </c>
      <c r="C914" s="57" t="s">
        <v>168</v>
      </c>
      <c r="D914" s="58">
        <v>196</v>
      </c>
      <c r="E914" s="69"/>
    </row>
    <row r="915" spans="1:5">
      <c r="A915" s="68">
        <v>49581</v>
      </c>
      <c r="B915" s="68" t="s">
        <v>2252</v>
      </c>
      <c r="C915" s="57" t="s">
        <v>168</v>
      </c>
      <c r="D915" s="58">
        <v>8.63</v>
      </c>
      <c r="E915" s="69"/>
    </row>
    <row r="916" ht="30" spans="1:5">
      <c r="A916" s="68">
        <v>49582</v>
      </c>
      <c r="B916" s="68" t="s">
        <v>2253</v>
      </c>
      <c r="C916" s="57" t="s">
        <v>168</v>
      </c>
      <c r="D916" s="58">
        <v>92.37</v>
      </c>
      <c r="E916" s="69"/>
    </row>
    <row r="917" spans="1:5">
      <c r="A917" s="64">
        <v>496</v>
      </c>
      <c r="B917" s="65" t="s">
        <v>1621</v>
      </c>
      <c r="C917" s="66"/>
      <c r="D917" s="66"/>
      <c r="E917" s="67"/>
    </row>
    <row r="918" ht="30" spans="1:5">
      <c r="A918" s="68">
        <v>49606</v>
      </c>
      <c r="B918" s="68" t="s">
        <v>2254</v>
      </c>
      <c r="C918" s="57" t="s">
        <v>136</v>
      </c>
      <c r="D918" s="58">
        <v>6.24</v>
      </c>
      <c r="E918" s="69"/>
    </row>
    <row r="919" ht="30" spans="1:5">
      <c r="A919" s="68">
        <v>49626</v>
      </c>
      <c r="B919" s="68" t="s">
        <v>2255</v>
      </c>
      <c r="C919" s="57" t="s">
        <v>168</v>
      </c>
      <c r="D919" s="58">
        <v>2.29</v>
      </c>
      <c r="E919" s="69"/>
    </row>
    <row r="920" ht="30" spans="1:5">
      <c r="A920" s="68">
        <v>49633</v>
      </c>
      <c r="B920" s="68" t="s">
        <v>2256</v>
      </c>
      <c r="C920" s="57" t="s">
        <v>168</v>
      </c>
      <c r="D920" s="58">
        <v>1.03</v>
      </c>
      <c r="E920" s="69"/>
    </row>
    <row r="921" ht="30" spans="1:5">
      <c r="A921" s="68">
        <v>49645</v>
      </c>
      <c r="B921" s="68" t="s">
        <v>2257</v>
      </c>
      <c r="C921" s="57" t="s">
        <v>168</v>
      </c>
      <c r="D921" s="58">
        <v>196</v>
      </c>
      <c r="E921" s="69"/>
    </row>
    <row r="922" ht="30" spans="1:5">
      <c r="A922" s="68">
        <v>49654</v>
      </c>
      <c r="B922" s="68" t="s">
        <v>2258</v>
      </c>
      <c r="C922" s="57" t="s">
        <v>168</v>
      </c>
      <c r="D922" s="58">
        <v>21.44</v>
      </c>
      <c r="E922" s="69"/>
    </row>
    <row r="923" ht="30" spans="1:5">
      <c r="A923" s="68">
        <v>49666</v>
      </c>
      <c r="B923" s="68" t="s">
        <v>2259</v>
      </c>
      <c r="C923" s="57" t="s">
        <v>136</v>
      </c>
      <c r="D923" s="58">
        <v>8.28</v>
      </c>
      <c r="E923" s="69"/>
    </row>
    <row r="924" spans="1:5">
      <c r="A924" s="68">
        <v>49674</v>
      </c>
      <c r="B924" s="68" t="s">
        <v>2260</v>
      </c>
      <c r="C924" s="57" t="s">
        <v>168</v>
      </c>
      <c r="D924" s="58">
        <v>22.18</v>
      </c>
      <c r="E924" s="69"/>
    </row>
    <row r="925" spans="1:5">
      <c r="A925" s="68">
        <v>49686</v>
      </c>
      <c r="B925" s="68" t="s">
        <v>2261</v>
      </c>
      <c r="C925" s="57" t="s">
        <v>168</v>
      </c>
      <c r="D925" s="58">
        <v>49.13</v>
      </c>
      <c r="E925" s="69"/>
    </row>
    <row r="926" ht="30" spans="1:5">
      <c r="A926" s="68">
        <v>49694</v>
      </c>
      <c r="B926" s="68" t="s">
        <v>2262</v>
      </c>
      <c r="C926" s="57" t="s">
        <v>168</v>
      </c>
      <c r="D926" s="58">
        <v>17.24</v>
      </c>
      <c r="E926" s="69"/>
    </row>
    <row r="927" spans="1:5">
      <c r="A927" s="68">
        <v>49695</v>
      </c>
      <c r="B927" s="68" t="s">
        <v>2263</v>
      </c>
      <c r="C927" s="57" t="s">
        <v>168</v>
      </c>
      <c r="D927" s="58">
        <v>49.51</v>
      </c>
      <c r="E927" s="69"/>
    </row>
    <row r="928" spans="1:5">
      <c r="A928" s="68">
        <v>49696</v>
      </c>
      <c r="B928" s="68" t="s">
        <v>2264</v>
      </c>
      <c r="C928" s="57" t="s">
        <v>168</v>
      </c>
      <c r="D928" s="58">
        <v>55.09</v>
      </c>
      <c r="E928" s="69"/>
    </row>
    <row r="929" spans="1:5">
      <c r="A929" s="68">
        <v>49697</v>
      </c>
      <c r="B929" s="68" t="s">
        <v>2265</v>
      </c>
      <c r="C929" s="57" t="s">
        <v>168</v>
      </c>
      <c r="D929" s="58">
        <v>9.79</v>
      </c>
      <c r="E929" s="69"/>
    </row>
    <row r="930" spans="1:5">
      <c r="A930" s="64">
        <v>497</v>
      </c>
      <c r="B930" s="65" t="s">
        <v>1610</v>
      </c>
      <c r="C930" s="66"/>
      <c r="D930" s="66"/>
      <c r="E930" s="67"/>
    </row>
    <row r="931" spans="1:5">
      <c r="A931" s="68">
        <v>49709</v>
      </c>
      <c r="B931" s="68" t="s">
        <v>2266</v>
      </c>
      <c r="C931" s="57" t="s">
        <v>168</v>
      </c>
      <c r="D931" s="58">
        <v>3.04</v>
      </c>
      <c r="E931" s="69"/>
    </row>
    <row r="932" spans="1:5">
      <c r="A932" s="68">
        <v>49712</v>
      </c>
      <c r="B932" s="68" t="s">
        <v>2267</v>
      </c>
      <c r="C932" s="57" t="s">
        <v>168</v>
      </c>
      <c r="D932" s="58">
        <v>43.09</v>
      </c>
      <c r="E932" s="69"/>
    </row>
    <row r="933" ht="30" spans="1:5">
      <c r="A933" s="68">
        <v>49729</v>
      </c>
      <c r="B933" s="68" t="s">
        <v>2268</v>
      </c>
      <c r="C933" s="57" t="s">
        <v>136</v>
      </c>
      <c r="D933" s="58">
        <v>44.24</v>
      </c>
      <c r="E933" s="69"/>
    </row>
    <row r="934" spans="1:5">
      <c r="A934" s="68">
        <v>49772</v>
      </c>
      <c r="B934" s="68" t="s">
        <v>2269</v>
      </c>
      <c r="C934" s="57" t="s">
        <v>168</v>
      </c>
      <c r="D934" s="58">
        <v>13.01</v>
      </c>
      <c r="E934" s="69"/>
    </row>
    <row r="935" ht="30" spans="1:5">
      <c r="A935" s="68">
        <v>49774</v>
      </c>
      <c r="B935" s="68" t="s">
        <v>2270</v>
      </c>
      <c r="C935" s="57" t="s">
        <v>168</v>
      </c>
      <c r="D935" s="58">
        <v>15.56</v>
      </c>
      <c r="E935" s="69"/>
    </row>
    <row r="936" ht="30" spans="1:5">
      <c r="A936" s="68">
        <v>49791</v>
      </c>
      <c r="B936" s="68" t="s">
        <v>2271</v>
      </c>
      <c r="C936" s="57" t="s">
        <v>168</v>
      </c>
      <c r="D936" s="58">
        <v>6.85</v>
      </c>
      <c r="E936" s="69"/>
    </row>
    <row r="937" spans="1:5">
      <c r="A937" s="64">
        <v>498</v>
      </c>
      <c r="B937" s="65" t="s">
        <v>1798</v>
      </c>
      <c r="C937" s="66"/>
      <c r="D937" s="66"/>
      <c r="E937" s="67"/>
    </row>
    <row r="938" ht="30" spans="1:5">
      <c r="A938" s="68">
        <v>49803</v>
      </c>
      <c r="B938" s="68" t="s">
        <v>2272</v>
      </c>
      <c r="C938" s="57" t="s">
        <v>168</v>
      </c>
      <c r="D938" s="58">
        <v>1.81</v>
      </c>
      <c r="E938" s="69"/>
    </row>
    <row r="939" ht="30" spans="1:5">
      <c r="A939" s="68">
        <v>49804</v>
      </c>
      <c r="B939" s="68" t="s">
        <v>2273</v>
      </c>
      <c r="C939" s="57" t="s">
        <v>168</v>
      </c>
      <c r="D939" s="58">
        <v>2.03</v>
      </c>
      <c r="E939" s="69"/>
    </row>
    <row r="940" ht="30" spans="1:5">
      <c r="A940" s="68">
        <v>49805</v>
      </c>
      <c r="B940" s="68" t="s">
        <v>2274</v>
      </c>
      <c r="C940" s="57" t="s">
        <v>168</v>
      </c>
      <c r="D940" s="58">
        <v>3.49</v>
      </c>
      <c r="E940" s="69"/>
    </row>
    <row r="941" ht="30" spans="1:5">
      <c r="A941" s="68">
        <v>49806</v>
      </c>
      <c r="B941" s="68" t="s">
        <v>2275</v>
      </c>
      <c r="C941" s="57" t="s">
        <v>168</v>
      </c>
      <c r="D941" s="58">
        <v>3.73</v>
      </c>
      <c r="E941" s="69"/>
    </row>
    <row r="942" ht="30" spans="1:5">
      <c r="A942" s="68">
        <v>49807</v>
      </c>
      <c r="B942" s="68" t="s">
        <v>2276</v>
      </c>
      <c r="C942" s="57" t="s">
        <v>168</v>
      </c>
      <c r="D942" s="58">
        <v>6.69</v>
      </c>
      <c r="E942" s="69"/>
    </row>
    <row r="943" ht="30" spans="1:5">
      <c r="A943" s="68">
        <v>49809</v>
      </c>
      <c r="B943" s="68" t="s">
        <v>2277</v>
      </c>
      <c r="C943" s="57" t="s">
        <v>168</v>
      </c>
      <c r="D943" s="58">
        <v>9.7</v>
      </c>
      <c r="E943" s="69"/>
    </row>
    <row r="944" ht="30" spans="1:5">
      <c r="A944" s="68">
        <v>49811</v>
      </c>
      <c r="B944" s="68" t="s">
        <v>2278</v>
      </c>
      <c r="C944" s="57" t="s">
        <v>168</v>
      </c>
      <c r="D944" s="58">
        <v>13.98</v>
      </c>
      <c r="E944" s="69"/>
    </row>
    <row r="945" ht="30" spans="1:5">
      <c r="A945" s="68">
        <v>49812</v>
      </c>
      <c r="B945" s="68" t="s">
        <v>2279</v>
      </c>
      <c r="C945" s="57" t="s">
        <v>168</v>
      </c>
      <c r="D945" s="58">
        <v>110.36</v>
      </c>
      <c r="E945" s="69"/>
    </row>
    <row r="946" spans="1:5">
      <c r="A946" s="68">
        <v>49818</v>
      </c>
      <c r="B946" s="68" t="s">
        <v>2280</v>
      </c>
      <c r="C946" s="57" t="s">
        <v>168</v>
      </c>
      <c r="D946" s="58">
        <v>0.69</v>
      </c>
      <c r="E946" s="69"/>
    </row>
    <row r="947" ht="30" spans="1:5">
      <c r="A947" s="68">
        <v>49860</v>
      </c>
      <c r="B947" s="68" t="s">
        <v>2281</v>
      </c>
      <c r="C947" s="57" t="s">
        <v>168</v>
      </c>
      <c r="D947" s="58">
        <v>98.77</v>
      </c>
      <c r="E947" s="69"/>
    </row>
    <row r="948" spans="1:5">
      <c r="A948" s="68">
        <v>49861</v>
      </c>
      <c r="B948" s="68" t="s">
        <v>2282</v>
      </c>
      <c r="C948" s="57" t="s">
        <v>168</v>
      </c>
      <c r="D948" s="58">
        <v>2.36</v>
      </c>
      <c r="E948" s="69"/>
    </row>
    <row r="949" ht="30" spans="1:5">
      <c r="A949" s="68">
        <v>49897</v>
      </c>
      <c r="B949" s="68" t="s">
        <v>2283</v>
      </c>
      <c r="C949" s="57" t="s">
        <v>168</v>
      </c>
      <c r="D949" s="58">
        <v>29.61</v>
      </c>
      <c r="E949" s="69"/>
    </row>
    <row r="950" spans="1:5">
      <c r="A950" s="64">
        <v>499</v>
      </c>
      <c r="B950" s="65" t="s">
        <v>2284</v>
      </c>
      <c r="C950" s="66"/>
      <c r="D950" s="66"/>
      <c r="E950" s="67"/>
    </row>
    <row r="951" ht="30" spans="1:5">
      <c r="A951" s="68">
        <v>49905</v>
      </c>
      <c r="B951" s="68" t="s">
        <v>2285</v>
      </c>
      <c r="C951" s="57" t="s">
        <v>168</v>
      </c>
      <c r="D951" s="58">
        <v>115.81</v>
      </c>
      <c r="E951" s="69"/>
    </row>
    <row r="952" ht="30" spans="1:5">
      <c r="A952" s="68">
        <v>49959</v>
      </c>
      <c r="B952" s="68" t="s">
        <v>2286</v>
      </c>
      <c r="C952" s="57" t="s">
        <v>168</v>
      </c>
      <c r="D952" s="58">
        <v>173.47</v>
      </c>
      <c r="E952" s="69"/>
    </row>
    <row r="953" ht="30" spans="1:5">
      <c r="A953" s="68">
        <v>49989</v>
      </c>
      <c r="B953" s="68" t="s">
        <v>2287</v>
      </c>
      <c r="C953" s="57" t="s">
        <v>168</v>
      </c>
      <c r="D953" s="58">
        <v>15.16</v>
      </c>
      <c r="E953" s="69"/>
    </row>
    <row r="954" spans="1:5">
      <c r="A954" s="64">
        <v>5</v>
      </c>
      <c r="B954" s="65" t="s">
        <v>2288</v>
      </c>
      <c r="C954" s="66"/>
      <c r="D954" s="66"/>
      <c r="E954" s="67"/>
    </row>
    <row r="955" spans="1:5">
      <c r="A955" s="64">
        <v>501</v>
      </c>
      <c r="B955" s="65" t="s">
        <v>2289</v>
      </c>
      <c r="C955" s="66"/>
      <c r="D955" s="66"/>
      <c r="E955" s="67"/>
    </row>
    <row r="956" ht="30" spans="1:5">
      <c r="A956" s="68">
        <v>50128</v>
      </c>
      <c r="B956" s="68" t="s">
        <v>2290</v>
      </c>
      <c r="C956" s="57" t="s">
        <v>168</v>
      </c>
      <c r="D956" s="58">
        <v>1.01</v>
      </c>
      <c r="E956" s="69"/>
    </row>
    <row r="957" spans="1:5">
      <c r="A957" s="68">
        <v>50163</v>
      </c>
      <c r="B957" s="68" t="s">
        <v>2291</v>
      </c>
      <c r="C957" s="57" t="s">
        <v>168</v>
      </c>
      <c r="D957" s="58">
        <v>3.81</v>
      </c>
      <c r="E957" s="69"/>
    </row>
    <row r="958" spans="1:5">
      <c r="A958" s="68">
        <v>50164</v>
      </c>
      <c r="B958" s="68" t="s">
        <v>2292</v>
      </c>
      <c r="C958" s="57" t="s">
        <v>168</v>
      </c>
      <c r="D958" s="58">
        <v>8.78</v>
      </c>
      <c r="E958" s="69"/>
    </row>
    <row r="959" spans="1:5">
      <c r="A959" s="64">
        <v>510</v>
      </c>
      <c r="B959" s="65" t="s">
        <v>2293</v>
      </c>
      <c r="C959" s="66"/>
      <c r="D959" s="66"/>
      <c r="E959" s="67"/>
    </row>
    <row r="960" ht="30" spans="1:5">
      <c r="A960" s="68">
        <v>51008</v>
      </c>
      <c r="B960" s="68" t="s">
        <v>2294</v>
      </c>
      <c r="C960" s="57" t="s">
        <v>168</v>
      </c>
      <c r="D960" s="58">
        <v>12.46</v>
      </c>
      <c r="E960" s="69"/>
    </row>
    <row r="961" ht="30" spans="1:5">
      <c r="A961" s="68">
        <v>51015</v>
      </c>
      <c r="B961" s="68" t="s">
        <v>2295</v>
      </c>
      <c r="C961" s="57" t="s">
        <v>168</v>
      </c>
      <c r="D961" s="58">
        <v>13.57</v>
      </c>
      <c r="E961" s="69"/>
    </row>
    <row r="962" ht="30" spans="1:5">
      <c r="A962" s="68">
        <v>51016</v>
      </c>
      <c r="B962" s="68" t="s">
        <v>2296</v>
      </c>
      <c r="C962" s="57" t="s">
        <v>168</v>
      </c>
      <c r="D962" s="58">
        <v>7.65</v>
      </c>
      <c r="E962" s="69"/>
    </row>
    <row r="963" spans="1:5">
      <c r="A963" s="64">
        <v>540</v>
      </c>
      <c r="B963" s="65" t="s">
        <v>1610</v>
      </c>
      <c r="C963" s="66"/>
      <c r="D963" s="66"/>
      <c r="E963" s="67"/>
    </row>
    <row r="964" ht="30" spans="1:5">
      <c r="A964" s="68">
        <v>54003</v>
      </c>
      <c r="B964" s="68" t="s">
        <v>2297</v>
      </c>
      <c r="C964" s="57" t="s">
        <v>168</v>
      </c>
      <c r="D964" s="58">
        <v>2.32</v>
      </c>
      <c r="E964" s="69"/>
    </row>
    <row r="965" ht="30" spans="1:5">
      <c r="A965" s="68">
        <v>54010</v>
      </c>
      <c r="B965" s="68" t="s">
        <v>2298</v>
      </c>
      <c r="C965" s="57" t="s">
        <v>168</v>
      </c>
      <c r="D965" s="58">
        <v>16.58</v>
      </c>
      <c r="E965" s="69"/>
    </row>
    <row r="966" spans="1:5">
      <c r="A966" s="64">
        <v>6</v>
      </c>
      <c r="B966" s="65" t="s">
        <v>2299</v>
      </c>
      <c r="C966" s="66"/>
      <c r="D966" s="66"/>
      <c r="E966" s="67"/>
    </row>
    <row r="967" spans="1:5">
      <c r="A967" s="64">
        <v>601</v>
      </c>
      <c r="B967" s="65" t="s">
        <v>2300</v>
      </c>
      <c r="C967" s="66"/>
      <c r="D967" s="66"/>
      <c r="E967" s="67"/>
    </row>
    <row r="968" ht="30" spans="1:5">
      <c r="A968" s="68">
        <v>60101</v>
      </c>
      <c r="B968" s="68" t="s">
        <v>2301</v>
      </c>
      <c r="C968" s="57" t="s">
        <v>136</v>
      </c>
      <c r="D968" s="58">
        <v>30.98</v>
      </c>
      <c r="E968" s="69"/>
    </row>
    <row r="969" ht="30" spans="1:5">
      <c r="A969" s="68">
        <v>60104</v>
      </c>
      <c r="B969" s="68" t="s">
        <v>2302</v>
      </c>
      <c r="C969" s="57" t="s">
        <v>136</v>
      </c>
      <c r="D969" s="58">
        <v>22.88</v>
      </c>
      <c r="E969" s="69"/>
    </row>
    <row r="970" spans="1:5">
      <c r="A970" s="64">
        <v>602</v>
      </c>
      <c r="B970" s="65" t="s">
        <v>2303</v>
      </c>
      <c r="C970" s="66"/>
      <c r="D970" s="66"/>
      <c r="E970" s="67"/>
    </row>
    <row r="971" spans="1:5">
      <c r="A971" s="68">
        <v>60242</v>
      </c>
      <c r="B971" s="68" t="s">
        <v>2304</v>
      </c>
      <c r="C971" s="57" t="s">
        <v>168</v>
      </c>
      <c r="D971" s="58">
        <v>27.78</v>
      </c>
      <c r="E971" s="69"/>
    </row>
    <row r="972" spans="1:5">
      <c r="A972" s="68">
        <v>60243</v>
      </c>
      <c r="B972" s="68" t="s">
        <v>2305</v>
      </c>
      <c r="C972" s="57" t="s">
        <v>168</v>
      </c>
      <c r="D972" s="58">
        <v>51.13</v>
      </c>
      <c r="E972" s="69"/>
    </row>
    <row r="973" spans="1:5">
      <c r="A973" s="64">
        <v>604</v>
      </c>
      <c r="B973" s="65" t="s">
        <v>2306</v>
      </c>
      <c r="C973" s="66"/>
      <c r="D973" s="66"/>
      <c r="E973" s="67"/>
    </row>
    <row r="974" spans="1:5">
      <c r="A974" s="68">
        <v>60406</v>
      </c>
      <c r="B974" s="68" t="s">
        <v>2307</v>
      </c>
      <c r="C974" s="57" t="s">
        <v>168</v>
      </c>
      <c r="D974" s="58">
        <v>86.37</v>
      </c>
      <c r="E974" s="69"/>
    </row>
    <row r="975" ht="30" spans="1:5">
      <c r="A975" s="68">
        <v>60440</v>
      </c>
      <c r="B975" s="68" t="s">
        <v>2308</v>
      </c>
      <c r="C975" s="57" t="s">
        <v>168</v>
      </c>
      <c r="D975" s="58">
        <v>8.1</v>
      </c>
      <c r="E975" s="69"/>
    </row>
    <row r="976" ht="30" spans="1:5">
      <c r="A976" s="68">
        <v>60443</v>
      </c>
      <c r="B976" s="68" t="s">
        <v>2309</v>
      </c>
      <c r="C976" s="57" t="s">
        <v>168</v>
      </c>
      <c r="D976" s="58">
        <v>25.97</v>
      </c>
      <c r="E976" s="69"/>
    </row>
    <row r="977" spans="1:5">
      <c r="A977" s="64">
        <v>605</v>
      </c>
      <c r="B977" s="65" t="s">
        <v>2306</v>
      </c>
      <c r="C977" s="66"/>
      <c r="D977" s="66"/>
      <c r="E977" s="67"/>
    </row>
    <row r="978" ht="30" spans="1:5">
      <c r="A978" s="68">
        <v>60501</v>
      </c>
      <c r="B978" s="68" t="s">
        <v>2310</v>
      </c>
      <c r="C978" s="57" t="s">
        <v>136</v>
      </c>
      <c r="D978" s="58">
        <v>10.2</v>
      </c>
      <c r="E978" s="69"/>
    </row>
    <row r="979" ht="30" spans="1:5">
      <c r="A979" s="68">
        <v>60502</v>
      </c>
      <c r="B979" s="68" t="s">
        <v>2311</v>
      </c>
      <c r="C979" s="57" t="s">
        <v>136</v>
      </c>
      <c r="D979" s="58">
        <v>12.54</v>
      </c>
      <c r="E979" s="69"/>
    </row>
    <row r="980" ht="30" spans="1:5">
      <c r="A980" s="68">
        <v>60503</v>
      </c>
      <c r="B980" s="68" t="s">
        <v>2312</v>
      </c>
      <c r="C980" s="57" t="s">
        <v>136</v>
      </c>
      <c r="D980" s="58">
        <v>18.31</v>
      </c>
      <c r="E980" s="69"/>
    </row>
    <row r="981" ht="30" spans="1:5">
      <c r="A981" s="68">
        <v>60504</v>
      </c>
      <c r="B981" s="68" t="s">
        <v>2313</v>
      </c>
      <c r="C981" s="57" t="s">
        <v>136</v>
      </c>
      <c r="D981" s="58">
        <v>22.9</v>
      </c>
      <c r="E981" s="69"/>
    </row>
    <row r="982" ht="30" spans="1:5">
      <c r="A982" s="68">
        <v>60505</v>
      </c>
      <c r="B982" s="68" t="s">
        <v>2314</v>
      </c>
      <c r="C982" s="57" t="s">
        <v>136</v>
      </c>
      <c r="D982" s="58">
        <v>28.31</v>
      </c>
      <c r="E982" s="69"/>
    </row>
    <row r="983" ht="30" spans="1:5">
      <c r="A983" s="68">
        <v>60506</v>
      </c>
      <c r="B983" s="68" t="s">
        <v>2315</v>
      </c>
      <c r="C983" s="57" t="s">
        <v>136</v>
      </c>
      <c r="D983" s="58">
        <v>37.04</v>
      </c>
      <c r="E983" s="69"/>
    </row>
    <row r="984" ht="30" spans="1:5">
      <c r="A984" s="68">
        <v>60507</v>
      </c>
      <c r="B984" s="68" t="s">
        <v>2316</v>
      </c>
      <c r="C984" s="57" t="s">
        <v>136</v>
      </c>
      <c r="D984" s="58">
        <v>50.31</v>
      </c>
      <c r="E984" s="69"/>
    </row>
    <row r="985" ht="30" spans="1:5">
      <c r="A985" s="68">
        <v>60508</v>
      </c>
      <c r="B985" s="68" t="s">
        <v>2317</v>
      </c>
      <c r="C985" s="57" t="s">
        <v>136</v>
      </c>
      <c r="D985" s="58">
        <v>61.45</v>
      </c>
      <c r="E985" s="69"/>
    </row>
    <row r="986" ht="30" spans="1:5">
      <c r="A986" s="68">
        <v>60509</v>
      </c>
      <c r="B986" s="68" t="s">
        <v>2318</v>
      </c>
      <c r="C986" s="57" t="s">
        <v>136</v>
      </c>
      <c r="D986" s="58">
        <v>85.39</v>
      </c>
      <c r="E986" s="69"/>
    </row>
    <row r="987" spans="1:5">
      <c r="A987" s="64">
        <v>608</v>
      </c>
      <c r="B987" s="65" t="s">
        <v>2306</v>
      </c>
      <c r="C987" s="66"/>
      <c r="D987" s="66"/>
      <c r="E987" s="67"/>
    </row>
    <row r="988" spans="1:5">
      <c r="A988" s="68">
        <v>60869</v>
      </c>
      <c r="B988" s="68" t="s">
        <v>2319</v>
      </c>
      <c r="C988" s="57" t="s">
        <v>168</v>
      </c>
      <c r="D988" s="58">
        <v>70.38</v>
      </c>
      <c r="E988" s="69"/>
    </row>
    <row r="989" spans="1:5">
      <c r="A989" s="64">
        <v>610</v>
      </c>
      <c r="B989" s="65" t="s">
        <v>2320</v>
      </c>
      <c r="C989" s="66"/>
      <c r="D989" s="66"/>
      <c r="E989" s="67"/>
    </row>
    <row r="990" spans="1:5">
      <c r="A990" s="68">
        <v>61004</v>
      </c>
      <c r="B990" s="68" t="s">
        <v>2321</v>
      </c>
      <c r="C990" s="57" t="s">
        <v>136</v>
      </c>
      <c r="D990" s="58">
        <v>267.83</v>
      </c>
      <c r="E990" s="69"/>
    </row>
    <row r="991" spans="1:5">
      <c r="A991" s="64">
        <v>621</v>
      </c>
      <c r="B991" s="65" t="s">
        <v>2322</v>
      </c>
      <c r="C991" s="66"/>
      <c r="D991" s="66"/>
      <c r="E991" s="67"/>
    </row>
    <row r="992" ht="30" spans="1:5">
      <c r="A992" s="68">
        <v>62101</v>
      </c>
      <c r="B992" s="68" t="s">
        <v>2323</v>
      </c>
      <c r="C992" s="57" t="s">
        <v>168</v>
      </c>
      <c r="D992" s="58">
        <v>7.47</v>
      </c>
      <c r="E992" s="69"/>
    </row>
    <row r="993" ht="30" spans="1:5">
      <c r="A993" s="68">
        <v>62102</v>
      </c>
      <c r="B993" s="68" t="s">
        <v>2324</v>
      </c>
      <c r="C993" s="57" t="s">
        <v>168</v>
      </c>
      <c r="D993" s="58">
        <v>9.02</v>
      </c>
      <c r="E993" s="69"/>
    </row>
    <row r="994" ht="30" spans="1:5">
      <c r="A994" s="68">
        <v>62103</v>
      </c>
      <c r="B994" s="68" t="s">
        <v>2325</v>
      </c>
      <c r="C994" s="57" t="s">
        <v>168</v>
      </c>
      <c r="D994" s="58">
        <v>11.56</v>
      </c>
      <c r="E994" s="69"/>
    </row>
    <row r="995" ht="30" spans="1:5">
      <c r="A995" s="68">
        <v>62104</v>
      </c>
      <c r="B995" s="68" t="s">
        <v>2326</v>
      </c>
      <c r="C995" s="57" t="s">
        <v>168</v>
      </c>
      <c r="D995" s="58">
        <v>18.83</v>
      </c>
      <c r="E995" s="69"/>
    </row>
    <row r="996" ht="30" spans="1:5">
      <c r="A996" s="68">
        <v>62105</v>
      </c>
      <c r="B996" s="68" t="s">
        <v>2327</v>
      </c>
      <c r="C996" s="57" t="s">
        <v>168</v>
      </c>
      <c r="D996" s="58">
        <v>19.61</v>
      </c>
      <c r="E996" s="69"/>
    </row>
    <row r="997" ht="30" spans="1:5">
      <c r="A997" s="68">
        <v>62106</v>
      </c>
      <c r="B997" s="68" t="s">
        <v>2328</v>
      </c>
      <c r="C997" s="57" t="s">
        <v>168</v>
      </c>
      <c r="D997" s="58">
        <v>30.88</v>
      </c>
      <c r="E997" s="69"/>
    </row>
    <row r="998" ht="30" spans="1:5">
      <c r="A998" s="68">
        <v>62107</v>
      </c>
      <c r="B998" s="68" t="s">
        <v>2329</v>
      </c>
      <c r="C998" s="57" t="s">
        <v>168</v>
      </c>
      <c r="D998" s="58">
        <v>99.67</v>
      </c>
      <c r="E998" s="69"/>
    </row>
    <row r="999" ht="30" spans="1:5">
      <c r="A999" s="68">
        <v>62111</v>
      </c>
      <c r="B999" s="68" t="s">
        <v>2330</v>
      </c>
      <c r="C999" s="57" t="s">
        <v>168</v>
      </c>
      <c r="D999" s="58">
        <v>0.6</v>
      </c>
      <c r="E999" s="69"/>
    </row>
    <row r="1000" ht="30" spans="1:5">
      <c r="A1000" s="68">
        <v>62112</v>
      </c>
      <c r="B1000" s="68" t="s">
        <v>2331</v>
      </c>
      <c r="C1000" s="57" t="s">
        <v>168</v>
      </c>
      <c r="D1000" s="58">
        <v>1.04</v>
      </c>
      <c r="E1000" s="69"/>
    </row>
    <row r="1001" ht="30" spans="1:5">
      <c r="A1001" s="68">
        <v>62116</v>
      </c>
      <c r="B1001" s="68" t="s">
        <v>2332</v>
      </c>
      <c r="C1001" s="57" t="s">
        <v>168</v>
      </c>
      <c r="D1001" s="58">
        <v>2.82</v>
      </c>
      <c r="E1001" s="69"/>
    </row>
    <row r="1002" ht="30" spans="1:5">
      <c r="A1002" s="68">
        <v>62122</v>
      </c>
      <c r="B1002" s="68" t="s">
        <v>2333</v>
      </c>
      <c r="C1002" s="57" t="s">
        <v>168</v>
      </c>
      <c r="D1002" s="58">
        <v>0.62</v>
      </c>
      <c r="E1002" s="69"/>
    </row>
    <row r="1003" ht="30" spans="1:5">
      <c r="A1003" s="68">
        <v>62129</v>
      </c>
      <c r="B1003" s="68" t="s">
        <v>2334</v>
      </c>
      <c r="C1003" s="57" t="s">
        <v>168</v>
      </c>
      <c r="D1003" s="58">
        <v>3.26</v>
      </c>
      <c r="E1003" s="69"/>
    </row>
    <row r="1004" ht="30" spans="1:5">
      <c r="A1004" s="68">
        <v>62187</v>
      </c>
      <c r="B1004" s="68" t="s">
        <v>2335</v>
      </c>
      <c r="C1004" s="57" t="s">
        <v>168</v>
      </c>
      <c r="D1004" s="58">
        <v>2.6</v>
      </c>
      <c r="E1004" s="69"/>
    </row>
    <row r="1005" spans="1:5">
      <c r="A1005" s="64">
        <v>623</v>
      </c>
      <c r="B1005" s="65" t="s">
        <v>2336</v>
      </c>
      <c r="C1005" s="66"/>
      <c r="D1005" s="66"/>
      <c r="E1005" s="67"/>
    </row>
    <row r="1006" ht="30" spans="1:5">
      <c r="A1006" s="68">
        <v>62319</v>
      </c>
      <c r="B1006" s="68" t="s">
        <v>2337</v>
      </c>
      <c r="C1006" s="57" t="s">
        <v>168</v>
      </c>
      <c r="D1006" s="58">
        <v>2.67</v>
      </c>
      <c r="E1006" s="69"/>
    </row>
    <row r="1007" ht="30" spans="1:5">
      <c r="A1007" s="68">
        <v>62321</v>
      </c>
      <c r="B1007" s="68" t="s">
        <v>2338</v>
      </c>
      <c r="C1007" s="57" t="s">
        <v>168</v>
      </c>
      <c r="D1007" s="58">
        <v>1.37</v>
      </c>
      <c r="E1007" s="69"/>
    </row>
    <row r="1008" spans="1:5">
      <c r="A1008" s="68">
        <v>62324</v>
      </c>
      <c r="B1008" s="68" t="s">
        <v>2339</v>
      </c>
      <c r="C1008" s="57" t="s">
        <v>168</v>
      </c>
      <c r="D1008" s="58">
        <v>1.63</v>
      </c>
      <c r="E1008" s="69"/>
    </row>
    <row r="1009" ht="30" spans="1:5">
      <c r="A1009" s="68">
        <v>62375</v>
      </c>
      <c r="B1009" s="68" t="s">
        <v>2340</v>
      </c>
      <c r="C1009" s="57" t="s">
        <v>136</v>
      </c>
      <c r="D1009" s="58">
        <v>40.95</v>
      </c>
      <c r="E1009" s="69"/>
    </row>
    <row r="1010" spans="1:5">
      <c r="A1010" s="64">
        <v>624</v>
      </c>
      <c r="B1010" s="65" t="s">
        <v>2341</v>
      </c>
      <c r="C1010" s="66"/>
      <c r="D1010" s="66"/>
      <c r="E1010" s="67"/>
    </row>
    <row r="1011" ht="30" spans="1:5">
      <c r="A1011" s="68">
        <v>62419</v>
      </c>
      <c r="B1011" s="68" t="s">
        <v>2342</v>
      </c>
      <c r="C1011" s="57" t="s">
        <v>136</v>
      </c>
      <c r="D1011" s="58">
        <v>18.48</v>
      </c>
      <c r="E1011" s="69"/>
    </row>
    <row r="1012" spans="1:5">
      <c r="A1012" s="68">
        <v>62420</v>
      </c>
      <c r="B1012" s="68" t="s">
        <v>2343</v>
      </c>
      <c r="C1012" s="57" t="s">
        <v>168</v>
      </c>
      <c r="D1012" s="58">
        <v>2.77</v>
      </c>
      <c r="E1012" s="69"/>
    </row>
    <row r="1013" spans="1:5">
      <c r="A1013" s="68">
        <v>62423</v>
      </c>
      <c r="B1013" s="68" t="s">
        <v>2344</v>
      </c>
      <c r="C1013" s="57" t="s">
        <v>168</v>
      </c>
      <c r="D1013" s="58">
        <v>14.68</v>
      </c>
      <c r="E1013" s="69"/>
    </row>
    <row r="1014" spans="1:5">
      <c r="A1014" s="68">
        <v>62430</v>
      </c>
      <c r="B1014" s="68" t="s">
        <v>2345</v>
      </c>
      <c r="C1014" s="57" t="s">
        <v>168</v>
      </c>
      <c r="D1014" s="58">
        <v>29.82</v>
      </c>
      <c r="E1014" s="69"/>
    </row>
    <row r="1015" spans="1:5">
      <c r="A1015" s="68">
        <v>62440</v>
      </c>
      <c r="B1015" s="68" t="s">
        <v>2346</v>
      </c>
      <c r="C1015" s="57" t="s">
        <v>168</v>
      </c>
      <c r="D1015" s="58">
        <v>13.88</v>
      </c>
      <c r="E1015" s="69"/>
    </row>
    <row r="1016" spans="1:5">
      <c r="A1016" s="68">
        <v>62472</v>
      </c>
      <c r="B1016" s="68" t="s">
        <v>2347</v>
      </c>
      <c r="C1016" s="57" t="s">
        <v>168</v>
      </c>
      <c r="D1016" s="58">
        <v>4.6</v>
      </c>
      <c r="E1016" s="69"/>
    </row>
    <row r="1017" ht="30" spans="1:5">
      <c r="A1017" s="68">
        <v>62482</v>
      </c>
      <c r="B1017" s="68" t="s">
        <v>2348</v>
      </c>
      <c r="C1017" s="57" t="s">
        <v>168</v>
      </c>
      <c r="D1017" s="58">
        <v>40.12</v>
      </c>
      <c r="E1017" s="69"/>
    </row>
    <row r="1018" spans="1:5">
      <c r="A1018" s="64">
        <v>625</v>
      </c>
      <c r="B1018" s="65" t="s">
        <v>2349</v>
      </c>
      <c r="C1018" s="66"/>
      <c r="D1018" s="66"/>
      <c r="E1018" s="67"/>
    </row>
    <row r="1019" spans="1:5">
      <c r="A1019" s="68">
        <v>62501</v>
      </c>
      <c r="B1019" s="68" t="s">
        <v>2350</v>
      </c>
      <c r="C1019" s="57" t="s">
        <v>136</v>
      </c>
      <c r="D1019" s="58">
        <v>1.7</v>
      </c>
      <c r="E1019" s="69"/>
    </row>
    <row r="1020" spans="1:5">
      <c r="A1020" s="68">
        <v>62502</v>
      </c>
      <c r="B1020" s="68" t="s">
        <v>2351</v>
      </c>
      <c r="C1020" s="57" t="s">
        <v>136</v>
      </c>
      <c r="D1020" s="58">
        <v>1.96</v>
      </c>
      <c r="E1020" s="69"/>
    </row>
    <row r="1021" spans="1:5">
      <c r="A1021" s="68">
        <v>62503</v>
      </c>
      <c r="B1021" s="68" t="s">
        <v>2352</v>
      </c>
      <c r="C1021" s="57" t="s">
        <v>136</v>
      </c>
      <c r="D1021" s="58">
        <v>4.75</v>
      </c>
      <c r="E1021" s="69"/>
    </row>
    <row r="1022" spans="1:5">
      <c r="A1022" s="68">
        <v>62504</v>
      </c>
      <c r="B1022" s="68" t="s">
        <v>2353</v>
      </c>
      <c r="C1022" s="57" t="s">
        <v>136</v>
      </c>
      <c r="D1022" s="58">
        <v>6.95</v>
      </c>
      <c r="E1022" s="69"/>
    </row>
    <row r="1023" spans="1:5">
      <c r="A1023" s="68">
        <v>62505</v>
      </c>
      <c r="B1023" s="68" t="s">
        <v>2354</v>
      </c>
      <c r="C1023" s="57" t="s">
        <v>136</v>
      </c>
      <c r="D1023" s="58">
        <v>9.11</v>
      </c>
      <c r="E1023" s="69"/>
    </row>
    <row r="1024" spans="1:5">
      <c r="A1024" s="68">
        <v>62506</v>
      </c>
      <c r="B1024" s="68" t="s">
        <v>2355</v>
      </c>
      <c r="C1024" s="57" t="s">
        <v>136</v>
      </c>
      <c r="D1024" s="58">
        <v>13.08</v>
      </c>
      <c r="E1024" s="69"/>
    </row>
    <row r="1025" spans="1:5">
      <c r="A1025" s="68">
        <v>62507</v>
      </c>
      <c r="B1025" s="68" t="s">
        <v>2356</v>
      </c>
      <c r="C1025" s="57" t="s">
        <v>136</v>
      </c>
      <c r="D1025" s="58">
        <v>21.27</v>
      </c>
      <c r="E1025" s="69"/>
    </row>
    <row r="1026" spans="1:5">
      <c r="A1026" s="68">
        <v>62508</v>
      </c>
      <c r="B1026" s="68" t="s">
        <v>2357</v>
      </c>
      <c r="C1026" s="57" t="s">
        <v>136</v>
      </c>
      <c r="D1026" s="58">
        <v>27.13</v>
      </c>
      <c r="E1026" s="69"/>
    </row>
    <row r="1027" spans="1:5">
      <c r="A1027" s="68">
        <v>62511</v>
      </c>
      <c r="B1027" s="68" t="s">
        <v>2358</v>
      </c>
      <c r="C1027" s="57" t="s">
        <v>168</v>
      </c>
      <c r="D1027" s="58">
        <v>0.58</v>
      </c>
      <c r="E1027" s="69"/>
    </row>
    <row r="1028" spans="1:5">
      <c r="A1028" s="68">
        <v>62512</v>
      </c>
      <c r="B1028" s="68" t="s">
        <v>2359</v>
      </c>
      <c r="C1028" s="57" t="s">
        <v>168</v>
      </c>
      <c r="D1028" s="58">
        <v>1.46</v>
      </c>
      <c r="E1028" s="69"/>
    </row>
    <row r="1029" spans="1:5">
      <c r="A1029" s="68">
        <v>62514</v>
      </c>
      <c r="B1029" s="68" t="s">
        <v>2360</v>
      </c>
      <c r="C1029" s="57" t="s">
        <v>168</v>
      </c>
      <c r="D1029" s="58">
        <v>3.62</v>
      </c>
      <c r="E1029" s="69"/>
    </row>
    <row r="1030" spans="1:5">
      <c r="A1030" s="68">
        <v>62520</v>
      </c>
      <c r="B1030" s="68" t="s">
        <v>2361</v>
      </c>
      <c r="C1030" s="57" t="s">
        <v>168</v>
      </c>
      <c r="D1030" s="58">
        <v>0.81</v>
      </c>
      <c r="E1030" s="69"/>
    </row>
    <row r="1031" spans="1:5">
      <c r="A1031" s="68">
        <v>62521</v>
      </c>
      <c r="B1031" s="68" t="s">
        <v>2362</v>
      </c>
      <c r="C1031" s="57" t="s">
        <v>168</v>
      </c>
      <c r="D1031" s="58">
        <v>2.54</v>
      </c>
      <c r="E1031" s="69"/>
    </row>
    <row r="1032" spans="1:5">
      <c r="A1032" s="68">
        <v>62530</v>
      </c>
      <c r="B1032" s="68" t="s">
        <v>2363</v>
      </c>
      <c r="C1032" s="57" t="s">
        <v>136</v>
      </c>
      <c r="D1032" s="58">
        <v>3.28</v>
      </c>
      <c r="E1032" s="69"/>
    </row>
    <row r="1033" spans="1:5">
      <c r="A1033" s="68">
        <v>62531</v>
      </c>
      <c r="B1033" s="68" t="s">
        <v>2364</v>
      </c>
      <c r="C1033" s="57" t="s">
        <v>136</v>
      </c>
      <c r="D1033" s="58">
        <v>5.89</v>
      </c>
      <c r="E1033" s="69"/>
    </row>
    <row r="1034" spans="1:5">
      <c r="A1034" s="68">
        <v>62532</v>
      </c>
      <c r="B1034" s="68" t="s">
        <v>2365</v>
      </c>
      <c r="C1034" s="57" t="s">
        <v>136</v>
      </c>
      <c r="D1034" s="58">
        <v>7.88</v>
      </c>
      <c r="E1034" s="69"/>
    </row>
    <row r="1035" ht="30" spans="1:5">
      <c r="A1035" s="68">
        <v>62533</v>
      </c>
      <c r="B1035" s="68" t="s">
        <v>2366</v>
      </c>
      <c r="C1035" s="57" t="s">
        <v>136</v>
      </c>
      <c r="D1035" s="58">
        <v>6.97</v>
      </c>
      <c r="E1035" s="69"/>
    </row>
    <row r="1036" spans="1:5">
      <c r="A1036" s="68">
        <v>62534</v>
      </c>
      <c r="B1036" s="68" t="s">
        <v>2367</v>
      </c>
      <c r="C1036" s="57" t="s">
        <v>136</v>
      </c>
      <c r="D1036" s="58">
        <v>22.73</v>
      </c>
      <c r="E1036" s="69"/>
    </row>
    <row r="1037" spans="1:5">
      <c r="A1037" s="68">
        <v>62535</v>
      </c>
      <c r="B1037" s="68" t="s">
        <v>2368</v>
      </c>
      <c r="C1037" s="57" t="s">
        <v>136</v>
      </c>
      <c r="D1037" s="58">
        <v>37.69</v>
      </c>
      <c r="E1037" s="69"/>
    </row>
    <row r="1038" spans="1:5">
      <c r="A1038" s="68">
        <v>62536</v>
      </c>
      <c r="B1038" s="68" t="s">
        <v>2369</v>
      </c>
      <c r="C1038" s="57" t="s">
        <v>168</v>
      </c>
      <c r="D1038" s="58">
        <v>1.47</v>
      </c>
      <c r="E1038" s="69"/>
    </row>
    <row r="1039" spans="1:5">
      <c r="A1039" s="68">
        <v>62540</v>
      </c>
      <c r="B1039" s="68" t="s">
        <v>2370</v>
      </c>
      <c r="C1039" s="57" t="s">
        <v>168</v>
      </c>
      <c r="D1039" s="58">
        <v>1.13</v>
      </c>
      <c r="E1039" s="69"/>
    </row>
    <row r="1040" spans="1:5">
      <c r="A1040" s="68">
        <v>62542</v>
      </c>
      <c r="B1040" s="68" t="s">
        <v>2371</v>
      </c>
      <c r="C1040" s="57" t="s">
        <v>168</v>
      </c>
      <c r="D1040" s="58">
        <v>3.96</v>
      </c>
      <c r="E1040" s="69"/>
    </row>
    <row r="1041" spans="1:5">
      <c r="A1041" s="68">
        <v>62543</v>
      </c>
      <c r="B1041" s="68" t="s">
        <v>2372</v>
      </c>
      <c r="C1041" s="57" t="s">
        <v>168</v>
      </c>
      <c r="D1041" s="58">
        <v>4.8</v>
      </c>
      <c r="E1041" s="69"/>
    </row>
    <row r="1042" ht="30" spans="1:5">
      <c r="A1042" s="68">
        <v>62544</v>
      </c>
      <c r="B1042" s="68" t="s">
        <v>2373</v>
      </c>
      <c r="C1042" s="57" t="s">
        <v>168</v>
      </c>
      <c r="D1042" s="58">
        <v>2.35</v>
      </c>
      <c r="E1042" s="69"/>
    </row>
    <row r="1043" ht="30" spans="1:5">
      <c r="A1043" s="68">
        <v>62547</v>
      </c>
      <c r="B1043" s="68" t="s">
        <v>2374</v>
      </c>
      <c r="C1043" s="57" t="s">
        <v>168</v>
      </c>
      <c r="D1043" s="58">
        <v>9.43</v>
      </c>
      <c r="E1043" s="69"/>
    </row>
    <row r="1044" spans="1:5">
      <c r="A1044" s="68">
        <v>62549</v>
      </c>
      <c r="B1044" s="68" t="s">
        <v>2375</v>
      </c>
      <c r="C1044" s="57" t="s">
        <v>168</v>
      </c>
      <c r="D1044" s="58">
        <v>6.97</v>
      </c>
      <c r="E1044" s="69"/>
    </row>
    <row r="1045" spans="1:5">
      <c r="A1045" s="68">
        <v>62570</v>
      </c>
      <c r="B1045" s="68" t="s">
        <v>2376</v>
      </c>
      <c r="C1045" s="57" t="s">
        <v>168</v>
      </c>
      <c r="D1045" s="58">
        <v>0.55</v>
      </c>
      <c r="E1045" s="69"/>
    </row>
    <row r="1046" spans="1:5">
      <c r="A1046" s="68">
        <v>62577</v>
      </c>
      <c r="B1046" s="68" t="s">
        <v>2377</v>
      </c>
      <c r="C1046" s="57" t="s">
        <v>168</v>
      </c>
      <c r="D1046" s="58">
        <v>36.06</v>
      </c>
      <c r="E1046" s="69"/>
    </row>
    <row r="1047" spans="1:5">
      <c r="A1047" s="68">
        <v>62588</v>
      </c>
      <c r="B1047" s="68" t="s">
        <v>2378</v>
      </c>
      <c r="C1047" s="57" t="s">
        <v>168</v>
      </c>
      <c r="D1047" s="58">
        <v>4.21</v>
      </c>
      <c r="E1047" s="69"/>
    </row>
    <row r="1048" spans="1:5">
      <c r="A1048" s="68">
        <v>62594</v>
      </c>
      <c r="B1048" s="68" t="s">
        <v>2379</v>
      </c>
      <c r="C1048" s="57" t="s">
        <v>168</v>
      </c>
      <c r="D1048" s="58">
        <v>0.88</v>
      </c>
      <c r="E1048" s="69"/>
    </row>
    <row r="1049" spans="1:5">
      <c r="A1049" s="64">
        <v>626</v>
      </c>
      <c r="B1049" s="65" t="s">
        <v>2380</v>
      </c>
      <c r="C1049" s="66"/>
      <c r="D1049" s="66"/>
      <c r="E1049" s="67"/>
    </row>
    <row r="1050" ht="30" spans="1:5">
      <c r="A1050" s="68">
        <v>62674</v>
      </c>
      <c r="B1050" s="68" t="s">
        <v>2381</v>
      </c>
      <c r="C1050" s="57" t="s">
        <v>168</v>
      </c>
      <c r="D1050" s="58">
        <v>6.48</v>
      </c>
      <c r="E1050" s="69"/>
    </row>
    <row r="1051" spans="1:5">
      <c r="A1051" s="64">
        <v>627</v>
      </c>
      <c r="B1051" s="65" t="s">
        <v>2382</v>
      </c>
      <c r="C1051" s="66"/>
      <c r="D1051" s="66"/>
      <c r="E1051" s="67"/>
    </row>
    <row r="1052" spans="1:5">
      <c r="A1052" s="68">
        <v>62702</v>
      </c>
      <c r="B1052" s="68" t="s">
        <v>2383</v>
      </c>
      <c r="C1052" s="57" t="s">
        <v>136</v>
      </c>
      <c r="D1052" s="58">
        <v>5.69</v>
      </c>
      <c r="E1052" s="69"/>
    </row>
    <row r="1053" spans="1:5">
      <c r="A1053" s="68">
        <v>62703</v>
      </c>
      <c r="B1053" s="68" t="s">
        <v>2384</v>
      </c>
      <c r="C1053" s="57" t="s">
        <v>136</v>
      </c>
      <c r="D1053" s="58">
        <v>9.51</v>
      </c>
      <c r="E1053" s="69"/>
    </row>
    <row r="1054" spans="1:5">
      <c r="A1054" s="64">
        <v>628</v>
      </c>
      <c r="B1054" s="65" t="s">
        <v>2382</v>
      </c>
      <c r="C1054" s="66"/>
      <c r="D1054" s="66"/>
      <c r="E1054" s="67"/>
    </row>
    <row r="1055" spans="1:5">
      <c r="A1055" s="68">
        <v>62813</v>
      </c>
      <c r="B1055" s="68" t="s">
        <v>2385</v>
      </c>
      <c r="C1055" s="57" t="s">
        <v>168</v>
      </c>
      <c r="D1055" s="58">
        <v>1.43</v>
      </c>
      <c r="E1055" s="69"/>
    </row>
    <row r="1056" spans="1:5">
      <c r="A1056" s="68">
        <v>62814</v>
      </c>
      <c r="B1056" s="68" t="s">
        <v>2386</v>
      </c>
      <c r="C1056" s="57" t="s">
        <v>168</v>
      </c>
      <c r="D1056" s="58">
        <v>2.63</v>
      </c>
      <c r="E1056" s="69"/>
    </row>
    <row r="1057" ht="30" spans="1:5">
      <c r="A1057" s="68">
        <v>62890</v>
      </c>
      <c r="B1057" s="68" t="s">
        <v>2387</v>
      </c>
      <c r="C1057" s="57" t="s">
        <v>168</v>
      </c>
      <c r="D1057" s="58">
        <v>5.1</v>
      </c>
      <c r="E1057" s="69"/>
    </row>
    <row r="1058" spans="1:5">
      <c r="A1058" s="64">
        <v>634</v>
      </c>
      <c r="B1058" s="65" t="s">
        <v>2388</v>
      </c>
      <c r="C1058" s="66"/>
      <c r="D1058" s="66"/>
      <c r="E1058" s="67"/>
    </row>
    <row r="1059" ht="30" spans="1:5">
      <c r="A1059" s="68">
        <v>63480</v>
      </c>
      <c r="B1059" s="68" t="s">
        <v>2389</v>
      </c>
      <c r="C1059" s="57" t="s">
        <v>168</v>
      </c>
      <c r="D1059" s="58">
        <v>213.79</v>
      </c>
      <c r="E1059" s="69"/>
    </row>
    <row r="1060" spans="1:5">
      <c r="A1060" s="64">
        <v>635</v>
      </c>
      <c r="B1060" s="65" t="s">
        <v>2390</v>
      </c>
      <c r="C1060" s="66"/>
      <c r="D1060" s="66"/>
      <c r="E1060" s="67"/>
    </row>
    <row r="1061" ht="30" spans="1:5">
      <c r="A1061" s="68">
        <v>63501</v>
      </c>
      <c r="B1061" s="68" t="s">
        <v>2391</v>
      </c>
      <c r="C1061" s="57" t="s">
        <v>168</v>
      </c>
      <c r="D1061" s="58">
        <v>16.46</v>
      </c>
      <c r="E1061" s="69"/>
    </row>
    <row r="1062" ht="30" spans="1:5">
      <c r="A1062" s="68">
        <v>63502</v>
      </c>
      <c r="B1062" s="68" t="s">
        <v>2392</v>
      </c>
      <c r="C1062" s="57" t="s">
        <v>168</v>
      </c>
      <c r="D1062" s="58">
        <v>20.99</v>
      </c>
      <c r="E1062" s="69"/>
    </row>
    <row r="1063" spans="1:5">
      <c r="A1063" s="68">
        <v>63503</v>
      </c>
      <c r="B1063" s="68" t="s">
        <v>2393</v>
      </c>
      <c r="C1063" s="57" t="s">
        <v>168</v>
      </c>
      <c r="D1063" s="58">
        <v>34.87</v>
      </c>
      <c r="E1063" s="69"/>
    </row>
    <row r="1064" ht="30" spans="1:5">
      <c r="A1064" s="68">
        <v>63504</v>
      </c>
      <c r="B1064" s="68" t="s">
        <v>2394</v>
      </c>
      <c r="C1064" s="57" t="s">
        <v>168</v>
      </c>
      <c r="D1064" s="58">
        <v>43.08</v>
      </c>
      <c r="E1064" s="69"/>
    </row>
    <row r="1065" ht="30" spans="1:5">
      <c r="A1065" s="68">
        <v>63505</v>
      </c>
      <c r="B1065" s="68" t="s">
        <v>2395</v>
      </c>
      <c r="C1065" s="57" t="s">
        <v>168</v>
      </c>
      <c r="D1065" s="58">
        <v>51.37</v>
      </c>
      <c r="E1065" s="69"/>
    </row>
    <row r="1066" spans="1:5">
      <c r="A1066" s="68">
        <v>63506</v>
      </c>
      <c r="B1066" s="68" t="s">
        <v>2396</v>
      </c>
      <c r="C1066" s="57" t="s">
        <v>168</v>
      </c>
      <c r="D1066" s="58">
        <v>102.56</v>
      </c>
      <c r="E1066" s="69"/>
    </row>
    <row r="1067" ht="30" spans="1:5">
      <c r="A1067" s="68">
        <v>63507</v>
      </c>
      <c r="B1067" s="68" t="s">
        <v>2397</v>
      </c>
      <c r="C1067" s="57" t="s">
        <v>168</v>
      </c>
      <c r="D1067" s="58">
        <v>198.08</v>
      </c>
      <c r="E1067" s="69"/>
    </row>
    <row r="1068" spans="1:5">
      <c r="A1068" s="68">
        <v>63508</v>
      </c>
      <c r="B1068" s="68" t="s">
        <v>2398</v>
      </c>
      <c r="C1068" s="57" t="s">
        <v>168</v>
      </c>
      <c r="D1068" s="58">
        <v>294.66</v>
      </c>
      <c r="E1068" s="69"/>
    </row>
    <row r="1069" ht="30" spans="1:5">
      <c r="A1069" s="68">
        <v>63515</v>
      </c>
      <c r="B1069" s="68" t="s">
        <v>2399</v>
      </c>
      <c r="C1069" s="57" t="s">
        <v>168</v>
      </c>
      <c r="D1069" s="58">
        <v>38.78</v>
      </c>
      <c r="E1069" s="69"/>
    </row>
    <row r="1070" ht="30" spans="1:5">
      <c r="A1070" s="68">
        <v>63516</v>
      </c>
      <c r="B1070" s="68" t="s">
        <v>2400</v>
      </c>
      <c r="C1070" s="57" t="s">
        <v>168</v>
      </c>
      <c r="D1070" s="58">
        <v>45.6</v>
      </c>
      <c r="E1070" s="69"/>
    </row>
    <row r="1071" ht="30" spans="1:5">
      <c r="A1071" s="68">
        <v>63517</v>
      </c>
      <c r="B1071" s="68" t="s">
        <v>2401</v>
      </c>
      <c r="C1071" s="57" t="s">
        <v>168</v>
      </c>
      <c r="D1071" s="58">
        <v>65.7</v>
      </c>
      <c r="E1071" s="69"/>
    </row>
    <row r="1072" ht="30" spans="1:5">
      <c r="A1072" s="68">
        <v>63518</v>
      </c>
      <c r="B1072" s="68" t="s">
        <v>2402</v>
      </c>
      <c r="C1072" s="57" t="s">
        <v>168</v>
      </c>
      <c r="D1072" s="58">
        <v>109.94</v>
      </c>
      <c r="E1072" s="69"/>
    </row>
    <row r="1073" spans="1:5">
      <c r="A1073" s="68">
        <v>63520</v>
      </c>
      <c r="B1073" s="68" t="s">
        <v>2403</v>
      </c>
      <c r="C1073" s="57" t="s">
        <v>168</v>
      </c>
      <c r="D1073" s="58">
        <v>32.5</v>
      </c>
      <c r="E1073" s="69"/>
    </row>
    <row r="1074" spans="1:5">
      <c r="A1074" s="68">
        <v>63521</v>
      </c>
      <c r="B1074" s="68" t="s">
        <v>2404</v>
      </c>
      <c r="C1074" s="57" t="s">
        <v>168</v>
      </c>
      <c r="D1074" s="58">
        <v>29.72</v>
      </c>
      <c r="E1074" s="69"/>
    </row>
    <row r="1075" ht="30" spans="1:5">
      <c r="A1075" s="68">
        <v>63523</v>
      </c>
      <c r="B1075" s="68" t="s">
        <v>2405</v>
      </c>
      <c r="C1075" s="57" t="s">
        <v>168</v>
      </c>
      <c r="D1075" s="58">
        <v>99.6</v>
      </c>
      <c r="E1075" s="69"/>
    </row>
    <row r="1076" spans="1:5">
      <c r="A1076" s="68">
        <v>63530</v>
      </c>
      <c r="B1076" s="68" t="s">
        <v>2406</v>
      </c>
      <c r="C1076" s="57" t="s">
        <v>168</v>
      </c>
      <c r="D1076" s="58">
        <v>33.32</v>
      </c>
      <c r="E1076" s="69"/>
    </row>
    <row r="1077" ht="30" spans="1:5">
      <c r="A1077" s="68">
        <v>63533</v>
      </c>
      <c r="B1077" s="68" t="s">
        <v>2407</v>
      </c>
      <c r="C1077" s="57" t="s">
        <v>168</v>
      </c>
      <c r="D1077" s="58">
        <v>16.66</v>
      </c>
      <c r="E1077" s="69"/>
    </row>
    <row r="1078" spans="1:5">
      <c r="A1078" s="68">
        <v>63536</v>
      </c>
      <c r="B1078" s="68" t="s">
        <v>2408</v>
      </c>
      <c r="C1078" s="57" t="s">
        <v>168</v>
      </c>
      <c r="D1078" s="58">
        <v>22.13</v>
      </c>
      <c r="E1078" s="69"/>
    </row>
    <row r="1079" spans="1:5">
      <c r="A1079" s="64">
        <v>640</v>
      </c>
      <c r="B1079" s="65" t="s">
        <v>2409</v>
      </c>
      <c r="C1079" s="66"/>
      <c r="D1079" s="66"/>
      <c r="E1079" s="67"/>
    </row>
    <row r="1080" ht="30" spans="1:5">
      <c r="A1080" s="68">
        <v>64001</v>
      </c>
      <c r="B1080" s="68" t="s">
        <v>2410</v>
      </c>
      <c r="C1080" s="57" t="s">
        <v>168</v>
      </c>
      <c r="D1080" s="58">
        <v>36.48</v>
      </c>
      <c r="E1080" s="69"/>
    </row>
    <row r="1081" ht="30" spans="1:5">
      <c r="A1081" s="68">
        <v>64002</v>
      </c>
      <c r="B1081" s="68" t="s">
        <v>2411</v>
      </c>
      <c r="C1081" s="57" t="s">
        <v>168</v>
      </c>
      <c r="D1081" s="58">
        <v>28.44</v>
      </c>
      <c r="E1081" s="69"/>
    </row>
    <row r="1082" ht="30" spans="1:5">
      <c r="A1082" s="68">
        <v>64003</v>
      </c>
      <c r="B1082" s="68" t="s">
        <v>2412</v>
      </c>
      <c r="C1082" s="57" t="s">
        <v>168</v>
      </c>
      <c r="D1082" s="58">
        <v>39.58</v>
      </c>
      <c r="E1082" s="69"/>
    </row>
    <row r="1083" ht="30" spans="1:5">
      <c r="A1083" s="68">
        <v>64004</v>
      </c>
      <c r="B1083" s="68" t="s">
        <v>2413</v>
      </c>
      <c r="C1083" s="57" t="s">
        <v>168</v>
      </c>
      <c r="D1083" s="58">
        <v>136.68</v>
      </c>
      <c r="E1083" s="69"/>
    </row>
    <row r="1084" spans="1:5">
      <c r="A1084" s="68">
        <v>64005</v>
      </c>
      <c r="B1084" s="68" t="s">
        <v>2414</v>
      </c>
      <c r="C1084" s="57" t="s">
        <v>168</v>
      </c>
      <c r="D1084" s="58">
        <v>4.6</v>
      </c>
      <c r="E1084" s="69"/>
    </row>
    <row r="1085" spans="1:5">
      <c r="A1085" s="68">
        <v>64006</v>
      </c>
      <c r="B1085" s="68" t="s">
        <v>2415</v>
      </c>
      <c r="C1085" s="57" t="s">
        <v>168</v>
      </c>
      <c r="D1085" s="58">
        <v>2.72</v>
      </c>
      <c r="E1085" s="69"/>
    </row>
    <row r="1086" ht="30" spans="1:5">
      <c r="A1086" s="68">
        <v>64010</v>
      </c>
      <c r="B1086" s="68" t="s">
        <v>2416</v>
      </c>
      <c r="C1086" s="57" t="s">
        <v>168</v>
      </c>
      <c r="D1086" s="58">
        <v>153.86</v>
      </c>
      <c r="E1086" s="69"/>
    </row>
    <row r="1087" ht="30" spans="1:5">
      <c r="A1087" s="68">
        <v>64011</v>
      </c>
      <c r="B1087" s="68" t="s">
        <v>2417</v>
      </c>
      <c r="C1087" s="57" t="s">
        <v>168</v>
      </c>
      <c r="D1087" s="58">
        <v>87.59</v>
      </c>
      <c r="E1087" s="69"/>
    </row>
    <row r="1088" ht="30" spans="1:5">
      <c r="A1088" s="68">
        <v>64015</v>
      </c>
      <c r="B1088" s="68" t="s">
        <v>2418</v>
      </c>
      <c r="C1088" s="57" t="s">
        <v>168</v>
      </c>
      <c r="D1088" s="58">
        <v>38.63</v>
      </c>
      <c r="E1088" s="69"/>
    </row>
    <row r="1089" ht="30" spans="1:5">
      <c r="A1089" s="68">
        <v>64016</v>
      </c>
      <c r="B1089" s="68" t="s">
        <v>2419</v>
      </c>
      <c r="C1089" s="57" t="s">
        <v>168</v>
      </c>
      <c r="D1089" s="58">
        <v>50.7</v>
      </c>
      <c r="E1089" s="69"/>
    </row>
    <row r="1090" ht="30" spans="1:5">
      <c r="A1090" s="68">
        <v>64017</v>
      </c>
      <c r="B1090" s="68" t="s">
        <v>2420</v>
      </c>
      <c r="C1090" s="57" t="s">
        <v>168</v>
      </c>
      <c r="D1090" s="58">
        <v>59.44</v>
      </c>
      <c r="E1090" s="69"/>
    </row>
    <row r="1091" ht="30" spans="1:5">
      <c r="A1091" s="68">
        <v>64018</v>
      </c>
      <c r="B1091" s="68" t="s">
        <v>2421</v>
      </c>
      <c r="C1091" s="57" t="s">
        <v>168</v>
      </c>
      <c r="D1091" s="58">
        <v>105.71</v>
      </c>
      <c r="E1091" s="69"/>
    </row>
    <row r="1092" ht="30" spans="1:5">
      <c r="A1092" s="68">
        <v>64019</v>
      </c>
      <c r="B1092" s="68" t="s">
        <v>2422</v>
      </c>
      <c r="C1092" s="57" t="s">
        <v>168</v>
      </c>
      <c r="D1092" s="58">
        <v>121.9</v>
      </c>
      <c r="E1092" s="69"/>
    </row>
    <row r="1093" ht="30" spans="1:5">
      <c r="A1093" s="68">
        <v>64020</v>
      </c>
      <c r="B1093" s="68" t="s">
        <v>2423</v>
      </c>
      <c r="C1093" s="57" t="s">
        <v>168</v>
      </c>
      <c r="D1093" s="58">
        <v>165.1</v>
      </c>
      <c r="E1093" s="69"/>
    </row>
    <row r="1094" ht="30" spans="1:5">
      <c r="A1094" s="68">
        <v>64021</v>
      </c>
      <c r="B1094" s="68" t="s">
        <v>2424</v>
      </c>
      <c r="C1094" s="57" t="s">
        <v>168</v>
      </c>
      <c r="D1094" s="58">
        <v>267.3</v>
      </c>
      <c r="E1094" s="69"/>
    </row>
    <row r="1095" ht="30" spans="1:5">
      <c r="A1095" s="68">
        <v>64022</v>
      </c>
      <c r="B1095" s="68" t="s">
        <v>2425</v>
      </c>
      <c r="C1095" s="57" t="s">
        <v>168</v>
      </c>
      <c r="D1095" s="58">
        <v>368.5</v>
      </c>
      <c r="E1095" s="69"/>
    </row>
    <row r="1096" ht="30" spans="1:5">
      <c r="A1096" s="68">
        <v>64034</v>
      </c>
      <c r="B1096" s="68" t="s">
        <v>2426</v>
      </c>
      <c r="C1096" s="57" t="s">
        <v>168</v>
      </c>
      <c r="D1096" s="58">
        <v>68.83</v>
      </c>
      <c r="E1096" s="69"/>
    </row>
    <row r="1097" ht="30" spans="1:5">
      <c r="A1097" s="68">
        <v>64035</v>
      </c>
      <c r="B1097" s="68" t="s">
        <v>2427</v>
      </c>
      <c r="C1097" s="57" t="s">
        <v>168</v>
      </c>
      <c r="D1097" s="58">
        <v>34.1</v>
      </c>
      <c r="E1097" s="69"/>
    </row>
    <row r="1098" ht="30" spans="1:5">
      <c r="A1098" s="68">
        <v>64040</v>
      </c>
      <c r="B1098" s="68" t="s">
        <v>2428</v>
      </c>
      <c r="C1098" s="57" t="s">
        <v>168</v>
      </c>
      <c r="D1098" s="58">
        <v>30.7</v>
      </c>
      <c r="E1098" s="69"/>
    </row>
    <row r="1099" ht="30" spans="1:5">
      <c r="A1099" s="68">
        <v>64041</v>
      </c>
      <c r="B1099" s="68" t="s">
        <v>2429</v>
      </c>
      <c r="C1099" s="57" t="s">
        <v>168</v>
      </c>
      <c r="D1099" s="58">
        <v>82.87</v>
      </c>
      <c r="E1099" s="69"/>
    </row>
    <row r="1100" ht="30" spans="1:5">
      <c r="A1100" s="68">
        <v>64042</v>
      </c>
      <c r="B1100" s="68" t="s">
        <v>2430</v>
      </c>
      <c r="C1100" s="57" t="s">
        <v>168</v>
      </c>
      <c r="D1100" s="58">
        <v>101.06</v>
      </c>
      <c r="E1100" s="69"/>
    </row>
    <row r="1101" ht="30" spans="1:5">
      <c r="A1101" s="68">
        <v>64043</v>
      </c>
      <c r="B1101" s="68" t="s">
        <v>2431</v>
      </c>
      <c r="C1101" s="57" t="s">
        <v>168</v>
      </c>
      <c r="D1101" s="58">
        <v>184.97</v>
      </c>
      <c r="E1101" s="69"/>
    </row>
    <row r="1102" ht="30" spans="1:5">
      <c r="A1102" s="68">
        <v>64044</v>
      </c>
      <c r="B1102" s="68" t="s">
        <v>2432</v>
      </c>
      <c r="C1102" s="57" t="s">
        <v>168</v>
      </c>
      <c r="D1102" s="58">
        <v>253.53</v>
      </c>
      <c r="E1102" s="69"/>
    </row>
    <row r="1103" ht="30" spans="1:5">
      <c r="A1103" s="68">
        <v>64045</v>
      </c>
      <c r="B1103" s="68" t="s">
        <v>2433</v>
      </c>
      <c r="C1103" s="57" t="s">
        <v>168</v>
      </c>
      <c r="D1103" s="58">
        <v>36.48</v>
      </c>
      <c r="E1103" s="69"/>
    </row>
    <row r="1104" ht="30" spans="1:5">
      <c r="A1104" s="68">
        <v>64066</v>
      </c>
      <c r="B1104" s="68" t="s">
        <v>2434</v>
      </c>
      <c r="C1104" s="57" t="s">
        <v>168</v>
      </c>
      <c r="D1104" s="58">
        <v>42.29</v>
      </c>
      <c r="E1104" s="69"/>
    </row>
    <row r="1105" ht="30" spans="1:5">
      <c r="A1105" s="68">
        <v>64077</v>
      </c>
      <c r="B1105" s="68" t="s">
        <v>2435</v>
      </c>
      <c r="C1105" s="57" t="s">
        <v>168</v>
      </c>
      <c r="D1105" s="58">
        <v>3.72</v>
      </c>
      <c r="E1105" s="69"/>
    </row>
    <row r="1106" ht="30" spans="1:5">
      <c r="A1106" s="68">
        <v>64094</v>
      </c>
      <c r="B1106" s="68" t="s">
        <v>2436</v>
      </c>
      <c r="C1106" s="57" t="s">
        <v>168</v>
      </c>
      <c r="D1106" s="58">
        <v>132.28</v>
      </c>
      <c r="E1106" s="69"/>
    </row>
    <row r="1107" spans="1:5">
      <c r="A1107" s="68">
        <v>64097</v>
      </c>
      <c r="B1107" s="68" t="s">
        <v>2437</v>
      </c>
      <c r="C1107" s="57" t="s">
        <v>168</v>
      </c>
      <c r="D1107" s="58">
        <v>142.88</v>
      </c>
      <c r="E1107" s="69"/>
    </row>
    <row r="1108" spans="1:5">
      <c r="A1108" s="64">
        <v>641</v>
      </c>
      <c r="B1108" s="65" t="s">
        <v>2438</v>
      </c>
      <c r="C1108" s="66"/>
      <c r="D1108" s="66"/>
      <c r="E1108" s="67"/>
    </row>
    <row r="1109" spans="1:5">
      <c r="A1109" s="68">
        <v>64149</v>
      </c>
      <c r="B1109" s="68" t="s">
        <v>2439</v>
      </c>
      <c r="C1109" s="57" t="s">
        <v>168</v>
      </c>
      <c r="D1109" s="58">
        <v>56.12</v>
      </c>
      <c r="E1109" s="69"/>
    </row>
    <row r="1110" spans="1:5">
      <c r="A1110" s="64">
        <v>645</v>
      </c>
      <c r="B1110" s="65" t="s">
        <v>2440</v>
      </c>
      <c r="C1110" s="66"/>
      <c r="D1110" s="66"/>
      <c r="E1110" s="67"/>
    </row>
    <row r="1111" spans="1:5">
      <c r="A1111" s="68">
        <v>64503</v>
      </c>
      <c r="B1111" s="68" t="s">
        <v>2441</v>
      </c>
      <c r="C1111" s="57" t="s">
        <v>168</v>
      </c>
      <c r="D1111" s="58">
        <v>77.41</v>
      </c>
      <c r="E1111" s="69"/>
    </row>
    <row r="1112" spans="1:5">
      <c r="A1112" s="68">
        <v>64504</v>
      </c>
      <c r="B1112" s="68" t="s">
        <v>2442</v>
      </c>
      <c r="C1112" s="57" t="s">
        <v>168</v>
      </c>
      <c r="D1112" s="58">
        <v>99.63</v>
      </c>
      <c r="E1112" s="69"/>
    </row>
    <row r="1113" ht="30" spans="1:5">
      <c r="A1113" s="68">
        <v>64506</v>
      </c>
      <c r="B1113" s="68" t="s">
        <v>2443</v>
      </c>
      <c r="C1113" s="57" t="s">
        <v>168</v>
      </c>
      <c r="D1113" s="58">
        <v>80.41</v>
      </c>
      <c r="E1113" s="69"/>
    </row>
    <row r="1114" ht="30" spans="1:5">
      <c r="A1114" s="68">
        <v>64507</v>
      </c>
      <c r="B1114" s="68" t="s">
        <v>2444</v>
      </c>
      <c r="C1114" s="57" t="s">
        <v>168</v>
      </c>
      <c r="D1114" s="58">
        <v>9.97</v>
      </c>
      <c r="E1114" s="69"/>
    </row>
    <row r="1115" ht="30" spans="1:5">
      <c r="A1115" s="68">
        <v>64511</v>
      </c>
      <c r="B1115" s="68" t="s">
        <v>2445</v>
      </c>
      <c r="C1115" s="57" t="s">
        <v>168</v>
      </c>
      <c r="D1115" s="58">
        <v>92.82</v>
      </c>
      <c r="E1115" s="69"/>
    </row>
    <row r="1116" spans="1:5">
      <c r="A1116" s="68">
        <v>64515</v>
      </c>
      <c r="B1116" s="68" t="s">
        <v>2446</v>
      </c>
      <c r="C1116" s="57" t="s">
        <v>168</v>
      </c>
      <c r="D1116" s="58">
        <v>8.61</v>
      </c>
      <c r="E1116" s="69"/>
    </row>
    <row r="1117" ht="30" spans="1:5">
      <c r="A1117" s="68">
        <v>64519</v>
      </c>
      <c r="B1117" s="68" t="s">
        <v>2447</v>
      </c>
      <c r="C1117" s="57" t="s">
        <v>168</v>
      </c>
      <c r="D1117" s="58">
        <v>8.73</v>
      </c>
      <c r="E1117" s="69"/>
    </row>
    <row r="1118" ht="30" spans="1:5">
      <c r="A1118" s="68">
        <v>64527</v>
      </c>
      <c r="B1118" s="68" t="s">
        <v>2448</v>
      </c>
      <c r="C1118" s="57" t="s">
        <v>168</v>
      </c>
      <c r="D1118" s="58">
        <v>13.85</v>
      </c>
      <c r="E1118" s="69"/>
    </row>
    <row r="1119" spans="1:5">
      <c r="A1119" s="64">
        <v>647</v>
      </c>
      <c r="B1119" s="65" t="s">
        <v>1610</v>
      </c>
      <c r="C1119" s="66"/>
      <c r="D1119" s="66"/>
      <c r="E1119" s="67"/>
    </row>
    <row r="1120" ht="30" spans="1:5">
      <c r="A1120" s="68">
        <v>64701</v>
      </c>
      <c r="B1120" s="68" t="s">
        <v>2449</v>
      </c>
      <c r="C1120" s="57" t="s">
        <v>136</v>
      </c>
      <c r="D1120" s="58">
        <v>21.33</v>
      </c>
      <c r="E1120" s="69"/>
    </row>
    <row r="1121" spans="1:5">
      <c r="A1121" s="68">
        <v>64702</v>
      </c>
      <c r="B1121" s="68" t="s">
        <v>2450</v>
      </c>
      <c r="C1121" s="57" t="s">
        <v>168</v>
      </c>
      <c r="D1121" s="58">
        <v>12.47</v>
      </c>
      <c r="E1121" s="69"/>
    </row>
    <row r="1122" ht="30" spans="1:5">
      <c r="A1122" s="68">
        <v>64703</v>
      </c>
      <c r="B1122" s="68" t="s">
        <v>2451</v>
      </c>
      <c r="C1122" s="57" t="s">
        <v>168</v>
      </c>
      <c r="D1122" s="58">
        <v>13.2</v>
      </c>
      <c r="E1122" s="69"/>
    </row>
    <row r="1123" spans="1:5">
      <c r="A1123" s="68">
        <v>64704</v>
      </c>
      <c r="B1123" s="68" t="s">
        <v>2452</v>
      </c>
      <c r="C1123" s="57" t="s">
        <v>168</v>
      </c>
      <c r="D1123" s="58">
        <v>13.78</v>
      </c>
      <c r="E1123" s="69"/>
    </row>
    <row r="1124" ht="30" spans="1:5">
      <c r="A1124" s="68">
        <v>64705</v>
      </c>
      <c r="B1124" s="68" t="s">
        <v>2453</v>
      </c>
      <c r="C1124" s="57" t="s">
        <v>168</v>
      </c>
      <c r="D1124" s="58">
        <v>26.32</v>
      </c>
      <c r="E1124" s="69"/>
    </row>
    <row r="1125" spans="1:5">
      <c r="A1125" s="68">
        <v>64706</v>
      </c>
      <c r="B1125" s="68" t="s">
        <v>2454</v>
      </c>
      <c r="C1125" s="57" t="s">
        <v>168</v>
      </c>
      <c r="D1125" s="58">
        <v>23.77</v>
      </c>
      <c r="E1125" s="69"/>
    </row>
    <row r="1126" ht="30" spans="1:5">
      <c r="A1126" s="68">
        <v>64707</v>
      </c>
      <c r="B1126" s="68" t="s">
        <v>2455</v>
      </c>
      <c r="C1126" s="57" t="s">
        <v>168</v>
      </c>
      <c r="D1126" s="58">
        <v>587.25</v>
      </c>
      <c r="E1126" s="69"/>
    </row>
    <row r="1127" spans="1:5">
      <c r="A1127" s="68">
        <v>64709</v>
      </c>
      <c r="B1127" s="68" t="s">
        <v>2456</v>
      </c>
      <c r="C1127" s="57" t="s">
        <v>168</v>
      </c>
      <c r="D1127" s="58">
        <v>14.08</v>
      </c>
      <c r="E1127" s="69"/>
    </row>
    <row r="1128" spans="1:5">
      <c r="A1128" s="64">
        <v>650</v>
      </c>
      <c r="B1128" s="65" t="s">
        <v>2457</v>
      </c>
      <c r="C1128" s="66"/>
      <c r="D1128" s="66"/>
      <c r="E1128" s="67"/>
    </row>
    <row r="1129" ht="30" spans="1:5">
      <c r="A1129" s="68">
        <v>65002</v>
      </c>
      <c r="B1129" s="68" t="s">
        <v>2458</v>
      </c>
      <c r="C1129" s="57" t="s">
        <v>168</v>
      </c>
      <c r="D1129" s="58">
        <v>32.19</v>
      </c>
      <c r="E1129" s="69"/>
    </row>
    <row r="1130" ht="30" spans="1:5">
      <c r="A1130" s="68">
        <v>65004</v>
      </c>
      <c r="B1130" s="68" t="s">
        <v>2459</v>
      </c>
      <c r="C1130" s="57" t="s">
        <v>168</v>
      </c>
      <c r="D1130" s="58">
        <v>286.5</v>
      </c>
      <c r="E1130" s="69"/>
    </row>
    <row r="1131" ht="30" spans="1:5">
      <c r="A1131" s="68">
        <v>65005</v>
      </c>
      <c r="B1131" s="68" t="s">
        <v>2460</v>
      </c>
      <c r="C1131" s="57" t="s">
        <v>168</v>
      </c>
      <c r="D1131" s="60">
        <v>1860.68</v>
      </c>
      <c r="E1131" s="69"/>
    </row>
    <row r="1132" ht="30" spans="1:5">
      <c r="A1132" s="68">
        <v>65023</v>
      </c>
      <c r="B1132" s="68" t="s">
        <v>2461</v>
      </c>
      <c r="C1132" s="57" t="s">
        <v>168</v>
      </c>
      <c r="D1132" s="58">
        <v>520.33</v>
      </c>
      <c r="E1132" s="69"/>
    </row>
    <row r="1133" ht="30" spans="1:5">
      <c r="A1133" s="68">
        <v>65024</v>
      </c>
      <c r="B1133" s="68" t="s">
        <v>2462</v>
      </c>
      <c r="C1133" s="57" t="s">
        <v>168</v>
      </c>
      <c r="D1133" s="58">
        <v>182.25</v>
      </c>
      <c r="E1133" s="69"/>
    </row>
    <row r="1134" ht="30" spans="1:5">
      <c r="A1134" s="68">
        <v>65031</v>
      </c>
      <c r="B1134" s="68" t="s">
        <v>2463</v>
      </c>
      <c r="C1134" s="57" t="s">
        <v>168</v>
      </c>
      <c r="D1134" s="58">
        <v>139.45</v>
      </c>
      <c r="E1134" s="69"/>
    </row>
    <row r="1135" ht="30" spans="1:5">
      <c r="A1135" s="68">
        <v>65032</v>
      </c>
      <c r="B1135" s="68" t="s">
        <v>2464</v>
      </c>
      <c r="C1135" s="57" t="s">
        <v>168</v>
      </c>
      <c r="D1135" s="60">
        <v>1088.71</v>
      </c>
      <c r="E1135" s="69"/>
    </row>
    <row r="1136" ht="30" spans="1:5">
      <c r="A1136" s="68">
        <v>65033</v>
      </c>
      <c r="B1136" s="68" t="s">
        <v>2465</v>
      </c>
      <c r="C1136" s="57" t="s">
        <v>168</v>
      </c>
      <c r="D1136" s="58">
        <v>725.43</v>
      </c>
      <c r="E1136" s="69"/>
    </row>
    <row r="1137" ht="30" spans="1:5">
      <c r="A1137" s="68">
        <v>65076</v>
      </c>
      <c r="B1137" s="68" t="s">
        <v>2466</v>
      </c>
      <c r="C1137" s="57" t="s">
        <v>168</v>
      </c>
      <c r="D1137" s="60">
        <v>6033</v>
      </c>
      <c r="E1137" s="69"/>
    </row>
    <row r="1138" spans="1:5">
      <c r="A1138" s="64">
        <v>652</v>
      </c>
      <c r="B1138" s="65" t="s">
        <v>2467</v>
      </c>
      <c r="C1138" s="66"/>
      <c r="D1138" s="66"/>
      <c r="E1138" s="67"/>
    </row>
    <row r="1139" ht="30" spans="1:5">
      <c r="A1139" s="68">
        <v>65204</v>
      </c>
      <c r="B1139" s="68" t="s">
        <v>2468</v>
      </c>
      <c r="C1139" s="57" t="s">
        <v>168</v>
      </c>
      <c r="D1139" s="58">
        <v>544.68</v>
      </c>
      <c r="E1139" s="69"/>
    </row>
    <row r="1140" ht="30" spans="1:5">
      <c r="A1140" s="68">
        <v>65256</v>
      </c>
      <c r="B1140" s="68" t="s">
        <v>2469</v>
      </c>
      <c r="C1140" s="57" t="s">
        <v>168</v>
      </c>
      <c r="D1140" s="58">
        <v>227.6</v>
      </c>
      <c r="E1140" s="69"/>
    </row>
    <row r="1141" ht="30" spans="1:5">
      <c r="A1141" s="68">
        <v>65257</v>
      </c>
      <c r="B1141" s="68" t="s">
        <v>2470</v>
      </c>
      <c r="C1141" s="57" t="s">
        <v>168</v>
      </c>
      <c r="D1141" s="58">
        <v>284.15</v>
      </c>
      <c r="E1141" s="69"/>
    </row>
    <row r="1142" spans="1:5">
      <c r="A1142" s="64">
        <v>655</v>
      </c>
      <c r="B1142" s="65" t="s">
        <v>2467</v>
      </c>
      <c r="C1142" s="66"/>
      <c r="D1142" s="66"/>
      <c r="E1142" s="67"/>
    </row>
    <row r="1143" spans="1:5">
      <c r="A1143" s="68">
        <v>65502</v>
      </c>
      <c r="B1143" s="68" t="s">
        <v>2471</v>
      </c>
      <c r="C1143" s="57" t="s">
        <v>168</v>
      </c>
      <c r="D1143" s="58">
        <v>127.05</v>
      </c>
      <c r="E1143" s="69"/>
    </row>
    <row r="1144" ht="30" spans="1:5">
      <c r="A1144" s="68">
        <v>65503</v>
      </c>
      <c r="B1144" s="68" t="s">
        <v>2472</v>
      </c>
      <c r="C1144" s="57" t="s">
        <v>168</v>
      </c>
      <c r="D1144" s="58">
        <v>294.18</v>
      </c>
      <c r="E1144" s="69"/>
    </row>
    <row r="1145" ht="30" spans="1:5">
      <c r="A1145" s="68">
        <v>65507</v>
      </c>
      <c r="B1145" s="68" t="s">
        <v>2473</v>
      </c>
      <c r="C1145" s="57" t="s">
        <v>168</v>
      </c>
      <c r="D1145" s="58">
        <v>16.68</v>
      </c>
      <c r="E1145" s="69"/>
    </row>
    <row r="1146" ht="30" spans="1:5">
      <c r="A1146" s="68">
        <v>65508</v>
      </c>
      <c r="B1146" s="68" t="s">
        <v>2474</v>
      </c>
      <c r="C1146" s="57" t="s">
        <v>168</v>
      </c>
      <c r="D1146" s="58">
        <v>132.34</v>
      </c>
      <c r="E1146" s="69"/>
    </row>
    <row r="1147" ht="30" spans="1:5">
      <c r="A1147" s="68">
        <v>65509</v>
      </c>
      <c r="B1147" s="68" t="s">
        <v>2475</v>
      </c>
      <c r="C1147" s="57" t="s">
        <v>168</v>
      </c>
      <c r="D1147" s="58">
        <v>71.23</v>
      </c>
      <c r="E1147" s="69"/>
    </row>
    <row r="1148" ht="30" spans="1:5">
      <c r="A1148" s="68">
        <v>65510</v>
      </c>
      <c r="B1148" s="68" t="s">
        <v>2476</v>
      </c>
      <c r="C1148" s="57" t="s">
        <v>136</v>
      </c>
      <c r="D1148" s="58">
        <v>784.46</v>
      </c>
      <c r="E1148" s="69"/>
    </row>
    <row r="1149" spans="1:5">
      <c r="A1149" s="68">
        <v>65511</v>
      </c>
      <c r="B1149" s="68" t="s">
        <v>2477</v>
      </c>
      <c r="C1149" s="57" t="s">
        <v>168</v>
      </c>
      <c r="D1149" s="58">
        <v>279.59</v>
      </c>
      <c r="E1149" s="69"/>
    </row>
    <row r="1150" ht="30" spans="1:5">
      <c r="A1150" s="68">
        <v>65513</v>
      </c>
      <c r="B1150" s="68" t="s">
        <v>2478</v>
      </c>
      <c r="C1150" s="57" t="s">
        <v>168</v>
      </c>
      <c r="D1150" s="60">
        <v>1182.51</v>
      </c>
      <c r="E1150" s="69"/>
    </row>
    <row r="1151" spans="1:5">
      <c r="A1151" s="68">
        <v>65514</v>
      </c>
      <c r="B1151" s="68" t="s">
        <v>2479</v>
      </c>
      <c r="C1151" s="57" t="s">
        <v>168</v>
      </c>
      <c r="D1151" s="58">
        <v>33.13</v>
      </c>
      <c r="E1151" s="69"/>
    </row>
    <row r="1152" ht="30" spans="1:5">
      <c r="A1152" s="68">
        <v>65516</v>
      </c>
      <c r="B1152" s="68" t="s">
        <v>2480</v>
      </c>
      <c r="C1152" s="57" t="s">
        <v>168</v>
      </c>
      <c r="D1152" s="58">
        <v>22.22</v>
      </c>
      <c r="E1152" s="69"/>
    </row>
    <row r="1153" ht="30" spans="1:5">
      <c r="A1153" s="68">
        <v>65518</v>
      </c>
      <c r="B1153" s="68" t="s">
        <v>2481</v>
      </c>
      <c r="C1153" s="57" t="s">
        <v>168</v>
      </c>
      <c r="D1153" s="58">
        <v>32.25</v>
      </c>
      <c r="E1153" s="69"/>
    </row>
    <row r="1154" ht="30" spans="1:5">
      <c r="A1154" s="68">
        <v>65521</v>
      </c>
      <c r="B1154" s="68" t="s">
        <v>2482</v>
      </c>
      <c r="C1154" s="57" t="s">
        <v>168</v>
      </c>
      <c r="D1154" s="60">
        <v>1020.18</v>
      </c>
      <c r="E1154" s="69"/>
    </row>
    <row r="1155" ht="30" spans="1:5">
      <c r="A1155" s="68">
        <v>65523</v>
      </c>
      <c r="B1155" s="68" t="s">
        <v>2483</v>
      </c>
      <c r="C1155" s="57" t="s">
        <v>168</v>
      </c>
      <c r="D1155" s="58">
        <v>930.92</v>
      </c>
      <c r="E1155" s="69"/>
    </row>
    <row r="1156" ht="30" spans="1:5">
      <c r="A1156" s="68">
        <v>65524</v>
      </c>
      <c r="B1156" s="68" t="s">
        <v>2484</v>
      </c>
      <c r="C1156" s="57" t="s">
        <v>168</v>
      </c>
      <c r="D1156" s="58">
        <v>11.4</v>
      </c>
      <c r="E1156" s="69"/>
    </row>
    <row r="1157" spans="1:5">
      <c r="A1157" s="68">
        <v>65526</v>
      </c>
      <c r="B1157" s="68" t="s">
        <v>2485</v>
      </c>
      <c r="C1157" s="57" t="s">
        <v>168</v>
      </c>
      <c r="D1157" s="58">
        <v>7.94</v>
      </c>
      <c r="E1157" s="69"/>
    </row>
    <row r="1158" ht="30" spans="1:5">
      <c r="A1158" s="68">
        <v>65528</v>
      </c>
      <c r="B1158" s="68" t="s">
        <v>2486</v>
      </c>
      <c r="C1158" s="57" t="s">
        <v>168</v>
      </c>
      <c r="D1158" s="58">
        <v>235.65</v>
      </c>
      <c r="E1158" s="69"/>
    </row>
    <row r="1159" ht="30" spans="1:5">
      <c r="A1159" s="68">
        <v>65544</v>
      </c>
      <c r="B1159" s="68" t="s">
        <v>2487</v>
      </c>
      <c r="C1159" s="57" t="s">
        <v>168</v>
      </c>
      <c r="D1159" s="58">
        <v>71.52</v>
      </c>
      <c r="E1159" s="69"/>
    </row>
    <row r="1160" ht="30" spans="1:5">
      <c r="A1160" s="68">
        <v>65555</v>
      </c>
      <c r="B1160" s="68" t="s">
        <v>2488</v>
      </c>
      <c r="C1160" s="57" t="s">
        <v>136</v>
      </c>
      <c r="D1160" s="58">
        <v>694</v>
      </c>
      <c r="E1160" s="69"/>
    </row>
    <row r="1161" ht="30" spans="1:5">
      <c r="A1161" s="68">
        <v>65556</v>
      </c>
      <c r="B1161" s="68" t="s">
        <v>2489</v>
      </c>
      <c r="C1161" s="57" t="s">
        <v>136</v>
      </c>
      <c r="D1161" s="58">
        <v>694</v>
      </c>
      <c r="E1161" s="69"/>
    </row>
    <row r="1162" ht="30" spans="1:5">
      <c r="A1162" s="68">
        <v>65563</v>
      </c>
      <c r="B1162" s="68" t="s">
        <v>2490</v>
      </c>
      <c r="C1162" s="57" t="s">
        <v>136</v>
      </c>
      <c r="D1162" s="58">
        <v>784.46</v>
      </c>
      <c r="E1162" s="69"/>
    </row>
    <row r="1163" ht="30" spans="1:5">
      <c r="A1163" s="68">
        <v>65565</v>
      </c>
      <c r="B1163" s="68" t="s">
        <v>2491</v>
      </c>
      <c r="C1163" s="57" t="s">
        <v>168</v>
      </c>
      <c r="D1163" s="60">
        <v>1414.7</v>
      </c>
      <c r="E1163" s="69"/>
    </row>
    <row r="1164" ht="30" spans="1:5">
      <c r="A1164" s="68">
        <v>65566</v>
      </c>
      <c r="B1164" s="68" t="s">
        <v>2492</v>
      </c>
      <c r="C1164" s="57" t="s">
        <v>168</v>
      </c>
      <c r="D1164" s="60">
        <v>2028.7</v>
      </c>
      <c r="E1164" s="69"/>
    </row>
    <row r="1165" ht="30" spans="1:5">
      <c r="A1165" s="68">
        <v>65567</v>
      </c>
      <c r="B1165" s="68" t="s">
        <v>2493</v>
      </c>
      <c r="C1165" s="57" t="s">
        <v>168</v>
      </c>
      <c r="D1165" s="60">
        <v>1092.5</v>
      </c>
      <c r="E1165" s="69"/>
    </row>
    <row r="1166" ht="30" spans="1:5">
      <c r="A1166" s="68">
        <v>65572</v>
      </c>
      <c r="B1166" s="68" t="s">
        <v>2494</v>
      </c>
      <c r="C1166" s="57" t="s">
        <v>168</v>
      </c>
      <c r="D1166" s="60">
        <v>1937.33</v>
      </c>
      <c r="E1166" s="69"/>
    </row>
    <row r="1167" ht="30" spans="1:5">
      <c r="A1167" s="68">
        <v>65594</v>
      </c>
      <c r="B1167" s="68" t="s">
        <v>2495</v>
      </c>
      <c r="C1167" s="57" t="s">
        <v>136</v>
      </c>
      <c r="D1167" s="58">
        <v>694</v>
      </c>
      <c r="E1167" s="69"/>
    </row>
    <row r="1168" ht="30" spans="1:5">
      <c r="A1168" s="68">
        <v>65596</v>
      </c>
      <c r="B1168" s="68" t="s">
        <v>2496</v>
      </c>
      <c r="C1168" s="57" t="s">
        <v>168</v>
      </c>
      <c r="D1168" s="58">
        <v>186.6</v>
      </c>
      <c r="E1168" s="69"/>
    </row>
    <row r="1169" ht="30" spans="1:5">
      <c r="A1169" s="68">
        <v>65598</v>
      </c>
      <c r="B1169" s="68" t="s">
        <v>2497</v>
      </c>
      <c r="C1169" s="57" t="s">
        <v>168</v>
      </c>
      <c r="D1169" s="58">
        <v>170.93</v>
      </c>
      <c r="E1169" s="69"/>
    </row>
    <row r="1170" spans="1:5">
      <c r="A1170" s="64">
        <v>656</v>
      </c>
      <c r="B1170" s="65" t="s">
        <v>2467</v>
      </c>
      <c r="C1170" s="66"/>
      <c r="D1170" s="66"/>
      <c r="E1170" s="67"/>
    </row>
    <row r="1171" ht="30" spans="1:5">
      <c r="A1171" s="68">
        <v>65604</v>
      </c>
      <c r="B1171" s="68" t="s">
        <v>2498</v>
      </c>
      <c r="C1171" s="57" t="s">
        <v>168</v>
      </c>
      <c r="D1171" s="58">
        <v>23.03</v>
      </c>
      <c r="E1171" s="69"/>
    </row>
    <row r="1172" spans="1:5">
      <c r="A1172" s="68">
        <v>65611</v>
      </c>
      <c r="B1172" s="68" t="s">
        <v>2499</v>
      </c>
      <c r="C1172" s="57" t="s">
        <v>168</v>
      </c>
      <c r="D1172" s="58">
        <v>55.1</v>
      </c>
      <c r="E1172" s="69"/>
    </row>
    <row r="1173" ht="30" spans="1:5">
      <c r="A1173" s="68">
        <v>65670</v>
      </c>
      <c r="B1173" s="68" t="s">
        <v>2500</v>
      </c>
      <c r="C1173" s="57" t="s">
        <v>168</v>
      </c>
      <c r="D1173" s="58">
        <v>76.88</v>
      </c>
      <c r="E1173" s="69"/>
    </row>
    <row r="1174" spans="1:5">
      <c r="A1174" s="68">
        <v>65697</v>
      </c>
      <c r="B1174" s="68" t="s">
        <v>2501</v>
      </c>
      <c r="C1174" s="57" t="s">
        <v>168</v>
      </c>
      <c r="D1174" s="58">
        <v>133.31</v>
      </c>
      <c r="E1174" s="69"/>
    </row>
    <row r="1175" ht="30" spans="1:5">
      <c r="A1175" s="68">
        <v>65698</v>
      </c>
      <c r="B1175" s="68" t="s">
        <v>2502</v>
      </c>
      <c r="C1175" s="57" t="s">
        <v>168</v>
      </c>
      <c r="D1175" s="58">
        <v>47.56</v>
      </c>
      <c r="E1175" s="69"/>
    </row>
    <row r="1176" spans="1:5">
      <c r="A1176" s="64">
        <v>657</v>
      </c>
      <c r="B1176" s="65" t="s">
        <v>2467</v>
      </c>
      <c r="C1176" s="66"/>
      <c r="D1176" s="66"/>
      <c r="E1176" s="67"/>
    </row>
    <row r="1177" ht="30" spans="1:5">
      <c r="A1177" s="68">
        <v>65717</v>
      </c>
      <c r="B1177" s="68" t="s">
        <v>2503</v>
      </c>
      <c r="C1177" s="57" t="s">
        <v>168</v>
      </c>
      <c r="D1177" s="58">
        <v>123.47</v>
      </c>
      <c r="E1177" s="69"/>
    </row>
    <row r="1178" spans="1:5">
      <c r="A1178" s="64">
        <v>658</v>
      </c>
      <c r="B1178" s="65" t="s">
        <v>2467</v>
      </c>
      <c r="C1178" s="66"/>
      <c r="D1178" s="66"/>
      <c r="E1178" s="67"/>
    </row>
    <row r="1179" ht="30" spans="1:5">
      <c r="A1179" s="68">
        <v>65812</v>
      </c>
      <c r="B1179" s="68" t="s">
        <v>2504</v>
      </c>
      <c r="C1179" s="57" t="s">
        <v>168</v>
      </c>
      <c r="D1179" s="58">
        <v>216.78</v>
      </c>
      <c r="E1179" s="69"/>
    </row>
    <row r="1180" ht="30" spans="1:5">
      <c r="A1180" s="68">
        <v>65829</v>
      </c>
      <c r="B1180" s="68" t="s">
        <v>2505</v>
      </c>
      <c r="C1180" s="57" t="s">
        <v>168</v>
      </c>
      <c r="D1180" s="60">
        <v>1450.31</v>
      </c>
      <c r="E1180" s="69"/>
    </row>
    <row r="1181" ht="30" spans="1:5">
      <c r="A1181" s="68">
        <v>65830</v>
      </c>
      <c r="B1181" s="68" t="s">
        <v>2506</v>
      </c>
      <c r="C1181" s="57" t="s">
        <v>168</v>
      </c>
      <c r="D1181" s="60">
        <v>1672.61</v>
      </c>
      <c r="E1181" s="69"/>
    </row>
    <row r="1182" ht="30" spans="1:5">
      <c r="A1182" s="68">
        <v>65831</v>
      </c>
      <c r="B1182" s="68" t="s">
        <v>2507</v>
      </c>
      <c r="C1182" s="57" t="s">
        <v>168</v>
      </c>
      <c r="D1182" s="58">
        <v>103.97</v>
      </c>
      <c r="E1182" s="69"/>
    </row>
    <row r="1183" ht="30" spans="1:5">
      <c r="A1183" s="68">
        <v>65847</v>
      </c>
      <c r="B1183" s="68" t="s">
        <v>2508</v>
      </c>
      <c r="C1183" s="57" t="s">
        <v>168</v>
      </c>
      <c r="D1183" s="58">
        <v>107.34</v>
      </c>
      <c r="E1183" s="69"/>
    </row>
    <row r="1184" ht="30" spans="1:5">
      <c r="A1184" s="68">
        <v>65861</v>
      </c>
      <c r="B1184" s="68" t="s">
        <v>2509</v>
      </c>
      <c r="C1184" s="57" t="s">
        <v>168</v>
      </c>
      <c r="D1184" s="58">
        <v>198.01</v>
      </c>
      <c r="E1184" s="69"/>
    </row>
    <row r="1185" ht="30" spans="1:5">
      <c r="A1185" s="68">
        <v>65881</v>
      </c>
      <c r="B1185" s="68" t="s">
        <v>2510</v>
      </c>
      <c r="C1185" s="57" t="s">
        <v>168</v>
      </c>
      <c r="D1185" s="58">
        <v>814.66</v>
      </c>
      <c r="E1185" s="69"/>
    </row>
    <row r="1186" spans="1:5">
      <c r="A1186" s="64">
        <v>659</v>
      </c>
      <c r="B1186" s="65" t="s">
        <v>2467</v>
      </c>
      <c r="C1186" s="66"/>
      <c r="D1186" s="66"/>
      <c r="E1186" s="67"/>
    </row>
    <row r="1187" ht="30" spans="1:5">
      <c r="A1187" s="68">
        <v>65943</v>
      </c>
      <c r="B1187" s="68" t="s">
        <v>2511</v>
      </c>
      <c r="C1187" s="57" t="s">
        <v>168</v>
      </c>
      <c r="D1187" s="58">
        <v>157.01</v>
      </c>
      <c r="E1187" s="69"/>
    </row>
    <row r="1188" ht="30" spans="1:5">
      <c r="A1188" s="68">
        <v>65973</v>
      </c>
      <c r="B1188" s="68" t="s">
        <v>2512</v>
      </c>
      <c r="C1188" s="57" t="s">
        <v>168</v>
      </c>
      <c r="D1188" s="58">
        <v>578.33</v>
      </c>
      <c r="E1188" s="69"/>
    </row>
    <row r="1189" spans="1:5">
      <c r="A1189" s="64">
        <v>660</v>
      </c>
      <c r="B1189" s="65" t="s">
        <v>2513</v>
      </c>
      <c r="C1189" s="66"/>
      <c r="D1189" s="66"/>
      <c r="E1189" s="67"/>
    </row>
    <row r="1190" spans="1:5">
      <c r="A1190" s="68">
        <v>66008</v>
      </c>
      <c r="B1190" s="68" t="s">
        <v>2514</v>
      </c>
      <c r="C1190" s="57" t="s">
        <v>168</v>
      </c>
      <c r="D1190" s="58">
        <v>48.2</v>
      </c>
      <c r="E1190" s="69"/>
    </row>
    <row r="1191" ht="30" spans="1:5">
      <c r="A1191" s="68">
        <v>66009</v>
      </c>
      <c r="B1191" s="68" t="s">
        <v>2515</v>
      </c>
      <c r="C1191" s="57" t="s">
        <v>168</v>
      </c>
      <c r="D1191" s="58">
        <v>48.02</v>
      </c>
      <c r="E1191" s="69"/>
    </row>
    <row r="1192" ht="30" spans="1:5">
      <c r="A1192" s="68">
        <v>66012</v>
      </c>
      <c r="B1192" s="68" t="s">
        <v>2516</v>
      </c>
      <c r="C1192" s="57" t="s">
        <v>168</v>
      </c>
      <c r="D1192" s="58">
        <v>44.26</v>
      </c>
      <c r="E1192" s="69"/>
    </row>
    <row r="1193" ht="30" spans="1:5">
      <c r="A1193" s="68">
        <v>66013</v>
      </c>
      <c r="B1193" s="68" t="s">
        <v>2517</v>
      </c>
      <c r="C1193" s="57" t="s">
        <v>168</v>
      </c>
      <c r="D1193" s="58">
        <v>38.82</v>
      </c>
      <c r="E1193" s="69"/>
    </row>
    <row r="1194" ht="30" spans="1:5">
      <c r="A1194" s="68">
        <v>66022</v>
      </c>
      <c r="B1194" s="68" t="s">
        <v>2518</v>
      </c>
      <c r="C1194" s="57" t="s">
        <v>168</v>
      </c>
      <c r="D1194" s="58">
        <v>43.57</v>
      </c>
      <c r="E1194" s="69"/>
    </row>
    <row r="1195" ht="30" spans="1:5">
      <c r="A1195" s="68">
        <v>66024</v>
      </c>
      <c r="B1195" s="68" t="s">
        <v>2519</v>
      </c>
      <c r="C1195" s="57" t="s">
        <v>168</v>
      </c>
      <c r="D1195" s="58">
        <v>6.48</v>
      </c>
      <c r="E1195" s="69"/>
    </row>
    <row r="1196" ht="30" spans="1:5">
      <c r="A1196" s="68">
        <v>66027</v>
      </c>
      <c r="B1196" s="68" t="s">
        <v>2520</v>
      </c>
      <c r="C1196" s="57" t="s">
        <v>168</v>
      </c>
      <c r="D1196" s="58">
        <v>190.65</v>
      </c>
      <c r="E1196" s="69"/>
    </row>
    <row r="1197" ht="30" spans="1:5">
      <c r="A1197" s="68">
        <v>66045</v>
      </c>
      <c r="B1197" s="68" t="s">
        <v>2521</v>
      </c>
      <c r="C1197" s="57" t="s">
        <v>168</v>
      </c>
      <c r="D1197" s="58">
        <v>60.98</v>
      </c>
      <c r="E1197" s="69"/>
    </row>
    <row r="1198" spans="1:5">
      <c r="A1198" s="68">
        <v>66048</v>
      </c>
      <c r="B1198" s="68" t="s">
        <v>2522</v>
      </c>
      <c r="C1198" s="57" t="s">
        <v>168</v>
      </c>
      <c r="D1198" s="58">
        <v>53.93</v>
      </c>
      <c r="E1198" s="69"/>
    </row>
    <row r="1199" spans="1:5">
      <c r="A1199" s="68">
        <v>66049</v>
      </c>
      <c r="B1199" s="68" t="s">
        <v>2523</v>
      </c>
      <c r="C1199" s="57" t="s">
        <v>168</v>
      </c>
      <c r="D1199" s="58">
        <v>12.51</v>
      </c>
      <c r="E1199" s="69"/>
    </row>
    <row r="1200" ht="30" spans="1:5">
      <c r="A1200" s="68">
        <v>66058</v>
      </c>
      <c r="B1200" s="68" t="s">
        <v>2524</v>
      </c>
      <c r="C1200" s="57" t="s">
        <v>168</v>
      </c>
      <c r="D1200" s="58">
        <v>48.2</v>
      </c>
      <c r="E1200" s="69"/>
    </row>
    <row r="1201" ht="30" spans="1:5">
      <c r="A1201" s="68">
        <v>66074</v>
      </c>
      <c r="B1201" s="68" t="s">
        <v>2525</v>
      </c>
      <c r="C1201" s="57" t="s">
        <v>168</v>
      </c>
      <c r="D1201" s="58">
        <v>239.23</v>
      </c>
      <c r="E1201" s="69"/>
    </row>
    <row r="1202" spans="1:5">
      <c r="A1202" s="64">
        <v>661</v>
      </c>
      <c r="B1202" s="65" t="s">
        <v>2513</v>
      </c>
      <c r="C1202" s="66"/>
      <c r="D1202" s="66"/>
      <c r="E1202" s="67"/>
    </row>
    <row r="1203" ht="30" spans="1:5">
      <c r="A1203" s="68">
        <v>66124</v>
      </c>
      <c r="B1203" s="68" t="s">
        <v>2526</v>
      </c>
      <c r="C1203" s="57" t="s">
        <v>168</v>
      </c>
      <c r="D1203" s="58">
        <v>61.27</v>
      </c>
      <c r="E1203" s="69"/>
    </row>
    <row r="1204" ht="30" spans="1:5">
      <c r="A1204" s="68">
        <v>66125</v>
      </c>
      <c r="B1204" s="68" t="s">
        <v>2527</v>
      </c>
      <c r="C1204" s="57" t="s">
        <v>168</v>
      </c>
      <c r="D1204" s="58">
        <v>116.95</v>
      </c>
      <c r="E1204" s="69"/>
    </row>
    <row r="1205" ht="30" spans="1:5">
      <c r="A1205" s="68">
        <v>66156</v>
      </c>
      <c r="B1205" s="68" t="s">
        <v>2528</v>
      </c>
      <c r="C1205" s="57" t="s">
        <v>168</v>
      </c>
      <c r="D1205" s="58">
        <v>170.87</v>
      </c>
      <c r="E1205" s="69"/>
    </row>
    <row r="1206" ht="30" spans="1:5">
      <c r="A1206" s="68">
        <v>66178</v>
      </c>
      <c r="B1206" s="68" t="s">
        <v>2529</v>
      </c>
      <c r="C1206" s="57" t="s">
        <v>168</v>
      </c>
      <c r="D1206" s="58">
        <v>275.47</v>
      </c>
      <c r="E1206" s="69"/>
    </row>
    <row r="1207" spans="1:5">
      <c r="A1207" s="64">
        <v>662</v>
      </c>
      <c r="B1207" s="65" t="s">
        <v>2467</v>
      </c>
      <c r="C1207" s="66"/>
      <c r="D1207" s="66"/>
      <c r="E1207" s="67"/>
    </row>
    <row r="1208" ht="30" spans="1:5">
      <c r="A1208" s="68">
        <v>66207</v>
      </c>
      <c r="B1208" s="68" t="s">
        <v>2530</v>
      </c>
      <c r="C1208" s="57" t="s">
        <v>168</v>
      </c>
      <c r="D1208" s="58">
        <v>382.17</v>
      </c>
      <c r="E1208" s="69"/>
    </row>
    <row r="1209" spans="1:5">
      <c r="A1209" s="64">
        <v>663</v>
      </c>
      <c r="B1209" s="65" t="s">
        <v>2513</v>
      </c>
      <c r="C1209" s="66"/>
      <c r="D1209" s="66"/>
      <c r="E1209" s="67"/>
    </row>
    <row r="1210" ht="30" spans="1:5">
      <c r="A1210" s="68">
        <v>66301</v>
      </c>
      <c r="B1210" s="68" t="s">
        <v>2531</v>
      </c>
      <c r="C1210" s="57" t="s">
        <v>168</v>
      </c>
      <c r="D1210" s="58">
        <v>256.53</v>
      </c>
      <c r="E1210" s="69"/>
    </row>
    <row r="1211" ht="30" spans="1:5">
      <c r="A1211" s="68">
        <v>66315</v>
      </c>
      <c r="B1211" s="68" t="s">
        <v>2532</v>
      </c>
      <c r="C1211" s="57" t="s">
        <v>168</v>
      </c>
      <c r="D1211" s="58">
        <v>56.34</v>
      </c>
      <c r="E1211" s="69"/>
    </row>
    <row r="1212" ht="30" spans="1:5">
      <c r="A1212" s="68">
        <v>66335</v>
      </c>
      <c r="B1212" s="68" t="s">
        <v>2533</v>
      </c>
      <c r="C1212" s="57" t="s">
        <v>168</v>
      </c>
      <c r="D1212" s="58">
        <v>79.4</v>
      </c>
      <c r="E1212" s="69"/>
    </row>
    <row r="1213" ht="30" spans="1:5">
      <c r="A1213" s="68">
        <v>66368</v>
      </c>
      <c r="B1213" s="68" t="s">
        <v>2534</v>
      </c>
      <c r="C1213" s="57" t="s">
        <v>168</v>
      </c>
      <c r="D1213" s="58">
        <v>432.81</v>
      </c>
      <c r="E1213" s="69"/>
    </row>
    <row r="1214" spans="1:5">
      <c r="A1214" s="64">
        <v>666</v>
      </c>
      <c r="B1214" s="65" t="s">
        <v>2535</v>
      </c>
      <c r="C1214" s="66"/>
      <c r="D1214" s="66"/>
      <c r="E1214" s="67"/>
    </row>
    <row r="1215" ht="30" spans="1:5">
      <c r="A1215" s="68">
        <v>66608</v>
      </c>
      <c r="B1215" s="68" t="s">
        <v>2536</v>
      </c>
      <c r="C1215" s="57" t="s">
        <v>168</v>
      </c>
      <c r="D1215" s="58">
        <v>546.92</v>
      </c>
      <c r="E1215" s="69"/>
    </row>
    <row r="1216" ht="30" spans="1:5">
      <c r="A1216" s="68">
        <v>66618</v>
      </c>
      <c r="B1216" s="68" t="s">
        <v>2537</v>
      </c>
      <c r="C1216" s="57" t="s">
        <v>168</v>
      </c>
      <c r="D1216" s="58">
        <v>534.35</v>
      </c>
      <c r="E1216" s="69"/>
    </row>
    <row r="1217" spans="1:5">
      <c r="A1217" s="64">
        <v>670</v>
      </c>
      <c r="B1217" s="65" t="s">
        <v>2538</v>
      </c>
      <c r="C1217" s="66"/>
      <c r="D1217" s="66"/>
      <c r="E1217" s="67"/>
    </row>
    <row r="1218" ht="30" spans="1:5">
      <c r="A1218" s="68">
        <v>67001</v>
      </c>
      <c r="B1218" s="68" t="s">
        <v>2539</v>
      </c>
      <c r="C1218" s="57" t="s">
        <v>168</v>
      </c>
      <c r="D1218" s="58">
        <v>262.47</v>
      </c>
      <c r="E1218" s="69"/>
    </row>
    <row r="1219" ht="30" spans="1:5">
      <c r="A1219" s="68">
        <v>67004</v>
      </c>
      <c r="B1219" s="68" t="s">
        <v>2540</v>
      </c>
      <c r="C1219" s="57" t="s">
        <v>168</v>
      </c>
      <c r="D1219" s="58">
        <v>368.22</v>
      </c>
      <c r="E1219" s="69"/>
    </row>
    <row r="1220" ht="30" spans="1:5">
      <c r="A1220" s="68">
        <v>67007</v>
      </c>
      <c r="B1220" s="68" t="s">
        <v>2541</v>
      </c>
      <c r="C1220" s="57" t="s">
        <v>168</v>
      </c>
      <c r="D1220" s="58">
        <v>206.57</v>
      </c>
      <c r="E1220" s="69"/>
    </row>
    <row r="1221" ht="30" spans="1:5">
      <c r="A1221" s="68">
        <v>67008</v>
      </c>
      <c r="B1221" s="68" t="s">
        <v>2542</v>
      </c>
      <c r="C1221" s="57" t="s">
        <v>168</v>
      </c>
      <c r="D1221" s="58">
        <v>48.3</v>
      </c>
      <c r="E1221" s="69"/>
    </row>
    <row r="1222" spans="1:5">
      <c r="A1222" s="68">
        <v>67035</v>
      </c>
      <c r="B1222" s="68" t="s">
        <v>2543</v>
      </c>
      <c r="C1222" s="57" t="s">
        <v>168</v>
      </c>
      <c r="D1222" s="58">
        <v>5.17</v>
      </c>
      <c r="E1222" s="69"/>
    </row>
    <row r="1223" spans="1:5">
      <c r="A1223" s="68">
        <v>67040</v>
      </c>
      <c r="B1223" s="68" t="s">
        <v>2544</v>
      </c>
      <c r="C1223" s="57" t="s">
        <v>168</v>
      </c>
      <c r="D1223" s="58">
        <v>124.66</v>
      </c>
      <c r="E1223" s="69"/>
    </row>
    <row r="1224" ht="30" spans="1:5">
      <c r="A1224" s="68">
        <v>67042</v>
      </c>
      <c r="B1224" s="68" t="s">
        <v>2545</v>
      </c>
      <c r="C1224" s="57" t="s">
        <v>168</v>
      </c>
      <c r="D1224" s="58">
        <v>127.65</v>
      </c>
      <c r="E1224" s="69"/>
    </row>
    <row r="1225" ht="30" spans="1:5">
      <c r="A1225" s="68">
        <v>67043</v>
      </c>
      <c r="B1225" s="68" t="s">
        <v>2546</v>
      </c>
      <c r="C1225" s="57" t="s">
        <v>168</v>
      </c>
      <c r="D1225" s="58">
        <v>152.52</v>
      </c>
      <c r="E1225" s="69"/>
    </row>
    <row r="1226" ht="30" spans="1:5">
      <c r="A1226" s="68">
        <v>67046</v>
      </c>
      <c r="B1226" s="68" t="s">
        <v>2547</v>
      </c>
      <c r="C1226" s="57" t="s">
        <v>168</v>
      </c>
      <c r="D1226" s="58">
        <v>99.7</v>
      </c>
      <c r="E1226" s="69"/>
    </row>
    <row r="1227" ht="30" spans="1:5">
      <c r="A1227" s="68">
        <v>67047</v>
      </c>
      <c r="B1227" s="68" t="s">
        <v>2548</v>
      </c>
      <c r="C1227" s="57" t="s">
        <v>168</v>
      </c>
      <c r="D1227" s="58">
        <v>541.28</v>
      </c>
      <c r="E1227" s="69"/>
    </row>
    <row r="1228" spans="1:5">
      <c r="A1228" s="68">
        <v>67050</v>
      </c>
      <c r="B1228" s="68" t="s">
        <v>2549</v>
      </c>
      <c r="C1228" s="57" t="s">
        <v>168</v>
      </c>
      <c r="D1228" s="58">
        <v>172.95</v>
      </c>
      <c r="E1228" s="69"/>
    </row>
    <row r="1229" ht="30" spans="1:5">
      <c r="A1229" s="68">
        <v>67051</v>
      </c>
      <c r="B1229" s="68" t="s">
        <v>2550</v>
      </c>
      <c r="C1229" s="57" t="s">
        <v>168</v>
      </c>
      <c r="D1229" s="58">
        <v>48.93</v>
      </c>
      <c r="E1229" s="69"/>
    </row>
    <row r="1230" ht="30" spans="1:5">
      <c r="A1230" s="68">
        <v>67054</v>
      </c>
      <c r="B1230" s="68" t="s">
        <v>2551</v>
      </c>
      <c r="C1230" s="57" t="s">
        <v>168</v>
      </c>
      <c r="D1230" s="58">
        <v>370.64</v>
      </c>
      <c r="E1230" s="69"/>
    </row>
    <row r="1231" ht="30" spans="1:5">
      <c r="A1231" s="68">
        <v>67061</v>
      </c>
      <c r="B1231" s="68" t="s">
        <v>2552</v>
      </c>
      <c r="C1231" s="57" t="s">
        <v>168</v>
      </c>
      <c r="D1231" s="58">
        <v>13.6</v>
      </c>
      <c r="E1231" s="69"/>
    </row>
    <row r="1232" ht="30" spans="1:5">
      <c r="A1232" s="68">
        <v>67066</v>
      </c>
      <c r="B1232" s="68" t="s">
        <v>2553</v>
      </c>
      <c r="C1232" s="57" t="s">
        <v>168</v>
      </c>
      <c r="D1232" s="58">
        <v>386.38</v>
      </c>
      <c r="E1232" s="69"/>
    </row>
    <row r="1233" ht="30" spans="1:5">
      <c r="A1233" s="68">
        <v>67067</v>
      </c>
      <c r="B1233" s="68" t="s">
        <v>2554</v>
      </c>
      <c r="C1233" s="57" t="s">
        <v>168</v>
      </c>
      <c r="D1233" s="58">
        <v>117.43</v>
      </c>
      <c r="E1233" s="69"/>
    </row>
    <row r="1234" ht="60" spans="1:5">
      <c r="A1234" s="68">
        <v>67090</v>
      </c>
      <c r="B1234" s="68" t="s">
        <v>2555</v>
      </c>
      <c r="C1234" s="57" t="s">
        <v>168</v>
      </c>
      <c r="D1234" s="58">
        <v>16.37</v>
      </c>
      <c r="E1234" s="69"/>
    </row>
    <row r="1235" spans="1:5">
      <c r="A1235" s="68">
        <v>67094</v>
      </c>
      <c r="B1235" s="68" t="s">
        <v>2556</v>
      </c>
      <c r="C1235" s="57" t="s">
        <v>168</v>
      </c>
      <c r="D1235" s="58">
        <v>137.96</v>
      </c>
      <c r="E1235" s="69"/>
    </row>
    <row r="1236" spans="1:5">
      <c r="A1236" s="64">
        <v>675</v>
      </c>
      <c r="B1236" s="65" t="s">
        <v>2557</v>
      </c>
      <c r="C1236" s="66"/>
      <c r="D1236" s="66"/>
      <c r="E1236" s="67"/>
    </row>
    <row r="1237" ht="30" spans="1:5">
      <c r="A1237" s="68">
        <v>67507</v>
      </c>
      <c r="B1237" s="68" t="s">
        <v>2558</v>
      </c>
      <c r="C1237" s="57" t="s">
        <v>168</v>
      </c>
      <c r="D1237" s="58">
        <v>8.15</v>
      </c>
      <c r="E1237" s="69"/>
    </row>
    <row r="1238" ht="30" spans="1:5">
      <c r="A1238" s="68">
        <v>67510</v>
      </c>
      <c r="B1238" s="68" t="s">
        <v>2559</v>
      </c>
      <c r="C1238" s="57" t="s">
        <v>168</v>
      </c>
      <c r="D1238" s="58">
        <v>7.62</v>
      </c>
      <c r="E1238" s="69"/>
    </row>
    <row r="1239" ht="30" spans="1:5">
      <c r="A1239" s="68">
        <v>67512</v>
      </c>
      <c r="B1239" s="68" t="s">
        <v>2560</v>
      </c>
      <c r="C1239" s="57" t="s">
        <v>168</v>
      </c>
      <c r="D1239" s="58">
        <v>23.84</v>
      </c>
      <c r="E1239" s="69"/>
    </row>
    <row r="1240" ht="30" spans="1:5">
      <c r="A1240" s="68">
        <v>67522</v>
      </c>
      <c r="B1240" s="68" t="s">
        <v>2561</v>
      </c>
      <c r="C1240" s="57" t="s">
        <v>168</v>
      </c>
      <c r="D1240" s="58">
        <v>4.83</v>
      </c>
      <c r="E1240" s="69"/>
    </row>
    <row r="1241" ht="30" spans="1:5">
      <c r="A1241" s="68">
        <v>67552</v>
      </c>
      <c r="B1241" s="68" t="s">
        <v>2562</v>
      </c>
      <c r="C1241" s="57" t="s">
        <v>168</v>
      </c>
      <c r="D1241" s="58">
        <v>9.24</v>
      </c>
      <c r="E1241" s="69"/>
    </row>
    <row r="1242" ht="30" spans="1:5">
      <c r="A1242" s="68">
        <v>67560</v>
      </c>
      <c r="B1242" s="68" t="s">
        <v>2563</v>
      </c>
      <c r="C1242" s="57" t="s">
        <v>168</v>
      </c>
      <c r="D1242" s="58">
        <v>18.33</v>
      </c>
      <c r="E1242" s="69"/>
    </row>
    <row r="1243" ht="30" spans="1:5">
      <c r="A1243" s="68">
        <v>67561</v>
      </c>
      <c r="B1243" s="68" t="s">
        <v>2564</v>
      </c>
      <c r="C1243" s="57" t="s">
        <v>168</v>
      </c>
      <c r="D1243" s="58">
        <v>17.67</v>
      </c>
      <c r="E1243" s="69"/>
    </row>
    <row r="1244" ht="30" spans="1:5">
      <c r="A1244" s="68">
        <v>67578</v>
      </c>
      <c r="B1244" s="68" t="s">
        <v>2565</v>
      </c>
      <c r="C1244" s="57" t="s">
        <v>168</v>
      </c>
      <c r="D1244" s="58">
        <v>8.15</v>
      </c>
      <c r="E1244" s="69"/>
    </row>
    <row r="1245" spans="1:5">
      <c r="A1245" s="64">
        <v>676</v>
      </c>
      <c r="B1245" s="65" t="s">
        <v>2566</v>
      </c>
      <c r="C1245" s="66"/>
      <c r="D1245" s="66"/>
      <c r="E1245" s="67"/>
    </row>
    <row r="1246" ht="30" spans="1:5">
      <c r="A1246" s="68">
        <v>67650</v>
      </c>
      <c r="B1246" s="68" t="s">
        <v>2567</v>
      </c>
      <c r="C1246" s="57" t="s">
        <v>168</v>
      </c>
      <c r="D1246" s="58">
        <v>21.94</v>
      </c>
      <c r="E1246" s="69"/>
    </row>
    <row r="1247" ht="30" spans="1:5">
      <c r="A1247" s="68">
        <v>67651</v>
      </c>
      <c r="B1247" s="68" t="s">
        <v>2568</v>
      </c>
      <c r="C1247" s="57" t="s">
        <v>168</v>
      </c>
      <c r="D1247" s="58">
        <v>11.81</v>
      </c>
      <c r="E1247" s="69"/>
    </row>
    <row r="1248" spans="1:5">
      <c r="A1248" s="68">
        <v>67652</v>
      </c>
      <c r="B1248" s="68" t="s">
        <v>2569</v>
      </c>
      <c r="C1248" s="57" t="s">
        <v>168</v>
      </c>
      <c r="D1248" s="58">
        <v>2.7</v>
      </c>
      <c r="E1248" s="69"/>
    </row>
    <row r="1249" ht="30" spans="1:5">
      <c r="A1249" s="68">
        <v>67653</v>
      </c>
      <c r="B1249" s="68" t="s">
        <v>2570</v>
      </c>
      <c r="C1249" s="57" t="s">
        <v>168</v>
      </c>
      <c r="D1249" s="58">
        <v>27.83</v>
      </c>
      <c r="E1249" s="69"/>
    </row>
    <row r="1250" spans="1:5">
      <c r="A1250" s="64">
        <v>680</v>
      </c>
      <c r="B1250" s="65" t="s">
        <v>2571</v>
      </c>
      <c r="C1250" s="66"/>
      <c r="D1250" s="66"/>
      <c r="E1250" s="67"/>
    </row>
    <row r="1251" ht="30" spans="1:5">
      <c r="A1251" s="68">
        <v>68001</v>
      </c>
      <c r="B1251" s="68" t="s">
        <v>2572</v>
      </c>
      <c r="C1251" s="57" t="s">
        <v>136</v>
      </c>
      <c r="D1251" s="58">
        <v>7.5</v>
      </c>
      <c r="E1251" s="69"/>
    </row>
    <row r="1252" spans="1:5">
      <c r="A1252" s="68">
        <v>68017</v>
      </c>
      <c r="B1252" s="68" t="s">
        <v>2573</v>
      </c>
      <c r="C1252" s="57" t="s">
        <v>168</v>
      </c>
      <c r="D1252" s="58">
        <v>8.98</v>
      </c>
      <c r="E1252" s="69"/>
    </row>
    <row r="1253" ht="30" spans="1:5">
      <c r="A1253" s="68">
        <v>68020</v>
      </c>
      <c r="B1253" s="68" t="s">
        <v>2574</v>
      </c>
      <c r="C1253" s="57" t="s">
        <v>127</v>
      </c>
      <c r="D1253" s="58">
        <v>65.84</v>
      </c>
      <c r="E1253" s="69"/>
    </row>
    <row r="1254" ht="30" spans="1:5">
      <c r="A1254" s="68">
        <v>68023</v>
      </c>
      <c r="B1254" s="68" t="s">
        <v>2575</v>
      </c>
      <c r="C1254" s="57" t="s">
        <v>136</v>
      </c>
      <c r="D1254" s="58">
        <v>58.74</v>
      </c>
      <c r="E1254" s="69"/>
    </row>
    <row r="1255" ht="30" spans="1:5">
      <c r="A1255" s="68">
        <v>68047</v>
      </c>
      <c r="B1255" s="68" t="s">
        <v>2576</v>
      </c>
      <c r="C1255" s="57" t="s">
        <v>127</v>
      </c>
      <c r="D1255" s="58">
        <v>83.66</v>
      </c>
      <c r="E1255" s="69"/>
    </row>
    <row r="1256" spans="1:5">
      <c r="A1256" s="64">
        <v>681</v>
      </c>
      <c r="B1256" s="65" t="s">
        <v>2577</v>
      </c>
      <c r="C1256" s="66"/>
      <c r="D1256" s="66"/>
      <c r="E1256" s="67"/>
    </row>
    <row r="1257" ht="30" spans="1:5">
      <c r="A1257" s="68">
        <v>68138</v>
      </c>
      <c r="B1257" s="68" t="s">
        <v>2578</v>
      </c>
      <c r="C1257" s="57" t="s">
        <v>168</v>
      </c>
      <c r="D1257" s="58">
        <v>175.64</v>
      </c>
      <c r="E1257" s="69"/>
    </row>
    <row r="1258" spans="1:5">
      <c r="A1258" s="64">
        <v>691</v>
      </c>
      <c r="B1258" s="65" t="s">
        <v>1621</v>
      </c>
      <c r="C1258" s="66"/>
      <c r="D1258" s="66"/>
      <c r="E1258" s="67"/>
    </row>
    <row r="1259" ht="30" spans="1:5">
      <c r="A1259" s="68">
        <v>69172</v>
      </c>
      <c r="B1259" s="68" t="s">
        <v>2579</v>
      </c>
      <c r="C1259" s="57" t="s">
        <v>168</v>
      </c>
      <c r="D1259" s="58">
        <v>34.96</v>
      </c>
      <c r="E1259" s="69"/>
    </row>
    <row r="1260" ht="30" spans="1:5">
      <c r="A1260" s="68">
        <v>69191</v>
      </c>
      <c r="B1260" s="68" t="s">
        <v>2580</v>
      </c>
      <c r="C1260" s="57" t="s">
        <v>168</v>
      </c>
      <c r="D1260" s="58">
        <v>104.57</v>
      </c>
      <c r="E1260" s="69"/>
    </row>
    <row r="1261" spans="1:5">
      <c r="A1261" s="64">
        <v>692</v>
      </c>
      <c r="B1261" s="65" t="s">
        <v>2581</v>
      </c>
      <c r="C1261" s="66"/>
      <c r="D1261" s="66"/>
      <c r="E1261" s="67"/>
    </row>
    <row r="1262" ht="30" spans="1:5">
      <c r="A1262" s="68">
        <v>69291</v>
      </c>
      <c r="B1262" s="68" t="s">
        <v>2582</v>
      </c>
      <c r="C1262" s="57" t="s">
        <v>168</v>
      </c>
      <c r="D1262" s="58">
        <v>629.93</v>
      </c>
      <c r="E1262" s="69"/>
    </row>
    <row r="1263" spans="1:5">
      <c r="A1263" s="64">
        <v>694</v>
      </c>
      <c r="B1263" s="65" t="s">
        <v>1798</v>
      </c>
      <c r="C1263" s="66"/>
      <c r="D1263" s="66"/>
      <c r="E1263" s="67"/>
    </row>
    <row r="1264" ht="30" spans="1:5">
      <c r="A1264" s="68">
        <v>69404</v>
      </c>
      <c r="B1264" s="68" t="s">
        <v>2583</v>
      </c>
      <c r="C1264" s="57" t="s">
        <v>168</v>
      </c>
      <c r="D1264" s="58">
        <v>685.2</v>
      </c>
      <c r="E1264" s="69"/>
    </row>
    <row r="1265" ht="45" spans="1:5">
      <c r="A1265" s="68">
        <v>69409</v>
      </c>
      <c r="B1265" s="68" t="s">
        <v>2584</v>
      </c>
      <c r="C1265" s="57" t="s">
        <v>168</v>
      </c>
      <c r="D1265" s="58">
        <v>43.27</v>
      </c>
      <c r="E1265" s="69"/>
    </row>
    <row r="1266" ht="30" spans="1:5">
      <c r="A1266" s="68">
        <v>69421</v>
      </c>
      <c r="B1266" s="68" t="s">
        <v>2585</v>
      </c>
      <c r="C1266" s="57" t="s">
        <v>168</v>
      </c>
      <c r="D1266" s="58">
        <v>142.87</v>
      </c>
      <c r="E1266" s="69"/>
    </row>
    <row r="1267" ht="30" spans="1:5">
      <c r="A1267" s="68">
        <v>69445</v>
      </c>
      <c r="B1267" s="68" t="s">
        <v>2586</v>
      </c>
      <c r="C1267" s="57" t="s">
        <v>168</v>
      </c>
      <c r="D1267" s="58">
        <v>691.46</v>
      </c>
      <c r="E1267" s="69"/>
    </row>
    <row r="1268" spans="1:5">
      <c r="A1268" s="64">
        <v>695</v>
      </c>
      <c r="B1268" s="65" t="s">
        <v>1610</v>
      </c>
      <c r="C1268" s="66"/>
      <c r="D1268" s="66"/>
      <c r="E1268" s="67"/>
    </row>
    <row r="1269" ht="30" spans="1:5">
      <c r="A1269" s="68">
        <v>69503</v>
      </c>
      <c r="B1269" s="68" t="s">
        <v>2587</v>
      </c>
      <c r="C1269" s="57" t="s">
        <v>168</v>
      </c>
      <c r="D1269" s="58">
        <v>3.1</v>
      </c>
      <c r="E1269" s="69"/>
    </row>
    <row r="1270" spans="1:5">
      <c r="A1270" s="68">
        <v>69505</v>
      </c>
      <c r="B1270" s="68" t="s">
        <v>2588</v>
      </c>
      <c r="C1270" s="57" t="s">
        <v>168</v>
      </c>
      <c r="D1270" s="58">
        <v>3.82</v>
      </c>
      <c r="E1270" s="69"/>
    </row>
    <row r="1271" spans="1:5">
      <c r="A1271" s="68">
        <v>69506</v>
      </c>
      <c r="B1271" s="68" t="s">
        <v>2589</v>
      </c>
      <c r="C1271" s="57" t="s">
        <v>168</v>
      </c>
      <c r="D1271" s="58">
        <v>13.63</v>
      </c>
      <c r="E1271" s="69"/>
    </row>
    <row r="1272" ht="30" spans="1:5">
      <c r="A1272" s="68">
        <v>69509</v>
      </c>
      <c r="B1272" s="68" t="s">
        <v>2590</v>
      </c>
      <c r="C1272" s="57" t="s">
        <v>168</v>
      </c>
      <c r="D1272" s="58">
        <v>25.26</v>
      </c>
      <c r="E1272" s="69"/>
    </row>
    <row r="1273" spans="1:5">
      <c r="A1273" s="68">
        <v>69512</v>
      </c>
      <c r="B1273" s="68" t="s">
        <v>2591</v>
      </c>
      <c r="C1273" s="57" t="s">
        <v>136</v>
      </c>
      <c r="D1273" s="58">
        <v>0.16</v>
      </c>
      <c r="E1273" s="69"/>
    </row>
    <row r="1274" spans="1:5">
      <c r="A1274" s="68">
        <v>69513</v>
      </c>
      <c r="B1274" s="68" t="s">
        <v>2592</v>
      </c>
      <c r="C1274" s="57" t="s">
        <v>1417</v>
      </c>
      <c r="D1274" s="58">
        <v>25.68</v>
      </c>
      <c r="E1274" s="69"/>
    </row>
    <row r="1275" spans="1:5">
      <c r="A1275" s="68">
        <v>69514</v>
      </c>
      <c r="B1275" s="68" t="s">
        <v>2593</v>
      </c>
      <c r="C1275" s="57" t="s">
        <v>1286</v>
      </c>
      <c r="D1275" s="58">
        <v>24.56</v>
      </c>
      <c r="E1275" s="69"/>
    </row>
    <row r="1276" ht="30" spans="1:5">
      <c r="A1276" s="68">
        <v>69515</v>
      </c>
      <c r="B1276" s="68" t="s">
        <v>2594</v>
      </c>
      <c r="C1276" s="57" t="s">
        <v>168</v>
      </c>
      <c r="D1276" s="58">
        <v>42.82</v>
      </c>
      <c r="E1276" s="69"/>
    </row>
    <row r="1277" ht="30" spans="1:5">
      <c r="A1277" s="68">
        <v>69516</v>
      </c>
      <c r="B1277" s="68" t="s">
        <v>2595</v>
      </c>
      <c r="C1277" s="57" t="s">
        <v>168</v>
      </c>
      <c r="D1277" s="58">
        <v>57.41</v>
      </c>
      <c r="E1277" s="69"/>
    </row>
    <row r="1278" ht="30" spans="1:5">
      <c r="A1278" s="68">
        <v>69521</v>
      </c>
      <c r="B1278" s="68" t="s">
        <v>2596</v>
      </c>
      <c r="C1278" s="57" t="s">
        <v>168</v>
      </c>
      <c r="D1278" s="58">
        <v>42.82</v>
      </c>
      <c r="E1278" s="69"/>
    </row>
    <row r="1279" ht="30" spans="1:5">
      <c r="A1279" s="68">
        <v>69522</v>
      </c>
      <c r="B1279" s="68" t="s">
        <v>2597</v>
      </c>
      <c r="C1279" s="57" t="s">
        <v>168</v>
      </c>
      <c r="D1279" s="58">
        <v>104.78</v>
      </c>
      <c r="E1279" s="69"/>
    </row>
    <row r="1280" ht="30" spans="1:5">
      <c r="A1280" s="68">
        <v>69525</v>
      </c>
      <c r="B1280" s="68" t="s">
        <v>2598</v>
      </c>
      <c r="C1280" s="57" t="s">
        <v>168</v>
      </c>
      <c r="D1280" s="60">
        <v>1044.6</v>
      </c>
      <c r="E1280" s="69"/>
    </row>
    <row r="1281" ht="30" spans="1:5">
      <c r="A1281" s="68">
        <v>69526</v>
      </c>
      <c r="B1281" s="68" t="s">
        <v>2599</v>
      </c>
      <c r="C1281" s="57" t="s">
        <v>168</v>
      </c>
      <c r="D1281" s="60">
        <v>1956.98</v>
      </c>
      <c r="E1281" s="69"/>
    </row>
    <row r="1282" ht="30" spans="1:5">
      <c r="A1282" s="68">
        <v>69527</v>
      </c>
      <c r="B1282" s="68" t="s">
        <v>2600</v>
      </c>
      <c r="C1282" s="57" t="s">
        <v>168</v>
      </c>
      <c r="D1282" s="60">
        <v>2152.47</v>
      </c>
      <c r="E1282" s="69"/>
    </row>
    <row r="1283" ht="30" spans="1:5">
      <c r="A1283" s="68">
        <v>69545</v>
      </c>
      <c r="B1283" s="68" t="s">
        <v>2601</v>
      </c>
      <c r="C1283" s="57" t="s">
        <v>168</v>
      </c>
      <c r="D1283" s="58">
        <v>51.9</v>
      </c>
      <c r="E1283" s="69"/>
    </row>
    <row r="1284" spans="1:5">
      <c r="A1284" s="68">
        <v>69547</v>
      </c>
      <c r="B1284" s="68" t="s">
        <v>2602</v>
      </c>
      <c r="C1284" s="57" t="s">
        <v>168</v>
      </c>
      <c r="D1284" s="58">
        <v>3.82</v>
      </c>
      <c r="E1284" s="69"/>
    </row>
    <row r="1285" ht="30" spans="1:5">
      <c r="A1285" s="68">
        <v>69567</v>
      </c>
      <c r="B1285" s="68" t="s">
        <v>2603</v>
      </c>
      <c r="C1285" s="57" t="s">
        <v>168</v>
      </c>
      <c r="D1285" s="58">
        <v>3.82</v>
      </c>
      <c r="E1285" s="69"/>
    </row>
    <row r="1286" ht="30" spans="1:5">
      <c r="A1286" s="68">
        <v>69572</v>
      </c>
      <c r="B1286" s="68" t="s">
        <v>2604</v>
      </c>
      <c r="C1286" s="57" t="s">
        <v>1417</v>
      </c>
      <c r="D1286" s="58">
        <v>43.28</v>
      </c>
      <c r="E1286" s="69"/>
    </row>
    <row r="1287" spans="1:5">
      <c r="A1287" s="64">
        <v>696</v>
      </c>
      <c r="B1287" s="65" t="s">
        <v>2284</v>
      </c>
      <c r="C1287" s="66"/>
      <c r="D1287" s="66"/>
      <c r="E1287" s="67"/>
    </row>
    <row r="1288" ht="30" spans="1:5">
      <c r="A1288" s="68">
        <v>69606</v>
      </c>
      <c r="B1288" s="68" t="s">
        <v>2605</v>
      </c>
      <c r="C1288" s="57" t="s">
        <v>168</v>
      </c>
      <c r="D1288" s="58">
        <v>789.37</v>
      </c>
      <c r="E1288" s="69"/>
    </row>
    <row r="1289" spans="1:5">
      <c r="A1289" s="68">
        <v>69616</v>
      </c>
      <c r="B1289" s="68" t="s">
        <v>2606</v>
      </c>
      <c r="C1289" s="57" t="s">
        <v>168</v>
      </c>
      <c r="D1289" s="58">
        <v>35.74</v>
      </c>
      <c r="E1289" s="69"/>
    </row>
    <row r="1290" spans="1:5">
      <c r="A1290" s="68">
        <v>69619</v>
      </c>
      <c r="B1290" s="68" t="s">
        <v>2607</v>
      </c>
      <c r="C1290" s="57" t="s">
        <v>168</v>
      </c>
      <c r="D1290" s="58">
        <v>5.53</v>
      </c>
      <c r="E1290" s="69"/>
    </row>
    <row r="1291" ht="30" spans="1:5">
      <c r="A1291" s="68">
        <v>69626</v>
      </c>
      <c r="B1291" s="68" t="s">
        <v>2608</v>
      </c>
      <c r="C1291" s="57" t="s">
        <v>168</v>
      </c>
      <c r="D1291" s="58">
        <v>50.6</v>
      </c>
      <c r="E1291" s="69"/>
    </row>
    <row r="1292" ht="30" spans="1:5">
      <c r="A1292" s="68">
        <v>69681</v>
      </c>
      <c r="B1292" s="68" t="s">
        <v>2609</v>
      </c>
      <c r="C1292" s="57" t="s">
        <v>168</v>
      </c>
      <c r="D1292" s="58">
        <v>278.48</v>
      </c>
      <c r="E1292" s="69"/>
    </row>
    <row r="1293" spans="1:5">
      <c r="A1293" s="68">
        <v>69682</v>
      </c>
      <c r="B1293" s="68" t="s">
        <v>2610</v>
      </c>
      <c r="C1293" s="57" t="s">
        <v>168</v>
      </c>
      <c r="D1293" s="58">
        <v>278.48</v>
      </c>
      <c r="E1293" s="69"/>
    </row>
    <row r="1294" spans="1:5">
      <c r="A1294" s="64">
        <v>697</v>
      </c>
      <c r="B1294" s="65" t="s">
        <v>2611</v>
      </c>
      <c r="C1294" s="66"/>
      <c r="D1294" s="66"/>
      <c r="E1294" s="67"/>
    </row>
    <row r="1295" spans="1:5">
      <c r="A1295" s="68">
        <v>69753</v>
      </c>
      <c r="B1295" s="68" t="s">
        <v>2612</v>
      </c>
      <c r="C1295" s="57" t="s">
        <v>168</v>
      </c>
      <c r="D1295" s="58">
        <v>35.67</v>
      </c>
      <c r="E1295" s="69"/>
    </row>
    <row r="1296" spans="1:5">
      <c r="A1296" s="64">
        <v>7</v>
      </c>
      <c r="B1296" s="65" t="s">
        <v>1610</v>
      </c>
      <c r="C1296" s="66"/>
      <c r="D1296" s="66"/>
      <c r="E1296" s="67"/>
    </row>
    <row r="1297" spans="1:5">
      <c r="A1297" s="64">
        <v>701</v>
      </c>
      <c r="B1297" s="65" t="s">
        <v>1610</v>
      </c>
      <c r="C1297" s="66"/>
      <c r="D1297" s="66"/>
      <c r="E1297" s="67"/>
    </row>
    <row r="1298" ht="30" spans="1:5">
      <c r="A1298" s="68">
        <v>70114</v>
      </c>
      <c r="B1298" s="68" t="s">
        <v>2613</v>
      </c>
      <c r="C1298" s="57" t="s">
        <v>146</v>
      </c>
      <c r="D1298" s="58">
        <v>41.2</v>
      </c>
      <c r="E1298" s="69"/>
    </row>
    <row r="1299" spans="1:5">
      <c r="A1299" s="64">
        <v>702</v>
      </c>
      <c r="B1299" s="65" t="s">
        <v>2199</v>
      </c>
      <c r="C1299" s="66"/>
      <c r="D1299" s="66"/>
      <c r="E1299" s="67"/>
    </row>
    <row r="1300" ht="30" spans="1:5">
      <c r="A1300" s="68">
        <v>70276</v>
      </c>
      <c r="B1300" s="68" t="s">
        <v>2614</v>
      </c>
      <c r="C1300" s="57" t="s">
        <v>136</v>
      </c>
      <c r="D1300" s="58">
        <v>5.44</v>
      </c>
      <c r="E1300" s="69"/>
    </row>
    <row r="1301" spans="1:5">
      <c r="A1301" s="64">
        <v>703</v>
      </c>
      <c r="B1301" s="65" t="s">
        <v>2199</v>
      </c>
      <c r="C1301" s="66"/>
      <c r="D1301" s="66"/>
      <c r="E1301" s="67"/>
    </row>
    <row r="1302" ht="45" spans="1:5">
      <c r="A1302" s="68">
        <v>70328</v>
      </c>
      <c r="B1302" s="68" t="s">
        <v>2615</v>
      </c>
      <c r="C1302" s="57" t="s">
        <v>136</v>
      </c>
      <c r="D1302" s="58">
        <v>46.5</v>
      </c>
      <c r="E1302" s="69"/>
    </row>
    <row r="1303" ht="30" spans="1:5">
      <c r="A1303" s="68">
        <v>70350</v>
      </c>
      <c r="B1303" s="68" t="s">
        <v>2616</v>
      </c>
      <c r="C1303" s="57" t="s">
        <v>136</v>
      </c>
      <c r="D1303" s="58">
        <v>21.42</v>
      </c>
      <c r="E1303" s="69"/>
    </row>
    <row r="1304" spans="1:5">
      <c r="A1304" s="68">
        <v>70385</v>
      </c>
      <c r="B1304" s="68" t="s">
        <v>2617</v>
      </c>
      <c r="C1304" s="57" t="s">
        <v>168</v>
      </c>
      <c r="D1304" s="58">
        <v>10</v>
      </c>
      <c r="E1304" s="69"/>
    </row>
    <row r="1305" spans="1:5">
      <c r="A1305" s="64">
        <v>706</v>
      </c>
      <c r="B1305" s="65" t="s">
        <v>2199</v>
      </c>
      <c r="C1305" s="66"/>
      <c r="D1305" s="66"/>
      <c r="E1305" s="67"/>
    </row>
    <row r="1306" ht="30" spans="1:5">
      <c r="A1306" s="68">
        <v>70660</v>
      </c>
      <c r="B1306" s="68" t="s">
        <v>2618</v>
      </c>
      <c r="C1306" s="57" t="s">
        <v>136</v>
      </c>
      <c r="D1306" s="58">
        <v>121.67</v>
      </c>
      <c r="E1306" s="69"/>
    </row>
    <row r="1307" spans="1:5">
      <c r="A1307" s="68">
        <v>70674</v>
      </c>
      <c r="B1307" s="68" t="s">
        <v>2619</v>
      </c>
      <c r="C1307" s="57" t="s">
        <v>168</v>
      </c>
      <c r="D1307" s="58">
        <v>318.33</v>
      </c>
      <c r="E1307" s="69"/>
    </row>
    <row r="1308" spans="1:5">
      <c r="A1308" s="64">
        <v>710</v>
      </c>
      <c r="B1308" s="65" t="s">
        <v>2199</v>
      </c>
      <c r="C1308" s="66"/>
      <c r="D1308" s="66"/>
      <c r="E1308" s="67"/>
    </row>
    <row r="1309" spans="1:5">
      <c r="A1309" s="68">
        <v>71096</v>
      </c>
      <c r="B1309" s="68" t="s">
        <v>2620</v>
      </c>
      <c r="C1309" s="57" t="s">
        <v>127</v>
      </c>
      <c r="D1309" s="58">
        <v>32.69</v>
      </c>
      <c r="E1309" s="69"/>
    </row>
    <row r="1310" spans="1:5">
      <c r="A1310" s="64">
        <v>712</v>
      </c>
      <c r="B1310" s="65" t="s">
        <v>2199</v>
      </c>
      <c r="C1310" s="66"/>
      <c r="D1310" s="66"/>
      <c r="E1310" s="67"/>
    </row>
    <row r="1311" ht="30" spans="1:5">
      <c r="A1311" s="68">
        <v>71268</v>
      </c>
      <c r="B1311" s="68" t="s">
        <v>2621</v>
      </c>
      <c r="C1311" s="57" t="s">
        <v>136</v>
      </c>
      <c r="D1311" s="58">
        <v>15.03</v>
      </c>
      <c r="E1311" s="69"/>
    </row>
    <row r="1312" ht="30" spans="1:5">
      <c r="A1312" s="68">
        <v>71270</v>
      </c>
      <c r="B1312" s="68" t="s">
        <v>2622</v>
      </c>
      <c r="C1312" s="57" t="s">
        <v>136</v>
      </c>
      <c r="D1312" s="58">
        <v>52.36</v>
      </c>
      <c r="E1312" s="69"/>
    </row>
    <row r="1313" spans="1:5">
      <c r="A1313" s="64">
        <v>717</v>
      </c>
      <c r="B1313" s="65" t="s">
        <v>2199</v>
      </c>
      <c r="C1313" s="66"/>
      <c r="D1313" s="66"/>
      <c r="E1313" s="67"/>
    </row>
    <row r="1314" ht="30" spans="1:5">
      <c r="A1314" s="68">
        <v>71707</v>
      </c>
      <c r="B1314" s="68" t="s">
        <v>2623</v>
      </c>
      <c r="C1314" s="57" t="s">
        <v>2624</v>
      </c>
      <c r="D1314" s="58">
        <v>356</v>
      </c>
      <c r="E1314" s="69"/>
    </row>
    <row r="1315" ht="30" spans="1:5">
      <c r="A1315" s="68">
        <v>71711</v>
      </c>
      <c r="B1315" s="68" t="s">
        <v>2625</v>
      </c>
      <c r="C1315" s="57" t="s">
        <v>127</v>
      </c>
      <c r="D1315" s="58">
        <v>5.8</v>
      </c>
      <c r="E1315" s="69"/>
    </row>
    <row r="1316" spans="1:5">
      <c r="A1316" s="64">
        <v>718</v>
      </c>
      <c r="B1316" s="65" t="s">
        <v>2199</v>
      </c>
      <c r="C1316" s="66"/>
      <c r="D1316" s="66"/>
      <c r="E1316" s="67"/>
    </row>
    <row r="1317" ht="30" spans="1:5">
      <c r="A1317" s="68">
        <v>71820</v>
      </c>
      <c r="B1317" s="68" t="s">
        <v>2626</v>
      </c>
      <c r="C1317" s="57" t="s">
        <v>168</v>
      </c>
      <c r="D1317" s="58">
        <v>700</v>
      </c>
      <c r="E1317" s="69"/>
    </row>
    <row r="1318" ht="45" spans="1:5">
      <c r="A1318" s="68">
        <v>71874</v>
      </c>
      <c r="B1318" s="68" t="s">
        <v>2627</v>
      </c>
      <c r="C1318" s="57" t="s">
        <v>136</v>
      </c>
      <c r="D1318" s="58">
        <v>31.78</v>
      </c>
      <c r="E1318" s="69"/>
    </row>
    <row r="1319" ht="30" spans="1:5">
      <c r="A1319" s="68">
        <v>71894</v>
      </c>
      <c r="B1319" s="68" t="s">
        <v>2628</v>
      </c>
      <c r="C1319" s="57" t="s">
        <v>168</v>
      </c>
      <c r="D1319" s="58">
        <v>149.66</v>
      </c>
      <c r="E1319" s="69"/>
    </row>
    <row r="1320" spans="1:5">
      <c r="A1320" s="64">
        <v>719</v>
      </c>
      <c r="B1320" s="65" t="s">
        <v>2199</v>
      </c>
      <c r="C1320" s="66"/>
      <c r="D1320" s="66"/>
      <c r="E1320" s="67"/>
    </row>
    <row r="1321" ht="30" spans="1:5">
      <c r="A1321" s="68">
        <v>71911</v>
      </c>
      <c r="B1321" s="68" t="s">
        <v>2629</v>
      </c>
      <c r="C1321" s="57" t="s">
        <v>2630</v>
      </c>
      <c r="D1321" s="58">
        <v>167.95</v>
      </c>
      <c r="E1321" s="69"/>
    </row>
    <row r="1322" ht="30" spans="1:5">
      <c r="A1322" s="68">
        <v>71963</v>
      </c>
      <c r="B1322" s="68" t="s">
        <v>2631</v>
      </c>
      <c r="C1322" s="57" t="s">
        <v>168</v>
      </c>
      <c r="D1322" s="58">
        <v>23.72</v>
      </c>
      <c r="E1322" s="69"/>
    </row>
    <row r="1323" spans="1:5">
      <c r="A1323" s="64">
        <v>720</v>
      </c>
      <c r="B1323" s="65" t="s">
        <v>2199</v>
      </c>
      <c r="C1323" s="66"/>
      <c r="D1323" s="66"/>
      <c r="E1323" s="67"/>
    </row>
    <row r="1324" ht="30" spans="1:5">
      <c r="A1324" s="68">
        <v>72054</v>
      </c>
      <c r="B1324" s="68" t="s">
        <v>2632</v>
      </c>
      <c r="C1324" s="57" t="s">
        <v>2624</v>
      </c>
      <c r="D1324" s="58">
        <v>330</v>
      </c>
      <c r="E1324" s="69"/>
    </row>
    <row r="1325" spans="1:5">
      <c r="A1325" s="64">
        <v>722</v>
      </c>
      <c r="B1325" s="65" t="s">
        <v>2199</v>
      </c>
      <c r="C1325" s="66"/>
      <c r="D1325" s="66"/>
      <c r="E1325" s="67"/>
    </row>
    <row r="1326" ht="30" spans="1:5">
      <c r="A1326" s="68">
        <v>72280</v>
      </c>
      <c r="B1326" s="68" t="s">
        <v>2633</v>
      </c>
      <c r="C1326" s="57" t="s">
        <v>2624</v>
      </c>
      <c r="D1326" s="58">
        <v>526</v>
      </c>
      <c r="E1326" s="69"/>
    </row>
    <row r="1327" ht="30" spans="1:5">
      <c r="A1327" s="68">
        <v>72282</v>
      </c>
      <c r="B1327" s="68" t="s">
        <v>2634</v>
      </c>
      <c r="C1327" s="57" t="s">
        <v>2624</v>
      </c>
      <c r="D1327" s="58">
        <v>583.33</v>
      </c>
      <c r="E1327" s="69"/>
    </row>
    <row r="1328" spans="1:5">
      <c r="A1328" s="64">
        <v>724</v>
      </c>
      <c r="B1328" s="65" t="s">
        <v>2199</v>
      </c>
      <c r="C1328" s="66"/>
      <c r="D1328" s="66"/>
      <c r="E1328" s="67"/>
    </row>
    <row r="1329" ht="30" spans="1:5">
      <c r="A1329" s="68">
        <v>72455</v>
      </c>
      <c r="B1329" s="68" t="s">
        <v>2635</v>
      </c>
      <c r="C1329" s="57" t="s">
        <v>168</v>
      </c>
      <c r="D1329" s="58">
        <v>40.97</v>
      </c>
      <c r="E1329" s="69"/>
    </row>
    <row r="1330" spans="1:5">
      <c r="A1330" s="64">
        <v>727</v>
      </c>
      <c r="B1330" s="65" t="s">
        <v>2199</v>
      </c>
      <c r="C1330" s="66"/>
      <c r="D1330" s="66"/>
      <c r="E1330" s="67"/>
    </row>
    <row r="1331" ht="30" spans="1:5">
      <c r="A1331" s="68">
        <v>72708</v>
      </c>
      <c r="B1331" s="68" t="s">
        <v>2636</v>
      </c>
      <c r="C1331" s="57" t="s">
        <v>168</v>
      </c>
      <c r="D1331" s="58">
        <v>14.84</v>
      </c>
      <c r="E1331" s="69"/>
    </row>
    <row r="1332" spans="1:5">
      <c r="A1332" s="64">
        <v>781</v>
      </c>
      <c r="B1332" s="65" t="s">
        <v>1621</v>
      </c>
      <c r="C1332" s="66"/>
      <c r="D1332" s="66"/>
      <c r="E1332" s="67"/>
    </row>
    <row r="1333" ht="30" spans="1:5">
      <c r="A1333" s="68">
        <v>78133</v>
      </c>
      <c r="B1333" s="68" t="s">
        <v>2637</v>
      </c>
      <c r="C1333" s="57" t="s">
        <v>2624</v>
      </c>
      <c r="D1333" s="58">
        <v>544</v>
      </c>
      <c r="E1333" s="69"/>
    </row>
    <row r="1334" spans="1:5">
      <c r="A1334" s="64">
        <v>782</v>
      </c>
      <c r="B1334" s="65" t="s">
        <v>1610</v>
      </c>
      <c r="C1334" s="66"/>
      <c r="D1334" s="66"/>
      <c r="E1334" s="67"/>
    </row>
    <row r="1335" ht="30" spans="1:5">
      <c r="A1335" s="68">
        <v>78203</v>
      </c>
      <c r="B1335" s="68" t="s">
        <v>2638</v>
      </c>
      <c r="C1335" s="57" t="s">
        <v>168</v>
      </c>
      <c r="D1335" s="58">
        <v>536.67</v>
      </c>
      <c r="E1335" s="69"/>
    </row>
    <row r="1336" ht="30" spans="1:5">
      <c r="A1336" s="68">
        <v>78226</v>
      </c>
      <c r="B1336" s="68" t="s">
        <v>2639</v>
      </c>
      <c r="C1336" s="57" t="s">
        <v>168</v>
      </c>
      <c r="D1336" s="58">
        <v>1.94</v>
      </c>
      <c r="E1336" s="69"/>
    </row>
    <row r="1337" spans="1:5">
      <c r="A1337" s="64">
        <v>783</v>
      </c>
      <c r="B1337" s="65" t="s">
        <v>2640</v>
      </c>
      <c r="C1337" s="66"/>
      <c r="D1337" s="66"/>
      <c r="E1337" s="67"/>
    </row>
    <row r="1338" ht="30" spans="1:5">
      <c r="A1338" s="68">
        <v>78373</v>
      </c>
      <c r="B1338" s="68" t="s">
        <v>2641</v>
      </c>
      <c r="C1338" s="57" t="s">
        <v>2624</v>
      </c>
      <c r="D1338" s="58">
        <v>480</v>
      </c>
      <c r="E1338" s="69"/>
    </row>
    <row r="1339" spans="1:5">
      <c r="A1339" s="64">
        <v>786</v>
      </c>
      <c r="B1339" s="65" t="s">
        <v>1798</v>
      </c>
      <c r="C1339" s="66"/>
      <c r="D1339" s="66"/>
      <c r="E1339" s="67"/>
    </row>
    <row r="1340" spans="1:5">
      <c r="A1340" s="68">
        <v>78627</v>
      </c>
      <c r="B1340" s="68" t="s">
        <v>2642</v>
      </c>
      <c r="C1340" s="57" t="s">
        <v>168</v>
      </c>
      <c r="D1340" s="58">
        <v>138.62</v>
      </c>
      <c r="E1340" s="69"/>
    </row>
    <row r="1341" spans="1:5">
      <c r="A1341" s="64">
        <v>787</v>
      </c>
      <c r="B1341" s="65" t="s">
        <v>2640</v>
      </c>
      <c r="C1341" s="66"/>
      <c r="D1341" s="66"/>
      <c r="E1341" s="67"/>
    </row>
    <row r="1342" spans="1:5">
      <c r="A1342" s="68">
        <v>78735</v>
      </c>
      <c r="B1342" s="68" t="s">
        <v>2643</v>
      </c>
      <c r="C1342" s="57" t="s">
        <v>168</v>
      </c>
      <c r="D1342" s="58">
        <v>22.26</v>
      </c>
      <c r="E1342" s="69"/>
    </row>
    <row r="1343" spans="1:5">
      <c r="A1343" s="68">
        <v>78749</v>
      </c>
      <c r="B1343" s="68" t="s">
        <v>2644</v>
      </c>
      <c r="C1343" s="57" t="s">
        <v>168</v>
      </c>
      <c r="D1343" s="58">
        <v>50.99</v>
      </c>
      <c r="E1343" s="69"/>
    </row>
    <row r="1344" spans="1:5">
      <c r="A1344" s="64">
        <v>793</v>
      </c>
      <c r="B1344" s="65" t="s">
        <v>2199</v>
      </c>
      <c r="C1344" s="66"/>
      <c r="D1344" s="66"/>
      <c r="E1344" s="67"/>
    </row>
    <row r="1345" ht="30" spans="1:5">
      <c r="A1345" s="68">
        <v>79372</v>
      </c>
      <c r="B1345" s="68" t="s">
        <v>2645</v>
      </c>
      <c r="C1345" s="57" t="s">
        <v>136</v>
      </c>
      <c r="D1345" s="58">
        <v>91.17</v>
      </c>
      <c r="E1345" s="69"/>
    </row>
    <row r="1346" ht="30" spans="1:5">
      <c r="A1346" s="68">
        <v>79374</v>
      </c>
      <c r="B1346" s="68" t="s">
        <v>2646</v>
      </c>
      <c r="C1346" s="57" t="s">
        <v>168</v>
      </c>
      <c r="D1346" s="58">
        <v>27.92</v>
      </c>
      <c r="E1346" s="69"/>
    </row>
    <row r="1347" spans="1:5">
      <c r="A1347" s="68">
        <v>79375</v>
      </c>
      <c r="B1347" s="68" t="s">
        <v>2647</v>
      </c>
      <c r="C1347" s="57" t="s">
        <v>1417</v>
      </c>
      <c r="D1347" s="58">
        <v>2.3</v>
      </c>
      <c r="E1347" s="69"/>
    </row>
    <row r="1348" spans="1:5">
      <c r="A1348" s="64">
        <v>10</v>
      </c>
      <c r="B1348" s="65" t="s">
        <v>2648</v>
      </c>
      <c r="C1348" s="66"/>
      <c r="D1348" s="66"/>
      <c r="E1348" s="67"/>
    </row>
    <row r="1349" spans="1:5">
      <c r="A1349" s="64">
        <v>1001</v>
      </c>
      <c r="B1349" s="65" t="s">
        <v>2648</v>
      </c>
      <c r="C1349" s="66"/>
      <c r="D1349" s="66"/>
      <c r="E1349" s="67"/>
    </row>
    <row r="1350" ht="30" spans="1:5">
      <c r="A1350" s="68">
        <v>100189</v>
      </c>
      <c r="B1350" s="68" t="s">
        <v>2649</v>
      </c>
      <c r="C1350" s="57" t="s">
        <v>136</v>
      </c>
      <c r="D1350" s="58">
        <v>1.65</v>
      </c>
      <c r="E1350" s="69"/>
    </row>
    <row r="1351" ht="30" spans="1:5">
      <c r="A1351" s="68">
        <v>100190</v>
      </c>
      <c r="B1351" s="68" t="s">
        <v>2650</v>
      </c>
      <c r="C1351" s="57" t="s">
        <v>136</v>
      </c>
      <c r="D1351" s="58">
        <v>6.74</v>
      </c>
      <c r="E1351" s="69"/>
    </row>
    <row r="1352" ht="30" spans="1:5">
      <c r="A1352" s="68">
        <v>100192</v>
      </c>
      <c r="B1352" s="68" t="s">
        <v>2651</v>
      </c>
      <c r="C1352" s="57" t="s">
        <v>136</v>
      </c>
      <c r="D1352" s="58">
        <v>10.72</v>
      </c>
      <c r="E1352" s="69"/>
    </row>
    <row r="1353" ht="30" spans="1:5">
      <c r="A1353" s="68">
        <v>100194</v>
      </c>
      <c r="B1353" s="68" t="s">
        <v>2652</v>
      </c>
      <c r="C1353" s="57" t="s">
        <v>136</v>
      </c>
      <c r="D1353" s="58">
        <v>3.67</v>
      </c>
      <c r="E1353" s="69"/>
    </row>
    <row r="1354" ht="30" spans="1:5">
      <c r="A1354" s="68">
        <v>100195</v>
      </c>
      <c r="B1354" s="68" t="s">
        <v>2653</v>
      </c>
      <c r="C1354" s="57" t="s">
        <v>1417</v>
      </c>
      <c r="D1354" s="58">
        <v>3.68</v>
      </c>
      <c r="E1354" s="69"/>
    </row>
    <row r="1355" ht="30" spans="1:5">
      <c r="A1355" s="68">
        <v>100196</v>
      </c>
      <c r="B1355" s="68" t="s">
        <v>2654</v>
      </c>
      <c r="C1355" s="57" t="s">
        <v>1417</v>
      </c>
      <c r="D1355" s="58">
        <v>3.68</v>
      </c>
      <c r="E1355" s="69"/>
    </row>
    <row r="1356" ht="30" spans="1:5">
      <c r="A1356" s="68">
        <v>100197</v>
      </c>
      <c r="B1356" s="68" t="s">
        <v>2655</v>
      </c>
      <c r="C1356" s="57" t="s">
        <v>1417</v>
      </c>
      <c r="D1356" s="58">
        <v>3.73</v>
      </c>
      <c r="E1356" s="69"/>
    </row>
    <row r="1357" spans="1:5">
      <c r="A1357" s="68">
        <v>100198</v>
      </c>
      <c r="B1357" s="68" t="s">
        <v>2656</v>
      </c>
      <c r="C1357" s="57" t="s">
        <v>136</v>
      </c>
      <c r="D1357" s="58">
        <v>4.1</v>
      </c>
      <c r="E1357" s="69"/>
    </row>
    <row r="1358" spans="1:5">
      <c r="A1358" s="64">
        <v>1002</v>
      </c>
      <c r="B1358" s="65" t="s">
        <v>2657</v>
      </c>
      <c r="C1358" s="66"/>
      <c r="D1358" s="66"/>
      <c r="E1358" s="67"/>
    </row>
    <row r="1359" spans="1:5">
      <c r="A1359" s="68">
        <v>100202</v>
      </c>
      <c r="B1359" s="68" t="s">
        <v>2658</v>
      </c>
      <c r="C1359" s="57" t="s">
        <v>1417</v>
      </c>
      <c r="D1359" s="58">
        <v>4.52</v>
      </c>
      <c r="E1359" s="69"/>
    </row>
    <row r="1360" ht="30" spans="1:5">
      <c r="A1360" s="68">
        <v>100203</v>
      </c>
      <c r="B1360" s="68" t="s">
        <v>2659</v>
      </c>
      <c r="C1360" s="57" t="s">
        <v>1417</v>
      </c>
      <c r="D1360" s="58">
        <v>4.8</v>
      </c>
      <c r="E1360" s="69"/>
    </row>
    <row r="1361" ht="45" spans="1:5">
      <c r="A1361" s="68">
        <v>100208</v>
      </c>
      <c r="B1361" s="68" t="s">
        <v>2660</v>
      </c>
      <c r="C1361" s="57" t="s">
        <v>136</v>
      </c>
      <c r="D1361" s="58">
        <v>64.52</v>
      </c>
      <c r="E1361" s="69"/>
    </row>
    <row r="1362" ht="30" spans="1:5">
      <c r="A1362" s="68">
        <v>100209</v>
      </c>
      <c r="B1362" s="68" t="s">
        <v>2661</v>
      </c>
      <c r="C1362" s="57" t="s">
        <v>1417</v>
      </c>
      <c r="D1362" s="58">
        <v>4.52</v>
      </c>
      <c r="E1362" s="69"/>
    </row>
    <row r="1363" spans="1:5">
      <c r="A1363" s="64">
        <v>13</v>
      </c>
      <c r="B1363" s="65" t="s">
        <v>2662</v>
      </c>
      <c r="C1363" s="66"/>
      <c r="D1363" s="66"/>
      <c r="E1363" s="67"/>
    </row>
    <row r="1364" spans="1:5">
      <c r="A1364" s="64">
        <v>1304</v>
      </c>
      <c r="B1364" s="65" t="s">
        <v>2663</v>
      </c>
      <c r="C1364" s="66"/>
      <c r="D1364" s="66"/>
      <c r="E1364" s="67"/>
    </row>
    <row r="1365" spans="1:5">
      <c r="A1365" s="68">
        <v>130401</v>
      </c>
      <c r="B1365" s="68" t="s">
        <v>2664</v>
      </c>
      <c r="C1365" s="57" t="s">
        <v>168</v>
      </c>
      <c r="D1365" s="58">
        <v>129.03</v>
      </c>
      <c r="E1365" s="69"/>
    </row>
    <row r="1366" spans="1:5">
      <c r="A1366" s="64">
        <v>15</v>
      </c>
      <c r="B1366" s="65" t="s">
        <v>2665</v>
      </c>
      <c r="C1366" s="66"/>
      <c r="D1366" s="66"/>
      <c r="E1366" s="67"/>
    </row>
    <row r="1367" spans="1:5">
      <c r="A1367" s="64">
        <v>1502</v>
      </c>
      <c r="B1367" s="65" t="s">
        <v>2666</v>
      </c>
      <c r="C1367" s="66"/>
      <c r="D1367" s="66"/>
      <c r="E1367" s="67"/>
    </row>
    <row r="1368" ht="30" spans="1:5">
      <c r="A1368" s="68">
        <v>150217</v>
      </c>
      <c r="B1368" s="68" t="s">
        <v>2667</v>
      </c>
      <c r="C1368" s="57" t="s">
        <v>127</v>
      </c>
      <c r="D1368" s="58">
        <v>27.93</v>
      </c>
      <c r="E1368" s="69"/>
    </row>
    <row r="1369" ht="30" spans="1:5">
      <c r="A1369" s="68">
        <v>150243</v>
      </c>
      <c r="B1369" s="68" t="s">
        <v>2668</v>
      </c>
      <c r="C1369" s="57" t="s">
        <v>127</v>
      </c>
      <c r="D1369" s="58">
        <v>18.44</v>
      </c>
      <c r="E1369" s="69"/>
    </row>
    <row r="1370" spans="1:5">
      <c r="A1370" s="64">
        <v>1507</v>
      </c>
      <c r="B1370" s="65" t="s">
        <v>2669</v>
      </c>
      <c r="C1370" s="66"/>
      <c r="D1370" s="66"/>
      <c r="E1370" s="67"/>
    </row>
    <row r="1371" ht="30" spans="1:5">
      <c r="A1371" s="68">
        <v>150706</v>
      </c>
      <c r="B1371" s="68" t="s">
        <v>2670</v>
      </c>
      <c r="C1371" s="57" t="s">
        <v>168</v>
      </c>
      <c r="D1371" s="60">
        <v>1651.59</v>
      </c>
      <c r="E1371" s="69"/>
    </row>
    <row r="1372" spans="1:5">
      <c r="A1372" s="64">
        <v>60</v>
      </c>
      <c r="B1372" s="65" t="s">
        <v>2671</v>
      </c>
      <c r="C1372" s="66"/>
      <c r="D1372" s="66"/>
      <c r="E1372" s="67"/>
    </row>
    <row r="1373" spans="1:5">
      <c r="A1373" s="64">
        <v>6003</v>
      </c>
      <c r="B1373" s="65" t="s">
        <v>2672</v>
      </c>
      <c r="C1373" s="66"/>
      <c r="D1373" s="66"/>
      <c r="E1373" s="67"/>
    </row>
    <row r="1374" spans="1:5">
      <c r="A1374" s="68">
        <v>600327</v>
      </c>
      <c r="B1374" s="68" t="s">
        <v>2673</v>
      </c>
      <c r="C1374" s="57" t="s">
        <v>146</v>
      </c>
      <c r="D1374" s="58">
        <v>55.03</v>
      </c>
      <c r="E1374" s="69"/>
    </row>
    <row r="1375" spans="1:5">
      <c r="A1375" s="64">
        <v>80</v>
      </c>
      <c r="B1375" s="65" t="s">
        <v>2674</v>
      </c>
      <c r="C1375" s="66"/>
      <c r="D1375" s="66"/>
      <c r="E1375" s="67"/>
    </row>
    <row r="1376" spans="1:5">
      <c r="A1376" s="64">
        <v>8001</v>
      </c>
      <c r="B1376" s="65" t="s">
        <v>2675</v>
      </c>
      <c r="C1376" s="66"/>
      <c r="D1376" s="66"/>
      <c r="E1376" s="67"/>
    </row>
    <row r="1377" spans="1:5">
      <c r="A1377" s="68">
        <v>800102</v>
      </c>
      <c r="B1377" s="68" t="s">
        <v>2676</v>
      </c>
      <c r="C1377" s="57" t="s">
        <v>1286</v>
      </c>
      <c r="D1377" s="58">
        <v>3.91</v>
      </c>
      <c r="E1377" s="69"/>
    </row>
    <row r="1378" spans="1:5">
      <c r="A1378" s="64">
        <v>82</v>
      </c>
      <c r="B1378" s="65" t="s">
        <v>2677</v>
      </c>
      <c r="C1378" s="66"/>
      <c r="D1378" s="66"/>
      <c r="E1378" s="67"/>
    </row>
    <row r="1379" spans="1:5">
      <c r="A1379" s="64">
        <v>8201</v>
      </c>
      <c r="B1379" s="65" t="s">
        <v>2678</v>
      </c>
      <c r="C1379" s="66"/>
      <c r="D1379" s="66"/>
      <c r="E1379" s="67"/>
    </row>
    <row r="1380" spans="1:5">
      <c r="A1380" s="68">
        <v>820101</v>
      </c>
      <c r="B1380" s="68" t="s">
        <v>2679</v>
      </c>
      <c r="C1380" s="57" t="s">
        <v>168</v>
      </c>
      <c r="D1380" s="58">
        <v>49.12</v>
      </c>
      <c r="E1380" s="69"/>
    </row>
    <row r="1381" spans="1:5">
      <c r="A1381" s="68">
        <v>820104</v>
      </c>
      <c r="B1381" s="68" t="s">
        <v>2680</v>
      </c>
      <c r="C1381" s="57" t="s">
        <v>168</v>
      </c>
      <c r="D1381" s="58">
        <v>75.71</v>
      </c>
      <c r="E1381" s="69"/>
    </row>
    <row r="1382" spans="1:5">
      <c r="A1382" s="68">
        <v>820106</v>
      </c>
      <c r="B1382" s="68" t="s">
        <v>2681</v>
      </c>
      <c r="C1382" s="57" t="s">
        <v>168</v>
      </c>
      <c r="D1382" s="58">
        <v>12.28</v>
      </c>
      <c r="E1382" s="69"/>
    </row>
    <row r="1383" ht="30" spans="1:5">
      <c r="A1383" s="68">
        <v>820113</v>
      </c>
      <c r="B1383" s="68" t="s">
        <v>2682</v>
      </c>
      <c r="C1383" s="57" t="s">
        <v>168</v>
      </c>
      <c r="D1383" s="58">
        <v>17.54</v>
      </c>
      <c r="E1383" s="69"/>
    </row>
    <row r="1384" spans="1:5">
      <c r="A1384" s="68">
        <v>820114</v>
      </c>
      <c r="B1384" s="68" t="s">
        <v>2683</v>
      </c>
      <c r="C1384" s="57" t="s">
        <v>168</v>
      </c>
      <c r="D1384" s="58">
        <v>9.92</v>
      </c>
      <c r="E1384" s="69"/>
    </row>
    <row r="1385" spans="1:5">
      <c r="A1385" s="68">
        <v>820115</v>
      </c>
      <c r="B1385" s="68" t="s">
        <v>2684</v>
      </c>
      <c r="C1385" s="57" t="s">
        <v>168</v>
      </c>
      <c r="D1385" s="58">
        <v>36.94</v>
      </c>
      <c r="E1385" s="69"/>
    </row>
    <row r="1386" spans="1:5">
      <c r="A1386" s="68">
        <v>820116</v>
      </c>
      <c r="B1386" s="68" t="s">
        <v>2685</v>
      </c>
      <c r="C1386" s="57" t="s">
        <v>168</v>
      </c>
      <c r="D1386" s="58">
        <v>3.77</v>
      </c>
      <c r="E1386" s="69"/>
    </row>
    <row r="1387" spans="1:5">
      <c r="A1387" s="68">
        <v>820117</v>
      </c>
      <c r="B1387" s="68" t="s">
        <v>2686</v>
      </c>
      <c r="C1387" s="57" t="s">
        <v>168</v>
      </c>
      <c r="D1387" s="58">
        <v>7.19</v>
      </c>
      <c r="E1387" s="69"/>
    </row>
    <row r="1388" spans="1:5">
      <c r="A1388" s="68">
        <v>820118</v>
      </c>
      <c r="B1388" s="68" t="s">
        <v>2687</v>
      </c>
      <c r="C1388" s="57" t="s">
        <v>168</v>
      </c>
      <c r="D1388" s="58">
        <v>1.46</v>
      </c>
      <c r="E1388" s="69"/>
    </row>
    <row r="1389" spans="1:5">
      <c r="A1389" s="64">
        <v>83</v>
      </c>
      <c r="B1389" s="65" t="s">
        <v>2688</v>
      </c>
      <c r="C1389" s="66"/>
      <c r="D1389" s="66"/>
      <c r="E1389" s="67"/>
    </row>
    <row r="1390" spans="1:5">
      <c r="A1390" s="64">
        <v>8301</v>
      </c>
      <c r="B1390" s="65" t="s">
        <v>2689</v>
      </c>
      <c r="C1390" s="66"/>
      <c r="D1390" s="66"/>
      <c r="E1390" s="67"/>
    </row>
    <row r="1391" spans="1:5">
      <c r="A1391" s="68">
        <v>830101</v>
      </c>
      <c r="B1391" s="68" t="s">
        <v>2690</v>
      </c>
      <c r="C1391" s="57" t="s">
        <v>168</v>
      </c>
      <c r="D1391" s="58">
        <v>49.5</v>
      </c>
      <c r="E1391" s="69"/>
    </row>
    <row r="1392" spans="1:5">
      <c r="A1392" s="68">
        <v>830102</v>
      </c>
      <c r="B1392" s="68" t="s">
        <v>2691</v>
      </c>
      <c r="C1392" s="57" t="s">
        <v>168</v>
      </c>
      <c r="D1392" s="58">
        <v>23</v>
      </c>
      <c r="E1392" s="69"/>
    </row>
    <row r="1393" spans="1:5">
      <c r="A1393" s="68">
        <v>830103</v>
      </c>
      <c r="B1393" s="68" t="s">
        <v>2692</v>
      </c>
      <c r="C1393" s="57" t="s">
        <v>168</v>
      </c>
      <c r="D1393" s="58">
        <v>33.11</v>
      </c>
      <c r="E1393" s="69"/>
    </row>
    <row r="1394" spans="1:5">
      <c r="A1394" s="68">
        <v>830104</v>
      </c>
      <c r="B1394" s="68" t="s">
        <v>2693</v>
      </c>
      <c r="C1394" s="57" t="s">
        <v>168</v>
      </c>
      <c r="D1394" s="58">
        <v>47.01</v>
      </c>
      <c r="E1394" s="69"/>
    </row>
    <row r="1395" spans="1:5">
      <c r="A1395" s="68">
        <v>830105</v>
      </c>
      <c r="B1395" s="68" t="s">
        <v>2694</v>
      </c>
      <c r="C1395" s="57" t="s">
        <v>168</v>
      </c>
      <c r="D1395" s="58">
        <v>19.27</v>
      </c>
      <c r="E1395" s="69"/>
    </row>
    <row r="1396" spans="1:5">
      <c r="A1396" s="68">
        <v>830106</v>
      </c>
      <c r="B1396" s="68" t="s">
        <v>2695</v>
      </c>
      <c r="C1396" s="57" t="s">
        <v>168</v>
      </c>
      <c r="D1396" s="58">
        <v>24.57</v>
      </c>
      <c r="E1396" s="69"/>
    </row>
    <row r="1397" spans="1:5">
      <c r="A1397" s="68">
        <v>830107</v>
      </c>
      <c r="B1397" s="68" t="s">
        <v>2696</v>
      </c>
      <c r="C1397" s="57" t="s">
        <v>168</v>
      </c>
      <c r="D1397" s="58">
        <v>18.92</v>
      </c>
      <c r="E1397" s="69"/>
    </row>
    <row r="1398" spans="1:5">
      <c r="A1398" s="68">
        <v>830108</v>
      </c>
      <c r="B1398" s="68" t="s">
        <v>2697</v>
      </c>
      <c r="C1398" s="57" t="s">
        <v>168</v>
      </c>
      <c r="D1398" s="58">
        <v>87.6</v>
      </c>
      <c r="E1398" s="69"/>
    </row>
    <row r="1399" spans="1:5">
      <c r="A1399" s="68">
        <v>830109</v>
      </c>
      <c r="B1399" s="68" t="s">
        <v>2698</v>
      </c>
      <c r="C1399" s="57" t="s">
        <v>168</v>
      </c>
      <c r="D1399" s="58">
        <v>42.5</v>
      </c>
      <c r="E1399" s="69"/>
    </row>
    <row r="1400" spans="1:5">
      <c r="A1400" s="68">
        <v>830110</v>
      </c>
      <c r="B1400" s="68" t="s">
        <v>2699</v>
      </c>
      <c r="C1400" s="57" t="s">
        <v>168</v>
      </c>
      <c r="D1400" s="58">
        <v>27.57</v>
      </c>
      <c r="E1400" s="69"/>
    </row>
    <row r="1401" spans="1:5">
      <c r="A1401" s="68">
        <v>830111</v>
      </c>
      <c r="B1401" s="68" t="s">
        <v>2700</v>
      </c>
      <c r="C1401" s="57" t="s">
        <v>168</v>
      </c>
      <c r="D1401" s="58">
        <v>26.88</v>
      </c>
      <c r="E1401" s="69"/>
    </row>
    <row r="1402" spans="1:5">
      <c r="A1402" s="68">
        <v>830112</v>
      </c>
      <c r="B1402" s="68" t="s">
        <v>2701</v>
      </c>
      <c r="C1402" s="57" t="s">
        <v>168</v>
      </c>
      <c r="D1402" s="58">
        <v>327.58</v>
      </c>
      <c r="E1402" s="69"/>
    </row>
    <row r="1403" spans="1:5">
      <c r="A1403" s="68">
        <v>830113</v>
      </c>
      <c r="B1403" s="68" t="s">
        <v>2702</v>
      </c>
      <c r="C1403" s="57" t="s">
        <v>168</v>
      </c>
      <c r="D1403" s="58">
        <v>474.59</v>
      </c>
      <c r="E1403" s="69"/>
    </row>
    <row r="1404" spans="1:5">
      <c r="A1404" s="68">
        <v>830114</v>
      </c>
      <c r="B1404" s="68" t="s">
        <v>2703</v>
      </c>
      <c r="C1404" s="57" t="s">
        <v>168</v>
      </c>
      <c r="D1404" s="58">
        <v>112.54</v>
      </c>
      <c r="E1404" s="69"/>
    </row>
    <row r="1405" spans="1:5">
      <c r="A1405" s="64">
        <v>92</v>
      </c>
      <c r="B1405" s="65" t="s">
        <v>2704</v>
      </c>
      <c r="C1405" s="66"/>
      <c r="D1405" s="66"/>
      <c r="E1405" s="67"/>
    </row>
    <row r="1406" spans="1:5">
      <c r="A1406" s="64">
        <v>9201</v>
      </c>
      <c r="B1406" s="65" t="s">
        <v>2705</v>
      </c>
      <c r="C1406" s="66"/>
      <c r="D1406" s="66"/>
      <c r="E1406" s="67"/>
    </row>
    <row r="1407" ht="30" spans="1:5">
      <c r="A1407" s="68">
        <v>920110</v>
      </c>
      <c r="B1407" s="68" t="s">
        <v>2706</v>
      </c>
      <c r="C1407" s="57" t="s">
        <v>2624</v>
      </c>
      <c r="D1407" s="60">
        <v>1001.7</v>
      </c>
      <c r="E1407" s="69"/>
    </row>
    <row r="1408" spans="1:5">
      <c r="A1408" s="64">
        <v>9202</v>
      </c>
      <c r="B1408" s="65" t="s">
        <v>2705</v>
      </c>
      <c r="C1408" s="66"/>
      <c r="D1408" s="66"/>
      <c r="E1408" s="67"/>
    </row>
    <row r="1409" ht="30" spans="1:5">
      <c r="A1409" s="68">
        <v>920284</v>
      </c>
      <c r="B1409" s="68" t="s">
        <v>2707</v>
      </c>
      <c r="C1409" s="57" t="s">
        <v>2624</v>
      </c>
      <c r="D1409" s="60">
        <v>4899.74</v>
      </c>
      <c r="E1409" s="69"/>
    </row>
    <row r="1410" ht="30" spans="1:5">
      <c r="A1410" s="68">
        <v>920285</v>
      </c>
      <c r="B1410" s="68" t="s">
        <v>2708</v>
      </c>
      <c r="C1410" s="57" t="s">
        <v>2624</v>
      </c>
      <c r="D1410" s="60">
        <v>17929.96</v>
      </c>
      <c r="E1410" s="69"/>
    </row>
    <row r="1411" ht="30" spans="1:5">
      <c r="A1411" s="68">
        <v>920286</v>
      </c>
      <c r="B1411" s="68" t="s">
        <v>2709</v>
      </c>
      <c r="C1411" s="57" t="s">
        <v>2624</v>
      </c>
      <c r="D1411" s="60">
        <v>7703.04</v>
      </c>
      <c r="E1411" s="69"/>
    </row>
    <row r="1412" ht="30" spans="1:5">
      <c r="A1412" s="68">
        <v>920287</v>
      </c>
      <c r="B1412" s="68" t="s">
        <v>2710</v>
      </c>
      <c r="C1412" s="57" t="s">
        <v>2624</v>
      </c>
      <c r="D1412" s="60">
        <v>2461.95</v>
      </c>
      <c r="E1412" s="69"/>
    </row>
    <row r="1413" ht="30" spans="1:5">
      <c r="A1413" s="68">
        <v>920288</v>
      </c>
      <c r="B1413" s="68" t="s">
        <v>2711</v>
      </c>
      <c r="C1413" s="57" t="s">
        <v>2624</v>
      </c>
      <c r="D1413" s="60">
        <v>12968.29</v>
      </c>
      <c r="E1413" s="69"/>
    </row>
    <row r="1414" ht="30" spans="1:5">
      <c r="A1414" s="68">
        <v>920289</v>
      </c>
      <c r="B1414" s="68" t="s">
        <v>2712</v>
      </c>
      <c r="C1414" s="57" t="s">
        <v>2624</v>
      </c>
      <c r="D1414" s="60">
        <v>3902.87</v>
      </c>
      <c r="E1414" s="69"/>
    </row>
    <row r="1415" ht="30" spans="1:5">
      <c r="A1415" s="68">
        <v>920290</v>
      </c>
      <c r="B1415" s="68" t="s">
        <v>2713</v>
      </c>
      <c r="C1415" s="57" t="s">
        <v>2624</v>
      </c>
      <c r="D1415" s="60">
        <v>3443.71</v>
      </c>
      <c r="E1415" s="69"/>
    </row>
    <row r="1416" ht="30" spans="1:5">
      <c r="A1416" s="68">
        <v>920291</v>
      </c>
      <c r="B1416" s="68" t="s">
        <v>2714</v>
      </c>
      <c r="C1416" s="57" t="s">
        <v>2624</v>
      </c>
      <c r="D1416" s="60">
        <v>11056.13</v>
      </c>
      <c r="E1416" s="69"/>
    </row>
    <row r="1417" ht="30" spans="1:5">
      <c r="A1417" s="68">
        <v>920292</v>
      </c>
      <c r="B1417" s="68" t="s">
        <v>2715</v>
      </c>
      <c r="C1417" s="57" t="s">
        <v>2624</v>
      </c>
      <c r="D1417" s="60">
        <v>8730.11</v>
      </c>
      <c r="E1417" s="69"/>
    </row>
    <row r="1418" ht="30" spans="1:5">
      <c r="A1418" s="68">
        <v>920293</v>
      </c>
      <c r="B1418" s="68" t="s">
        <v>2716</v>
      </c>
      <c r="C1418" s="57" t="s">
        <v>2624</v>
      </c>
      <c r="D1418" s="60">
        <v>8730.11</v>
      </c>
      <c r="E1418" s="69"/>
    </row>
    <row r="1419" ht="30" spans="1:5">
      <c r="A1419" s="68">
        <v>920294</v>
      </c>
      <c r="B1419" s="68" t="s">
        <v>2717</v>
      </c>
      <c r="C1419" s="57" t="s">
        <v>2624</v>
      </c>
      <c r="D1419" s="60">
        <v>9296.51</v>
      </c>
      <c r="E1419" s="69"/>
    </row>
    <row r="1420" ht="30" spans="1:5">
      <c r="A1420" s="68">
        <v>920295</v>
      </c>
      <c r="B1420" s="68" t="s">
        <v>2718</v>
      </c>
      <c r="C1420" s="57" t="s">
        <v>2624</v>
      </c>
      <c r="D1420" s="60">
        <v>8443.14</v>
      </c>
      <c r="E1420" s="69"/>
    </row>
    <row r="1421" ht="30" spans="1:5">
      <c r="A1421" s="68">
        <v>920296</v>
      </c>
      <c r="B1421" s="68" t="s">
        <v>2719</v>
      </c>
      <c r="C1421" s="57" t="s">
        <v>2624</v>
      </c>
      <c r="D1421" s="60">
        <v>8737.66</v>
      </c>
      <c r="E1421" s="69"/>
    </row>
    <row r="1422" ht="30" spans="1:5">
      <c r="A1422" s="68">
        <v>920297</v>
      </c>
      <c r="B1422" s="68" t="s">
        <v>2720</v>
      </c>
      <c r="C1422" s="57" t="s">
        <v>2624</v>
      </c>
      <c r="D1422" s="60">
        <v>19763.58</v>
      </c>
      <c r="E1422" s="69"/>
    </row>
    <row r="1423" spans="1:5">
      <c r="A1423" s="68">
        <v>920298</v>
      </c>
      <c r="B1423" s="68" t="s">
        <v>2721</v>
      </c>
      <c r="C1423" s="57" t="s">
        <v>2624</v>
      </c>
      <c r="D1423" s="60">
        <v>4494.95</v>
      </c>
      <c r="E1423" s="69"/>
    </row>
    <row r="1424" ht="30" spans="1:5">
      <c r="A1424" s="68">
        <v>920299</v>
      </c>
      <c r="B1424" s="68" t="s">
        <v>2722</v>
      </c>
      <c r="C1424" s="57" t="s">
        <v>2624</v>
      </c>
      <c r="D1424" s="60">
        <v>11056.13</v>
      </c>
      <c r="E1424" s="69"/>
    </row>
    <row r="1425" spans="1:5">
      <c r="A1425" s="64">
        <v>9203</v>
      </c>
      <c r="B1425" s="65" t="s">
        <v>2723</v>
      </c>
      <c r="C1425" s="66"/>
      <c r="D1425" s="66"/>
      <c r="E1425" s="67"/>
    </row>
    <row r="1426" ht="30" spans="1:5">
      <c r="A1426" s="68">
        <v>920301</v>
      </c>
      <c r="B1426" s="68" t="s">
        <v>2724</v>
      </c>
      <c r="C1426" s="57" t="s">
        <v>2624</v>
      </c>
      <c r="D1426" s="60">
        <v>14803.43</v>
      </c>
      <c r="E1426" s="69"/>
    </row>
    <row r="1427" ht="30" spans="1:5">
      <c r="A1427" s="68">
        <v>920302</v>
      </c>
      <c r="B1427" s="68" t="s">
        <v>2725</v>
      </c>
      <c r="C1427" s="57" t="s">
        <v>2624</v>
      </c>
      <c r="D1427" s="60">
        <v>2103.38</v>
      </c>
      <c r="E1427" s="69"/>
    </row>
    <row r="1428" ht="30" spans="1:5">
      <c r="A1428" s="68">
        <v>920303</v>
      </c>
      <c r="B1428" s="68" t="s">
        <v>2726</v>
      </c>
      <c r="C1428" s="57" t="s">
        <v>2624</v>
      </c>
      <c r="D1428" s="60">
        <v>3805.69</v>
      </c>
      <c r="E1428" s="69"/>
    </row>
    <row r="1429" spans="1:5">
      <c r="A1429" s="68">
        <v>920304</v>
      </c>
      <c r="B1429" s="68" t="s">
        <v>2727</v>
      </c>
      <c r="C1429" s="57" t="s">
        <v>2624</v>
      </c>
      <c r="D1429" s="60">
        <v>1545.14</v>
      </c>
      <c r="E1429" s="69"/>
    </row>
    <row r="1430" spans="1:5">
      <c r="A1430" s="68">
        <v>920305</v>
      </c>
      <c r="B1430" s="68" t="s">
        <v>2728</v>
      </c>
      <c r="C1430" s="57" t="s">
        <v>2624</v>
      </c>
      <c r="D1430" s="60">
        <v>1545.14</v>
      </c>
      <c r="E1430" s="69"/>
    </row>
    <row r="1431" ht="30" spans="1:5">
      <c r="A1431" s="68">
        <v>920306</v>
      </c>
      <c r="B1431" s="68" t="s">
        <v>2729</v>
      </c>
      <c r="C1431" s="57" t="s">
        <v>2624</v>
      </c>
      <c r="D1431" s="60">
        <v>2927.46</v>
      </c>
      <c r="E1431" s="69"/>
    </row>
    <row r="1432" spans="1:5">
      <c r="A1432" s="64">
        <v>93</v>
      </c>
      <c r="B1432" s="65" t="s">
        <v>2730</v>
      </c>
      <c r="C1432" s="66"/>
      <c r="D1432" s="66"/>
      <c r="E1432" s="67"/>
    </row>
    <row r="1433" spans="1:5">
      <c r="A1433" s="64">
        <v>9302</v>
      </c>
      <c r="B1433" s="65" t="s">
        <v>2731</v>
      </c>
      <c r="C1433" s="66"/>
      <c r="D1433" s="66"/>
      <c r="E1433" s="67"/>
    </row>
    <row r="1434" ht="30" spans="1:5">
      <c r="A1434" s="68">
        <v>930213</v>
      </c>
      <c r="B1434" s="68" t="s">
        <v>2732</v>
      </c>
      <c r="C1434" s="57" t="s">
        <v>168</v>
      </c>
      <c r="D1434" s="58">
        <v>745.12</v>
      </c>
      <c r="E1434" s="69"/>
    </row>
    <row r="1435" ht="30" spans="1:5">
      <c r="A1435" s="68">
        <v>930214</v>
      </c>
      <c r="B1435" s="68" t="s">
        <v>2733</v>
      </c>
      <c r="C1435" s="57" t="s">
        <v>168</v>
      </c>
      <c r="D1435" s="60">
        <v>1582.8</v>
      </c>
      <c r="E1435" s="69"/>
    </row>
    <row r="1436" ht="30" spans="1:5">
      <c r="A1436" s="68">
        <v>930218</v>
      </c>
      <c r="B1436" s="68" t="s">
        <v>2734</v>
      </c>
      <c r="C1436" s="57" t="s">
        <v>168</v>
      </c>
      <c r="D1436" s="58">
        <v>631.84</v>
      </c>
      <c r="E1436" s="69"/>
    </row>
    <row r="1437" ht="30" spans="1:5">
      <c r="A1437" s="68">
        <v>930219</v>
      </c>
      <c r="B1437" s="68" t="s">
        <v>2735</v>
      </c>
      <c r="C1437" s="57" t="s">
        <v>168</v>
      </c>
      <c r="D1437" s="58">
        <v>684.57</v>
      </c>
      <c r="E1437" s="69"/>
    </row>
    <row r="1438" ht="30" spans="1:5">
      <c r="A1438" s="68">
        <v>930220</v>
      </c>
      <c r="B1438" s="68" t="s">
        <v>2736</v>
      </c>
      <c r="C1438" s="57" t="s">
        <v>168</v>
      </c>
      <c r="D1438" s="58">
        <v>820.95</v>
      </c>
      <c r="E1438" s="69"/>
    </row>
    <row r="1439" spans="1:5">
      <c r="A1439" s="64">
        <v>95</v>
      </c>
      <c r="B1439" s="65" t="s">
        <v>2737</v>
      </c>
      <c r="C1439" s="66"/>
      <c r="D1439" s="66"/>
      <c r="E1439" s="67"/>
    </row>
    <row r="1440" spans="1:5">
      <c r="A1440" s="64">
        <v>9501</v>
      </c>
      <c r="B1440" s="65" t="s">
        <v>2738</v>
      </c>
      <c r="C1440" s="66"/>
      <c r="D1440" s="66"/>
      <c r="E1440" s="67"/>
    </row>
    <row r="1441" ht="30" spans="1:5">
      <c r="A1441" s="68">
        <v>950101</v>
      </c>
      <c r="B1441" s="68" t="s">
        <v>2739</v>
      </c>
      <c r="C1441" s="57" t="s">
        <v>1388</v>
      </c>
      <c r="D1441" s="58">
        <v>1.96</v>
      </c>
      <c r="E1441" s="69"/>
    </row>
    <row r="1442" ht="30" spans="1:5">
      <c r="A1442" s="68">
        <v>950102</v>
      </c>
      <c r="B1442" s="68" t="s">
        <v>2740</v>
      </c>
      <c r="C1442" s="57" t="s">
        <v>1388</v>
      </c>
      <c r="D1442" s="58">
        <v>8.98</v>
      </c>
      <c r="E1442" s="70"/>
    </row>
    <row r="1443" spans="1:5">
      <c r="A1443" s="71"/>
      <c r="B1443" s="72"/>
      <c r="C1443" s="72"/>
      <c r="D1443" s="72"/>
      <c r="E1443" s="73"/>
    </row>
    <row r="1444" spans="1:5">
      <c r="A1444" s="65" t="s">
        <v>2741</v>
      </c>
      <c r="B1444" s="66"/>
      <c r="C1444" s="66"/>
      <c r="D1444" s="66"/>
      <c r="E1444" s="67"/>
    </row>
    <row r="1445" spans="1:5">
      <c r="A1445" s="71"/>
      <c r="B1445" s="72"/>
      <c r="C1445" s="72"/>
      <c r="D1445" s="72"/>
      <c r="E1445" s="73"/>
    </row>
    <row r="1446" spans="1:5">
      <c r="A1446" s="62" t="s">
        <v>1381</v>
      </c>
      <c r="B1446" s="62" t="s">
        <v>1382</v>
      </c>
      <c r="C1446" s="63" t="s">
        <v>1383</v>
      </c>
      <c r="D1446" s="63" t="s">
        <v>2742</v>
      </c>
      <c r="E1446" s="63" t="s">
        <v>2743</v>
      </c>
    </row>
    <row r="1447" spans="1:5">
      <c r="A1447" s="64">
        <v>8</v>
      </c>
      <c r="B1447" s="65" t="s">
        <v>2744</v>
      </c>
      <c r="C1447" s="66"/>
      <c r="D1447" s="66"/>
      <c r="E1447" s="67"/>
    </row>
    <row r="1448" spans="1:5">
      <c r="A1448" s="64">
        <v>801</v>
      </c>
      <c r="B1448" s="65" t="s">
        <v>2745</v>
      </c>
      <c r="C1448" s="66"/>
      <c r="D1448" s="66"/>
      <c r="E1448" s="67"/>
    </row>
    <row r="1449" ht="30" spans="1:5">
      <c r="A1449" s="68">
        <v>80124</v>
      </c>
      <c r="B1449" s="68" t="s">
        <v>2746</v>
      </c>
      <c r="C1449" s="57" t="s">
        <v>1388</v>
      </c>
      <c r="D1449" s="58">
        <v>83.57</v>
      </c>
      <c r="E1449" s="58">
        <v>13</v>
      </c>
    </row>
    <row r="1450" spans="1:5">
      <c r="A1450" s="68">
        <v>80125</v>
      </c>
      <c r="B1450" s="68" t="s">
        <v>2747</v>
      </c>
      <c r="C1450" s="57" t="s">
        <v>1388</v>
      </c>
      <c r="D1450" s="58">
        <v>17.17</v>
      </c>
      <c r="E1450" s="58">
        <v>13</v>
      </c>
    </row>
    <row r="1451" ht="30" spans="1:5">
      <c r="A1451" s="68">
        <v>80144</v>
      </c>
      <c r="B1451" s="68" t="s">
        <v>2748</v>
      </c>
      <c r="C1451" s="57" t="s">
        <v>1388</v>
      </c>
      <c r="D1451" s="58">
        <v>14.38</v>
      </c>
      <c r="E1451" s="58">
        <v>13</v>
      </c>
    </row>
    <row r="1452" ht="30" spans="1:5">
      <c r="A1452" s="68">
        <v>80170</v>
      </c>
      <c r="B1452" s="68" t="s">
        <v>2749</v>
      </c>
      <c r="C1452" s="57" t="s">
        <v>1388</v>
      </c>
      <c r="D1452" s="58">
        <v>103.93</v>
      </c>
      <c r="E1452" s="58">
        <v>10.71</v>
      </c>
    </row>
    <row r="1453" ht="30" spans="1:5">
      <c r="A1453" s="68">
        <v>80178</v>
      </c>
      <c r="B1453" s="68" t="s">
        <v>2750</v>
      </c>
      <c r="C1453" s="57" t="s">
        <v>1388</v>
      </c>
      <c r="D1453" s="58">
        <v>108.8</v>
      </c>
      <c r="E1453" s="58">
        <v>10.71</v>
      </c>
    </row>
    <row r="1454" ht="30" spans="1:5">
      <c r="A1454" s="68">
        <v>80183</v>
      </c>
      <c r="B1454" s="68" t="s">
        <v>2751</v>
      </c>
      <c r="C1454" s="57" t="s">
        <v>1388</v>
      </c>
      <c r="D1454" s="58">
        <v>67.07</v>
      </c>
      <c r="E1454" s="58">
        <v>13</v>
      </c>
    </row>
    <row r="1455" ht="30" spans="1:5">
      <c r="A1455" s="68">
        <v>80191</v>
      </c>
      <c r="B1455" s="68" t="s">
        <v>2752</v>
      </c>
      <c r="C1455" s="57" t="s">
        <v>1388</v>
      </c>
      <c r="D1455" s="58">
        <v>10.18</v>
      </c>
      <c r="E1455" s="58">
        <v>8.44</v>
      </c>
    </row>
    <row r="1456" spans="1:5">
      <c r="A1456" s="64">
        <v>802</v>
      </c>
      <c r="B1456" s="65" t="s">
        <v>2753</v>
      </c>
      <c r="C1456" s="66"/>
      <c r="D1456" s="66"/>
      <c r="E1456" s="67"/>
    </row>
    <row r="1457" ht="30" spans="1:5">
      <c r="A1457" s="68">
        <v>80201</v>
      </c>
      <c r="B1457" s="68" t="s">
        <v>2754</v>
      </c>
      <c r="C1457" s="57" t="s">
        <v>1388</v>
      </c>
      <c r="D1457" s="58">
        <v>2.27</v>
      </c>
      <c r="E1457" s="58">
        <v>0</v>
      </c>
    </row>
    <row r="1458" ht="30" spans="1:5">
      <c r="A1458" s="68">
        <v>80202</v>
      </c>
      <c r="B1458" s="68" t="s">
        <v>2755</v>
      </c>
      <c r="C1458" s="57" t="s">
        <v>1388</v>
      </c>
      <c r="D1458" s="58">
        <v>2.27</v>
      </c>
      <c r="E1458" s="58">
        <v>0</v>
      </c>
    </row>
    <row r="1459" ht="30" spans="1:5">
      <c r="A1459" s="68">
        <v>80276</v>
      </c>
      <c r="B1459" s="68" t="s">
        <v>2756</v>
      </c>
      <c r="C1459" s="57" t="s">
        <v>168</v>
      </c>
      <c r="D1459" s="60">
        <v>35645</v>
      </c>
      <c r="E1459" s="58">
        <v>0</v>
      </c>
    </row>
    <row r="1460" spans="1:5">
      <c r="A1460" s="64">
        <v>807</v>
      </c>
      <c r="B1460" s="65" t="s">
        <v>2757</v>
      </c>
      <c r="C1460" s="66"/>
      <c r="D1460" s="66"/>
      <c r="E1460" s="67"/>
    </row>
    <row r="1461" ht="30" spans="1:5">
      <c r="A1461" s="68">
        <v>80716</v>
      </c>
      <c r="B1461" s="68" t="s">
        <v>2758</v>
      </c>
      <c r="C1461" s="57" t="s">
        <v>168</v>
      </c>
      <c r="D1461" s="60">
        <v>27887</v>
      </c>
      <c r="E1461" s="58">
        <v>0</v>
      </c>
    </row>
    <row r="1462" spans="1:5">
      <c r="A1462" s="64">
        <v>860</v>
      </c>
      <c r="B1462" s="65" t="s">
        <v>2759</v>
      </c>
      <c r="C1462" s="66"/>
      <c r="D1462" s="66"/>
      <c r="E1462" s="67"/>
    </row>
    <row r="1463" ht="30" spans="1:5">
      <c r="A1463" s="68">
        <v>86027</v>
      </c>
      <c r="B1463" s="68" t="s">
        <v>2760</v>
      </c>
      <c r="C1463" s="57" t="s">
        <v>1388</v>
      </c>
      <c r="D1463" s="58">
        <v>136.28</v>
      </c>
      <c r="E1463" s="58">
        <v>13</v>
      </c>
    </row>
    <row r="1464" ht="30" spans="1:5">
      <c r="A1464" s="68">
        <v>86030</v>
      </c>
      <c r="B1464" s="68" t="s">
        <v>2761</v>
      </c>
      <c r="C1464" s="57" t="s">
        <v>1388</v>
      </c>
      <c r="D1464" s="58">
        <v>135.86</v>
      </c>
      <c r="E1464" s="58">
        <v>13</v>
      </c>
    </row>
    <row r="1465" ht="30" spans="1:5">
      <c r="A1465" s="68">
        <v>86049</v>
      </c>
      <c r="B1465" s="68" t="s">
        <v>2762</v>
      </c>
      <c r="C1465" s="57" t="s">
        <v>1388</v>
      </c>
      <c r="D1465" s="58">
        <v>129.01</v>
      </c>
      <c r="E1465" s="58">
        <v>10.71</v>
      </c>
    </row>
    <row r="1466" ht="30" spans="1:5">
      <c r="A1466" s="68">
        <v>86096</v>
      </c>
      <c r="B1466" s="68" t="s">
        <v>2763</v>
      </c>
      <c r="C1466" s="57" t="s">
        <v>1388</v>
      </c>
      <c r="D1466" s="58">
        <v>13.56</v>
      </c>
      <c r="E1466" s="58">
        <v>8.44</v>
      </c>
    </row>
  </sheetData>
  <mergeCells count="254">
    <mergeCell ref="B4:E4"/>
    <mergeCell ref="B5:E5"/>
    <mergeCell ref="B22:E22"/>
    <mergeCell ref="A28:E28"/>
    <mergeCell ref="A29:E29"/>
    <mergeCell ref="A30:E30"/>
    <mergeCell ref="B32:E32"/>
    <mergeCell ref="B33:E33"/>
    <mergeCell ref="B35:E35"/>
    <mergeCell ref="B39:E39"/>
    <mergeCell ref="B62:E62"/>
    <mergeCell ref="B65:E65"/>
    <mergeCell ref="B67:E67"/>
    <mergeCell ref="B90:E90"/>
    <mergeCell ref="B101:E101"/>
    <mergeCell ref="B104:E104"/>
    <mergeCell ref="B107:E107"/>
    <mergeCell ref="B113:E113"/>
    <mergeCell ref="B116:E116"/>
    <mergeCell ref="B125:E125"/>
    <mergeCell ref="B128:E128"/>
    <mergeCell ref="B132:E132"/>
    <mergeCell ref="B141:E141"/>
    <mergeCell ref="B147:E147"/>
    <mergeCell ref="B156:E156"/>
    <mergeCell ref="B160:E160"/>
    <mergeCell ref="B163:E163"/>
    <mergeCell ref="B168:E168"/>
    <mergeCell ref="B192:E192"/>
    <mergeCell ref="B206:E206"/>
    <mergeCell ref="B208:E208"/>
    <mergeCell ref="B212:E212"/>
    <mergeCell ref="B214:E214"/>
    <mergeCell ref="B224:E224"/>
    <mergeCell ref="B229:E229"/>
    <mergeCell ref="B237:E237"/>
    <mergeCell ref="B248:E248"/>
    <mergeCell ref="B250:E250"/>
    <mergeCell ref="B252:E252"/>
    <mergeCell ref="B257:E257"/>
    <mergeCell ref="B259:E259"/>
    <mergeCell ref="B260:E260"/>
    <mergeCell ref="B268:E268"/>
    <mergeCell ref="B279:E279"/>
    <mergeCell ref="B281:E281"/>
    <mergeCell ref="B284:E284"/>
    <mergeCell ref="B289:E289"/>
    <mergeCell ref="B291:E291"/>
    <mergeCell ref="B293:E293"/>
    <mergeCell ref="B295:E295"/>
    <mergeCell ref="B309:E309"/>
    <mergeCell ref="B312:E312"/>
    <mergeCell ref="B314:E314"/>
    <mergeCell ref="B318:E318"/>
    <mergeCell ref="B320:E320"/>
    <mergeCell ref="B322:E322"/>
    <mergeCell ref="B325:E325"/>
    <mergeCell ref="B329:E329"/>
    <mergeCell ref="B331:E331"/>
    <mergeCell ref="B339:E339"/>
    <mergeCell ref="B341:E341"/>
    <mergeCell ref="B343:E343"/>
    <mergeCell ref="B346:E346"/>
    <mergeCell ref="B348:E348"/>
    <mergeCell ref="B352:E352"/>
    <mergeCell ref="B354:E354"/>
    <mergeCell ref="B359:E359"/>
    <mergeCell ref="B361:E361"/>
    <mergeCell ref="B365:E365"/>
    <mergeCell ref="B367:E367"/>
    <mergeCell ref="B375:E375"/>
    <mergeCell ref="B377:E377"/>
    <mergeCell ref="B379:E379"/>
    <mergeCell ref="B384:E384"/>
    <mergeCell ref="B386:E386"/>
    <mergeCell ref="B392:E392"/>
    <mergeCell ref="B394:E394"/>
    <mergeCell ref="B403:E403"/>
    <mergeCell ref="B405:E405"/>
    <mergeCell ref="B426:E426"/>
    <mergeCell ref="B429:E429"/>
    <mergeCell ref="B439:E439"/>
    <mergeCell ref="B446:E446"/>
    <mergeCell ref="B448:E448"/>
    <mergeCell ref="B450:E450"/>
    <mergeCell ref="B451:E451"/>
    <mergeCell ref="B457:E457"/>
    <mergeCell ref="B459:E459"/>
    <mergeCell ref="B464:E464"/>
    <mergeCell ref="B466:E466"/>
    <mergeCell ref="B471:E471"/>
    <mergeCell ref="B473:E473"/>
    <mergeCell ref="B478:E478"/>
    <mergeCell ref="B480:E480"/>
    <mergeCell ref="B495:E495"/>
    <mergeCell ref="B498:E498"/>
    <mergeCell ref="B501:E501"/>
    <mergeCell ref="B507:E507"/>
    <mergeCell ref="B509:E509"/>
    <mergeCell ref="B519:E519"/>
    <mergeCell ref="B521:E521"/>
    <mergeCell ref="B525:E525"/>
    <mergeCell ref="B550:E550"/>
    <mergeCell ref="B555:E555"/>
    <mergeCell ref="B559:E559"/>
    <mergeCell ref="B579:E579"/>
    <mergeCell ref="B593:E593"/>
    <mergeCell ref="B601:E601"/>
    <mergeCell ref="B603:E603"/>
    <mergeCell ref="B605:E605"/>
    <mergeCell ref="B613:E613"/>
    <mergeCell ref="B618:E618"/>
    <mergeCell ref="B622:E622"/>
    <mergeCell ref="B628:E628"/>
    <mergeCell ref="B634:E634"/>
    <mergeCell ref="B637:E637"/>
    <mergeCell ref="B639:E639"/>
    <mergeCell ref="B651:E651"/>
    <mergeCell ref="B671:E671"/>
    <mergeCell ref="B683:E683"/>
    <mergeCell ref="B690:E690"/>
    <mergeCell ref="B693:E693"/>
    <mergeCell ref="B705:E705"/>
    <mergeCell ref="B707:E707"/>
    <mergeCell ref="B709:E709"/>
    <mergeCell ref="B714:E714"/>
    <mergeCell ref="B716:E716"/>
    <mergeCell ref="B725:E725"/>
    <mergeCell ref="B738:E738"/>
    <mergeCell ref="B746:E746"/>
    <mergeCell ref="B750:E750"/>
    <mergeCell ref="B752:E752"/>
    <mergeCell ref="B755:E755"/>
    <mergeCell ref="B757:E757"/>
    <mergeCell ref="B764:E764"/>
    <mergeCell ref="B767:E767"/>
    <mergeCell ref="B769:E769"/>
    <mergeCell ref="B772:E772"/>
    <mergeCell ref="B794:E794"/>
    <mergeCell ref="B802:E802"/>
    <mergeCell ref="B808:E808"/>
    <mergeCell ref="B812:E812"/>
    <mergeCell ref="B832:E832"/>
    <mergeCell ref="B841:E841"/>
    <mergeCell ref="B852:E852"/>
    <mergeCell ref="B854:E854"/>
    <mergeCell ref="B860:E860"/>
    <mergeCell ref="B864:E864"/>
    <mergeCell ref="B872:E872"/>
    <mergeCell ref="B883:E883"/>
    <mergeCell ref="B894:E894"/>
    <mergeCell ref="B917:E917"/>
    <mergeCell ref="B930:E930"/>
    <mergeCell ref="B937:E937"/>
    <mergeCell ref="B950:E950"/>
    <mergeCell ref="B954:E954"/>
    <mergeCell ref="B955:E955"/>
    <mergeCell ref="B959:E959"/>
    <mergeCell ref="B963:E963"/>
    <mergeCell ref="B966:E966"/>
    <mergeCell ref="B967:E967"/>
    <mergeCell ref="B970:E970"/>
    <mergeCell ref="B973:E973"/>
    <mergeCell ref="B977:E977"/>
    <mergeCell ref="B987:E987"/>
    <mergeCell ref="B989:E989"/>
    <mergeCell ref="B991:E991"/>
    <mergeCell ref="B1005:E1005"/>
    <mergeCell ref="B1010:E1010"/>
    <mergeCell ref="B1018:E1018"/>
    <mergeCell ref="B1049:E1049"/>
    <mergeCell ref="B1051:E1051"/>
    <mergeCell ref="B1054:E1054"/>
    <mergeCell ref="B1058:E1058"/>
    <mergeCell ref="B1060:E1060"/>
    <mergeCell ref="B1079:E1079"/>
    <mergeCell ref="B1108:E1108"/>
    <mergeCell ref="B1110:E1110"/>
    <mergeCell ref="B1119:E1119"/>
    <mergeCell ref="B1128:E1128"/>
    <mergeCell ref="B1138:E1138"/>
    <mergeCell ref="B1142:E1142"/>
    <mergeCell ref="B1170:E1170"/>
    <mergeCell ref="B1176:E1176"/>
    <mergeCell ref="B1178:E1178"/>
    <mergeCell ref="B1186:E1186"/>
    <mergeCell ref="B1189:E1189"/>
    <mergeCell ref="B1202:E1202"/>
    <mergeCell ref="B1207:E1207"/>
    <mergeCell ref="B1209:E1209"/>
    <mergeCell ref="B1214:E1214"/>
    <mergeCell ref="B1217:E1217"/>
    <mergeCell ref="B1236:E1236"/>
    <mergeCell ref="B1245:E1245"/>
    <mergeCell ref="B1250:E1250"/>
    <mergeCell ref="B1256:E1256"/>
    <mergeCell ref="B1258:E1258"/>
    <mergeCell ref="B1261:E1261"/>
    <mergeCell ref="B1263:E1263"/>
    <mergeCell ref="B1268:E1268"/>
    <mergeCell ref="B1287:E1287"/>
    <mergeCell ref="B1294:E1294"/>
    <mergeCell ref="B1296:E1296"/>
    <mergeCell ref="B1297:E1297"/>
    <mergeCell ref="B1299:E1299"/>
    <mergeCell ref="B1301:E1301"/>
    <mergeCell ref="B1305:E1305"/>
    <mergeCell ref="B1308:E1308"/>
    <mergeCell ref="B1310:E1310"/>
    <mergeCell ref="B1313:E1313"/>
    <mergeCell ref="B1316:E1316"/>
    <mergeCell ref="B1320:E1320"/>
    <mergeCell ref="B1323:E1323"/>
    <mergeCell ref="B1325:E1325"/>
    <mergeCell ref="B1328:E1328"/>
    <mergeCell ref="B1330:E1330"/>
    <mergeCell ref="B1332:E1332"/>
    <mergeCell ref="B1334:E1334"/>
    <mergeCell ref="B1337:E1337"/>
    <mergeCell ref="B1339:E1339"/>
    <mergeCell ref="B1341:E1341"/>
    <mergeCell ref="B1344:E1344"/>
    <mergeCell ref="B1348:E1348"/>
    <mergeCell ref="B1349:E1349"/>
    <mergeCell ref="B1358:E1358"/>
    <mergeCell ref="B1363:E1363"/>
    <mergeCell ref="B1364:E1364"/>
    <mergeCell ref="B1366:E1366"/>
    <mergeCell ref="B1367:E1367"/>
    <mergeCell ref="B1370:E1370"/>
    <mergeCell ref="B1372:E1372"/>
    <mergeCell ref="B1373:E1373"/>
    <mergeCell ref="B1375:E1375"/>
    <mergeCell ref="B1376:E1376"/>
    <mergeCell ref="B1378:E1378"/>
    <mergeCell ref="B1379:E1379"/>
    <mergeCell ref="B1389:E1389"/>
    <mergeCell ref="B1390:E1390"/>
    <mergeCell ref="B1405:E1405"/>
    <mergeCell ref="B1406:E1406"/>
    <mergeCell ref="B1408:E1408"/>
    <mergeCell ref="B1425:E1425"/>
    <mergeCell ref="B1432:E1432"/>
    <mergeCell ref="B1433:E1433"/>
    <mergeCell ref="B1439:E1439"/>
    <mergeCell ref="B1440:E1440"/>
    <mergeCell ref="A1443:E1443"/>
    <mergeCell ref="A1444:E1444"/>
    <mergeCell ref="A1445:E1445"/>
    <mergeCell ref="B1447:E1447"/>
    <mergeCell ref="B1448:E1448"/>
    <mergeCell ref="B1456:E1456"/>
    <mergeCell ref="B1460:E1460"/>
    <mergeCell ref="B1462:E1462"/>
  </mergeCells>
  <pageMargins left="0.511805555555556" right="0.511805555555556" top="0.786805555555556" bottom="0.786805555555556" header="0.314583333333333" footer="0.31458333333333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1778"/>
  <sheetViews>
    <sheetView topLeftCell="A11" workbookViewId="0">
      <selection activeCell="E7" sqref="E7"/>
    </sheetView>
  </sheetViews>
  <sheetFormatPr defaultColWidth="9" defaultRowHeight="15"/>
  <cols>
    <col min="1" max="1" width="7.42857142857143" customWidth="1"/>
    <col min="2" max="2" width="36.5714285714286" customWidth="1"/>
    <col min="3" max="3" width="19.7142857142857" customWidth="1"/>
    <col min="4" max="4" width="13.8571428571429" customWidth="1"/>
    <col min="5" max="5" width="46" style="21" customWidth="1"/>
    <col min="6" max="6" width="5.71428571428571" customWidth="1"/>
    <col min="7" max="7" width="13.7142857142857" customWidth="1"/>
    <col min="8" max="8" width="13.2857142857143" customWidth="1"/>
    <col min="9" max="9" width="13.7142857142857" customWidth="1"/>
  </cols>
  <sheetData>
    <row r="1" spans="2:10">
      <c r="B1" t="s">
        <v>1189</v>
      </c>
      <c r="C1" s="50">
        <v>43160</v>
      </c>
      <c r="E1" s="51">
        <v>0.309</v>
      </c>
      <c r="G1" s="52">
        <v>0.2652</v>
      </c>
      <c r="J1" s="51">
        <v>0.2423</v>
      </c>
    </row>
    <row r="2" customHeight="1"/>
    <row r="3" spans="1:6">
      <c r="A3" s="21"/>
      <c r="B3" s="21"/>
      <c r="C3" s="21"/>
      <c r="D3" s="21"/>
      <c r="F3" s="21"/>
    </row>
    <row r="4" ht="33.75" spans="1:9">
      <c r="A4" s="53" t="s">
        <v>2764</v>
      </c>
      <c r="B4" s="53" t="s">
        <v>2765</v>
      </c>
      <c r="C4" s="54" t="s">
        <v>1383</v>
      </c>
      <c r="D4" s="55" t="s">
        <v>2766</v>
      </c>
      <c r="E4" s="21" t="str">
        <f t="shared" ref="E4:E64" si="0">UPPER(B4)</f>
        <v>ESPECIFICAÇÃO DO SERVIÇO</v>
      </c>
      <c r="F4" s="21" t="str">
        <f t="shared" ref="F4:F64" si="1">UPPER(C4)</f>
        <v>UND.</v>
      </c>
      <c r="G4" s="21" t="s">
        <v>2767</v>
      </c>
      <c r="H4" s="26" t="s">
        <v>2768</v>
      </c>
      <c r="I4" s="26" t="s">
        <v>2768</v>
      </c>
    </row>
    <row r="5" spans="1:8">
      <c r="A5" s="56">
        <v>1</v>
      </c>
      <c r="B5" s="56" t="s">
        <v>2769</v>
      </c>
      <c r="C5" s="57"/>
      <c r="D5" s="58"/>
      <c r="E5" s="21" t="str">
        <f t="shared" si="0"/>
        <v>SERVIÇOS PRELIMINARES</v>
      </c>
      <c r="F5" s="21" t="str">
        <f t="shared" si="1"/>
        <v/>
      </c>
      <c r="G5">
        <f>D5</f>
        <v>0</v>
      </c>
      <c r="H5">
        <f>ROUND(G5/(1+$E$1),2)</f>
        <v>0</v>
      </c>
    </row>
    <row r="6" spans="1:8">
      <c r="A6" s="56">
        <v>102</v>
      </c>
      <c r="B6" s="56" t="s">
        <v>2770</v>
      </c>
      <c r="C6" s="57"/>
      <c r="D6" s="58"/>
      <c r="E6" s="21" t="str">
        <f t="shared" si="0"/>
        <v>DEMOLIÇÕES E RETIRADAS</v>
      </c>
      <c r="F6" s="21" t="str">
        <f t="shared" si="1"/>
        <v/>
      </c>
      <c r="G6">
        <f>D6</f>
        <v>0</v>
      </c>
      <c r="H6">
        <f>ROUND(G6/(1+$E$1),2)</f>
        <v>0</v>
      </c>
    </row>
    <row r="7" ht="30" spans="1:9">
      <c r="A7" s="59">
        <v>10201</v>
      </c>
      <c r="B7" s="59" t="s">
        <v>2771</v>
      </c>
      <c r="C7" s="57" t="s">
        <v>2772</v>
      </c>
      <c r="D7" s="58">
        <v>20.54</v>
      </c>
      <c r="E7" s="21" t="str">
        <f t="shared" si="0"/>
        <v>DEMOLIÇÃO DE PISO CIMENTADO INCLUSIVE LASTRO DE CONCRETO</v>
      </c>
      <c r="F7" s="21" t="str">
        <f t="shared" si="1"/>
        <v>M2</v>
      </c>
      <c r="G7" s="39">
        <f>ROUND(H7*(1+$G$1),2)</f>
        <v>19.85</v>
      </c>
      <c r="H7">
        <f>I7</f>
        <v>15.69</v>
      </c>
      <c r="I7">
        <f>ROUND(D7/(1+$E$1),2)</f>
        <v>15.69</v>
      </c>
    </row>
    <row r="8" ht="30" spans="1:9">
      <c r="A8" s="59">
        <v>10202</v>
      </c>
      <c r="B8" s="59" t="s">
        <v>2773</v>
      </c>
      <c r="C8" s="57" t="s">
        <v>2772</v>
      </c>
      <c r="D8" s="58">
        <v>11.06</v>
      </c>
      <c r="E8" s="21" t="str">
        <f t="shared" si="0"/>
        <v>DEMOLIÇÃO DE PISO REVESTIDO COM CERÂMICA</v>
      </c>
      <c r="F8" s="21" t="str">
        <f t="shared" si="1"/>
        <v>M2</v>
      </c>
      <c r="G8">
        <f t="shared" ref="G8:G71" si="2">ROUND(H8*(1+$G$1),2)</f>
        <v>10.69</v>
      </c>
      <c r="H8">
        <f t="shared" ref="H8:H71" si="3">I8</f>
        <v>8.45</v>
      </c>
      <c r="I8">
        <f t="shared" ref="I8:I71" si="4">ROUND(D8/(1+$E$1),2)</f>
        <v>8.45</v>
      </c>
    </row>
    <row r="9" ht="30" spans="1:9">
      <c r="A9" s="59">
        <v>10203</v>
      </c>
      <c r="B9" s="59" t="s">
        <v>2774</v>
      </c>
      <c r="C9" s="57" t="s">
        <v>2772</v>
      </c>
      <c r="D9" s="58">
        <v>22.11</v>
      </c>
      <c r="E9" s="21" t="str">
        <f t="shared" si="0"/>
        <v>DEMOLIÇÃO DE PISO REVESTIDO COM CERÂMICA INCLUSIVE LASTRO DE CONCRETO</v>
      </c>
      <c r="F9" s="21" t="str">
        <f t="shared" si="1"/>
        <v>M2</v>
      </c>
      <c r="G9">
        <f t="shared" si="2"/>
        <v>21.37</v>
      </c>
      <c r="H9">
        <f t="shared" si="3"/>
        <v>16.89</v>
      </c>
      <c r="I9">
        <f t="shared" si="4"/>
        <v>16.89</v>
      </c>
    </row>
    <row r="10" ht="30" spans="1:9">
      <c r="A10" s="59">
        <v>10204</v>
      </c>
      <c r="B10" s="59" t="s">
        <v>2775</v>
      </c>
      <c r="C10" s="57" t="s">
        <v>2772</v>
      </c>
      <c r="D10" s="58">
        <v>15.8</v>
      </c>
      <c r="E10" s="21" t="str">
        <f t="shared" si="0"/>
        <v>DEMOLIÇÃO DE PISO REVESTIDO COM TACOS DE MADEIRA</v>
      </c>
      <c r="F10" s="21" t="str">
        <f t="shared" si="1"/>
        <v>M2</v>
      </c>
      <c r="G10">
        <f t="shared" si="2"/>
        <v>15.27</v>
      </c>
      <c r="H10">
        <f t="shared" si="3"/>
        <v>12.07</v>
      </c>
      <c r="I10">
        <f t="shared" si="4"/>
        <v>12.07</v>
      </c>
    </row>
    <row r="11" spans="1:9">
      <c r="A11" s="59">
        <v>10205</v>
      </c>
      <c r="B11" s="59" t="s">
        <v>2776</v>
      </c>
      <c r="C11" s="57" t="s">
        <v>2772</v>
      </c>
      <c r="D11" s="58">
        <v>14.22</v>
      </c>
      <c r="E11" s="21" t="str">
        <f t="shared" si="0"/>
        <v>DEMOLIÇÃO DE PISO DE TÁBUAS</v>
      </c>
      <c r="F11" s="21" t="str">
        <f t="shared" si="1"/>
        <v>M2</v>
      </c>
      <c r="G11">
        <f t="shared" si="2"/>
        <v>13.74</v>
      </c>
      <c r="H11">
        <f t="shared" si="3"/>
        <v>10.86</v>
      </c>
      <c r="I11">
        <f t="shared" si="4"/>
        <v>10.86</v>
      </c>
    </row>
    <row r="12" ht="30" spans="1:9">
      <c r="A12" s="59">
        <v>10206</v>
      </c>
      <c r="B12" s="59" t="s">
        <v>2777</v>
      </c>
      <c r="C12" s="57" t="s">
        <v>2772</v>
      </c>
      <c r="D12" s="58">
        <v>39.48</v>
      </c>
      <c r="E12" s="21" t="str">
        <f t="shared" si="0"/>
        <v>DEMOLIÇÃO DE REVESTIMENTO COM AZULEJOS</v>
      </c>
      <c r="F12" s="21" t="str">
        <f t="shared" si="1"/>
        <v>M2</v>
      </c>
      <c r="G12">
        <f t="shared" si="2"/>
        <v>38.16</v>
      </c>
      <c r="H12">
        <f t="shared" si="3"/>
        <v>30.16</v>
      </c>
      <c r="I12">
        <f t="shared" si="4"/>
        <v>30.16</v>
      </c>
    </row>
    <row r="13" ht="30" spans="1:9">
      <c r="A13" s="59">
        <v>10207</v>
      </c>
      <c r="B13" s="59" t="s">
        <v>2778</v>
      </c>
      <c r="C13" s="57" t="s">
        <v>2772</v>
      </c>
      <c r="D13" s="58">
        <v>39.48</v>
      </c>
      <c r="E13" s="21" t="str">
        <f t="shared" si="0"/>
        <v>DEMOLIÇÃO DE REVESTIMENTO COM LAMBRIS DE MADEIRA</v>
      </c>
      <c r="F13" s="21" t="str">
        <f t="shared" si="1"/>
        <v>M2</v>
      </c>
      <c r="G13">
        <f t="shared" si="2"/>
        <v>38.16</v>
      </c>
      <c r="H13">
        <f t="shared" si="3"/>
        <v>30.16</v>
      </c>
      <c r="I13">
        <f t="shared" si="4"/>
        <v>30.16</v>
      </c>
    </row>
    <row r="14" ht="30" spans="1:9">
      <c r="A14" s="59">
        <v>10208</v>
      </c>
      <c r="B14" s="59" t="s">
        <v>2779</v>
      </c>
      <c r="C14" s="57" t="s">
        <v>2772</v>
      </c>
      <c r="D14" s="58">
        <v>7.89</v>
      </c>
      <c r="E14" s="21" t="str">
        <f t="shared" si="0"/>
        <v>RETIRADA DE REVESTIMENTO ANTIGO EM REBOCO</v>
      </c>
      <c r="F14" s="21" t="str">
        <f t="shared" si="1"/>
        <v>M2</v>
      </c>
      <c r="G14">
        <f t="shared" si="2"/>
        <v>7.63</v>
      </c>
      <c r="H14">
        <f t="shared" si="3"/>
        <v>6.03</v>
      </c>
      <c r="I14">
        <f t="shared" si="4"/>
        <v>6.03</v>
      </c>
    </row>
    <row r="15" spans="1:9">
      <c r="A15" s="59">
        <v>10209</v>
      </c>
      <c r="B15" s="59" t="s">
        <v>2780</v>
      </c>
      <c r="C15" s="57" t="s">
        <v>2781</v>
      </c>
      <c r="D15" s="58">
        <v>47.39</v>
      </c>
      <c r="E15" s="21" t="str">
        <f t="shared" si="0"/>
        <v>DEMOLIÇÃO DE ALVENARIA</v>
      </c>
      <c r="F15" s="21" t="str">
        <f t="shared" si="1"/>
        <v>M3</v>
      </c>
      <c r="G15">
        <f t="shared" si="2"/>
        <v>45.8</v>
      </c>
      <c r="H15">
        <f t="shared" si="3"/>
        <v>36.2</v>
      </c>
      <c r="I15">
        <f t="shared" si="4"/>
        <v>36.2</v>
      </c>
    </row>
    <row r="16" ht="30" spans="1:9">
      <c r="A16" s="59">
        <v>10210</v>
      </c>
      <c r="B16" s="59" t="s">
        <v>2782</v>
      </c>
      <c r="C16" s="57" t="s">
        <v>2781</v>
      </c>
      <c r="D16" s="58">
        <v>222.43</v>
      </c>
      <c r="E16" s="21" t="str">
        <f t="shared" si="0"/>
        <v>DEMOLIÇÃO MANUAL DE CONCRETO SIMPLES (EMOP 05.001.001)</v>
      </c>
      <c r="F16" s="21" t="str">
        <f t="shared" si="1"/>
        <v>M3</v>
      </c>
      <c r="G16">
        <f t="shared" si="2"/>
        <v>214.98</v>
      </c>
      <c r="H16">
        <f t="shared" si="3"/>
        <v>169.92</v>
      </c>
      <c r="I16">
        <f t="shared" si="4"/>
        <v>169.92</v>
      </c>
    </row>
    <row r="17" ht="30" spans="1:9">
      <c r="A17" s="59">
        <v>10211</v>
      </c>
      <c r="B17" s="59" t="s">
        <v>2783</v>
      </c>
      <c r="C17" s="57" t="s">
        <v>2781</v>
      </c>
      <c r="D17" s="58">
        <v>667.24</v>
      </c>
      <c r="E17" s="21" t="str">
        <f t="shared" si="0"/>
        <v>DEMOLIÇÃO DE CONCRETO ARMADO, COM UTILIZAÇÃO DE ROMPEDOR PNEUMÁTICO</v>
      </c>
      <c r="F17" s="21" t="str">
        <f t="shared" si="1"/>
        <v>M3</v>
      </c>
      <c r="G17">
        <f t="shared" si="2"/>
        <v>644.91</v>
      </c>
      <c r="H17">
        <f t="shared" si="3"/>
        <v>509.73</v>
      </c>
      <c r="I17">
        <f t="shared" si="4"/>
        <v>509.73</v>
      </c>
    </row>
    <row r="18" ht="45" spans="1:9">
      <c r="A18" s="59">
        <v>10212</v>
      </c>
      <c r="B18" s="59" t="s">
        <v>2784</v>
      </c>
      <c r="C18" s="57" t="s">
        <v>2772</v>
      </c>
      <c r="D18" s="58">
        <v>9.48</v>
      </c>
      <c r="E18" s="21" t="str">
        <f t="shared" si="0"/>
        <v>RETIRADA MANUAL DE PAVIMENTO EM PARALELEPÍPEDOS, INCLUINDO EMPILHAMENTO PARA REAPROVEITAMENTO</v>
      </c>
      <c r="F18" s="21" t="str">
        <f t="shared" si="1"/>
        <v>M2</v>
      </c>
      <c r="G18">
        <f t="shared" si="2"/>
        <v>9.16</v>
      </c>
      <c r="H18">
        <f t="shared" si="3"/>
        <v>7.24</v>
      </c>
      <c r="I18">
        <f t="shared" si="4"/>
        <v>7.24</v>
      </c>
    </row>
    <row r="19" ht="60" spans="1:9">
      <c r="A19" s="59">
        <v>10213</v>
      </c>
      <c r="B19" s="59" t="s">
        <v>2785</v>
      </c>
      <c r="C19" s="57" t="s">
        <v>2772</v>
      </c>
      <c r="D19" s="58">
        <v>11.06</v>
      </c>
      <c r="E19" s="21" t="str">
        <f t="shared" si="0"/>
        <v>RETIRADA MANUAL DE BLOCOS PRÉ-MOLDADOS DE CONCRETO (BLOKRET), INCLUSIVE EMPILHAMENTO PARA REAPROVEITAMENTO</v>
      </c>
      <c r="F19" s="21" t="str">
        <f t="shared" si="1"/>
        <v>M2</v>
      </c>
      <c r="G19">
        <f t="shared" si="2"/>
        <v>10.69</v>
      </c>
      <c r="H19">
        <f t="shared" si="3"/>
        <v>8.45</v>
      </c>
      <c r="I19">
        <f t="shared" si="4"/>
        <v>8.45</v>
      </c>
    </row>
    <row r="20" ht="30" spans="1:9">
      <c r="A20" s="59">
        <v>10214</v>
      </c>
      <c r="B20" s="59" t="s">
        <v>2786</v>
      </c>
      <c r="C20" s="57" t="s">
        <v>2772</v>
      </c>
      <c r="D20" s="58">
        <v>12.63</v>
      </c>
      <c r="E20" s="21" t="str">
        <f t="shared" si="0"/>
        <v>RETIRADA DE PORTAS E JANELAS DE MADEIRA, INCLUSIVE BATENTES</v>
      </c>
      <c r="F20" s="21" t="str">
        <f t="shared" si="1"/>
        <v>M2</v>
      </c>
      <c r="G20">
        <f t="shared" si="2"/>
        <v>12.21</v>
      </c>
      <c r="H20">
        <f t="shared" si="3"/>
        <v>9.65</v>
      </c>
      <c r="I20">
        <f t="shared" si="4"/>
        <v>9.65</v>
      </c>
    </row>
    <row r="21" spans="1:9">
      <c r="A21" s="59">
        <v>10215</v>
      </c>
      <c r="B21" s="59" t="s">
        <v>2787</v>
      </c>
      <c r="C21" s="57" t="s">
        <v>2772</v>
      </c>
      <c r="D21" s="58">
        <v>7.89</v>
      </c>
      <c r="E21" s="21" t="str">
        <f t="shared" si="0"/>
        <v>RETIRADA DE ESQUADRIAS METÁLICAS</v>
      </c>
      <c r="F21" s="21" t="str">
        <f t="shared" si="1"/>
        <v>M2</v>
      </c>
      <c r="G21">
        <f t="shared" si="2"/>
        <v>7.63</v>
      </c>
      <c r="H21">
        <f t="shared" si="3"/>
        <v>6.03</v>
      </c>
      <c r="I21">
        <f t="shared" si="4"/>
        <v>6.03</v>
      </c>
    </row>
    <row r="22" spans="1:9">
      <c r="A22" s="59">
        <v>10216</v>
      </c>
      <c r="B22" s="59" t="s">
        <v>2788</v>
      </c>
      <c r="C22" s="57" t="s">
        <v>2789</v>
      </c>
      <c r="D22" s="58">
        <v>7.89</v>
      </c>
      <c r="E22" s="21" t="str">
        <f t="shared" si="0"/>
        <v>RETIRADA DE MEIO-FIO DE CONCRETO</v>
      </c>
      <c r="F22" s="21" t="str">
        <f t="shared" si="1"/>
        <v>M</v>
      </c>
      <c r="G22">
        <f t="shared" si="2"/>
        <v>7.63</v>
      </c>
      <c r="H22">
        <f t="shared" si="3"/>
        <v>6.03</v>
      </c>
      <c r="I22">
        <f t="shared" si="4"/>
        <v>6.03</v>
      </c>
    </row>
    <row r="23" ht="30" spans="1:9">
      <c r="A23" s="59">
        <v>10218</v>
      </c>
      <c r="B23" s="59" t="s">
        <v>2790</v>
      </c>
      <c r="C23" s="57" t="s">
        <v>2772</v>
      </c>
      <c r="D23" s="58">
        <v>10.21</v>
      </c>
      <c r="E23" s="21" t="str">
        <f t="shared" si="0"/>
        <v>REMOÇÃO DE PINTURA ANTIGA A ÓLEO OU ESMALTE</v>
      </c>
      <c r="F23" s="21" t="str">
        <f t="shared" si="1"/>
        <v>M2</v>
      </c>
      <c r="G23">
        <f t="shared" si="2"/>
        <v>9.87</v>
      </c>
      <c r="H23">
        <f t="shared" si="3"/>
        <v>7.8</v>
      </c>
      <c r="I23">
        <f t="shared" si="4"/>
        <v>7.8</v>
      </c>
    </row>
    <row r="24" ht="30" spans="1:9">
      <c r="A24" s="59">
        <v>10219</v>
      </c>
      <c r="B24" s="59" t="s">
        <v>2791</v>
      </c>
      <c r="C24" s="57" t="s">
        <v>2781</v>
      </c>
      <c r="D24" s="58">
        <v>261.62</v>
      </c>
      <c r="E24" s="21" t="str">
        <f t="shared" si="0"/>
        <v>DEMOLIÇÃO MANUAL DE CONCRETO ARMADO (EMOP 05.001.033)</v>
      </c>
      <c r="F24" s="21" t="str">
        <f t="shared" si="1"/>
        <v>M3</v>
      </c>
      <c r="G24">
        <f t="shared" si="2"/>
        <v>252.86</v>
      </c>
      <c r="H24">
        <f t="shared" si="3"/>
        <v>199.86</v>
      </c>
      <c r="I24">
        <f t="shared" si="4"/>
        <v>199.86</v>
      </c>
    </row>
    <row r="25" ht="30" spans="1:9">
      <c r="A25" s="59">
        <v>10220</v>
      </c>
      <c r="B25" s="59" t="s">
        <v>2792</v>
      </c>
      <c r="C25" s="57" t="s">
        <v>2772</v>
      </c>
      <c r="D25" s="58">
        <v>9.73</v>
      </c>
      <c r="E25" s="21" t="str">
        <f t="shared" si="0"/>
        <v>DEMOLIÇÃO DE PISO CIMENTADO, EXCLUSIVE LASTRO DE CONCRETO</v>
      </c>
      <c r="F25" s="21" t="str">
        <f t="shared" si="1"/>
        <v>M2</v>
      </c>
      <c r="G25">
        <f t="shared" si="2"/>
        <v>9.4</v>
      </c>
      <c r="H25">
        <f t="shared" si="3"/>
        <v>7.43</v>
      </c>
      <c r="I25">
        <f t="shared" si="4"/>
        <v>7.43</v>
      </c>
    </row>
    <row r="26" spans="1:9">
      <c r="A26" s="59">
        <v>10221</v>
      </c>
      <c r="B26" s="59" t="s">
        <v>2793</v>
      </c>
      <c r="C26" s="57" t="s">
        <v>2794</v>
      </c>
      <c r="D26" s="58">
        <v>24.12</v>
      </c>
      <c r="E26" s="21" t="str">
        <f t="shared" si="0"/>
        <v>RETIRADA DE BANDEIRA DE PORTA</v>
      </c>
      <c r="F26" s="21" t="str">
        <f t="shared" si="1"/>
        <v>UND</v>
      </c>
      <c r="G26">
        <f t="shared" si="2"/>
        <v>23.32</v>
      </c>
      <c r="H26">
        <f t="shared" si="3"/>
        <v>18.43</v>
      </c>
      <c r="I26">
        <f t="shared" si="4"/>
        <v>18.43</v>
      </c>
    </row>
    <row r="27" ht="30" spans="1:9">
      <c r="A27" s="59">
        <v>10222</v>
      </c>
      <c r="B27" s="59" t="s">
        <v>2795</v>
      </c>
      <c r="C27" s="57" t="s">
        <v>2772</v>
      </c>
      <c r="D27" s="58">
        <v>17.49</v>
      </c>
      <c r="E27" s="21" t="str">
        <f t="shared" si="0"/>
        <v>DEMOLIÇÃO DE ELEMENTOS VAZADOS CERÂMICOS OU DE CONCRETO</v>
      </c>
      <c r="F27" s="21" t="str">
        <f t="shared" si="1"/>
        <v>M2</v>
      </c>
      <c r="G27">
        <f t="shared" si="2"/>
        <v>16.9</v>
      </c>
      <c r="H27">
        <f t="shared" si="3"/>
        <v>13.36</v>
      </c>
      <c r="I27">
        <f t="shared" si="4"/>
        <v>13.36</v>
      </c>
    </row>
    <row r="28" spans="1:9">
      <c r="A28" s="59">
        <v>10223</v>
      </c>
      <c r="B28" s="59" t="s">
        <v>2796</v>
      </c>
      <c r="C28" s="57" t="s">
        <v>2794</v>
      </c>
      <c r="D28" s="58">
        <v>16.41</v>
      </c>
      <c r="E28" s="21" t="str">
        <f t="shared" si="0"/>
        <v>RETIRADA DE APARELHOS SANITÁRIOS</v>
      </c>
      <c r="F28" s="21" t="str">
        <f t="shared" si="1"/>
        <v>UND</v>
      </c>
      <c r="G28">
        <f t="shared" si="2"/>
        <v>15.87</v>
      </c>
      <c r="H28">
        <f t="shared" si="3"/>
        <v>12.54</v>
      </c>
      <c r="I28">
        <f t="shared" si="4"/>
        <v>12.54</v>
      </c>
    </row>
    <row r="29" ht="30" spans="1:9">
      <c r="A29" s="59">
        <v>10224</v>
      </c>
      <c r="B29" s="59" t="s">
        <v>2797</v>
      </c>
      <c r="C29" s="57" t="s">
        <v>2772</v>
      </c>
      <c r="D29" s="58">
        <v>13.9</v>
      </c>
      <c r="E29" s="21" t="str">
        <f t="shared" si="0"/>
        <v>RETIRADA DE GRADES, GRADIS, ALAMBRADOS, CERCAS E PORTÕES</v>
      </c>
      <c r="F29" s="21" t="str">
        <f t="shared" si="1"/>
        <v>M2</v>
      </c>
      <c r="G29">
        <f t="shared" si="2"/>
        <v>13.44</v>
      </c>
      <c r="H29">
        <f t="shared" si="3"/>
        <v>10.62</v>
      </c>
      <c r="I29">
        <f t="shared" si="4"/>
        <v>10.62</v>
      </c>
    </row>
    <row r="30" spans="1:9">
      <c r="A30" s="59">
        <v>10225</v>
      </c>
      <c r="B30" s="59" t="s">
        <v>2798</v>
      </c>
      <c r="C30" s="57" t="s">
        <v>2772</v>
      </c>
      <c r="D30" s="58">
        <v>19.69</v>
      </c>
      <c r="E30" s="21" t="str">
        <f t="shared" si="0"/>
        <v>RETIRADA DE BANCADA DE PIA</v>
      </c>
      <c r="F30" s="21" t="str">
        <f t="shared" si="1"/>
        <v>M2</v>
      </c>
      <c r="G30">
        <f t="shared" si="2"/>
        <v>19.03</v>
      </c>
      <c r="H30">
        <f t="shared" si="3"/>
        <v>15.04</v>
      </c>
      <c r="I30">
        <f t="shared" si="4"/>
        <v>15.04</v>
      </c>
    </row>
    <row r="31" spans="1:9">
      <c r="A31" s="59">
        <v>10226</v>
      </c>
      <c r="B31" s="59" t="s">
        <v>2799</v>
      </c>
      <c r="C31" s="57" t="s">
        <v>2794</v>
      </c>
      <c r="D31" s="58">
        <v>19.69</v>
      </c>
      <c r="E31" s="21" t="str">
        <f t="shared" si="0"/>
        <v>RETIRADA DE TANQUE DE CIMENTO</v>
      </c>
      <c r="F31" s="21" t="str">
        <f t="shared" si="1"/>
        <v>UND</v>
      </c>
      <c r="G31">
        <f t="shared" si="2"/>
        <v>19.03</v>
      </c>
      <c r="H31">
        <f t="shared" si="3"/>
        <v>15.04</v>
      </c>
      <c r="I31">
        <f t="shared" si="4"/>
        <v>15.04</v>
      </c>
    </row>
    <row r="32" ht="45" spans="1:9">
      <c r="A32" s="59">
        <v>10227</v>
      </c>
      <c r="B32" s="59" t="s">
        <v>2800</v>
      </c>
      <c r="C32" s="57" t="s">
        <v>2794</v>
      </c>
      <c r="D32" s="58">
        <v>32.82</v>
      </c>
      <c r="E32" s="21" t="str">
        <f t="shared" si="0"/>
        <v>RETIRADA DE CAIXA DÁGUA DE FIBROCIMENTO, INCLUSIVE TUBULAÇÃO DE LIGAÇÃO</v>
      </c>
      <c r="F32" s="21" t="str">
        <f t="shared" si="1"/>
        <v>UND</v>
      </c>
      <c r="G32">
        <f t="shared" si="2"/>
        <v>31.72</v>
      </c>
      <c r="H32">
        <f t="shared" si="3"/>
        <v>25.07</v>
      </c>
      <c r="I32">
        <f t="shared" si="4"/>
        <v>25.07</v>
      </c>
    </row>
    <row r="33" ht="30" spans="1:9">
      <c r="A33" s="59">
        <v>10228</v>
      </c>
      <c r="B33" s="59" t="s">
        <v>2801</v>
      </c>
      <c r="C33" s="57" t="s">
        <v>2772</v>
      </c>
      <c r="D33" s="58">
        <v>5.35</v>
      </c>
      <c r="E33" s="21" t="str">
        <f t="shared" si="0"/>
        <v>DEMOLIÇÃO DE FORRO DE MADEIRA, SEM REAPROVEITAMENTO</v>
      </c>
      <c r="F33" s="21" t="str">
        <f t="shared" si="1"/>
        <v>M2</v>
      </c>
      <c r="G33">
        <f t="shared" si="2"/>
        <v>5.17</v>
      </c>
      <c r="H33">
        <f t="shared" si="3"/>
        <v>4.09</v>
      </c>
      <c r="I33">
        <f t="shared" si="4"/>
        <v>4.09</v>
      </c>
    </row>
    <row r="34" spans="1:9">
      <c r="A34" s="59">
        <v>10229</v>
      </c>
      <c r="B34" s="59" t="s">
        <v>2802</v>
      </c>
      <c r="C34" s="57" t="s">
        <v>2794</v>
      </c>
      <c r="D34" s="58">
        <v>31.59</v>
      </c>
      <c r="E34" s="21" t="str">
        <f t="shared" si="0"/>
        <v>RETIRADA DE POSTE DE AÇO DE 4 A 6 M</v>
      </c>
      <c r="F34" s="21" t="str">
        <f t="shared" si="1"/>
        <v>UND</v>
      </c>
      <c r="G34">
        <f t="shared" si="2"/>
        <v>30.53</v>
      </c>
      <c r="H34">
        <f t="shared" si="3"/>
        <v>24.13</v>
      </c>
      <c r="I34">
        <f t="shared" si="4"/>
        <v>24.13</v>
      </c>
    </row>
    <row r="35" spans="1:9">
      <c r="A35" s="59">
        <v>10230</v>
      </c>
      <c r="B35" s="59" t="s">
        <v>2803</v>
      </c>
      <c r="C35" s="57" t="s">
        <v>2772</v>
      </c>
      <c r="D35" s="58">
        <v>5.04</v>
      </c>
      <c r="E35" s="21" t="str">
        <f t="shared" si="0"/>
        <v>RETIRADA DE PINTURA ANTIGA A BASE DE PVA</v>
      </c>
      <c r="F35" s="21" t="str">
        <f t="shared" si="1"/>
        <v>M2</v>
      </c>
      <c r="G35">
        <f t="shared" si="2"/>
        <v>4.87</v>
      </c>
      <c r="H35">
        <f t="shared" si="3"/>
        <v>3.85</v>
      </c>
      <c r="I35">
        <f t="shared" si="4"/>
        <v>3.85</v>
      </c>
    </row>
    <row r="36" ht="30" spans="1:9">
      <c r="A36" s="59">
        <v>10234</v>
      </c>
      <c r="B36" s="59" t="s">
        <v>2804</v>
      </c>
      <c r="C36" s="57" t="s">
        <v>2772</v>
      </c>
      <c r="D36" s="58">
        <v>20.54</v>
      </c>
      <c r="E36" s="21" t="str">
        <f t="shared" si="0"/>
        <v>DEMOLIÇÃO DE LAJE PRÉ-MOLDADA DE CONCRETO</v>
      </c>
      <c r="F36" s="21" t="str">
        <f t="shared" si="1"/>
        <v>M2</v>
      </c>
      <c r="G36">
        <f t="shared" si="2"/>
        <v>19.85</v>
      </c>
      <c r="H36">
        <f t="shared" si="3"/>
        <v>15.69</v>
      </c>
      <c r="I36">
        <f t="shared" si="4"/>
        <v>15.69</v>
      </c>
    </row>
    <row r="37" ht="30" spans="1:9">
      <c r="A37" s="59">
        <v>10238</v>
      </c>
      <c r="B37" s="59" t="s">
        <v>2805</v>
      </c>
      <c r="C37" s="57" t="s">
        <v>2772</v>
      </c>
      <c r="D37" s="58">
        <v>7.89</v>
      </c>
      <c r="E37" s="21" t="str">
        <f t="shared" si="0"/>
        <v>APICOAMENTO DE SUPERFÍCIE COM REVESTIMENTO EM ARGAMASSA</v>
      </c>
      <c r="F37" s="21" t="str">
        <f t="shared" si="1"/>
        <v>M2</v>
      </c>
      <c r="G37">
        <f t="shared" si="2"/>
        <v>7.63</v>
      </c>
      <c r="H37">
        <f t="shared" si="3"/>
        <v>6.03</v>
      </c>
      <c r="I37">
        <f t="shared" si="4"/>
        <v>6.03</v>
      </c>
    </row>
    <row r="38" ht="30" spans="1:9">
      <c r="A38" s="59">
        <v>10239</v>
      </c>
      <c r="B38" s="59" t="s">
        <v>2806</v>
      </c>
      <c r="C38" s="57" t="s">
        <v>2772</v>
      </c>
      <c r="D38" s="58">
        <v>30.76</v>
      </c>
      <c r="E38" s="21" t="str">
        <f t="shared" si="0"/>
        <v>RETIRADA DE DIVISÓRIAS COM REAPROVEITAMENTO</v>
      </c>
      <c r="F38" s="21" t="str">
        <f t="shared" si="1"/>
        <v>M2</v>
      </c>
      <c r="G38">
        <f t="shared" si="2"/>
        <v>29.73</v>
      </c>
      <c r="H38">
        <f t="shared" si="3"/>
        <v>23.5</v>
      </c>
      <c r="I38">
        <f t="shared" si="4"/>
        <v>23.5</v>
      </c>
    </row>
    <row r="39" ht="30" spans="1:9">
      <c r="A39" s="59">
        <v>10240</v>
      </c>
      <c r="B39" s="59" t="s">
        <v>2807</v>
      </c>
      <c r="C39" s="57" t="s">
        <v>2794</v>
      </c>
      <c r="D39" s="58">
        <v>8.72</v>
      </c>
      <c r="E39" s="21" t="str">
        <f t="shared" si="0"/>
        <v>RETIRADA DE PONTOS ELÉTRICOS (LUMINÁRIAS, INTERRUPTORES E TOMADAS)</v>
      </c>
      <c r="F39" s="21" t="str">
        <f t="shared" si="1"/>
        <v>UND</v>
      </c>
      <c r="G39">
        <f t="shared" si="2"/>
        <v>8.43</v>
      </c>
      <c r="H39">
        <f t="shared" si="3"/>
        <v>6.66</v>
      </c>
      <c r="I39">
        <f t="shared" si="4"/>
        <v>6.66</v>
      </c>
    </row>
    <row r="40" spans="1:9">
      <c r="A40" s="59">
        <v>10242</v>
      </c>
      <c r="B40" s="59" t="s">
        <v>2808</v>
      </c>
      <c r="C40" s="57" t="s">
        <v>2772</v>
      </c>
      <c r="D40" s="58">
        <v>2.78</v>
      </c>
      <c r="E40" s="21" t="str">
        <f t="shared" si="0"/>
        <v>RETIRADA DE VIDROS QUEBRADOS</v>
      </c>
      <c r="F40" s="21" t="str">
        <f t="shared" si="1"/>
        <v>M2</v>
      </c>
      <c r="G40">
        <f t="shared" si="2"/>
        <v>2.68</v>
      </c>
      <c r="H40">
        <f t="shared" si="3"/>
        <v>2.12</v>
      </c>
      <c r="I40">
        <f t="shared" si="4"/>
        <v>2.12</v>
      </c>
    </row>
    <row r="41" ht="30" spans="1:9">
      <c r="A41" s="59">
        <v>10244</v>
      </c>
      <c r="B41" s="59" t="s">
        <v>2809</v>
      </c>
      <c r="C41" s="57" t="s">
        <v>2789</v>
      </c>
      <c r="D41" s="58">
        <v>11.38</v>
      </c>
      <c r="E41" s="21" t="str">
        <f t="shared" si="0"/>
        <v>RETIRADA DE RODAPÉ EM ARGAMASSA DE CIMENTO E AREIA</v>
      </c>
      <c r="F41" s="21" t="str">
        <f t="shared" si="1"/>
        <v>M</v>
      </c>
      <c r="G41">
        <f t="shared" si="2"/>
        <v>10.99</v>
      </c>
      <c r="H41">
        <f t="shared" si="3"/>
        <v>8.69</v>
      </c>
      <c r="I41">
        <f t="shared" si="4"/>
        <v>8.69</v>
      </c>
    </row>
    <row r="42" ht="45" spans="1:9">
      <c r="A42" s="59">
        <v>10246</v>
      </c>
      <c r="B42" s="59" t="s">
        <v>2810</v>
      </c>
      <c r="C42" s="57" t="s">
        <v>2772</v>
      </c>
      <c r="D42" s="58">
        <v>2.95</v>
      </c>
      <c r="E42" s="21" t="str">
        <f t="shared" si="0"/>
        <v>LIXAMENTO DE PAREDE COM PINTURA ANTIGA PVA PARA RECEBIMENTO DE NOVA CAMADA DE TINTA</v>
      </c>
      <c r="F42" s="21" t="str">
        <f t="shared" si="1"/>
        <v>M2</v>
      </c>
      <c r="G42">
        <f t="shared" si="2"/>
        <v>2.85</v>
      </c>
      <c r="H42">
        <f t="shared" si="3"/>
        <v>2.25</v>
      </c>
      <c r="I42">
        <f t="shared" si="4"/>
        <v>2.25</v>
      </c>
    </row>
    <row r="43" ht="30" spans="1:9">
      <c r="A43" s="59">
        <v>10253</v>
      </c>
      <c r="B43" s="59" t="s">
        <v>2811</v>
      </c>
      <c r="C43" s="57" t="s">
        <v>2772</v>
      </c>
      <c r="D43" s="58">
        <v>23.21</v>
      </c>
      <c r="E43" s="21" t="str">
        <f t="shared" si="0"/>
        <v>REMOÇÃO DE ENGRADAMENTO DE MADEIRA DE COBERTURA PARA REAPROVEITAMENTO</v>
      </c>
      <c r="F43" s="21" t="str">
        <f t="shared" si="1"/>
        <v>M2</v>
      </c>
      <c r="G43">
        <f t="shared" si="2"/>
        <v>22.43</v>
      </c>
      <c r="H43">
        <f t="shared" si="3"/>
        <v>17.73</v>
      </c>
      <c r="I43">
        <f t="shared" si="4"/>
        <v>17.73</v>
      </c>
    </row>
    <row r="44" ht="30" spans="1:9">
      <c r="A44" s="59">
        <v>10254</v>
      </c>
      <c r="B44" s="59" t="s">
        <v>2812</v>
      </c>
      <c r="C44" s="57" t="s">
        <v>2772</v>
      </c>
      <c r="D44" s="58">
        <v>7.7</v>
      </c>
      <c r="E44" s="21" t="str">
        <f t="shared" si="0"/>
        <v>REMOÇÃO DE TELHAS CERÂMICA, TIPO FRANCESA, INCLUSIVE CUMEEIRA</v>
      </c>
      <c r="F44" s="21" t="str">
        <f t="shared" si="1"/>
        <v>M2</v>
      </c>
      <c r="G44">
        <f t="shared" si="2"/>
        <v>7.44</v>
      </c>
      <c r="H44">
        <f t="shared" si="3"/>
        <v>5.88</v>
      </c>
      <c r="I44">
        <f t="shared" si="4"/>
        <v>5.88</v>
      </c>
    </row>
    <row r="45" ht="30" spans="1:9">
      <c r="A45" s="59">
        <v>10255</v>
      </c>
      <c r="B45" s="59" t="s">
        <v>2813</v>
      </c>
      <c r="C45" s="57" t="s">
        <v>2772</v>
      </c>
      <c r="D45" s="58">
        <v>18.98</v>
      </c>
      <c r="E45" s="21" t="str">
        <f t="shared" si="0"/>
        <v>REMOÇÃO DE TELHAS CERÂMICAS, TIPO COLONIAL, INCLUSIVE CUMEEIRAS</v>
      </c>
      <c r="F45" s="21" t="str">
        <f t="shared" si="1"/>
        <v>M2</v>
      </c>
      <c r="G45">
        <f t="shared" si="2"/>
        <v>18.35</v>
      </c>
      <c r="H45">
        <f t="shared" si="3"/>
        <v>14.5</v>
      </c>
      <c r="I45">
        <f t="shared" si="4"/>
        <v>14.5</v>
      </c>
    </row>
    <row r="46" ht="30" spans="1:9">
      <c r="A46" s="59">
        <v>10256</v>
      </c>
      <c r="B46" s="59" t="s">
        <v>2814</v>
      </c>
      <c r="C46" s="57" t="s">
        <v>2772</v>
      </c>
      <c r="D46" s="58">
        <v>6.05</v>
      </c>
      <c r="E46" s="21" t="str">
        <f t="shared" si="0"/>
        <v>REMOÇÃO DE TELHA ONDULADA DE FIBROCIMENTO, INCLUSIVE CUMEEIRA</v>
      </c>
      <c r="F46" s="21" t="str">
        <f t="shared" si="1"/>
        <v>M2</v>
      </c>
      <c r="G46">
        <f t="shared" si="2"/>
        <v>5.85</v>
      </c>
      <c r="H46">
        <f t="shared" si="3"/>
        <v>4.62</v>
      </c>
      <c r="I46">
        <f t="shared" si="4"/>
        <v>4.62</v>
      </c>
    </row>
    <row r="47" ht="30" spans="1:9">
      <c r="A47" s="59">
        <v>10259</v>
      </c>
      <c r="B47" s="59" t="s">
        <v>2815</v>
      </c>
      <c r="C47" s="57" t="s">
        <v>2789</v>
      </c>
      <c r="D47" s="58">
        <v>1.83</v>
      </c>
      <c r="E47" s="21" t="str">
        <f t="shared" si="0"/>
        <v>RETIRADA DE RODAPÉ DE MADEIRA OU CERÂMICA</v>
      </c>
      <c r="F47" s="21" t="str">
        <f t="shared" si="1"/>
        <v>M</v>
      </c>
      <c r="G47">
        <f t="shared" si="2"/>
        <v>1.77</v>
      </c>
      <c r="H47">
        <f t="shared" si="3"/>
        <v>1.4</v>
      </c>
      <c r="I47">
        <f t="shared" si="4"/>
        <v>1.4</v>
      </c>
    </row>
    <row r="48" spans="1:9">
      <c r="A48" s="59">
        <v>10264</v>
      </c>
      <c r="B48" s="59" t="s">
        <v>2816</v>
      </c>
      <c r="C48" s="57" t="s">
        <v>2772</v>
      </c>
      <c r="D48" s="58">
        <v>21.9</v>
      </c>
      <c r="E48" s="21" t="str">
        <f t="shared" si="0"/>
        <v>DEMOLIÇÃO DE PISO GRANILITE</v>
      </c>
      <c r="F48" s="21" t="str">
        <f t="shared" si="1"/>
        <v>M2</v>
      </c>
      <c r="G48">
        <f t="shared" si="2"/>
        <v>21.17</v>
      </c>
      <c r="H48">
        <f t="shared" si="3"/>
        <v>16.73</v>
      </c>
      <c r="I48">
        <f t="shared" si="4"/>
        <v>16.73</v>
      </c>
    </row>
    <row r="49" ht="30" spans="1:9">
      <c r="A49" s="59">
        <v>10269</v>
      </c>
      <c r="B49" s="59" t="s">
        <v>2817</v>
      </c>
      <c r="C49" s="57" t="s">
        <v>2818</v>
      </c>
      <c r="D49" s="58">
        <v>178.39</v>
      </c>
      <c r="E49" s="21" t="str">
        <f t="shared" si="0"/>
        <v>DEMOLIÇÃO MECÂNICA DE EDIFICAÇÕES EXISTENTES</v>
      </c>
      <c r="F49" s="21" t="str">
        <f t="shared" si="1"/>
        <v>H</v>
      </c>
      <c r="G49">
        <f t="shared" si="2"/>
        <v>172.42</v>
      </c>
      <c r="H49">
        <f t="shared" si="3"/>
        <v>136.28</v>
      </c>
      <c r="I49">
        <f t="shared" si="4"/>
        <v>136.28</v>
      </c>
    </row>
    <row r="50" spans="1:9">
      <c r="A50" s="59">
        <v>10271</v>
      </c>
      <c r="B50" s="59" t="s">
        <v>2819</v>
      </c>
      <c r="C50" s="57" t="s">
        <v>2794</v>
      </c>
      <c r="D50" s="58">
        <v>11.75</v>
      </c>
      <c r="E50" s="21" t="str">
        <f t="shared" si="0"/>
        <v>RETIRADA DE CAIXAS/QUADROS ELÉTRICOS</v>
      </c>
      <c r="F50" s="21" t="str">
        <f t="shared" si="1"/>
        <v>UND</v>
      </c>
      <c r="G50">
        <f t="shared" si="2"/>
        <v>11.36</v>
      </c>
      <c r="H50">
        <f t="shared" si="3"/>
        <v>8.98</v>
      </c>
      <c r="I50">
        <f t="shared" si="4"/>
        <v>8.98</v>
      </c>
    </row>
    <row r="51" spans="1:9">
      <c r="A51" s="59">
        <v>10279</v>
      </c>
      <c r="B51" s="59" t="s">
        <v>2820</v>
      </c>
      <c r="C51" s="57" t="s">
        <v>2794</v>
      </c>
      <c r="D51" s="58">
        <v>18.35</v>
      </c>
      <c r="E51" s="21" t="str">
        <f t="shared" si="0"/>
        <v>RETIRADA DE QUADRO DE GIZ (1.29 X 3.95M)</v>
      </c>
      <c r="F51" s="21" t="str">
        <f t="shared" si="1"/>
        <v>UND</v>
      </c>
      <c r="G51">
        <f t="shared" si="2"/>
        <v>17.74</v>
      </c>
      <c r="H51">
        <f t="shared" si="3"/>
        <v>14.02</v>
      </c>
      <c r="I51">
        <f t="shared" si="4"/>
        <v>14.02</v>
      </c>
    </row>
    <row r="52" ht="30" spans="1:9">
      <c r="A52" s="59">
        <v>10280</v>
      </c>
      <c r="B52" s="59" t="s">
        <v>2821</v>
      </c>
      <c r="C52" s="57" t="s">
        <v>2772</v>
      </c>
      <c r="D52" s="58">
        <v>6.9</v>
      </c>
      <c r="E52" s="21" t="str">
        <f t="shared" si="0"/>
        <v>REMOÇÃO DE COBERTURA EM TELHA METÁLICA, EXCLUSIVE ESTRUTURA</v>
      </c>
      <c r="F52" s="21" t="str">
        <f t="shared" si="1"/>
        <v>M2</v>
      </c>
      <c r="G52">
        <f t="shared" si="2"/>
        <v>6.67</v>
      </c>
      <c r="H52">
        <f t="shared" si="3"/>
        <v>5.27</v>
      </c>
      <c r="I52">
        <f t="shared" si="4"/>
        <v>5.27</v>
      </c>
    </row>
    <row r="53" spans="1:9">
      <c r="A53" s="59">
        <v>10286</v>
      </c>
      <c r="B53" s="59" t="s">
        <v>2822</v>
      </c>
      <c r="C53" s="57" t="s">
        <v>2772</v>
      </c>
      <c r="D53" s="58">
        <v>11.68</v>
      </c>
      <c r="E53" s="21" t="str">
        <f t="shared" si="0"/>
        <v>DEMOLIÇÃO DE DIVISÓRIA DE GRANITO</v>
      </c>
      <c r="F53" s="21" t="str">
        <f t="shared" si="1"/>
        <v>M2</v>
      </c>
      <c r="G53">
        <f t="shared" si="2"/>
        <v>11.29</v>
      </c>
      <c r="H53">
        <f t="shared" si="3"/>
        <v>8.92</v>
      </c>
      <c r="I53">
        <f t="shared" si="4"/>
        <v>8.92</v>
      </c>
    </row>
    <row r="54" spans="1:9">
      <c r="A54" s="59">
        <v>10292</v>
      </c>
      <c r="B54" s="59" t="s">
        <v>2823</v>
      </c>
      <c r="C54" s="57" t="s">
        <v>2789</v>
      </c>
      <c r="D54" s="58">
        <v>0.48</v>
      </c>
      <c r="E54" s="21" t="str">
        <f t="shared" si="0"/>
        <v>RETIRADA DE ALIZAR DE MADEIRA</v>
      </c>
      <c r="F54" s="21" t="str">
        <f t="shared" si="1"/>
        <v>M</v>
      </c>
      <c r="G54">
        <f t="shared" si="2"/>
        <v>0.47</v>
      </c>
      <c r="H54">
        <f t="shared" si="3"/>
        <v>0.37</v>
      </c>
      <c r="I54">
        <f t="shared" si="4"/>
        <v>0.37</v>
      </c>
    </row>
    <row r="55" spans="1:9">
      <c r="A55" s="56">
        <v>103</v>
      </c>
      <c r="B55" s="56" t="s">
        <v>2770</v>
      </c>
      <c r="C55" s="57"/>
      <c r="D55" s="58"/>
      <c r="E55" s="21" t="str">
        <f t="shared" si="0"/>
        <v>DEMOLIÇÕES E RETIRADAS</v>
      </c>
      <c r="F55" s="21" t="str">
        <f t="shared" si="1"/>
        <v/>
      </c>
      <c r="G55">
        <f t="shared" si="2"/>
        <v>0</v>
      </c>
      <c r="H55">
        <f t="shared" si="3"/>
        <v>0</v>
      </c>
      <c r="I55">
        <f t="shared" si="4"/>
        <v>0</v>
      </c>
    </row>
    <row r="56" ht="30" spans="1:9">
      <c r="A56" s="59">
        <v>10315</v>
      </c>
      <c r="B56" s="59" t="s">
        <v>2824</v>
      </c>
      <c r="C56" s="57" t="s">
        <v>2772</v>
      </c>
      <c r="D56" s="58">
        <v>9.06</v>
      </c>
      <c r="E56" s="21" t="str">
        <f t="shared" si="0"/>
        <v>RETIRADA DE COBERTURA EM TELHAS CANALETE 49</v>
      </c>
      <c r="F56" s="21" t="str">
        <f t="shared" si="1"/>
        <v>M2</v>
      </c>
      <c r="G56">
        <f t="shared" si="2"/>
        <v>8.76</v>
      </c>
      <c r="H56">
        <f t="shared" si="3"/>
        <v>6.92</v>
      </c>
      <c r="I56">
        <f t="shared" si="4"/>
        <v>6.92</v>
      </c>
    </row>
    <row r="57" ht="30" spans="1:9">
      <c r="A57" s="59">
        <v>10317</v>
      </c>
      <c r="B57" s="59" t="s">
        <v>2825</v>
      </c>
      <c r="C57" s="57" t="s">
        <v>2772</v>
      </c>
      <c r="D57" s="58">
        <v>94.76</v>
      </c>
      <c r="E57" s="21" t="str">
        <f t="shared" si="0"/>
        <v>DEMOLIÇÃO DE ALVENARIA, COM REAPROVEITAMENTO</v>
      </c>
      <c r="F57" s="21" t="str">
        <f t="shared" si="1"/>
        <v>M2</v>
      </c>
      <c r="G57">
        <f t="shared" si="2"/>
        <v>91.59</v>
      </c>
      <c r="H57">
        <f t="shared" si="3"/>
        <v>72.39</v>
      </c>
      <c r="I57">
        <f t="shared" si="4"/>
        <v>72.39</v>
      </c>
    </row>
    <row r="58" ht="30" spans="1:9">
      <c r="A58" s="59">
        <v>10318</v>
      </c>
      <c r="B58" s="59" t="s">
        <v>2826</v>
      </c>
      <c r="C58" s="57" t="s">
        <v>2772</v>
      </c>
      <c r="D58" s="58">
        <v>11.17</v>
      </c>
      <c r="E58" s="21" t="str">
        <f t="shared" si="0"/>
        <v>REMOÇÃO DE FORRO EM EUCATEX, SEM APROVEITAMENTO DO MATERIAL</v>
      </c>
      <c r="F58" s="21" t="str">
        <f t="shared" si="1"/>
        <v>M2</v>
      </c>
      <c r="G58">
        <f t="shared" si="2"/>
        <v>10.79</v>
      </c>
      <c r="H58">
        <f t="shared" si="3"/>
        <v>8.53</v>
      </c>
      <c r="I58">
        <f t="shared" si="4"/>
        <v>8.53</v>
      </c>
    </row>
    <row r="59" ht="30" spans="1:9">
      <c r="A59" s="59">
        <v>10319</v>
      </c>
      <c r="B59" s="59" t="s">
        <v>2827</v>
      </c>
      <c r="C59" s="57" t="s">
        <v>2772</v>
      </c>
      <c r="D59" s="58">
        <v>15.08</v>
      </c>
      <c r="E59" s="21" t="str">
        <f t="shared" si="0"/>
        <v>REMOÇÃO DE PINTURA ANTIGA A BASE DE ÓLEO OU ESMALTE SOBRE ESQUADRIAS</v>
      </c>
      <c r="F59" s="21" t="str">
        <f t="shared" si="1"/>
        <v>M2</v>
      </c>
      <c r="G59">
        <f t="shared" si="2"/>
        <v>14.58</v>
      </c>
      <c r="H59">
        <f t="shared" si="3"/>
        <v>11.52</v>
      </c>
      <c r="I59">
        <f t="shared" si="4"/>
        <v>11.52</v>
      </c>
    </row>
    <row r="60" ht="30" spans="1:9">
      <c r="A60" s="59">
        <v>10320</v>
      </c>
      <c r="B60" s="59" t="s">
        <v>2828</v>
      </c>
      <c r="C60" s="57" t="s">
        <v>2772</v>
      </c>
      <c r="D60" s="58">
        <v>1.58</v>
      </c>
      <c r="E60" s="21" t="str">
        <f t="shared" si="0"/>
        <v>REMOÇÃO DE REVESTIMENTO DE PISOS COM FORRAÇÃO TEXTIL</v>
      </c>
      <c r="F60" s="21" t="str">
        <f t="shared" si="1"/>
        <v>M2</v>
      </c>
      <c r="G60">
        <f t="shared" si="2"/>
        <v>1.53</v>
      </c>
      <c r="H60">
        <f t="shared" si="3"/>
        <v>1.21</v>
      </c>
      <c r="I60">
        <f t="shared" si="4"/>
        <v>1.21</v>
      </c>
    </row>
    <row r="61" spans="1:9">
      <c r="A61" s="59">
        <v>10323</v>
      </c>
      <c r="B61" s="59" t="s">
        <v>2829</v>
      </c>
      <c r="C61" s="57" t="s">
        <v>2794</v>
      </c>
      <c r="D61" s="58">
        <v>8.72</v>
      </c>
      <c r="E61" s="21" t="str">
        <f t="shared" si="0"/>
        <v>RETIRADA DE TORNEIRAS E REGISTROS</v>
      </c>
      <c r="F61" s="21" t="str">
        <f t="shared" si="1"/>
        <v>UND</v>
      </c>
      <c r="G61">
        <f t="shared" si="2"/>
        <v>8.43</v>
      </c>
      <c r="H61">
        <f t="shared" si="3"/>
        <v>6.66</v>
      </c>
      <c r="I61">
        <f t="shared" si="4"/>
        <v>6.66</v>
      </c>
    </row>
    <row r="62" ht="30" spans="1:9">
      <c r="A62" s="59">
        <v>10324</v>
      </c>
      <c r="B62" s="59" t="s">
        <v>2830</v>
      </c>
      <c r="C62" s="57" t="s">
        <v>2772</v>
      </c>
      <c r="D62" s="58">
        <v>6.96</v>
      </c>
      <c r="E62" s="21" t="str">
        <f t="shared" si="0"/>
        <v>RETIRADA DE COBERTURA EM TELHA CANALETE 90</v>
      </c>
      <c r="F62" s="21" t="str">
        <f t="shared" si="1"/>
        <v>M2</v>
      </c>
      <c r="G62">
        <f t="shared" si="2"/>
        <v>6.73</v>
      </c>
      <c r="H62">
        <f t="shared" si="3"/>
        <v>5.32</v>
      </c>
      <c r="I62">
        <f t="shared" si="4"/>
        <v>5.32</v>
      </c>
    </row>
    <row r="63" ht="30" spans="1:9">
      <c r="A63" s="59">
        <v>10325</v>
      </c>
      <c r="B63" s="59" t="s">
        <v>2831</v>
      </c>
      <c r="C63" s="57" t="s">
        <v>2772</v>
      </c>
      <c r="D63" s="58">
        <v>23.21</v>
      </c>
      <c r="E63" s="21" t="str">
        <f t="shared" si="0"/>
        <v>DEMOLIÇÃO DE ESTRUTURA DE MADEIRA PARA TELHADO</v>
      </c>
      <c r="F63" s="21" t="str">
        <f t="shared" si="1"/>
        <v>M2</v>
      </c>
      <c r="G63">
        <f t="shared" si="2"/>
        <v>22.43</v>
      </c>
      <c r="H63">
        <f t="shared" si="3"/>
        <v>17.73</v>
      </c>
      <c r="I63">
        <f t="shared" si="4"/>
        <v>17.73</v>
      </c>
    </row>
    <row r="64" ht="30" spans="1:9">
      <c r="A64" s="59">
        <v>10326</v>
      </c>
      <c r="B64" s="59" t="s">
        <v>2832</v>
      </c>
      <c r="C64" s="57" t="s">
        <v>2772</v>
      </c>
      <c r="D64" s="58">
        <v>23.21</v>
      </c>
      <c r="E64" s="21" t="str">
        <f t="shared" si="0"/>
        <v>RETIRADA DE ESTRUTURA EM MADEIRA DO TELHADO</v>
      </c>
      <c r="F64" s="21" t="str">
        <f t="shared" si="1"/>
        <v>M2</v>
      </c>
      <c r="G64">
        <f t="shared" si="2"/>
        <v>22.43</v>
      </c>
      <c r="H64">
        <f t="shared" si="3"/>
        <v>17.73</v>
      </c>
      <c r="I64">
        <f t="shared" si="4"/>
        <v>17.73</v>
      </c>
    </row>
    <row r="65" spans="1:9">
      <c r="A65" s="59">
        <v>10327</v>
      </c>
      <c r="B65" s="59" t="s">
        <v>2833</v>
      </c>
      <c r="C65" s="57" t="s">
        <v>2789</v>
      </c>
      <c r="D65" s="58">
        <v>1.96</v>
      </c>
      <c r="E65" s="21" t="str">
        <f t="shared" ref="E65:E128" si="5">UPPER(B65)</f>
        <v>RETIRADA DE MARCO DE MADEIRA</v>
      </c>
      <c r="F65" s="21" t="str">
        <f t="shared" ref="F65:F128" si="6">UPPER(C65)</f>
        <v>M</v>
      </c>
      <c r="G65">
        <f t="shared" si="2"/>
        <v>1.9</v>
      </c>
      <c r="H65">
        <f t="shared" si="3"/>
        <v>1.5</v>
      </c>
      <c r="I65">
        <f t="shared" si="4"/>
        <v>1.5</v>
      </c>
    </row>
    <row r="66" spans="1:9">
      <c r="A66" s="59">
        <v>10329</v>
      </c>
      <c r="B66" s="59" t="s">
        <v>2834</v>
      </c>
      <c r="C66" s="57" t="s">
        <v>2794</v>
      </c>
      <c r="D66" s="58">
        <v>16.28</v>
      </c>
      <c r="E66" s="21" t="str">
        <f t="shared" si="5"/>
        <v>RETIRADA DE DISJUNTOR</v>
      </c>
      <c r="F66" s="21" t="str">
        <f t="shared" si="6"/>
        <v>UND</v>
      </c>
      <c r="G66">
        <f t="shared" si="2"/>
        <v>15.74</v>
      </c>
      <c r="H66">
        <f t="shared" si="3"/>
        <v>12.44</v>
      </c>
      <c r="I66">
        <f t="shared" si="4"/>
        <v>12.44</v>
      </c>
    </row>
    <row r="67" ht="45" spans="1:9">
      <c r="A67" s="59">
        <v>10331</v>
      </c>
      <c r="B67" s="59" t="s">
        <v>2835</v>
      </c>
      <c r="C67" s="57" t="s">
        <v>2772</v>
      </c>
      <c r="D67" s="58">
        <v>8.47</v>
      </c>
      <c r="E67" s="21" t="str">
        <f t="shared" si="5"/>
        <v>DEMOLIÇÃO DE PISO, SOLEIRA, PEITORIS E ESCADAS EM MÁRMORE OU GRANITO, EXCLUSIVE REGULARIZAÇÃO</v>
      </c>
      <c r="F67" s="21" t="str">
        <f t="shared" si="6"/>
        <v>M2</v>
      </c>
      <c r="G67">
        <f t="shared" si="2"/>
        <v>8.19</v>
      </c>
      <c r="H67">
        <f t="shared" si="3"/>
        <v>6.47</v>
      </c>
      <c r="I67">
        <f t="shared" si="4"/>
        <v>6.47</v>
      </c>
    </row>
    <row r="68" spans="1:9">
      <c r="A68" s="59">
        <v>10332</v>
      </c>
      <c r="B68" s="59" t="s">
        <v>2836</v>
      </c>
      <c r="C68" s="57" t="s">
        <v>2789</v>
      </c>
      <c r="D68" s="58">
        <v>2.95</v>
      </c>
      <c r="E68" s="21" t="str">
        <f t="shared" si="5"/>
        <v>RETIRADA DE RODA PAREDE EM MADEIRA</v>
      </c>
      <c r="F68" s="21" t="str">
        <f t="shared" si="6"/>
        <v>M</v>
      </c>
      <c r="G68">
        <f t="shared" si="2"/>
        <v>2.85</v>
      </c>
      <c r="H68">
        <f t="shared" si="3"/>
        <v>2.25</v>
      </c>
      <c r="I68">
        <f t="shared" si="4"/>
        <v>2.25</v>
      </c>
    </row>
    <row r="69" spans="1:9">
      <c r="A69" s="59">
        <v>10333</v>
      </c>
      <c r="B69" s="59" t="s">
        <v>2837</v>
      </c>
      <c r="C69" s="57" t="s">
        <v>2772</v>
      </c>
      <c r="D69" s="58">
        <v>6.62</v>
      </c>
      <c r="E69" s="21" t="str">
        <f t="shared" si="5"/>
        <v>RETIRADA DE PISO DE BORRACHA</v>
      </c>
      <c r="F69" s="21" t="str">
        <f t="shared" si="6"/>
        <v>M2</v>
      </c>
      <c r="G69">
        <f t="shared" si="2"/>
        <v>6.4</v>
      </c>
      <c r="H69">
        <f t="shared" si="3"/>
        <v>5.06</v>
      </c>
      <c r="I69">
        <f t="shared" si="4"/>
        <v>5.06</v>
      </c>
    </row>
    <row r="70" ht="30" spans="1:9">
      <c r="A70" s="59">
        <v>10334</v>
      </c>
      <c r="B70" s="59" t="s">
        <v>2838</v>
      </c>
      <c r="C70" s="57" t="s">
        <v>2818</v>
      </c>
      <c r="D70" s="58">
        <v>178.39</v>
      </c>
      <c r="E70" s="21" t="str">
        <f t="shared" si="5"/>
        <v>DEMOLIÇÃO DE EDIFICAÇÃO EXISTENTE (HORA DE MÁQUINA - PÁ CARREGADEIRA)</v>
      </c>
      <c r="F70" s="21" t="str">
        <f t="shared" si="6"/>
        <v>H</v>
      </c>
      <c r="G70">
        <f t="shared" si="2"/>
        <v>172.42</v>
      </c>
      <c r="H70">
        <f t="shared" si="3"/>
        <v>136.28</v>
      </c>
      <c r="I70">
        <f t="shared" si="4"/>
        <v>136.28</v>
      </c>
    </row>
    <row r="71" spans="1:9">
      <c r="A71" s="56">
        <v>104</v>
      </c>
      <c r="B71" s="56" t="s">
        <v>2839</v>
      </c>
      <c r="C71" s="57"/>
      <c r="D71" s="58"/>
      <c r="E71" s="21" t="str">
        <f t="shared" si="5"/>
        <v>LIMPEZA DO TERRENO</v>
      </c>
      <c r="F71" s="21" t="str">
        <f t="shared" si="6"/>
        <v/>
      </c>
      <c r="G71">
        <f t="shared" si="2"/>
        <v>0</v>
      </c>
      <c r="H71">
        <f t="shared" si="3"/>
        <v>0</v>
      </c>
      <c r="I71">
        <f t="shared" si="4"/>
        <v>0</v>
      </c>
    </row>
    <row r="72" spans="1:9">
      <c r="A72" s="59">
        <v>10401</v>
      </c>
      <c r="B72" s="59" t="s">
        <v>2840</v>
      </c>
      <c r="C72" s="57" t="s">
        <v>2772</v>
      </c>
      <c r="D72" s="58">
        <v>1.07</v>
      </c>
      <c r="E72" s="21" t="str">
        <f t="shared" si="5"/>
        <v>CORTE DE CAPOEIRA FINA, A FOICE (MANUAL)</v>
      </c>
      <c r="F72" s="21" t="str">
        <f t="shared" si="6"/>
        <v>M2</v>
      </c>
      <c r="G72">
        <f t="shared" ref="G72:G135" si="7">ROUND(H72*(1+$G$1),2)</f>
        <v>1.04</v>
      </c>
      <c r="H72">
        <f t="shared" ref="H72:H135" si="8">I72</f>
        <v>0.82</v>
      </c>
      <c r="I72">
        <f t="shared" ref="I72:I135" si="9">ROUND(D72/(1+$E$1),2)</f>
        <v>0.82</v>
      </c>
    </row>
    <row r="73" ht="30" spans="1:9">
      <c r="A73" s="59">
        <v>10402</v>
      </c>
      <c r="B73" s="59" t="s">
        <v>2841</v>
      </c>
      <c r="C73" s="57" t="s">
        <v>2772</v>
      </c>
      <c r="D73" s="58">
        <v>3.48</v>
      </c>
      <c r="E73" s="21" t="str">
        <f t="shared" si="5"/>
        <v>RASPAGEM E LIMPEZA DO TERRENO (MANUAL)</v>
      </c>
      <c r="F73" s="21" t="str">
        <f t="shared" si="6"/>
        <v>M2</v>
      </c>
      <c r="G73">
        <f t="shared" si="7"/>
        <v>3.37</v>
      </c>
      <c r="H73">
        <f t="shared" si="8"/>
        <v>2.66</v>
      </c>
      <c r="I73">
        <f t="shared" si="9"/>
        <v>2.66</v>
      </c>
    </row>
    <row r="74" ht="30" spans="1:9">
      <c r="A74" s="59">
        <v>10403</v>
      </c>
      <c r="B74" s="59" t="s">
        <v>2842</v>
      </c>
      <c r="C74" s="57" t="s">
        <v>2794</v>
      </c>
      <c r="D74" s="58">
        <v>41.7</v>
      </c>
      <c r="E74" s="21" t="str">
        <f t="shared" si="5"/>
        <v>CORTE E DESTOCAMENTO DE ÁRVORES COM DIÂMETRO DE ATÉ 15 CM</v>
      </c>
      <c r="F74" s="21" t="str">
        <f t="shared" si="6"/>
        <v>UND</v>
      </c>
      <c r="G74">
        <f t="shared" si="7"/>
        <v>40.31</v>
      </c>
      <c r="H74">
        <f t="shared" si="8"/>
        <v>31.86</v>
      </c>
      <c r="I74">
        <f t="shared" si="9"/>
        <v>31.86</v>
      </c>
    </row>
    <row r="75" ht="30" spans="1:9">
      <c r="A75" s="59">
        <v>10404</v>
      </c>
      <c r="B75" s="59" t="s">
        <v>2843</v>
      </c>
      <c r="C75" s="57" t="s">
        <v>2794</v>
      </c>
      <c r="D75" s="58">
        <v>103.71</v>
      </c>
      <c r="E75" s="21" t="str">
        <f t="shared" si="5"/>
        <v>CORTE E DESTOCAMENTO DE ÁRVORES COM DIÂMETRO SUPERIOR A 30 CM</v>
      </c>
      <c r="F75" s="21" t="str">
        <f t="shared" si="6"/>
        <v>UND</v>
      </c>
      <c r="G75">
        <f t="shared" si="7"/>
        <v>100.24</v>
      </c>
      <c r="H75">
        <f t="shared" si="8"/>
        <v>79.23</v>
      </c>
      <c r="I75">
        <f t="shared" si="9"/>
        <v>79.23</v>
      </c>
    </row>
    <row r="76" spans="1:9">
      <c r="A76" s="56">
        <v>105</v>
      </c>
      <c r="B76" s="56" t="s">
        <v>2844</v>
      </c>
      <c r="C76" s="57"/>
      <c r="D76" s="58"/>
      <c r="E76" s="21" t="str">
        <f t="shared" si="5"/>
        <v>LOCAÇÃO</v>
      </c>
      <c r="F76" s="21" t="str">
        <f t="shared" si="6"/>
        <v/>
      </c>
      <c r="G76">
        <f t="shared" si="7"/>
        <v>0</v>
      </c>
      <c r="H76">
        <f t="shared" si="8"/>
        <v>0</v>
      </c>
      <c r="I76">
        <f t="shared" si="9"/>
        <v>0</v>
      </c>
    </row>
    <row r="77" ht="30" spans="1:9">
      <c r="A77" s="59">
        <v>10501</v>
      </c>
      <c r="B77" s="59" t="s">
        <v>2845</v>
      </c>
      <c r="C77" s="57" t="s">
        <v>2772</v>
      </c>
      <c r="D77" s="58">
        <v>18.98</v>
      </c>
      <c r="E77" s="21" t="str">
        <f t="shared" si="5"/>
        <v>LOCAÇÃO DE OBRA COM GABARITO DE MADEIRA</v>
      </c>
      <c r="F77" s="21" t="str">
        <f t="shared" si="6"/>
        <v>M2</v>
      </c>
      <c r="G77">
        <f t="shared" si="7"/>
        <v>18.35</v>
      </c>
      <c r="H77">
        <f t="shared" si="8"/>
        <v>14.5</v>
      </c>
      <c r="I77">
        <f t="shared" si="9"/>
        <v>14.5</v>
      </c>
    </row>
    <row r="78" ht="60" spans="1:9">
      <c r="A78" s="59">
        <v>10512</v>
      </c>
      <c r="B78" s="59" t="s">
        <v>2846</v>
      </c>
      <c r="C78" s="57" t="s">
        <v>2847</v>
      </c>
      <c r="D78" s="60">
        <v>16742.88</v>
      </c>
      <c r="E78" s="21" t="str">
        <f t="shared" si="5"/>
        <v>EQUIPE TOPOGRÁFICA PARA SERVIÇOS SIMPLES DE LOCAÇÃO E NIVELAMENTO (INCLUINDO EQUIPAMENTO, TRANSPORTE E PROFISSIONAIS NIVEL MÉDIO)</v>
      </c>
      <c r="F78" s="21" t="str">
        <f t="shared" si="6"/>
        <v>MÊS</v>
      </c>
      <c r="G78">
        <f t="shared" si="7"/>
        <v>16182.65</v>
      </c>
      <c r="H78">
        <f t="shared" si="8"/>
        <v>12790.59</v>
      </c>
      <c r="I78">
        <f t="shared" si="9"/>
        <v>12790.59</v>
      </c>
    </row>
    <row r="79" spans="1:9">
      <c r="A79" s="56">
        <v>2</v>
      </c>
      <c r="B79" s="56" t="s">
        <v>2848</v>
      </c>
      <c r="C79" s="57"/>
      <c r="D79" s="58"/>
      <c r="E79" s="21" t="str">
        <f t="shared" si="5"/>
        <v>INSTALAÇÃO DO CANTEIRO DE OBRAS</v>
      </c>
      <c r="F79" s="21" t="str">
        <f t="shared" si="6"/>
        <v/>
      </c>
      <c r="G79">
        <f t="shared" si="7"/>
        <v>0</v>
      </c>
      <c r="H79">
        <f t="shared" si="8"/>
        <v>0</v>
      </c>
      <c r="I79">
        <f t="shared" si="9"/>
        <v>0</v>
      </c>
    </row>
    <row r="80" spans="1:9">
      <c r="A80" s="56">
        <v>203</v>
      </c>
      <c r="B80" s="56" t="s">
        <v>2849</v>
      </c>
      <c r="C80" s="57"/>
      <c r="D80" s="58"/>
      <c r="E80" s="21" t="str">
        <f t="shared" si="5"/>
        <v>TAPUMES, BARRACÕES E COBERTURAS</v>
      </c>
      <c r="F80" s="21" t="str">
        <f t="shared" si="6"/>
        <v/>
      </c>
      <c r="G80">
        <f t="shared" si="7"/>
        <v>0</v>
      </c>
      <c r="H80">
        <f t="shared" si="8"/>
        <v>0</v>
      </c>
      <c r="I80">
        <f t="shared" si="9"/>
        <v>0</v>
      </c>
    </row>
    <row r="81" ht="30" spans="1:9">
      <c r="A81" s="59">
        <v>20305</v>
      </c>
      <c r="B81" s="59" t="s">
        <v>2850</v>
      </c>
      <c r="C81" s="57" t="s">
        <v>2772</v>
      </c>
      <c r="D81" s="58">
        <v>186.19</v>
      </c>
      <c r="E81" s="21" t="str">
        <f t="shared" si="5"/>
        <v>PLACA DE OBRA NAS DIMENSÕES DE 2.0 X 4.0 M, PADRÃO IOPES</v>
      </c>
      <c r="F81" s="21" t="str">
        <f t="shared" si="6"/>
        <v>M2</v>
      </c>
      <c r="G81">
        <f t="shared" si="7"/>
        <v>179.96</v>
      </c>
      <c r="H81">
        <f t="shared" si="8"/>
        <v>142.238349885409</v>
      </c>
      <c r="I81">
        <f>D81/(1+$E$1)</f>
        <v>142.238349885409</v>
      </c>
    </row>
    <row r="82" ht="60" spans="1:9">
      <c r="A82" s="59">
        <v>20339</v>
      </c>
      <c r="B82" s="59" t="s">
        <v>2851</v>
      </c>
      <c r="C82" s="57" t="s">
        <v>2772</v>
      </c>
      <c r="D82" s="58">
        <v>10.97</v>
      </c>
      <c r="E82" s="21" t="str">
        <f t="shared" si="5"/>
        <v>LOCAÇÃO DE ANDAIME METÁLICO PARA TRABALHO EM FACHADA DE EDIFÍCO (ALUGUEL DE 1 M² POR 1 MÊS) INCLUSIVE FRETE, MONTAGEM E DESMONTAGEM</v>
      </c>
      <c r="F82" s="21" t="str">
        <f t="shared" si="6"/>
        <v>M2</v>
      </c>
      <c r="G82">
        <f t="shared" si="7"/>
        <v>10.6</v>
      </c>
      <c r="H82">
        <f t="shared" si="8"/>
        <v>8.38</v>
      </c>
      <c r="I82">
        <f t="shared" si="9"/>
        <v>8.38</v>
      </c>
    </row>
    <row r="83" ht="120" spans="1:9">
      <c r="A83" s="59">
        <v>20343</v>
      </c>
      <c r="B83" s="59" t="s">
        <v>2852</v>
      </c>
      <c r="C83" s="57" t="s">
        <v>2847</v>
      </c>
      <c r="D83" s="58">
        <v>628.32</v>
      </c>
      <c r="E83" s="21" t="str">
        <f t="shared" si="5"/>
        <v>ALUGUEL MENSAL CONTAINER PARA ESCRITÓRIO, SEM BANHEIRO, DIM. 6.00X2.40M, INCL. PORTA, 2 JANELAS, ABERT P/ AR COND., 2 PT ILUMINAÇÃO, 2 TOMADAS ELÉT. E 1 TOMADA TELEF. ISOLAMENTO TÉRMICO (TETO E PAREDES), PISO EM COMP. NAVAL, CERT. NR18, INCL. LAUDO DESCONTAMINAÇÃO.</v>
      </c>
      <c r="F83" s="21" t="str">
        <f t="shared" si="6"/>
        <v>MÊS</v>
      </c>
      <c r="G83">
        <f t="shared" si="7"/>
        <v>607.3</v>
      </c>
      <c r="H83">
        <f t="shared" si="8"/>
        <v>480</v>
      </c>
      <c r="I83">
        <f t="shared" si="9"/>
        <v>480</v>
      </c>
    </row>
    <row r="84" ht="30" spans="1:9">
      <c r="A84" s="59">
        <v>20344</v>
      </c>
      <c r="B84" s="59" t="s">
        <v>2853</v>
      </c>
      <c r="C84" s="57" t="s">
        <v>2794</v>
      </c>
      <c r="D84" s="58">
        <v>916.3</v>
      </c>
      <c r="E84" s="21" t="str">
        <f t="shared" si="5"/>
        <v>MOBILIZAÇÃO E DESMOBILIZAÇÃO DE CONTEINER LOCADO PARA BARRACÃO DE OBRA</v>
      </c>
      <c r="F84" s="21" t="str">
        <f t="shared" si="6"/>
        <v>UND</v>
      </c>
      <c r="G84">
        <f t="shared" si="7"/>
        <v>885.64</v>
      </c>
      <c r="H84">
        <f t="shared" si="8"/>
        <v>700</v>
      </c>
      <c r="I84">
        <f t="shared" si="9"/>
        <v>700</v>
      </c>
    </row>
    <row r="85" ht="30" spans="1:9">
      <c r="A85" s="59">
        <v>20346</v>
      </c>
      <c r="B85" s="59" t="s">
        <v>2854</v>
      </c>
      <c r="C85" s="57" t="s">
        <v>2789</v>
      </c>
      <c r="D85" s="58">
        <v>8.53</v>
      </c>
      <c r="E85" s="21" t="str">
        <f t="shared" si="5"/>
        <v>LOCAÇÃO DE ANDAIME METÁLICO PARA FACHADA - TIPO TORRE (ALUGUEL MENSAL)</v>
      </c>
      <c r="F85" s="21" t="str">
        <f t="shared" si="6"/>
        <v>M</v>
      </c>
      <c r="G85">
        <f t="shared" si="7"/>
        <v>8.25</v>
      </c>
      <c r="H85">
        <f t="shared" si="8"/>
        <v>6.52</v>
      </c>
      <c r="I85">
        <f t="shared" si="9"/>
        <v>6.52</v>
      </c>
    </row>
    <row r="86" ht="90" spans="1:9">
      <c r="A86" s="59">
        <v>20348</v>
      </c>
      <c r="B86" s="59" t="s">
        <v>2855</v>
      </c>
      <c r="C86" s="57" t="s">
        <v>2772</v>
      </c>
      <c r="D86" s="58">
        <v>22.54</v>
      </c>
      <c r="E86" s="21" t="str">
        <f t="shared" si="5"/>
        <v>FORNECIMENTO E INSTALAÇÃO DE PROTEÇÃO PARA ANDAIME FACHADEIRO CONSIDERANDO PLATAFORMA, RODAPÉ E GUARDA-CORPO EM MADEIRA, INCLUSIVE ENTELAMENTO, CONFORME NR-18 (MEDIDO POR M2 DE FACHADA)</v>
      </c>
      <c r="F86" s="21" t="str">
        <f t="shared" si="6"/>
        <v>M2</v>
      </c>
      <c r="G86">
        <f t="shared" si="7"/>
        <v>21.79</v>
      </c>
      <c r="H86">
        <f t="shared" si="8"/>
        <v>17.22</v>
      </c>
      <c r="I86">
        <f t="shared" si="9"/>
        <v>17.22</v>
      </c>
    </row>
    <row r="87" ht="90" spans="1:9">
      <c r="A87" s="59">
        <v>20350</v>
      </c>
      <c r="B87" s="59" t="s">
        <v>2856</v>
      </c>
      <c r="C87" s="57" t="s">
        <v>2789</v>
      </c>
      <c r="D87" s="58">
        <v>143.85</v>
      </c>
      <c r="E87" s="21" t="str">
        <f t="shared" si="5"/>
        <v>TAPUME TELHA METÁLICA ONDULADA 0,50MM BRANCA H=2,20M, INCL. MONTAGEM ESTR. MAD. 8"X8", C/ADESIVO "IOPES" 60X60CM A CADA 10M, INCL. FAIXAS PINT. ESMALTE SINT. CORES AZUL C/ H=30CM E ROSA C/ H=10CM (REAPROVEITAMENTO 2X)</v>
      </c>
      <c r="F87" s="21" t="str">
        <f t="shared" si="6"/>
        <v>M</v>
      </c>
      <c r="G87">
        <f t="shared" si="7"/>
        <v>139.03</v>
      </c>
      <c r="H87">
        <f t="shared" si="8"/>
        <v>109.89</v>
      </c>
      <c r="I87">
        <f t="shared" si="9"/>
        <v>109.89</v>
      </c>
    </row>
    <row r="88" ht="105" spans="1:9">
      <c r="A88" s="59">
        <v>20351</v>
      </c>
      <c r="B88" s="59" t="s">
        <v>2857</v>
      </c>
      <c r="C88" s="57" t="s">
        <v>2789</v>
      </c>
      <c r="D88" s="58">
        <v>172.88</v>
      </c>
      <c r="E88" s="21" t="str">
        <f t="shared" si="5"/>
        <v>TAPUME MADEIRA COMPENSADA RESINADA E= 12MM H=2,20M, ESTR. C/ MAD REFLOREST., INCL MONT, PINTURA ESMALTE SINT, ADESIVO "IOPES" 60X60CM A CADA 10M E FAIXAS C/ PINTURA ESMALTE SINTÉTICO NAS CORES AZUL C/ H=30CM E ROSA C/ H=10CM</v>
      </c>
      <c r="F88" s="21" t="str">
        <f t="shared" si="6"/>
        <v>M</v>
      </c>
      <c r="G88">
        <f t="shared" si="7"/>
        <v>167.09</v>
      </c>
      <c r="H88">
        <f t="shared" si="8"/>
        <v>132.07</v>
      </c>
      <c r="I88">
        <f t="shared" si="9"/>
        <v>132.07</v>
      </c>
    </row>
    <row r="89" ht="120" spans="1:9">
      <c r="A89" s="59">
        <v>20352</v>
      </c>
      <c r="B89" s="59" t="s">
        <v>2858</v>
      </c>
      <c r="C89" s="57" t="s">
        <v>2859</v>
      </c>
      <c r="D89" s="58">
        <v>712.1</v>
      </c>
      <c r="E89" s="21" t="str">
        <f t="shared" si="5"/>
        <v>ALUGUEL MENSAL CONTAINER PARA ESCRITÓRIO, DIM. 6.00X2.40M, C/ BANHEIRO (VASO+LAVAT+CHUVEIRO E BÁSC), INCL. PORTA, 2 JANELAS, ABERT P/ AR COND., 2 PT ILUMINAÇÃO, 2 TOM. ELÉT. E 1 TOM.TELEF. ISOLAM.TÉRMICO(TETO E PAREDES), PISO EM COMP. NAVAL, CERT. NR18, INCL. LAUDO DESCONTAMINAÇÃO.</v>
      </c>
      <c r="F89" s="21" t="str">
        <f t="shared" si="6"/>
        <v>MS</v>
      </c>
      <c r="G89">
        <f t="shared" si="7"/>
        <v>688.27</v>
      </c>
      <c r="H89">
        <f t="shared" si="8"/>
        <v>544</v>
      </c>
      <c r="I89">
        <f t="shared" si="9"/>
        <v>544</v>
      </c>
    </row>
    <row r="90" ht="105" spans="1:9">
      <c r="A90" s="59">
        <v>20353</v>
      </c>
      <c r="B90" s="59" t="s">
        <v>2860</v>
      </c>
      <c r="C90" s="57" t="s">
        <v>2859</v>
      </c>
      <c r="D90" s="58">
        <v>688.53</v>
      </c>
      <c r="E90" s="21" t="str">
        <f t="shared" si="5"/>
        <v>ALUGUEL MENSAL CONTAINER PARA REFEITORIO, INCL. PORTA, 2 JANELAS, ABERT P/ AR COND., 2 PT ILUMINAÇÃO, 2 TOMADAS ELÉT. E 1 TOMADA TELEF. ISOLAMENTO TÉRMICO (PAREDES E TETO), PISO EM COMP. NAVAL PINTADO, CERT. NR18, INCL. LAUDO DESCONTAMINAÇÃO.</v>
      </c>
      <c r="F90" s="21" t="str">
        <f t="shared" si="6"/>
        <v>MS</v>
      </c>
      <c r="G90">
        <f t="shared" si="7"/>
        <v>665.5</v>
      </c>
      <c r="H90">
        <f t="shared" si="8"/>
        <v>526</v>
      </c>
      <c r="I90">
        <f t="shared" si="9"/>
        <v>526</v>
      </c>
    </row>
    <row r="91" ht="75" spans="1:9">
      <c r="A91" s="59">
        <v>20354</v>
      </c>
      <c r="B91" s="59" t="s">
        <v>2861</v>
      </c>
      <c r="C91" s="57" t="s">
        <v>2859</v>
      </c>
      <c r="D91" s="58">
        <v>431.97</v>
      </c>
      <c r="E91" s="21" t="str">
        <f t="shared" si="5"/>
        <v>ALUGUEL MENSAL CONTAINER PARA VESTIÁRIO, INCL. PORTA, VENEZIANAS DE CIRCULAÇÃO, 1 PT ILUMINAÇÃO, ISOLAMENTO TÉRMICO (TETO), PISO EM COMP. NAVAL PINTADO, CERT. NR18, INCL. LAUDO DESCONTAMINAÇÃO.</v>
      </c>
      <c r="F91" s="21" t="str">
        <f t="shared" si="6"/>
        <v>MS</v>
      </c>
      <c r="G91">
        <f t="shared" si="7"/>
        <v>417.52</v>
      </c>
      <c r="H91">
        <f t="shared" si="8"/>
        <v>330</v>
      </c>
      <c r="I91">
        <f t="shared" si="9"/>
        <v>330</v>
      </c>
    </row>
    <row r="92" ht="90" spans="1:9">
      <c r="A92" s="59">
        <v>20355</v>
      </c>
      <c r="B92" s="59" t="s">
        <v>2862</v>
      </c>
      <c r="C92" s="57" t="s">
        <v>2859</v>
      </c>
      <c r="D92" s="58">
        <v>763.58</v>
      </c>
      <c r="E92" s="21" t="str">
        <f t="shared" si="5"/>
        <v>ALUGUEL MENSAL CONTAINER SANITÁRIO, INCL PORTA, BÁSC, 2 PTOS LUZ, 1 PTO ATERRAM., 3VASOS, 3LAVATÓRIOS, CALHA MICTÓRIO, 6 CHUVEIROS (1 ELETRICO), TORN.,REGISTROS, PISO COMP. NAVAL PINTADO, CERT NR18 E LAUDO DESCONTAMINAÇÃO</v>
      </c>
      <c r="F92" s="21" t="str">
        <f t="shared" si="6"/>
        <v>MS</v>
      </c>
      <c r="G92">
        <f t="shared" si="7"/>
        <v>738.03</v>
      </c>
      <c r="H92">
        <f t="shared" si="8"/>
        <v>583.33</v>
      </c>
      <c r="I92">
        <f t="shared" si="9"/>
        <v>583.33</v>
      </c>
    </row>
    <row r="93" ht="75" spans="1:9">
      <c r="A93" s="59">
        <v>20356</v>
      </c>
      <c r="B93" s="59" t="s">
        <v>2863</v>
      </c>
      <c r="C93" s="57" t="s">
        <v>2859</v>
      </c>
      <c r="D93" s="58">
        <v>466</v>
      </c>
      <c r="E93" s="21" t="str">
        <f t="shared" si="5"/>
        <v>ALUGUEL MENSAL CONTAINER PARA ALMOXARIFADO, INCL. PORTA, 2 JANELAS, 1 PT ILUMINAÇÃO, ISOLAMENTO TÉRMICO (TETO), PISO EM COMP. NAVAL PINTADO, CERT. NR18, INCL. LAUDO DESCONTAMINAÇÃO.</v>
      </c>
      <c r="F93" s="21" t="str">
        <f t="shared" si="6"/>
        <v>MS</v>
      </c>
      <c r="G93">
        <f t="shared" si="7"/>
        <v>450.41</v>
      </c>
      <c r="H93">
        <f t="shared" si="8"/>
        <v>356</v>
      </c>
      <c r="I93">
        <f t="shared" si="9"/>
        <v>356</v>
      </c>
    </row>
    <row r="94" ht="60" spans="1:9">
      <c r="A94" s="56">
        <v>207</v>
      </c>
      <c r="B94" s="56" t="s">
        <v>2864</v>
      </c>
      <c r="C94" s="57"/>
      <c r="D94" s="58"/>
      <c r="E94" s="21" t="str">
        <f t="shared" si="5"/>
        <v>INSTALAÇÃO DO CANTEIRO DE OBRAS (UTILIZAÇÃO 1 VEZ), PROJETO PADRÃO LABOR - NR.18 (OBRAS COM PRAZO DE EXECUÇÃO SUPERIOR A 12 MESES)</v>
      </c>
      <c r="F94" s="21" t="str">
        <f t="shared" si="6"/>
        <v/>
      </c>
      <c r="G94">
        <f t="shared" si="7"/>
        <v>0</v>
      </c>
      <c r="H94">
        <f t="shared" si="8"/>
        <v>0</v>
      </c>
      <c r="I94">
        <f t="shared" si="9"/>
        <v>0</v>
      </c>
    </row>
    <row r="95" ht="90" spans="1:9">
      <c r="A95" s="59">
        <v>20701</v>
      </c>
      <c r="B95" s="59" t="s">
        <v>2865</v>
      </c>
      <c r="C95" s="57" t="s">
        <v>2772</v>
      </c>
      <c r="D95" s="58">
        <v>598.8</v>
      </c>
      <c r="E95" s="21" t="str">
        <f t="shared" si="5"/>
        <v>BARRACÃO PARA ESCRITÓRIO COM SANITÁRIO ÁREA DE 14.50 M2, DE CHAPA DE COMPENS. 12MM E PONTALETE 8X8CM, PISO CIMENTADO E COBERTURA DE TELHA DE FIBROC. 6MM, INCL. PONTO DE LUZ E CX. DE INSPEÇÃO, CONF. PROJETO (1 UTILIZAÇÃO)</v>
      </c>
      <c r="F95" s="21" t="str">
        <f t="shared" si="6"/>
        <v>M2</v>
      </c>
      <c r="G95">
        <f t="shared" si="7"/>
        <v>578.77</v>
      </c>
      <c r="H95">
        <f t="shared" si="8"/>
        <v>457.45</v>
      </c>
      <c r="I95">
        <f t="shared" si="9"/>
        <v>457.45</v>
      </c>
    </row>
    <row r="96" ht="90" spans="1:9">
      <c r="A96" s="59">
        <v>20702</v>
      </c>
      <c r="B96" s="59" t="s">
        <v>2866</v>
      </c>
      <c r="C96" s="57" t="s">
        <v>2772</v>
      </c>
      <c r="D96" s="58">
        <v>413.46</v>
      </c>
      <c r="E96" s="21" t="str">
        <f t="shared" si="5"/>
        <v>BARRACÃO PARA ALMOXARIFADO ÁREA DE 10.90M2, DE CHAPA DE COMPENSADO DE 12MM E PONTALETE 8X8CM, PISO CIMENTADO E COBERTURA DE TELHAS DE FIBROCIMENTO DE 6MM, INCL. PONTO DE LUZ, CONF. PROJETO (1 UTILIZAÇÃO)</v>
      </c>
      <c r="F96" s="21" t="str">
        <f t="shared" si="6"/>
        <v>M2</v>
      </c>
      <c r="G96">
        <f t="shared" si="7"/>
        <v>399.63</v>
      </c>
      <c r="H96">
        <f t="shared" si="8"/>
        <v>315.86</v>
      </c>
      <c r="I96">
        <f t="shared" si="9"/>
        <v>315.86</v>
      </c>
    </row>
    <row r="97" ht="90" spans="1:9">
      <c r="A97" s="59">
        <v>20703</v>
      </c>
      <c r="B97" s="59" t="s">
        <v>2867</v>
      </c>
      <c r="C97" s="57" t="s">
        <v>2772</v>
      </c>
      <c r="D97" s="58">
        <v>358.97</v>
      </c>
      <c r="E97" s="21" t="str">
        <f t="shared" si="5"/>
        <v>BARRACÃO PARA DEPÓSITO DE CIMENTO ÁREA DE 10.90M2, DE CHAPA DE COMPENSADO 12MM E PONTALETES 8X8CM, PISO CIMENTADO E COBERTURA DE TELHAS DE FIBROCIMENTO DE 6MM, INCLUSIVE PONTO DE LUZ, CONF. PROJETO (1 UTILIZAÇÃO)</v>
      </c>
      <c r="F97" s="21" t="str">
        <f t="shared" si="6"/>
        <v>M2</v>
      </c>
      <c r="G97">
        <f t="shared" si="7"/>
        <v>346.96</v>
      </c>
      <c r="H97">
        <f t="shared" si="8"/>
        <v>274.23</v>
      </c>
      <c r="I97">
        <f t="shared" si="9"/>
        <v>274.23</v>
      </c>
    </row>
    <row r="98" ht="90" spans="1:9">
      <c r="A98" s="59">
        <v>20704</v>
      </c>
      <c r="B98" s="59" t="s">
        <v>2868</v>
      </c>
      <c r="C98" s="57" t="s">
        <v>2772</v>
      </c>
      <c r="D98" s="58">
        <v>388.88</v>
      </c>
      <c r="E98" s="21" t="str">
        <f t="shared" si="5"/>
        <v>REFEITÓRIO COM PAREDES DE CHAPA DE COMPENS. 12MM E PONTALETES 8X8CM, PISO CIMENT. E COB. DE TELHAS FIBROC. 6MM, INCL. PONTO DE LUZ E CX. DE INSPEÇÃO (CONS. 1.21 M2/FUNC./TURNO), CONF. PROJETO (1 UTILIZAÇÃO)</v>
      </c>
      <c r="F98" s="21" t="str">
        <f t="shared" si="6"/>
        <v>M2</v>
      </c>
      <c r="G98">
        <f t="shared" si="7"/>
        <v>375.87</v>
      </c>
      <c r="H98">
        <f t="shared" si="8"/>
        <v>297.08</v>
      </c>
      <c r="I98">
        <f t="shared" si="9"/>
        <v>297.08</v>
      </c>
    </row>
    <row r="99" ht="90" spans="1:9">
      <c r="A99" s="59">
        <v>20705</v>
      </c>
      <c r="B99" s="59" t="s">
        <v>2869</v>
      </c>
      <c r="C99" s="57" t="s">
        <v>2794</v>
      </c>
      <c r="D99" s="60">
        <v>11691.52</v>
      </c>
      <c r="E99" s="21" t="str">
        <f t="shared" si="5"/>
        <v>UNIDADE DE SANITÁRIO E VESTIÁRIO P/ ATÉ 20 FUNC. ÁREA DE 18.15M2, PAREDES DE CHAPA COMPENS. 12MM E PONTALETE 8X8CM, PISO CIMENTADO, COBERT. TELHA FIBROC. 6MM, INCL. INSTALAÇÃO DE LUZ E CX. DE INSPEÇÃO, CONF. PROJETO (1 UTILIZAÇÃO)</v>
      </c>
      <c r="F99" s="21" t="str">
        <f t="shared" si="6"/>
        <v>UND</v>
      </c>
      <c r="G99">
        <f t="shared" si="7"/>
        <v>11300.31</v>
      </c>
      <c r="H99">
        <f t="shared" si="8"/>
        <v>8931.64</v>
      </c>
      <c r="I99">
        <f t="shared" si="9"/>
        <v>8931.64</v>
      </c>
    </row>
    <row r="100" ht="90" spans="1:9">
      <c r="A100" s="59">
        <v>20706</v>
      </c>
      <c r="B100" s="59" t="s">
        <v>2870</v>
      </c>
      <c r="C100" s="57" t="s">
        <v>2794</v>
      </c>
      <c r="D100" s="60">
        <v>17835.31</v>
      </c>
      <c r="E100" s="21" t="str">
        <f t="shared" si="5"/>
        <v>UNIDADE DE SANITÁRIO E VESTIÁRIO DE 20 A 40 FUNC. ÁREA 25.40M2, PAREDES DE CHAPA COMPENS. 12MM E PONTALETE 8X8CM, PISO CIMENTADO, COBERT. TELHA FIBROC. 6MM, INCL. INST. DE LUZ E CX. DE INSPEÇÃO, CONF. PROJETO (1 UTILIZAÇÃO)</v>
      </c>
      <c r="F100" s="21" t="str">
        <f t="shared" si="6"/>
        <v>UND</v>
      </c>
      <c r="G100">
        <f t="shared" si="7"/>
        <v>17238.53</v>
      </c>
      <c r="H100">
        <f t="shared" si="8"/>
        <v>13625.14</v>
      </c>
      <c r="I100">
        <f t="shared" si="9"/>
        <v>13625.14</v>
      </c>
    </row>
    <row r="101" ht="90" spans="1:9">
      <c r="A101" s="59">
        <v>20707</v>
      </c>
      <c r="B101" s="59" t="s">
        <v>2871</v>
      </c>
      <c r="C101" s="57" t="s">
        <v>2794</v>
      </c>
      <c r="D101" s="60">
        <v>22461.41</v>
      </c>
      <c r="E101" s="21" t="str">
        <f t="shared" si="5"/>
        <v>UNIDADE DE SANITÁRIO E VESTIÁRIO DE 40 A 60 FUNC. ÁREA 33.90M2, PAREDES DE CHAPA COMPENS. 12MM E PONTALETE 8X8CM, PISO CIMENTADO, COBERT. TELHA FIBROC. 6MM, INCL. INST. DE LUZ E CX. DE INSPEÇÃO, CONF. PROJETO (1 UTILIZAÇÃO)</v>
      </c>
      <c r="F101" s="21" t="str">
        <f t="shared" si="6"/>
        <v>UND</v>
      </c>
      <c r="G101">
        <f t="shared" si="7"/>
        <v>21709.83</v>
      </c>
      <c r="H101">
        <f t="shared" si="8"/>
        <v>17159.21</v>
      </c>
      <c r="I101">
        <f t="shared" si="9"/>
        <v>17159.21</v>
      </c>
    </row>
    <row r="102" ht="90" spans="1:9">
      <c r="A102" s="59">
        <v>20708</v>
      </c>
      <c r="B102" s="59" t="s">
        <v>2872</v>
      </c>
      <c r="C102" s="57" t="s">
        <v>2772</v>
      </c>
      <c r="D102" s="58">
        <v>164.86</v>
      </c>
      <c r="E102" s="21" t="str">
        <f t="shared" si="5"/>
        <v>GALPÃO PARA SERRARIA E CARPINTARIA ÁREA 12.00M2, EM PEÇA DE MADEIRA 8X8CM E CONTRAVENTAMENTO DE 5X7CM, COBERTURA DE TELHA DE FIBROC. DE 6MM, INCLUSIVE PONTO E CABO DE ALIMENTAÇÃO DA MÁQUINA, CONF. PROJETO (1 UTILIZAÇÃO)</v>
      </c>
      <c r="F102" s="21" t="str">
        <f t="shared" si="6"/>
        <v>M2</v>
      </c>
      <c r="G102">
        <f t="shared" si="7"/>
        <v>159.34</v>
      </c>
      <c r="H102">
        <f t="shared" si="8"/>
        <v>125.94</v>
      </c>
      <c r="I102">
        <f t="shared" si="9"/>
        <v>125.94</v>
      </c>
    </row>
    <row r="103" ht="90" spans="1:9">
      <c r="A103" s="59">
        <v>20709</v>
      </c>
      <c r="B103" s="59" t="s">
        <v>2873</v>
      </c>
      <c r="C103" s="57" t="s">
        <v>2772</v>
      </c>
      <c r="D103" s="58">
        <v>220.02</v>
      </c>
      <c r="E103" s="21" t="str">
        <f t="shared" si="5"/>
        <v>GALPÃO PARA CORTE E ARMAÇÃO COM ÁREA DE 6.00M2, EM PEÇAS DE MADEIRA 8X8CM E CONTRAVENTAMENTO DE 5X7CM, COBERTURA DE TELHAS DE FIBROC. DE 6MM, INCLUSIVE PONTO E CABO DE ALIMENTAÇÃO DA MÁQUINA, CONF. PROJETO (1 UTILIZAÇÃO)</v>
      </c>
      <c r="F103" s="21" t="str">
        <f t="shared" si="6"/>
        <v>M2</v>
      </c>
      <c r="G103">
        <f t="shared" si="7"/>
        <v>212.65</v>
      </c>
      <c r="H103">
        <f t="shared" si="8"/>
        <v>168.08</v>
      </c>
      <c r="I103">
        <f t="shared" si="9"/>
        <v>168.08</v>
      </c>
    </row>
    <row r="104" ht="60" spans="1:9">
      <c r="A104" s="59">
        <v>20710</v>
      </c>
      <c r="B104" s="59" t="s">
        <v>2874</v>
      </c>
      <c r="C104" s="57" t="s">
        <v>2794</v>
      </c>
      <c r="D104" s="60">
        <v>1590.49</v>
      </c>
      <c r="E104" s="21" t="str">
        <f t="shared" si="5"/>
        <v>RESERVATÓRIO DE POLIESTILENO DE 500L, INCL. SUPORTE EM MADEIRA DE 7X12CM E 5X7CM, ELEVADO DE 4M, CONF. PROJETO (1 UTILIZAÇÃO)</v>
      </c>
      <c r="F104" s="21" t="str">
        <f t="shared" si="6"/>
        <v>UND</v>
      </c>
      <c r="G104">
        <f t="shared" si="7"/>
        <v>1537.27</v>
      </c>
      <c r="H104">
        <f t="shared" si="8"/>
        <v>1215.04</v>
      </c>
      <c r="I104">
        <f t="shared" si="9"/>
        <v>1215.04</v>
      </c>
    </row>
    <row r="105" ht="60" spans="1:9">
      <c r="A105" s="59">
        <v>20711</v>
      </c>
      <c r="B105" s="59" t="s">
        <v>2875</v>
      </c>
      <c r="C105" s="57" t="s">
        <v>2794</v>
      </c>
      <c r="D105" s="60">
        <v>1875.94</v>
      </c>
      <c r="E105" s="21" t="str">
        <f t="shared" si="5"/>
        <v>RESERVATÓRIO DE POLIESTILENO DE 1000 L, INCL. SUPORTE EM MADEIRA DE 7X12CM E 8X7CM, ELEVADO DE 4M, CONF. PROJETO (1 UTILIZAÇÃO)</v>
      </c>
      <c r="F105" s="21" t="str">
        <f t="shared" si="6"/>
        <v>UND</v>
      </c>
      <c r="G105">
        <f t="shared" si="7"/>
        <v>1813.17</v>
      </c>
      <c r="H105">
        <f t="shared" si="8"/>
        <v>1433.11</v>
      </c>
      <c r="I105">
        <f t="shared" si="9"/>
        <v>1433.11</v>
      </c>
    </row>
    <row r="106" ht="90" spans="1:9">
      <c r="A106" s="59">
        <v>20712</v>
      </c>
      <c r="B106" s="59" t="s">
        <v>2876</v>
      </c>
      <c r="C106" s="57" t="s">
        <v>2789</v>
      </c>
      <c r="D106" s="58">
        <v>34.2</v>
      </c>
      <c r="E106" s="21" t="str">
        <f t="shared" si="5"/>
        <v>REDE DE ÁGUA COM PADRÃO DE ENTRADA DÁGUA DIÂM. 3/4", CONF. ESPEC. CESAN, INCL. TUBOS E CONEXÕES PARA ALIMENTAÇÃO, DISTRIBUIÇÃO, EXTRAVASOR E LIMPEZA, CONS. O PADRÃO A 25M, CONF. PROJETO (1 UTILIZAÇÃO)</v>
      </c>
      <c r="F106" s="21" t="str">
        <f t="shared" si="6"/>
        <v>M</v>
      </c>
      <c r="G106">
        <f t="shared" si="7"/>
        <v>33.06</v>
      </c>
      <c r="H106">
        <f t="shared" si="8"/>
        <v>26.13</v>
      </c>
      <c r="I106">
        <f t="shared" si="9"/>
        <v>26.13</v>
      </c>
    </row>
    <row r="107" ht="90" spans="1:9">
      <c r="A107" s="59">
        <v>20713</v>
      </c>
      <c r="B107" s="59" t="s">
        <v>2877</v>
      </c>
      <c r="C107" s="57" t="s">
        <v>2789</v>
      </c>
      <c r="D107" s="58">
        <v>438.54</v>
      </c>
      <c r="E107" s="21" t="str">
        <f t="shared" si="5"/>
        <v>REDE DE LUZ, INCL. PADRÃO ENTRADA DE ENERGIA TRIFÁS., CABO DE LIGAÇÃO ATÉ BARRACÕES, QUADRO DE DISTRIB., DISJ. E CHAVE DE FORÇA (QUANDO NECESSÁRIO), CONS. 20M ENTRE PADRÃO ENTRADA E QDG, CONF. PROJETO (1 UTILIZAÇÃO)</v>
      </c>
      <c r="F107" s="21" t="str">
        <f t="shared" si="6"/>
        <v>M</v>
      </c>
      <c r="G107">
        <f t="shared" si="7"/>
        <v>423.87</v>
      </c>
      <c r="H107">
        <f t="shared" si="8"/>
        <v>335.02</v>
      </c>
      <c r="I107">
        <f t="shared" si="9"/>
        <v>335.02</v>
      </c>
    </row>
    <row r="108" ht="60" spans="1:9">
      <c r="A108" s="59">
        <v>20714</v>
      </c>
      <c r="B108" s="59" t="s">
        <v>2878</v>
      </c>
      <c r="C108" s="57" t="s">
        <v>2789</v>
      </c>
      <c r="D108" s="58">
        <v>287.55</v>
      </c>
      <c r="E108" s="21" t="str">
        <f t="shared" si="5"/>
        <v>REDE DE ESGOTO, CONTENDO FOSSA E FILTRO, INCLUSIVE TUBOS E CONEXÕES DE LIGAÇÃO ENTRE CAIXAS, CONSIDERANDO DISTÂNCIA DE 25M, CONFORME PROJETO (1 UTILIZAÇÃO)</v>
      </c>
      <c r="F108" s="21" t="str">
        <f t="shared" si="6"/>
        <v>M</v>
      </c>
      <c r="G108">
        <f t="shared" si="7"/>
        <v>277.93</v>
      </c>
      <c r="H108">
        <f t="shared" si="8"/>
        <v>219.67</v>
      </c>
      <c r="I108">
        <f t="shared" si="9"/>
        <v>219.67</v>
      </c>
    </row>
    <row r="109" ht="60" spans="1:9">
      <c r="A109" s="56">
        <v>208</v>
      </c>
      <c r="B109" s="56" t="s">
        <v>2879</v>
      </c>
      <c r="C109" s="57"/>
      <c r="D109" s="58"/>
      <c r="E109" s="21" t="str">
        <f t="shared" si="5"/>
        <v>INSTALAÇÃO DO CANTEIRO DE OBRAS (UTILIZAÇÃO 2 VEZES), PROJETO PADRÃO LABOR - NR.18 (OBRAS COM PRAZO DE EXECUÇÃO DE 6 A 12 MESES)</v>
      </c>
      <c r="F109" s="21" t="str">
        <f t="shared" si="6"/>
        <v/>
      </c>
      <c r="G109">
        <f t="shared" si="7"/>
        <v>0</v>
      </c>
      <c r="H109">
        <f t="shared" si="8"/>
        <v>0</v>
      </c>
      <c r="I109">
        <f t="shared" si="9"/>
        <v>0</v>
      </c>
    </row>
    <row r="110" ht="90" spans="1:9">
      <c r="A110" s="59">
        <v>20801</v>
      </c>
      <c r="B110" s="59" t="s">
        <v>2880</v>
      </c>
      <c r="C110" s="57" t="s">
        <v>2772</v>
      </c>
      <c r="D110" s="58">
        <v>460.65</v>
      </c>
      <c r="E110" s="21" t="str">
        <f t="shared" si="5"/>
        <v>BARRACÃO PARA ESCRITÓRIO COM SANITÁRIO ÁREA 14.50M2, DE CHAPA DE COMPENS. 12MM E PONTALETE 8X8CM, PISO CIMENTADO E COBERTURA DE TELHA DE FIBROC. 6MM, INCL. PONTO DE LUZ E CX. DE INSPEÇÃO, CONF. PROJETO (2 UTILIZAÇÕES)</v>
      </c>
      <c r="F110" s="21" t="str">
        <f t="shared" si="6"/>
        <v>M2</v>
      </c>
      <c r="G110">
        <f t="shared" si="7"/>
        <v>445.24</v>
      </c>
      <c r="H110">
        <f t="shared" si="8"/>
        <v>351.91</v>
      </c>
      <c r="I110">
        <f t="shared" si="9"/>
        <v>351.91</v>
      </c>
    </row>
    <row r="111" ht="90" spans="1:9">
      <c r="A111" s="59">
        <v>20802</v>
      </c>
      <c r="B111" s="59" t="s">
        <v>2881</v>
      </c>
      <c r="C111" s="57" t="s">
        <v>2772</v>
      </c>
      <c r="D111" s="58">
        <v>325.39</v>
      </c>
      <c r="E111" s="21" t="str">
        <f t="shared" si="5"/>
        <v>BARRACÃO PARA ALMOXARIFADO ÁREA DE 10.90M2, DE CHAPA DE COMPENSADO 12MM E PONTALETES 8X8CM, PISO CIMENTADO E COBERTURA DE TELHA DE FIBROCIMENTO DE 6MM, INCLUSIVE PONTO DE LUZ, CONF. PROJETO (2 UTILIZAÇÕES)</v>
      </c>
      <c r="F111" s="21" t="str">
        <f t="shared" si="6"/>
        <v>M2</v>
      </c>
      <c r="G111">
        <f t="shared" si="7"/>
        <v>314.5</v>
      </c>
      <c r="H111">
        <f t="shared" si="8"/>
        <v>248.58</v>
      </c>
      <c r="I111">
        <f t="shared" si="9"/>
        <v>248.58</v>
      </c>
    </row>
    <row r="112" ht="90" spans="1:9">
      <c r="A112" s="59">
        <v>20803</v>
      </c>
      <c r="B112" s="59" t="s">
        <v>2882</v>
      </c>
      <c r="C112" s="57" t="s">
        <v>2772</v>
      </c>
      <c r="D112" s="58">
        <v>283.86</v>
      </c>
      <c r="E112" s="21" t="str">
        <f t="shared" si="5"/>
        <v>BARRACÃO PARA DEPÓSITO DE CIMENTO ÁREA DE 10.90M2, DE CHAPA DE COMPENSADO 12MM E PONTALETES 8X8CM, PISO CIMENTADO E COBERTURA DE TELHAS DE FIBROCIMENTO DE 6MM, INCLUSIVE PONTO DE LUZ, CONF. PROJETO (2 UTILIZAÇÕES)</v>
      </c>
      <c r="F112" s="21" t="str">
        <f t="shared" si="6"/>
        <v>M2</v>
      </c>
      <c r="G112">
        <f t="shared" si="7"/>
        <v>274.36</v>
      </c>
      <c r="H112">
        <f t="shared" si="8"/>
        <v>216.85</v>
      </c>
      <c r="I112">
        <f t="shared" si="9"/>
        <v>216.85</v>
      </c>
    </row>
    <row r="113" ht="90" spans="1:9">
      <c r="A113" s="59">
        <v>20804</v>
      </c>
      <c r="B113" s="59" t="s">
        <v>2883</v>
      </c>
      <c r="C113" s="57" t="s">
        <v>2772</v>
      </c>
      <c r="D113" s="58">
        <v>311.78</v>
      </c>
      <c r="E113" s="21" t="str">
        <f t="shared" si="5"/>
        <v>REFEITÓRIO COM PAREDES DE CHAPA DE COMPENS. 12MM E PONTALETES 8X8CM, PISO CIMENT. E COBERT. DE TELHAS FIBROC. 6MM, INCL. PONTO DE LUZ E CX. DE INSPEÇÃO (CONS. 1.21M2/FUNC./TURNO), CONF. PROJETO (2 UTILIZAÇÃO)</v>
      </c>
      <c r="F113" s="21" t="str">
        <f t="shared" si="6"/>
        <v>M2</v>
      </c>
      <c r="G113">
        <f t="shared" si="7"/>
        <v>301.35</v>
      </c>
      <c r="H113">
        <f t="shared" si="8"/>
        <v>238.18</v>
      </c>
      <c r="I113">
        <f t="shared" si="9"/>
        <v>238.18</v>
      </c>
    </row>
    <row r="114" ht="90" spans="1:9">
      <c r="A114" s="59">
        <v>20805</v>
      </c>
      <c r="B114" s="59" t="s">
        <v>2884</v>
      </c>
      <c r="C114" s="57" t="s">
        <v>2794</v>
      </c>
      <c r="D114" s="60">
        <v>9284.03</v>
      </c>
      <c r="E114" s="21" t="str">
        <f t="shared" si="5"/>
        <v>UNIDADE DE SANITÁRIO E VESTIÁRIO PARA ATÉ 20 FUNC. ÁREA 18.15M2, PAREDES DE CHAPA COMPENS. 12MM E PONTALETE 8X8CM, PISO CIMENTADO, COBERT. TELHA FIBROC. 6MM, INCL. INST. DE LUZ E CX. DE INSPEÇÃO, CONF. PROJETO (2 UTILIZAÇÕES)</v>
      </c>
      <c r="F114" s="21" t="str">
        <f t="shared" si="6"/>
        <v>UND</v>
      </c>
      <c r="G114">
        <f t="shared" si="7"/>
        <v>8973.38</v>
      </c>
      <c r="H114">
        <f t="shared" si="8"/>
        <v>7092.46</v>
      </c>
      <c r="I114">
        <f t="shared" si="9"/>
        <v>7092.46</v>
      </c>
    </row>
    <row r="115" ht="90" spans="1:9">
      <c r="A115" s="59">
        <v>20806</v>
      </c>
      <c r="B115" s="59" t="s">
        <v>2885</v>
      </c>
      <c r="C115" s="57" t="s">
        <v>2794</v>
      </c>
      <c r="D115" s="60">
        <v>14129.18</v>
      </c>
      <c r="E115" s="21" t="str">
        <f t="shared" si="5"/>
        <v>UNIDADE DE SANITÁRIO E VESTIÁRIO DE 20 A 40 FUNC. ÁREA 25.40M2, PAREDES DE CHAPA COMPENS. 12MM E PONTALETE 8X8CM, PISO CIMENTADO, COBERT. TELHA FIBROC. 6MM, INCL. INST. DE LUZ E CX. DE INSPEÇÃO, CONF. PROJETO (2 UTILIZAÇÕES)</v>
      </c>
      <c r="F115" s="21" t="str">
        <f t="shared" si="6"/>
        <v>UND</v>
      </c>
      <c r="G115">
        <f t="shared" si="7"/>
        <v>13656.4</v>
      </c>
      <c r="H115">
        <f t="shared" si="8"/>
        <v>10793.87</v>
      </c>
      <c r="I115">
        <f t="shared" si="9"/>
        <v>10793.87</v>
      </c>
    </row>
    <row r="116" ht="90" spans="1:9">
      <c r="A116" s="59">
        <v>20807</v>
      </c>
      <c r="B116" s="59" t="s">
        <v>2886</v>
      </c>
      <c r="C116" s="57" t="s">
        <v>2794</v>
      </c>
      <c r="D116" s="60">
        <v>17743.81</v>
      </c>
      <c r="E116" s="21" t="str">
        <f t="shared" si="5"/>
        <v>UNIDADE DE SANITÁRIO E VESTIÁRIO DE 40 A 60 FUNC. ÁREA 33.90M2, PAREDES DE CHAPA COMPENS. 12MM E PONTALETE 8X8CM, PISO CIMENTADO, COBERT. TELHA FIBROC. 6MM, INCL. INST. DE LUZ E CX. DE INSPEÇÃO, CONF. PROJETO (2 UTILIZAÇÕES)</v>
      </c>
      <c r="F116" s="21" t="str">
        <f t="shared" si="6"/>
        <v>UND</v>
      </c>
      <c r="G116">
        <f t="shared" si="7"/>
        <v>17150.09</v>
      </c>
      <c r="H116">
        <f t="shared" si="8"/>
        <v>13555.24</v>
      </c>
      <c r="I116">
        <f t="shared" si="9"/>
        <v>13555.24</v>
      </c>
    </row>
    <row r="117" ht="90" spans="1:9">
      <c r="A117" s="59">
        <v>20808</v>
      </c>
      <c r="B117" s="59" t="s">
        <v>2887</v>
      </c>
      <c r="C117" s="57" t="s">
        <v>2772</v>
      </c>
      <c r="D117" s="58">
        <v>115.91</v>
      </c>
      <c r="E117" s="21" t="str">
        <f t="shared" si="5"/>
        <v>GALPÃO PARA SERRARIA E CARPINTARIA ÁREA 12.00M2, EM PEÇAS DE MADEIRA 8X8CM E CONTRAVENTAMENTO DE 5X7CM, COBERTURA DE TELHAS DE FIBROC. DE 6MM, INCLUSIVE PONTO E CABO DE ALIMENTAÇÃO DA MÁQUINA, CONF. PROJETO (2 UTILIZAÇÕES)</v>
      </c>
      <c r="F117" s="21" t="str">
        <f t="shared" si="6"/>
        <v>M2</v>
      </c>
      <c r="G117">
        <f t="shared" si="7"/>
        <v>112.03</v>
      </c>
      <c r="H117">
        <f t="shared" si="8"/>
        <v>88.55</v>
      </c>
      <c r="I117">
        <f t="shared" si="9"/>
        <v>88.55</v>
      </c>
    </row>
    <row r="118" ht="90" spans="1:9">
      <c r="A118" s="59">
        <v>20809</v>
      </c>
      <c r="B118" s="59" t="s">
        <v>2888</v>
      </c>
      <c r="C118" s="57" t="s">
        <v>2772</v>
      </c>
      <c r="D118" s="58">
        <v>158.9</v>
      </c>
      <c r="E118" s="21" t="str">
        <f t="shared" si="5"/>
        <v>GALPÃO PARA CORTE E ARMAÇÃO COM ÁREA DE 6.00M2, DE PEÇAS DE MADEIRA 8X8CM E CONTRAVENTAMENTO DE 5X7CM, COBERTURA DE TELHAS DE FIBROC. DE 6MM, INCLUSIVE PONTO E CABO DE ALIMENTAÇÃO DA MÁQUINA, CONF. PROJETO (2 UTILIZAÇÕES)</v>
      </c>
      <c r="F118" s="21" t="str">
        <f t="shared" si="6"/>
        <v>M2</v>
      </c>
      <c r="G118">
        <f t="shared" si="7"/>
        <v>153.58</v>
      </c>
      <c r="H118">
        <f t="shared" si="8"/>
        <v>121.39</v>
      </c>
      <c r="I118">
        <f t="shared" si="9"/>
        <v>121.39</v>
      </c>
    </row>
    <row r="119" ht="60" spans="1:9">
      <c r="A119" s="59">
        <v>20810</v>
      </c>
      <c r="B119" s="59" t="s">
        <v>2889</v>
      </c>
      <c r="C119" s="57" t="s">
        <v>2794</v>
      </c>
      <c r="D119" s="58">
        <v>994.89</v>
      </c>
      <c r="E119" s="21" t="str">
        <f t="shared" si="5"/>
        <v>RESERVATÓRIO DE POLIESTILENO DE 500 L, INCL. SUPORTE EM MADEIRA DE 7X12CM E 5X7CM, ELEVADO DE 4M, CONFORME PROJETO (2 UTILIZAÇÕES)</v>
      </c>
      <c r="F119" s="21" t="str">
        <f t="shared" si="6"/>
        <v>UND</v>
      </c>
      <c r="G119">
        <f t="shared" si="7"/>
        <v>961.6</v>
      </c>
      <c r="H119">
        <f t="shared" si="8"/>
        <v>760.04</v>
      </c>
      <c r="I119">
        <f t="shared" si="9"/>
        <v>760.04</v>
      </c>
    </row>
    <row r="120" ht="60" spans="1:9">
      <c r="A120" s="59">
        <v>20811</v>
      </c>
      <c r="B120" s="59" t="s">
        <v>2890</v>
      </c>
      <c r="C120" s="57" t="s">
        <v>2794</v>
      </c>
      <c r="D120" s="60">
        <v>1156.34</v>
      </c>
      <c r="E120" s="21" t="str">
        <f t="shared" si="5"/>
        <v>RESERVATÓRIO DE POLIESTILENO DE 1000 L, INCLUSIVE SUPORTE EM MADEIRA DE 7X12CM E 5X7CM, ELEVADO DE 4M, CONFORME PROJETO (2 UTILIZAÇÕES)</v>
      </c>
      <c r="F120" s="21" t="str">
        <f t="shared" si="6"/>
        <v>UND</v>
      </c>
      <c r="G120">
        <f t="shared" si="7"/>
        <v>1117.65</v>
      </c>
      <c r="H120">
        <f t="shared" si="8"/>
        <v>883.38</v>
      </c>
      <c r="I120">
        <f t="shared" si="9"/>
        <v>883.38</v>
      </c>
    </row>
    <row r="121" ht="90" spans="1:9">
      <c r="A121" s="59">
        <v>20812</v>
      </c>
      <c r="B121" s="59" t="s">
        <v>2891</v>
      </c>
      <c r="C121" s="57" t="s">
        <v>2789</v>
      </c>
      <c r="D121" s="58">
        <v>25.17</v>
      </c>
      <c r="E121" s="21" t="str">
        <f t="shared" si="5"/>
        <v>REDE DE ÁGUA, COM PADRÃO DE ENTRADA DÁGUA DIÂM. 3/4", CONF. ESPEC. CESAN, INCL. TUBOS E CONEXÕES PARA ALIMENTAÇÃO, DISTRIBUIÇÃO, EXTRAVASOR E LIMPEZA, CONS. O PADRÃO A 25M, CONF. PROJETO (2 UTILIZAÇÕES)</v>
      </c>
      <c r="F121" s="21" t="str">
        <f t="shared" si="6"/>
        <v>M</v>
      </c>
      <c r="G121">
        <f t="shared" si="7"/>
        <v>24.33</v>
      </c>
      <c r="H121">
        <f t="shared" si="8"/>
        <v>19.2284186401833</v>
      </c>
      <c r="I121">
        <f>D121/(1+$E$1)</f>
        <v>19.2284186401833</v>
      </c>
    </row>
    <row r="122" spans="1:9">
      <c r="A122" s="56">
        <v>3</v>
      </c>
      <c r="B122" s="56" t="s">
        <v>2892</v>
      </c>
      <c r="C122" s="57"/>
      <c r="D122" s="58"/>
      <c r="E122" s="21" t="str">
        <f t="shared" si="5"/>
        <v>MOVIMENTO DE TERRA</v>
      </c>
      <c r="F122" s="21" t="str">
        <f t="shared" si="6"/>
        <v/>
      </c>
      <c r="G122">
        <f t="shared" si="7"/>
        <v>0</v>
      </c>
      <c r="H122">
        <f t="shared" si="8"/>
        <v>0</v>
      </c>
      <c r="I122">
        <f t="shared" si="9"/>
        <v>0</v>
      </c>
    </row>
    <row r="123" spans="1:9">
      <c r="A123" s="56">
        <v>301</v>
      </c>
      <c r="B123" s="56" t="s">
        <v>2893</v>
      </c>
      <c r="C123" s="57"/>
      <c r="D123" s="58"/>
      <c r="E123" s="21" t="str">
        <f t="shared" si="5"/>
        <v>ESCAVAÇÕES</v>
      </c>
      <c r="F123" s="21" t="str">
        <f t="shared" si="6"/>
        <v/>
      </c>
      <c r="G123">
        <f t="shared" si="7"/>
        <v>0</v>
      </c>
      <c r="H123">
        <f t="shared" si="8"/>
        <v>0</v>
      </c>
      <c r="I123">
        <f t="shared" si="9"/>
        <v>0</v>
      </c>
    </row>
    <row r="124" ht="30" spans="1:9">
      <c r="A124" s="59">
        <v>30101</v>
      </c>
      <c r="B124" s="59" t="s">
        <v>2894</v>
      </c>
      <c r="C124" s="57" t="s">
        <v>2781</v>
      </c>
      <c r="D124" s="58">
        <v>45.19</v>
      </c>
      <c r="E124" s="21" t="str">
        <f t="shared" si="5"/>
        <v>ESCAVAÇÃO MANUAL EM MATERIAL DE 1A. CATEGORIA, ATÉ 1.50 M DE PROFUNDIDADE</v>
      </c>
      <c r="F124" s="21" t="str">
        <f t="shared" si="6"/>
        <v>M3</v>
      </c>
      <c r="G124">
        <f t="shared" si="7"/>
        <v>43.67</v>
      </c>
      <c r="H124">
        <f t="shared" si="8"/>
        <v>34.52</v>
      </c>
      <c r="I124">
        <f t="shared" si="9"/>
        <v>34.52</v>
      </c>
    </row>
    <row r="125" ht="30" spans="1:9">
      <c r="A125" s="59">
        <v>30102</v>
      </c>
      <c r="B125" s="59" t="s">
        <v>2895</v>
      </c>
      <c r="C125" s="57" t="s">
        <v>2781</v>
      </c>
      <c r="D125" s="58">
        <v>76.46</v>
      </c>
      <c r="E125" s="21" t="str">
        <f t="shared" si="5"/>
        <v>ESCAVAÇÃO MANUAL EM MATERIAL DE 2A. CATEGORIA, ATÉ 1.50 M DE PROFUNDIDADE</v>
      </c>
      <c r="F125" s="21" t="str">
        <f t="shared" si="6"/>
        <v>M3</v>
      </c>
      <c r="G125">
        <f t="shared" si="7"/>
        <v>73.9</v>
      </c>
      <c r="H125">
        <f t="shared" si="8"/>
        <v>58.41</v>
      </c>
      <c r="I125">
        <f t="shared" si="9"/>
        <v>58.41</v>
      </c>
    </row>
    <row r="126" ht="30" spans="1:9">
      <c r="A126" s="59">
        <v>30103</v>
      </c>
      <c r="B126" s="59" t="s">
        <v>2896</v>
      </c>
      <c r="C126" s="57" t="s">
        <v>2781</v>
      </c>
      <c r="D126" s="58">
        <v>13.56</v>
      </c>
      <c r="E126" s="21" t="str">
        <f t="shared" si="5"/>
        <v>ESCAVAÇÃO MECÂNICA EM MATERIAL DE 1A. CATEGORIA</v>
      </c>
      <c r="F126" s="21" t="str">
        <f t="shared" si="6"/>
        <v>M3</v>
      </c>
      <c r="G126">
        <f t="shared" si="7"/>
        <v>13.11</v>
      </c>
      <c r="H126">
        <f t="shared" si="8"/>
        <v>10.36</v>
      </c>
      <c r="I126">
        <f t="shared" si="9"/>
        <v>10.36</v>
      </c>
    </row>
    <row r="127" ht="30" spans="1:9">
      <c r="A127" s="59">
        <v>30104</v>
      </c>
      <c r="B127" s="59" t="s">
        <v>2897</v>
      </c>
      <c r="C127" s="57" t="s">
        <v>2781</v>
      </c>
      <c r="D127" s="58">
        <v>18.95</v>
      </c>
      <c r="E127" s="21" t="str">
        <f t="shared" si="5"/>
        <v>ESCAVAÇÃO MECÂNICA EM MATERIAL DE 2A. CATEGORIA</v>
      </c>
      <c r="F127" s="21" t="str">
        <f t="shared" si="6"/>
        <v>M3</v>
      </c>
      <c r="G127">
        <f t="shared" si="7"/>
        <v>18.32</v>
      </c>
      <c r="H127">
        <f t="shared" si="8"/>
        <v>14.48</v>
      </c>
      <c r="I127">
        <f t="shared" si="9"/>
        <v>14.48</v>
      </c>
    </row>
    <row r="128" ht="30" spans="1:9">
      <c r="A128" s="59">
        <v>30119</v>
      </c>
      <c r="B128" s="59" t="s">
        <v>2898</v>
      </c>
      <c r="C128" s="57" t="s">
        <v>2772</v>
      </c>
      <c r="D128" s="58">
        <v>23.63</v>
      </c>
      <c r="E128" s="21" t="str">
        <f t="shared" si="5"/>
        <v>APILOAMENTO DO FUNDO DE VALA COM MAÇO DE 30 A 60KG</v>
      </c>
      <c r="F128" s="21" t="str">
        <f t="shared" si="6"/>
        <v>M2</v>
      </c>
      <c r="G128">
        <f t="shared" si="7"/>
        <v>22.84</v>
      </c>
      <c r="H128">
        <f t="shared" si="8"/>
        <v>18.05</v>
      </c>
      <c r="I128">
        <f t="shared" si="9"/>
        <v>18.05</v>
      </c>
    </row>
    <row r="129" spans="1:9">
      <c r="A129" s="56">
        <v>302</v>
      </c>
      <c r="B129" s="56" t="s">
        <v>2899</v>
      </c>
      <c r="C129" s="57"/>
      <c r="D129" s="58"/>
      <c r="E129" s="21" t="str">
        <f t="shared" ref="E129:E192" si="10">UPPER(B129)</f>
        <v>REATERRO E COMPACTAÇÃO</v>
      </c>
      <c r="F129" s="21" t="str">
        <f t="shared" ref="F129:F192" si="11">UPPER(C129)</f>
        <v/>
      </c>
      <c r="G129">
        <f t="shared" si="7"/>
        <v>0</v>
      </c>
      <c r="H129">
        <f t="shared" si="8"/>
        <v>0</v>
      </c>
      <c r="I129">
        <f t="shared" si="9"/>
        <v>0</v>
      </c>
    </row>
    <row r="130" ht="30" spans="1:9">
      <c r="A130" s="59">
        <v>30201</v>
      </c>
      <c r="B130" s="59" t="s">
        <v>2900</v>
      </c>
      <c r="C130" s="57" t="s">
        <v>2781</v>
      </c>
      <c r="D130" s="58">
        <v>48.66</v>
      </c>
      <c r="E130" s="21" t="str">
        <f t="shared" si="10"/>
        <v>REATERRO APILOADO DE CAVAS DE FUNDAÇÃO, EM CAMADAS DE 20 CM</v>
      </c>
      <c r="F130" s="21" t="str">
        <f t="shared" si="11"/>
        <v>M3</v>
      </c>
      <c r="G130">
        <f t="shared" si="7"/>
        <v>47.03</v>
      </c>
      <c r="H130">
        <f t="shared" si="8"/>
        <v>37.17</v>
      </c>
      <c r="I130">
        <f t="shared" si="9"/>
        <v>37.17</v>
      </c>
    </row>
    <row r="131" ht="45" spans="1:9">
      <c r="A131" s="59">
        <v>30202</v>
      </c>
      <c r="B131" s="59" t="s">
        <v>2901</v>
      </c>
      <c r="C131" s="57" t="s">
        <v>2781</v>
      </c>
      <c r="D131" s="58">
        <v>86.56</v>
      </c>
      <c r="E131" s="21" t="str">
        <f t="shared" si="10"/>
        <v>MATERIAL PARA ATERRO - AREIA LIMPA (FORNECIMENTO JÁ CONSIDERADO 15% DE EMPOLAMENTO)</v>
      </c>
      <c r="F131" s="21" t="str">
        <f t="shared" si="11"/>
        <v>M3</v>
      </c>
      <c r="G131">
        <f t="shared" si="7"/>
        <v>83.67</v>
      </c>
      <c r="H131">
        <f t="shared" si="8"/>
        <v>66.13</v>
      </c>
      <c r="I131">
        <f t="shared" si="9"/>
        <v>66.13</v>
      </c>
    </row>
    <row r="132" ht="30" spans="1:9">
      <c r="A132" s="59">
        <v>30203</v>
      </c>
      <c r="B132" s="59" t="s">
        <v>2902</v>
      </c>
      <c r="C132" s="57" t="s">
        <v>2781</v>
      </c>
      <c r="D132" s="58">
        <v>138.48</v>
      </c>
      <c r="E132" s="21" t="str">
        <f t="shared" si="10"/>
        <v>LASTRO DE BRITA 3 E 4, APILOADO MANUALMENTE</v>
      </c>
      <c r="F132" s="21" t="str">
        <f t="shared" si="11"/>
        <v>M3</v>
      </c>
      <c r="G132">
        <f>ROUND(H132*(1+$G$1),2)</f>
        <v>133.85</v>
      </c>
      <c r="H132">
        <f t="shared" si="8"/>
        <v>105.79</v>
      </c>
      <c r="I132">
        <f t="shared" si="9"/>
        <v>105.79</v>
      </c>
    </row>
    <row r="133" spans="1:9">
      <c r="A133" s="59">
        <v>30204</v>
      </c>
      <c r="B133" s="59" t="s">
        <v>2903</v>
      </c>
      <c r="C133" s="57" t="s">
        <v>2781</v>
      </c>
      <c r="D133" s="58">
        <v>135.22</v>
      </c>
      <c r="E133" s="21" t="str">
        <f t="shared" si="10"/>
        <v>LASTRO DE AREIA</v>
      </c>
      <c r="F133" s="21" t="str">
        <f t="shared" si="11"/>
        <v>M3</v>
      </c>
      <c r="G133">
        <f>ROUND(H133*(1+$G$1),2)</f>
        <v>130.7</v>
      </c>
      <c r="H133">
        <f t="shared" si="8"/>
        <v>103.3</v>
      </c>
      <c r="I133">
        <f t="shared" si="9"/>
        <v>103.3</v>
      </c>
    </row>
    <row r="134" ht="60" spans="1:9">
      <c r="A134" s="59">
        <v>30206</v>
      </c>
      <c r="B134" s="59" t="s">
        <v>2904</v>
      </c>
      <c r="C134" s="57" t="s">
        <v>2781</v>
      </c>
      <c r="D134" s="58">
        <v>113.39</v>
      </c>
      <c r="E134" s="21" t="str">
        <f t="shared" si="10"/>
        <v>ATERRO MANUAL PARA REGULARIZAÇÃO DO TERRENO EM AREIA, INCLUSIVE ADENSAMENTO HIDRÁULICO E FORNECIMENTO DO MATERIAL (MÁXIMO DE 100M3)</v>
      </c>
      <c r="F134" s="21" t="str">
        <f t="shared" si="11"/>
        <v>M3</v>
      </c>
      <c r="G134">
        <f>ROUND(H134*(1+$G$1),2)</f>
        <v>109.59</v>
      </c>
      <c r="H134">
        <f t="shared" si="8"/>
        <v>86.62</v>
      </c>
      <c r="I134">
        <f t="shared" si="9"/>
        <v>86.62</v>
      </c>
    </row>
    <row r="135" ht="60" spans="1:9">
      <c r="A135" s="59">
        <v>30208</v>
      </c>
      <c r="B135" s="59" t="s">
        <v>2905</v>
      </c>
      <c r="C135" s="57" t="s">
        <v>2781</v>
      </c>
      <c r="D135" s="58">
        <v>107.94</v>
      </c>
      <c r="E135" s="21" t="str">
        <f t="shared" si="10"/>
        <v>ATERRO MANUAL PARA REGULARIZAÇÃO DO TERRENO EM ARGILA, INCLUSIVE ADENSAMENTO MANUAL E FORNECIMENTO DO MATERIAL (MÁXIMO DE 100M3)</v>
      </c>
      <c r="F135" s="21" t="str">
        <f t="shared" si="11"/>
        <v>M3</v>
      </c>
      <c r="G135">
        <f t="shared" si="7"/>
        <v>104.33</v>
      </c>
      <c r="H135">
        <f t="shared" si="8"/>
        <v>82.46</v>
      </c>
      <c r="I135">
        <f t="shared" si="9"/>
        <v>82.46</v>
      </c>
    </row>
    <row r="136" ht="30" spans="1:9">
      <c r="A136" s="59">
        <v>30209</v>
      </c>
      <c r="B136" s="59" t="s">
        <v>2906</v>
      </c>
      <c r="C136" s="57" t="s">
        <v>2781</v>
      </c>
      <c r="D136" s="58">
        <v>90.44</v>
      </c>
      <c r="E136" s="21" t="str">
        <f t="shared" si="10"/>
        <v>ATERRO COM AREIA EM ÁREAS DE CALÇADA, INCLUSIVE FORNECIMENTO E ADENSAMENTO</v>
      </c>
      <c r="F136" s="21" t="str">
        <f t="shared" si="11"/>
        <v>M3</v>
      </c>
      <c r="G136">
        <f t="shared" ref="G136:G199" si="12">ROUND(H136*(1+$G$1),2)</f>
        <v>87.41</v>
      </c>
      <c r="H136">
        <f t="shared" ref="H136:H199" si="13">I136</f>
        <v>69.09</v>
      </c>
      <c r="I136">
        <f t="shared" ref="I136:I199" si="14">ROUND(D136/(1+$E$1),2)</f>
        <v>69.09</v>
      </c>
    </row>
    <row r="137" ht="45" spans="1:9">
      <c r="A137" s="59">
        <v>30210</v>
      </c>
      <c r="B137" s="59" t="s">
        <v>2907</v>
      </c>
      <c r="C137" s="57" t="s">
        <v>2781</v>
      </c>
      <c r="D137" s="58">
        <v>24.4</v>
      </c>
      <c r="E137" s="21" t="str">
        <f t="shared" si="10"/>
        <v>ATERRO COMPACTADO UTILIZANDO COMPACTADOR DE PLACA VIBRATÓRIA COM REAPROVEITAMENTO DO MATERIAL</v>
      </c>
      <c r="F137" s="21" t="str">
        <f t="shared" si="11"/>
        <v>M3</v>
      </c>
      <c r="G137">
        <f t="shared" si="12"/>
        <v>23.58</v>
      </c>
      <c r="H137">
        <f t="shared" si="13"/>
        <v>18.64</v>
      </c>
      <c r="I137">
        <f t="shared" si="14"/>
        <v>18.64</v>
      </c>
    </row>
    <row r="138" ht="30" spans="1:9">
      <c r="A138" s="59">
        <v>30211</v>
      </c>
      <c r="B138" s="59" t="s">
        <v>2908</v>
      </c>
      <c r="C138" s="57" t="s">
        <v>2781</v>
      </c>
      <c r="D138" s="58">
        <v>6.26</v>
      </c>
      <c r="E138" s="21" t="str">
        <f t="shared" si="10"/>
        <v>REATERRO DE VALAS, EXCLUSIVE COMPACTAÇÃO</v>
      </c>
      <c r="F138" s="21" t="str">
        <f t="shared" si="11"/>
        <v>M3</v>
      </c>
      <c r="G138">
        <f t="shared" si="12"/>
        <v>6.05</v>
      </c>
      <c r="H138">
        <f t="shared" si="13"/>
        <v>4.78</v>
      </c>
      <c r="I138">
        <f t="shared" si="14"/>
        <v>4.78</v>
      </c>
    </row>
    <row r="139" spans="1:9">
      <c r="A139" s="56">
        <v>303</v>
      </c>
      <c r="B139" s="56" t="s">
        <v>2909</v>
      </c>
      <c r="C139" s="57"/>
      <c r="D139" s="58"/>
      <c r="E139" s="21" t="str">
        <f t="shared" si="10"/>
        <v>TRANSPORTES</v>
      </c>
      <c r="F139" s="21" t="str">
        <f t="shared" si="11"/>
        <v/>
      </c>
      <c r="G139">
        <f t="shared" si="12"/>
        <v>0</v>
      </c>
      <c r="H139">
        <f t="shared" si="13"/>
        <v>0</v>
      </c>
      <c r="I139">
        <f t="shared" si="14"/>
        <v>0</v>
      </c>
    </row>
    <row r="140" ht="90" spans="1:9">
      <c r="A140" s="59">
        <v>30304</v>
      </c>
      <c r="B140" s="59" t="s">
        <v>2910</v>
      </c>
      <c r="C140" s="57" t="s">
        <v>2781</v>
      </c>
      <c r="D140" s="58">
        <v>62.69</v>
      </c>
      <c r="E140" s="21" t="str">
        <f t="shared" si="10"/>
        <v>ÍNDICE DE PREÇO PARA REMOÇÃO DE ENTULHO DECORRENTE DA EXECUÇÃO DE OBRAS (CLASSE A CONAMA - NBR 10.004 - CLASSE II-B), INCLUINDO ALUGUEL DA CAÇAMBA, CARGA, TRANSPORTE E DESCARGA EM ÁREA LICENCIADA</v>
      </c>
      <c r="F140" s="21" t="str">
        <f t="shared" si="11"/>
        <v>M3</v>
      </c>
      <c r="G140">
        <f t="shared" si="12"/>
        <v>60.59</v>
      </c>
      <c r="H140">
        <f t="shared" si="13"/>
        <v>47.89</v>
      </c>
      <c r="I140">
        <f t="shared" si="14"/>
        <v>47.89</v>
      </c>
    </row>
    <row r="141" ht="75" spans="1:9">
      <c r="A141" s="59">
        <v>30305</v>
      </c>
      <c r="B141" s="59" t="s">
        <v>2911</v>
      </c>
      <c r="C141" s="57" t="s">
        <v>2794</v>
      </c>
      <c r="D141" s="58">
        <v>20.85</v>
      </c>
      <c r="E141" s="21" t="str">
        <f t="shared" si="10"/>
        <v>TRANSPORTE DE MATERIAL ENCOSTA ACIMA, SERVIÇO INTEIRAMENTE MANUAL, A 10M DE DISTÂNCIA, CONSIDERADOS AO LONGO DA ENCOSTA, INCLUSIVE CARGA E DESCARGA (TXDAM)</v>
      </c>
      <c r="F141" s="21" t="str">
        <f t="shared" si="11"/>
        <v>UND</v>
      </c>
      <c r="G141">
        <f t="shared" si="12"/>
        <v>20.15</v>
      </c>
      <c r="H141">
        <f t="shared" si="13"/>
        <v>15.93</v>
      </c>
      <c r="I141">
        <f t="shared" si="14"/>
        <v>15.93</v>
      </c>
    </row>
    <row r="142" ht="75" spans="1:9">
      <c r="A142" s="59">
        <v>30306</v>
      </c>
      <c r="B142" s="59" t="s">
        <v>2912</v>
      </c>
      <c r="C142" s="57" t="s">
        <v>2794</v>
      </c>
      <c r="D142" s="58">
        <v>13.9</v>
      </c>
      <c r="E142" s="21" t="str">
        <f t="shared" si="10"/>
        <v>TRANSPORTE DE MATERIAL ENCOSTA ABAIXO, SERVIÇO INTEIRAMENTE MANUAL, A 10M DE DISTÂNCIA, CONSIDERADOS AO LONGO DA ENCOSTA, INCLUSIVE CARGA E DESCARGA (TXDAM)</v>
      </c>
      <c r="F142" s="21" t="str">
        <f t="shared" si="11"/>
        <v>UND</v>
      </c>
      <c r="G142">
        <f t="shared" si="12"/>
        <v>13.44</v>
      </c>
      <c r="H142">
        <f t="shared" si="13"/>
        <v>10.62</v>
      </c>
      <c r="I142">
        <f t="shared" si="14"/>
        <v>10.62</v>
      </c>
    </row>
    <row r="143" spans="1:9">
      <c r="A143" s="56">
        <v>4</v>
      </c>
      <c r="B143" s="56" t="s">
        <v>2913</v>
      </c>
      <c r="C143" s="57"/>
      <c r="D143" s="58"/>
      <c r="E143" s="21" t="str">
        <f t="shared" si="10"/>
        <v>ESTRUTURAS</v>
      </c>
      <c r="F143" s="21" t="str">
        <f t="shared" si="11"/>
        <v/>
      </c>
      <c r="G143">
        <f t="shared" si="12"/>
        <v>0</v>
      </c>
      <c r="H143">
        <f t="shared" si="13"/>
        <v>0</v>
      </c>
      <c r="I143">
        <f t="shared" si="14"/>
        <v>0</v>
      </c>
    </row>
    <row r="144" spans="1:9">
      <c r="A144" s="56">
        <v>402</v>
      </c>
      <c r="B144" s="56" t="s">
        <v>2914</v>
      </c>
      <c r="C144" s="57"/>
      <c r="D144" s="58"/>
      <c r="E144" s="21" t="str">
        <f t="shared" si="10"/>
        <v>INFRA-ESTRUTURA (FUNDAÇÃO)</v>
      </c>
      <c r="F144" s="21" t="str">
        <f t="shared" si="11"/>
        <v/>
      </c>
      <c r="G144">
        <f t="shared" si="12"/>
        <v>0</v>
      </c>
      <c r="H144">
        <f t="shared" si="13"/>
        <v>0</v>
      </c>
      <c r="I144">
        <f t="shared" si="14"/>
        <v>0</v>
      </c>
    </row>
    <row r="145" ht="45" spans="1:9">
      <c r="A145" s="59">
        <v>40202</v>
      </c>
      <c r="B145" s="59" t="s">
        <v>2915</v>
      </c>
      <c r="C145" s="57" t="s">
        <v>2781</v>
      </c>
      <c r="D145" s="58">
        <v>482.04</v>
      </c>
      <c r="E145" s="21" t="str">
        <f t="shared" si="10"/>
        <v>FORNECIMENTO, PREPARO E APLICAÇÃO DE CONCRETO CICLÓPICO FCK=15MPA COM 30% DE PEDRA DE MÃO</v>
      </c>
      <c r="F145" s="21" t="str">
        <f t="shared" si="11"/>
        <v>M3</v>
      </c>
      <c r="G145">
        <f t="shared" si="12"/>
        <v>465.91</v>
      </c>
      <c r="H145">
        <f t="shared" si="13"/>
        <v>368.25</v>
      </c>
      <c r="I145">
        <f t="shared" si="14"/>
        <v>368.25</v>
      </c>
    </row>
    <row r="146" ht="75" spans="1:9">
      <c r="A146" s="59">
        <v>40206</v>
      </c>
      <c r="B146" s="59" t="s">
        <v>2916</v>
      </c>
      <c r="C146" s="57" t="s">
        <v>2772</v>
      </c>
      <c r="D146" s="58">
        <v>109.05</v>
      </c>
      <c r="E146" s="21" t="str">
        <f t="shared" si="10"/>
        <v>FÔRMA DE TÁBUA DE MADEIRA DE 2.5 X 30.0 CM PARA FUNDAÇÕES, LEVANDO-SE EM CONTA A UTILIZAÇÃO 5 VEZES (INCLUIDO O MATERIAL, CORTE, MONTAGEM, ESCORAMENTO E DESFORMA)</v>
      </c>
      <c r="F146" s="21" t="str">
        <f t="shared" si="11"/>
        <v>M2</v>
      </c>
      <c r="G146">
        <f t="shared" si="12"/>
        <v>105.4</v>
      </c>
      <c r="H146">
        <f t="shared" si="13"/>
        <v>83.31</v>
      </c>
      <c r="I146">
        <f t="shared" si="14"/>
        <v>83.31</v>
      </c>
    </row>
    <row r="147" ht="45" spans="1:9">
      <c r="A147" s="59">
        <v>40224</v>
      </c>
      <c r="B147" s="59" t="s">
        <v>2917</v>
      </c>
      <c r="C147" s="57" t="s">
        <v>2781</v>
      </c>
      <c r="D147" s="58">
        <v>554.9</v>
      </c>
      <c r="E147" s="21" t="str">
        <f t="shared" si="10"/>
        <v>FORNECIMENTO, PREPARO E APLICAÇÃO DE CONCRETO FCK = 30 MPA (COM BRITA 1 E 2) - (5% DE PERDAS JÁ INCLUÍDO NO CUSTO)</v>
      </c>
      <c r="F147" s="21" t="str">
        <f t="shared" si="11"/>
        <v>M3</v>
      </c>
      <c r="G147">
        <f t="shared" si="12"/>
        <v>536.33</v>
      </c>
      <c r="H147">
        <f t="shared" si="13"/>
        <v>423.91</v>
      </c>
      <c r="I147">
        <f t="shared" si="14"/>
        <v>423.91</v>
      </c>
    </row>
    <row r="148" ht="60" spans="1:9">
      <c r="A148" s="59">
        <v>40231</v>
      </c>
      <c r="B148" s="59" t="s">
        <v>2918</v>
      </c>
      <c r="C148" s="57" t="s">
        <v>2781</v>
      </c>
      <c r="D148" s="58">
        <v>482.18</v>
      </c>
      <c r="E148" s="21" t="str">
        <f t="shared" si="10"/>
        <v>FORNECIMENTO, PREPARO E APLICAÇÃO DE CONCRETO MAGRO COM CONSUMO MÍNIMO DE CIMENTO DE 250 KG/M3 (BRITA 1 E 2) - (5% DE PERDAS JÁ INCLUÍDO NO CUSTO)</v>
      </c>
      <c r="F148" s="21" t="str">
        <f t="shared" si="11"/>
        <v>M3</v>
      </c>
      <c r="G148">
        <f t="shared" si="12"/>
        <v>466.05</v>
      </c>
      <c r="H148">
        <f t="shared" si="13"/>
        <v>368.36</v>
      </c>
      <c r="I148">
        <f t="shared" si="14"/>
        <v>368.36</v>
      </c>
    </row>
    <row r="149" ht="45" spans="1:9">
      <c r="A149" s="59">
        <v>40233</v>
      </c>
      <c r="B149" s="59" t="s">
        <v>2919</v>
      </c>
      <c r="C149" s="57" t="s">
        <v>2781</v>
      </c>
      <c r="D149" s="58">
        <v>500.5</v>
      </c>
      <c r="E149" s="21" t="str">
        <f t="shared" si="10"/>
        <v>FORNECIMENTO, PREPARO E APLICAÇÃO DE CONCRETO FCK=15 MPA (BRITA 1 E 2) - (5% DE PERDAS JÁ INCLUÍDO NO CUSTO)</v>
      </c>
      <c r="F149" s="21" t="str">
        <f t="shared" si="11"/>
        <v>M3</v>
      </c>
      <c r="G149">
        <f t="shared" si="12"/>
        <v>483.75</v>
      </c>
      <c r="H149">
        <f t="shared" si="13"/>
        <v>382.35</v>
      </c>
      <c r="I149">
        <f t="shared" si="14"/>
        <v>382.35</v>
      </c>
    </row>
    <row r="150" ht="45" spans="1:9">
      <c r="A150" s="59">
        <v>40235</v>
      </c>
      <c r="B150" s="59" t="s">
        <v>2920</v>
      </c>
      <c r="C150" s="57" t="s">
        <v>2781</v>
      </c>
      <c r="D150" s="58">
        <v>518.34</v>
      </c>
      <c r="E150" s="21" t="str">
        <f t="shared" si="10"/>
        <v>FORNECIMENTO, PREPARO E APLICAÇÃO DE CONCRETO FCK=20 MPA (BRITA 1 E 2) - (5% DE PERDAS JÁ INCLUÍDO NO CUSTO)</v>
      </c>
      <c r="F150" s="21" t="str">
        <f t="shared" si="11"/>
        <v>M3</v>
      </c>
      <c r="G150">
        <f t="shared" si="12"/>
        <v>500.99</v>
      </c>
      <c r="H150">
        <f t="shared" si="13"/>
        <v>395.98</v>
      </c>
      <c r="I150">
        <f t="shared" si="14"/>
        <v>395.98</v>
      </c>
    </row>
    <row r="151" ht="45" spans="1:9">
      <c r="A151" s="59">
        <v>40237</v>
      </c>
      <c r="B151" s="59" t="s">
        <v>2921</v>
      </c>
      <c r="C151" s="57" t="s">
        <v>2781</v>
      </c>
      <c r="D151" s="58">
        <v>537.95</v>
      </c>
      <c r="E151" s="21" t="str">
        <f t="shared" si="10"/>
        <v>FORNECIMENTO, PREPARO E APLICAÇÃO DE CONCRETO FCK=25 MPA (BRITA 1 E 2) - (5% DE PERDAS JÁ INCLUÍDO NO CUSTO)</v>
      </c>
      <c r="F151" s="21" t="str">
        <f t="shared" si="11"/>
        <v>M3</v>
      </c>
      <c r="G151">
        <f t="shared" si="12"/>
        <v>519.95</v>
      </c>
      <c r="H151">
        <f t="shared" si="13"/>
        <v>410.96</v>
      </c>
      <c r="I151">
        <f t="shared" si="14"/>
        <v>410.96</v>
      </c>
    </row>
    <row r="152" ht="60" spans="1:9">
      <c r="A152" s="59">
        <v>40238</v>
      </c>
      <c r="B152" s="59" t="s">
        <v>2922</v>
      </c>
      <c r="C152" s="57" t="s">
        <v>2772</v>
      </c>
      <c r="D152" s="58">
        <v>73.61</v>
      </c>
      <c r="E152" s="21" t="str">
        <f t="shared" si="10"/>
        <v>FÔRMA DE CHAPA COMPENSADA RESINADA 12MM, LEVANDO-SE EM CONTA A UTILIZAÇÃO 3 VEZES (INCLUIDO O MATERIAL, CORTE, MONTAGEM, ESCORAMENTO E DESFÔRMA)</v>
      </c>
      <c r="F152" s="21" t="str">
        <f t="shared" si="11"/>
        <v>M2</v>
      </c>
      <c r="G152">
        <f t="shared" si="12"/>
        <v>71.14</v>
      </c>
      <c r="H152">
        <f t="shared" si="13"/>
        <v>56.23</v>
      </c>
      <c r="I152">
        <f t="shared" si="14"/>
        <v>56.23</v>
      </c>
    </row>
    <row r="153" ht="75" spans="1:9">
      <c r="A153" s="59">
        <v>40239</v>
      </c>
      <c r="B153" s="59" t="s">
        <v>2923</v>
      </c>
      <c r="C153" s="57" t="s">
        <v>2781</v>
      </c>
      <c r="D153" s="58">
        <v>439.77</v>
      </c>
      <c r="E153" s="21" t="str">
        <f t="shared" si="10"/>
        <v>FORNECIMENTO E APLICAÇÃO DE CONCRETO USINADO FCK=20 MPA - CONSIDERANDO LANÇAMENTO MANUAL PARA INFRA-ESTRUTURA (5% DE PERDAS JÁ INCLUÍDO NO CUSTO)</v>
      </c>
      <c r="F153" s="21" t="str">
        <f t="shared" si="11"/>
        <v>M3</v>
      </c>
      <c r="G153">
        <f t="shared" si="12"/>
        <v>425.06</v>
      </c>
      <c r="H153">
        <f t="shared" si="13"/>
        <v>335.96</v>
      </c>
      <c r="I153">
        <f t="shared" si="14"/>
        <v>335.96</v>
      </c>
    </row>
    <row r="154" ht="75" spans="1:9">
      <c r="A154" s="59">
        <v>40240</v>
      </c>
      <c r="B154" s="59" t="s">
        <v>2924</v>
      </c>
      <c r="C154" s="57" t="s">
        <v>2781</v>
      </c>
      <c r="D154" s="58">
        <v>451.11</v>
      </c>
      <c r="E154" s="21" t="str">
        <f t="shared" si="10"/>
        <v>FORNECIMENTO E APLICAÇÃO DE CONCRETO USINADO FCK=25 MPA - CONSIDERANDO LANÇAMENTO MANUAL PARA INFRA-ESTRUTURA (5% DE PERDAS JÁ INCLUÍDO NO CUSTO)</v>
      </c>
      <c r="F154" s="21" t="str">
        <f t="shared" si="11"/>
        <v>M3</v>
      </c>
      <c r="G154">
        <f t="shared" si="12"/>
        <v>436.01</v>
      </c>
      <c r="H154">
        <f t="shared" si="13"/>
        <v>344.62</v>
      </c>
      <c r="I154">
        <f t="shared" si="14"/>
        <v>344.62</v>
      </c>
    </row>
    <row r="155" ht="45" spans="1:9">
      <c r="A155" s="59">
        <v>40243</v>
      </c>
      <c r="B155" s="59" t="s">
        <v>2925</v>
      </c>
      <c r="C155" s="57" t="s">
        <v>2926</v>
      </c>
      <c r="D155" s="58">
        <v>8.05</v>
      </c>
      <c r="E155" s="21" t="str">
        <f t="shared" si="10"/>
        <v>FORNECIMENTO, DOBRAGEM E COLOCAÇÃO EM FÔRMA, DE ARMADURA CA-50 A MÉDIA, DIÂMETRO DE 6.3 A 10.0 MM</v>
      </c>
      <c r="F155" s="21" t="str">
        <f t="shared" si="11"/>
        <v>KG</v>
      </c>
      <c r="G155">
        <f t="shared" si="12"/>
        <v>7.78</v>
      </c>
      <c r="H155">
        <f t="shared" si="13"/>
        <v>6.15</v>
      </c>
      <c r="I155">
        <f t="shared" si="14"/>
        <v>6.15</v>
      </c>
    </row>
    <row r="156" ht="45" spans="1:9">
      <c r="A156" s="59">
        <v>40245</v>
      </c>
      <c r="B156" s="59" t="s">
        <v>2927</v>
      </c>
      <c r="C156" s="57" t="s">
        <v>2926</v>
      </c>
      <c r="D156" s="58">
        <v>8.47</v>
      </c>
      <c r="E156" s="21" t="str">
        <f t="shared" si="10"/>
        <v>FORNECIMENTO, DOBRAGEM E COLOCAÇÃO EM FÔRMA, DE ARMADURA CA-50 A GROSSA DIÂMETRO DE 12.5 A 25.0 MM (1/2 A 1")</v>
      </c>
      <c r="F156" s="21" t="str">
        <f t="shared" si="11"/>
        <v>KG</v>
      </c>
      <c r="G156">
        <f t="shared" si="12"/>
        <v>8.19</v>
      </c>
      <c r="H156">
        <f t="shared" si="13"/>
        <v>6.47</v>
      </c>
      <c r="I156">
        <f t="shared" si="14"/>
        <v>6.47</v>
      </c>
    </row>
    <row r="157" ht="45" spans="1:9">
      <c r="A157" s="59">
        <v>40246</v>
      </c>
      <c r="B157" s="59" t="s">
        <v>2928</v>
      </c>
      <c r="C157" s="57" t="s">
        <v>2926</v>
      </c>
      <c r="D157" s="58">
        <v>8.04</v>
      </c>
      <c r="E157" s="21" t="str">
        <f t="shared" si="10"/>
        <v>FORNECIMENTO, DOBRAGEM E COLOCAÇÃO EM FÔRMA, DE ARMADURA CA-60 B FINA, DIÂMETRO DE 4.0 A 7.0MM</v>
      </c>
      <c r="F157" s="21" t="str">
        <f t="shared" si="11"/>
        <v>KG</v>
      </c>
      <c r="G157">
        <f t="shared" si="12"/>
        <v>7.77</v>
      </c>
      <c r="H157">
        <f t="shared" si="13"/>
        <v>6.14</v>
      </c>
      <c r="I157">
        <f t="shared" si="14"/>
        <v>6.14</v>
      </c>
    </row>
    <row r="158" ht="75" spans="1:9">
      <c r="A158" s="59">
        <v>40249</v>
      </c>
      <c r="B158" s="59" t="s">
        <v>2929</v>
      </c>
      <c r="C158" s="57" t="s">
        <v>2772</v>
      </c>
      <c r="D158" s="58">
        <v>301.87</v>
      </c>
      <c r="E158" s="21" t="str">
        <f t="shared" si="10"/>
        <v>FÔRMA DE TÁBUA DE MADEIRA DE 2.5X30.0CM, LEVANDO-SE EM CONTA UTILIZAÇÃO 1 VEZ (INCLUINDO O MATERIAL, CORTE, MONTAGEM, ESCORAMENTO E DESFORMA)</v>
      </c>
      <c r="F158" s="21" t="str">
        <f t="shared" si="11"/>
        <v>M2</v>
      </c>
      <c r="G158">
        <f t="shared" si="12"/>
        <v>291.77</v>
      </c>
      <c r="H158">
        <f t="shared" si="13"/>
        <v>230.61</v>
      </c>
      <c r="I158">
        <f t="shared" si="14"/>
        <v>230.61</v>
      </c>
    </row>
    <row r="159" ht="75" spans="1:9">
      <c r="A159" s="59">
        <v>40250</v>
      </c>
      <c r="B159" s="59" t="s">
        <v>2930</v>
      </c>
      <c r="C159" s="57" t="s">
        <v>2772</v>
      </c>
      <c r="D159" s="58">
        <v>179.37</v>
      </c>
      <c r="E159" s="21" t="str">
        <f t="shared" si="10"/>
        <v>FÔRMA DE TÁBUA DE MADEIRA DE 2.5X30.0CM, LEVANDO-SE EM CONTA UTILIZAÇÃO 3 VEZES (INCLUINDO O MATERIAL, CORTE, MONTAGEM, ESCORAMENTO E DESFORMA)</v>
      </c>
      <c r="F159" s="21" t="str">
        <f t="shared" si="11"/>
        <v>M2</v>
      </c>
      <c r="G159">
        <f t="shared" si="12"/>
        <v>173.37</v>
      </c>
      <c r="H159">
        <f t="shared" si="13"/>
        <v>137.03</v>
      </c>
      <c r="I159">
        <f t="shared" si="14"/>
        <v>137.03</v>
      </c>
    </row>
    <row r="160" ht="75" spans="1:9">
      <c r="A160" s="59">
        <v>40253</v>
      </c>
      <c r="B160" s="59" t="s">
        <v>2931</v>
      </c>
      <c r="C160" s="57" t="s">
        <v>2781</v>
      </c>
      <c r="D160" s="58">
        <v>461.76</v>
      </c>
      <c r="E160" s="21" t="str">
        <f t="shared" si="10"/>
        <v>FORNECIMENTO E APLICAÇÃO DE CONCRETO USINADO FCK=30 MPA - CONSIDERANDO LANÇAMENTO MANUAL PARA INFRA-ESTRUTURA (5% DE PERDAS JÁ INCLUÍDO NO CUSTO)</v>
      </c>
      <c r="F160" s="21" t="str">
        <f t="shared" si="11"/>
        <v>M3</v>
      </c>
      <c r="G160">
        <f t="shared" si="12"/>
        <v>446.31</v>
      </c>
      <c r="H160">
        <f t="shared" si="13"/>
        <v>352.76</v>
      </c>
      <c r="I160">
        <f t="shared" si="14"/>
        <v>352.76</v>
      </c>
    </row>
    <row r="161" spans="1:9">
      <c r="A161" s="56">
        <v>403</v>
      </c>
      <c r="B161" s="56" t="s">
        <v>2932</v>
      </c>
      <c r="C161" s="57"/>
      <c r="D161" s="58"/>
      <c r="E161" s="21" t="str">
        <f t="shared" si="10"/>
        <v>SUPER-ESTRUTURA</v>
      </c>
      <c r="F161" s="21" t="str">
        <f t="shared" si="11"/>
        <v/>
      </c>
      <c r="G161">
        <f t="shared" si="12"/>
        <v>0</v>
      </c>
      <c r="H161">
        <f t="shared" si="13"/>
        <v>0</v>
      </c>
      <c r="I161">
        <f t="shared" si="14"/>
        <v>0</v>
      </c>
    </row>
    <row r="162" ht="45" spans="1:9">
      <c r="A162" s="59">
        <v>40315</v>
      </c>
      <c r="B162" s="59" t="s">
        <v>2917</v>
      </c>
      <c r="C162" s="57" t="s">
        <v>2781</v>
      </c>
      <c r="D162" s="58">
        <v>643.67</v>
      </c>
      <c r="E162" s="21" t="str">
        <f t="shared" si="10"/>
        <v>FORNECIMENTO, PREPARO E APLICAÇÃO DE CONCRETO FCK = 30 MPA (COM BRITA 1 E 2) - (5% DE PERDAS JÁ INCLUÍDO NO CUSTO)</v>
      </c>
      <c r="F162" s="21" t="str">
        <f t="shared" si="11"/>
        <v>M3</v>
      </c>
      <c r="G162">
        <f t="shared" si="12"/>
        <v>622.14</v>
      </c>
      <c r="H162">
        <f t="shared" si="13"/>
        <v>491.73</v>
      </c>
      <c r="I162">
        <f t="shared" si="14"/>
        <v>491.73</v>
      </c>
    </row>
    <row r="163" ht="45" spans="1:9">
      <c r="A163" s="59">
        <v>40320</v>
      </c>
      <c r="B163" s="59" t="s">
        <v>2919</v>
      </c>
      <c r="C163" s="57" t="s">
        <v>2781</v>
      </c>
      <c r="D163" s="58">
        <v>589.27</v>
      </c>
      <c r="E163" s="21" t="str">
        <f t="shared" si="10"/>
        <v>FORNECIMENTO, PREPARO E APLICAÇÃO DE CONCRETO FCK=15 MPA (BRITA 1 E 2) - (5% DE PERDAS JÁ INCLUÍDO NO CUSTO)</v>
      </c>
      <c r="F163" s="21" t="str">
        <f t="shared" si="11"/>
        <v>M3</v>
      </c>
      <c r="G163">
        <f t="shared" si="12"/>
        <v>569.56</v>
      </c>
      <c r="H163">
        <f t="shared" si="13"/>
        <v>450.17</v>
      </c>
      <c r="I163">
        <f t="shared" si="14"/>
        <v>450.17</v>
      </c>
    </row>
    <row r="164" ht="45" spans="1:9">
      <c r="A164" s="59">
        <v>40322</v>
      </c>
      <c r="B164" s="59" t="s">
        <v>2920</v>
      </c>
      <c r="C164" s="57" t="s">
        <v>2781</v>
      </c>
      <c r="D164" s="58">
        <v>607.11</v>
      </c>
      <c r="E164" s="21" t="str">
        <f t="shared" si="10"/>
        <v>FORNECIMENTO, PREPARO E APLICAÇÃO DE CONCRETO FCK=20 MPA (BRITA 1 E 2) - (5% DE PERDAS JÁ INCLUÍDO NO CUSTO)</v>
      </c>
      <c r="F164" s="21" t="str">
        <f t="shared" si="11"/>
        <v>M3</v>
      </c>
      <c r="G164">
        <f t="shared" si="12"/>
        <v>586.8</v>
      </c>
      <c r="H164">
        <f t="shared" si="13"/>
        <v>463.8</v>
      </c>
      <c r="I164">
        <f t="shared" si="14"/>
        <v>463.8</v>
      </c>
    </row>
    <row r="165" ht="45" spans="1:9">
      <c r="A165" s="59">
        <v>40324</v>
      </c>
      <c r="B165" s="59" t="s">
        <v>2921</v>
      </c>
      <c r="C165" s="57" t="s">
        <v>2781</v>
      </c>
      <c r="D165" s="58">
        <v>626.72</v>
      </c>
      <c r="E165" s="21" t="str">
        <f t="shared" si="10"/>
        <v>FORNECIMENTO, PREPARO E APLICAÇÃO DE CONCRETO FCK=25 MPA (BRITA 1 E 2) - (5% DE PERDAS JÁ INCLUÍDO NO CUSTO)</v>
      </c>
      <c r="F165" s="21" t="str">
        <f t="shared" si="11"/>
        <v>M3</v>
      </c>
      <c r="G165">
        <f t="shared" si="12"/>
        <v>605.75</v>
      </c>
      <c r="H165">
        <f t="shared" si="13"/>
        <v>478.78</v>
      </c>
      <c r="I165">
        <f t="shared" si="14"/>
        <v>478.78</v>
      </c>
    </row>
    <row r="166" ht="45" spans="1:9">
      <c r="A166" s="59">
        <v>40328</v>
      </c>
      <c r="B166" s="59" t="s">
        <v>2925</v>
      </c>
      <c r="C166" s="57" t="s">
        <v>2926</v>
      </c>
      <c r="D166" s="58">
        <v>8.05</v>
      </c>
      <c r="E166" s="21" t="str">
        <f t="shared" si="10"/>
        <v>FORNECIMENTO, DOBRAGEM E COLOCAÇÃO EM FÔRMA, DE ARMADURA CA-50 A MÉDIA, DIÂMETRO DE 6.3 A 10.0 MM</v>
      </c>
      <c r="F166" s="21" t="str">
        <f t="shared" si="11"/>
        <v>KG</v>
      </c>
      <c r="G166">
        <f t="shared" si="12"/>
        <v>7.78</v>
      </c>
      <c r="H166">
        <f t="shared" si="13"/>
        <v>6.15</v>
      </c>
      <c r="I166">
        <f t="shared" si="14"/>
        <v>6.15</v>
      </c>
    </row>
    <row r="167" ht="75" spans="1:9">
      <c r="A167" s="59">
        <v>40329</v>
      </c>
      <c r="B167" s="59" t="s">
        <v>2933</v>
      </c>
      <c r="C167" s="57" t="s">
        <v>2781</v>
      </c>
      <c r="D167" s="58">
        <v>376.73</v>
      </c>
      <c r="E167" s="21" t="str">
        <f t="shared" si="10"/>
        <v>FORNECIMENTO E APLICAÇÃO DE CONCRETO USINADO FCK=20 MPA - CONSIDERANDO BOMBEAMENTO (5% DE PERDAS JÁ INCLUÍDO NO CUSTO) (6% DE TAXA P/CONCR.BOMBEAVEL)</v>
      </c>
      <c r="F167" s="21" t="str">
        <f t="shared" si="11"/>
        <v>M3</v>
      </c>
      <c r="G167">
        <f t="shared" si="12"/>
        <v>364.12</v>
      </c>
      <c r="H167">
        <f t="shared" si="13"/>
        <v>287.8</v>
      </c>
      <c r="I167">
        <f t="shared" si="14"/>
        <v>287.8</v>
      </c>
    </row>
    <row r="168" ht="75" spans="1:9">
      <c r="A168" s="59">
        <v>40330</v>
      </c>
      <c r="B168" s="59" t="s">
        <v>2934</v>
      </c>
      <c r="C168" s="57" t="s">
        <v>2781</v>
      </c>
      <c r="D168" s="58">
        <v>388.72</v>
      </c>
      <c r="E168" s="21" t="str">
        <f t="shared" si="10"/>
        <v>FORNECIMENTO E APLICAÇÃO DE CONCRETO USINADO FCK=25 MPA - CONSIDERANDO BOMBEAMENTO (5% DE PERDAS JÁ INCLUÍDO NO CUSTO) (6% DE TAXA P/CONCR.BOMBEAVEL)</v>
      </c>
      <c r="F168" s="21" t="str">
        <f t="shared" si="11"/>
        <v>M3</v>
      </c>
      <c r="G168">
        <f t="shared" si="12"/>
        <v>375.71</v>
      </c>
      <c r="H168">
        <f t="shared" si="13"/>
        <v>296.96</v>
      </c>
      <c r="I168">
        <f t="shared" si="14"/>
        <v>296.96</v>
      </c>
    </row>
    <row r="169" ht="75" spans="1:9">
      <c r="A169" s="59">
        <v>40331</v>
      </c>
      <c r="B169" s="59" t="s">
        <v>2935</v>
      </c>
      <c r="C169" s="57" t="s">
        <v>2781</v>
      </c>
      <c r="D169" s="58">
        <v>399.98</v>
      </c>
      <c r="E169" s="21" t="str">
        <f t="shared" si="10"/>
        <v>FORNECIMENTO E APLICAÇÃO DE CONCRETO USINADO FCK=30 MPA - CONSIDERANDO BOMBEAMENTO (5% DE PERDAS JÁ INCLUÍDO NO CUSTO) (6% DE TAXA P/ CONCR. BOMBEAVEL)</v>
      </c>
      <c r="F169" s="21" t="str">
        <f t="shared" si="11"/>
        <v>M3</v>
      </c>
      <c r="G169">
        <f t="shared" si="12"/>
        <v>386.59</v>
      </c>
      <c r="H169">
        <f t="shared" si="13"/>
        <v>305.56</v>
      </c>
      <c r="I169">
        <f t="shared" si="14"/>
        <v>305.56</v>
      </c>
    </row>
    <row r="170" ht="45" spans="1:9">
      <c r="A170" s="59">
        <v>40332</v>
      </c>
      <c r="B170" s="59" t="s">
        <v>2936</v>
      </c>
      <c r="C170" s="57" t="s">
        <v>2926</v>
      </c>
      <c r="D170" s="58">
        <v>8.47</v>
      </c>
      <c r="E170" s="21" t="str">
        <f t="shared" si="10"/>
        <v>FORNECIMENTO, DOBRAGEM E COLOCAÇÃO EM FÔRMA, DE ARMADURA CA-50 A GROSSA, DIÂMETRO DE 12.5 A 25.0MM</v>
      </c>
      <c r="F170" s="21" t="str">
        <f t="shared" si="11"/>
        <v>KG</v>
      </c>
      <c r="G170">
        <f t="shared" si="12"/>
        <v>8.19</v>
      </c>
      <c r="H170">
        <f t="shared" si="13"/>
        <v>6.47</v>
      </c>
      <c r="I170">
        <f t="shared" si="14"/>
        <v>6.47</v>
      </c>
    </row>
    <row r="171" ht="45" spans="1:9">
      <c r="A171" s="59">
        <v>40333</v>
      </c>
      <c r="B171" s="59" t="s">
        <v>2928</v>
      </c>
      <c r="C171" s="57" t="s">
        <v>2926</v>
      </c>
      <c r="D171" s="58">
        <v>8.04</v>
      </c>
      <c r="E171" s="21" t="str">
        <f t="shared" si="10"/>
        <v>FORNECIMENTO, DOBRAGEM E COLOCAÇÃO EM FÔRMA, DE ARMADURA CA-60 B FINA, DIÂMETRO DE 4.0 A 7.0MM</v>
      </c>
      <c r="F171" s="21" t="str">
        <f t="shared" si="11"/>
        <v>KG</v>
      </c>
      <c r="G171">
        <f t="shared" si="12"/>
        <v>7.77</v>
      </c>
      <c r="H171">
        <f t="shared" si="13"/>
        <v>6.14</v>
      </c>
      <c r="I171">
        <f t="shared" si="14"/>
        <v>6.14</v>
      </c>
    </row>
    <row r="172" ht="105" spans="1:9">
      <c r="A172" s="59">
        <v>40337</v>
      </c>
      <c r="B172" s="59" t="s">
        <v>2937</v>
      </c>
      <c r="C172" s="57" t="s">
        <v>2772</v>
      </c>
      <c r="D172" s="58">
        <v>131.37</v>
      </c>
      <c r="E172" s="21" t="str">
        <f t="shared" si="10"/>
        <v>FÔRMA EM CHAPA DE MADEIRA COMPENSADA PLASTIFICADA 12MM PARA ESTRUTURA EM GERAL, 5 REAPROVEITAMENTOS, REFORÇADA COM SARRAFOS DE MADEIRA 2.5X10CM (INCL MATERIAL, CORTE, MONTAGEM, ESCORAS EM EUCALIPTO E DESFORMA)</v>
      </c>
      <c r="F172" s="21" t="str">
        <f t="shared" si="11"/>
        <v>M2</v>
      </c>
      <c r="G172">
        <f t="shared" si="12"/>
        <v>126.98</v>
      </c>
      <c r="H172">
        <f t="shared" si="13"/>
        <v>100.36</v>
      </c>
      <c r="I172">
        <f t="shared" si="14"/>
        <v>100.36</v>
      </c>
    </row>
    <row r="173" ht="90" spans="1:9">
      <c r="A173" s="59">
        <v>40339</v>
      </c>
      <c r="B173" s="59" t="s">
        <v>2938</v>
      </c>
      <c r="C173" s="57" t="s">
        <v>2772</v>
      </c>
      <c r="D173" s="58">
        <v>162.53</v>
      </c>
      <c r="E173" s="21" t="str">
        <f t="shared" si="10"/>
        <v>FORMA DE CHAPAS MADEIRA COMPENSADA RESINADA, ESP. 12MM, LEVANDO-SE EM CONTA A UTILIZAÇÃO 3 VEZES, REFORÇADAS COM SARRAFOS DE MADEIRA DE 2.5 X 10.0CM (INCL MATERIAL, CORTE, MONTAGEM, ESCORAS EM EUCALIPTO E DESFORMA)</v>
      </c>
      <c r="F173" s="21" t="str">
        <f t="shared" si="11"/>
        <v>M2</v>
      </c>
      <c r="G173">
        <f t="shared" si="12"/>
        <v>157.09</v>
      </c>
      <c r="H173">
        <f t="shared" si="13"/>
        <v>124.16</v>
      </c>
      <c r="I173">
        <f t="shared" si="14"/>
        <v>124.16</v>
      </c>
    </row>
    <row r="174" spans="1:9">
      <c r="A174" s="56">
        <v>404</v>
      </c>
      <c r="B174" s="56" t="s">
        <v>2939</v>
      </c>
      <c r="C174" s="57"/>
      <c r="D174" s="58"/>
      <c r="E174" s="21" t="str">
        <f t="shared" si="10"/>
        <v>ESTRUTURAS DE CONCRETO APARENTE</v>
      </c>
      <c r="F174" s="21" t="str">
        <f t="shared" si="11"/>
        <v/>
      </c>
      <c r="G174">
        <f t="shared" si="12"/>
        <v>0</v>
      </c>
      <c r="H174">
        <f t="shared" si="13"/>
        <v>0</v>
      </c>
      <c r="I174">
        <f t="shared" si="14"/>
        <v>0</v>
      </c>
    </row>
    <row r="175" ht="30" spans="1:9">
      <c r="A175" s="59">
        <v>40405</v>
      </c>
      <c r="B175" s="59" t="s">
        <v>2940</v>
      </c>
      <c r="C175" s="57" t="s">
        <v>2772</v>
      </c>
      <c r="D175" s="58">
        <v>137.09</v>
      </c>
      <c r="E175" s="21" t="str">
        <f t="shared" si="10"/>
        <v>FÔRMA COM CHAPA COMPENSADA PLASTIFICADA ESP. 12MM, UTIZAÇÃO 5 VEZES</v>
      </c>
      <c r="F175" s="21" t="str">
        <f t="shared" si="11"/>
        <v>M2</v>
      </c>
      <c r="G175">
        <f t="shared" si="12"/>
        <v>132.5</v>
      </c>
      <c r="H175">
        <f t="shared" si="13"/>
        <v>104.73</v>
      </c>
      <c r="I175">
        <f t="shared" si="14"/>
        <v>104.73</v>
      </c>
    </row>
    <row r="176" spans="1:9">
      <c r="A176" s="56">
        <v>406</v>
      </c>
      <c r="B176" s="56" t="s">
        <v>2941</v>
      </c>
      <c r="C176" s="57"/>
      <c r="D176" s="58"/>
      <c r="E176" s="21" t="str">
        <f t="shared" si="10"/>
        <v>LAJES PRÉ-MOLDADAS</v>
      </c>
      <c r="F176" s="21" t="str">
        <f t="shared" si="11"/>
        <v/>
      </c>
      <c r="G176">
        <f t="shared" si="12"/>
        <v>0</v>
      </c>
      <c r="H176">
        <f t="shared" si="13"/>
        <v>0</v>
      </c>
      <c r="I176">
        <f t="shared" si="14"/>
        <v>0</v>
      </c>
    </row>
    <row r="177" ht="60" spans="1:9">
      <c r="A177" s="59">
        <v>40601</v>
      </c>
      <c r="B177" s="59" t="s">
        <v>2942</v>
      </c>
      <c r="C177" s="57" t="s">
        <v>2772</v>
      </c>
      <c r="D177" s="58">
        <v>95.1</v>
      </c>
      <c r="E177" s="21" t="str">
        <f t="shared" si="10"/>
        <v>LAJE PRÉ-FABRICADA TRELIÇADA PARA FORRO SIMPLES REVESTIDO, VÃO ATÉ 3.5M, CAPEAMENTO 2CM, ESP. 10CM, FCK = 150KG/CM2</v>
      </c>
      <c r="F177" s="21" t="str">
        <f t="shared" si="11"/>
        <v>M2</v>
      </c>
      <c r="G177">
        <f t="shared" si="12"/>
        <v>91.92</v>
      </c>
      <c r="H177">
        <f t="shared" si="13"/>
        <v>72.65</v>
      </c>
      <c r="I177">
        <f t="shared" si="14"/>
        <v>72.65</v>
      </c>
    </row>
    <row r="178" ht="60" spans="1:9">
      <c r="A178" s="59">
        <v>40602</v>
      </c>
      <c r="B178" s="59" t="s">
        <v>2943</v>
      </c>
      <c r="C178" s="57" t="s">
        <v>2772</v>
      </c>
      <c r="D178" s="58">
        <v>104.41</v>
      </c>
      <c r="E178" s="21" t="str">
        <f t="shared" si="10"/>
        <v>LAJE PRÉ-FABRICADA TRELIÇADA, SOBRECARGA 300 KG/M2, VÃO DE 3.5M A 4.3M, CAPEAMENTO 4CM, ESP. 12CM, FCK = 150 KG/CM2</v>
      </c>
      <c r="F178" s="21" t="str">
        <f t="shared" si="11"/>
        <v>M2</v>
      </c>
      <c r="G178">
        <f t="shared" si="12"/>
        <v>100.91</v>
      </c>
      <c r="H178">
        <f t="shared" si="13"/>
        <v>79.76</v>
      </c>
      <c r="I178">
        <f t="shared" si="14"/>
        <v>79.76</v>
      </c>
    </row>
    <row r="179" spans="1:9">
      <c r="A179" s="56">
        <v>407</v>
      </c>
      <c r="B179" s="56" t="s">
        <v>1610</v>
      </c>
      <c r="C179" s="57"/>
      <c r="D179" s="58"/>
      <c r="E179" s="21" t="str">
        <f t="shared" si="10"/>
        <v>DIVERSOS</v>
      </c>
      <c r="F179" s="21" t="str">
        <f t="shared" si="11"/>
        <v/>
      </c>
      <c r="G179">
        <f t="shared" si="12"/>
        <v>0</v>
      </c>
      <c r="H179">
        <f t="shared" si="13"/>
        <v>0</v>
      </c>
      <c r="I179">
        <f t="shared" si="14"/>
        <v>0</v>
      </c>
    </row>
    <row r="180" ht="75" spans="1:9">
      <c r="A180" s="59">
        <v>40705</v>
      </c>
      <c r="B180" s="59" t="s">
        <v>2944</v>
      </c>
      <c r="C180" s="57" t="s">
        <v>2789</v>
      </c>
      <c r="D180" s="58">
        <v>40.57</v>
      </c>
      <c r="E180" s="21" t="str">
        <f t="shared" si="10"/>
        <v>EXECUÇÃO DE JUNTA DE DILATAÇÃO 2 X 2 CM CONSIDERANDO 1CM DE APLICAÇÃO DE ISOPOR E 1CM DE APLICAÇÃO DE MASTIQUE ELÁSTICO DO TIPO SIKAFLEX 1A OU EQUIVALENTE</v>
      </c>
      <c r="F180" s="21" t="str">
        <f t="shared" si="11"/>
        <v>M</v>
      </c>
      <c r="G180">
        <f t="shared" si="12"/>
        <v>39.21</v>
      </c>
      <c r="H180">
        <f t="shared" si="13"/>
        <v>30.99</v>
      </c>
      <c r="I180">
        <f t="shared" si="14"/>
        <v>30.99</v>
      </c>
    </row>
    <row r="181" spans="1:9">
      <c r="A181" s="56">
        <v>408</v>
      </c>
      <c r="B181" s="56" t="s">
        <v>2945</v>
      </c>
      <c r="C181" s="57"/>
      <c r="D181" s="58"/>
      <c r="E181" s="21" t="str">
        <f t="shared" si="10"/>
        <v>RECUPERAÇÃO DE ESTRUTURAS</v>
      </c>
      <c r="F181" s="21" t="str">
        <f t="shared" si="11"/>
        <v/>
      </c>
      <c r="G181">
        <f t="shared" si="12"/>
        <v>0</v>
      </c>
      <c r="H181">
        <f t="shared" si="13"/>
        <v>0</v>
      </c>
      <c r="I181">
        <f t="shared" si="14"/>
        <v>0</v>
      </c>
    </row>
    <row r="182" ht="30" spans="1:9">
      <c r="A182" s="59">
        <v>40801</v>
      </c>
      <c r="B182" s="59" t="s">
        <v>2946</v>
      </c>
      <c r="C182" s="57" t="s">
        <v>2781</v>
      </c>
      <c r="D182" s="60">
        <v>2354.6</v>
      </c>
      <c r="E182" s="21" t="str">
        <f t="shared" si="10"/>
        <v>REMOÇÃO CUIDADOSA DO CONCRETO AFETADO, ATRAVÉS DE ESCARIFICAÇÃO</v>
      </c>
      <c r="F182" s="21" t="str">
        <f t="shared" si="11"/>
        <v>M3</v>
      </c>
      <c r="G182">
        <f t="shared" si="12"/>
        <v>2275.82</v>
      </c>
      <c r="H182">
        <f t="shared" si="13"/>
        <v>1798.78</v>
      </c>
      <c r="I182">
        <f t="shared" si="14"/>
        <v>1798.78</v>
      </c>
    </row>
    <row r="183" ht="45" spans="1:9">
      <c r="A183" s="59">
        <v>40802</v>
      </c>
      <c r="B183" s="59" t="s">
        <v>2947</v>
      </c>
      <c r="C183" s="57" t="s">
        <v>2772</v>
      </c>
      <c r="D183" s="58">
        <v>117.73</v>
      </c>
      <c r="E183" s="21" t="str">
        <f t="shared" si="10"/>
        <v>REMOÇÃO CUIDADOSA DO CONCRETO AFETADO, ATRAVÉS DE ESCARIFICAÇÃO (CONSIDERANDO ESP. ESCARIFICADA DE 5CM)</v>
      </c>
      <c r="F183" s="21" t="str">
        <f t="shared" si="11"/>
        <v>M2</v>
      </c>
      <c r="G183">
        <f t="shared" si="12"/>
        <v>113.79</v>
      </c>
      <c r="H183">
        <f t="shared" si="13"/>
        <v>89.94</v>
      </c>
      <c r="I183">
        <f t="shared" si="14"/>
        <v>89.94</v>
      </c>
    </row>
    <row r="184" ht="45" spans="1:9">
      <c r="A184" s="59">
        <v>40803</v>
      </c>
      <c r="B184" s="59" t="s">
        <v>2948</v>
      </c>
      <c r="C184" s="57" t="s">
        <v>2772</v>
      </c>
      <c r="D184" s="58">
        <v>69.51</v>
      </c>
      <c r="E184" s="21" t="str">
        <f t="shared" si="10"/>
        <v>PREPARAÇÃO DO SUBSTRATO PARA REPARO EM ESTRUTURA DE CONCRETO POR APICOAMENTO MANUAL DA SUPERFÍCIE</v>
      </c>
      <c r="F184" s="21" t="str">
        <f t="shared" si="11"/>
        <v>M2</v>
      </c>
      <c r="G184">
        <f t="shared" si="12"/>
        <v>67.18</v>
      </c>
      <c r="H184">
        <f t="shared" si="13"/>
        <v>53.1</v>
      </c>
      <c r="I184">
        <f t="shared" si="14"/>
        <v>53.1</v>
      </c>
    </row>
    <row r="185" ht="60" spans="1:9">
      <c r="A185" s="59">
        <v>40806</v>
      </c>
      <c r="B185" s="59" t="s">
        <v>2949</v>
      </c>
      <c r="C185" s="57" t="s">
        <v>2772</v>
      </c>
      <c r="D185" s="58">
        <v>20.85</v>
      </c>
      <c r="E185" s="21" t="str">
        <f t="shared" si="10"/>
        <v>LIMPEZA DE AÇO COM LIXAMENTO E ESCOVAMENTO COM ESCOVA DE AÇO, ATÉ A COMPLETA REMOÇÃO DE PARTÍCULAS SOLTAS, MATERIAIS INDESEJÁVEIS E CORROSÃO</v>
      </c>
      <c r="F185" s="21" t="str">
        <f t="shared" si="11"/>
        <v>M2</v>
      </c>
      <c r="G185">
        <f t="shared" si="12"/>
        <v>20.15</v>
      </c>
      <c r="H185">
        <f t="shared" si="13"/>
        <v>15.93</v>
      </c>
      <c r="I185">
        <f t="shared" si="14"/>
        <v>15.93</v>
      </c>
    </row>
    <row r="186" ht="45" spans="1:9">
      <c r="A186" s="59">
        <v>40807</v>
      </c>
      <c r="B186" s="59" t="s">
        <v>2950</v>
      </c>
      <c r="C186" s="57" t="s">
        <v>2772</v>
      </c>
      <c r="D186" s="58">
        <v>61.01</v>
      </c>
      <c r="E186" s="21" t="str">
        <f t="shared" si="10"/>
        <v>APLICAÇÃO DE SIKA TOP 108 ARMATEC OU EQUIVALENTE, NAS FERRAGENS A SEREM RECUPERADAS</v>
      </c>
      <c r="F186" s="21" t="str">
        <f t="shared" si="11"/>
        <v>M2</v>
      </c>
      <c r="G186">
        <f t="shared" si="12"/>
        <v>58.97</v>
      </c>
      <c r="H186">
        <f t="shared" si="13"/>
        <v>46.61</v>
      </c>
      <c r="I186">
        <f t="shared" si="14"/>
        <v>46.61</v>
      </c>
    </row>
    <row r="187" spans="1:9">
      <c r="A187" s="59">
        <v>40808</v>
      </c>
      <c r="B187" s="59" t="s">
        <v>2951</v>
      </c>
      <c r="C187" s="57" t="s">
        <v>2926</v>
      </c>
      <c r="D187" s="58">
        <v>4.19</v>
      </c>
      <c r="E187" s="21" t="str">
        <f t="shared" si="10"/>
        <v>RETIRADA DE FERRAGEM CORROÍDA</v>
      </c>
      <c r="F187" s="21" t="str">
        <f t="shared" si="11"/>
        <v>KG</v>
      </c>
      <c r="G187">
        <f t="shared" si="12"/>
        <v>4.05</v>
      </c>
      <c r="H187">
        <f t="shared" si="13"/>
        <v>3.2</v>
      </c>
      <c r="I187">
        <f t="shared" si="14"/>
        <v>3.2</v>
      </c>
    </row>
    <row r="188" ht="45" spans="1:9">
      <c r="A188" s="59">
        <v>40809</v>
      </c>
      <c r="B188" s="59" t="s">
        <v>2952</v>
      </c>
      <c r="C188" s="57" t="s">
        <v>2772</v>
      </c>
      <c r="D188" s="58">
        <v>380.66</v>
      </c>
      <c r="E188" s="21" t="str">
        <f t="shared" si="10"/>
        <v>RECOMPOSIÇÃO DE CONCRETO DANIFICADO, COM UTILIZAÇÃO DE ARGAMASSA SIKA GROUT OU EQUIVALENTE (CONSIDERANDO ESP. 5CM)</v>
      </c>
      <c r="F188" s="21" t="str">
        <f t="shared" si="11"/>
        <v>M2</v>
      </c>
      <c r="G188">
        <f t="shared" si="12"/>
        <v>367.92</v>
      </c>
      <c r="H188">
        <f t="shared" si="13"/>
        <v>290.8</v>
      </c>
      <c r="I188">
        <f t="shared" si="14"/>
        <v>290.8</v>
      </c>
    </row>
    <row r="189" ht="45" spans="1:9">
      <c r="A189" s="59">
        <v>40810</v>
      </c>
      <c r="B189" s="59" t="s">
        <v>2953</v>
      </c>
      <c r="C189" s="57" t="s">
        <v>2781</v>
      </c>
      <c r="D189" s="60">
        <v>6946.54</v>
      </c>
      <c r="E189" s="21" t="str">
        <f t="shared" si="10"/>
        <v>RECOMPOSIÇÃO DE CONCRETO DANIFICADO, COM UTILIZAÇÃO DE ARGAMASSA SIKA GROUT OU EQUIVALENTE</v>
      </c>
      <c r="F189" s="21" t="str">
        <f t="shared" si="11"/>
        <v>M3</v>
      </c>
      <c r="G189">
        <f t="shared" si="12"/>
        <v>6714.1</v>
      </c>
      <c r="H189">
        <f t="shared" si="13"/>
        <v>5306.75</v>
      </c>
      <c r="I189">
        <f t="shared" si="14"/>
        <v>5306.75</v>
      </c>
    </row>
    <row r="190" ht="30" spans="1:9">
      <c r="A190" s="59">
        <v>40813</v>
      </c>
      <c r="B190" s="59" t="s">
        <v>2954</v>
      </c>
      <c r="C190" s="57" t="s">
        <v>2772</v>
      </c>
      <c r="D190" s="58">
        <v>73.33</v>
      </c>
      <c r="E190" s="21" t="str">
        <f t="shared" si="10"/>
        <v>IMPERMEABILIZAÇÃO DE ESTRUTURA COM SIKA TOP 107 OU EQUIVALENTE</v>
      </c>
      <c r="F190" s="21" t="str">
        <f t="shared" si="11"/>
        <v>M2</v>
      </c>
      <c r="G190">
        <f t="shared" si="12"/>
        <v>70.88</v>
      </c>
      <c r="H190">
        <f t="shared" si="13"/>
        <v>56.02</v>
      </c>
      <c r="I190">
        <f t="shared" si="14"/>
        <v>56.02</v>
      </c>
    </row>
    <row r="191" ht="30" spans="1:9">
      <c r="A191" s="59">
        <v>40816</v>
      </c>
      <c r="B191" s="59" t="s">
        <v>2955</v>
      </c>
      <c r="C191" s="57" t="s">
        <v>2772</v>
      </c>
      <c r="D191" s="58">
        <v>11.77</v>
      </c>
      <c r="E191" s="21" t="str">
        <f t="shared" si="10"/>
        <v>APLICAÇÃO DE OXIPRIMER OU EQUIVALENTE, NAS FERRAGENS A SEREM RECUPERADAS</v>
      </c>
      <c r="F191" s="21" t="str">
        <f t="shared" si="11"/>
        <v>M2</v>
      </c>
      <c r="G191">
        <f t="shared" si="12"/>
        <v>11.37</v>
      </c>
      <c r="H191">
        <f t="shared" si="13"/>
        <v>8.99</v>
      </c>
      <c r="I191">
        <f t="shared" si="14"/>
        <v>8.99</v>
      </c>
    </row>
    <row r="192" ht="75" spans="1:9">
      <c r="A192" s="59">
        <v>40817</v>
      </c>
      <c r="B192" s="59" t="s">
        <v>2956</v>
      </c>
      <c r="C192" s="57" t="s">
        <v>2781</v>
      </c>
      <c r="D192" s="60">
        <v>2607.89</v>
      </c>
      <c r="E192" s="21" t="str">
        <f t="shared" si="10"/>
        <v>FORNECIMENTO E LANÇAMENTO DE CONCRETO PARA GROUTEAMENTO COM ADIÇÃO DE PEDRISCO (50% EM PESO), UTILIZANDO SIKAGROUT OU PRODUTO EQUIVALENTE, EXCLUSIVE FORMA</v>
      </c>
      <c r="F192" s="21" t="str">
        <f t="shared" si="11"/>
        <v>M3</v>
      </c>
      <c r="G192">
        <f t="shared" si="12"/>
        <v>2520.63</v>
      </c>
      <c r="H192">
        <f t="shared" si="13"/>
        <v>1992.28</v>
      </c>
      <c r="I192">
        <f t="shared" si="14"/>
        <v>1992.28</v>
      </c>
    </row>
    <row r="193" ht="45" spans="1:9">
      <c r="A193" s="59">
        <v>40818</v>
      </c>
      <c r="B193" s="59" t="s">
        <v>2957</v>
      </c>
      <c r="C193" s="57" t="s">
        <v>2772</v>
      </c>
      <c r="D193" s="58">
        <v>58.64</v>
      </c>
      <c r="E193" s="21" t="str">
        <f t="shared" ref="E193:E256" si="15">UPPER(B193)</f>
        <v>REVESTIMENTO EXTERNO COM ARGAMASSA CORRETIVA TIPO SIKA MONOTOP 622 BR OU EQUIVALENTE, ESP. 5MM</v>
      </c>
      <c r="F193" s="21" t="str">
        <f t="shared" ref="F193:F256" si="16">UPPER(C193)</f>
        <v>M2</v>
      </c>
      <c r="G193">
        <f t="shared" si="12"/>
        <v>56.68</v>
      </c>
      <c r="H193">
        <f t="shared" si="13"/>
        <v>44.8</v>
      </c>
      <c r="I193">
        <f t="shared" si="14"/>
        <v>44.8</v>
      </c>
    </row>
    <row r="194" ht="90" spans="1:9">
      <c r="A194" s="56">
        <v>409</v>
      </c>
      <c r="B194" s="56" t="s">
        <v>2958</v>
      </c>
      <c r="C194" s="57"/>
      <c r="D194" s="58"/>
      <c r="E194" s="21" t="str">
        <f t="shared" si="15"/>
        <v>MURO DE ARRIMO (CONC. CICLÓPICO 15MPA C/ 30% DE PEDRA DE MÃO, C/ FORN., PREPARO E APLICAÇÃO DE CONCRETO, FORMA DE TÁBUA PINHO-REAP.5 VEZES, EXCLUSIVE ESCAV. E REATERRO) SEÇÕES TIPICAS NAS SEGUINTES DIMENSÕES:</v>
      </c>
      <c r="F194" s="21" t="str">
        <f t="shared" si="16"/>
        <v/>
      </c>
      <c r="G194">
        <f t="shared" si="12"/>
        <v>0</v>
      </c>
      <c r="H194">
        <f t="shared" si="13"/>
        <v>0</v>
      </c>
      <c r="I194">
        <f t="shared" si="14"/>
        <v>0</v>
      </c>
    </row>
    <row r="195" ht="90" spans="1:9">
      <c r="A195" s="59">
        <v>40901</v>
      </c>
      <c r="B195" s="59" t="s">
        <v>2959</v>
      </c>
      <c r="C195" s="57" t="s">
        <v>2789</v>
      </c>
      <c r="D195" s="58">
        <v>565.46</v>
      </c>
      <c r="E195" s="21" t="str">
        <f t="shared" si="15"/>
        <v>MURO DE ARRIMO EM CONC. CICLÓPICO 15MPA C/ 30% DE PEDRA DE MÃO, C/ FORN., PREPARO E APLICAÇÃO DE CONCRETO, FORMA DE TÁBUA PINHO-REAP.5 VEZES, EXCLUSIVE ESCAV. E REATERRO, SEÇÕES TIPICAS NAS DIMENSÕES:B=0.40M; B=0.70M E H=1.00M</v>
      </c>
      <c r="F195" s="21" t="str">
        <f t="shared" si="16"/>
        <v>M</v>
      </c>
      <c r="G195">
        <f t="shared" si="12"/>
        <v>546.54</v>
      </c>
      <c r="H195">
        <f t="shared" si="13"/>
        <v>431.98</v>
      </c>
      <c r="I195">
        <f t="shared" si="14"/>
        <v>431.98</v>
      </c>
    </row>
    <row r="196" ht="90" spans="1:9">
      <c r="A196" s="59">
        <v>40902</v>
      </c>
      <c r="B196" s="59" t="s">
        <v>2960</v>
      </c>
      <c r="C196" s="57" t="s">
        <v>2789</v>
      </c>
      <c r="D196" s="58">
        <v>919.13</v>
      </c>
      <c r="E196" s="21" t="str">
        <f t="shared" si="15"/>
        <v>MURO DE ARRIMO EM CONC. CICLÓPICO 15MPA C/ 30% DE PEDRA DE MÃO, C/ FORN., PREPARO E APLICAÇÃO DE CONCRETO, FORMA DE TÁBUA PINHO-REAP.5 VEZES, EXCLUSIVE ESCAV. E REATERRO, SEÇÕES TIPICAS NAS DIMENSÕES:B=0.40M; B=0.90M E H=1,50M</v>
      </c>
      <c r="F196" s="21" t="str">
        <f t="shared" si="16"/>
        <v>M</v>
      </c>
      <c r="G196">
        <f t="shared" si="12"/>
        <v>888.37</v>
      </c>
      <c r="H196">
        <f t="shared" si="13"/>
        <v>702.16</v>
      </c>
      <c r="I196">
        <f t="shared" si="14"/>
        <v>702.16</v>
      </c>
    </row>
    <row r="197" ht="90" spans="1:9">
      <c r="A197" s="59">
        <v>40903</v>
      </c>
      <c r="B197" s="59" t="s">
        <v>2961</v>
      </c>
      <c r="C197" s="57" t="s">
        <v>2789</v>
      </c>
      <c r="D197" s="60">
        <v>1314.47</v>
      </c>
      <c r="E197" s="21" t="str">
        <f t="shared" si="15"/>
        <v>MURO DE ARRIMO EM CONC. CICLÓPICO 15MPA C/ 30% DE PEDRA DE MÃO, C/ FORN., PREPARO E APLICAÇÃO DE CONCRETO, FORMA DE TÁBUA PINHO-REAP.5 VEZES, EXCLUSIVE ESCAV. E REATERRO, SEÇÕES TIPICAS NAS DIMENSÕES:B=0.40M; B=1.05M E H=2.00M</v>
      </c>
      <c r="F197" s="21" t="str">
        <f t="shared" si="16"/>
        <v>M</v>
      </c>
      <c r="G197">
        <f t="shared" si="12"/>
        <v>1270.49</v>
      </c>
      <c r="H197">
        <f t="shared" si="13"/>
        <v>1004.18</v>
      </c>
      <c r="I197">
        <f t="shared" si="14"/>
        <v>1004.18</v>
      </c>
    </row>
    <row r="198" ht="90" spans="1:9">
      <c r="A198" s="59">
        <v>40904</v>
      </c>
      <c r="B198" s="59" t="s">
        <v>2962</v>
      </c>
      <c r="C198" s="57" t="s">
        <v>2789</v>
      </c>
      <c r="D198" s="60">
        <v>1729.92</v>
      </c>
      <c r="E198" s="21" t="str">
        <f t="shared" si="15"/>
        <v>MURO DE ARRIMO EM CONC. CICLÓPICO 15MPA C/ 30% DE PEDRA DE MÃO, C/ FORN., PREPARO E APLICAÇÃO DE CONCRETO, FORMA DE TÁBUA PINHO-REAP.5 VEZES, EXCLUSIVE ESCAV. E REATERRO, SEÇÕES TIPICAS NAS DIMENSÕES:B=0.40M; B=1.23 E H=2.50M</v>
      </c>
      <c r="F198" s="21" t="str">
        <f t="shared" si="16"/>
        <v>M</v>
      </c>
      <c r="G198">
        <f t="shared" si="12"/>
        <v>1672.04</v>
      </c>
      <c r="H198">
        <f t="shared" si="13"/>
        <v>1321.56</v>
      </c>
      <c r="I198">
        <f t="shared" si="14"/>
        <v>1321.56</v>
      </c>
    </row>
    <row r="199" spans="1:9">
      <c r="A199" s="56">
        <v>5</v>
      </c>
      <c r="B199" s="56" t="s">
        <v>2963</v>
      </c>
      <c r="C199" s="57"/>
      <c r="D199" s="58"/>
      <c r="E199" s="21" t="str">
        <f t="shared" si="15"/>
        <v>PAREDES E PAINÉIS</v>
      </c>
      <c r="F199" s="21" t="str">
        <f t="shared" si="16"/>
        <v/>
      </c>
      <c r="G199">
        <f t="shared" si="12"/>
        <v>0</v>
      </c>
      <c r="H199">
        <f t="shared" si="13"/>
        <v>0</v>
      </c>
      <c r="I199">
        <f t="shared" si="14"/>
        <v>0</v>
      </c>
    </row>
    <row r="200" spans="1:9">
      <c r="A200" s="56">
        <v>501</v>
      </c>
      <c r="B200" s="56" t="s">
        <v>2964</v>
      </c>
      <c r="C200" s="57"/>
      <c r="D200" s="58"/>
      <c r="E200" s="21" t="str">
        <f t="shared" si="15"/>
        <v>ALVENARIA DE VEDAÇÃO</v>
      </c>
      <c r="F200" s="21" t="str">
        <f t="shared" si="16"/>
        <v/>
      </c>
      <c r="G200">
        <f t="shared" ref="G200:G263" si="17">ROUND(H200*(1+$G$1),2)</f>
        <v>0</v>
      </c>
      <c r="H200">
        <f t="shared" ref="H200:H263" si="18">I200</f>
        <v>0</v>
      </c>
      <c r="I200">
        <f t="shared" ref="I200:I263" si="19">ROUND(D200/(1+$E$1),2)</f>
        <v>0</v>
      </c>
    </row>
    <row r="201" ht="60" spans="1:9">
      <c r="A201" s="59">
        <v>50112</v>
      </c>
      <c r="B201" s="59" t="s">
        <v>2965</v>
      </c>
      <c r="C201" s="57" t="s">
        <v>2772</v>
      </c>
      <c r="D201" s="58">
        <v>129.05</v>
      </c>
      <c r="E201" s="21" t="str">
        <f t="shared" si="15"/>
        <v>COBOGÓ DE CONCRETO 40 X 40 X 10 CM, TIPO RETO, ASSENTADOS COM ARGAMASSA DE CIMENTO E AREIA NO TRAÇO 1:3, ESPESSURA DAS JUNTAS 15 MM</v>
      </c>
      <c r="F201" s="21" t="str">
        <f t="shared" si="16"/>
        <v>M2</v>
      </c>
      <c r="G201">
        <f t="shared" si="17"/>
        <v>124.74</v>
      </c>
      <c r="H201">
        <f t="shared" si="18"/>
        <v>98.59</v>
      </c>
      <c r="I201">
        <f t="shared" si="19"/>
        <v>98.59</v>
      </c>
    </row>
    <row r="202" ht="45" spans="1:9">
      <c r="A202" s="59">
        <v>50115</v>
      </c>
      <c r="B202" s="59" t="s">
        <v>2966</v>
      </c>
      <c r="C202" s="57" t="s">
        <v>2781</v>
      </c>
      <c r="D202" s="58">
        <v>397.23</v>
      </c>
      <c r="E202" s="21" t="str">
        <f t="shared" si="15"/>
        <v>ALVENARIA EM BLOCO DE PEDRA ARGAMASSADA COM CIMENTO E AREIA NO TRAÇO 1:3</v>
      </c>
      <c r="F202" s="21" t="str">
        <f t="shared" si="16"/>
        <v>M3</v>
      </c>
      <c r="G202">
        <f t="shared" si="17"/>
        <v>383.94</v>
      </c>
      <c r="H202">
        <f t="shared" si="18"/>
        <v>303.46</v>
      </c>
      <c r="I202">
        <f t="shared" si="19"/>
        <v>303.46</v>
      </c>
    </row>
    <row r="203" ht="75" spans="1:9">
      <c r="A203" s="59">
        <v>50122</v>
      </c>
      <c r="B203" s="59" t="s">
        <v>2967</v>
      </c>
      <c r="C203" s="57" t="s">
        <v>2772</v>
      </c>
      <c r="D203" s="58">
        <v>136.73</v>
      </c>
      <c r="E203" s="21" t="str">
        <f t="shared" si="15"/>
        <v>COBOGÓ DE CONCRETO TIPO CRUZETA DE 20 X 20 X 10 CM, ASSENTADO COM ARGAMASSA DE CIMENTO, CAL HIDRATADA E AREIA NO TRAÇO1:0,5:5, ESPESSURA DAS JUNTAS DE 10MM E ESPESSURA DE PAREDE 10CM</v>
      </c>
      <c r="F203" s="21" t="str">
        <f t="shared" si="16"/>
        <v>M2</v>
      </c>
      <c r="G203">
        <f t="shared" si="17"/>
        <v>132.15</v>
      </c>
      <c r="H203">
        <f t="shared" si="18"/>
        <v>104.45</v>
      </c>
      <c r="I203">
        <f t="shared" si="19"/>
        <v>104.45</v>
      </c>
    </row>
    <row r="204" spans="1:9">
      <c r="A204" s="56">
        <v>502</v>
      </c>
      <c r="B204" s="56" t="s">
        <v>2968</v>
      </c>
      <c r="C204" s="57"/>
      <c r="D204" s="58"/>
      <c r="E204" s="21" t="str">
        <f t="shared" si="15"/>
        <v>PLACAS E PAINÉIS DIVISÓRIOS</v>
      </c>
      <c r="F204" s="21" t="str">
        <f t="shared" si="16"/>
        <v/>
      </c>
      <c r="G204">
        <f t="shared" si="17"/>
        <v>0</v>
      </c>
      <c r="H204">
        <f t="shared" si="18"/>
        <v>0</v>
      </c>
      <c r="I204">
        <f t="shared" si="19"/>
        <v>0</v>
      </c>
    </row>
    <row r="205" ht="90" spans="1:9">
      <c r="A205" s="59">
        <v>50202</v>
      </c>
      <c r="B205" s="59" t="s">
        <v>2969</v>
      </c>
      <c r="C205" s="57" t="s">
        <v>2772</v>
      </c>
      <c r="D205" s="58">
        <v>109.47</v>
      </c>
      <c r="E205" s="21" t="str">
        <f t="shared" si="15"/>
        <v>FORNECIMENTO E INSTALAÇÃO DE DIVISÓRIAS NOVAS COM ACABAMENTO DE CHAPA DE FIBRA DE MADEIRA, SISTEMA DE MONTAGEM SIMPLIFICADO, ESPESSURA DE 35MM E MIOLO EM COLMÉIA NO PADRÃO PAINEL/PAINEL</v>
      </c>
      <c r="F205" s="21" t="str">
        <f t="shared" si="16"/>
        <v>M2</v>
      </c>
      <c r="G205">
        <f t="shared" si="17"/>
        <v>105.81</v>
      </c>
      <c r="H205">
        <f t="shared" si="18"/>
        <v>83.63</v>
      </c>
      <c r="I205">
        <f t="shared" si="19"/>
        <v>83.63</v>
      </c>
    </row>
    <row r="206" ht="45" spans="1:9">
      <c r="A206" s="59">
        <v>50203</v>
      </c>
      <c r="B206" s="59" t="s">
        <v>2970</v>
      </c>
      <c r="C206" s="57" t="s">
        <v>2794</v>
      </c>
      <c r="D206" s="58">
        <v>330.52</v>
      </c>
      <c r="E206" s="21" t="str">
        <f t="shared" si="15"/>
        <v>FORNECIMENTO E INSTALAÇÃO DE PORTA PARA DIVISÓRIA DE 80 X 210 CM INCLUINDO DOBRADIÇAS E FECHADURA INTERNA</v>
      </c>
      <c r="F206" s="21" t="str">
        <f t="shared" si="16"/>
        <v>UND</v>
      </c>
      <c r="G206">
        <f t="shared" si="17"/>
        <v>319.46</v>
      </c>
      <c r="H206">
        <f t="shared" si="18"/>
        <v>252.5</v>
      </c>
      <c r="I206">
        <f t="shared" si="19"/>
        <v>252.5</v>
      </c>
    </row>
    <row r="207" ht="45" spans="1:9">
      <c r="A207" s="59">
        <v>50205</v>
      </c>
      <c r="B207" s="59" t="s">
        <v>2971</v>
      </c>
      <c r="C207" s="57" t="s">
        <v>2772</v>
      </c>
      <c r="D207" s="58">
        <v>473.82</v>
      </c>
      <c r="E207" s="21" t="str">
        <f t="shared" si="15"/>
        <v>DIVISÓRIA DE GRANITO COM 3 CM DE ESPESSURA, ASSENTADA COM ARGAMASSA DE CIMENTO E AREIA NO TRAÇO 1:3, NA COR CINZA</v>
      </c>
      <c r="F207" s="21" t="str">
        <f t="shared" si="16"/>
        <v>M2</v>
      </c>
      <c r="G207">
        <f t="shared" si="17"/>
        <v>457.96</v>
      </c>
      <c r="H207">
        <f t="shared" si="18"/>
        <v>361.97</v>
      </c>
      <c r="I207">
        <f t="shared" si="19"/>
        <v>361.97</v>
      </c>
    </row>
    <row r="208" ht="45" spans="1:9">
      <c r="A208" s="59">
        <v>50206</v>
      </c>
      <c r="B208" s="59" t="s">
        <v>2972</v>
      </c>
      <c r="C208" s="57" t="s">
        <v>2772</v>
      </c>
      <c r="D208" s="58">
        <v>433.04</v>
      </c>
      <c r="E208" s="21" t="str">
        <f t="shared" si="15"/>
        <v>DIVISÓRIA DE GRANITO CINZA ANDORINHA COM 3 CM DE ESPESSURA, FIXADA COM CANTONEIRA DE FERRO CROMADO</v>
      </c>
      <c r="F208" s="21" t="str">
        <f t="shared" si="16"/>
        <v>M2</v>
      </c>
      <c r="G208">
        <f t="shared" si="17"/>
        <v>418.55</v>
      </c>
      <c r="H208">
        <f t="shared" si="18"/>
        <v>330.82</v>
      </c>
      <c r="I208">
        <f t="shared" si="19"/>
        <v>330.82</v>
      </c>
    </row>
    <row r="209" ht="75" spans="1:9">
      <c r="A209" s="59">
        <v>50208</v>
      </c>
      <c r="B209" s="59" t="s">
        <v>2973</v>
      </c>
      <c r="C209" s="57" t="s">
        <v>2772</v>
      </c>
      <c r="D209" s="58">
        <v>115.81</v>
      </c>
      <c r="E209" s="21" t="str">
        <f t="shared" si="15"/>
        <v>ASSENTAMENTO DE DIVISÓRIA DE MÁRMORE OU GRANITO COM 3 CM DE ESPESSURA, EMPREGANDO ARGAMASSA DE CIMENTO E AREIA NO TRAÇO 1:3, EXCLUSIVE FORNECIMENTO DA DIVISÓRIA</v>
      </c>
      <c r="F209" s="21" t="str">
        <f t="shared" si="16"/>
        <v>M2</v>
      </c>
      <c r="G209">
        <f t="shared" si="17"/>
        <v>111.93</v>
      </c>
      <c r="H209">
        <f t="shared" si="18"/>
        <v>88.47</v>
      </c>
      <c r="I209">
        <f t="shared" si="19"/>
        <v>88.47</v>
      </c>
    </row>
    <row r="210" spans="1:9">
      <c r="A210" s="56">
        <v>503</v>
      </c>
      <c r="B210" s="56" t="s">
        <v>2974</v>
      </c>
      <c r="C210" s="57"/>
      <c r="D210" s="58"/>
      <c r="E210" s="21" t="str">
        <f t="shared" si="15"/>
        <v>VERGAS/CONTRAVERGA</v>
      </c>
      <c r="F210" s="21" t="str">
        <f t="shared" si="16"/>
        <v/>
      </c>
      <c r="G210">
        <f t="shared" si="17"/>
        <v>0</v>
      </c>
      <c r="H210">
        <f t="shared" si="18"/>
        <v>0</v>
      </c>
      <c r="I210">
        <f t="shared" si="19"/>
        <v>0</v>
      </c>
    </row>
    <row r="211" ht="45" spans="1:9">
      <c r="A211" s="59">
        <v>50301</v>
      </c>
      <c r="B211" s="59" t="s">
        <v>2975</v>
      </c>
      <c r="C211" s="57" t="s">
        <v>2789</v>
      </c>
      <c r="D211" s="58">
        <v>10.13</v>
      </c>
      <c r="E211" s="21" t="str">
        <f t="shared" si="15"/>
        <v>VERGA/CONTRAVERGA RETA DE CONCRETO ARMADO 10 X 5 CM, FCK = 15 MPA, INCLUSIVE FORMA, ARMAÇÃO E DESFORMA</v>
      </c>
      <c r="F211" s="21" t="str">
        <f t="shared" si="16"/>
        <v>M</v>
      </c>
      <c r="G211">
        <f t="shared" si="17"/>
        <v>9.79</v>
      </c>
      <c r="H211">
        <f t="shared" si="18"/>
        <v>7.74</v>
      </c>
      <c r="I211">
        <f t="shared" si="19"/>
        <v>7.74</v>
      </c>
    </row>
    <row r="212" ht="45" spans="1:9">
      <c r="A212" s="59">
        <v>50303</v>
      </c>
      <c r="B212" s="59" t="s">
        <v>2976</v>
      </c>
      <c r="C212" s="57" t="s">
        <v>2789</v>
      </c>
      <c r="D212" s="58">
        <v>67.35</v>
      </c>
      <c r="E212" s="21" t="str">
        <f t="shared" si="15"/>
        <v>VERGA/CONTRAVERGA CURVA DE CONCRETO ARMADO 10 X 5 CM, FCK = 15 MPA, INCLUSIVE FORMA, ARMAÇÃO E DESFORMA</v>
      </c>
      <c r="F212" s="21" t="str">
        <f t="shared" si="16"/>
        <v>M</v>
      </c>
      <c r="G212">
        <f t="shared" si="17"/>
        <v>65.09</v>
      </c>
      <c r="H212">
        <f t="shared" si="18"/>
        <v>51.45</v>
      </c>
      <c r="I212">
        <f t="shared" si="19"/>
        <v>51.45</v>
      </c>
    </row>
    <row r="213" spans="1:9">
      <c r="A213" s="56">
        <v>505</v>
      </c>
      <c r="B213" s="56" t="s">
        <v>2977</v>
      </c>
      <c r="C213" s="57"/>
      <c r="D213" s="58"/>
      <c r="E213" s="21" t="str">
        <f t="shared" si="15"/>
        <v>ALVENARIA ESTRUTURAL</v>
      </c>
      <c r="F213" s="21" t="str">
        <f t="shared" si="16"/>
        <v/>
      </c>
      <c r="G213">
        <f t="shared" si="17"/>
        <v>0</v>
      </c>
      <c r="H213">
        <f t="shared" si="18"/>
        <v>0</v>
      </c>
      <c r="I213">
        <f t="shared" si="19"/>
        <v>0</v>
      </c>
    </row>
    <row r="214" ht="75" spans="1:9">
      <c r="A214" s="59">
        <v>50501</v>
      </c>
      <c r="B214" s="59" t="s">
        <v>2978</v>
      </c>
      <c r="C214" s="57" t="s">
        <v>2772</v>
      </c>
      <c r="D214" s="58">
        <v>89.17</v>
      </c>
      <c r="E214" s="21" t="str">
        <f t="shared" si="15"/>
        <v>ALVENARIA DE BLOCOS DE CONCRETO ESTRUT. (14X19X39CM) CHEIOS, C/ RESIST. MÍN. COMPR. 15MPA, ASSENTADOS C/ ARG. DE CIMENTO E AREIA NO TRAÇO 1:4, ESP. JUNTAS 10MM E ESP. DA PAREDE S/ REVEST. 14CM</v>
      </c>
      <c r="F214" s="21" t="str">
        <f t="shared" si="16"/>
        <v>M2</v>
      </c>
      <c r="G214">
        <f t="shared" si="17"/>
        <v>86.19</v>
      </c>
      <c r="H214">
        <f t="shared" si="18"/>
        <v>68.12</v>
      </c>
      <c r="I214">
        <f t="shared" si="19"/>
        <v>68.12</v>
      </c>
    </row>
    <row r="215" ht="90" spans="1:9">
      <c r="A215" s="59">
        <v>50502</v>
      </c>
      <c r="B215" s="59" t="s">
        <v>2979</v>
      </c>
      <c r="C215" s="57" t="s">
        <v>2772</v>
      </c>
      <c r="D215" s="58">
        <v>169.31</v>
      </c>
      <c r="E215" s="21" t="str">
        <f t="shared" si="15"/>
        <v>ALVENARIA DE BLOCOS DE CONCRETO ESTRUT. (19X19X39CM) CHEIOS, C/ RESIST. MÍN. COMPR. 15MPA, ASSENTADOS C/ ARG. CIMENTO E AREIA NO TRAÇO 1:4, ESP. JUNTAS DE 10MM E ESP. DA PAREDE S/ REVEST. 19CM</v>
      </c>
      <c r="F215" s="21" t="str">
        <f t="shared" si="16"/>
        <v>M2</v>
      </c>
      <c r="G215">
        <f t="shared" si="17"/>
        <v>163.64</v>
      </c>
      <c r="H215">
        <f t="shared" si="18"/>
        <v>129.34</v>
      </c>
      <c r="I215">
        <f t="shared" si="19"/>
        <v>129.34</v>
      </c>
    </row>
    <row r="216" ht="90" spans="1:9">
      <c r="A216" s="59">
        <v>50503</v>
      </c>
      <c r="B216" s="59" t="s">
        <v>2980</v>
      </c>
      <c r="C216" s="57" t="s">
        <v>2772</v>
      </c>
      <c r="D216" s="58">
        <v>64.91</v>
      </c>
      <c r="E216" s="21" t="str">
        <f t="shared" si="15"/>
        <v>ALVENARIA DE BLOCOS DE CONCRETO ESTRUT. (9X19X39CM) CHEIOS, COM RESISTÊNCIA MÍN. COMPR. 15MPA, ASSENTADOS C/ ARG. DE CIMENTO E AREIA NO TRAÇO 1:4, ESP. JUNTAS 10MM E ESP. DA PAREDE S/ REVEST. 9CM</v>
      </c>
      <c r="F216" s="21" t="str">
        <f t="shared" si="16"/>
        <v>M2</v>
      </c>
      <c r="G216">
        <f t="shared" si="17"/>
        <v>62.74</v>
      </c>
      <c r="H216">
        <f t="shared" si="18"/>
        <v>49.59</v>
      </c>
      <c r="I216">
        <f t="shared" si="19"/>
        <v>49.59</v>
      </c>
    </row>
    <row r="217" ht="30" spans="1:9">
      <c r="A217" s="56">
        <v>506</v>
      </c>
      <c r="B217" s="56" t="s">
        <v>2981</v>
      </c>
      <c r="C217" s="57"/>
      <c r="D217" s="58"/>
      <c r="E217" s="21" t="str">
        <f t="shared" si="15"/>
        <v>ALVENARIA DE VEDAÇÃO EMPREGANDO ARGAMASSA DE CIMENTO, CAL E AREIA</v>
      </c>
      <c r="F217" s="21" t="str">
        <f t="shared" si="16"/>
        <v/>
      </c>
      <c r="G217">
        <f t="shared" si="17"/>
        <v>0</v>
      </c>
      <c r="H217">
        <f t="shared" si="18"/>
        <v>0</v>
      </c>
      <c r="I217">
        <f t="shared" si="19"/>
        <v>0</v>
      </c>
    </row>
    <row r="218" ht="90" spans="1:9">
      <c r="A218" s="59">
        <v>50601</v>
      </c>
      <c r="B218" s="59" t="s">
        <v>2982</v>
      </c>
      <c r="C218" s="57" t="s">
        <v>2772</v>
      </c>
      <c r="D218" s="58">
        <v>47.43</v>
      </c>
      <c r="E218" s="21" t="str">
        <f t="shared" si="15"/>
        <v>ALVENARIA DE BLOCOS DE CONCRETO 9X19X39CM, C/ RESIST. MÍNIMO A COMPRES. 2.5 MPA, ASSENT. C/ ARG. DE CIMENTO, CAL HIDRATADA CH1 E AREIA NO TRAÇO 1:0.5:8 ESP. DAS JUNTAS 10MM E ESP. DAS PAREDES, S/ REV. 9CM</v>
      </c>
      <c r="F218" s="21" t="str">
        <f t="shared" si="16"/>
        <v>M2</v>
      </c>
      <c r="G218">
        <f t="shared" si="17"/>
        <v>45.84</v>
      </c>
      <c r="H218">
        <f t="shared" si="18"/>
        <v>36.23</v>
      </c>
      <c r="I218">
        <f t="shared" si="19"/>
        <v>36.23</v>
      </c>
    </row>
    <row r="219" ht="90" spans="1:9">
      <c r="A219" s="59">
        <v>50602</v>
      </c>
      <c r="B219" s="59" t="s">
        <v>2983</v>
      </c>
      <c r="C219" s="57" t="s">
        <v>2772</v>
      </c>
      <c r="D219" s="58">
        <v>55.96</v>
      </c>
      <c r="E219" s="21" t="str">
        <f t="shared" si="15"/>
        <v>ALVENARIA DE BLOCOS DE CONCRETO 14X19X39CM, C/ RESIST. MÍNIMO A COMPRES. 2.5 MPA, ASSENT. C/ ARG. DE CIMENTO, CAL HIDRATADA CH1 E AREIA NO TRAÇO 1:0.5:8 ESP. DAS JUNTAS 10MM E ESP. DAS PAREDES, S/ REV. 14CM</v>
      </c>
      <c r="F219" s="21" t="str">
        <f t="shared" si="16"/>
        <v>M2</v>
      </c>
      <c r="G219">
        <f t="shared" si="17"/>
        <v>54.09</v>
      </c>
      <c r="H219">
        <f t="shared" si="18"/>
        <v>42.75</v>
      </c>
      <c r="I219">
        <f t="shared" si="19"/>
        <v>42.75</v>
      </c>
    </row>
    <row r="220" ht="90" spans="1:9">
      <c r="A220" s="59">
        <v>50603</v>
      </c>
      <c r="B220" s="59" t="s">
        <v>2984</v>
      </c>
      <c r="C220" s="57" t="s">
        <v>2772</v>
      </c>
      <c r="D220" s="58">
        <v>67.23</v>
      </c>
      <c r="E220" s="21" t="str">
        <f t="shared" si="15"/>
        <v>ALVENARIA DE BLOCOS DE CONCRETO 19X19X39CM, C/ RESIST. MÍNIMO A COMPRES. 2.5 MPA, ASSENT. C/ ARG. DE CIMENTO, CAL HIDRATADA CH1 E AREIA NO TRAÇO 1:0.5:8 ESP. DAS JUNTAS 10MM E ESP. DAS PAREDES, S/ REV. 19CM</v>
      </c>
      <c r="F220" s="21" t="str">
        <f t="shared" si="16"/>
        <v>M2</v>
      </c>
      <c r="G220">
        <f t="shared" si="17"/>
        <v>64.98</v>
      </c>
      <c r="H220">
        <f t="shared" si="18"/>
        <v>51.36</v>
      </c>
      <c r="I220">
        <f t="shared" si="19"/>
        <v>51.36</v>
      </c>
    </row>
    <row r="221" ht="90" spans="1:9">
      <c r="A221" s="59">
        <v>50605</v>
      </c>
      <c r="B221" s="59" t="s">
        <v>2985</v>
      </c>
      <c r="C221" s="57" t="s">
        <v>2772</v>
      </c>
      <c r="D221" s="58">
        <v>55.24</v>
      </c>
      <c r="E221" s="21" t="str">
        <f t="shared" si="15"/>
        <v>ALVENARIA DE BLOCOS CERÂMICOS 10 FUROS 10X20X20CM, ASSENTADOS C/ARGAMASSA DE CIMENTO, CAL HIDRATADA CH1 E AREIA TRAÇO 1:0,5:8, JUNTAS 12MM E ESP. DAS PAREDES S/REVESTIMENTO, 10CM (BLOCO COMPRADO NA PRAÇA DE VITÓRIA, POSTO OBRA)</v>
      </c>
      <c r="F221" s="21" t="str">
        <f t="shared" si="16"/>
        <v>M2</v>
      </c>
      <c r="G221">
        <f t="shared" si="17"/>
        <v>53.39</v>
      </c>
      <c r="H221">
        <f t="shared" si="18"/>
        <v>42.2</v>
      </c>
      <c r="I221">
        <f t="shared" si="19"/>
        <v>42.2</v>
      </c>
    </row>
    <row r="222" ht="90" spans="1:9">
      <c r="A222" s="59">
        <v>50606</v>
      </c>
      <c r="B222" s="59" t="s">
        <v>2986</v>
      </c>
      <c r="C222" s="57" t="s">
        <v>2772</v>
      </c>
      <c r="D222" s="58">
        <v>50.33</v>
      </c>
      <c r="E222" s="21" t="str">
        <f t="shared" si="15"/>
        <v>ALVENARIA DE BLOCOS CERÂMICOS 10 FUROS 10X20X20CM, ASSENTADOS C/ARGAMASSA DE CIMENTO, CAL HIDRATADA CH1 E AREIA TRAÇO 1:0,5:8, ESP. DAS JUNTAS 12MM E ESP. DAS PAREDES S/REVESTIMENTO, 10CM (BLOCO COMPRADO NA FÁBRICA, POSTO OBRA)</v>
      </c>
      <c r="F222" s="21" t="str">
        <f t="shared" si="16"/>
        <v>M2</v>
      </c>
      <c r="G222">
        <f t="shared" si="17"/>
        <v>48.65</v>
      </c>
      <c r="H222">
        <f t="shared" si="18"/>
        <v>38.45</v>
      </c>
      <c r="I222">
        <f t="shared" si="19"/>
        <v>38.45</v>
      </c>
    </row>
    <row r="223" ht="90" spans="1:9">
      <c r="A223" s="59">
        <v>50607</v>
      </c>
      <c r="B223" s="59" t="s">
        <v>2987</v>
      </c>
      <c r="C223" s="57" t="s">
        <v>2772</v>
      </c>
      <c r="D223" s="58">
        <v>95.31</v>
      </c>
      <c r="E223" s="21" t="str">
        <f t="shared" si="15"/>
        <v>ALVENARIA DE BLOCOS CERÂMICOS 10 FUROS 10X20X20CM, ASSENTADOS C/ARGAMASSA DE CIMENTO, CAL HIDRATADA CH1 E AREIA TRAÇO 1:0.5:8, JUNTAS 12MM E ESPESSURA DAS PAREDES, S/ REVESTIMENTO, 20CM(BLOCO COMPRADO PRAÇA DE VITÓRIA, POSTO OBRA)</v>
      </c>
      <c r="F223" s="21" t="str">
        <f t="shared" si="16"/>
        <v>M2</v>
      </c>
      <c r="G223">
        <f t="shared" si="17"/>
        <v>92.12</v>
      </c>
      <c r="H223">
        <f t="shared" si="18"/>
        <v>72.81</v>
      </c>
      <c r="I223">
        <f t="shared" si="19"/>
        <v>72.81</v>
      </c>
    </row>
    <row r="224" ht="90" spans="1:9">
      <c r="A224" s="59">
        <v>50608</v>
      </c>
      <c r="B224" s="59" t="s">
        <v>2988</v>
      </c>
      <c r="C224" s="57" t="s">
        <v>2772</v>
      </c>
      <c r="D224" s="58">
        <v>86.08</v>
      </c>
      <c r="E224" s="21" t="str">
        <f t="shared" si="15"/>
        <v>ALVENARIA DE BLOCOS CERÂMICOS 10 FUROS 10X20X20CM, ASSENTADOS C/ARGAMASSA DE CIMENTO, CAL HIDRATADA CH1 E AREIA TRAÇO 1:0,5:8, JUNTAS 12MM E ESPESSURA DAS PAREDES, S/REVESTIMENTO, 20CM (BLOCO COMPRADO FÁBRICA,POSTO OBRA)</v>
      </c>
      <c r="F224" s="21" t="str">
        <f t="shared" si="16"/>
        <v>M2</v>
      </c>
      <c r="G224">
        <f t="shared" si="17"/>
        <v>83.2</v>
      </c>
      <c r="H224">
        <f t="shared" si="18"/>
        <v>65.76</v>
      </c>
      <c r="I224">
        <f t="shared" si="19"/>
        <v>65.76</v>
      </c>
    </row>
    <row r="225" spans="1:9">
      <c r="A225" s="56">
        <v>6</v>
      </c>
      <c r="B225" s="56" t="s">
        <v>2989</v>
      </c>
      <c r="C225" s="57"/>
      <c r="D225" s="58"/>
      <c r="E225" s="21" t="str">
        <f t="shared" si="15"/>
        <v>ESQUADRIAS DE MADEIRA</v>
      </c>
      <c r="F225" s="21" t="str">
        <f t="shared" si="16"/>
        <v/>
      </c>
      <c r="G225">
        <f t="shared" si="17"/>
        <v>0</v>
      </c>
      <c r="H225">
        <f t="shared" si="18"/>
        <v>0</v>
      </c>
      <c r="I225">
        <f t="shared" si="19"/>
        <v>0</v>
      </c>
    </row>
    <row r="226" spans="1:9">
      <c r="A226" s="56">
        <v>601</v>
      </c>
      <c r="B226" s="56" t="s">
        <v>2990</v>
      </c>
      <c r="C226" s="57"/>
      <c r="D226" s="58"/>
      <c r="E226" s="21" t="str">
        <f t="shared" si="15"/>
        <v>MARCOS E ALIZARES</v>
      </c>
      <c r="F226" s="21" t="str">
        <f t="shared" si="16"/>
        <v/>
      </c>
      <c r="G226">
        <f t="shared" si="17"/>
        <v>0</v>
      </c>
      <c r="H226">
        <f t="shared" si="18"/>
        <v>0</v>
      </c>
      <c r="I226">
        <f t="shared" si="19"/>
        <v>0</v>
      </c>
    </row>
    <row r="227" ht="60" spans="1:9">
      <c r="A227" s="59">
        <v>60101</v>
      </c>
      <c r="B227" s="59" t="s">
        <v>2991</v>
      </c>
      <c r="C227" s="57" t="s">
        <v>2794</v>
      </c>
      <c r="D227" s="58">
        <v>243.12</v>
      </c>
      <c r="E227" s="21" t="str">
        <f t="shared" si="15"/>
        <v>MARCO DE MADEIRA DE LEI DE 1ª (PEROBA, IPÊ, ANGELIM PEDRA OU EQUIVALENTE) COM 15X3 CM DE BATENTE, NAS DIMENSÕES DE 0.60 X 2.10 M</v>
      </c>
      <c r="F227" s="21" t="str">
        <f t="shared" si="16"/>
        <v>UND</v>
      </c>
      <c r="G227">
        <f t="shared" si="17"/>
        <v>234.99</v>
      </c>
      <c r="H227">
        <f t="shared" si="18"/>
        <v>185.73</v>
      </c>
      <c r="I227">
        <f t="shared" si="19"/>
        <v>185.73</v>
      </c>
    </row>
    <row r="228" ht="60" spans="1:9">
      <c r="A228" s="59">
        <v>60102</v>
      </c>
      <c r="B228" s="59" t="s">
        <v>2992</v>
      </c>
      <c r="C228" s="57" t="s">
        <v>2794</v>
      </c>
      <c r="D228" s="58">
        <v>243.12</v>
      </c>
      <c r="E228" s="21" t="str">
        <f t="shared" si="15"/>
        <v>MARCO DE MADEIRA DE LEI DE 1ª (PEROBA, IPÊ, ANGELIM PEDRA OU EQUIVALENTE) COM 15X3 CM DE BATENTE, NAS DIMENSÕES DE 0.70 X 2.10 M</v>
      </c>
      <c r="F228" s="21" t="str">
        <f t="shared" si="16"/>
        <v>UND</v>
      </c>
      <c r="G228">
        <f t="shared" si="17"/>
        <v>234.99</v>
      </c>
      <c r="H228">
        <f t="shared" si="18"/>
        <v>185.73</v>
      </c>
      <c r="I228">
        <f t="shared" si="19"/>
        <v>185.73</v>
      </c>
    </row>
    <row r="229" ht="60" spans="1:9">
      <c r="A229" s="59">
        <v>60103</v>
      </c>
      <c r="B229" s="59" t="s">
        <v>2993</v>
      </c>
      <c r="C229" s="57" t="s">
        <v>2794</v>
      </c>
      <c r="D229" s="58">
        <v>243.12</v>
      </c>
      <c r="E229" s="21" t="str">
        <f t="shared" si="15"/>
        <v>MARCO DE MADEIRA DE LEI DE 1ª (PEROBA, IPÊ, ANGELIM PEDRA OU EQUIVALENTE) COM 15X3 CM DE BATENTE, NAS DIMENSÕES DE 0.80 X 2.10 M</v>
      </c>
      <c r="F229" s="21" t="str">
        <f t="shared" si="16"/>
        <v>UND</v>
      </c>
      <c r="G229">
        <f t="shared" si="17"/>
        <v>234.99</v>
      </c>
      <c r="H229">
        <f t="shared" si="18"/>
        <v>185.73</v>
      </c>
      <c r="I229">
        <f t="shared" si="19"/>
        <v>185.73</v>
      </c>
    </row>
    <row r="230" ht="45" spans="1:9">
      <c r="A230" s="59">
        <v>60107</v>
      </c>
      <c r="B230" s="59" t="s">
        <v>2994</v>
      </c>
      <c r="C230" s="57" t="s">
        <v>2789</v>
      </c>
      <c r="D230" s="58">
        <v>14.45</v>
      </c>
      <c r="E230" s="21" t="str">
        <f t="shared" si="15"/>
        <v>ALIZAR DE MADEIRA DE LEI DE 1ª (PEROBA, IPÊ, ANGELIM PEDRA OU EQUIVALENTE) DE 5 X 1,5 CM</v>
      </c>
      <c r="F230" s="21" t="str">
        <f t="shared" si="16"/>
        <v>M</v>
      </c>
      <c r="G230">
        <f t="shared" si="17"/>
        <v>13.97</v>
      </c>
      <c r="H230">
        <f t="shared" si="18"/>
        <v>11.04</v>
      </c>
      <c r="I230">
        <f t="shared" si="19"/>
        <v>11.04</v>
      </c>
    </row>
    <row r="231" ht="60" spans="1:9">
      <c r="A231" s="59">
        <v>60108</v>
      </c>
      <c r="B231" s="59" t="s">
        <v>2995</v>
      </c>
      <c r="C231" s="57" t="s">
        <v>2794</v>
      </c>
      <c r="D231" s="58">
        <v>243.12</v>
      </c>
      <c r="E231" s="21" t="str">
        <f t="shared" si="15"/>
        <v>MARCO DE MADEIRA DE LEI DE 1ª (PEROBA, IPÊ, ANGELIM PEDRA OU EQUIVALENTE) COM 15 X 3 CM DE BATENTE, NAS DIMENSÕES DE 0.90 X 2.10 M</v>
      </c>
      <c r="F231" s="21" t="str">
        <f t="shared" si="16"/>
        <v>UND</v>
      </c>
      <c r="G231">
        <f t="shared" si="17"/>
        <v>234.99</v>
      </c>
      <c r="H231">
        <f t="shared" si="18"/>
        <v>185.73</v>
      </c>
      <c r="I231">
        <f t="shared" si="19"/>
        <v>185.73</v>
      </c>
    </row>
    <row r="232" ht="45" spans="1:9">
      <c r="A232" s="59">
        <v>60110</v>
      </c>
      <c r="B232" s="59" t="s">
        <v>2996</v>
      </c>
      <c r="C232" s="57" t="s">
        <v>2789</v>
      </c>
      <c r="D232" s="58">
        <v>55.54</v>
      </c>
      <c r="E232" s="21" t="str">
        <f t="shared" si="15"/>
        <v>MARCO DE MADEIRA DE LEI DE 1ª (PEROBA, IPÊ, ANGELIM PEDRA OU EQUIVALENTE)COM 15 X 3 CM DE BATENTE</v>
      </c>
      <c r="F232" s="21" t="str">
        <f t="shared" si="16"/>
        <v>M</v>
      </c>
      <c r="G232">
        <f t="shared" si="17"/>
        <v>53.68</v>
      </c>
      <c r="H232">
        <f t="shared" si="18"/>
        <v>42.43</v>
      </c>
      <c r="I232">
        <f t="shared" si="19"/>
        <v>42.43</v>
      </c>
    </row>
    <row r="233" ht="45" spans="1:9">
      <c r="A233" s="59">
        <v>60112</v>
      </c>
      <c r="B233" s="59" t="s">
        <v>2997</v>
      </c>
      <c r="C233" s="57" t="s">
        <v>2789</v>
      </c>
      <c r="D233" s="58">
        <v>51.1</v>
      </c>
      <c r="E233" s="21" t="str">
        <f t="shared" si="15"/>
        <v>CAIXILHO EM MADEIRA DE LEI DE 1ª (PEROBA, IPÊ, ANGELIM PEDRA OU EQUIVALENTE) DE 9 X 3 CM PARA JANELA</v>
      </c>
      <c r="F233" s="21" t="str">
        <f t="shared" si="16"/>
        <v>M</v>
      </c>
      <c r="G233">
        <f t="shared" si="17"/>
        <v>49.39</v>
      </c>
      <c r="H233">
        <f t="shared" si="18"/>
        <v>39.04</v>
      </c>
      <c r="I233">
        <f t="shared" si="19"/>
        <v>39.04</v>
      </c>
    </row>
    <row r="234" ht="45" spans="1:9">
      <c r="A234" s="59">
        <v>60113</v>
      </c>
      <c r="B234" s="59" t="s">
        <v>2998</v>
      </c>
      <c r="C234" s="57" t="s">
        <v>2789</v>
      </c>
      <c r="D234" s="58">
        <v>25.04</v>
      </c>
      <c r="E234" s="21" t="str">
        <f t="shared" si="15"/>
        <v>ALIZAR DE MADEIRA DE LEI DE 1ª (PEROBA, IPÊ, ANGELIM PEDRA OU EQUIVALENTE) 7 X 1,5 CM</v>
      </c>
      <c r="F234" s="21" t="str">
        <f t="shared" si="16"/>
        <v>M</v>
      </c>
      <c r="G234">
        <f t="shared" si="17"/>
        <v>24.2</v>
      </c>
      <c r="H234">
        <f t="shared" si="18"/>
        <v>19.13</v>
      </c>
      <c r="I234">
        <f t="shared" si="19"/>
        <v>19.13</v>
      </c>
    </row>
    <row r="235" spans="1:9">
      <c r="A235" s="56">
        <v>611</v>
      </c>
      <c r="B235" s="56" t="s">
        <v>2999</v>
      </c>
      <c r="C235" s="57"/>
      <c r="D235" s="58"/>
      <c r="E235" s="21" t="str">
        <f t="shared" si="15"/>
        <v>FERRAGENS</v>
      </c>
      <c r="F235" s="21" t="str">
        <f t="shared" si="16"/>
        <v/>
      </c>
      <c r="G235">
        <f t="shared" si="17"/>
        <v>0</v>
      </c>
      <c r="H235">
        <f t="shared" si="18"/>
        <v>0</v>
      </c>
      <c r="I235">
        <f t="shared" si="19"/>
        <v>0</v>
      </c>
    </row>
    <row r="236" ht="45" spans="1:9">
      <c r="A236" s="59">
        <v>61101</v>
      </c>
      <c r="B236" s="59" t="s">
        <v>3000</v>
      </c>
      <c r="C236" s="57" t="s">
        <v>2794</v>
      </c>
      <c r="D236" s="58">
        <v>8.36</v>
      </c>
      <c r="E236" s="21" t="str">
        <f t="shared" si="15"/>
        <v>TARGETA FIO REDONDO 3" PARA TRAVAMENTO DE PORTAS, REF. IMAB, STAN, ALIANÇA OU EQUIVALENTE</v>
      </c>
      <c r="F236" s="21" t="str">
        <f t="shared" si="16"/>
        <v>UND</v>
      </c>
      <c r="G236">
        <f t="shared" si="17"/>
        <v>8.08</v>
      </c>
      <c r="H236">
        <f t="shared" si="18"/>
        <v>6.39</v>
      </c>
      <c r="I236">
        <f t="shared" si="19"/>
        <v>6.39</v>
      </c>
    </row>
    <row r="237" ht="45" spans="1:9">
      <c r="A237" s="59">
        <v>61102</v>
      </c>
      <c r="B237" s="59" t="s">
        <v>3001</v>
      </c>
      <c r="C237" s="57" t="s">
        <v>2794</v>
      </c>
      <c r="D237" s="58">
        <v>88.67</v>
      </c>
      <c r="E237" s="21" t="str">
        <f t="shared" si="15"/>
        <v>FECHADURA COM MAÇANETA TIPO ALAVANCA E CHAVE TIPO YALE, REF. IMAB, STAN, ALIANÇA OU EQUIVALENTE</v>
      </c>
      <c r="F237" s="21" t="str">
        <f t="shared" si="16"/>
        <v>UND</v>
      </c>
      <c r="G237">
        <f t="shared" si="17"/>
        <v>85.7</v>
      </c>
      <c r="H237">
        <f t="shared" si="18"/>
        <v>67.74</v>
      </c>
      <c r="I237">
        <f t="shared" si="19"/>
        <v>67.74</v>
      </c>
    </row>
    <row r="238" ht="45" spans="1:9">
      <c r="A238" s="59">
        <v>61103</v>
      </c>
      <c r="B238" s="59" t="s">
        <v>3002</v>
      </c>
      <c r="C238" s="57" t="s">
        <v>2794</v>
      </c>
      <c r="D238" s="58">
        <v>198.92</v>
      </c>
      <c r="E238" s="21" t="str">
        <f t="shared" si="15"/>
        <v>FECHADURA COM MAÇANETA TIPO ALAVANCA E CHAVE COMUM PARA PORTA INTERNA, REF. IMAB, STAN, ALIANÇA OU EQUIVALENTE</v>
      </c>
      <c r="F238" s="21" t="str">
        <f t="shared" si="16"/>
        <v>UND</v>
      </c>
      <c r="G238">
        <f t="shared" si="17"/>
        <v>192.26</v>
      </c>
      <c r="H238">
        <f t="shared" si="18"/>
        <v>151.96</v>
      </c>
      <c r="I238">
        <f t="shared" si="19"/>
        <v>151.96</v>
      </c>
    </row>
    <row r="239" ht="30" spans="1:9">
      <c r="A239" s="59">
        <v>61104</v>
      </c>
      <c r="B239" s="59" t="s">
        <v>3003</v>
      </c>
      <c r="C239" s="57" t="s">
        <v>2794</v>
      </c>
      <c r="D239" s="58">
        <v>64.83</v>
      </c>
      <c r="E239" s="21" t="str">
        <f t="shared" si="15"/>
        <v>TARGETA TIPO LIVRE/OCUPADO, REF. IMAB, STAN, ALIANÇA OU EQUIVALENTE</v>
      </c>
      <c r="F239" s="21" t="str">
        <f t="shared" si="16"/>
        <v>UND</v>
      </c>
      <c r="G239">
        <f t="shared" si="17"/>
        <v>62.67</v>
      </c>
      <c r="H239">
        <f t="shared" si="18"/>
        <v>49.53</v>
      </c>
      <c r="I239">
        <f t="shared" si="19"/>
        <v>49.53</v>
      </c>
    </row>
    <row r="240" ht="45" spans="1:9">
      <c r="A240" s="59">
        <v>61106</v>
      </c>
      <c r="B240" s="59" t="s">
        <v>3004</v>
      </c>
      <c r="C240" s="57" t="s">
        <v>2794</v>
      </c>
      <c r="D240" s="58">
        <v>108.54</v>
      </c>
      <c r="E240" s="21" t="str">
        <f t="shared" si="15"/>
        <v>FECHADURA COM MAÇANETA TIPO BOLA E CHAVE TIPO YALE, REF. IMAB, STAN, ALIANÇA OU EQUIVALENTE</v>
      </c>
      <c r="F240" s="21" t="str">
        <f t="shared" si="16"/>
        <v>UND</v>
      </c>
      <c r="G240">
        <f t="shared" si="17"/>
        <v>104.91</v>
      </c>
      <c r="H240">
        <f t="shared" si="18"/>
        <v>82.92</v>
      </c>
      <c r="I240">
        <f t="shared" si="19"/>
        <v>82.92</v>
      </c>
    </row>
    <row r="241" ht="45" spans="1:9">
      <c r="A241" s="59">
        <v>61107</v>
      </c>
      <c r="B241" s="59" t="s">
        <v>3005</v>
      </c>
      <c r="C241" s="57" t="s">
        <v>2794</v>
      </c>
      <c r="D241" s="58">
        <v>102.08</v>
      </c>
      <c r="E241" s="21" t="str">
        <f t="shared" si="15"/>
        <v>FECHADURA DE SOBREPOR, TIPO CAIXÃO, COM CHAVE COMUM, REF. IMAB, STAN, ALIANÇA OU EQUIVALENTE</v>
      </c>
      <c r="F241" s="21" t="str">
        <f t="shared" si="16"/>
        <v>UND</v>
      </c>
      <c r="G241">
        <f t="shared" si="17"/>
        <v>98.66</v>
      </c>
      <c r="H241">
        <f t="shared" si="18"/>
        <v>77.98</v>
      </c>
      <c r="I241">
        <f t="shared" si="19"/>
        <v>77.98</v>
      </c>
    </row>
    <row r="242" ht="45" spans="1:9">
      <c r="A242" s="59">
        <v>61108</v>
      </c>
      <c r="B242" s="59" t="s">
        <v>3006</v>
      </c>
      <c r="C242" s="57" t="s">
        <v>2794</v>
      </c>
      <c r="D242" s="58">
        <v>80.19</v>
      </c>
      <c r="E242" s="21" t="str">
        <f t="shared" si="15"/>
        <v>FECHADURA COM MAÇANETA TIPO ALAVANCA E CHAVE TIPO BANHEIRO, REF. IMAB, STAN, ALIANÇA OU EQUIVALENTE</v>
      </c>
      <c r="F242" s="21" t="str">
        <f t="shared" si="16"/>
        <v>UND</v>
      </c>
      <c r="G242">
        <f t="shared" si="17"/>
        <v>77.51</v>
      </c>
      <c r="H242">
        <f t="shared" si="18"/>
        <v>61.26</v>
      </c>
      <c r="I242">
        <f t="shared" si="19"/>
        <v>61.26</v>
      </c>
    </row>
    <row r="243" ht="45" spans="1:9">
      <c r="A243" s="59">
        <v>61112</v>
      </c>
      <c r="B243" s="59" t="s">
        <v>3007</v>
      </c>
      <c r="C243" s="57" t="s">
        <v>2794</v>
      </c>
      <c r="D243" s="58">
        <v>45.33</v>
      </c>
      <c r="E243" s="21" t="str">
        <f t="shared" si="15"/>
        <v>DOBRADIÇA DE LATÃO CROMADO DE 3 X 2 1/2", INCL. PARAFUSOS, REF. IMAB, STAN, ALIANÇA OU EQUIVALENTE</v>
      </c>
      <c r="F243" s="21" t="str">
        <f t="shared" si="16"/>
        <v>UND</v>
      </c>
      <c r="G243">
        <f t="shared" si="17"/>
        <v>43.81</v>
      </c>
      <c r="H243">
        <f t="shared" si="18"/>
        <v>34.63</v>
      </c>
      <c r="I243">
        <f t="shared" si="19"/>
        <v>34.63</v>
      </c>
    </row>
    <row r="244" ht="105" spans="1:9">
      <c r="A244" s="56">
        <v>613</v>
      </c>
      <c r="B244" s="56" t="s">
        <v>3008</v>
      </c>
      <c r="C244" s="57"/>
      <c r="D244" s="58"/>
      <c r="E244" s="21" t="str">
        <f t="shared" si="15"/>
        <v>PORTA EM MADEIRA DE LEI TIPO ANGELIM PEDRA OU EQUIV.C/ENCHIMENTO EM MADEIRA 1A.QUALIDADE ESP. 30MM P/ PINTURA, INCLUSIVE ALIZARES, DOBRADIÇAS E FECHADURA EXTERNA, EXCLUSIVE MARCO</v>
      </c>
      <c r="F244" s="21" t="str">
        <f t="shared" si="16"/>
        <v/>
      </c>
      <c r="G244">
        <f t="shared" si="17"/>
        <v>0</v>
      </c>
      <c r="H244">
        <f t="shared" si="18"/>
        <v>0</v>
      </c>
      <c r="I244">
        <f t="shared" si="19"/>
        <v>0</v>
      </c>
    </row>
    <row r="245" ht="105" spans="1:9">
      <c r="A245" s="59">
        <v>61301</v>
      </c>
      <c r="B245" s="59" t="s">
        <v>3009</v>
      </c>
      <c r="C245" s="57" t="s">
        <v>2794</v>
      </c>
      <c r="D245" s="58">
        <v>798.63</v>
      </c>
      <c r="E245" s="21" t="str">
        <f t="shared" si="15"/>
        <v>PORTA EM MADEIRA DE LEI TIPO ANGELIM PEDRA OU EQUIV.C/ENCHIMENTO EM MADEIRA 1A.QUALIDADE ESP. 30MM P/ PINTURA, INCLUSIVE ALIZARES, DOBRADIÇAS E FECHADURA EXTERNA EM LATÃO CROMADO LAFONTE OU EQUIV., EXCLUSIVE MARCO, NAS DIM.:0.60 X 2.10 M</v>
      </c>
      <c r="F245" s="21" t="str">
        <f t="shared" si="16"/>
        <v>UND</v>
      </c>
      <c r="G245">
        <f t="shared" si="17"/>
        <v>771.91</v>
      </c>
      <c r="H245">
        <f t="shared" si="18"/>
        <v>610.11</v>
      </c>
      <c r="I245">
        <f t="shared" si="19"/>
        <v>610.11</v>
      </c>
    </row>
    <row r="246" ht="105" spans="1:9">
      <c r="A246" s="59">
        <v>61302</v>
      </c>
      <c r="B246" s="59" t="s">
        <v>3010</v>
      </c>
      <c r="C246" s="57" t="s">
        <v>2794</v>
      </c>
      <c r="D246" s="58">
        <v>813.48</v>
      </c>
      <c r="E246" s="21" t="str">
        <f t="shared" si="15"/>
        <v>PORTA EM MADEIRA DE LEI TIPO ANGELIM PEDRA OU EQUIV.C/ENCHIMENTO EM MADEIRA 1A.QUALIDADE ESP. 30MM P/ PINTURA, INCLUSIVE ALIZARES, DOBRADIÇAS E FECHADURA EXTERNA EM LATÃO CROMADO LAFONTE OU EQUIV., EXCLUSIVE MARCO, NAS DIM.: 0.70 X 2.10 M</v>
      </c>
      <c r="F246" s="21" t="str">
        <f t="shared" si="16"/>
        <v>UND</v>
      </c>
      <c r="G246">
        <f t="shared" si="17"/>
        <v>786.26</v>
      </c>
      <c r="H246">
        <f t="shared" si="18"/>
        <v>621.45</v>
      </c>
      <c r="I246">
        <f t="shared" si="19"/>
        <v>621.45</v>
      </c>
    </row>
    <row r="247" ht="105" spans="1:9">
      <c r="A247" s="59">
        <v>61303</v>
      </c>
      <c r="B247" s="59" t="s">
        <v>3011</v>
      </c>
      <c r="C247" s="57" t="s">
        <v>2794</v>
      </c>
      <c r="D247" s="58">
        <v>830.78</v>
      </c>
      <c r="E247" s="21" t="str">
        <f t="shared" si="15"/>
        <v>PORTA EM MADEIRA DE LEI TIPO ANGELIM PEDRA OU EQUIV.C/ENCHIMENTO EM MADEIRA 1A.QUALIDADE ESP. 30MM P/ PINTURA, INCLUSIVE ALIZARES, DOBRADIÇAS E FECHADURA EXTERNA EM LATÃO CROMADO LAFONTE OU EQUIV., EXCLUSIVE MARCO, NAS DIM.: 0.80 X 2.10 M</v>
      </c>
      <c r="F247" s="21" t="str">
        <f t="shared" si="16"/>
        <v>UND</v>
      </c>
      <c r="G247">
        <f t="shared" si="17"/>
        <v>802.98</v>
      </c>
      <c r="H247">
        <f t="shared" si="18"/>
        <v>634.67</v>
      </c>
      <c r="I247">
        <f t="shared" si="19"/>
        <v>634.67</v>
      </c>
    </row>
    <row r="248" ht="105" spans="1:9">
      <c r="A248" s="59">
        <v>61304</v>
      </c>
      <c r="B248" s="59" t="s">
        <v>3012</v>
      </c>
      <c r="C248" s="57" t="s">
        <v>2794</v>
      </c>
      <c r="D248" s="58">
        <v>864.73</v>
      </c>
      <c r="E248" s="21" t="str">
        <f t="shared" si="15"/>
        <v>PORTA EM MADEIRA DE LEI TIPO ANGELIM PEDRA OU EQUIV.C/ENCHIMENTO EM MADEIRA 1A.QUALIDADE ESP. 30MM P/ PINTURA, INCLUSIVE ALIZARES, DOBRADIÇAS E FECHADURA EXTERNA EM LATÃO CROMADO LAFONTE OU EQUIV., EXCLUSIVE MARCO, NAS DIM.: 0.90 X 2.10 M</v>
      </c>
      <c r="F248" s="21" t="str">
        <f t="shared" si="16"/>
        <v>UND</v>
      </c>
      <c r="G248">
        <f t="shared" si="17"/>
        <v>835.79</v>
      </c>
      <c r="H248">
        <f t="shared" si="18"/>
        <v>660.6</v>
      </c>
      <c r="I248">
        <f t="shared" si="19"/>
        <v>660.6</v>
      </c>
    </row>
    <row r="249" ht="90" spans="1:9">
      <c r="A249" s="56">
        <v>614</v>
      </c>
      <c r="B249" s="56" t="s">
        <v>3013</v>
      </c>
      <c r="C249" s="57"/>
      <c r="D249" s="58"/>
      <c r="E249" s="21" t="str">
        <f t="shared" si="15"/>
        <v>PORTA EM MADEIRA DE LEI TIPO ANGELIM PEDRA/EQUIV, ESP. 30MM C/ ACAB. LISO P/ PINTURA, INCL. FECHADURA TIPO "LIVRE/OCUPADO" E FERRAGENS P/ FIXAÇÃO EM GRANITO, EXCLUSIVE MARCO</v>
      </c>
      <c r="F249" s="21" t="str">
        <f t="shared" si="16"/>
        <v/>
      </c>
      <c r="G249">
        <f t="shared" si="17"/>
        <v>0</v>
      </c>
      <c r="H249">
        <f t="shared" si="18"/>
        <v>0</v>
      </c>
      <c r="I249">
        <f t="shared" si="19"/>
        <v>0</v>
      </c>
    </row>
    <row r="250" ht="120" spans="1:9">
      <c r="A250" s="59">
        <v>61401</v>
      </c>
      <c r="B250" s="59" t="s">
        <v>3014</v>
      </c>
      <c r="C250" s="57" t="s">
        <v>2794</v>
      </c>
      <c r="D250" s="58">
        <v>431.09</v>
      </c>
      <c r="E250" s="21" t="str">
        <f t="shared" si="15"/>
        <v>PORTA EM MADEIRA DE LEI TIPO ANGELIM PEDRA OU EQUIV.C/ENCHIMENTO EM MADEIRA 1A.QUALIDADE ESP. 30MM P/ PINTURA, INCL. FECHADURA TIPO "LIVRE/OCUPADO" EM LATÃO CROMADO LAFONTE OU EQUIV. E FERRAGENS P/ FIXAÇÃO EM GRANITO, EXCL. MARCO, NAS DIMENSÕES: 0.60 X 1.80 M</v>
      </c>
      <c r="F250" s="21" t="str">
        <f t="shared" si="16"/>
        <v>UND</v>
      </c>
      <c r="G250">
        <f t="shared" si="17"/>
        <v>416.67</v>
      </c>
      <c r="H250">
        <f t="shared" si="18"/>
        <v>329.33</v>
      </c>
      <c r="I250">
        <f t="shared" si="19"/>
        <v>329.33</v>
      </c>
    </row>
    <row r="251" ht="120" spans="1:9">
      <c r="A251" s="59">
        <v>61402</v>
      </c>
      <c r="B251" s="59" t="s">
        <v>3015</v>
      </c>
      <c r="C251" s="57" t="s">
        <v>2794</v>
      </c>
      <c r="D251" s="58">
        <v>443.2</v>
      </c>
      <c r="E251" s="21" t="str">
        <f t="shared" si="15"/>
        <v>PORTA EM MADEIRA DE LEI TIPO ANGELIM PEDRA OU EQUIV.C/ENCHIMENTO EM MADEIRA 1A.QUALIDADE ESP. 30MM P/ PINTURA, INCL. FECHADURA TIPO "LIVRE/OCUPADO" EM LATÃO CROMADO LAFONTE OU EQUIV. E FERRAGENS P/ FIXAÇÃO EM GRANITO, EXCL. MARCO, NAS DIMENSÕES: 0.80 X 1.80 M</v>
      </c>
      <c r="F251" s="21" t="str">
        <f t="shared" si="16"/>
        <v>UND</v>
      </c>
      <c r="G251">
        <f t="shared" si="17"/>
        <v>428.37</v>
      </c>
      <c r="H251">
        <f t="shared" si="18"/>
        <v>338.58</v>
      </c>
      <c r="I251">
        <f t="shared" si="19"/>
        <v>338.58</v>
      </c>
    </row>
    <row r="252" ht="120" spans="1:9">
      <c r="A252" s="59">
        <v>61403</v>
      </c>
      <c r="B252" s="59" t="s">
        <v>3016</v>
      </c>
      <c r="C252" s="57" t="s">
        <v>2794</v>
      </c>
      <c r="D252" s="58">
        <v>429.46</v>
      </c>
      <c r="E252" s="21" t="str">
        <f t="shared" si="15"/>
        <v>PORTA EM MADEIRA DE LEI TIPO ANGELIM PEDRA OU EQUIV.C/ENCHIMENTO EM MADEIRA 1A.QUALIDADE ESP. 30MM P/ PINTURA, INCL. FECHADURA TIPO "LIVRE/OCUPADO" EM LATÃO CROMADO LAFONTE OU EQUIV. E FERRAGENS P/ FIXAÇÃO EM GRANITO, EXCL. MARCO, NAS DIMENSÕES: 0.60 X 1.60 M</v>
      </c>
      <c r="F252" s="21" t="str">
        <f t="shared" si="16"/>
        <v>UND</v>
      </c>
      <c r="G252">
        <f t="shared" si="17"/>
        <v>415.09</v>
      </c>
      <c r="H252">
        <f t="shared" si="18"/>
        <v>328.08</v>
      </c>
      <c r="I252">
        <f t="shared" si="19"/>
        <v>328.08</v>
      </c>
    </row>
    <row r="253" ht="120" spans="1:9">
      <c r="A253" s="59">
        <v>61404</v>
      </c>
      <c r="B253" s="59" t="s">
        <v>3017</v>
      </c>
      <c r="C253" s="57" t="s">
        <v>2794</v>
      </c>
      <c r="D253" s="58">
        <v>439.93</v>
      </c>
      <c r="E253" s="21" t="str">
        <f t="shared" si="15"/>
        <v>PORTA EM MADEIRA DE LEI TIPO ANGELIM PEDRA OU EQUIV.C/ENCHIMENTO EM MADEIRA 1A.QUALIDADE ESP. 30MM P/ PINTURA, INCL. FECHADURA TIPO "LIVRE/OCUPADO" EM LATÃO CROMADO LAFONTE OU EQUIV. E FERRAGENS P/ FIXAÇÃO EM GRANITO, EXCL. MARCO, NAS DIMENSÕES: 0.80 X 1.60 M</v>
      </c>
      <c r="F253" s="21" t="str">
        <f t="shared" si="16"/>
        <v>UND</v>
      </c>
      <c r="G253">
        <f t="shared" si="17"/>
        <v>425.21</v>
      </c>
      <c r="H253">
        <f t="shared" si="18"/>
        <v>336.08</v>
      </c>
      <c r="I253">
        <f t="shared" si="19"/>
        <v>336.08</v>
      </c>
    </row>
    <row r="254" ht="60" spans="1:9">
      <c r="A254" s="56">
        <v>617</v>
      </c>
      <c r="B254" s="56" t="s">
        <v>3018</v>
      </c>
      <c r="C254" s="57"/>
      <c r="D254" s="58"/>
      <c r="E254" s="21" t="str">
        <f t="shared" si="15"/>
        <v>PORTA EM VENEZIANA, EM MADEIRA DE LEI, ESP. 30MM, INCL. DOBRADIÇAS, EXCLUSIVE ALIZAR, MARCO E FECHADURA</v>
      </c>
      <c r="F254" s="21" t="str">
        <f t="shared" si="16"/>
        <v/>
      </c>
      <c r="G254">
        <f t="shared" si="17"/>
        <v>0</v>
      </c>
      <c r="H254">
        <f t="shared" si="18"/>
        <v>0</v>
      </c>
      <c r="I254">
        <f t="shared" si="19"/>
        <v>0</v>
      </c>
    </row>
    <row r="255" ht="60" spans="1:9">
      <c r="A255" s="59">
        <v>61701</v>
      </c>
      <c r="B255" s="59" t="s">
        <v>3019</v>
      </c>
      <c r="C255" s="57" t="s">
        <v>2794</v>
      </c>
      <c r="D255" s="58">
        <v>588.7</v>
      </c>
      <c r="E255" s="21" t="str">
        <f t="shared" si="15"/>
        <v>PORTA EM VENEZIANA, EM MADEIRA DE LEI, ESP. 30MM, INCL. DOBRADIÇAS, EXCL. ALIZAR, MARCO E FECHADURA, NAS DIMENSÕES: 0.60 X 2.10 M</v>
      </c>
      <c r="F255" s="21" t="str">
        <f t="shared" si="16"/>
        <v>UND</v>
      </c>
      <c r="G255">
        <f t="shared" si="17"/>
        <v>569</v>
      </c>
      <c r="H255">
        <f t="shared" si="18"/>
        <v>449.73</v>
      </c>
      <c r="I255">
        <f t="shared" si="19"/>
        <v>449.73</v>
      </c>
    </row>
    <row r="256" ht="60" spans="1:9">
      <c r="A256" s="59">
        <v>61702</v>
      </c>
      <c r="B256" s="59" t="s">
        <v>3020</v>
      </c>
      <c r="C256" s="57" t="s">
        <v>2794</v>
      </c>
      <c r="D256" s="58">
        <v>642.99</v>
      </c>
      <c r="E256" s="21" t="str">
        <f t="shared" si="15"/>
        <v>PORTA EM VENEZIANA, EM MADEIRA DE LEI, ESP. 30MM, INCL. DOBRADIÇAS, EXCL. ALIZAR, MARCO E FECHADURA, NAS DIMENSÕES: 0.70 X 2.10 M</v>
      </c>
      <c r="F256" s="21" t="str">
        <f t="shared" si="16"/>
        <v>UND</v>
      </c>
      <c r="G256">
        <f t="shared" si="17"/>
        <v>621.48</v>
      </c>
      <c r="H256">
        <f t="shared" si="18"/>
        <v>491.21</v>
      </c>
      <c r="I256">
        <f t="shared" si="19"/>
        <v>491.21</v>
      </c>
    </row>
    <row r="257" ht="60" spans="1:9">
      <c r="A257" s="59">
        <v>61703</v>
      </c>
      <c r="B257" s="59" t="s">
        <v>3021</v>
      </c>
      <c r="C257" s="57" t="s">
        <v>2794</v>
      </c>
      <c r="D257" s="58">
        <v>678.34</v>
      </c>
      <c r="E257" s="21" t="str">
        <f t="shared" ref="E257:E320" si="20">UPPER(B257)</f>
        <v>PORTA EM VENEZIANA, EM MADEIRA DE LEI, ESP. 30MM, INCL. DOBRADIÇAS, EXCL. ALIZAR, MARCO E FECHADURA, NAS DIMENSÕES: 0.80 X 2.10 M</v>
      </c>
      <c r="F257" s="21" t="str">
        <f t="shared" ref="F257:F320" si="21">UPPER(C257)</f>
        <v>UND</v>
      </c>
      <c r="G257">
        <f t="shared" si="17"/>
        <v>655.64</v>
      </c>
      <c r="H257">
        <f t="shared" si="18"/>
        <v>518.21</v>
      </c>
      <c r="I257">
        <f t="shared" si="19"/>
        <v>518.21</v>
      </c>
    </row>
    <row r="258" ht="120" spans="1:9">
      <c r="A258" s="56">
        <v>619</v>
      </c>
      <c r="B258" s="56" t="s">
        <v>3022</v>
      </c>
      <c r="C258" s="57"/>
      <c r="D258" s="58"/>
      <c r="E258" s="21" t="str">
        <f t="shared" si="20"/>
        <v>PORTA EM MADEIRA DE LEI TIPO ANGELIM PEDRA OU EQUIV. C/ ENCHIMENTO EM MADEIRA DE 1ª QUALIDADE ESP 30MM, COM VISOR DE VIDRO, INCL. ALIZARES, DOBRADIÇAS E FECHADURAS EXT EM LATÃO CROMADO LAFONTE/EQUIV , EXCL. MARCO, NAS DIMENSÕES:</v>
      </c>
      <c r="F258" s="21" t="str">
        <f t="shared" si="21"/>
        <v/>
      </c>
      <c r="G258">
        <f t="shared" si="17"/>
        <v>0</v>
      </c>
      <c r="H258">
        <f t="shared" si="18"/>
        <v>0</v>
      </c>
      <c r="I258">
        <f t="shared" si="19"/>
        <v>0</v>
      </c>
    </row>
    <row r="259" ht="105" spans="1:9">
      <c r="A259" s="59">
        <v>61901</v>
      </c>
      <c r="B259" s="59" t="s">
        <v>3023</v>
      </c>
      <c r="C259" s="57" t="s">
        <v>2794</v>
      </c>
      <c r="D259" s="60">
        <v>1141.72</v>
      </c>
      <c r="E259" s="21" t="str">
        <f t="shared" si="20"/>
        <v>PORTA EM MADEIRA DE LEI TIPO ANGELIM PEDRA OU EQUIV. C/ ENCHIMENTO EM MADEIRA DE 1ª QUALIDADE ESP. 30MM, COM VISOR DE VIDRO, INCLUSIVE ALIZARES, DOBRADIÇAS E FECHADURAS EXTERNAS EM LATÃO CROMADO LA FONTE/EQUIV. EXCLUSIVE MARCO, NAS DIMENSÕES: 0.70 X 2.10 M</v>
      </c>
      <c r="F259" s="21" t="str">
        <f t="shared" si="21"/>
        <v>UND</v>
      </c>
      <c r="G259">
        <f t="shared" si="17"/>
        <v>1103.52</v>
      </c>
      <c r="H259">
        <f t="shared" si="18"/>
        <v>872.21</v>
      </c>
      <c r="I259">
        <f t="shared" si="19"/>
        <v>872.21</v>
      </c>
    </row>
    <row r="260" ht="105" spans="1:9">
      <c r="A260" s="59">
        <v>61902</v>
      </c>
      <c r="B260" s="59" t="s">
        <v>3024</v>
      </c>
      <c r="C260" s="57" t="s">
        <v>2794</v>
      </c>
      <c r="D260" s="60">
        <v>1181.63</v>
      </c>
      <c r="E260" s="21" t="str">
        <f t="shared" si="20"/>
        <v>PORTA EM MADEIRA DE LEI TIPO ANGELIM PEDRA OU EQUIV. C/ ENCHIMENTO EM MADEIRA DE 1ª QUALIDADE ESP. 30MM, COM VISOR DE VIDRO, INCLUSIVE ALIZARES, DOBRADIÇAS E FECHADURAS EXTERNAS EM LATÃO CROMADO LA FONTE/EQUIV. EXCLUSIVE MARCO, NAS DIMENSÕES: 0.80 X 2.10 M</v>
      </c>
      <c r="F260" s="21" t="str">
        <f t="shared" si="21"/>
        <v>UND</v>
      </c>
      <c r="G260">
        <f t="shared" si="17"/>
        <v>1142.1</v>
      </c>
      <c r="H260">
        <f t="shared" si="18"/>
        <v>902.7</v>
      </c>
      <c r="I260">
        <f t="shared" si="19"/>
        <v>902.7</v>
      </c>
    </row>
    <row r="261" ht="105" spans="1:9">
      <c r="A261" s="59">
        <v>61903</v>
      </c>
      <c r="B261" s="59" t="s">
        <v>3025</v>
      </c>
      <c r="C261" s="57" t="s">
        <v>2794</v>
      </c>
      <c r="D261" s="60">
        <v>1242.18</v>
      </c>
      <c r="E261" s="21" t="str">
        <f t="shared" si="20"/>
        <v>PORTA EM MADEIRA DE LEI TIPO ANGELIM PEDRA OU EQUIV. C/ ENCHIMENTO EM MADEIRA DE 1ª QUALIDADE ESP. 30MM, COM VISOR DE VIDRO, INCLUSIVE ALIZARES, DOBRADIÇAS E FECHADURAS EXTERNAS EM LATÃO CROMADO LA FONTE/EQUIV. EXCLUSIVE MARCO, NAS DIMENSÕES: 0.90 X 2.10 M</v>
      </c>
      <c r="F261" s="21" t="str">
        <f t="shared" si="21"/>
        <v>UND</v>
      </c>
      <c r="G261">
        <f t="shared" si="17"/>
        <v>1200.61</v>
      </c>
      <c r="H261">
        <f t="shared" si="18"/>
        <v>948.95</v>
      </c>
      <c r="I261">
        <f t="shared" si="19"/>
        <v>948.95</v>
      </c>
    </row>
    <row r="262" spans="1:9">
      <c r="A262" s="56">
        <v>622</v>
      </c>
      <c r="B262" s="56" t="s">
        <v>3026</v>
      </c>
      <c r="C262" s="57"/>
      <c r="D262" s="58"/>
      <c r="E262" s="21" t="str">
        <f t="shared" si="20"/>
        <v>REVISÕES E REPAROS</v>
      </c>
      <c r="F262" s="21" t="str">
        <f t="shared" si="21"/>
        <v/>
      </c>
      <c r="G262">
        <f t="shared" si="17"/>
        <v>0</v>
      </c>
      <c r="H262">
        <f t="shared" si="18"/>
        <v>0</v>
      </c>
      <c r="I262">
        <f t="shared" si="19"/>
        <v>0</v>
      </c>
    </row>
    <row r="263" ht="30" spans="1:9">
      <c r="A263" s="59">
        <v>62201</v>
      </c>
      <c r="B263" s="59" t="s">
        <v>3027</v>
      </c>
      <c r="C263" s="57" t="s">
        <v>2794</v>
      </c>
      <c r="D263" s="58">
        <v>65.41</v>
      </c>
      <c r="E263" s="21" t="str">
        <f t="shared" si="20"/>
        <v>SUBSTITUIÇÃO DE FECHADURA COM MAÇANETA TIPO ALAVANCA E CHAVE YALE</v>
      </c>
      <c r="F263" s="21" t="str">
        <f t="shared" si="21"/>
        <v>UND</v>
      </c>
      <c r="G263">
        <f t="shared" si="17"/>
        <v>63.22</v>
      </c>
      <c r="H263">
        <f t="shared" si="18"/>
        <v>49.97</v>
      </c>
      <c r="I263">
        <f t="shared" si="19"/>
        <v>49.97</v>
      </c>
    </row>
    <row r="264" ht="45" spans="1:9">
      <c r="A264" s="59">
        <v>62202</v>
      </c>
      <c r="B264" s="59" t="s">
        <v>3028</v>
      </c>
      <c r="C264" s="57" t="s">
        <v>2794</v>
      </c>
      <c r="D264" s="58">
        <v>175.65</v>
      </c>
      <c r="E264" s="21" t="str">
        <f t="shared" si="20"/>
        <v>SUBSTITUIÇÃO DE FECHADURA COM MAÇANETA TIPO ALAVANCA E CHAVE TIPO COMUM</v>
      </c>
      <c r="F264" s="21" t="str">
        <f t="shared" si="21"/>
        <v>UND</v>
      </c>
      <c r="G264">
        <f t="shared" ref="G264:G327" si="22">ROUND(H264*(1+$G$1),2)</f>
        <v>169.78</v>
      </c>
      <c r="H264">
        <f t="shared" ref="H264:H327" si="23">I264</f>
        <v>134.19</v>
      </c>
      <c r="I264">
        <f t="shared" ref="I264:I327" si="24">ROUND(D264/(1+$E$1),2)</f>
        <v>134.19</v>
      </c>
    </row>
    <row r="265" ht="30" spans="1:9">
      <c r="A265" s="59">
        <v>62203</v>
      </c>
      <c r="B265" s="59" t="s">
        <v>3029</v>
      </c>
      <c r="C265" s="57" t="s">
        <v>2794</v>
      </c>
      <c r="D265" s="58">
        <v>85.28</v>
      </c>
      <c r="E265" s="21" t="str">
        <f t="shared" si="20"/>
        <v>SUBSTITUIÇÃO DE FECHADURA COM MAÇANETA TIPO BOLA E CHAVE TIPO YALE</v>
      </c>
      <c r="F265" s="21" t="str">
        <f t="shared" si="21"/>
        <v>UND</v>
      </c>
      <c r="G265">
        <f t="shared" si="22"/>
        <v>82.43</v>
      </c>
      <c r="H265">
        <f t="shared" si="23"/>
        <v>65.15</v>
      </c>
      <c r="I265">
        <f t="shared" si="24"/>
        <v>65.15</v>
      </c>
    </row>
    <row r="266" ht="45" spans="1:9">
      <c r="A266" s="59">
        <v>62204</v>
      </c>
      <c r="B266" s="59" t="s">
        <v>3030</v>
      </c>
      <c r="C266" s="57" t="s">
        <v>2794</v>
      </c>
      <c r="D266" s="58">
        <v>65.84</v>
      </c>
      <c r="E266" s="21" t="str">
        <f t="shared" si="20"/>
        <v>RECOLOCAÇÃO DE FOLHA DE PORTA EM MADEIRA DE 1 FOLHA, EXCL. FERRAGENS, MARCOS E ALIZARES</v>
      </c>
      <c r="F266" s="21" t="str">
        <f t="shared" si="21"/>
        <v>UND</v>
      </c>
      <c r="G266">
        <f t="shared" si="22"/>
        <v>63.64</v>
      </c>
      <c r="H266">
        <f t="shared" si="23"/>
        <v>50.3</v>
      </c>
      <c r="I266">
        <f t="shared" si="24"/>
        <v>50.3</v>
      </c>
    </row>
    <row r="267" ht="30" spans="1:9">
      <c r="A267" s="59">
        <v>62205</v>
      </c>
      <c r="B267" s="59" t="s">
        <v>3031</v>
      </c>
      <c r="C267" s="57" t="s">
        <v>2794</v>
      </c>
      <c r="D267" s="58">
        <v>53.26</v>
      </c>
      <c r="E267" s="21" t="str">
        <f t="shared" si="20"/>
        <v>SUBSTITUIÇÃO DE TARGETA TIPO LIVRE/OCUPADO</v>
      </c>
      <c r="F267" s="21" t="str">
        <f t="shared" si="21"/>
        <v>UND</v>
      </c>
      <c r="G267">
        <f t="shared" si="22"/>
        <v>51.48</v>
      </c>
      <c r="H267">
        <f t="shared" si="23"/>
        <v>40.69</v>
      </c>
      <c r="I267">
        <f t="shared" si="24"/>
        <v>40.69</v>
      </c>
    </row>
    <row r="268" ht="30" spans="1:9">
      <c r="A268" s="59">
        <v>62206</v>
      </c>
      <c r="B268" s="59" t="s">
        <v>3032</v>
      </c>
      <c r="C268" s="57" t="s">
        <v>2794</v>
      </c>
      <c r="D268" s="58">
        <v>7.45</v>
      </c>
      <c r="E268" s="21" t="str">
        <f t="shared" si="20"/>
        <v>SUBSTITUIÇÃO DE TARGETA DE FIO REDONDO 2"</v>
      </c>
      <c r="F268" s="21" t="str">
        <f t="shared" si="21"/>
        <v>UND</v>
      </c>
      <c r="G268">
        <f t="shared" si="22"/>
        <v>7.2</v>
      </c>
      <c r="H268">
        <f t="shared" si="23"/>
        <v>5.69</v>
      </c>
      <c r="I268">
        <f t="shared" si="24"/>
        <v>5.69</v>
      </c>
    </row>
    <row r="269" spans="1:9">
      <c r="A269" s="59">
        <v>62207</v>
      </c>
      <c r="B269" s="59" t="s">
        <v>3033</v>
      </c>
      <c r="C269" s="57" t="s">
        <v>2794</v>
      </c>
      <c r="D269" s="58">
        <v>40.55</v>
      </c>
      <c r="E269" s="21" t="str">
        <f t="shared" si="20"/>
        <v>SUBSTITUIÇÃO DE DOBRADIÇA 3 X 2 1/2"</v>
      </c>
      <c r="F269" s="21" t="str">
        <f t="shared" si="21"/>
        <v>UND</v>
      </c>
      <c r="G269">
        <f t="shared" si="22"/>
        <v>39.2</v>
      </c>
      <c r="H269">
        <f t="shared" si="23"/>
        <v>30.98</v>
      </c>
      <c r="I269">
        <f t="shared" si="24"/>
        <v>30.98</v>
      </c>
    </row>
    <row r="270" ht="30" spans="1:9">
      <c r="A270" s="59">
        <v>62208</v>
      </c>
      <c r="B270" s="59" t="s">
        <v>3034</v>
      </c>
      <c r="C270" s="57" t="s">
        <v>2794</v>
      </c>
      <c r="D270" s="58">
        <v>60.02</v>
      </c>
      <c r="E270" s="21" t="str">
        <f t="shared" si="20"/>
        <v>REPARO NA PORTA COM PLAINA, INCL. RETIRADA E RECOLOCAÇÃO DE FOLHA DE PORTA</v>
      </c>
      <c r="F270" s="21" t="str">
        <f t="shared" si="21"/>
        <v>UND</v>
      </c>
      <c r="G270">
        <f t="shared" si="22"/>
        <v>58.01</v>
      </c>
      <c r="H270">
        <f t="shared" si="23"/>
        <v>45.85</v>
      </c>
      <c r="I270">
        <f t="shared" si="24"/>
        <v>45.85</v>
      </c>
    </row>
    <row r="271" ht="30" spans="1:9">
      <c r="A271" s="59">
        <v>62211</v>
      </c>
      <c r="B271" s="59" t="s">
        <v>3035</v>
      </c>
      <c r="C271" s="57" t="s">
        <v>2789</v>
      </c>
      <c r="D271" s="58">
        <v>2.5</v>
      </c>
      <c r="E271" s="21" t="str">
        <f t="shared" si="20"/>
        <v>RECOLOCAÇÃO DE ALIZAR EM MADEIRA, EXCL. ALIZAR</v>
      </c>
      <c r="F271" s="21" t="str">
        <f t="shared" si="21"/>
        <v>M</v>
      </c>
      <c r="G271">
        <f t="shared" si="22"/>
        <v>2.42</v>
      </c>
      <c r="H271">
        <f t="shared" si="23"/>
        <v>1.91</v>
      </c>
      <c r="I271">
        <f t="shared" si="24"/>
        <v>1.91</v>
      </c>
    </row>
    <row r="272" ht="30" spans="1:9">
      <c r="A272" s="59">
        <v>62212</v>
      </c>
      <c r="B272" s="59" t="s">
        <v>3036</v>
      </c>
      <c r="C272" s="57" t="s">
        <v>2789</v>
      </c>
      <c r="D272" s="58">
        <v>12.23</v>
      </c>
      <c r="E272" s="21" t="str">
        <f t="shared" si="20"/>
        <v>RECOLOCAÇÃO DE MARCO EM MADEIRA, EXCL. MARCO</v>
      </c>
      <c r="F272" s="21" t="str">
        <f t="shared" si="21"/>
        <v>M</v>
      </c>
      <c r="G272">
        <f t="shared" si="22"/>
        <v>11.82</v>
      </c>
      <c r="H272">
        <f t="shared" si="23"/>
        <v>9.34</v>
      </c>
      <c r="I272">
        <f t="shared" si="24"/>
        <v>9.34</v>
      </c>
    </row>
    <row r="273" ht="90" spans="1:9">
      <c r="A273" s="56">
        <v>623</v>
      </c>
      <c r="B273" s="56" t="s">
        <v>3037</v>
      </c>
      <c r="C273" s="57"/>
      <c r="D273" s="58"/>
      <c r="E273" s="21" t="str">
        <f t="shared" si="20"/>
        <v>PORTA EM MADEIRA DE LEI COM ENCHIMENTO EM MADEIRA DE 1ª QUALIDADE, ESP. 30MM, PARA PINTURA, INCL. ALIZARES, DOBRADIÇAS, FECHADURA TIPO "LIVRE/OCUPADO" EXCLUSIVE MARCO</v>
      </c>
      <c r="F273" s="21" t="str">
        <f t="shared" si="21"/>
        <v/>
      </c>
      <c r="G273">
        <f t="shared" si="22"/>
        <v>0</v>
      </c>
      <c r="H273">
        <f t="shared" si="23"/>
        <v>0</v>
      </c>
      <c r="I273">
        <f t="shared" si="24"/>
        <v>0</v>
      </c>
    </row>
    <row r="274" ht="105" spans="1:9">
      <c r="A274" s="59">
        <v>62301</v>
      </c>
      <c r="B274" s="59" t="s">
        <v>3038</v>
      </c>
      <c r="C274" s="57" t="s">
        <v>2794</v>
      </c>
      <c r="D274" s="58">
        <v>575.24</v>
      </c>
      <c r="E274" s="21" t="str">
        <f t="shared" si="20"/>
        <v>PORTA EM MADEIRA DE LEI COM ENCHIMENTO EM MADEIRA DE 1ª QUALIDADE, ESP. 30MM, PARA PINTURA, INCL. ALIZARES, DOBRADIÇAS, FECHADURA TIPO "LIVRE/OCUPADO" EM LATÃO CROMADO LA FONTE OU EQUIV., EXCL. MARCO, NAS DIMENSÕES: 0.60 X 1.60 M</v>
      </c>
      <c r="F274" s="21" t="str">
        <f t="shared" si="21"/>
        <v>UND</v>
      </c>
      <c r="G274">
        <f t="shared" si="22"/>
        <v>555.99</v>
      </c>
      <c r="H274">
        <f t="shared" si="23"/>
        <v>439.45</v>
      </c>
      <c r="I274">
        <f t="shared" si="24"/>
        <v>439.45</v>
      </c>
    </row>
    <row r="275" ht="105" spans="1:9">
      <c r="A275" s="59">
        <v>62302</v>
      </c>
      <c r="B275" s="59" t="s">
        <v>3039</v>
      </c>
      <c r="C275" s="57" t="s">
        <v>2794</v>
      </c>
      <c r="D275" s="58">
        <v>585.71</v>
      </c>
      <c r="E275" s="21" t="str">
        <f t="shared" si="20"/>
        <v>PORTA EM MADEIRA DE LEI COM ENCHIMENTO EM MADEIRA DE 1ª QUALIDADE, ESP. 30MM, PARA PINTURA, INCL. ALIZARES, DOBRADIÇAS, FECHADURA TIPO "LIVRE/OCUPADO" EM LATÃO CROMADO LA FONTE OU EQUIV., EXCL. MARCO, NAS DIMENSÕES: 0.80 X 1.60 M</v>
      </c>
      <c r="F275" s="21" t="str">
        <f t="shared" si="21"/>
        <v>UND</v>
      </c>
      <c r="G275">
        <f t="shared" si="22"/>
        <v>566.11</v>
      </c>
      <c r="H275">
        <f t="shared" si="23"/>
        <v>447.45</v>
      </c>
      <c r="I275">
        <f t="shared" si="24"/>
        <v>447.45</v>
      </c>
    </row>
    <row r="276" ht="90" spans="1:9">
      <c r="A276" s="56">
        <v>625</v>
      </c>
      <c r="B276" s="56" t="s">
        <v>3040</v>
      </c>
      <c r="C276" s="57"/>
      <c r="D276" s="58"/>
      <c r="E276" s="21" t="str">
        <f t="shared" si="20"/>
        <v>PORTA EM MADEIRA DE LEI TIPO ANGELIM PEDRA OU EQUIV.,ESP. 35 MM, MACIÇA C/ FRISO P/ VERNIZ, PADRÃO SEDU, COM VISOR, INCLUSIVE ALIZARES, DOBRADIÇAS E FECHADURA DE BOLA EXTERNA, EXCLUSIVE MARCO</v>
      </c>
      <c r="F276" s="21" t="str">
        <f t="shared" si="21"/>
        <v/>
      </c>
      <c r="G276">
        <f t="shared" si="22"/>
        <v>0</v>
      </c>
      <c r="H276">
        <f t="shared" si="23"/>
        <v>0</v>
      </c>
      <c r="I276">
        <f t="shared" si="24"/>
        <v>0</v>
      </c>
    </row>
    <row r="277" ht="105" spans="1:9">
      <c r="A277" s="59">
        <v>62501</v>
      </c>
      <c r="B277" s="59" t="s">
        <v>3041</v>
      </c>
      <c r="C277" s="57" t="s">
        <v>2794</v>
      </c>
      <c r="D277" s="60">
        <v>1466.25</v>
      </c>
      <c r="E277" s="21" t="str">
        <f t="shared" si="20"/>
        <v>PORTA EM MADEIRA DE LEI TIPO ANGELIM PEDRA OU EQUIV.,ESP. 35 MM, MACIÇA C/ FRISO P/ VERNIZ, PADRÃO SEDU, COM VISOR, INCLUSIVE ALIZARES, DOBRADIÇAS E FECHADURA DE BOLA EXT. EM LATÃO CROMADO LAFONTE OU EQUIV., EXCL. MARCO, DIMENSÕES: 0.60 X 2.10 M</v>
      </c>
      <c r="F277" s="21" t="str">
        <f t="shared" si="21"/>
        <v>UND</v>
      </c>
      <c r="G277">
        <f t="shared" si="22"/>
        <v>1417.19</v>
      </c>
      <c r="H277">
        <f t="shared" si="23"/>
        <v>1120.13</v>
      </c>
      <c r="I277">
        <f t="shared" si="24"/>
        <v>1120.13</v>
      </c>
    </row>
    <row r="278" ht="105" spans="1:9">
      <c r="A278" s="59">
        <v>62502</v>
      </c>
      <c r="B278" s="59" t="s">
        <v>3042</v>
      </c>
      <c r="C278" s="57" t="s">
        <v>2794</v>
      </c>
      <c r="D278" s="60">
        <v>1539.19</v>
      </c>
      <c r="E278" s="21" t="str">
        <f t="shared" si="20"/>
        <v>PORTA EM MADEIRA DE LEI TIPO ANGELIM PEDRA OU EQUIV.,ESP. 35 MM, MACIÇA C/ FRISO P/ VERNIZ, PADRÃO SEDU, COM VISOR, INCLUSIVE ALIZARES, DOBRADIÇAS E FECHADURA DE BOLA EXT. EM LATÃO CROMADO LAFONTE OU EQUIV., EXCL. MARCO, DIMENSÕES: 0.70 X 2.10 M</v>
      </c>
      <c r="F278" s="21" t="str">
        <f t="shared" si="21"/>
        <v>UND</v>
      </c>
      <c r="G278">
        <f t="shared" si="22"/>
        <v>1487.69</v>
      </c>
      <c r="H278">
        <f t="shared" si="23"/>
        <v>1175.85</v>
      </c>
      <c r="I278">
        <f t="shared" si="24"/>
        <v>1175.85</v>
      </c>
    </row>
    <row r="279" ht="105" spans="1:9">
      <c r="A279" s="59">
        <v>62503</v>
      </c>
      <c r="B279" s="59" t="s">
        <v>3043</v>
      </c>
      <c r="C279" s="57" t="s">
        <v>2794</v>
      </c>
      <c r="D279" s="60">
        <v>1622.36</v>
      </c>
      <c r="E279" s="21" t="str">
        <f t="shared" si="20"/>
        <v>PORTA EM MADEIRA DE LEI TIPO ANGELIM PEDRA OU EQUIV.,ESP. 35 MM, MACIÇA C/ FRISO P/ VERNIZ, PADRÃO SEDU, COM VISOR, INCLUSIVE ALIZARES, DOBRADIÇAS E FECHADURA DE BOLA EXT. EM LATÃO CROMADO LAFONTE OU EQUIV., EXCL. MARCO, DIMENSÕES: 0.80 X 2.10 M</v>
      </c>
      <c r="F279" s="21" t="str">
        <f t="shared" si="21"/>
        <v>UND</v>
      </c>
      <c r="G279">
        <f t="shared" si="22"/>
        <v>1568.08</v>
      </c>
      <c r="H279">
        <f t="shared" si="23"/>
        <v>1239.39</v>
      </c>
      <c r="I279">
        <f t="shared" si="24"/>
        <v>1239.39</v>
      </c>
    </row>
    <row r="280" ht="105" spans="1:9">
      <c r="A280" s="59">
        <v>62504</v>
      </c>
      <c r="B280" s="59" t="s">
        <v>3044</v>
      </c>
      <c r="C280" s="57" t="s">
        <v>2794</v>
      </c>
      <c r="D280" s="60">
        <v>1721.62</v>
      </c>
      <c r="E280" s="21" t="str">
        <f t="shared" si="20"/>
        <v>PORTA EM MADEIRA DE LEI TIPO ANGELIM PEDRA OU EQUIV.,ESP. 35 MM, MACIÇA C/ FRISO P/ VERNIZ, PADRÃO SEDU, COM VISOR, INCLUSIVE ALIZARES, DOBRADIÇAS E FECHADURA DE BOLA EXT. EM LATÃO CROMADO LAFONTE OU EQUIV., EXCL. MARCO, DIMENSÕES: 0.90 X 2.10 M</v>
      </c>
      <c r="F280" s="21" t="str">
        <f t="shared" si="21"/>
        <v>UND</v>
      </c>
      <c r="G280">
        <f t="shared" si="22"/>
        <v>1664.02</v>
      </c>
      <c r="H280">
        <f t="shared" si="23"/>
        <v>1315.22</v>
      </c>
      <c r="I280">
        <f t="shared" si="24"/>
        <v>1315.22</v>
      </c>
    </row>
    <row r="281" ht="105" spans="1:9">
      <c r="A281" s="59">
        <v>62505</v>
      </c>
      <c r="B281" s="59" t="s">
        <v>3045</v>
      </c>
      <c r="C281" s="57" t="s">
        <v>2794</v>
      </c>
      <c r="D281" s="60">
        <v>3007.55</v>
      </c>
      <c r="E281" s="21" t="str">
        <f t="shared" si="20"/>
        <v>PORTA EM MADEIRA DE LEI TIPO ANGELIM PEDRA OU EQUIV.,ESP. 35 MM, MACIÇA C/ FRISO P/ VERNIZ, PADRÃO SEDU, COM VISOR, INCLUSIVE ALIZARES, DOBRADIÇAS E FECHADURA DE BOLA EXT. EM LATÃO CROMADO LAFONTE OU EQUIV., EXCL. MARCO, DIMENSÕES: 1.60 X 2.10 M (DUAS FOLHAS)</v>
      </c>
      <c r="F281" s="21" t="str">
        <f t="shared" si="21"/>
        <v>UND</v>
      </c>
      <c r="G281">
        <f t="shared" si="22"/>
        <v>2906.91</v>
      </c>
      <c r="H281">
        <f t="shared" si="23"/>
        <v>2297.59</v>
      </c>
      <c r="I281">
        <f t="shared" si="24"/>
        <v>2297.59</v>
      </c>
    </row>
    <row r="282" spans="1:9">
      <c r="A282" s="56">
        <v>7</v>
      </c>
      <c r="B282" s="56" t="s">
        <v>3046</v>
      </c>
      <c r="C282" s="57"/>
      <c r="D282" s="58"/>
      <c r="E282" s="21" t="str">
        <f t="shared" si="20"/>
        <v>ESQUADRIAS METÁLICAS</v>
      </c>
      <c r="F282" s="21" t="str">
        <f t="shared" si="21"/>
        <v/>
      </c>
      <c r="G282">
        <f t="shared" si="22"/>
        <v>0</v>
      </c>
      <c r="H282">
        <f t="shared" si="23"/>
        <v>0</v>
      </c>
      <c r="I282">
        <f t="shared" si="24"/>
        <v>0</v>
      </c>
    </row>
    <row r="283" spans="1:9">
      <c r="A283" s="56">
        <v>711</v>
      </c>
      <c r="B283" s="56" t="s">
        <v>3047</v>
      </c>
      <c r="C283" s="57"/>
      <c r="D283" s="58"/>
      <c r="E283" s="21" t="str">
        <f t="shared" si="20"/>
        <v>GRADES E PORTÕES</v>
      </c>
      <c r="F283" s="21" t="str">
        <f t="shared" si="21"/>
        <v/>
      </c>
      <c r="G283">
        <f t="shared" si="22"/>
        <v>0</v>
      </c>
      <c r="H283">
        <f t="shared" si="23"/>
        <v>0</v>
      </c>
      <c r="I283">
        <f t="shared" si="24"/>
        <v>0</v>
      </c>
    </row>
    <row r="284" ht="75" spans="1:9">
      <c r="A284" s="59">
        <v>71101</v>
      </c>
      <c r="B284" s="59" t="s">
        <v>3048</v>
      </c>
      <c r="C284" s="57" t="s">
        <v>2772</v>
      </c>
      <c r="D284" s="58">
        <v>471.32</v>
      </c>
      <c r="E284" s="21" t="str">
        <f t="shared" si="20"/>
        <v>TELA DE PROTEÇÃO DE ARAME GALVANIZADO 1/2" FIO 12, COM QUADRO EM TUBO DE FERRO GALVANIZADO 1 1/2" E CANTONEIRA DE FERRO 1/2" X 1/2" X1/8", CONFORME DETALHE EM PROJETO</v>
      </c>
      <c r="F284" s="21" t="str">
        <f t="shared" si="21"/>
        <v>M2</v>
      </c>
      <c r="G284">
        <f t="shared" si="22"/>
        <v>455.55</v>
      </c>
      <c r="H284">
        <f t="shared" si="23"/>
        <v>360.06</v>
      </c>
      <c r="I284">
        <f t="shared" si="24"/>
        <v>360.06</v>
      </c>
    </row>
    <row r="285" ht="60" spans="1:9">
      <c r="A285" s="59">
        <v>71103</v>
      </c>
      <c r="B285" s="59" t="s">
        <v>3049</v>
      </c>
      <c r="C285" s="57" t="s">
        <v>2772</v>
      </c>
      <c r="D285" s="58">
        <v>95.98</v>
      </c>
      <c r="E285" s="21" t="str">
        <f t="shared" si="20"/>
        <v>GRADE DE TELA TIPO MOSQUITEIRO DE ARAME GALVANIZADO #18, FIO 32, INCLUSIVE, REQUADRO EM CANTONEIRA DE FERRO 1/8"X1/2"X1/2"</v>
      </c>
      <c r="F285" s="21" t="str">
        <f t="shared" si="21"/>
        <v>M2</v>
      </c>
      <c r="G285">
        <f t="shared" si="22"/>
        <v>92.76</v>
      </c>
      <c r="H285">
        <f t="shared" si="23"/>
        <v>73.32</v>
      </c>
      <c r="I285">
        <f t="shared" si="24"/>
        <v>73.32</v>
      </c>
    </row>
    <row r="286" ht="30" spans="1:9">
      <c r="A286" s="59">
        <v>71104</v>
      </c>
      <c r="B286" s="59" t="s">
        <v>3050</v>
      </c>
      <c r="C286" s="57" t="s">
        <v>2772</v>
      </c>
      <c r="D286" s="58">
        <v>414.6</v>
      </c>
      <c r="E286" s="21" t="str">
        <f t="shared" si="20"/>
        <v>PORTÃO DE FERRO DE ABRIR EM BARRA CHATA, INCLUSIVE CHUMBAMENTO</v>
      </c>
      <c r="F286" s="21" t="str">
        <f t="shared" si="21"/>
        <v>M2</v>
      </c>
      <c r="G286">
        <f t="shared" si="22"/>
        <v>400.73</v>
      </c>
      <c r="H286">
        <f t="shared" si="23"/>
        <v>316.73</v>
      </c>
      <c r="I286">
        <f t="shared" si="24"/>
        <v>316.73</v>
      </c>
    </row>
    <row r="287" ht="30" spans="1:9">
      <c r="A287" s="59">
        <v>71105</v>
      </c>
      <c r="B287" s="59" t="s">
        <v>3051</v>
      </c>
      <c r="C287" s="57" t="s">
        <v>2772</v>
      </c>
      <c r="D287" s="58">
        <v>259.65</v>
      </c>
      <c r="E287" s="21" t="str">
        <f t="shared" si="20"/>
        <v>GRADE DE FERRO EM BARRA CHATA, INCLUSIVE CHUMBAMENTO</v>
      </c>
      <c r="F287" s="21" t="str">
        <f t="shared" si="21"/>
        <v>M2</v>
      </c>
      <c r="G287">
        <f t="shared" si="22"/>
        <v>250.97</v>
      </c>
      <c r="H287">
        <f t="shared" si="23"/>
        <v>198.36</v>
      </c>
      <c r="I287">
        <f t="shared" si="24"/>
        <v>198.36</v>
      </c>
    </row>
    <row r="288" ht="30" spans="1:9">
      <c r="A288" s="59">
        <v>71106</v>
      </c>
      <c r="B288" s="59" t="s">
        <v>3052</v>
      </c>
      <c r="C288" s="57" t="s">
        <v>2772</v>
      </c>
      <c r="D288" s="58">
        <v>500.52</v>
      </c>
      <c r="E288" s="21" t="str">
        <f t="shared" si="20"/>
        <v>PORTÃO DE FERRO DE CORRER EM BARRA CHATA, INCLUSIVE CHUMBAMENTO</v>
      </c>
      <c r="F288" s="21" t="str">
        <f t="shared" si="21"/>
        <v>M2</v>
      </c>
      <c r="G288">
        <f t="shared" si="22"/>
        <v>483.77</v>
      </c>
      <c r="H288">
        <f t="shared" si="23"/>
        <v>382.37</v>
      </c>
      <c r="I288">
        <f t="shared" si="24"/>
        <v>382.37</v>
      </c>
    </row>
    <row r="289" ht="30" spans="1:9">
      <c r="A289" s="59">
        <v>71107</v>
      </c>
      <c r="B289" s="59" t="s">
        <v>3053</v>
      </c>
      <c r="C289" s="57" t="s">
        <v>2772</v>
      </c>
      <c r="D289" s="58">
        <v>623.95</v>
      </c>
      <c r="E289" s="21" t="str">
        <f t="shared" si="20"/>
        <v>PORTÃO DE FERRO DE ABRIR EM BARRA CHATA, CHAPA E TUBO, INCLUSIVE CHUMBAMENTO</v>
      </c>
      <c r="F289" s="21" t="str">
        <f t="shared" si="21"/>
        <v>M2</v>
      </c>
      <c r="G289">
        <f t="shared" si="22"/>
        <v>603.07</v>
      </c>
      <c r="H289">
        <f t="shared" si="23"/>
        <v>476.66</v>
      </c>
      <c r="I289">
        <f t="shared" si="24"/>
        <v>476.66</v>
      </c>
    </row>
    <row r="290" spans="1:9">
      <c r="A290" s="56">
        <v>717</v>
      </c>
      <c r="B290" s="56" t="s">
        <v>3054</v>
      </c>
      <c r="C290" s="57"/>
      <c r="D290" s="58"/>
      <c r="E290" s="21" t="str">
        <f t="shared" si="20"/>
        <v>ESQUADRIAS METÁLICAS (M2)</v>
      </c>
      <c r="F290" s="21" t="str">
        <f t="shared" si="21"/>
        <v/>
      </c>
      <c r="G290">
        <f t="shared" si="22"/>
        <v>0</v>
      </c>
      <c r="H290">
        <f t="shared" si="23"/>
        <v>0</v>
      </c>
      <c r="I290">
        <f t="shared" si="24"/>
        <v>0</v>
      </c>
    </row>
    <row r="291" ht="75" spans="1:9">
      <c r="A291" s="59">
        <v>71701</v>
      </c>
      <c r="B291" s="59" t="s">
        <v>3055</v>
      </c>
      <c r="C291" s="57" t="s">
        <v>2772</v>
      </c>
      <c r="D291" s="58">
        <v>411.17</v>
      </c>
      <c r="E291" s="21" t="str">
        <f t="shared" si="20"/>
        <v>JANELA DE CORRER PARA VIDRO EM ALUMÍNIO ANODIZADO COR NATURAL, LINHA 25, COMPLETA, INCL. PUXADOR COM TRANCA, ALIZAR, CAIXILHO E CONTRAMARCO, EXCLUSIVE VIDRO</v>
      </c>
      <c r="F291" s="21" t="str">
        <f t="shared" si="21"/>
        <v>M2</v>
      </c>
      <c r="G291">
        <f t="shared" si="22"/>
        <v>397.41</v>
      </c>
      <c r="H291">
        <f t="shared" si="23"/>
        <v>314.11</v>
      </c>
      <c r="I291">
        <f t="shared" si="24"/>
        <v>314.11</v>
      </c>
    </row>
    <row r="292" ht="60" spans="1:9">
      <c r="A292" s="59">
        <v>71702</v>
      </c>
      <c r="B292" s="59" t="s">
        <v>3056</v>
      </c>
      <c r="C292" s="57" t="s">
        <v>2772</v>
      </c>
      <c r="D292" s="58">
        <v>443.53</v>
      </c>
      <c r="E292" s="21" t="str">
        <f t="shared" si="20"/>
        <v>BÁSCULA PARA VIDRO EM ALUMÍNIO ANODIZADO COR NATURAL, LINHA 25, COMPLETA, COM TRANCA, CAIXILHO, ALIZAR E CONTRAMARCO, EXCLUSIVE VIDRO</v>
      </c>
      <c r="F292" s="21" t="str">
        <f t="shared" si="21"/>
        <v>M2</v>
      </c>
      <c r="G292">
        <f t="shared" si="22"/>
        <v>428.69</v>
      </c>
      <c r="H292">
        <f t="shared" si="23"/>
        <v>338.83</v>
      </c>
      <c r="I292">
        <f t="shared" si="24"/>
        <v>338.83</v>
      </c>
    </row>
    <row r="293" ht="75" spans="1:9">
      <c r="A293" s="59">
        <v>71703</v>
      </c>
      <c r="B293" s="59" t="s">
        <v>3057</v>
      </c>
      <c r="C293" s="57" t="s">
        <v>2772</v>
      </c>
      <c r="D293" s="58">
        <v>333.23</v>
      </c>
      <c r="E293" s="21" t="str">
        <f t="shared" si="20"/>
        <v>JANELA TIPO MAXIM-AR PARA VIDRO EM ALUMÍNIO ANODIZADO NATURAL, LINHA 25, COMPLETA, INCL. PUXADOR COM TRANCA, CAIXILHO, ALIZAR E CONTRAMARCO, EXCLUSIVE VIDRO</v>
      </c>
      <c r="F293" s="21" t="str">
        <f t="shared" si="21"/>
        <v>M2</v>
      </c>
      <c r="G293">
        <f t="shared" si="22"/>
        <v>322.08</v>
      </c>
      <c r="H293">
        <f t="shared" si="23"/>
        <v>254.57</v>
      </c>
      <c r="I293">
        <f t="shared" si="24"/>
        <v>254.57</v>
      </c>
    </row>
    <row r="294" ht="60" spans="1:9">
      <c r="A294" s="59">
        <v>71704</v>
      </c>
      <c r="B294" s="59" t="s">
        <v>3058</v>
      </c>
      <c r="C294" s="57" t="s">
        <v>2772</v>
      </c>
      <c r="D294" s="58">
        <v>716.34</v>
      </c>
      <c r="E294" s="21" t="str">
        <f t="shared" si="20"/>
        <v>PORTA DE ABRIR TIPO VENEZIANA EM ALUMÍNIO ANODIZADO, LINHA 25, COMPLETA, INCL. PUXADOR COM TRANCA, CAIXILHO, ALIZAR E CONTRAMARCO</v>
      </c>
      <c r="F294" s="21" t="str">
        <f t="shared" si="21"/>
        <v>M2</v>
      </c>
      <c r="G294">
        <f t="shared" si="22"/>
        <v>692.37</v>
      </c>
      <c r="H294">
        <f t="shared" si="23"/>
        <v>547.24</v>
      </c>
      <c r="I294">
        <f t="shared" si="24"/>
        <v>547.24</v>
      </c>
    </row>
    <row r="295" ht="60" spans="1:9">
      <c r="A295" s="59">
        <v>71706</v>
      </c>
      <c r="B295" s="59" t="s">
        <v>3059</v>
      </c>
      <c r="C295" s="57" t="s">
        <v>2772</v>
      </c>
      <c r="D295" s="58">
        <v>192.5</v>
      </c>
      <c r="E295" s="21" t="str">
        <f t="shared" si="20"/>
        <v>GUICHÊ/GRADIL EM PERFIL L 1" E PERFIL T 3/4" EM FERRO, INCLUSIVE PINTURA EM ESMALTE SINTÉTICO, MARCA DE REFERÊNCIA SUVINIL</v>
      </c>
      <c r="F295" s="21" t="str">
        <f t="shared" si="21"/>
        <v>M2</v>
      </c>
      <c r="G295">
        <f t="shared" si="22"/>
        <v>186.06</v>
      </c>
      <c r="H295">
        <f t="shared" si="23"/>
        <v>147.06</v>
      </c>
      <c r="I295">
        <f t="shared" si="24"/>
        <v>147.06</v>
      </c>
    </row>
    <row r="296" spans="1:9">
      <c r="A296" s="56">
        <v>718</v>
      </c>
      <c r="B296" s="56" t="s">
        <v>3026</v>
      </c>
      <c r="C296" s="57"/>
      <c r="D296" s="58"/>
      <c r="E296" s="21" t="str">
        <f t="shared" si="20"/>
        <v>REVISÕES E REPAROS</v>
      </c>
      <c r="F296" s="21" t="str">
        <f t="shared" si="21"/>
        <v/>
      </c>
      <c r="G296">
        <f t="shared" si="22"/>
        <v>0</v>
      </c>
      <c r="H296">
        <f t="shared" si="23"/>
        <v>0</v>
      </c>
      <c r="I296">
        <f t="shared" si="24"/>
        <v>0</v>
      </c>
    </row>
    <row r="297" ht="30" spans="1:9">
      <c r="A297" s="59">
        <v>71801</v>
      </c>
      <c r="B297" s="59" t="s">
        <v>3060</v>
      </c>
      <c r="C297" s="57" t="s">
        <v>2772</v>
      </c>
      <c r="D297" s="58">
        <v>20.85</v>
      </c>
      <c r="E297" s="21" t="str">
        <f t="shared" si="20"/>
        <v>ESCOVAMENTO COM ESCOVA DE AÇO EM ESQUADRIAS DE FERRO</v>
      </c>
      <c r="F297" s="21" t="str">
        <f t="shared" si="21"/>
        <v>M2</v>
      </c>
      <c r="G297">
        <f t="shared" si="22"/>
        <v>20.15</v>
      </c>
      <c r="H297">
        <f t="shared" si="23"/>
        <v>15.93</v>
      </c>
      <c r="I297">
        <f t="shared" si="24"/>
        <v>15.93</v>
      </c>
    </row>
    <row r="298" spans="1:9">
      <c r="A298" s="56">
        <v>8</v>
      </c>
      <c r="B298" s="56" t="s">
        <v>3061</v>
      </c>
      <c r="C298" s="57"/>
      <c r="D298" s="58"/>
      <c r="E298" s="21" t="str">
        <f t="shared" si="20"/>
        <v>VIDROS E ESPELHOS</v>
      </c>
      <c r="F298" s="21" t="str">
        <f t="shared" si="21"/>
        <v/>
      </c>
      <c r="G298">
        <f t="shared" si="22"/>
        <v>0</v>
      </c>
      <c r="H298">
        <f t="shared" si="23"/>
        <v>0</v>
      </c>
      <c r="I298">
        <f t="shared" si="24"/>
        <v>0</v>
      </c>
    </row>
    <row r="299" spans="1:9">
      <c r="A299" s="56">
        <v>801</v>
      </c>
      <c r="B299" s="56" t="s">
        <v>3062</v>
      </c>
      <c r="C299" s="57"/>
      <c r="D299" s="58"/>
      <c r="E299" s="21" t="str">
        <f t="shared" si="20"/>
        <v>VIDROS PARA ESQUADRIAS</v>
      </c>
      <c r="F299" s="21" t="str">
        <f t="shared" si="21"/>
        <v/>
      </c>
      <c r="G299">
        <f t="shared" si="22"/>
        <v>0</v>
      </c>
      <c r="H299">
        <f t="shared" si="23"/>
        <v>0</v>
      </c>
      <c r="I299">
        <f t="shared" si="24"/>
        <v>0</v>
      </c>
    </row>
    <row r="300" ht="30" spans="1:9">
      <c r="A300" s="59">
        <v>80102</v>
      </c>
      <c r="B300" s="59" t="s">
        <v>3063</v>
      </c>
      <c r="C300" s="57" t="s">
        <v>2772</v>
      </c>
      <c r="D300" s="58">
        <v>107.34</v>
      </c>
      <c r="E300" s="21" t="str">
        <f t="shared" si="20"/>
        <v>VIDRO PLANO TRANSPARENTE LISO, COM 4 MM DE ESPESSURA</v>
      </c>
      <c r="F300" s="21" t="str">
        <f t="shared" si="21"/>
        <v>M2</v>
      </c>
      <c r="G300">
        <f t="shared" si="22"/>
        <v>103.75</v>
      </c>
      <c r="H300">
        <f t="shared" si="23"/>
        <v>82</v>
      </c>
      <c r="I300">
        <f t="shared" si="24"/>
        <v>82</v>
      </c>
    </row>
    <row r="301" ht="30" spans="1:9">
      <c r="A301" s="59">
        <v>80103</v>
      </c>
      <c r="B301" s="59" t="s">
        <v>3064</v>
      </c>
      <c r="C301" s="57" t="s">
        <v>2772</v>
      </c>
      <c r="D301" s="58">
        <v>132.07</v>
      </c>
      <c r="E301" s="21" t="str">
        <f t="shared" si="20"/>
        <v>VIDRO FANTASIA MINI-BOREAL, COM 4 MM DE ESPESSURA</v>
      </c>
      <c r="F301" s="21" t="str">
        <f t="shared" si="21"/>
        <v>M2</v>
      </c>
      <c r="G301">
        <f t="shared" si="22"/>
        <v>127.65</v>
      </c>
      <c r="H301">
        <f t="shared" si="23"/>
        <v>100.89</v>
      </c>
      <c r="I301">
        <f t="shared" si="24"/>
        <v>100.89</v>
      </c>
    </row>
    <row r="302" spans="1:9">
      <c r="A302" s="59">
        <v>80107</v>
      </c>
      <c r="B302" s="59" t="s">
        <v>3065</v>
      </c>
      <c r="C302" s="57" t="s">
        <v>2772</v>
      </c>
      <c r="D302" s="58">
        <v>513.13</v>
      </c>
      <c r="E302" s="21" t="str">
        <f t="shared" si="20"/>
        <v>VIDRO ARAMADO ESP. 6MM, COLOCADO</v>
      </c>
      <c r="F302" s="21" t="str">
        <f t="shared" si="21"/>
        <v>M2</v>
      </c>
      <c r="G302">
        <f t="shared" si="22"/>
        <v>495.96</v>
      </c>
      <c r="H302">
        <f t="shared" si="23"/>
        <v>392</v>
      </c>
      <c r="I302">
        <f t="shared" si="24"/>
        <v>392</v>
      </c>
    </row>
    <row r="303" spans="1:9">
      <c r="A303" s="56">
        <v>802</v>
      </c>
      <c r="B303" s="56" t="s">
        <v>3066</v>
      </c>
      <c r="C303" s="57"/>
      <c r="D303" s="58"/>
      <c r="E303" s="21" t="str">
        <f t="shared" si="20"/>
        <v>ESPELHOS</v>
      </c>
      <c r="F303" s="21" t="str">
        <f t="shared" si="21"/>
        <v/>
      </c>
      <c r="G303">
        <f t="shared" si="22"/>
        <v>0</v>
      </c>
      <c r="H303">
        <f t="shared" si="23"/>
        <v>0</v>
      </c>
      <c r="I303">
        <f t="shared" si="24"/>
        <v>0</v>
      </c>
    </row>
    <row r="304" ht="60" spans="1:9">
      <c r="A304" s="59">
        <v>80201</v>
      </c>
      <c r="B304" s="59" t="s">
        <v>3067</v>
      </c>
      <c r="C304" s="57" t="s">
        <v>2772</v>
      </c>
      <c r="D304" s="58">
        <v>459.66</v>
      </c>
      <c r="E304" s="21" t="str">
        <f t="shared" si="20"/>
        <v>ESPELHO PARA BANHEIROS ESPESSURA 4 MM, INCLUINDO CHAPA COMPENSADA 10 MM, MOLDURA DE ALUMÍNIO EM PERFIL L 3/4", FIXADO COM PARAFUSOS CROMADOS</v>
      </c>
      <c r="F304" s="21" t="str">
        <f t="shared" si="21"/>
        <v>M2</v>
      </c>
      <c r="G304">
        <f t="shared" si="22"/>
        <v>444.27</v>
      </c>
      <c r="H304">
        <f t="shared" si="23"/>
        <v>351.15</v>
      </c>
      <c r="I304">
        <f t="shared" si="24"/>
        <v>351.15</v>
      </c>
    </row>
    <row r="305" ht="75" spans="1:9">
      <c r="A305" s="59">
        <v>80202</v>
      </c>
      <c r="B305" s="59" t="s">
        <v>3068</v>
      </c>
      <c r="C305" s="57" t="s">
        <v>2772</v>
      </c>
      <c r="D305" s="58">
        <v>652.29</v>
      </c>
      <c r="E305" s="21" t="str">
        <f t="shared" si="20"/>
        <v>ESPELHO ESPESSURA 4 MM, INCLUINDO CHAPA COMPENSADA 6MM, MOLDURA DE PEÇA DE MADEIRA 7X2.5CM FIXADA COM PARAFUSO E BUCHA CONFORME DETALHE EM PROJETO</v>
      </c>
      <c r="F305" s="21" t="str">
        <f t="shared" si="21"/>
        <v>M2</v>
      </c>
      <c r="G305">
        <f t="shared" si="22"/>
        <v>630.46</v>
      </c>
      <c r="H305">
        <f t="shared" si="23"/>
        <v>498.31</v>
      </c>
      <c r="I305">
        <f t="shared" si="24"/>
        <v>498.31</v>
      </c>
    </row>
    <row r="306" ht="75" spans="1:9">
      <c r="A306" s="59">
        <v>80203</v>
      </c>
      <c r="B306" s="59" t="s">
        <v>3069</v>
      </c>
      <c r="C306" s="57" t="s">
        <v>2772</v>
      </c>
      <c r="D306" s="58">
        <v>511.65</v>
      </c>
      <c r="E306" s="21" t="str">
        <f t="shared" si="20"/>
        <v>ESPELHO PRATA ESP. 4 MM SOBRE CAIXA DE COMPENSADO COLADO REVESTIDO COM FÓRMICA E FIXADO COM PARAFUSO CROMADO E BUCHA, DIM. 1,80 X 0,40M, CONFORME DETALHE EM PROJETO</v>
      </c>
      <c r="F306" s="21" t="str">
        <f t="shared" si="21"/>
        <v>M2</v>
      </c>
      <c r="G306">
        <f t="shared" si="22"/>
        <v>494.53</v>
      </c>
      <c r="H306">
        <f t="shared" si="23"/>
        <v>390.87</v>
      </c>
      <c r="I306">
        <f t="shared" si="24"/>
        <v>390.87</v>
      </c>
    </row>
    <row r="307" spans="1:9">
      <c r="A307" s="56">
        <v>9</v>
      </c>
      <c r="B307" s="56" t="s">
        <v>3070</v>
      </c>
      <c r="C307" s="57"/>
      <c r="D307" s="58"/>
      <c r="E307" s="21" t="str">
        <f t="shared" si="20"/>
        <v>COBERTURA</v>
      </c>
      <c r="F307" s="21" t="str">
        <f t="shared" si="21"/>
        <v/>
      </c>
      <c r="G307">
        <f t="shared" si="22"/>
        <v>0</v>
      </c>
      <c r="H307">
        <f t="shared" si="23"/>
        <v>0</v>
      </c>
      <c r="I307">
        <f t="shared" si="24"/>
        <v>0</v>
      </c>
    </row>
    <row r="308" spans="1:9">
      <c r="A308" s="56">
        <v>901</v>
      </c>
      <c r="B308" s="56" t="s">
        <v>3071</v>
      </c>
      <c r="C308" s="57"/>
      <c r="D308" s="58"/>
      <c r="E308" s="21" t="str">
        <f t="shared" si="20"/>
        <v>ESTRUTURA PARA TELHADO</v>
      </c>
      <c r="F308" s="21" t="str">
        <f t="shared" si="21"/>
        <v/>
      </c>
      <c r="G308">
        <f t="shared" si="22"/>
        <v>0</v>
      </c>
      <c r="H308">
        <f t="shared" si="23"/>
        <v>0</v>
      </c>
      <c r="I308">
        <f t="shared" si="24"/>
        <v>0</v>
      </c>
    </row>
    <row r="309" ht="105" spans="1:9">
      <c r="A309" s="59">
        <v>90101</v>
      </c>
      <c r="B309" s="59" t="s">
        <v>3072</v>
      </c>
      <c r="C309" s="57" t="s">
        <v>2772</v>
      </c>
      <c r="D309" s="58">
        <v>179.32</v>
      </c>
      <c r="E309" s="21" t="str">
        <f t="shared" si="20"/>
        <v>ESTRUTURA DE MADEIRA DE LEI TIPO PARAJU, PEROBA MICA, ANGELIM PEDRA OU EQUIVALENTE PARA TELHADO DE TELHA CERÂMICA TIPO CAPA E CANAL, COM PONTALETES, TERÇAS, CAIBROS E RIPAS, INCLUSIVE TRATAMENTO COM CUPINICIDA, EXCLUSIVE TELHAS</v>
      </c>
      <c r="F309" s="21" t="str">
        <f t="shared" si="21"/>
        <v>M2</v>
      </c>
      <c r="G309">
        <f t="shared" si="22"/>
        <v>173.32</v>
      </c>
      <c r="H309">
        <f t="shared" si="23"/>
        <v>136.99</v>
      </c>
      <c r="I309">
        <f t="shared" si="24"/>
        <v>136.99</v>
      </c>
    </row>
    <row r="310" ht="105" spans="1:9">
      <c r="A310" s="59">
        <v>90102</v>
      </c>
      <c r="B310" s="59" t="s">
        <v>3073</v>
      </c>
      <c r="C310" s="57" t="s">
        <v>2772</v>
      </c>
      <c r="D310" s="58">
        <v>87.66</v>
      </c>
      <c r="E310" s="21" t="str">
        <f t="shared" si="20"/>
        <v>ESTRUTURA DE MADEIRA DE LEI TIPO PARAJU, PEROBA MICA, ANGELIM PEDRA OU EQUIVALENTE PARA TELHADO DE TELHA ONDULADA DE FIBROCIMENTO ESP. 6MM, COM PONTALETES E CAIBROS, INCLUSIVE TRATAMENTO COM CUPINICIDA, EXCLUSIVE TELHAS</v>
      </c>
      <c r="F310" s="21" t="str">
        <f t="shared" si="21"/>
        <v>M2</v>
      </c>
      <c r="G310">
        <f t="shared" si="22"/>
        <v>84.73</v>
      </c>
      <c r="H310">
        <f t="shared" si="23"/>
        <v>66.97</v>
      </c>
      <c r="I310">
        <f t="shared" si="24"/>
        <v>66.97</v>
      </c>
    </row>
    <row r="311" ht="75" spans="1:9">
      <c r="A311" s="59">
        <v>90103</v>
      </c>
      <c r="B311" s="59" t="s">
        <v>3074</v>
      </c>
      <c r="C311" s="57" t="s">
        <v>2772</v>
      </c>
      <c r="D311" s="58">
        <v>62.86</v>
      </c>
      <c r="E311" s="21" t="str">
        <f t="shared" si="20"/>
        <v>ESTRUTURA DE MADEIRA DE LEI TIPO PARAJU OU EQUIVALENTE PARA COBERTURA DE TELHA DE FIBROCIMENTO CANALETE 49/90, INCLUSIVE TRATAMENTO COM CUPINICIDA, EXCLUSIVE TELHAS</v>
      </c>
      <c r="F311" s="21" t="str">
        <f t="shared" si="21"/>
        <v>M2</v>
      </c>
      <c r="G311">
        <f t="shared" si="22"/>
        <v>60.75</v>
      </c>
      <c r="H311">
        <f t="shared" si="23"/>
        <v>48.02</v>
      </c>
      <c r="I311">
        <f t="shared" si="24"/>
        <v>48.02</v>
      </c>
    </row>
    <row r="312" ht="90" spans="1:9">
      <c r="A312" s="59">
        <v>90104</v>
      </c>
      <c r="B312" s="59" t="s">
        <v>3075</v>
      </c>
      <c r="C312" s="57" t="s">
        <v>2772</v>
      </c>
      <c r="D312" s="58">
        <v>297.64</v>
      </c>
      <c r="E312" s="21" t="str">
        <f t="shared" si="20"/>
        <v>ESTRUTURA DE MADEIRA DE LEI TIPO PARAJU, PEROBA MICA, ANGELIM PEDRA OU EQUIVALENTE PARA TELHADO DE TELHAS CERÂMICAS TIPO CAPA E CANAL C/ TESOURAS, PILARES, VIGAS, TERÇAS, CAIBROS E RIPAS, INCL. TRAT. C/CUPINICIDA, EXCLUSIVE TELHAS</v>
      </c>
      <c r="F312" s="21" t="str">
        <f t="shared" si="21"/>
        <v>M2</v>
      </c>
      <c r="G312">
        <f t="shared" si="22"/>
        <v>287.68</v>
      </c>
      <c r="H312">
        <f t="shared" si="23"/>
        <v>227.38</v>
      </c>
      <c r="I312">
        <f t="shared" si="24"/>
        <v>227.38</v>
      </c>
    </row>
    <row r="313" ht="105" spans="1:9">
      <c r="A313" s="59">
        <v>90105</v>
      </c>
      <c r="B313" s="59" t="s">
        <v>3076</v>
      </c>
      <c r="C313" s="57" t="s">
        <v>2772</v>
      </c>
      <c r="D313" s="58">
        <v>169.54</v>
      </c>
      <c r="E313" s="21" t="str">
        <f t="shared" si="20"/>
        <v>ESTRUTURA DE MADEIRA DE LEI PARAJU, PEROBA MICA, ANGELIM PEDRA OU EQUIVALENTE PARA TELHADO DE TELHA CERÂMICA TIPO FRANCESA, COM PONTALETES, TERÇAS, CAIBROS E RIPAS, INCLUSIVE TRATAMENTO COM CUPUNICIDA, EXCLUSIVE TELHAS</v>
      </c>
      <c r="F313" s="21" t="str">
        <f t="shared" si="21"/>
        <v>M2</v>
      </c>
      <c r="G313">
        <f t="shared" si="22"/>
        <v>163.87</v>
      </c>
      <c r="H313">
        <f t="shared" si="23"/>
        <v>129.52</v>
      </c>
      <c r="I313">
        <f t="shared" si="24"/>
        <v>129.52</v>
      </c>
    </row>
    <row r="314" spans="1:9">
      <c r="A314" s="56">
        <v>902</v>
      </c>
      <c r="B314" s="56" t="s">
        <v>3077</v>
      </c>
      <c r="C314" s="57"/>
      <c r="D314" s="58"/>
      <c r="E314" s="21" t="str">
        <f t="shared" si="20"/>
        <v>TELHADO</v>
      </c>
      <c r="F314" s="21" t="str">
        <f t="shared" si="21"/>
        <v/>
      </c>
      <c r="G314">
        <f t="shared" si="22"/>
        <v>0</v>
      </c>
      <c r="H314">
        <f t="shared" si="23"/>
        <v>0</v>
      </c>
      <c r="I314">
        <f t="shared" si="24"/>
        <v>0</v>
      </c>
    </row>
    <row r="315" ht="45" spans="1:9">
      <c r="A315" s="59">
        <v>90202</v>
      </c>
      <c r="B315" s="59" t="s">
        <v>3078</v>
      </c>
      <c r="C315" s="57" t="s">
        <v>2772</v>
      </c>
      <c r="D315" s="58">
        <v>45.89</v>
      </c>
      <c r="E315" s="21" t="str">
        <f t="shared" si="20"/>
        <v>COBERTURA NOVA DE TELHAS ONDULADAS DE FIBROCIMENTO 6.0MM, INCLUSIVE CUMEEIRAS E ACESSÓRIOS DE FIXAÇÃO</v>
      </c>
      <c r="F315" s="21" t="str">
        <f t="shared" si="21"/>
        <v>M2</v>
      </c>
      <c r="G315">
        <f t="shared" si="22"/>
        <v>44.36</v>
      </c>
      <c r="H315">
        <f t="shared" si="23"/>
        <v>35.06</v>
      </c>
      <c r="I315">
        <f t="shared" si="24"/>
        <v>35.06</v>
      </c>
    </row>
    <row r="316" ht="45" spans="1:9">
      <c r="A316" s="59">
        <v>90203</v>
      </c>
      <c r="B316" s="59" t="s">
        <v>3079</v>
      </c>
      <c r="C316" s="57" t="s">
        <v>2772</v>
      </c>
      <c r="D316" s="58">
        <v>64.34</v>
      </c>
      <c r="E316" s="21" t="str">
        <f t="shared" si="20"/>
        <v>COBERTURA NOVA DE TELHAS ONDULADAS DE FIBROCIMENTO 8.0MM, INCLUSIVE CUMEEIRAS E ACESSÓRIOS DE FIXAÇÃO</v>
      </c>
      <c r="F316" s="21" t="str">
        <f t="shared" si="21"/>
        <v>M2</v>
      </c>
      <c r="G316">
        <f t="shared" si="22"/>
        <v>62.18</v>
      </c>
      <c r="H316">
        <f t="shared" si="23"/>
        <v>49.15</v>
      </c>
      <c r="I316">
        <f t="shared" si="24"/>
        <v>49.15</v>
      </c>
    </row>
    <row r="317" ht="45" spans="1:9">
      <c r="A317" s="59">
        <v>90206</v>
      </c>
      <c r="B317" s="59" t="s">
        <v>3080</v>
      </c>
      <c r="C317" s="57" t="s">
        <v>2772</v>
      </c>
      <c r="D317" s="58">
        <v>54.73</v>
      </c>
      <c r="E317" s="21" t="str">
        <f t="shared" si="20"/>
        <v>COBERTURA NOVA DE TELHAS DE ALUMÍNIO TRAPEZOIDAL, H = 8 CM, ESP. 0.5MM, INCLUSIVE ACESSÓRIOS DE FIXAÇÃO</v>
      </c>
      <c r="F317" s="21" t="str">
        <f t="shared" si="21"/>
        <v>M2</v>
      </c>
      <c r="G317">
        <f t="shared" si="22"/>
        <v>52.9</v>
      </c>
      <c r="H317">
        <f t="shared" si="23"/>
        <v>41.81</v>
      </c>
      <c r="I317">
        <f t="shared" si="24"/>
        <v>41.81</v>
      </c>
    </row>
    <row r="318" ht="75" spans="1:9">
      <c r="A318" s="59">
        <v>90211</v>
      </c>
      <c r="B318" s="59" t="s">
        <v>3081</v>
      </c>
      <c r="C318" s="57" t="s">
        <v>2772</v>
      </c>
      <c r="D318" s="58">
        <v>125.78</v>
      </c>
      <c r="E318" s="21" t="str">
        <f t="shared" si="20"/>
        <v>COBERTURA NOVA DE TELHAS CERÂMICAS TIPO CAPA E CANAL INCLUSIVE CUMEEIRA (TELHAS COMPRADAS NA PRAÇA DE VITÓRIA, POSTO OBRA) (ÁREA DE PROJEÇÃO HORIZONTAL; INCL. 35%)</v>
      </c>
      <c r="F318" s="21" t="str">
        <f t="shared" si="21"/>
        <v>M2</v>
      </c>
      <c r="G318">
        <f t="shared" si="22"/>
        <v>121.57</v>
      </c>
      <c r="H318">
        <f t="shared" si="23"/>
        <v>96.09</v>
      </c>
      <c r="I318">
        <f t="shared" si="24"/>
        <v>96.09</v>
      </c>
    </row>
    <row r="319" ht="45" spans="1:9">
      <c r="A319" s="59">
        <v>90212</v>
      </c>
      <c r="B319" s="59" t="s">
        <v>3082</v>
      </c>
      <c r="C319" s="57" t="s">
        <v>2772</v>
      </c>
      <c r="D319" s="58">
        <v>106.32</v>
      </c>
      <c r="E319" s="21" t="str">
        <f t="shared" si="20"/>
        <v>COBERTURA NOVA DE TELHAS CERÂMICAS TIPO CAPA E CANAL INCLUSIVE CUMEEIRAS (TELHAS COMPRADAS NA FÁBRICA, POSTO OBRA)</v>
      </c>
      <c r="F319" s="21" t="str">
        <f t="shared" si="21"/>
        <v>M2</v>
      </c>
      <c r="G319">
        <f t="shared" si="22"/>
        <v>102.76</v>
      </c>
      <c r="H319">
        <f t="shared" si="23"/>
        <v>81.22</v>
      </c>
      <c r="I319">
        <f t="shared" si="24"/>
        <v>81.22</v>
      </c>
    </row>
    <row r="320" ht="30" spans="1:9">
      <c r="A320" s="59">
        <v>90215</v>
      </c>
      <c r="B320" s="59" t="s">
        <v>3083</v>
      </c>
      <c r="C320" s="57" t="s">
        <v>2789</v>
      </c>
      <c r="D320" s="58">
        <v>32.74</v>
      </c>
      <c r="E320" s="21" t="str">
        <f t="shared" si="20"/>
        <v>CUMEEIRA PARA COBERTURA EM TELHA CERÂMICA TIPO CAPA E CANAL</v>
      </c>
      <c r="F320" s="21" t="str">
        <f t="shared" si="21"/>
        <v>M</v>
      </c>
      <c r="G320">
        <f t="shared" si="22"/>
        <v>31.64</v>
      </c>
      <c r="H320">
        <f t="shared" si="23"/>
        <v>25.01</v>
      </c>
      <c r="I320">
        <f t="shared" si="24"/>
        <v>25.01</v>
      </c>
    </row>
    <row r="321" ht="30" spans="1:9">
      <c r="A321" s="59">
        <v>90216</v>
      </c>
      <c r="B321" s="59" t="s">
        <v>3084</v>
      </c>
      <c r="C321" s="57" t="s">
        <v>2789</v>
      </c>
      <c r="D321" s="58">
        <v>63.16</v>
      </c>
      <c r="E321" s="21" t="str">
        <f t="shared" ref="E321:E384" si="25">UPPER(B321)</f>
        <v>CUMEEIRA PARA COBERTURA EM TELHAS ONDULADAS DE FIBROCIMENTO 6.0MM</v>
      </c>
      <c r="F321" s="21" t="str">
        <f t="shared" ref="F321:F384" si="26">UPPER(C321)</f>
        <v>M</v>
      </c>
      <c r="G321">
        <f t="shared" si="22"/>
        <v>61.05</v>
      </c>
      <c r="H321">
        <f t="shared" si="23"/>
        <v>48.25</v>
      </c>
      <c r="I321">
        <f t="shared" si="24"/>
        <v>48.25</v>
      </c>
    </row>
    <row r="322" ht="45" spans="1:9">
      <c r="A322" s="59">
        <v>90219</v>
      </c>
      <c r="B322" s="59" t="s">
        <v>3085</v>
      </c>
      <c r="C322" s="57" t="s">
        <v>2772</v>
      </c>
      <c r="D322" s="58">
        <v>56.29</v>
      </c>
      <c r="E322" s="21" t="str">
        <f t="shared" si="25"/>
        <v>COBERTURA EM TELHA ONDULADA DE ALUMÍNIO, ESP. 0.5MM, INCLUSIVE ACESSÓRIOS DE FIXAÇÃO</v>
      </c>
      <c r="F322" s="21" t="str">
        <f t="shared" si="26"/>
        <v>M2</v>
      </c>
      <c r="G322">
        <f t="shared" si="22"/>
        <v>54.4</v>
      </c>
      <c r="H322">
        <f t="shared" si="23"/>
        <v>43</v>
      </c>
      <c r="I322">
        <f t="shared" si="24"/>
        <v>43</v>
      </c>
    </row>
    <row r="323" ht="75" spans="1:9">
      <c r="A323" s="59">
        <v>90220</v>
      </c>
      <c r="B323" s="59" t="s">
        <v>3086</v>
      </c>
      <c r="C323" s="57" t="s">
        <v>2772</v>
      </c>
      <c r="D323" s="58">
        <v>62.48</v>
      </c>
      <c r="E323" s="21" t="str">
        <f t="shared" si="25"/>
        <v>TELHA EM AÇO GALVANIZADO TRAPEZOIDAL 40, E=0.50MM, PINTURA COR BRANCA NAS DUAS FACES, INCLUSIVE ACESSÓRIO DE FIXAÇÃO, REF. STANTO ANDRÉ, ETERNIT, METFORM OU EQUIVALENTE</v>
      </c>
      <c r="F323" s="21" t="str">
        <f t="shared" si="26"/>
        <v>M2</v>
      </c>
      <c r="G323">
        <f t="shared" si="22"/>
        <v>60.39</v>
      </c>
      <c r="H323">
        <f t="shared" si="23"/>
        <v>47.73</v>
      </c>
      <c r="I323">
        <f t="shared" si="24"/>
        <v>47.73</v>
      </c>
    </row>
    <row r="324" ht="105" spans="1:9">
      <c r="A324" s="59">
        <v>90221</v>
      </c>
      <c r="B324" s="59" t="s">
        <v>3087</v>
      </c>
      <c r="C324" s="57" t="s">
        <v>2772</v>
      </c>
      <c r="D324" s="58">
        <v>125.79</v>
      </c>
      <c r="E324" s="21" t="str">
        <f t="shared" si="25"/>
        <v>COBERT. TELHA TERMOACUST TIPO FORRO AÇO GALV TRAPEZ. 40, E=0.43MM, PINT. FACE. SUP. COR BRANCA, FACE INF. PLANA REVEST. PELICULA PVC TEXT., INCL. ACESS. FIX. NUCLEO ISOLANTE POLIURETANO (INJEÇÃO CONTÍNUA) E=30MM, REF. STO ANDRÉ, ETERNIT, METFORM OU EQU</v>
      </c>
      <c r="F324" s="21" t="str">
        <f t="shared" si="26"/>
        <v>M2</v>
      </c>
      <c r="G324">
        <f t="shared" si="22"/>
        <v>121.59</v>
      </c>
      <c r="H324">
        <f t="shared" si="23"/>
        <v>96.1</v>
      </c>
      <c r="I324">
        <f t="shared" si="24"/>
        <v>96.1</v>
      </c>
    </row>
    <row r="325" ht="90" spans="1:9">
      <c r="A325" s="59">
        <v>90223</v>
      </c>
      <c r="B325" s="59" t="s">
        <v>3088</v>
      </c>
      <c r="C325" s="57" t="s">
        <v>2772</v>
      </c>
      <c r="D325" s="58">
        <v>174.25</v>
      </c>
      <c r="E325" s="21" t="str">
        <f t="shared" si="25"/>
        <v>COBERTURA EM TELHA TERMOACUSTICA TIPO TELHA/TELHA EM AÇO GALVANIZADO TRAPEZ. 40, E=0.43MM, PINT. FACE. SUP. E INFER. COR BRANCA, INCL. ACESS. FIX. NUCLEO EM POLIURETANO (INJEÇÃO CONTÍNUA), E=30MM, REF. STO ANDRÉ, PANISSOL, METFORM</v>
      </c>
      <c r="F325" s="21" t="str">
        <f t="shared" si="26"/>
        <v>M2</v>
      </c>
      <c r="G325">
        <f t="shared" si="22"/>
        <v>168.42</v>
      </c>
      <c r="H325">
        <f t="shared" si="23"/>
        <v>133.12</v>
      </c>
      <c r="I325">
        <f t="shared" si="24"/>
        <v>133.12</v>
      </c>
    </row>
    <row r="326" spans="1:9">
      <c r="A326" s="56">
        <v>903</v>
      </c>
      <c r="B326" s="56" t="s">
        <v>3089</v>
      </c>
      <c r="C326" s="57"/>
      <c r="D326" s="58"/>
      <c r="E326" s="21" t="str">
        <f t="shared" si="25"/>
        <v>RUFOS E CALHAS</v>
      </c>
      <c r="F326" s="21" t="str">
        <f t="shared" si="26"/>
        <v/>
      </c>
      <c r="G326">
        <f t="shared" si="22"/>
        <v>0</v>
      </c>
      <c r="H326">
        <f t="shared" si="23"/>
        <v>0</v>
      </c>
      <c r="I326">
        <f t="shared" si="24"/>
        <v>0</v>
      </c>
    </row>
    <row r="327" ht="45" spans="1:9">
      <c r="A327" s="59">
        <v>90301</v>
      </c>
      <c r="B327" s="59" t="s">
        <v>3090</v>
      </c>
      <c r="C327" s="57" t="s">
        <v>2789</v>
      </c>
      <c r="D327" s="58">
        <v>128.84</v>
      </c>
      <c r="E327" s="21" t="str">
        <f t="shared" si="25"/>
        <v>RUFO DE CONCRETO ARMADO FCK=15 MPA, NAS DIMENSÕES DE 30X5 CM, MOLDADO "IN LOCO"</v>
      </c>
      <c r="F327" s="21" t="str">
        <f t="shared" si="26"/>
        <v>M</v>
      </c>
      <c r="G327">
        <f t="shared" si="22"/>
        <v>124.53</v>
      </c>
      <c r="H327">
        <f t="shared" si="23"/>
        <v>98.43</v>
      </c>
      <c r="I327">
        <f t="shared" si="24"/>
        <v>98.43</v>
      </c>
    </row>
    <row r="328" ht="30" spans="1:9">
      <c r="A328" s="59">
        <v>90302</v>
      </c>
      <c r="B328" s="59" t="s">
        <v>3091</v>
      </c>
      <c r="C328" s="57" t="s">
        <v>2789</v>
      </c>
      <c r="D328" s="58">
        <v>28.2</v>
      </c>
      <c r="E328" s="21" t="str">
        <f t="shared" si="25"/>
        <v>RUFO DE CHAPA METÁLICA Nº 26 COM LARGURA DE 30 CM</v>
      </c>
      <c r="F328" s="21" t="str">
        <f t="shared" si="26"/>
        <v>M</v>
      </c>
      <c r="G328">
        <f t="shared" ref="G328:G391" si="27">ROUND(H328*(1+$G$1),2)</f>
        <v>27.25</v>
      </c>
      <c r="H328">
        <f t="shared" ref="H328:H391" si="28">I328</f>
        <v>21.54</v>
      </c>
      <c r="I328">
        <f t="shared" ref="I328:I391" si="29">ROUND(D328/(1+$E$1),2)</f>
        <v>21.54</v>
      </c>
    </row>
    <row r="329" ht="45" spans="1:9">
      <c r="A329" s="59">
        <v>90305</v>
      </c>
      <c r="B329" s="59" t="s">
        <v>3092</v>
      </c>
      <c r="C329" s="57" t="s">
        <v>2789</v>
      </c>
      <c r="D329" s="58">
        <v>324.38</v>
      </c>
      <c r="E329" s="21" t="str">
        <f t="shared" si="25"/>
        <v>CALHA DE CONCRETO ARMADO FCK=15 MPA EM "U" NAS DIMENSÕES DE 38 X 56 CM CONFORME DETALHES EM PROJETO</v>
      </c>
      <c r="F329" s="21" t="str">
        <f t="shared" si="26"/>
        <v>M</v>
      </c>
      <c r="G329">
        <f t="shared" si="27"/>
        <v>313.53</v>
      </c>
      <c r="H329">
        <f t="shared" si="28"/>
        <v>247.81</v>
      </c>
      <c r="I329">
        <f t="shared" si="29"/>
        <v>247.81</v>
      </c>
    </row>
    <row r="330" ht="30" spans="1:9">
      <c r="A330" s="59">
        <v>90312</v>
      </c>
      <c r="B330" s="59" t="s">
        <v>3093</v>
      </c>
      <c r="C330" s="57" t="s">
        <v>2789</v>
      </c>
      <c r="D330" s="58">
        <v>106.08</v>
      </c>
      <c r="E330" s="21" t="str">
        <f t="shared" si="25"/>
        <v>CALHA EM CHAPA GALVANIZADA COM LARGURA DE 40 CM</v>
      </c>
      <c r="F330" s="21" t="str">
        <f t="shared" si="26"/>
        <v>M</v>
      </c>
      <c r="G330">
        <f t="shared" si="27"/>
        <v>102.53</v>
      </c>
      <c r="H330">
        <f t="shared" si="28"/>
        <v>81.04</v>
      </c>
      <c r="I330">
        <f t="shared" si="29"/>
        <v>81.04</v>
      </c>
    </row>
    <row r="331" ht="30" spans="1:9">
      <c r="A331" s="59">
        <v>90314</v>
      </c>
      <c r="B331" s="59" t="s">
        <v>3094</v>
      </c>
      <c r="C331" s="57" t="s">
        <v>2789</v>
      </c>
      <c r="D331" s="58">
        <v>41.78</v>
      </c>
      <c r="E331" s="21" t="str">
        <f t="shared" si="25"/>
        <v>RUFO DE CHAPA DE ALUMÍNIO ESP. 0.5MM, LARGURA DE 30CM</v>
      </c>
      <c r="F331" s="21" t="str">
        <f t="shared" si="26"/>
        <v>M</v>
      </c>
      <c r="G331">
        <f t="shared" si="27"/>
        <v>40.39</v>
      </c>
      <c r="H331">
        <f t="shared" si="28"/>
        <v>31.92</v>
      </c>
      <c r="I331">
        <f t="shared" si="29"/>
        <v>31.92</v>
      </c>
    </row>
    <row r="332" spans="1:9">
      <c r="A332" s="56">
        <v>904</v>
      </c>
      <c r="B332" s="56" t="s">
        <v>3095</v>
      </c>
      <c r="C332" s="57"/>
      <c r="D332" s="58"/>
      <c r="E332" s="21" t="str">
        <f t="shared" si="25"/>
        <v>PLATIBANDA</v>
      </c>
      <c r="F332" s="21" t="str">
        <f t="shared" si="26"/>
        <v/>
      </c>
      <c r="G332">
        <f t="shared" si="27"/>
        <v>0</v>
      </c>
      <c r="H332">
        <f t="shared" si="28"/>
        <v>0</v>
      </c>
      <c r="I332">
        <f t="shared" si="29"/>
        <v>0</v>
      </c>
    </row>
    <row r="333" ht="90" spans="1:9">
      <c r="A333" s="59">
        <v>90403</v>
      </c>
      <c r="B333" s="59" t="s">
        <v>3096</v>
      </c>
      <c r="C333" s="57" t="s">
        <v>2789</v>
      </c>
      <c r="D333" s="58">
        <v>97.76</v>
      </c>
      <c r="E333" s="21" t="str">
        <f t="shared" si="25"/>
        <v>PLATIBANDA DE ALVENARIA DE BLOCO CERÂMICO 10X20X20CM, ASSENTADO COM ARGAMASSA DE CIMENTO, CAL HIDRATADA CH1 E AREIA NO TRAÇO 1:0,5:8, AMARRADA COM PILARETES EM CONC. ARM. A CADA 2M (H=1.0M), EXCL. REVEST.</v>
      </c>
      <c r="F333" s="21" t="str">
        <f t="shared" si="26"/>
        <v>M</v>
      </c>
      <c r="G333">
        <f t="shared" si="27"/>
        <v>94.49</v>
      </c>
      <c r="H333">
        <f t="shared" si="28"/>
        <v>74.68</v>
      </c>
      <c r="I333">
        <f t="shared" si="29"/>
        <v>74.68</v>
      </c>
    </row>
    <row r="334" spans="1:9">
      <c r="A334" s="56">
        <v>905</v>
      </c>
      <c r="B334" s="56" t="s">
        <v>3026</v>
      </c>
      <c r="C334" s="57"/>
      <c r="D334" s="58"/>
      <c r="E334" s="21" t="str">
        <f t="shared" si="25"/>
        <v>REVISÕES E REPAROS</v>
      </c>
      <c r="F334" s="21" t="str">
        <f t="shared" si="26"/>
        <v/>
      </c>
      <c r="G334">
        <f t="shared" si="27"/>
        <v>0</v>
      </c>
      <c r="H334">
        <f t="shared" si="28"/>
        <v>0</v>
      </c>
      <c r="I334">
        <f t="shared" si="29"/>
        <v>0</v>
      </c>
    </row>
    <row r="335" ht="60" spans="1:9">
      <c r="A335" s="59">
        <v>90501</v>
      </c>
      <c r="B335" s="59" t="s">
        <v>3097</v>
      </c>
      <c r="C335" s="57" t="s">
        <v>2772</v>
      </c>
      <c r="D335" s="58">
        <v>52.94</v>
      </c>
      <c r="E335" s="21" t="str">
        <f t="shared" si="25"/>
        <v>RECOLOCAÇÃO DE ENGRADAMENTO DE MADEIRA PARA TELHADO COM TELHA CERÂMICA, COM PONTALETES, TERÇAS, CAIBROS E RIPAS, EXCLUSIVE FORNECIMENTO</v>
      </c>
      <c r="F335" s="21" t="str">
        <f t="shared" si="26"/>
        <v>M2</v>
      </c>
      <c r="G335">
        <f t="shared" si="27"/>
        <v>51.16</v>
      </c>
      <c r="H335">
        <f t="shared" si="28"/>
        <v>40.44</v>
      </c>
      <c r="I335">
        <f t="shared" si="29"/>
        <v>40.44</v>
      </c>
    </row>
    <row r="336" ht="75" spans="1:9">
      <c r="A336" s="59">
        <v>90502</v>
      </c>
      <c r="B336" s="59" t="s">
        <v>3098</v>
      </c>
      <c r="C336" s="57" t="s">
        <v>2772</v>
      </c>
      <c r="D336" s="58">
        <v>18.17</v>
      </c>
      <c r="E336" s="21" t="str">
        <f t="shared" si="25"/>
        <v>RECOLOCAÇÃO DE ESTRUTURA DE MADEIRA PARA TELHADO COM TELHA ONDULADA DE FIBROCIMENTO OU TELHA ECOLÓGICA TIPO ONDULINE, COM PONTALETES E CAIBROS, EXCLUSIVE FORNECIMENTO</v>
      </c>
      <c r="F336" s="21" t="str">
        <f t="shared" si="26"/>
        <v>M2</v>
      </c>
      <c r="G336">
        <f t="shared" si="27"/>
        <v>17.56</v>
      </c>
      <c r="H336">
        <f t="shared" si="28"/>
        <v>13.88</v>
      </c>
      <c r="I336">
        <f t="shared" si="29"/>
        <v>13.88</v>
      </c>
    </row>
    <row r="337" ht="30" spans="1:9">
      <c r="A337" s="59">
        <v>90506</v>
      </c>
      <c r="B337" s="59" t="s">
        <v>3099</v>
      </c>
      <c r="C337" s="57" t="s">
        <v>2772</v>
      </c>
      <c r="D337" s="58">
        <v>13.95</v>
      </c>
      <c r="E337" s="21" t="str">
        <f t="shared" si="25"/>
        <v>RECOLOCAÇÃO DE TELHA ONDULADA DE FIBROCIMENTO 6MM, EXCL. CUMEEIRA</v>
      </c>
      <c r="F337" s="21" t="str">
        <f t="shared" si="26"/>
        <v>M2</v>
      </c>
      <c r="G337">
        <f t="shared" si="27"/>
        <v>13.49</v>
      </c>
      <c r="H337">
        <f t="shared" si="28"/>
        <v>10.66</v>
      </c>
      <c r="I337">
        <f t="shared" si="29"/>
        <v>10.66</v>
      </c>
    </row>
    <row r="338" ht="30" spans="1:9">
      <c r="A338" s="59">
        <v>90509</v>
      </c>
      <c r="B338" s="59" t="s">
        <v>3100</v>
      </c>
      <c r="C338" s="57" t="s">
        <v>2772</v>
      </c>
      <c r="D338" s="58">
        <v>75.14</v>
      </c>
      <c r="E338" s="21" t="str">
        <f t="shared" si="25"/>
        <v>REMOÇÃO, LAVAGEM COM ESCOVA DE AÇO E RECOLOCAÇÃO DE TELHAS CERÂMICAS</v>
      </c>
      <c r="F338" s="21" t="str">
        <f t="shared" si="26"/>
        <v>M2</v>
      </c>
      <c r="G338">
        <f t="shared" si="27"/>
        <v>72.62</v>
      </c>
      <c r="H338">
        <f t="shared" si="28"/>
        <v>57.4</v>
      </c>
      <c r="I338">
        <f t="shared" si="29"/>
        <v>57.4</v>
      </c>
    </row>
    <row r="339" ht="30" spans="1:9">
      <c r="A339" s="59">
        <v>90511</v>
      </c>
      <c r="B339" s="59" t="s">
        <v>3101</v>
      </c>
      <c r="C339" s="57" t="s">
        <v>2772</v>
      </c>
      <c r="D339" s="58">
        <v>43.17</v>
      </c>
      <c r="E339" s="21" t="str">
        <f t="shared" si="25"/>
        <v>TRATAMENTO EM ESTRUTURA DE MADEIRA COM CUPINICIDA</v>
      </c>
      <c r="F339" s="21" t="str">
        <f t="shared" si="26"/>
        <v>M2</v>
      </c>
      <c r="G339">
        <f t="shared" si="27"/>
        <v>41.73</v>
      </c>
      <c r="H339">
        <f t="shared" si="28"/>
        <v>32.98</v>
      </c>
      <c r="I339">
        <f t="shared" si="29"/>
        <v>32.98</v>
      </c>
    </row>
    <row r="340" ht="30" spans="1:9">
      <c r="A340" s="59">
        <v>90512</v>
      </c>
      <c r="B340" s="59" t="s">
        <v>3102</v>
      </c>
      <c r="C340" s="57" t="s">
        <v>2781</v>
      </c>
      <c r="D340" s="58">
        <v>19.11</v>
      </c>
      <c r="E340" s="21" t="str">
        <f t="shared" si="25"/>
        <v>LIMPEZA DE CALHAS E COLETORES (SERVIÇO REALIZADO POR SERVENTE)</v>
      </c>
      <c r="F340" s="21" t="str">
        <f t="shared" si="26"/>
        <v>M3</v>
      </c>
      <c r="G340">
        <f t="shared" si="27"/>
        <v>18.47</v>
      </c>
      <c r="H340">
        <f t="shared" si="28"/>
        <v>14.6</v>
      </c>
      <c r="I340">
        <f t="shared" si="29"/>
        <v>14.6</v>
      </c>
    </row>
    <row r="341" spans="1:9">
      <c r="A341" s="56">
        <v>10</v>
      </c>
      <c r="B341" s="56" t="s">
        <v>3103</v>
      </c>
      <c r="C341" s="57"/>
      <c r="D341" s="58"/>
      <c r="E341" s="21" t="str">
        <f t="shared" si="25"/>
        <v>IMPERMEABILIZAÇÃO</v>
      </c>
      <c r="F341" s="21" t="str">
        <f t="shared" si="26"/>
        <v/>
      </c>
      <c r="G341">
        <f t="shared" si="27"/>
        <v>0</v>
      </c>
      <c r="H341">
        <f t="shared" si="28"/>
        <v>0</v>
      </c>
      <c r="I341">
        <f t="shared" si="29"/>
        <v>0</v>
      </c>
    </row>
    <row r="342" ht="30" spans="1:9">
      <c r="A342" s="56">
        <v>1001</v>
      </c>
      <c r="B342" s="56" t="s">
        <v>3104</v>
      </c>
      <c r="C342" s="57"/>
      <c r="D342" s="58"/>
      <c r="E342" s="21" t="str">
        <f t="shared" si="25"/>
        <v>IMPERMEABILIZAÇÃO DE CAIXAS DE ÁGUA</v>
      </c>
      <c r="F342" s="21" t="str">
        <f t="shared" si="26"/>
        <v/>
      </c>
      <c r="G342">
        <f t="shared" si="27"/>
        <v>0</v>
      </c>
      <c r="H342">
        <f t="shared" si="28"/>
        <v>0</v>
      </c>
      <c r="I342">
        <f t="shared" si="29"/>
        <v>0</v>
      </c>
    </row>
    <row r="343" ht="90" spans="1:9">
      <c r="A343" s="59">
        <v>100102</v>
      </c>
      <c r="B343" s="59" t="s">
        <v>3105</v>
      </c>
      <c r="C343" s="57" t="s">
        <v>2772</v>
      </c>
      <c r="D343" s="58">
        <v>65.99</v>
      </c>
      <c r="E343" s="21" t="str">
        <f t="shared" si="25"/>
        <v>IMPERMEABILIZAÇÃO NAS SEGUINTES ETAPAS: CHAPISCO TRAÇO 1:2 C/ SIKA 1 OU EQUIVALENTE, REVEST. DUPLO C/ ARGAMASSA DE CIMENTO E AREIA TRAÇO 1:3 C/ SIKA 1 OU EQUIVALENTE, EM 2X15 MM E ACAB. ARGAMASSA 1:1</v>
      </c>
      <c r="F343" s="21" t="str">
        <f t="shared" si="26"/>
        <v>M2</v>
      </c>
      <c r="G343">
        <f t="shared" si="27"/>
        <v>63.78</v>
      </c>
      <c r="H343">
        <f t="shared" si="28"/>
        <v>50.41</v>
      </c>
      <c r="I343">
        <f t="shared" si="29"/>
        <v>50.41</v>
      </c>
    </row>
    <row r="344" ht="90" spans="1:9">
      <c r="A344" s="59">
        <v>100105</v>
      </c>
      <c r="B344" s="59" t="s">
        <v>3106</v>
      </c>
      <c r="C344" s="57" t="s">
        <v>2772</v>
      </c>
      <c r="D344" s="58">
        <v>198.51</v>
      </c>
      <c r="E344" s="21" t="str">
        <f t="shared" si="25"/>
        <v>ÍNDICE DE IMPERM.C/ MANTA ASFÁLTICA ATENDENDO NBR 9952, ASFALTO POLIMÉRICO, ESP.4MM REFORÇ.C/ FILME INT.EM POLIETILENO, REGUL.BASE C/ ARG.1:4 ESP.MÍN.15MM, PROTEÇÃO MEC. ARG. 1:4 ESP.20MM E JUNTAS DILAT.</v>
      </c>
      <c r="F344" s="21" t="str">
        <f t="shared" si="26"/>
        <v>M2</v>
      </c>
      <c r="G344">
        <f t="shared" si="27"/>
        <v>191.87</v>
      </c>
      <c r="H344">
        <f t="shared" si="28"/>
        <v>151.65</v>
      </c>
      <c r="I344">
        <f t="shared" si="29"/>
        <v>151.65</v>
      </c>
    </row>
    <row r="345" ht="45" spans="1:9">
      <c r="A345" s="56">
        <v>1002</v>
      </c>
      <c r="B345" s="56" t="s">
        <v>3107</v>
      </c>
      <c r="C345" s="57"/>
      <c r="D345" s="58"/>
      <c r="E345" s="21" t="str">
        <f t="shared" si="25"/>
        <v>IMPERMEABILIZAÇÃO CALHAS, LAJES DESCOBERTAS, BALDRAMES, PAREDES E JARDINEIRAS</v>
      </c>
      <c r="F345" s="21" t="str">
        <f t="shared" si="26"/>
        <v/>
      </c>
      <c r="G345">
        <f t="shared" si="27"/>
        <v>0</v>
      </c>
      <c r="H345">
        <f t="shared" si="28"/>
        <v>0</v>
      </c>
      <c r="I345">
        <f t="shared" si="29"/>
        <v>0</v>
      </c>
    </row>
    <row r="346" ht="30" spans="1:9">
      <c r="A346" s="59">
        <v>100202</v>
      </c>
      <c r="B346" s="59" t="s">
        <v>3108</v>
      </c>
      <c r="C346" s="57" t="s">
        <v>2772</v>
      </c>
      <c r="D346" s="58">
        <v>45.5</v>
      </c>
      <c r="E346" s="21" t="str">
        <f t="shared" si="25"/>
        <v>IMPERMEABILIZAÇÃO COM ARGAMASSA DE IGOL 2 - MARCA DE REFERÊNCIA SIKA</v>
      </c>
      <c r="F346" s="21" t="str">
        <f t="shared" si="26"/>
        <v>M2</v>
      </c>
      <c r="G346">
        <f t="shared" si="27"/>
        <v>43.98</v>
      </c>
      <c r="H346">
        <f t="shared" si="28"/>
        <v>34.76</v>
      </c>
      <c r="I346">
        <f t="shared" si="29"/>
        <v>34.76</v>
      </c>
    </row>
    <row r="347" ht="30" spans="1:9">
      <c r="A347" s="59">
        <v>100203</v>
      </c>
      <c r="B347" s="59" t="s">
        <v>3109</v>
      </c>
      <c r="C347" s="57" t="s">
        <v>2772</v>
      </c>
      <c r="D347" s="58">
        <v>41.4</v>
      </c>
      <c r="E347" s="21" t="str">
        <f t="shared" si="25"/>
        <v>PINTURA IMPERMEABILIZANTE COM IGOLFLEX OU EQUIVALENTE A 3 DEMÃOS</v>
      </c>
      <c r="F347" s="21" t="str">
        <f t="shared" si="26"/>
        <v>M2</v>
      </c>
      <c r="G347">
        <f t="shared" si="27"/>
        <v>40.02</v>
      </c>
      <c r="H347">
        <f t="shared" si="28"/>
        <v>31.63</v>
      </c>
      <c r="I347">
        <f t="shared" si="29"/>
        <v>31.63</v>
      </c>
    </row>
    <row r="348" ht="75" spans="1:9">
      <c r="A348" s="59">
        <v>100204</v>
      </c>
      <c r="B348" s="59" t="s">
        <v>3110</v>
      </c>
      <c r="C348" s="57" t="s">
        <v>2772</v>
      </c>
      <c r="D348" s="58">
        <v>36.14</v>
      </c>
      <c r="E348" s="21" t="str">
        <f t="shared" si="25"/>
        <v>IMPERMEABILIZAÇÃO, EMPREGANDO ARGAMASSA DE CIMENTO E AREIA SEM PENEIRAR NO TRAÇO 1:3 COM ADITIVO IMPERMEABILIZADO TIPO SIKA 1 OU EQUIVALENTE, ESPESSURA DE 2 CM</v>
      </c>
      <c r="F348" s="21" t="str">
        <f t="shared" si="26"/>
        <v>M2</v>
      </c>
      <c r="G348">
        <f t="shared" si="27"/>
        <v>34.93</v>
      </c>
      <c r="H348">
        <f t="shared" si="28"/>
        <v>27.61</v>
      </c>
      <c r="I348">
        <f t="shared" si="29"/>
        <v>27.61</v>
      </c>
    </row>
    <row r="349" ht="90" spans="1:9">
      <c r="A349" s="59">
        <v>100208</v>
      </c>
      <c r="B349" s="59" t="s">
        <v>3111</v>
      </c>
      <c r="C349" s="57" t="s">
        <v>2772</v>
      </c>
      <c r="D349" s="58">
        <v>176.77</v>
      </c>
      <c r="E349" s="21" t="str">
        <f t="shared" si="25"/>
        <v>ÍNDICE DE IMPERM.C/ MANTA ASFÁLTICA ATENDENDO NBR 9952, ASFALTO POLIMERIZADO ESP.3MM, REFORÇ.C/ FILME INT. POLIETILENO, REGUL. BASE C/ ARG.1:4 ESP.MÍN.15MM, PROTEÇÃO MEC. ARG.1:4 ESP.20MM E JUNTAS DILAT.</v>
      </c>
      <c r="F349" s="21" t="str">
        <f t="shared" si="26"/>
        <v>M2</v>
      </c>
      <c r="G349">
        <f t="shared" si="27"/>
        <v>170.85</v>
      </c>
      <c r="H349">
        <f t="shared" si="28"/>
        <v>135.04</v>
      </c>
      <c r="I349">
        <f t="shared" si="29"/>
        <v>135.04</v>
      </c>
    </row>
    <row r="350" ht="30" spans="1:9">
      <c r="A350" s="56">
        <v>1003</v>
      </c>
      <c r="B350" s="56" t="s">
        <v>3112</v>
      </c>
      <c r="C350" s="57"/>
      <c r="D350" s="58"/>
      <c r="E350" s="21" t="str">
        <f t="shared" si="25"/>
        <v>IMPERMEABILIZAÇÃO DE FOSSAS E FILTROS</v>
      </c>
      <c r="F350" s="21" t="str">
        <f t="shared" si="26"/>
        <v/>
      </c>
      <c r="G350">
        <f t="shared" si="27"/>
        <v>0</v>
      </c>
      <c r="H350">
        <f t="shared" si="28"/>
        <v>0</v>
      </c>
      <c r="I350">
        <f t="shared" si="29"/>
        <v>0</v>
      </c>
    </row>
    <row r="351" ht="90" spans="1:9">
      <c r="A351" s="59">
        <v>100301</v>
      </c>
      <c r="B351" s="59" t="s">
        <v>3113</v>
      </c>
      <c r="C351" s="57" t="s">
        <v>2772</v>
      </c>
      <c r="D351" s="58">
        <v>74.47</v>
      </c>
      <c r="E351" s="21" t="str">
        <f t="shared" si="25"/>
        <v>IMPERMEABILIZAÇÃO NAS SEGUINTES ETAPAS: CHAPISCO TRAÇO 1:2 C/ SIKA 1 PROP. 1:10 OU EQUIV., REVEST. DUPLO C/ ARGAMASSA DE CIMENTO E AREIA TRAÇO 1:3 C/ SIKA 1 PROP. 1:12 OU EQUIVALENTE, ESP. 2X15 MM E ACAB. ARGAMASSA 1:2</v>
      </c>
      <c r="F351" s="21" t="str">
        <f t="shared" si="26"/>
        <v>M2</v>
      </c>
      <c r="G351">
        <f t="shared" si="27"/>
        <v>71.98</v>
      </c>
      <c r="H351">
        <f t="shared" si="28"/>
        <v>56.89</v>
      </c>
      <c r="I351">
        <f t="shared" si="29"/>
        <v>56.89</v>
      </c>
    </row>
    <row r="352" spans="1:9">
      <c r="A352" s="56">
        <v>11</v>
      </c>
      <c r="B352" s="56" t="s">
        <v>3114</v>
      </c>
      <c r="C352" s="57"/>
      <c r="D352" s="58"/>
      <c r="E352" s="21" t="str">
        <f t="shared" si="25"/>
        <v>TETOS E FORROS</v>
      </c>
      <c r="F352" s="21" t="str">
        <f t="shared" si="26"/>
        <v/>
      </c>
      <c r="G352">
        <f t="shared" si="27"/>
        <v>0</v>
      </c>
      <c r="H352">
        <f t="shared" si="28"/>
        <v>0</v>
      </c>
      <c r="I352">
        <f t="shared" si="29"/>
        <v>0</v>
      </c>
    </row>
    <row r="353" spans="1:9">
      <c r="A353" s="56">
        <v>1101</v>
      </c>
      <c r="B353" s="56" t="s">
        <v>3115</v>
      </c>
      <c r="C353" s="57"/>
      <c r="D353" s="58"/>
      <c r="E353" s="21" t="str">
        <f t="shared" si="25"/>
        <v>REVESTIMENTO COM ARGAMASSA</v>
      </c>
      <c r="F353" s="21" t="str">
        <f t="shared" si="26"/>
        <v/>
      </c>
      <c r="G353">
        <f t="shared" si="27"/>
        <v>0</v>
      </c>
      <c r="H353">
        <f t="shared" si="28"/>
        <v>0</v>
      </c>
      <c r="I353">
        <f t="shared" si="29"/>
        <v>0</v>
      </c>
    </row>
    <row r="354" ht="45" spans="1:9">
      <c r="A354" s="59">
        <v>110101</v>
      </c>
      <c r="B354" s="59" t="s">
        <v>3116</v>
      </c>
      <c r="C354" s="57" t="s">
        <v>2772</v>
      </c>
      <c r="D354" s="58">
        <v>10.89</v>
      </c>
      <c r="E354" s="21" t="str">
        <f t="shared" si="25"/>
        <v>CHAPISCO COM ARGAMASSA DE CIMENTO E AREIA MÉDIA OU GROSSA LAVADA NO TRAÇO 1:3, ESPESSURA 5 MM</v>
      </c>
      <c r="F354" s="21" t="str">
        <f t="shared" si="26"/>
        <v>M2</v>
      </c>
      <c r="G354">
        <f t="shared" si="27"/>
        <v>10.53</v>
      </c>
      <c r="H354">
        <f t="shared" si="28"/>
        <v>8.32</v>
      </c>
      <c r="I354">
        <f t="shared" si="29"/>
        <v>8.32</v>
      </c>
    </row>
    <row r="355" spans="1:9">
      <c r="A355" s="56">
        <v>1102</v>
      </c>
      <c r="B355" s="56" t="s">
        <v>3117</v>
      </c>
      <c r="C355" s="57"/>
      <c r="D355" s="58"/>
      <c r="E355" s="21" t="str">
        <f t="shared" si="25"/>
        <v>REBAIXAMENTOS</v>
      </c>
      <c r="F355" s="21" t="str">
        <f t="shared" si="26"/>
        <v/>
      </c>
      <c r="G355">
        <f t="shared" si="27"/>
        <v>0</v>
      </c>
      <c r="H355">
        <f t="shared" si="28"/>
        <v>0</v>
      </c>
      <c r="I355">
        <f t="shared" si="29"/>
        <v>0</v>
      </c>
    </row>
    <row r="356" spans="1:9">
      <c r="A356" s="59">
        <v>110201</v>
      </c>
      <c r="B356" s="59" t="s">
        <v>3118</v>
      </c>
      <c r="C356" s="57" t="s">
        <v>2772</v>
      </c>
      <c r="D356" s="58">
        <v>35.02</v>
      </c>
      <c r="E356" s="21" t="str">
        <f t="shared" si="25"/>
        <v>FORRO DE GESSO ACABAMENTO TIPO LISO</v>
      </c>
      <c r="F356" s="21" t="str">
        <f t="shared" si="26"/>
        <v>M2</v>
      </c>
      <c r="G356">
        <f t="shared" si="27"/>
        <v>33.84</v>
      </c>
      <c r="H356">
        <f t="shared" si="28"/>
        <v>26.75</v>
      </c>
      <c r="I356">
        <f t="shared" si="29"/>
        <v>26.75</v>
      </c>
    </row>
    <row r="357" ht="30" spans="1:9">
      <c r="A357" s="59">
        <v>110210</v>
      </c>
      <c r="B357" s="59" t="s">
        <v>3119</v>
      </c>
      <c r="C357" s="57" t="s">
        <v>2772</v>
      </c>
      <c r="D357" s="58">
        <v>52.36</v>
      </c>
      <c r="E357" s="21" t="str">
        <f t="shared" si="25"/>
        <v>FORRO PVC BRANCO L = 20 CM, FRISADO, COLOCADO</v>
      </c>
      <c r="F357" s="21" t="str">
        <f t="shared" si="26"/>
        <v>M2</v>
      </c>
      <c r="G357">
        <f t="shared" si="27"/>
        <v>50.61</v>
      </c>
      <c r="H357">
        <f t="shared" si="28"/>
        <v>40</v>
      </c>
      <c r="I357">
        <f t="shared" si="29"/>
        <v>40</v>
      </c>
    </row>
    <row r="358" ht="30" spans="1:9">
      <c r="A358" s="56">
        <v>1103</v>
      </c>
      <c r="B358" s="56" t="s">
        <v>3120</v>
      </c>
      <c r="C358" s="57"/>
      <c r="D358" s="58"/>
      <c r="E358" s="21" t="str">
        <f t="shared" si="25"/>
        <v>REVESTIMENTO EMPREGANDO ARGAMASSA DE CIMENTO, CAL E AREIA</v>
      </c>
      <c r="F358" s="21" t="str">
        <f t="shared" si="26"/>
        <v/>
      </c>
      <c r="G358">
        <f t="shared" si="27"/>
        <v>0</v>
      </c>
      <c r="H358">
        <f t="shared" si="28"/>
        <v>0</v>
      </c>
      <c r="I358">
        <f t="shared" si="29"/>
        <v>0</v>
      </c>
    </row>
    <row r="359" ht="45" spans="1:9">
      <c r="A359" s="59">
        <v>110301</v>
      </c>
      <c r="B359" s="59" t="s">
        <v>3121</v>
      </c>
      <c r="C359" s="57" t="s">
        <v>2772</v>
      </c>
      <c r="D359" s="58">
        <v>30.5</v>
      </c>
      <c r="E359" s="21" t="str">
        <f t="shared" si="25"/>
        <v>EMBOÇO DE ARGAMASSA DE CIMENTO, CAL HIDRATADA CH1 E AREIA LAVADA TRAÇO 1:0.5:6, ESPESSURA 20 MM</v>
      </c>
      <c r="F359" s="21" t="str">
        <f t="shared" si="26"/>
        <v>M2</v>
      </c>
      <c r="G359">
        <f t="shared" si="27"/>
        <v>29.48</v>
      </c>
      <c r="H359">
        <f t="shared" si="28"/>
        <v>23.3</v>
      </c>
      <c r="I359">
        <f t="shared" si="29"/>
        <v>23.3</v>
      </c>
    </row>
    <row r="360" ht="45" spans="1:9">
      <c r="A360" s="59">
        <v>110302</v>
      </c>
      <c r="B360" s="59" t="s">
        <v>3122</v>
      </c>
      <c r="C360" s="57" t="s">
        <v>2772</v>
      </c>
      <c r="D360" s="58">
        <v>52.75</v>
      </c>
      <c r="E360" s="21" t="str">
        <f t="shared" si="25"/>
        <v>REBOCO TIPO PAULISTA DE ARGAMASSA DE CIMENTO, CAL HIDRATADA CH1 E AREIA LAVADA TRAÇO 1:0.5:6, ESPESSURA 25 MM</v>
      </c>
      <c r="F360" s="21" t="str">
        <f t="shared" si="26"/>
        <v>M2</v>
      </c>
      <c r="G360">
        <f t="shared" si="27"/>
        <v>50.99</v>
      </c>
      <c r="H360">
        <f t="shared" si="28"/>
        <v>40.3</v>
      </c>
      <c r="I360">
        <f t="shared" si="29"/>
        <v>40.3</v>
      </c>
    </row>
    <row r="361" spans="1:9">
      <c r="A361" s="56">
        <v>1104</v>
      </c>
      <c r="B361" s="56" t="s">
        <v>3026</v>
      </c>
      <c r="C361" s="57"/>
      <c r="D361" s="58"/>
      <c r="E361" s="21" t="str">
        <f t="shared" si="25"/>
        <v>REVISÕES E REPAROS</v>
      </c>
      <c r="F361" s="21" t="str">
        <f t="shared" si="26"/>
        <v/>
      </c>
      <c r="G361">
        <f t="shared" si="27"/>
        <v>0</v>
      </c>
      <c r="H361">
        <f t="shared" si="28"/>
        <v>0</v>
      </c>
      <c r="I361">
        <f t="shared" si="29"/>
        <v>0</v>
      </c>
    </row>
    <row r="362" ht="30" spans="1:9">
      <c r="A362" s="59">
        <v>110401</v>
      </c>
      <c r="B362" s="59" t="s">
        <v>3123</v>
      </c>
      <c r="C362" s="57" t="s">
        <v>2772</v>
      </c>
      <c r="D362" s="58">
        <v>46.63</v>
      </c>
      <c r="E362" s="21" t="str">
        <f t="shared" si="25"/>
        <v>RECOLOCAÇÃO DE FORRO DE MADEIRA, COM APROVEITAMENTO DO MATERIAL</v>
      </c>
      <c r="F362" s="21" t="str">
        <f t="shared" si="26"/>
        <v>M2</v>
      </c>
      <c r="G362">
        <f t="shared" si="27"/>
        <v>45.07</v>
      </c>
      <c r="H362">
        <f t="shared" si="28"/>
        <v>35.62</v>
      </c>
      <c r="I362">
        <f t="shared" si="29"/>
        <v>35.62</v>
      </c>
    </row>
    <row r="363" spans="1:9">
      <c r="A363" s="56">
        <v>12</v>
      </c>
      <c r="B363" s="56" t="s">
        <v>3124</v>
      </c>
      <c r="C363" s="57"/>
      <c r="D363" s="58"/>
      <c r="E363" s="21" t="str">
        <f t="shared" si="25"/>
        <v>REVESTIMENTO DE PAREDES</v>
      </c>
      <c r="F363" s="21" t="str">
        <f t="shared" si="26"/>
        <v/>
      </c>
      <c r="G363">
        <f t="shared" si="27"/>
        <v>0</v>
      </c>
      <c r="H363">
        <f t="shared" si="28"/>
        <v>0</v>
      </c>
      <c r="I363">
        <f t="shared" si="29"/>
        <v>0</v>
      </c>
    </row>
    <row r="364" spans="1:9">
      <c r="A364" s="56">
        <v>1201</v>
      </c>
      <c r="B364" s="56" t="s">
        <v>3115</v>
      </c>
      <c r="C364" s="57"/>
      <c r="D364" s="58"/>
      <c r="E364" s="21" t="str">
        <f t="shared" si="25"/>
        <v>REVESTIMENTO COM ARGAMASSA</v>
      </c>
      <c r="F364" s="21" t="str">
        <f t="shared" si="26"/>
        <v/>
      </c>
      <c r="G364">
        <f t="shared" si="27"/>
        <v>0</v>
      </c>
      <c r="H364">
        <f t="shared" si="28"/>
        <v>0</v>
      </c>
      <c r="I364">
        <f t="shared" si="29"/>
        <v>0</v>
      </c>
    </row>
    <row r="365" ht="45" spans="1:9">
      <c r="A365" s="59">
        <v>120101</v>
      </c>
      <c r="B365" s="59" t="s">
        <v>3125</v>
      </c>
      <c r="C365" s="57" t="s">
        <v>2772</v>
      </c>
      <c r="D365" s="58">
        <v>5.52</v>
      </c>
      <c r="E365" s="21" t="str">
        <f t="shared" si="25"/>
        <v>CHAPISCO DE ARGAMASSA DE CIMENTO E AREIA MÉDIA OU GROSSA LAVADA, NO TRAÇO 1:3, ESPESSURA 5 MM</v>
      </c>
      <c r="F365" s="21" t="str">
        <f t="shared" si="26"/>
        <v>M2</v>
      </c>
      <c r="G365">
        <f t="shared" si="27"/>
        <v>5.34</v>
      </c>
      <c r="H365">
        <f t="shared" si="28"/>
        <v>4.22</v>
      </c>
      <c r="I365">
        <f t="shared" si="29"/>
        <v>4.22</v>
      </c>
    </row>
    <row r="366" spans="1:9">
      <c r="A366" s="56">
        <v>1202</v>
      </c>
      <c r="B366" s="56" t="s">
        <v>3126</v>
      </c>
      <c r="C366" s="57"/>
      <c r="D366" s="58"/>
      <c r="E366" s="21" t="str">
        <f t="shared" si="25"/>
        <v>ACABAMENTOS</v>
      </c>
      <c r="F366" s="21" t="str">
        <f t="shared" si="26"/>
        <v/>
      </c>
      <c r="G366">
        <f t="shared" si="27"/>
        <v>0</v>
      </c>
      <c r="H366">
        <f t="shared" si="28"/>
        <v>0</v>
      </c>
      <c r="I366">
        <f t="shared" si="29"/>
        <v>0</v>
      </c>
    </row>
    <row r="367" ht="75" spans="1:9">
      <c r="A367" s="59">
        <v>120201</v>
      </c>
      <c r="B367" s="59" t="s">
        <v>3127</v>
      </c>
      <c r="C367" s="57" t="s">
        <v>2772</v>
      </c>
      <c r="D367" s="58">
        <v>65.87</v>
      </c>
      <c r="E367" s="21" t="str">
        <f t="shared" si="25"/>
        <v>AZULEJO BRANCO 15 X 15 CM, JUNTAS A PRUMO, ASSENTADO COM ARGAMASSA DE CIMENTO COLANTE, INCLUSIVE REJUNTAMENTO COM CIMENTO BRANCO, MARCAS DE REFERÊNCIA ELIANE, CECRISA OU PORTOBELLO</v>
      </c>
      <c r="F367" s="21" t="str">
        <f t="shared" si="26"/>
        <v>M2</v>
      </c>
      <c r="G367">
        <f t="shared" si="27"/>
        <v>63.66</v>
      </c>
      <c r="H367">
        <f t="shared" si="28"/>
        <v>50.32</v>
      </c>
      <c r="I367">
        <f t="shared" si="29"/>
        <v>50.32</v>
      </c>
    </row>
    <row r="368" ht="60" spans="1:9">
      <c r="A368" s="59">
        <v>120205</v>
      </c>
      <c r="B368" s="59" t="s">
        <v>3128</v>
      </c>
      <c r="C368" s="57" t="s">
        <v>2789</v>
      </c>
      <c r="D368" s="58">
        <v>45.32</v>
      </c>
      <c r="E368" s="21" t="str">
        <f t="shared" si="25"/>
        <v>RODA-PAREDE DE MADEIRA DE LEI TIPO PARAJU OU EQUIVALENTE, DE 10 X 2.5CM, FIXADO COM PARAFUSO E BUCHA PLÁSTICA N° 8</v>
      </c>
      <c r="F368" s="21" t="str">
        <f t="shared" si="26"/>
        <v>M</v>
      </c>
      <c r="G368">
        <f t="shared" si="27"/>
        <v>43.8</v>
      </c>
      <c r="H368">
        <f t="shared" si="28"/>
        <v>34.62</v>
      </c>
      <c r="I368">
        <f t="shared" si="29"/>
        <v>34.62</v>
      </c>
    </row>
    <row r="369" ht="60" spans="1:9">
      <c r="A369" s="59">
        <v>120207</v>
      </c>
      <c r="B369" s="59" t="s">
        <v>3129</v>
      </c>
      <c r="C369" s="57" t="s">
        <v>2789</v>
      </c>
      <c r="D369" s="58">
        <v>55.08</v>
      </c>
      <c r="E369" s="21" t="str">
        <f t="shared" si="25"/>
        <v>RODA-PAREDE DE MADEIRA DE LEI TIPO PARAJU OU EQUIVALENTE, DE 20 X 1.5CM FIXADO COM PARAFUSO E BUCHA PLÁSTICA N° 7</v>
      </c>
      <c r="F369" s="21" t="str">
        <f t="shared" si="26"/>
        <v>M</v>
      </c>
      <c r="G369">
        <f t="shared" si="27"/>
        <v>53.24</v>
      </c>
      <c r="H369">
        <f t="shared" si="28"/>
        <v>42.08</v>
      </c>
      <c r="I369">
        <f t="shared" si="29"/>
        <v>42.08</v>
      </c>
    </row>
    <row r="370" ht="30" spans="1:9">
      <c r="A370" s="59">
        <v>120208</v>
      </c>
      <c r="B370" s="59" t="s">
        <v>3130</v>
      </c>
      <c r="C370" s="57" t="s">
        <v>2789</v>
      </c>
      <c r="D370" s="58">
        <v>15.03</v>
      </c>
      <c r="E370" s="21" t="str">
        <f t="shared" si="25"/>
        <v>ACABAMENTO DE ALUMÍNIO COM PERFIL DE CANTO PARA ARREMATE DAS PAREDES</v>
      </c>
      <c r="F370" s="21" t="str">
        <f t="shared" si="26"/>
        <v>M</v>
      </c>
      <c r="G370">
        <f t="shared" si="27"/>
        <v>14.52</v>
      </c>
      <c r="H370">
        <f t="shared" si="28"/>
        <v>11.48</v>
      </c>
      <c r="I370">
        <f t="shared" si="29"/>
        <v>11.48</v>
      </c>
    </row>
    <row r="371" ht="30" spans="1:9">
      <c r="A371" s="59">
        <v>120216</v>
      </c>
      <c r="B371" s="59" t="s">
        <v>3131</v>
      </c>
      <c r="C371" s="57" t="s">
        <v>2789</v>
      </c>
      <c r="D371" s="58">
        <v>14.73</v>
      </c>
      <c r="E371" s="21" t="str">
        <f t="shared" si="25"/>
        <v>ACABAMENTO DE PERFIL "U" EM ALUMÍNIO ANODIZADO FOSCO 1/2"</v>
      </c>
      <c r="F371" s="21" t="str">
        <f t="shared" si="26"/>
        <v>M</v>
      </c>
      <c r="G371">
        <f t="shared" si="27"/>
        <v>14.23</v>
      </c>
      <c r="H371">
        <f t="shared" si="28"/>
        <v>11.25</v>
      </c>
      <c r="I371">
        <f t="shared" si="29"/>
        <v>11.25</v>
      </c>
    </row>
    <row r="372" ht="75" spans="1:9">
      <c r="A372" s="59">
        <v>120220</v>
      </c>
      <c r="B372" s="59" t="s">
        <v>3132</v>
      </c>
      <c r="C372" s="57" t="s">
        <v>2772</v>
      </c>
      <c r="D372" s="58">
        <v>70.11</v>
      </c>
      <c r="E372" s="21" t="str">
        <f t="shared" si="25"/>
        <v>CERÂMICA 10 X 10 CM, MARCAS DE REFERÊNCIA ELIANE, CECRISA OU PORTOBELLO, NAS CORES BRANCO OU AREIA, COM REJUNTE ESP. 0.5 CM, EMPREGANDO ARGAMASSA COLANTE</v>
      </c>
      <c r="F372" s="21" t="str">
        <f t="shared" si="26"/>
        <v>M2</v>
      </c>
      <c r="G372">
        <f t="shared" si="27"/>
        <v>67.76</v>
      </c>
      <c r="H372">
        <f t="shared" si="28"/>
        <v>53.56</v>
      </c>
      <c r="I372">
        <f t="shared" si="29"/>
        <v>53.56</v>
      </c>
    </row>
    <row r="373" ht="75" spans="1:9">
      <c r="A373" s="59">
        <v>120221</v>
      </c>
      <c r="B373" s="59" t="s">
        <v>3133</v>
      </c>
      <c r="C373" s="57" t="s">
        <v>2772</v>
      </c>
      <c r="D373" s="58">
        <v>150.36</v>
      </c>
      <c r="E373" s="21" t="str">
        <f t="shared" si="25"/>
        <v>PASTILHA CERÂMICA BRANCA 5 X 5 CM, ASSENTADA COM ARGAMASSA DE CIMENTO COLANTE E REJUNTE PRÉ-FABRICADO, MARCAS DE REFERÊNCIA ATLAS, JATOBÁ, NGK OU EQUIVALENTWE</v>
      </c>
      <c r="F373" s="21" t="str">
        <f t="shared" si="26"/>
        <v>M2</v>
      </c>
      <c r="G373">
        <f t="shared" si="27"/>
        <v>145.33</v>
      </c>
      <c r="H373">
        <f t="shared" si="28"/>
        <v>114.87</v>
      </c>
      <c r="I373">
        <f t="shared" si="29"/>
        <v>114.87</v>
      </c>
    </row>
    <row r="374" ht="45" spans="1:9">
      <c r="A374" s="59">
        <v>120224</v>
      </c>
      <c r="B374" s="59" t="s">
        <v>3134</v>
      </c>
      <c r="C374" s="57" t="s">
        <v>2772</v>
      </c>
      <c r="D374" s="58">
        <v>13.16</v>
      </c>
      <c r="E374" s="21" t="str">
        <f t="shared" si="25"/>
        <v>ASSENTAMENTO DE REVESTIMENTO CERÂMICO COM CIMENTO COLANTE, EXCL. REJUNTAMENTO E CERÂMICA</v>
      </c>
      <c r="F374" s="21" t="str">
        <f t="shared" si="26"/>
        <v>M2</v>
      </c>
      <c r="G374">
        <f t="shared" si="27"/>
        <v>12.72</v>
      </c>
      <c r="H374">
        <f t="shared" si="28"/>
        <v>10.05</v>
      </c>
      <c r="I374">
        <f t="shared" si="29"/>
        <v>10.05</v>
      </c>
    </row>
    <row r="375" ht="45" spans="1:9">
      <c r="A375" s="59">
        <v>120227</v>
      </c>
      <c r="B375" s="59" t="s">
        <v>3135</v>
      </c>
      <c r="C375" s="57" t="s">
        <v>2789</v>
      </c>
      <c r="D375" s="58">
        <v>43.81</v>
      </c>
      <c r="E375" s="21" t="str">
        <f t="shared" si="25"/>
        <v>RODA PAREDE EM GRANITO CINZA ANDORINHA 7X2CM, COM ACABAMENTO ABAULADO NOS DOIS LADOS</v>
      </c>
      <c r="F375" s="21" t="str">
        <f t="shared" si="26"/>
        <v>M</v>
      </c>
      <c r="G375">
        <f t="shared" si="27"/>
        <v>42.35</v>
      </c>
      <c r="H375">
        <f t="shared" si="28"/>
        <v>33.47</v>
      </c>
      <c r="I375">
        <f t="shared" si="29"/>
        <v>33.47</v>
      </c>
    </row>
    <row r="376" ht="75" spans="1:9">
      <c r="A376" s="59">
        <v>120232</v>
      </c>
      <c r="B376" s="59" t="s">
        <v>3136</v>
      </c>
      <c r="C376" s="57" t="s">
        <v>2772</v>
      </c>
      <c r="D376" s="58">
        <v>72.23</v>
      </c>
      <c r="E376" s="21" t="str">
        <f t="shared" si="25"/>
        <v>CERÂMICA 10 X 10 CM, REF CAMBURI BRANCO ELIANE, CECRISA OU PORTOBELLO, EMPREGANDO ARGAMASSA COLANTE, INCLUSIVE REJUNTAMENTO JUNTA PLUS CINZA CLARO ESP. 3 MM</v>
      </c>
      <c r="F376" s="21" t="str">
        <f t="shared" si="26"/>
        <v>M2</v>
      </c>
      <c r="G376">
        <f t="shared" si="27"/>
        <v>69.81</v>
      </c>
      <c r="H376">
        <f t="shared" si="28"/>
        <v>55.18</v>
      </c>
      <c r="I376">
        <f t="shared" si="29"/>
        <v>55.18</v>
      </c>
    </row>
    <row r="377" ht="90" spans="1:9">
      <c r="A377" s="59">
        <v>120233</v>
      </c>
      <c r="B377" s="59" t="s">
        <v>3137</v>
      </c>
      <c r="C377" s="57" t="s">
        <v>2772</v>
      </c>
      <c r="D377" s="58">
        <v>46.91</v>
      </c>
      <c r="E377" s="21" t="str">
        <f t="shared" si="25"/>
        <v>ASSENTAMENTO E REJUNTAMENTO DE PISO EM PORCELANATO (DIMENSÕES SUPERIORES A 30X30CM) UTILIZANDO DUPLA COLAGEM DE ARGAMASSA COLANTE PARA PORCELANATO TIPO ACII/ACIII, EXCLUSIVE FORNECIMENTO DO PORCELANATO E DO REJUNTE</v>
      </c>
      <c r="F377" s="21" t="str">
        <f t="shared" si="26"/>
        <v>M2</v>
      </c>
      <c r="G377">
        <f t="shared" si="27"/>
        <v>45.34</v>
      </c>
      <c r="H377">
        <f t="shared" si="28"/>
        <v>35.84</v>
      </c>
      <c r="I377">
        <f t="shared" si="29"/>
        <v>35.84</v>
      </c>
    </row>
    <row r="378" ht="105" spans="1:9">
      <c r="A378" s="59">
        <v>120236</v>
      </c>
      <c r="B378" s="59" t="s">
        <v>3138</v>
      </c>
      <c r="C378" s="57" t="s">
        <v>2772</v>
      </c>
      <c r="D378" s="58">
        <v>61.86</v>
      </c>
      <c r="E378" s="21" t="str">
        <f t="shared" si="25"/>
        <v>CERÂMICA RETIFICADA, ACABAMENTO BRILHANTE, DIM. 32X44CM, REF. DE COR OVIEDO PURO BRANCO BIANCOGRES/EQUIV. ASSENTADO COM ARGAMASSA DE CIMENTO COLANTE, INCLUSIVE REJUNTAMENTO COM ARGAMASSAPRE-FABRICADA PARA REJUNTE</v>
      </c>
      <c r="F378" s="21" t="str">
        <f t="shared" si="26"/>
        <v>M2</v>
      </c>
      <c r="G378">
        <f t="shared" si="27"/>
        <v>59.79</v>
      </c>
      <c r="H378">
        <f t="shared" si="28"/>
        <v>47.26</v>
      </c>
      <c r="I378">
        <f t="shared" si="29"/>
        <v>47.26</v>
      </c>
    </row>
    <row r="379" ht="30" spans="1:9">
      <c r="A379" s="56">
        <v>1203</v>
      </c>
      <c r="B379" s="56" t="s">
        <v>3120</v>
      </c>
      <c r="C379" s="57"/>
      <c r="D379" s="58"/>
      <c r="E379" s="21" t="str">
        <f t="shared" si="25"/>
        <v>REVESTIMENTO EMPREGANDO ARGAMASSA DE CIMENTO, CAL E AREIA</v>
      </c>
      <c r="F379" s="21" t="str">
        <f t="shared" si="26"/>
        <v/>
      </c>
      <c r="G379">
        <f t="shared" si="27"/>
        <v>0</v>
      </c>
      <c r="H379">
        <f t="shared" si="28"/>
        <v>0</v>
      </c>
      <c r="I379">
        <f t="shared" si="29"/>
        <v>0</v>
      </c>
    </row>
    <row r="380" ht="45" spans="1:9">
      <c r="A380" s="59">
        <v>120301</v>
      </c>
      <c r="B380" s="59" t="s">
        <v>3139</v>
      </c>
      <c r="C380" s="57" t="s">
        <v>2772</v>
      </c>
      <c r="D380" s="58">
        <v>27.23</v>
      </c>
      <c r="E380" s="21" t="str">
        <f t="shared" si="25"/>
        <v>EMBOÇO DE ARGAMASSA DE CIMENTO, CAL HIDRATADA CH1 E AREIA MÉDIA OU GROSSA LAVADA NO TRAÇO 1:0.5:6, ESPESSURA 20 MM</v>
      </c>
      <c r="F380" s="21" t="str">
        <f t="shared" si="26"/>
        <v>M2</v>
      </c>
      <c r="G380">
        <f t="shared" si="27"/>
        <v>26.32</v>
      </c>
      <c r="H380">
        <f t="shared" si="28"/>
        <v>20.8</v>
      </c>
      <c r="I380">
        <f t="shared" si="29"/>
        <v>20.8</v>
      </c>
    </row>
    <row r="381" ht="45" spans="1:9">
      <c r="A381" s="59">
        <v>120302</v>
      </c>
      <c r="B381" s="59" t="s">
        <v>3140</v>
      </c>
      <c r="C381" s="57" t="s">
        <v>2772</v>
      </c>
      <c r="D381" s="58">
        <v>19.41</v>
      </c>
      <c r="E381" s="21" t="str">
        <f t="shared" si="25"/>
        <v>REBOCO DE ARGAMASSA DE CIMENTO, CAL HIDRATADA CH1 E AREIA MÉDIA OU GROSSA LAVADA NO TRAÇO 1:0.5:6, ESPESSURA 5MM</v>
      </c>
      <c r="F381" s="21" t="str">
        <f t="shared" si="26"/>
        <v>M2</v>
      </c>
      <c r="G381">
        <f t="shared" si="27"/>
        <v>18.76</v>
      </c>
      <c r="H381">
        <f t="shared" si="28"/>
        <v>14.83</v>
      </c>
      <c r="I381">
        <f t="shared" si="29"/>
        <v>14.83</v>
      </c>
    </row>
    <row r="382" ht="60" spans="1:9">
      <c r="A382" s="59">
        <v>120303</v>
      </c>
      <c r="B382" s="59" t="s">
        <v>3141</v>
      </c>
      <c r="C382" s="57" t="s">
        <v>2772</v>
      </c>
      <c r="D382" s="58">
        <v>46.72</v>
      </c>
      <c r="E382" s="21" t="str">
        <f t="shared" si="25"/>
        <v>REBOCO TIPO PAULISTA DE ARGAMASSA DE CIMENTO, CAL HIDRATADA CH1 E AREIA MÉDIA OU GROSSA LAVADA NO TRAÇO 1:0.5:6, ESPESSURA 25 MM</v>
      </c>
      <c r="F382" s="21" t="str">
        <f t="shared" si="26"/>
        <v>M2</v>
      </c>
      <c r="G382">
        <f t="shared" si="27"/>
        <v>45.15</v>
      </c>
      <c r="H382">
        <f t="shared" si="28"/>
        <v>35.69</v>
      </c>
      <c r="I382">
        <f t="shared" si="29"/>
        <v>35.69</v>
      </c>
    </row>
    <row r="383" ht="75" spans="1:9">
      <c r="A383" s="59">
        <v>120304</v>
      </c>
      <c r="B383" s="59" t="s">
        <v>3142</v>
      </c>
      <c r="C383" s="57" t="s">
        <v>2772</v>
      </c>
      <c r="D383" s="58">
        <v>52.99</v>
      </c>
      <c r="E383" s="21" t="str">
        <f t="shared" si="25"/>
        <v>REBOCO DE ARGAMASSA DE CIMENTO, CAL HIDRATADA CH1 E AREIA MÉDIA OU GROSSA LAVADA NO TRAÇO 1:0.5:6, COM IMPERMEABILIZANTE PARA REVESTIMENTOS (CAIXAS, FOSSAS, FILTROS, CISTERNAS, ETC...)</v>
      </c>
      <c r="F383" s="21" t="str">
        <f t="shared" si="26"/>
        <v>M2</v>
      </c>
      <c r="G383">
        <f t="shared" si="27"/>
        <v>51.22</v>
      </c>
      <c r="H383">
        <f t="shared" si="28"/>
        <v>40.48</v>
      </c>
      <c r="I383">
        <f t="shared" si="29"/>
        <v>40.48</v>
      </c>
    </row>
    <row r="384" ht="60" spans="1:9">
      <c r="A384" s="59">
        <v>120308</v>
      </c>
      <c r="B384" s="59" t="s">
        <v>3143</v>
      </c>
      <c r="C384" s="57" t="s">
        <v>2772</v>
      </c>
      <c r="D384" s="58">
        <v>6.23</v>
      </c>
      <c r="E384" s="21" t="str">
        <f t="shared" si="25"/>
        <v>CHAPISCO DE ARGAMASSA DE CIMENTO E AREIA MÉDIA OU GROSSA LAVADA NO TRAÇO 1:3, ESPESSURA 5MM, COM UTILIZAÇÃO DE IMPERMEABILIZANTE</v>
      </c>
      <c r="F384" s="21" t="str">
        <f t="shared" si="26"/>
        <v>M2</v>
      </c>
      <c r="G384">
        <f t="shared" si="27"/>
        <v>6.02</v>
      </c>
      <c r="H384">
        <f t="shared" si="28"/>
        <v>4.76</v>
      </c>
      <c r="I384">
        <f t="shared" si="29"/>
        <v>4.76</v>
      </c>
    </row>
    <row r="385" spans="1:9">
      <c r="A385" s="56">
        <v>13</v>
      </c>
      <c r="B385" s="56" t="s">
        <v>3144</v>
      </c>
      <c r="C385" s="57"/>
      <c r="D385" s="58"/>
      <c r="E385" s="21" t="str">
        <f t="shared" ref="E385:E448" si="30">UPPER(B385)</f>
        <v>PISOS INTERNOS E EXTERNOS</v>
      </c>
      <c r="F385" s="21" t="str">
        <f t="shared" ref="F385:F448" si="31">UPPER(C385)</f>
        <v/>
      </c>
      <c r="G385">
        <f t="shared" si="27"/>
        <v>0</v>
      </c>
      <c r="H385">
        <f t="shared" si="28"/>
        <v>0</v>
      </c>
      <c r="I385">
        <f t="shared" si="29"/>
        <v>0</v>
      </c>
    </row>
    <row r="386" spans="1:9">
      <c r="A386" s="56">
        <v>1301</v>
      </c>
      <c r="B386" s="56" t="s">
        <v>3145</v>
      </c>
      <c r="C386" s="57"/>
      <c r="D386" s="58"/>
      <c r="E386" s="21" t="str">
        <f t="shared" si="30"/>
        <v>LASTRO DE CONTRAPISO</v>
      </c>
      <c r="F386" s="21" t="str">
        <f t="shared" si="31"/>
        <v/>
      </c>
      <c r="G386">
        <f t="shared" si="27"/>
        <v>0</v>
      </c>
      <c r="H386">
        <f t="shared" si="28"/>
        <v>0</v>
      </c>
      <c r="I386">
        <f t="shared" si="29"/>
        <v>0</v>
      </c>
    </row>
    <row r="387" ht="45" spans="1:9">
      <c r="A387" s="59">
        <v>130103</v>
      </c>
      <c r="B387" s="59" t="s">
        <v>3146</v>
      </c>
      <c r="C387" s="57" t="s">
        <v>2772</v>
      </c>
      <c r="D387" s="58">
        <v>19.02</v>
      </c>
      <c r="E387" s="21" t="str">
        <f t="shared" si="30"/>
        <v>REGULARIZAÇÃO DE BASE P/ REVESTIMENTO CERÂMICO, COM ARGAMASSA DE CIMENTO E AREIA NO TRAÇO 1:5, ESPESSURA 3CM</v>
      </c>
      <c r="F387" s="21" t="str">
        <f t="shared" si="31"/>
        <v>M2</v>
      </c>
      <c r="G387">
        <f t="shared" si="27"/>
        <v>18.38</v>
      </c>
      <c r="H387">
        <f t="shared" si="28"/>
        <v>14.53</v>
      </c>
      <c r="I387">
        <f t="shared" si="29"/>
        <v>14.53</v>
      </c>
    </row>
    <row r="388" ht="45" spans="1:9">
      <c r="A388" s="59">
        <v>130104</v>
      </c>
      <c r="B388" s="59" t="s">
        <v>3147</v>
      </c>
      <c r="C388" s="57" t="s">
        <v>2772</v>
      </c>
      <c r="D388" s="58">
        <v>29.52</v>
      </c>
      <c r="E388" s="21" t="str">
        <f t="shared" si="30"/>
        <v>REGULARIZAÇÃO DE BASE P/ REVESTIMENTO CERÂMICO, COM ARGAMASSA DE CIMENTO E AREIA NO TRAÇO 1:5, ESPESSURA 5CM</v>
      </c>
      <c r="F388" s="21" t="str">
        <f t="shared" si="31"/>
        <v>M2</v>
      </c>
      <c r="G388">
        <f t="shared" si="27"/>
        <v>28.53</v>
      </c>
      <c r="H388">
        <f t="shared" si="28"/>
        <v>22.55</v>
      </c>
      <c r="I388">
        <f t="shared" si="29"/>
        <v>22.55</v>
      </c>
    </row>
    <row r="389" ht="45" spans="1:9">
      <c r="A389" s="59">
        <v>130109</v>
      </c>
      <c r="B389" s="59" t="s">
        <v>3148</v>
      </c>
      <c r="C389" s="57" t="s">
        <v>2772</v>
      </c>
      <c r="D389" s="58">
        <v>64.87</v>
      </c>
      <c r="E389" s="21" t="str">
        <f t="shared" si="30"/>
        <v>LASTRO REGULARIZADO E IMPERMEABILIZADO DE CONCRETO NÃO ESTRUTURAL, ESPESSURA DE 8 CM</v>
      </c>
      <c r="F389" s="21" t="str">
        <f t="shared" si="31"/>
        <v>M2</v>
      </c>
      <c r="G389">
        <f t="shared" si="27"/>
        <v>62.7</v>
      </c>
      <c r="H389">
        <f t="shared" si="28"/>
        <v>49.56</v>
      </c>
      <c r="I389">
        <f t="shared" si="29"/>
        <v>49.56</v>
      </c>
    </row>
    <row r="390" ht="30" spans="1:9">
      <c r="A390" s="59">
        <v>130110</v>
      </c>
      <c r="B390" s="59" t="s">
        <v>3149</v>
      </c>
      <c r="C390" s="57" t="s">
        <v>2772</v>
      </c>
      <c r="D390" s="58">
        <v>50.07</v>
      </c>
      <c r="E390" s="21" t="str">
        <f t="shared" si="30"/>
        <v>LASTRO REGULARIZADO DE CONCRETO NÃO ESTRUTURAL, ESPESSURA DE 8 CM</v>
      </c>
      <c r="F390" s="21" t="str">
        <f t="shared" si="31"/>
        <v>M2</v>
      </c>
      <c r="G390">
        <f t="shared" si="27"/>
        <v>48.39</v>
      </c>
      <c r="H390">
        <f t="shared" si="28"/>
        <v>38.25</v>
      </c>
      <c r="I390">
        <f t="shared" si="29"/>
        <v>38.25</v>
      </c>
    </row>
    <row r="391" ht="30" spans="1:9">
      <c r="A391" s="59">
        <v>130111</v>
      </c>
      <c r="B391" s="59" t="s">
        <v>3150</v>
      </c>
      <c r="C391" s="57" t="s">
        <v>2772</v>
      </c>
      <c r="D391" s="58">
        <v>49.14</v>
      </c>
      <c r="E391" s="21" t="str">
        <f t="shared" si="30"/>
        <v>LASTRO IMPERMEABILIZADO DE CONCRETO NÃO ESTRUTURAL, ESPESSURA DE 6 CM</v>
      </c>
      <c r="F391" s="21" t="str">
        <f t="shared" si="31"/>
        <v>M2</v>
      </c>
      <c r="G391">
        <f t="shared" si="27"/>
        <v>47.5</v>
      </c>
      <c r="H391">
        <f t="shared" si="28"/>
        <v>37.54</v>
      </c>
      <c r="I391">
        <f t="shared" si="29"/>
        <v>37.54</v>
      </c>
    </row>
    <row r="392" ht="30" spans="1:9">
      <c r="A392" s="59">
        <v>130112</v>
      </c>
      <c r="B392" s="59" t="s">
        <v>3151</v>
      </c>
      <c r="C392" s="57" t="s">
        <v>2772</v>
      </c>
      <c r="D392" s="58">
        <v>38.03</v>
      </c>
      <c r="E392" s="21" t="str">
        <f t="shared" si="30"/>
        <v>LASTRO DE CONCRETO NÃO ESTRUTURAL, ESPESSURA DE 6 CM</v>
      </c>
      <c r="F392" s="21" t="str">
        <f t="shared" si="31"/>
        <v>M2</v>
      </c>
      <c r="G392">
        <f t="shared" ref="G392:G455" si="32">ROUND(H392*(1+$G$1),2)</f>
        <v>36.76</v>
      </c>
      <c r="H392">
        <f t="shared" ref="H392:H455" si="33">I392</f>
        <v>29.0527119938885</v>
      </c>
      <c r="I392">
        <f>D392/(1+$E$1)</f>
        <v>29.0527119938885</v>
      </c>
    </row>
    <row r="393" ht="30" spans="1:9">
      <c r="A393" s="59">
        <v>130113</v>
      </c>
      <c r="B393" s="59" t="s">
        <v>3152</v>
      </c>
      <c r="C393" s="57" t="s">
        <v>2772</v>
      </c>
      <c r="D393" s="58">
        <v>65.35</v>
      </c>
      <c r="E393" s="21" t="str">
        <f t="shared" si="30"/>
        <v>LASTRO IMPERMEABILIZADO DE CONCRETO NÃO ESTRUTURAL, ESPESSURA DE 8CM</v>
      </c>
      <c r="F393" s="21" t="str">
        <f t="shared" si="31"/>
        <v>M2</v>
      </c>
      <c r="G393">
        <f t="shared" si="32"/>
        <v>63.16</v>
      </c>
      <c r="H393">
        <f t="shared" si="33"/>
        <v>49.92</v>
      </c>
      <c r="I393">
        <f t="shared" ref="I393:I455" si="34">ROUND(D393/(1+$E$1),2)</f>
        <v>49.92</v>
      </c>
    </row>
    <row r="394" spans="1:9">
      <c r="A394" s="56">
        <v>1302</v>
      </c>
      <c r="B394" s="56" t="s">
        <v>3126</v>
      </c>
      <c r="C394" s="57"/>
      <c r="D394" s="58"/>
      <c r="E394" s="21" t="str">
        <f t="shared" si="30"/>
        <v>ACABAMENTOS</v>
      </c>
      <c r="F394" s="21" t="str">
        <f t="shared" si="31"/>
        <v/>
      </c>
      <c r="G394">
        <f t="shared" si="32"/>
        <v>0</v>
      </c>
      <c r="H394">
        <f t="shared" si="33"/>
        <v>0</v>
      </c>
      <c r="I394">
        <f t="shared" si="34"/>
        <v>0</v>
      </c>
    </row>
    <row r="395" ht="60" spans="1:9">
      <c r="A395" s="59">
        <v>130202</v>
      </c>
      <c r="B395" s="59" t="s">
        <v>3153</v>
      </c>
      <c r="C395" s="57" t="s">
        <v>2772</v>
      </c>
      <c r="D395" s="58">
        <v>43.34</v>
      </c>
      <c r="E395" s="21" t="str">
        <f t="shared" si="30"/>
        <v>PISO CIMENTADO LISO COM 1.5 CM DE ESPESSURA, DE ARGAMASSA DE CIMENTO E AREIA NO TRAÇO 1:3 E JUNTAS PLÁSTICAS EM QUADROS DE 1 M</v>
      </c>
      <c r="F395" s="21" t="str">
        <f t="shared" si="31"/>
        <v>M2</v>
      </c>
      <c r="G395">
        <f t="shared" si="32"/>
        <v>41.89</v>
      </c>
      <c r="H395">
        <f t="shared" si="33"/>
        <v>33.11</v>
      </c>
      <c r="I395">
        <f t="shared" si="34"/>
        <v>33.11</v>
      </c>
    </row>
    <row r="396" ht="60" spans="1:9">
      <c r="A396" s="59">
        <v>130205</v>
      </c>
      <c r="B396" s="59" t="s">
        <v>3154</v>
      </c>
      <c r="C396" s="57" t="s">
        <v>2772</v>
      </c>
      <c r="D396" s="58">
        <v>262.22</v>
      </c>
      <c r="E396" s="21" t="str">
        <f t="shared" si="30"/>
        <v>PISO DE TÁBUAS CORRIDAS DE PEROBA DE 15CM SOBRE CAIBROS DE 5X6CM ESPAÇADOS DE 50CM, FIXADOS COM ARGAMASSA DE CIMENTO E AREIA NO TRAÇO 1:5</v>
      </c>
      <c r="F396" s="21" t="str">
        <f t="shared" si="31"/>
        <v>M2</v>
      </c>
      <c r="G396">
        <f t="shared" si="32"/>
        <v>253.44</v>
      </c>
      <c r="H396">
        <f t="shared" si="33"/>
        <v>200.32</v>
      </c>
      <c r="I396">
        <f t="shared" si="34"/>
        <v>200.32</v>
      </c>
    </row>
    <row r="397" ht="45" spans="1:9">
      <c r="A397" s="59">
        <v>130208</v>
      </c>
      <c r="B397" s="59" t="s">
        <v>3155</v>
      </c>
      <c r="C397" s="57" t="s">
        <v>2789</v>
      </c>
      <c r="D397" s="58">
        <v>7.2</v>
      </c>
      <c r="E397" s="21" t="str">
        <f t="shared" si="30"/>
        <v>JUNTA PLÁSTICA 17 X 3 MM, PARA PISOS CORRIDOS, INCLUSIVE FORNECIMENTO E COLOCAÇÃO</v>
      </c>
      <c r="F397" s="21" t="str">
        <f t="shared" si="31"/>
        <v>M</v>
      </c>
      <c r="G397">
        <f t="shared" si="32"/>
        <v>6.96</v>
      </c>
      <c r="H397">
        <f t="shared" si="33"/>
        <v>5.5</v>
      </c>
      <c r="I397">
        <f t="shared" si="34"/>
        <v>5.5</v>
      </c>
    </row>
    <row r="398" ht="45" spans="1:9">
      <c r="A398" s="59">
        <v>130209</v>
      </c>
      <c r="B398" s="59" t="s">
        <v>3156</v>
      </c>
      <c r="C398" s="57" t="s">
        <v>2772</v>
      </c>
      <c r="D398" s="58">
        <v>61.13</v>
      </c>
      <c r="E398" s="21" t="str">
        <f t="shared" si="30"/>
        <v>PISO DE CIMENTADO CAMURÇADO EXECUTADO COM ARGAMASSA DE CIMENTO E AREIA NO TRAÇO 1:3, ESP. 3.0CM</v>
      </c>
      <c r="F398" s="21" t="str">
        <f t="shared" si="31"/>
        <v>M2</v>
      </c>
      <c r="G398">
        <f t="shared" si="32"/>
        <v>59.08</v>
      </c>
      <c r="H398">
        <f t="shared" si="33"/>
        <v>46.7</v>
      </c>
      <c r="I398">
        <f t="shared" si="34"/>
        <v>46.7</v>
      </c>
    </row>
    <row r="399" ht="75" spans="1:9">
      <c r="A399" s="59">
        <v>130210</v>
      </c>
      <c r="B399" s="59" t="s">
        <v>3157</v>
      </c>
      <c r="C399" s="57" t="s">
        <v>2772</v>
      </c>
      <c r="D399" s="58">
        <v>50.57</v>
      </c>
      <c r="E399" s="21" t="str">
        <f t="shared" si="30"/>
        <v>PISO CIMENTADO LISO COM 1.5 CM DE ESPESSURA, EM ARGAMASSA DE CIMENTO E AREIA NO TRAÇO 1:3 E JUNTAS PLÁSTICAS EM QUADROS DE 1 M COLORIDO COM CORANTE TIPO XADREZ OU EQUIVALENTE</v>
      </c>
      <c r="F399" s="21" t="str">
        <f t="shared" si="31"/>
        <v>M2</v>
      </c>
      <c r="G399">
        <f t="shared" si="32"/>
        <v>48.87</v>
      </c>
      <c r="H399">
        <f t="shared" si="33"/>
        <v>38.63</v>
      </c>
      <c r="I399">
        <f t="shared" si="34"/>
        <v>38.63</v>
      </c>
    </row>
    <row r="400" ht="60" spans="1:9">
      <c r="A400" s="59">
        <v>130211</v>
      </c>
      <c r="B400" s="59" t="s">
        <v>3158</v>
      </c>
      <c r="C400" s="57" t="s">
        <v>2772</v>
      </c>
      <c r="D400" s="58">
        <v>137.01</v>
      </c>
      <c r="E400" s="21" t="str">
        <f t="shared" si="30"/>
        <v>FORNECIMENTO E INSTALAÇÃO DE PISO PAVIFLEX DIM. 30X30CM, ESP. 2MM LINHA CHROMA CONCEPT REF. FADEMAC OU EQUIVALENTE</v>
      </c>
      <c r="F400" s="21" t="str">
        <f t="shared" si="31"/>
        <v>M2</v>
      </c>
      <c r="G400">
        <f t="shared" si="32"/>
        <v>132.43</v>
      </c>
      <c r="H400">
        <f t="shared" si="33"/>
        <v>104.67</v>
      </c>
      <c r="I400">
        <f t="shared" si="34"/>
        <v>104.67</v>
      </c>
    </row>
    <row r="401" ht="75" spans="1:9">
      <c r="A401" s="59">
        <v>130219</v>
      </c>
      <c r="B401" s="59" t="s">
        <v>3159</v>
      </c>
      <c r="C401" s="57" t="s">
        <v>2772</v>
      </c>
      <c r="D401" s="58">
        <v>66.68</v>
      </c>
      <c r="E401" s="21" t="str">
        <f t="shared" si="30"/>
        <v>PISO CERÂMICO 45X45CM, PEI 5, CARGO PLUS GRAY, MARCAS DE REFERÊNCIA ELIANE, CECRISA OU PORTOBELLO, ASSENTADO COM ARGAMASSA DE CIMENTO COLANTE, INCLUSIVE REJUNTAMENTO</v>
      </c>
      <c r="F401" s="21" t="str">
        <f t="shared" si="31"/>
        <v>M2</v>
      </c>
      <c r="G401">
        <f t="shared" si="32"/>
        <v>64.45</v>
      </c>
      <c r="H401">
        <f t="shared" si="33"/>
        <v>50.94</v>
      </c>
      <c r="I401">
        <f t="shared" si="34"/>
        <v>50.94</v>
      </c>
    </row>
    <row r="402" ht="45" spans="1:9">
      <c r="A402" s="59">
        <v>130222</v>
      </c>
      <c r="B402" s="59" t="s">
        <v>3160</v>
      </c>
      <c r="C402" s="57" t="s">
        <v>2772</v>
      </c>
      <c r="D402" s="58">
        <v>91.67</v>
      </c>
      <c r="E402" s="21" t="str">
        <f t="shared" si="30"/>
        <v>REVESTIMENTO DE PISO COM PLACAS DE BORRACHA PLURIGOMA PRETO PASTILHADO OU EQUIVALENTE, INCLUSIVE ARREMATE</v>
      </c>
      <c r="F402" s="21" t="str">
        <f t="shared" si="31"/>
        <v>M2</v>
      </c>
      <c r="G402">
        <f t="shared" si="32"/>
        <v>88.6</v>
      </c>
      <c r="H402">
        <f t="shared" si="33"/>
        <v>70.03</v>
      </c>
      <c r="I402">
        <f t="shared" si="34"/>
        <v>70.03</v>
      </c>
    </row>
    <row r="403" ht="45" spans="1:9">
      <c r="A403" s="59">
        <v>130223</v>
      </c>
      <c r="B403" s="59" t="s">
        <v>3161</v>
      </c>
      <c r="C403" s="57" t="s">
        <v>2772</v>
      </c>
      <c r="D403" s="58">
        <v>11.74</v>
      </c>
      <c r="E403" s="21" t="str">
        <f t="shared" si="30"/>
        <v>ASSENTAMENTO DE PISO CERÂMICO, COM UTILIZAÇÃO DE CIMENTO COLANTE, EXCL. REJUNTAMENTO E CERÂMICA</v>
      </c>
      <c r="F403" s="21" t="str">
        <f t="shared" si="31"/>
        <v>M2</v>
      </c>
      <c r="G403">
        <f t="shared" si="32"/>
        <v>11.35</v>
      </c>
      <c r="H403">
        <f t="shared" si="33"/>
        <v>8.97</v>
      </c>
      <c r="I403">
        <f t="shared" si="34"/>
        <v>8.97</v>
      </c>
    </row>
    <row r="404" ht="45" spans="1:9">
      <c r="A404" s="59">
        <v>130225</v>
      </c>
      <c r="B404" s="59" t="s">
        <v>3162</v>
      </c>
      <c r="C404" s="57" t="s">
        <v>2772</v>
      </c>
      <c r="D404" s="58">
        <v>8.47</v>
      </c>
      <c r="E404" s="21" t="str">
        <f t="shared" si="30"/>
        <v>REJUNTAMENTO DE PISO CERÂMICO, USANDO CIMENTO BRANCO, PARA JUNTAS DE NO MÁXIMO 3MM DE ESPESSURA</v>
      </c>
      <c r="F404" s="21" t="str">
        <f t="shared" si="31"/>
        <v>M2</v>
      </c>
      <c r="G404">
        <f t="shared" si="32"/>
        <v>8.19</v>
      </c>
      <c r="H404">
        <f t="shared" si="33"/>
        <v>6.47</v>
      </c>
      <c r="I404">
        <f t="shared" si="34"/>
        <v>6.47</v>
      </c>
    </row>
    <row r="405" ht="30" spans="1:9">
      <c r="A405" s="59">
        <v>130226</v>
      </c>
      <c r="B405" s="59" t="s">
        <v>3163</v>
      </c>
      <c r="C405" s="57" t="s">
        <v>2772</v>
      </c>
      <c r="D405" s="58">
        <v>12.54</v>
      </c>
      <c r="E405" s="21" t="str">
        <f t="shared" si="30"/>
        <v>REJUNTAMENTO EMPREGANDO ARGAMASSA PARA REJUNTE, ESP. 5MM</v>
      </c>
      <c r="F405" s="21" t="str">
        <f t="shared" si="31"/>
        <v>M2</v>
      </c>
      <c r="G405">
        <f t="shared" si="32"/>
        <v>12.12</v>
      </c>
      <c r="H405">
        <f t="shared" si="33"/>
        <v>9.58</v>
      </c>
      <c r="I405">
        <f t="shared" si="34"/>
        <v>9.58</v>
      </c>
    </row>
    <row r="406" ht="90" spans="1:9">
      <c r="A406" s="59">
        <v>130228</v>
      </c>
      <c r="B406" s="59" t="s">
        <v>3164</v>
      </c>
      <c r="C406" s="57" t="s">
        <v>2772</v>
      </c>
      <c r="D406" s="58">
        <v>46.91</v>
      </c>
      <c r="E406" s="21" t="str">
        <f t="shared" si="30"/>
        <v>ASSENTAMENTO E REJUNTAMENTO DE PISO EM PORCELANATO (DIMENSÕES SUPERIORES A 30X30CM) UTILIZANDO DUPLA COLAGEM DE ARGAMASSA COLANTE PARA PORCELANATO TIPO ACIII, EXCLUSIVE FORNECIMENTO DO PORCELANATO E DO REJUNTE</v>
      </c>
      <c r="F406" s="21" t="str">
        <f t="shared" si="31"/>
        <v>M2</v>
      </c>
      <c r="G406">
        <f t="shared" si="32"/>
        <v>45.34</v>
      </c>
      <c r="H406">
        <f t="shared" si="33"/>
        <v>35.84</v>
      </c>
      <c r="I406">
        <f t="shared" si="34"/>
        <v>35.84</v>
      </c>
    </row>
    <row r="407" ht="105" spans="1:9">
      <c r="A407" s="59">
        <v>130230</v>
      </c>
      <c r="B407" s="59" t="s">
        <v>3165</v>
      </c>
      <c r="C407" s="57" t="s">
        <v>2772</v>
      </c>
      <c r="D407" s="58">
        <v>108.63</v>
      </c>
      <c r="E407" s="21" t="str">
        <f t="shared" si="30"/>
        <v>PISO ARGAMASSA ALTA RESISTÊNCIA TIPO GRANILITE OU EQUIV DE QUALIDADE COMPROVADA, ESP DE 10MM, COM JUNTAS PLÁSTICA EM QUADROS DE 1M, NA COR NATURAL, COM ACABAMENTO ANTI-DERRAPANTE MECANIZADO, INCLUSIVE REGULARIZAÇÃO E=3.0CM</v>
      </c>
      <c r="F407" s="21" t="str">
        <f t="shared" si="31"/>
        <v>M2</v>
      </c>
      <c r="G407">
        <f t="shared" si="32"/>
        <v>105</v>
      </c>
      <c r="H407">
        <f t="shared" si="33"/>
        <v>82.99</v>
      </c>
      <c r="I407">
        <f t="shared" si="34"/>
        <v>82.99</v>
      </c>
    </row>
    <row r="408" ht="105" spans="1:9">
      <c r="A408" s="59">
        <v>130231</v>
      </c>
      <c r="B408" s="59" t="s">
        <v>3166</v>
      </c>
      <c r="C408" s="57" t="s">
        <v>2772</v>
      </c>
      <c r="D408" s="58">
        <v>119.75</v>
      </c>
      <c r="E408" s="21" t="str">
        <f t="shared" si="30"/>
        <v>PISO ARGAMASSA ALTA RESISTÊNCIA TIPO GRANILITE OU EQUIV DE QUALIDADE COMPROVADA, ESP DE 10MM, COM JUNTAS PLÁSTICA EM QUADROS DE 1M, NA COR NATURAL, COM ACABAMENTO POLIDO MECANIZADO, INCLUSIVE REGULARIZAÇÃO E=3.0CM</v>
      </c>
      <c r="F408" s="21" t="str">
        <f t="shared" si="31"/>
        <v>M2</v>
      </c>
      <c r="G408">
        <f t="shared" si="32"/>
        <v>115.74</v>
      </c>
      <c r="H408">
        <f t="shared" si="33"/>
        <v>91.48</v>
      </c>
      <c r="I408">
        <f t="shared" si="34"/>
        <v>91.48</v>
      </c>
    </row>
    <row r="409" ht="90" spans="1:9">
      <c r="A409" s="59">
        <v>130232</v>
      </c>
      <c r="B409" s="59" t="s">
        <v>3167</v>
      </c>
      <c r="C409" s="57" t="s">
        <v>2772</v>
      </c>
      <c r="D409" s="58">
        <v>164.55</v>
      </c>
      <c r="E409" s="21" t="str">
        <f t="shared" si="30"/>
        <v>PORCELANATO POLIDO, ACABAMENTO BRILHANTE, DIM. 50X50CM, REF. DE COR PANNA PLUS PO ELIANE/EQUIV, UTILIZANDO DUPLA COLAGEM DE ARGAMASSA COLANTE PARA PORCELANATO TIPO ACIII E REJUNTE 1MM PARA PORCELANATO</v>
      </c>
      <c r="F409" s="21" t="str">
        <f t="shared" si="31"/>
        <v>M2</v>
      </c>
      <c r="G409">
        <f t="shared" si="32"/>
        <v>159.05</v>
      </c>
      <c r="H409">
        <f t="shared" si="33"/>
        <v>125.71</v>
      </c>
      <c r="I409">
        <f t="shared" si="34"/>
        <v>125.71</v>
      </c>
    </row>
    <row r="410" ht="90" spans="1:9">
      <c r="A410" s="59">
        <v>130233</v>
      </c>
      <c r="B410" s="59" t="s">
        <v>3168</v>
      </c>
      <c r="C410" s="57" t="s">
        <v>2772</v>
      </c>
      <c r="D410" s="58">
        <v>124.88</v>
      </c>
      <c r="E410" s="21" t="str">
        <f t="shared" si="30"/>
        <v>PORCELANATO POLIDO, ACABAMENTO ACETINADO, DIM. 60X60CM, REF. DE COR CIMENTO CINZA BOLD POTOBELLO/EQUIV, UTILIZANDO DUPLA COLAGEM DE ARGAMASSA COLANTE PARA PORCELANATO TIPO ACIII E REJUNTE 1MM PARA PORCELANATO</v>
      </c>
      <c r="F410" s="21" t="str">
        <f t="shared" si="31"/>
        <v>M2</v>
      </c>
      <c r="G410">
        <f t="shared" si="32"/>
        <v>120.7</v>
      </c>
      <c r="H410">
        <f t="shared" si="33"/>
        <v>95.4</v>
      </c>
      <c r="I410">
        <f t="shared" si="34"/>
        <v>95.4</v>
      </c>
    </row>
    <row r="411" ht="90" spans="1:9">
      <c r="A411" s="59">
        <v>130234</v>
      </c>
      <c r="B411" s="59" t="s">
        <v>3169</v>
      </c>
      <c r="C411" s="57" t="s">
        <v>2772</v>
      </c>
      <c r="D411" s="58">
        <v>164.55</v>
      </c>
      <c r="E411" s="21" t="str">
        <f t="shared" si="30"/>
        <v>PORCELANATO NATURAL, ACABAMENTO ACETINADO, DIM. 50X50CM, REF. PLATINA NA ELIANE/EQUIV, UTILIZANDO DUPLA COLAGEM DE ARGAMASSA COLANTE PARA PORCELANATO TIPO ACIII E REJUNTE 1MM PARA PORCELANATO</v>
      </c>
      <c r="F411" s="21" t="str">
        <f t="shared" si="31"/>
        <v>M2</v>
      </c>
      <c r="G411">
        <f t="shared" si="32"/>
        <v>159.05</v>
      </c>
      <c r="H411">
        <f t="shared" si="33"/>
        <v>125.71</v>
      </c>
      <c r="I411">
        <f t="shared" si="34"/>
        <v>125.71</v>
      </c>
    </row>
    <row r="412" ht="90" spans="1:9">
      <c r="A412" s="59">
        <v>130235</v>
      </c>
      <c r="B412" s="59" t="s">
        <v>3170</v>
      </c>
      <c r="C412" s="57" t="s">
        <v>2772</v>
      </c>
      <c r="D412" s="58">
        <v>49.94</v>
      </c>
      <c r="E412" s="21" t="str">
        <f t="shared" si="30"/>
        <v>PISO CERÂMICO ESMALTADO, PEI 5, ACABAMENTO SEMIBRILHO, DIM. 44X44CM, REF. DE COR IMOLA ICE BIANCOGRES/EQUIV. ASSENTADO COM ARGAMASSA DE CIMENTO COLANTE, INCLUSIVE REJUNTAMENTO COM CIMENTO BRANCO</v>
      </c>
      <c r="F412" s="21" t="str">
        <f t="shared" si="31"/>
        <v>M2</v>
      </c>
      <c r="G412">
        <f t="shared" si="32"/>
        <v>48.27</v>
      </c>
      <c r="H412">
        <f t="shared" si="33"/>
        <v>38.15</v>
      </c>
      <c r="I412">
        <f t="shared" si="34"/>
        <v>38.15</v>
      </c>
    </row>
    <row r="413" ht="90" spans="1:9">
      <c r="A413" s="59">
        <v>130236</v>
      </c>
      <c r="B413" s="59" t="s">
        <v>3171</v>
      </c>
      <c r="C413" s="57" t="s">
        <v>2772</v>
      </c>
      <c r="D413" s="58">
        <v>63.81</v>
      </c>
      <c r="E413" s="21" t="str">
        <f t="shared" si="30"/>
        <v>PISO CERÂMICO ESMALTADO, PEI 5, ACABAMENTO SEMIBRILHO, DIM. 45X45CM, REF. DE COR CARGO PLUS WHITE ELIANE/EQUIV. ASSENTADO COM ARGAMASSA DE CIMENTO COLANTE, INCLUSIVE REJUNTAMENTO</v>
      </c>
      <c r="F413" s="21" t="str">
        <f t="shared" si="31"/>
        <v>M2</v>
      </c>
      <c r="G413">
        <f t="shared" si="32"/>
        <v>61.68</v>
      </c>
      <c r="H413">
        <f t="shared" si="33"/>
        <v>48.75</v>
      </c>
      <c r="I413">
        <f t="shared" si="34"/>
        <v>48.75</v>
      </c>
    </row>
    <row r="414" ht="30" spans="1:9">
      <c r="A414" s="56">
        <v>1303</v>
      </c>
      <c r="B414" s="56" t="s">
        <v>3172</v>
      </c>
      <c r="C414" s="57"/>
      <c r="D414" s="58"/>
      <c r="E414" s="21" t="str">
        <f t="shared" si="30"/>
        <v>DEGRAUS, RODAPÉS, SOLEIRAS E PEITORIS</v>
      </c>
      <c r="F414" s="21" t="str">
        <f t="shared" si="31"/>
        <v/>
      </c>
      <c r="G414">
        <f t="shared" si="32"/>
        <v>0</v>
      </c>
      <c r="H414">
        <f t="shared" si="33"/>
        <v>0</v>
      </c>
      <c r="I414">
        <f t="shared" si="34"/>
        <v>0</v>
      </c>
    </row>
    <row r="415" ht="45" spans="1:9">
      <c r="A415" s="59">
        <v>130301</v>
      </c>
      <c r="B415" s="59" t="s">
        <v>3173</v>
      </c>
      <c r="C415" s="57" t="s">
        <v>2789</v>
      </c>
      <c r="D415" s="58">
        <v>11.62</v>
      </c>
      <c r="E415" s="21" t="str">
        <f t="shared" si="30"/>
        <v>RODAPÉ DE ARGAMASSA DE CIMENTO E AREIA NO TRAÇO 1:3, ALTURA DE 7 CM E ESPESSURA DE 2 CM</v>
      </c>
      <c r="F415" s="21" t="str">
        <f t="shared" si="31"/>
        <v>M</v>
      </c>
      <c r="G415">
        <f t="shared" si="32"/>
        <v>11.23</v>
      </c>
      <c r="H415">
        <f t="shared" si="33"/>
        <v>8.88</v>
      </c>
      <c r="I415">
        <f t="shared" si="34"/>
        <v>8.88</v>
      </c>
    </row>
    <row r="416" ht="45" spans="1:9">
      <c r="A416" s="59">
        <v>130303</v>
      </c>
      <c r="B416" s="59" t="s">
        <v>3174</v>
      </c>
      <c r="C416" s="57" t="s">
        <v>2789</v>
      </c>
      <c r="D416" s="58">
        <v>12.38</v>
      </c>
      <c r="E416" s="21" t="str">
        <f t="shared" si="30"/>
        <v>RODAPÉ DE CERÂMICA PEI-3, ASSENTADO COM ARGAMASSA DE CIMENTO COLA H = 7.0 CM, INCLUSIVE REJUNTAMENTO</v>
      </c>
      <c r="F416" s="21" t="str">
        <f t="shared" si="31"/>
        <v>M</v>
      </c>
      <c r="G416">
        <f t="shared" si="32"/>
        <v>11.97</v>
      </c>
      <c r="H416">
        <f t="shared" si="33"/>
        <v>9.46</v>
      </c>
      <c r="I416">
        <f t="shared" si="34"/>
        <v>9.46</v>
      </c>
    </row>
    <row r="417" ht="45" spans="1:9">
      <c r="A417" s="59">
        <v>130304</v>
      </c>
      <c r="B417" s="59" t="s">
        <v>3175</v>
      </c>
      <c r="C417" s="57" t="s">
        <v>2789</v>
      </c>
      <c r="D417" s="58">
        <v>27.74</v>
      </c>
      <c r="E417" s="21" t="str">
        <f t="shared" si="30"/>
        <v>RODAPÉ DE MADEIRA DE LEI 7.0 X 1.5 CM, FIXADO COM PARAFUSO E BUCHA PLÁSTICA N° 7</v>
      </c>
      <c r="F417" s="21" t="str">
        <f t="shared" si="31"/>
        <v>M</v>
      </c>
      <c r="G417">
        <f t="shared" si="32"/>
        <v>26.81</v>
      </c>
      <c r="H417">
        <f t="shared" si="33"/>
        <v>21.19</v>
      </c>
      <c r="I417">
        <f t="shared" si="34"/>
        <v>21.19</v>
      </c>
    </row>
    <row r="418" ht="30" spans="1:9">
      <c r="A418" s="59">
        <v>130307</v>
      </c>
      <c r="B418" s="59" t="s">
        <v>3176</v>
      </c>
      <c r="C418" s="57" t="s">
        <v>2789</v>
      </c>
      <c r="D418" s="58">
        <v>131.06</v>
      </c>
      <c r="E418" s="21" t="str">
        <f t="shared" si="30"/>
        <v>PEITORIL DE MÁRMORE BRANCO COM LARGURA 40 CM E ESP. 3CM</v>
      </c>
      <c r="F418" s="21" t="str">
        <f t="shared" si="31"/>
        <v>M</v>
      </c>
      <c r="G418">
        <f t="shared" si="32"/>
        <v>126.67</v>
      </c>
      <c r="H418">
        <f t="shared" si="33"/>
        <v>100.12</v>
      </c>
      <c r="I418">
        <f t="shared" si="34"/>
        <v>100.12</v>
      </c>
    </row>
    <row r="419" ht="30" spans="1:9">
      <c r="A419" s="59">
        <v>130308</v>
      </c>
      <c r="B419" s="59" t="s">
        <v>3177</v>
      </c>
      <c r="C419" s="57" t="s">
        <v>2789</v>
      </c>
      <c r="D419" s="58">
        <v>48.56</v>
      </c>
      <c r="E419" s="21" t="str">
        <f t="shared" si="30"/>
        <v>SOLEIRA DE GRANITO ESP. 2 CM E LARGURA DE 15 CM</v>
      </c>
      <c r="F419" s="21" t="str">
        <f t="shared" si="31"/>
        <v>M</v>
      </c>
      <c r="G419">
        <f t="shared" si="32"/>
        <v>46.94</v>
      </c>
      <c r="H419">
        <f t="shared" si="33"/>
        <v>37.1</v>
      </c>
      <c r="I419">
        <f t="shared" si="34"/>
        <v>37.1</v>
      </c>
    </row>
    <row r="420" ht="45" spans="1:9">
      <c r="A420" s="59">
        <v>130311</v>
      </c>
      <c r="B420" s="59" t="s">
        <v>3178</v>
      </c>
      <c r="C420" s="57" t="s">
        <v>2789</v>
      </c>
      <c r="D420" s="58">
        <v>14.83</v>
      </c>
      <c r="E420" s="21" t="str">
        <f t="shared" si="30"/>
        <v>SOLEIRA DE GRANITO CINZA, ESPESSURA 3 CM E LARGURA DE 3 CM, CONFORME DETALHE EM PROJETO</v>
      </c>
      <c r="F420" s="21" t="str">
        <f t="shared" si="31"/>
        <v>M</v>
      </c>
      <c r="G420">
        <f t="shared" si="32"/>
        <v>14.33</v>
      </c>
      <c r="H420">
        <f t="shared" si="33"/>
        <v>11.33</v>
      </c>
      <c r="I420">
        <f t="shared" si="34"/>
        <v>11.33</v>
      </c>
    </row>
    <row r="421" ht="75" spans="1:9">
      <c r="A421" s="59">
        <v>130315</v>
      </c>
      <c r="B421" s="59" t="s">
        <v>3179</v>
      </c>
      <c r="C421" s="57" t="s">
        <v>2789</v>
      </c>
      <c r="D421" s="58">
        <v>41.43</v>
      </c>
      <c r="E421" s="21" t="str">
        <f t="shared" si="30"/>
        <v>RODAPÉ DE MÁRMORE OU GRANITO, ASSENTADO COM ARGAMASSA DE CIMENTO, CAL HIDRATADA CH1 E AREIA NO TRAÇO 1:0,5:8, INCL. REJUNTAMENTO COM CIMENTO BRANCO, H=7CM</v>
      </c>
      <c r="F421" s="21" t="str">
        <f t="shared" si="31"/>
        <v>M</v>
      </c>
      <c r="G421">
        <f t="shared" si="32"/>
        <v>40.04</v>
      </c>
      <c r="H421">
        <f t="shared" si="33"/>
        <v>31.65</v>
      </c>
      <c r="I421">
        <f t="shared" si="34"/>
        <v>31.65</v>
      </c>
    </row>
    <row r="422" ht="30" spans="1:9">
      <c r="A422" s="59">
        <v>130317</v>
      </c>
      <c r="B422" s="59" t="s">
        <v>3180</v>
      </c>
      <c r="C422" s="57" t="s">
        <v>2789</v>
      </c>
      <c r="D422" s="58">
        <v>72.54</v>
      </c>
      <c r="E422" s="21" t="str">
        <f t="shared" si="30"/>
        <v>PEITORIL DE GRANITO CINZA POLIDO, 15 CM, ESP. 3CM</v>
      </c>
      <c r="F422" s="21" t="str">
        <f t="shared" si="31"/>
        <v>M</v>
      </c>
      <c r="G422">
        <f t="shared" si="32"/>
        <v>70.12</v>
      </c>
      <c r="H422">
        <f t="shared" si="33"/>
        <v>55.42</v>
      </c>
      <c r="I422">
        <f t="shared" si="34"/>
        <v>55.42</v>
      </c>
    </row>
    <row r="423" ht="60" spans="1:9">
      <c r="A423" s="59">
        <v>130320</v>
      </c>
      <c r="B423" s="59" t="s">
        <v>3181</v>
      </c>
      <c r="C423" s="57" t="s">
        <v>2789</v>
      </c>
      <c r="D423" s="58">
        <v>26.38</v>
      </c>
      <c r="E423" s="21" t="str">
        <f t="shared" si="30"/>
        <v>RODAPÉ EM CERÂMICA PEI-3, H = 7CM, ASSENTADO COM ARGAMASSA DE CIMENTO, CAL E AREIA, INCL. REJUNTAMENTO COM CIMENTO BRANCO</v>
      </c>
      <c r="F423" s="21" t="str">
        <f t="shared" si="31"/>
        <v>M</v>
      </c>
      <c r="G423">
        <f t="shared" si="32"/>
        <v>25.49</v>
      </c>
      <c r="H423">
        <f t="shared" si="33"/>
        <v>20.15</v>
      </c>
      <c r="I423">
        <f t="shared" si="34"/>
        <v>20.15</v>
      </c>
    </row>
    <row r="424" ht="75" spans="1:9">
      <c r="A424" s="59">
        <v>130321</v>
      </c>
      <c r="B424" s="59" t="s">
        <v>3182</v>
      </c>
      <c r="C424" s="57" t="s">
        <v>2789</v>
      </c>
      <c r="D424" s="58">
        <v>41.05</v>
      </c>
      <c r="E424" s="21" t="str">
        <f t="shared" si="30"/>
        <v>RODAPÉ DE GRANITO CINZA ESP. 2CM, H=7CM, ASSENTADO COM ARGAMASSA DE CIMENTO, CAL HIDRATADA CH1 E AREIA NO TRAÇO 1:0,5:8, INCL. REJUNTAMENTO COM CIMENTO BRANCO</v>
      </c>
      <c r="F424" s="21" t="str">
        <f t="shared" si="31"/>
        <v>M</v>
      </c>
      <c r="G424">
        <f t="shared" si="32"/>
        <v>39.68</v>
      </c>
      <c r="H424">
        <f t="shared" si="33"/>
        <v>31.36</v>
      </c>
      <c r="I424">
        <f t="shared" si="34"/>
        <v>31.36</v>
      </c>
    </row>
    <row r="425" ht="90" spans="1:9">
      <c r="A425" s="59">
        <v>130322</v>
      </c>
      <c r="B425" s="59" t="s">
        <v>3183</v>
      </c>
      <c r="C425" s="57" t="s">
        <v>2789</v>
      </c>
      <c r="D425" s="58">
        <v>24.06</v>
      </c>
      <c r="E425" s="21" t="str">
        <f t="shared" si="30"/>
        <v>RODAPÉ DE ARGAMASSA DE ALTA RESISTÊNCIA TIPO GRANILITE OU EQUIVALENTE DE QUALIDADE COMPROVADA, ALTURA DE 10 CM E ESPESSURA DE 10 MM, COM CANTOS BOLEADOS, EXECUTADO COM CIMENTO E GRANITINA GRANA N.1, INCLUSIVE POLIMENTO</v>
      </c>
      <c r="F425" s="21" t="str">
        <f t="shared" si="31"/>
        <v>M</v>
      </c>
      <c r="G425">
        <f t="shared" si="32"/>
        <v>23.25</v>
      </c>
      <c r="H425">
        <f t="shared" si="33"/>
        <v>18.38</v>
      </c>
      <c r="I425">
        <f t="shared" si="34"/>
        <v>18.38</v>
      </c>
    </row>
    <row r="426" ht="75" spans="1:9">
      <c r="A426" s="59">
        <v>130323</v>
      </c>
      <c r="B426" s="59" t="s">
        <v>3184</v>
      </c>
      <c r="C426" s="57" t="s">
        <v>2789</v>
      </c>
      <c r="D426" s="58">
        <v>40.7</v>
      </c>
      <c r="E426" s="21" t="str">
        <f t="shared" si="30"/>
        <v>SOLEIRA DE ARGAMASSA DE ALTA RESISTÊNCIA TIPO GRANILITE OU EQUIVALENTE DE QUALIDADE COMPROVADA, LARGURA DE 15CM, EXECUTADO COM CIMENTO E GRANITINA GRANA N.1</v>
      </c>
      <c r="F426" s="21" t="str">
        <f t="shared" si="31"/>
        <v>M</v>
      </c>
      <c r="G426">
        <f t="shared" si="32"/>
        <v>39.34</v>
      </c>
      <c r="H426">
        <f t="shared" si="33"/>
        <v>31.09</v>
      </c>
      <c r="I426">
        <f t="shared" si="34"/>
        <v>31.09</v>
      </c>
    </row>
    <row r="427" spans="1:9">
      <c r="A427" s="56">
        <v>1304</v>
      </c>
      <c r="B427" s="56" t="s">
        <v>3026</v>
      </c>
      <c r="C427" s="57"/>
      <c r="D427" s="58"/>
      <c r="E427" s="21" t="str">
        <f t="shared" si="30"/>
        <v>REVISÕES E REPAROS</v>
      </c>
      <c r="F427" s="21" t="str">
        <f t="shared" si="31"/>
        <v/>
      </c>
      <c r="G427">
        <f t="shared" si="32"/>
        <v>0</v>
      </c>
      <c r="H427">
        <f t="shared" si="33"/>
        <v>0</v>
      </c>
      <c r="I427">
        <f t="shared" si="34"/>
        <v>0</v>
      </c>
    </row>
    <row r="428" ht="45" spans="1:9">
      <c r="A428" s="59">
        <v>130403</v>
      </c>
      <c r="B428" s="59" t="s">
        <v>3185</v>
      </c>
      <c r="C428" s="57" t="s">
        <v>2772</v>
      </c>
      <c r="D428" s="58">
        <v>100.35</v>
      </c>
      <c r="E428" s="21" t="str">
        <f t="shared" si="30"/>
        <v>RECOMPOSIÇÃO DE PISO CIMENTADO, COM ARGAMASSA DE CIMENTO E AREIA NO TRAÇO 1:3, COM 2 CM DE ESPESSURA, INCL. LASTRO</v>
      </c>
      <c r="F428" s="21" t="str">
        <f t="shared" si="31"/>
        <v>M2</v>
      </c>
      <c r="G428">
        <f t="shared" si="32"/>
        <v>96.99</v>
      </c>
      <c r="H428">
        <f t="shared" si="33"/>
        <v>76.66</v>
      </c>
      <c r="I428">
        <f t="shared" si="34"/>
        <v>76.66</v>
      </c>
    </row>
    <row r="429" spans="1:9">
      <c r="A429" s="56">
        <v>14</v>
      </c>
      <c r="B429" s="56" t="s">
        <v>3186</v>
      </c>
      <c r="C429" s="57"/>
      <c r="D429" s="58"/>
      <c r="E429" s="21" t="str">
        <f t="shared" si="30"/>
        <v>INSTALAÇÕES HIDRO-SANITÁRIAS</v>
      </c>
      <c r="F429" s="21" t="str">
        <f t="shared" si="31"/>
        <v/>
      </c>
      <c r="G429">
        <f t="shared" si="32"/>
        <v>0</v>
      </c>
      <c r="H429">
        <f t="shared" si="33"/>
        <v>0</v>
      </c>
      <c r="I429">
        <f t="shared" si="34"/>
        <v>0</v>
      </c>
    </row>
    <row r="430" ht="30" spans="1:9">
      <c r="A430" s="56">
        <v>1401</v>
      </c>
      <c r="B430" s="56" t="s">
        <v>3187</v>
      </c>
      <c r="C430" s="57"/>
      <c r="D430" s="58"/>
      <c r="E430" s="21" t="str">
        <f t="shared" si="30"/>
        <v>SUMIDOUROS, FOSSAS SÉPTICAS E FILTROS ANAERÓBIOS</v>
      </c>
      <c r="F430" s="21" t="str">
        <f t="shared" si="31"/>
        <v/>
      </c>
      <c r="G430">
        <f t="shared" si="32"/>
        <v>0</v>
      </c>
      <c r="H430">
        <f t="shared" si="33"/>
        <v>0</v>
      </c>
      <c r="I430">
        <f t="shared" si="34"/>
        <v>0</v>
      </c>
    </row>
    <row r="431" ht="75" spans="1:9">
      <c r="A431" s="59">
        <v>140102</v>
      </c>
      <c r="B431" s="59" t="s">
        <v>3188</v>
      </c>
      <c r="C431" s="57" t="s">
        <v>2794</v>
      </c>
      <c r="D431" s="60">
        <v>1372.03</v>
      </c>
      <c r="E431" s="21" t="str">
        <f t="shared" si="30"/>
        <v>FOSSA SÉPTICA DE ANÉIS PRÉ-MOLDADOS DE CONCRETO, DIÂMETRO 1.20 M, ALTURA ÚTIL DE 1.70M, COMPLETA, INCLUINDO TAMPA C/VISITA DE 60CM, CONCRETO P/FUNDO ESP.10 CM, E TUBO PARA LIGAÇÃO AO FILTRO</v>
      </c>
      <c r="F431" s="21" t="str">
        <f t="shared" si="31"/>
        <v>UND</v>
      </c>
      <c r="G431">
        <f t="shared" si="32"/>
        <v>1326.12</v>
      </c>
      <c r="H431">
        <f t="shared" si="33"/>
        <v>1048.15</v>
      </c>
      <c r="I431">
        <f t="shared" si="34"/>
        <v>1048.15</v>
      </c>
    </row>
    <row r="432" ht="75" spans="1:9">
      <c r="A432" s="59">
        <v>140103</v>
      </c>
      <c r="B432" s="59" t="s">
        <v>3189</v>
      </c>
      <c r="C432" s="57" t="s">
        <v>2794</v>
      </c>
      <c r="D432" s="60">
        <v>2089.2</v>
      </c>
      <c r="E432" s="21" t="str">
        <f t="shared" si="30"/>
        <v>FILTRO ANAERÓBIO DE ANÉIS PRÉ-MOLDADOS DE CONCRETO, DIÂMETRO DE 1.20M, ALTURA ÚTIL DE 1.80M, COMPLETO, INCL. TAMPA C/VISITA DE 60 CM, CONCRETO P/FUNDO ESP.10CM E TUBULAÇÃO DE SAÍDA DE ESGOTO</v>
      </c>
      <c r="F432" s="21" t="str">
        <f t="shared" si="31"/>
        <v>UND</v>
      </c>
      <c r="G432">
        <f t="shared" si="32"/>
        <v>2019.3</v>
      </c>
      <c r="H432">
        <f t="shared" si="33"/>
        <v>1596.03</v>
      </c>
      <c r="I432">
        <f t="shared" si="34"/>
        <v>1596.03</v>
      </c>
    </row>
    <row r="433" ht="90" spans="1:9">
      <c r="A433" s="59">
        <v>140108</v>
      </c>
      <c r="B433" s="59" t="s">
        <v>3190</v>
      </c>
      <c r="C433" s="57" t="s">
        <v>2794</v>
      </c>
      <c r="D433" s="60">
        <v>4252.8</v>
      </c>
      <c r="E433" s="21" t="str">
        <f t="shared" si="30"/>
        <v>FOSSA SÉPTICA DE ANÉIS PRÉ-MOLDADOS DE CONCRETO, DIÂMETRO 2.00 M, HÚTIL 2.0M COMPLETA, INCLUINDO TAMPA C/VISITA DE 60CM, CONCRETO P/ FUNDO ESP.10 CM, TUBO DE LIMPEZA E ESCAVAÇÃO, CONF. DETALHE EM PROJETO</v>
      </c>
      <c r="F433" s="21" t="str">
        <f t="shared" si="31"/>
        <v>UND</v>
      </c>
      <c r="G433">
        <f t="shared" si="32"/>
        <v>4110.5</v>
      </c>
      <c r="H433">
        <f t="shared" si="33"/>
        <v>3248.89</v>
      </c>
      <c r="I433">
        <f t="shared" si="34"/>
        <v>3248.89</v>
      </c>
    </row>
    <row r="434" ht="90" spans="1:9">
      <c r="A434" s="59">
        <v>140109</v>
      </c>
      <c r="B434" s="59" t="s">
        <v>3191</v>
      </c>
      <c r="C434" s="57" t="s">
        <v>2794</v>
      </c>
      <c r="D434" s="60">
        <v>4072.95</v>
      </c>
      <c r="E434" s="21" t="str">
        <f t="shared" si="30"/>
        <v>FILTRO ANAERÓBIO DE ANÉIS PRÉ-MOLDADOS DE CONCRETO, DIÂM. 2.0M, HÚTIL 2.0M, COMPL., INCL. TAMPA C/VISITA 60CM, CONCRETO P/ FUNDO ESP. 10CM, ESCAVAÇÃO, BRITA 4 E TUBULAÇÃO DE SAÍDA ESGOTO 150MM, CONF. PROJ.</v>
      </c>
      <c r="F434" s="21" t="str">
        <f t="shared" si="31"/>
        <v>UND</v>
      </c>
      <c r="G434">
        <f t="shared" si="32"/>
        <v>3936.67</v>
      </c>
      <c r="H434">
        <f t="shared" si="33"/>
        <v>3111.5</v>
      </c>
      <c r="I434">
        <f t="shared" si="34"/>
        <v>3111.5</v>
      </c>
    </row>
    <row r="435" spans="1:9">
      <c r="A435" s="56">
        <v>1402</v>
      </c>
      <c r="B435" s="56" t="s">
        <v>3192</v>
      </c>
      <c r="C435" s="57"/>
      <c r="D435" s="58"/>
      <c r="E435" s="21" t="str">
        <f t="shared" si="30"/>
        <v>ENTRADA DE ÁGUA</v>
      </c>
      <c r="F435" s="21" t="str">
        <f t="shared" si="31"/>
        <v/>
      </c>
      <c r="G435">
        <f t="shared" si="32"/>
        <v>0</v>
      </c>
      <c r="H435">
        <f t="shared" si="33"/>
        <v>0</v>
      </c>
      <c r="I435">
        <f t="shared" si="34"/>
        <v>0</v>
      </c>
    </row>
    <row r="436" ht="105" spans="1:9">
      <c r="A436" s="59">
        <v>140201</v>
      </c>
      <c r="B436" s="59" t="s">
        <v>3193</v>
      </c>
      <c r="C436" s="57" t="s">
        <v>2794</v>
      </c>
      <c r="D436" s="58">
        <v>273.11</v>
      </c>
      <c r="E436" s="21" t="str">
        <f t="shared" si="30"/>
        <v>PADRÃO DE ENTRADA D ÁGUA COM CAVALETE DE PVC PARA HIDRÔMETRO COM DIÂMETRO DE 3/4" - PADRÃO 1C DA CESAN. INSTALADO EM VÃO DE MURO PROTEGIDO COM GRADEAMENTO. INCLUSIVE BASE DE CONCRETO MAGRO, TUBULAÇÃO, CONEXÕES E REGISTRO. CONFERIR DETALHE.</v>
      </c>
      <c r="F436" s="21" t="str">
        <f t="shared" si="31"/>
        <v>UND</v>
      </c>
      <c r="G436">
        <f t="shared" si="32"/>
        <v>263.97</v>
      </c>
      <c r="H436">
        <f t="shared" si="33"/>
        <v>208.64</v>
      </c>
      <c r="I436">
        <f t="shared" si="34"/>
        <v>208.64</v>
      </c>
    </row>
    <row r="437" ht="105" spans="1:9">
      <c r="A437" s="59">
        <v>140207</v>
      </c>
      <c r="B437" s="59" t="s">
        <v>3194</v>
      </c>
      <c r="C437" s="57" t="s">
        <v>2794</v>
      </c>
      <c r="D437" s="58">
        <v>305.8</v>
      </c>
      <c r="E437" s="21" t="str">
        <f t="shared" si="30"/>
        <v>PADRÃO DE ENTRADA DÁGUA COM CAIXA TERMOPLÁSTICA PARA HIDRÔMETRO DE 3/4" - PADRÃO 1B DA CESAN. INSTALADO EMBUTIDO NA ALVENARIA. INCLUSIVE TUBULAÇÃO, CONEXÕES, REGISTRO, TUBO CAMISA E CAIXA COM TAMPA TRANSPARENTE. CONFERIR DETALHE.</v>
      </c>
      <c r="F437" s="21" t="str">
        <f t="shared" si="31"/>
        <v>UND</v>
      </c>
      <c r="G437">
        <f t="shared" si="32"/>
        <v>295.56</v>
      </c>
      <c r="H437">
        <f t="shared" si="33"/>
        <v>233.61</v>
      </c>
      <c r="I437">
        <f t="shared" si="34"/>
        <v>233.61</v>
      </c>
    </row>
    <row r="438" ht="105" spans="1:9">
      <c r="A438" s="59">
        <v>140208</v>
      </c>
      <c r="B438" s="59" t="s">
        <v>3195</v>
      </c>
      <c r="C438" s="57" t="s">
        <v>2794</v>
      </c>
      <c r="D438" s="58">
        <v>518.05</v>
      </c>
      <c r="E438" s="21" t="str">
        <f t="shared" si="30"/>
        <v>PADRÃO ENTRADA DÁGUA COM CAIXA ENTERRADA PARA HIDRÔMETRO COM DIÂMETRO DE 1" - PADRÃO 2B DA CESAN. CAIXA EM ALVENARIA 60X80X40CM E COM TAMPA ARTICULADA DE FERRO FUNDIDO, REGISTRO E CONEXÕES PARA INSTALAÇÃO DE HIDRÔMETRO. CONFERIR DETALHE</v>
      </c>
      <c r="F438" s="21" t="str">
        <f t="shared" si="31"/>
        <v>UND</v>
      </c>
      <c r="G438">
        <f t="shared" si="32"/>
        <v>500.72</v>
      </c>
      <c r="H438">
        <f t="shared" si="33"/>
        <v>395.76</v>
      </c>
      <c r="I438">
        <f t="shared" si="34"/>
        <v>395.76</v>
      </c>
    </row>
    <row r="439" ht="90" spans="1:9">
      <c r="A439" s="59">
        <v>140209</v>
      </c>
      <c r="B439" s="59" t="s">
        <v>3196</v>
      </c>
      <c r="C439" s="57" t="s">
        <v>2794</v>
      </c>
      <c r="D439" s="58">
        <v>217.75</v>
      </c>
      <c r="E439" s="21" t="str">
        <f t="shared" si="30"/>
        <v>MURETA P/ CAVALETE (PADRÃO 1B - CESAN) DE ALV. BLOCOS CERÂMICOS 10X20X20CM DEITADOS, DIMENSÕES 0.80X1.0X0.20M, PARA INSTALAÇÃO DE CAIXA TERMOPLASTICA, INCL REVEST. EM REBOCO E LASTRO CONCRETO ESP.10CM, EXCLUSIVE CAIXA E CAVALETE</v>
      </c>
      <c r="F439" s="21" t="str">
        <f t="shared" si="31"/>
        <v>UND</v>
      </c>
      <c r="G439">
        <f t="shared" si="32"/>
        <v>210.47</v>
      </c>
      <c r="H439">
        <f t="shared" si="33"/>
        <v>166.35</v>
      </c>
      <c r="I439">
        <f t="shared" si="34"/>
        <v>166.35</v>
      </c>
    </row>
    <row r="440" spans="1:9">
      <c r="A440" s="56">
        <v>1407</v>
      </c>
      <c r="B440" s="56" t="s">
        <v>3197</v>
      </c>
      <c r="C440" s="57"/>
      <c r="D440" s="58"/>
      <c r="E440" s="21" t="str">
        <f t="shared" si="30"/>
        <v>PONTOS HIDRO-SANITÁRIOS</v>
      </c>
      <c r="F440" s="21" t="str">
        <f t="shared" si="31"/>
        <v/>
      </c>
      <c r="G440">
        <f t="shared" si="32"/>
        <v>0</v>
      </c>
      <c r="H440">
        <f t="shared" si="33"/>
        <v>0</v>
      </c>
      <c r="I440">
        <f t="shared" si="34"/>
        <v>0</v>
      </c>
    </row>
    <row r="441" ht="30" spans="1:9">
      <c r="A441" s="59">
        <v>140701</v>
      </c>
      <c r="B441" s="59" t="s">
        <v>3198</v>
      </c>
      <c r="C441" s="57" t="s">
        <v>3199</v>
      </c>
      <c r="D441" s="58">
        <v>76.22</v>
      </c>
      <c r="E441" s="21" t="str">
        <f t="shared" si="30"/>
        <v>PONTO DE ÁGUA FRIA (LAVATÓRIO, TANQUE, PIA DE COZINHA, ETC...)</v>
      </c>
      <c r="F441" s="21" t="str">
        <f t="shared" si="31"/>
        <v>PT</v>
      </c>
      <c r="G441">
        <f t="shared" si="32"/>
        <v>73.67</v>
      </c>
      <c r="H441">
        <f t="shared" si="33"/>
        <v>58.23</v>
      </c>
      <c r="I441">
        <f t="shared" si="34"/>
        <v>58.23</v>
      </c>
    </row>
    <row r="442" ht="30" spans="1:9">
      <c r="A442" s="59">
        <v>140702</v>
      </c>
      <c r="B442" s="59" t="s">
        <v>3200</v>
      </c>
      <c r="C442" s="57" t="s">
        <v>3199</v>
      </c>
      <c r="D442" s="58">
        <v>137.14</v>
      </c>
      <c r="E442" s="21" t="str">
        <f t="shared" si="30"/>
        <v>PONTO COM REGISTRO DE PRESSÃO (CHUVEIRO, CAIXA DE DESCARGA, ETC...)</v>
      </c>
      <c r="F442" s="21" t="str">
        <f t="shared" si="31"/>
        <v>PT</v>
      </c>
      <c r="G442">
        <f t="shared" si="32"/>
        <v>132.56</v>
      </c>
      <c r="H442">
        <f t="shared" si="33"/>
        <v>104.77</v>
      </c>
      <c r="I442">
        <f t="shared" si="34"/>
        <v>104.77</v>
      </c>
    </row>
    <row r="443" ht="30" spans="1:9">
      <c r="A443" s="59">
        <v>140703</v>
      </c>
      <c r="B443" s="59" t="s">
        <v>3201</v>
      </c>
      <c r="C443" s="57" t="s">
        <v>3199</v>
      </c>
      <c r="D443" s="58">
        <v>266.58</v>
      </c>
      <c r="E443" s="21" t="str">
        <f t="shared" si="30"/>
        <v>PONTO DE TORNEIRA DE JARDIM (PARA PRAÇAS)</v>
      </c>
      <c r="F443" s="21" t="str">
        <f t="shared" si="31"/>
        <v>PT</v>
      </c>
      <c r="G443">
        <f t="shared" si="32"/>
        <v>257.66</v>
      </c>
      <c r="H443">
        <f t="shared" si="33"/>
        <v>203.65</v>
      </c>
      <c r="I443">
        <f t="shared" si="34"/>
        <v>203.65</v>
      </c>
    </row>
    <row r="444" ht="30" spans="1:9">
      <c r="A444" s="59">
        <v>140704</v>
      </c>
      <c r="B444" s="59" t="s">
        <v>3202</v>
      </c>
      <c r="C444" s="57" t="s">
        <v>3199</v>
      </c>
      <c r="D444" s="58">
        <v>303.71</v>
      </c>
      <c r="E444" s="21" t="str">
        <f t="shared" si="30"/>
        <v>PONTO DE VÁLVULA DE DESCARGA, INCLUSIVE VÁLVULA (SEM ACABAMENTO)</v>
      </c>
      <c r="F444" s="21" t="str">
        <f t="shared" si="31"/>
        <v>PT</v>
      </c>
      <c r="G444">
        <f t="shared" si="32"/>
        <v>293.55</v>
      </c>
      <c r="H444">
        <f t="shared" si="33"/>
        <v>232.02</v>
      </c>
      <c r="I444">
        <f t="shared" si="34"/>
        <v>232.02</v>
      </c>
    </row>
    <row r="445" ht="30" spans="1:9">
      <c r="A445" s="59">
        <v>140705</v>
      </c>
      <c r="B445" s="59" t="s">
        <v>3203</v>
      </c>
      <c r="C445" s="57" t="s">
        <v>3199</v>
      </c>
      <c r="D445" s="58">
        <v>92.18</v>
      </c>
      <c r="E445" s="21" t="str">
        <f t="shared" si="30"/>
        <v>PONTO PARA ESGOTO PRIMÁRIO (VASO SANITÁRIO)</v>
      </c>
      <c r="F445" s="21" t="str">
        <f t="shared" si="31"/>
        <v>PT</v>
      </c>
      <c r="G445">
        <f t="shared" si="32"/>
        <v>89.1</v>
      </c>
      <c r="H445">
        <f t="shared" si="33"/>
        <v>70.42</v>
      </c>
      <c r="I445">
        <f t="shared" si="34"/>
        <v>70.42</v>
      </c>
    </row>
    <row r="446" ht="30" spans="1:9">
      <c r="A446" s="59">
        <v>140706</v>
      </c>
      <c r="B446" s="59" t="s">
        <v>3204</v>
      </c>
      <c r="C446" s="57" t="s">
        <v>3199</v>
      </c>
      <c r="D446" s="58">
        <v>72.35</v>
      </c>
      <c r="E446" s="21" t="str">
        <f t="shared" si="30"/>
        <v>PONTO PARA ESGOTO SECUNDÁRIO (PIA, LAVATÓRIO, MICTÓRIO, TANQUE, BIDÊ, ETC...)</v>
      </c>
      <c r="F446" s="21" t="str">
        <f t="shared" si="31"/>
        <v>PT</v>
      </c>
      <c r="G446">
        <f t="shared" si="32"/>
        <v>69.93</v>
      </c>
      <c r="H446">
        <f t="shared" si="33"/>
        <v>55.27</v>
      </c>
      <c r="I446">
        <f t="shared" si="34"/>
        <v>55.27</v>
      </c>
    </row>
    <row r="447" ht="45" spans="1:9">
      <c r="A447" s="59">
        <v>140707</v>
      </c>
      <c r="B447" s="59" t="s">
        <v>3205</v>
      </c>
      <c r="C447" s="57" t="s">
        <v>3199</v>
      </c>
      <c r="D447" s="58">
        <v>129.76</v>
      </c>
      <c r="E447" s="21" t="str">
        <f t="shared" si="30"/>
        <v>PONTO PARA CAIXA SIFONADA, INCLUSIVE CAIXA SIFONADA PVC 150X150X50MM COM GRELHA EM PVC</v>
      </c>
      <c r="F447" s="21" t="str">
        <f t="shared" si="31"/>
        <v>PT</v>
      </c>
      <c r="G447">
        <f t="shared" si="32"/>
        <v>125.42</v>
      </c>
      <c r="H447">
        <f t="shared" si="33"/>
        <v>99.13</v>
      </c>
      <c r="I447">
        <f t="shared" si="34"/>
        <v>99.13</v>
      </c>
    </row>
    <row r="448" ht="30" spans="1:9">
      <c r="A448" s="59">
        <v>140708</v>
      </c>
      <c r="B448" s="59" t="s">
        <v>3206</v>
      </c>
      <c r="C448" s="57" t="s">
        <v>3199</v>
      </c>
      <c r="D448" s="58">
        <v>69.78</v>
      </c>
      <c r="E448" s="21" t="str">
        <f t="shared" si="30"/>
        <v>PONTO PARA RALO SIFONADO, INCLUSIVE RALO SIFONADO 100 X 40 MM C/ GRELHA EM PVC</v>
      </c>
      <c r="F448" s="21" t="str">
        <f t="shared" si="31"/>
        <v>PT</v>
      </c>
      <c r="G448">
        <f t="shared" si="32"/>
        <v>67.45</v>
      </c>
      <c r="H448">
        <f t="shared" si="33"/>
        <v>53.31</v>
      </c>
      <c r="I448">
        <f t="shared" si="34"/>
        <v>53.31</v>
      </c>
    </row>
    <row r="449" ht="30" spans="1:9">
      <c r="A449" s="59">
        <v>140709</v>
      </c>
      <c r="B449" s="59" t="s">
        <v>3207</v>
      </c>
      <c r="C449" s="57" t="s">
        <v>3199</v>
      </c>
      <c r="D449" s="58">
        <v>69.09</v>
      </c>
      <c r="E449" s="21" t="str">
        <f t="shared" ref="E449:E512" si="35">UPPER(B449)</f>
        <v>PONTO PARA RALO SECO, INCLUSIVE RALO PVC 10 CM COM GRELHA EM PVC</v>
      </c>
      <c r="F449" s="21" t="str">
        <f t="shared" ref="F449:F512" si="36">UPPER(C449)</f>
        <v>PT</v>
      </c>
      <c r="G449">
        <f t="shared" si="32"/>
        <v>66.78</v>
      </c>
      <c r="H449">
        <f t="shared" si="33"/>
        <v>52.78</v>
      </c>
      <c r="I449">
        <f t="shared" si="34"/>
        <v>52.78</v>
      </c>
    </row>
    <row r="450" ht="45" spans="1:9">
      <c r="A450" s="59">
        <v>140710</v>
      </c>
      <c r="B450" s="59" t="s">
        <v>3208</v>
      </c>
      <c r="C450" s="57" t="s">
        <v>2794</v>
      </c>
      <c r="D450" s="58">
        <v>155.2</v>
      </c>
      <c r="E450" s="21" t="str">
        <f t="shared" si="35"/>
        <v>PONTO PARA CAIXA SIFONADA, INCLUSIVE CAIXA SIFONADA PVC 150X150X50MM COM GRELHA EM AÇO INOX</v>
      </c>
      <c r="F450" s="21" t="str">
        <f t="shared" si="36"/>
        <v>UND</v>
      </c>
      <c r="G450">
        <f t="shared" si="32"/>
        <v>150</v>
      </c>
      <c r="H450">
        <f t="shared" si="33"/>
        <v>118.56</v>
      </c>
      <c r="I450">
        <f t="shared" si="34"/>
        <v>118.56</v>
      </c>
    </row>
    <row r="451" ht="45" spans="1:9">
      <c r="A451" s="59">
        <v>140711</v>
      </c>
      <c r="B451" s="59" t="s">
        <v>3209</v>
      </c>
      <c r="C451" s="57" t="s">
        <v>2794</v>
      </c>
      <c r="D451" s="58">
        <v>83.11</v>
      </c>
      <c r="E451" s="21" t="str">
        <f t="shared" si="35"/>
        <v>PONTO PARA RALO SIFONADO, INCLUSIVE RALO SIFONADO 100 X 40 MM C/ GRELHA EM AÇÕ INOX</v>
      </c>
      <c r="F451" s="21" t="str">
        <f t="shared" si="36"/>
        <v>UND</v>
      </c>
      <c r="G451">
        <f t="shared" si="32"/>
        <v>80.33</v>
      </c>
      <c r="H451">
        <f t="shared" si="33"/>
        <v>63.49</v>
      </c>
      <c r="I451">
        <f t="shared" si="34"/>
        <v>63.49</v>
      </c>
    </row>
    <row r="452" ht="60" spans="1:9">
      <c r="A452" s="59">
        <v>140712</v>
      </c>
      <c r="B452" s="59" t="s">
        <v>3210</v>
      </c>
      <c r="C452" s="57" t="s">
        <v>2794</v>
      </c>
      <c r="D452" s="58">
        <v>515.62</v>
      </c>
      <c r="E452" s="21" t="str">
        <f t="shared" si="35"/>
        <v>PONTO DE VÁLVULA DE DESCARGA, INCLUSIVE VÁLVULA E ACABAMENTO ANTI-VANDALISMO CROMADO REFERÊNCIA DOCOL, FABRIMAR E DECA</v>
      </c>
      <c r="F452" s="21" t="str">
        <f t="shared" si="36"/>
        <v>UND</v>
      </c>
      <c r="G452">
        <f t="shared" si="32"/>
        <v>498.36</v>
      </c>
      <c r="H452">
        <f t="shared" si="33"/>
        <v>393.9</v>
      </c>
      <c r="I452">
        <f t="shared" si="34"/>
        <v>393.9</v>
      </c>
    </row>
    <row r="453" ht="75" spans="1:9">
      <c r="A453" s="59">
        <v>140713</v>
      </c>
      <c r="B453" s="59" t="s">
        <v>3211</v>
      </c>
      <c r="C453" s="57" t="s">
        <v>2794</v>
      </c>
      <c r="D453" s="58">
        <v>877.83</v>
      </c>
      <c r="E453" s="21" t="str">
        <f t="shared" si="35"/>
        <v>PONTO DE VÁLVULA DE DESCARGA, INCLUSIVE VÁLVULA DE DESCARGA DE 50MM (1 1/2"), COM ACABAMENTO PARA VÁLVULA DE DESCARGA BENEFIT, MARCA DE REFERÊNCIA DOCOL OU EQUIVALENTE MOD. 00184906</v>
      </c>
      <c r="F453" s="21" t="str">
        <f t="shared" si="36"/>
        <v>UND</v>
      </c>
      <c r="G453">
        <f t="shared" si="32"/>
        <v>848.46</v>
      </c>
      <c r="H453">
        <f t="shared" si="33"/>
        <v>670.61</v>
      </c>
      <c r="I453">
        <f t="shared" si="34"/>
        <v>670.61</v>
      </c>
    </row>
    <row r="454" ht="105" spans="1:9">
      <c r="A454" s="59">
        <v>140714</v>
      </c>
      <c r="B454" s="59" t="s">
        <v>3212</v>
      </c>
      <c r="C454" s="57" t="s">
        <v>2794</v>
      </c>
      <c r="D454" s="58">
        <v>664.45</v>
      </c>
      <c r="E454" s="21" t="str">
        <f t="shared" si="35"/>
        <v>PONTO P/ VÁLVULA (MICTÓRIO) INCLUSIVE VÁLVULA COM ACABAMENTO MARCA DE REFERÊNCIA PRESSMATIC DOCOL, MOD. 17015106 E TUBO DE LIGAÇÃO P/MICTÓRIO ANTIVANDALISMO PRESSMATIC MOD. 00132606 MARCA DE REF. DOCOL OU EQUIVALENTE</v>
      </c>
      <c r="F454" s="21" t="str">
        <f t="shared" si="36"/>
        <v>UND</v>
      </c>
      <c r="G454">
        <f t="shared" si="32"/>
        <v>642.22</v>
      </c>
      <c r="H454">
        <f t="shared" si="33"/>
        <v>507.6</v>
      </c>
      <c r="I454">
        <f t="shared" si="34"/>
        <v>507.6</v>
      </c>
    </row>
    <row r="455" spans="1:9">
      <c r="A455" s="56">
        <v>1409</v>
      </c>
      <c r="B455" s="56" t="s">
        <v>3213</v>
      </c>
      <c r="C455" s="57"/>
      <c r="D455" s="58"/>
      <c r="E455" s="21" t="str">
        <f t="shared" si="35"/>
        <v>TUBULAÇÃO DE LIGAÇÃO DE CAIXAS</v>
      </c>
      <c r="F455" s="21" t="str">
        <f t="shared" si="36"/>
        <v/>
      </c>
      <c r="G455">
        <f t="shared" si="32"/>
        <v>0</v>
      </c>
      <c r="H455">
        <f t="shared" si="33"/>
        <v>0</v>
      </c>
      <c r="I455">
        <f t="shared" si="34"/>
        <v>0</v>
      </c>
    </row>
    <row r="456" ht="75" spans="1:9">
      <c r="A456" s="59">
        <v>140901</v>
      </c>
      <c r="B456" s="59" t="s">
        <v>3214</v>
      </c>
      <c r="C456" s="57" t="s">
        <v>2789</v>
      </c>
      <c r="D456" s="58">
        <v>80.65</v>
      </c>
      <c r="E456" s="21" t="str">
        <f t="shared" si="35"/>
        <v>TUBOS DE CONCRETO SIMPLES C1, DIÂMETRO 200 MM, COM REJUNTAMENTO DE ARGAMASSA DE CIMENTO, CAL HIDRATADA E AREIA NO TRAÇO 1:2:6, INCLUINDO ESCAVAÇÃO E BERÇO, CONF. NORMAS E ESPECIFICAÇÕES.</v>
      </c>
      <c r="F456" s="21" t="str">
        <f t="shared" si="36"/>
        <v>M</v>
      </c>
      <c r="G456">
        <f t="shared" ref="G456:G519" si="37">ROUND(H456*(1+$G$1),2)</f>
        <v>77.95</v>
      </c>
      <c r="H456">
        <f t="shared" ref="H456:H519" si="38">I456</f>
        <v>61.61</v>
      </c>
      <c r="I456">
        <f t="shared" ref="I456:I519" si="39">ROUND(D456/(1+$E$1),2)</f>
        <v>61.61</v>
      </c>
    </row>
    <row r="457" ht="90" spans="1:9">
      <c r="A457" s="59">
        <v>140902</v>
      </c>
      <c r="B457" s="59" t="s">
        <v>3215</v>
      </c>
      <c r="C457" s="57" t="s">
        <v>2789</v>
      </c>
      <c r="D457" s="58">
        <v>103.83</v>
      </c>
      <c r="E457" s="21" t="str">
        <f t="shared" si="35"/>
        <v>TUBOS DE CONCRETO SIMPLES C1, DIÂMETRO 300 MM, COM REJUNTAMENTO DE ARGAMASSA DE CIMENTO, CAL HIDRATADA E AREIA NO TRAÇO 1:2:6, INCLUINDO ESCAVAÇÃO E BERÇO, CONFORME NORMAS E ESPECIFICAÇÕES.</v>
      </c>
      <c r="F457" s="21" t="str">
        <f t="shared" si="36"/>
        <v>M</v>
      </c>
      <c r="G457">
        <f t="shared" si="37"/>
        <v>100.36</v>
      </c>
      <c r="H457">
        <f t="shared" si="38"/>
        <v>79.32</v>
      </c>
      <c r="I457">
        <f t="shared" si="39"/>
        <v>79.32</v>
      </c>
    </row>
    <row r="458" ht="45" spans="1:9">
      <c r="A458" s="59">
        <v>140903</v>
      </c>
      <c r="B458" s="59" t="s">
        <v>3216</v>
      </c>
      <c r="C458" s="57" t="s">
        <v>2789</v>
      </c>
      <c r="D458" s="58">
        <v>41.94</v>
      </c>
      <c r="E458" s="21" t="str">
        <f t="shared" si="35"/>
        <v>TUBO PVC RÍGIDO PARA ESGOTO NO DIÂMETRO DE 100MM INCLUINDO ESCAVAÇÃO E ATERRO COM AREIA</v>
      </c>
      <c r="F458" s="21" t="str">
        <f t="shared" si="36"/>
        <v>M</v>
      </c>
      <c r="G458">
        <f t="shared" si="37"/>
        <v>40.54</v>
      </c>
      <c r="H458">
        <f t="shared" si="38"/>
        <v>32.04</v>
      </c>
      <c r="I458">
        <f t="shared" si="39"/>
        <v>32.04</v>
      </c>
    </row>
    <row r="459" ht="45" spans="1:9">
      <c r="A459" s="59">
        <v>140904</v>
      </c>
      <c r="B459" s="59" t="s">
        <v>3217</v>
      </c>
      <c r="C459" s="57" t="s">
        <v>2789</v>
      </c>
      <c r="D459" s="58">
        <v>75.25</v>
      </c>
      <c r="E459" s="21" t="str">
        <f t="shared" si="35"/>
        <v>TUBO PVC RÍGIDO PARA ESGOTO NO DIÂMETRO DE 150MM INCLUINDO ESCAVAÇÃO E ATERRO COM AREIA</v>
      </c>
      <c r="F459" s="21" t="str">
        <f t="shared" si="36"/>
        <v>M</v>
      </c>
      <c r="G459">
        <f t="shared" si="37"/>
        <v>72.74</v>
      </c>
      <c r="H459">
        <f t="shared" si="38"/>
        <v>57.49</v>
      </c>
      <c r="I459">
        <f t="shared" si="39"/>
        <v>57.49</v>
      </c>
    </row>
    <row r="460" ht="45" spans="1:9">
      <c r="A460" s="59">
        <v>140905</v>
      </c>
      <c r="B460" s="59" t="s">
        <v>3218</v>
      </c>
      <c r="C460" s="57" t="s">
        <v>2789</v>
      </c>
      <c r="D460" s="58">
        <v>102.73</v>
      </c>
      <c r="E460" s="21" t="str">
        <f t="shared" si="35"/>
        <v>TUBO PVC RÍGIDO PARA ESGOTO NO DIÂMETRO DE 200MM INCLUINDO ESCAVAÇÃO E ATERRO COM AREIA</v>
      </c>
      <c r="F460" s="21" t="str">
        <f t="shared" si="36"/>
        <v>M</v>
      </c>
      <c r="G460">
        <f t="shared" si="37"/>
        <v>99.29</v>
      </c>
      <c r="H460">
        <f t="shared" si="38"/>
        <v>78.48</v>
      </c>
      <c r="I460">
        <f t="shared" si="39"/>
        <v>78.48</v>
      </c>
    </row>
    <row r="461" ht="45" spans="1:9">
      <c r="A461" s="59">
        <v>140906</v>
      </c>
      <c r="B461" s="59" t="s">
        <v>3219</v>
      </c>
      <c r="C461" s="57" t="s">
        <v>2789</v>
      </c>
      <c r="D461" s="58">
        <v>41.02</v>
      </c>
      <c r="E461" s="21" t="str">
        <f t="shared" si="35"/>
        <v>TUBO PVC RÍGIDO PARA ESGOTO NO DIÂMETRO DE 75 MM INCLUINDO ESCAVAÇÃO E ATERRO COM AREIA</v>
      </c>
      <c r="F461" s="21" t="str">
        <f t="shared" si="36"/>
        <v>M</v>
      </c>
      <c r="G461">
        <f t="shared" si="37"/>
        <v>39.65</v>
      </c>
      <c r="H461">
        <f t="shared" si="38"/>
        <v>31.34</v>
      </c>
      <c r="I461">
        <f t="shared" si="39"/>
        <v>31.34</v>
      </c>
    </row>
    <row r="462" ht="30" spans="1:9">
      <c r="A462" s="56">
        <v>1411</v>
      </c>
      <c r="B462" s="56" t="s">
        <v>3220</v>
      </c>
      <c r="C462" s="57"/>
      <c r="D462" s="58"/>
      <c r="E462" s="21" t="str">
        <f t="shared" si="35"/>
        <v>CAIXAS EMPREGANDO ARGAMASSA DE CIMENTO, CAL E AREIA</v>
      </c>
      <c r="F462" s="21" t="str">
        <f t="shared" si="36"/>
        <v/>
      </c>
      <c r="G462">
        <f t="shared" si="37"/>
        <v>0</v>
      </c>
      <c r="H462">
        <f t="shared" si="38"/>
        <v>0</v>
      </c>
      <c r="I462">
        <f t="shared" si="39"/>
        <v>0</v>
      </c>
    </row>
    <row r="463" ht="105" spans="1:9">
      <c r="A463" s="59">
        <v>141101</v>
      </c>
      <c r="B463" s="59" t="s">
        <v>3221</v>
      </c>
      <c r="C463" s="57" t="s">
        <v>2794</v>
      </c>
      <c r="D463" s="58">
        <v>447.87</v>
      </c>
      <c r="E463" s="21" t="str">
        <f t="shared" si="35"/>
        <v>CAIXAS DE INSPEÇÃO DE ALV. BLOCOS CONCRETO 9X19X39CM, DIM, 60X60CM E HMÁX = 1M, COM TAMPA DE CONC. ESP. 5CM, LASTRO DE CONC. ESP. 10CM, REVEST INTERN. C/ CHAPISCO E REBOCO IMPERMEABILIZADO, INCL. ESCAVAÇÃO, REATERRO E ENCHIMENTO</v>
      </c>
      <c r="F463" s="21" t="str">
        <f t="shared" si="36"/>
        <v>UND</v>
      </c>
      <c r="G463">
        <f t="shared" si="37"/>
        <v>432.89</v>
      </c>
      <c r="H463">
        <f t="shared" si="38"/>
        <v>342.15</v>
      </c>
      <c r="I463">
        <f t="shared" si="39"/>
        <v>342.15</v>
      </c>
    </row>
    <row r="464" ht="105" spans="1:9">
      <c r="A464" s="59">
        <v>141102</v>
      </c>
      <c r="B464" s="59" t="s">
        <v>3222</v>
      </c>
      <c r="C464" s="57" t="s">
        <v>2794</v>
      </c>
      <c r="D464" s="58">
        <v>441.72</v>
      </c>
      <c r="E464" s="21" t="str">
        <f t="shared" si="35"/>
        <v>CAIXA DE AREIA DE ALVENARIA DE BLOCOS DE CONCRETO 9X19X39CM, DIM. 60X60CM E HMÁX=1M, C/ TAMPA EM CONCRETO ESP. 5CM, LASTRO CONCRETO ESP. 10CM, REVESTIDA INTERN. C/ CHAPISCO E REBOCO IMPERMEABILIZANTE, INCL. ESCAVAÇÃO E REATERRO</v>
      </c>
      <c r="F464" s="21" t="str">
        <f t="shared" si="36"/>
        <v>UND</v>
      </c>
      <c r="G464">
        <f t="shared" si="37"/>
        <v>426.94</v>
      </c>
      <c r="H464">
        <f t="shared" si="38"/>
        <v>337.45</v>
      </c>
      <c r="I464">
        <f t="shared" si="39"/>
        <v>337.45</v>
      </c>
    </row>
    <row r="465" ht="105" spans="1:9">
      <c r="A465" s="59">
        <v>141103</v>
      </c>
      <c r="B465" s="59" t="s">
        <v>3223</v>
      </c>
      <c r="C465" s="57" t="s">
        <v>2794</v>
      </c>
      <c r="D465" s="58">
        <v>492.17</v>
      </c>
      <c r="E465" s="21" t="str">
        <f t="shared" si="35"/>
        <v>CAIXA SIFONADA ESPECIAL DE ALV. BLOCO CONC.9X19X39CM, DIM 60X60CM E HMÁX=1M, C/ TAMPA EM CONCRETO ESP.5CM, LASTRO CONC.ESP.10CM, REVEST. INTERN. C/CHAP. E REB. IMPERMEAB. ESCAV, REATERRO E CURVA CURTA C/ VISITA E PLUG EM PVC 100MM</v>
      </c>
      <c r="F465" s="21" t="str">
        <f t="shared" si="36"/>
        <v>UND</v>
      </c>
      <c r="G465">
        <f t="shared" si="37"/>
        <v>475.7</v>
      </c>
      <c r="H465">
        <f t="shared" si="38"/>
        <v>375.99</v>
      </c>
      <c r="I465">
        <f t="shared" si="39"/>
        <v>375.99</v>
      </c>
    </row>
    <row r="466" ht="105" spans="1:9">
      <c r="A466" s="59">
        <v>141104</v>
      </c>
      <c r="B466" s="59" t="s">
        <v>3224</v>
      </c>
      <c r="C466" s="57" t="s">
        <v>2794</v>
      </c>
      <c r="D466" s="58">
        <v>482.8</v>
      </c>
      <c r="E466" s="21" t="str">
        <f t="shared" si="35"/>
        <v>CAIXA DE GORDURA DE ALV. BLOCO CONCRETO 9X19X39CM, DIM.60X60CM E HMÁX=1M, COM TAMPA EM CONCRETO ESP.5CM, LASTRO CONCRETO ESP.10CM, REVESTIDA INTERN. C/ CHAPISCO E REBOCO IMPERMEAB, ESCAVAÇÃO, REATERRO E PAREDE INTERNA EM CONCRETO</v>
      </c>
      <c r="F466" s="21" t="str">
        <f t="shared" si="36"/>
        <v>UND</v>
      </c>
      <c r="G466">
        <f t="shared" si="37"/>
        <v>466.64</v>
      </c>
      <c r="H466">
        <f t="shared" si="38"/>
        <v>368.83</v>
      </c>
      <c r="I466">
        <f t="shared" si="39"/>
        <v>368.83</v>
      </c>
    </row>
    <row r="467" ht="105" spans="1:9">
      <c r="A467" s="59">
        <v>141105</v>
      </c>
      <c r="B467" s="59" t="s">
        <v>3225</v>
      </c>
      <c r="C467" s="57" t="s">
        <v>2794</v>
      </c>
      <c r="D467" s="58">
        <v>463.62</v>
      </c>
      <c r="E467" s="21" t="str">
        <f t="shared" si="35"/>
        <v>CAIXA RETENTORA DE MATÉRIA SÓLIDA DE ALV. BLOCO CONC.9X19X39CM, DIM 60X60CM E HMÁX=1M, C/ TAMPA CONC. ESP.5CM, LASTRO CONC. ESP.10CM, REVEST. INTERNAMENTE C/ CHAP, REB. IMPERMEAB., ESCAVAÇÃO, REATERRO E PAREDE INT. EM CONCRETO</v>
      </c>
      <c r="F467" s="21" t="str">
        <f t="shared" si="36"/>
        <v>UND</v>
      </c>
      <c r="G467">
        <f t="shared" si="37"/>
        <v>448.11</v>
      </c>
      <c r="H467">
        <f t="shared" si="38"/>
        <v>354.18</v>
      </c>
      <c r="I467">
        <f t="shared" si="39"/>
        <v>354.18</v>
      </c>
    </row>
    <row r="468" ht="105" spans="1:9">
      <c r="A468" s="59">
        <v>141106</v>
      </c>
      <c r="B468" s="59" t="s">
        <v>3226</v>
      </c>
      <c r="C468" s="57" t="s">
        <v>2794</v>
      </c>
      <c r="D468" s="58">
        <v>641.55</v>
      </c>
      <c r="E468" s="21" t="str">
        <f t="shared" si="35"/>
        <v>CAIXAS DE INSPEÇÃO DE ALV. BLOCOS CONCRETO 9X19X39CM, DIM.100X60CM E HMÁX = 1M, COM TAMPA DE CONC. ESP. 5CM, LASTRO DE CONC. ESP. 10CM, REVEST INTERN. C/ CHAPISCO E REBOCO IMPERMEABILIZADO, INCL. ESCAVAÇÃO, REATERRO E ENCHIMENTO</v>
      </c>
      <c r="F468" s="21" t="str">
        <f t="shared" si="36"/>
        <v>UND</v>
      </c>
      <c r="G468">
        <f t="shared" si="37"/>
        <v>620.09</v>
      </c>
      <c r="H468">
        <f t="shared" si="38"/>
        <v>490.11</v>
      </c>
      <c r="I468">
        <f t="shared" si="39"/>
        <v>490.11</v>
      </c>
    </row>
    <row r="469" ht="105" spans="1:9">
      <c r="A469" s="59">
        <v>141107</v>
      </c>
      <c r="B469" s="59" t="s">
        <v>3227</v>
      </c>
      <c r="C469" s="57" t="s">
        <v>2794</v>
      </c>
      <c r="D469" s="58">
        <v>631.03</v>
      </c>
      <c r="E469" s="21" t="str">
        <f t="shared" si="35"/>
        <v>CAIXA DE GORDURA SIMPLES DE ALV. BLOCO CONCR.9X19X39CM, DIM.80X60CM E HMÁX=1M, COM TAMPA EM CONCR.ESP.5CM, LASTRO CONCR.ESP.10CM, REVESTIDA INTERN. C/ CHAPISCO E REBOCO IMPERMEAB, ESCAVAÇÃO, REATERRO E PAREDE INTERNA EM CONCR.</v>
      </c>
      <c r="F469" s="21" t="str">
        <f t="shared" si="36"/>
        <v>UND</v>
      </c>
      <c r="G469">
        <f t="shared" si="37"/>
        <v>609.91</v>
      </c>
      <c r="H469">
        <f t="shared" si="38"/>
        <v>482.07</v>
      </c>
      <c r="I469">
        <f t="shared" si="39"/>
        <v>482.07</v>
      </c>
    </row>
    <row r="470" ht="105" spans="1:9">
      <c r="A470" s="59">
        <v>141108</v>
      </c>
      <c r="B470" s="59" t="s">
        <v>3228</v>
      </c>
      <c r="C470" s="57" t="s">
        <v>2794</v>
      </c>
      <c r="D470" s="58">
        <v>907.28</v>
      </c>
      <c r="E470" s="21" t="str">
        <f t="shared" si="35"/>
        <v>CAIXA DE GORDURA ESPECIAL DE ALV. BLOCO CONCR. 9X19X39CM, DIM.60X60CM E HMÁX=1M, COM TAMPA EM CONCR.ESP.5CM, LASTRO CONCR.ESP.10CM, REVESTIDA INTERN. C/ CHAPISCO E REBOCO IMPERMEAB, ESCAVAÇÃO, REATERRO E PAREDE INTERNA EM CONCR.</v>
      </c>
      <c r="F470" s="21" t="str">
        <f t="shared" si="36"/>
        <v>UND</v>
      </c>
      <c r="G470">
        <f t="shared" si="37"/>
        <v>876.92</v>
      </c>
      <c r="H470">
        <f t="shared" si="38"/>
        <v>693.11</v>
      </c>
      <c r="I470">
        <f t="shared" si="39"/>
        <v>693.11</v>
      </c>
    </row>
    <row r="471" ht="60" spans="1:9">
      <c r="A471" s="59">
        <v>141109</v>
      </c>
      <c r="B471" s="59" t="s">
        <v>3229</v>
      </c>
      <c r="C471" s="57" t="s">
        <v>2789</v>
      </c>
      <c r="D471" s="58">
        <v>122.64</v>
      </c>
      <c r="E471" s="21" t="str">
        <f t="shared" si="35"/>
        <v>GRELHA LARGURA 20 CM DE FERRO REDONDO DE 1/2" A CADA 3 CM, CONTORNO COM BARRA DE FERRO DE 3/4" X 1/8" E CAIXILHO DE CANTONEIRA DE 1" X 3/16"</v>
      </c>
      <c r="F471" s="21" t="str">
        <f t="shared" si="36"/>
        <v>M</v>
      </c>
      <c r="G471">
        <f t="shared" si="37"/>
        <v>118.54</v>
      </c>
      <c r="H471">
        <f t="shared" si="38"/>
        <v>93.69</v>
      </c>
      <c r="I471">
        <f t="shared" si="39"/>
        <v>93.69</v>
      </c>
    </row>
    <row r="472" ht="105" spans="1:9">
      <c r="A472" s="59">
        <v>141110</v>
      </c>
      <c r="B472" s="59" t="s">
        <v>3230</v>
      </c>
      <c r="C472" s="57" t="s">
        <v>2794</v>
      </c>
      <c r="D472" s="58">
        <v>628.48</v>
      </c>
      <c r="E472" s="21" t="str">
        <f t="shared" si="35"/>
        <v>CAIXA DE INSPEÇÃO EM ALV. BLOCO CONCRETO 9X19X39CM, DIM. 60X60CM E HMÁX=1M, C/ TAMPA DE FERRO FUNDIDO 40X40CM, LASTRO DE CONCRETO ESP.10CM, REVEST. INTERNO C/ CHAPISCO E REBOCO IMPERMEABILIZ, INCL. ESCAVAÇÃO, REATERRO E ENCHIMENTO</v>
      </c>
      <c r="F472" s="21" t="str">
        <f t="shared" si="36"/>
        <v>UND</v>
      </c>
      <c r="G472">
        <f t="shared" si="37"/>
        <v>607.45</v>
      </c>
      <c r="H472">
        <f t="shared" si="38"/>
        <v>480.12</v>
      </c>
      <c r="I472">
        <f t="shared" si="39"/>
        <v>480.12</v>
      </c>
    </row>
    <row r="473" ht="90" spans="1:9">
      <c r="A473" s="59">
        <v>141111</v>
      </c>
      <c r="B473" s="59" t="s">
        <v>3231</v>
      </c>
      <c r="C473" s="57" t="s">
        <v>2794</v>
      </c>
      <c r="D473" s="58">
        <v>622.32</v>
      </c>
      <c r="E473" s="21" t="str">
        <f t="shared" si="35"/>
        <v>CAIXA DE AREIA EM ALV. DE BLOCO DE CONCRETO 9X19X39, DIM. 60X60CM E HMÁX=1M, C/ TAMPA EM FERRO FUNDIDO, LASTRO DE CONCRETO ESP. 10CM, REVEST. INT. C/ CHAPISCO E REBOCO IMPERMEABILIZADO, INCL. ESCAVAÇÃO E REATERRO</v>
      </c>
      <c r="F473" s="21" t="str">
        <f t="shared" si="36"/>
        <v>UND</v>
      </c>
      <c r="G473">
        <f t="shared" si="37"/>
        <v>601.5</v>
      </c>
      <c r="H473">
        <f t="shared" si="38"/>
        <v>475.42</v>
      </c>
      <c r="I473">
        <f t="shared" si="39"/>
        <v>475.42</v>
      </c>
    </row>
    <row r="474" ht="105" spans="1:9">
      <c r="A474" s="59">
        <v>141112</v>
      </c>
      <c r="B474" s="59" t="s">
        <v>3232</v>
      </c>
      <c r="C474" s="57" t="s">
        <v>2794</v>
      </c>
      <c r="D474" s="58">
        <v>672.76</v>
      </c>
      <c r="E474" s="21" t="str">
        <f t="shared" si="35"/>
        <v>CAIXA SIFONADA ESPECIAL EM ALV. BLOCO CONCR. 9X19X39CM, DIM. 60X60CM E HMÁX=1M. C/ TAMPA EM FERRO FUNDIDO, LASTRO CONC. ESP.10CM, REVEST. INT. C/ CHAP. E REBOCO IMPERM., INCL. ESC, REATERRO E CURVA CURTA C/ VISITA E PLUG PVC 100MM</v>
      </c>
      <c r="F474" s="21" t="str">
        <f t="shared" si="36"/>
        <v>UND</v>
      </c>
      <c r="G474">
        <f t="shared" si="37"/>
        <v>650.25</v>
      </c>
      <c r="H474">
        <f t="shared" si="38"/>
        <v>513.95</v>
      </c>
      <c r="I474">
        <f t="shared" si="39"/>
        <v>513.95</v>
      </c>
    </row>
    <row r="475" ht="90" spans="1:9">
      <c r="A475" s="59">
        <v>141113</v>
      </c>
      <c r="B475" s="59" t="s">
        <v>3233</v>
      </c>
      <c r="C475" s="57" t="s">
        <v>2794</v>
      </c>
      <c r="D475" s="58">
        <v>663.41</v>
      </c>
      <c r="E475" s="21" t="str">
        <f t="shared" si="35"/>
        <v>CAIXA DE GORDURA EM ALV. BLOCO 9X19X39CM, DIM. 60X60CM E HMÁX=1.0M, C/ TAMPA DE FERRO FUNDIDO, LASTRO CONCR. ESP. 10CM, REVEST. INTERN. C/ CHAPISCO E REBOCO IMPERMEAB., ESCAVAÇÃO, REATERRO E PAREDE INT. EM CONCRETO</v>
      </c>
      <c r="F475" s="21" t="str">
        <f t="shared" si="36"/>
        <v>UND</v>
      </c>
      <c r="G475">
        <f t="shared" si="37"/>
        <v>641.22</v>
      </c>
      <c r="H475">
        <f t="shared" si="38"/>
        <v>506.81</v>
      </c>
      <c r="I475">
        <f t="shared" si="39"/>
        <v>506.81</v>
      </c>
    </row>
    <row r="476" ht="90" spans="1:9">
      <c r="A476" s="59">
        <v>141114</v>
      </c>
      <c r="B476" s="59" t="s">
        <v>3234</v>
      </c>
      <c r="C476" s="57" t="s">
        <v>2794</v>
      </c>
      <c r="D476" s="58">
        <v>644.22</v>
      </c>
      <c r="E476" s="21" t="str">
        <f t="shared" si="35"/>
        <v>CAIXA RETENTORA DE MAT. SÓLIDA EM ALV. BLOCO CONC.9X19X39CM, DIM.60X60CM E HMÁX=1M, C/ TAMPA DE FERRO FUND., LASTRO CONC. ESP.10CM, REVEST. INT. C/ CHAP. E REB. IMPERMEAB., ESC. REATERRO E PAREDE INT. EM CONCRETO</v>
      </c>
      <c r="F476" s="21" t="str">
        <f t="shared" si="36"/>
        <v>UND</v>
      </c>
      <c r="G476">
        <f t="shared" si="37"/>
        <v>622.67</v>
      </c>
      <c r="H476">
        <f t="shared" si="38"/>
        <v>492.15</v>
      </c>
      <c r="I476">
        <f t="shared" si="39"/>
        <v>492.15</v>
      </c>
    </row>
    <row r="477" spans="1:9">
      <c r="A477" s="56">
        <v>1412</v>
      </c>
      <c r="B477" s="56" t="s">
        <v>3235</v>
      </c>
      <c r="C477" s="57"/>
      <c r="D477" s="58"/>
      <c r="E477" s="21" t="str">
        <f t="shared" si="35"/>
        <v>REDE DE ÁGUA FRIA - TUBOS METÁLICOS</v>
      </c>
      <c r="F477" s="21" t="str">
        <f t="shared" si="36"/>
        <v/>
      </c>
      <c r="G477">
        <f t="shared" si="37"/>
        <v>0</v>
      </c>
      <c r="H477">
        <f t="shared" si="38"/>
        <v>0</v>
      </c>
      <c r="I477">
        <f t="shared" si="39"/>
        <v>0</v>
      </c>
    </row>
    <row r="478" ht="30" spans="1:9">
      <c r="A478" s="59">
        <v>141210</v>
      </c>
      <c r="B478" s="59" t="s">
        <v>3236</v>
      </c>
      <c r="C478" s="57" t="s">
        <v>2789</v>
      </c>
      <c r="D478" s="58">
        <v>45.88</v>
      </c>
      <c r="E478" s="21" t="str">
        <f t="shared" si="35"/>
        <v>TUBO DE AÇO GALVANIZADO, INCLUSIVE CONEXÕES, DIÂM. 15MM (1/2")</v>
      </c>
      <c r="F478" s="21" t="str">
        <f t="shared" si="36"/>
        <v>M</v>
      </c>
      <c r="G478">
        <f t="shared" si="37"/>
        <v>44.35</v>
      </c>
      <c r="H478">
        <f t="shared" si="38"/>
        <v>35.05</v>
      </c>
      <c r="I478">
        <f t="shared" si="39"/>
        <v>35.05</v>
      </c>
    </row>
    <row r="479" ht="30" spans="1:9">
      <c r="A479" s="59">
        <v>141211</v>
      </c>
      <c r="B479" s="59" t="s">
        <v>3237</v>
      </c>
      <c r="C479" s="57" t="s">
        <v>2789</v>
      </c>
      <c r="D479" s="58">
        <v>54.27</v>
      </c>
      <c r="E479" s="21" t="str">
        <f t="shared" si="35"/>
        <v>TUBO DE AÇO GALVANIZADO, INCLUSIVE CONEXÕES, DIÂM. 20MM (3/4")</v>
      </c>
      <c r="F479" s="21" t="str">
        <f t="shared" si="36"/>
        <v>M</v>
      </c>
      <c r="G479">
        <f t="shared" si="37"/>
        <v>52.46</v>
      </c>
      <c r="H479">
        <f t="shared" si="38"/>
        <v>41.46</v>
      </c>
      <c r="I479">
        <f t="shared" si="39"/>
        <v>41.46</v>
      </c>
    </row>
    <row r="480" ht="30" spans="1:9">
      <c r="A480" s="59">
        <v>141212</v>
      </c>
      <c r="B480" s="59" t="s">
        <v>3238</v>
      </c>
      <c r="C480" s="57" t="s">
        <v>2789</v>
      </c>
      <c r="D480" s="58">
        <v>74.46</v>
      </c>
      <c r="E480" s="21" t="str">
        <f t="shared" si="35"/>
        <v>TUBO DE AÇO GALVANIZADO, INCLUSIVE CONEXÕES, DIÂM. 25MM (1")</v>
      </c>
      <c r="F480" s="21" t="str">
        <f t="shared" si="36"/>
        <v>M</v>
      </c>
      <c r="G480">
        <f t="shared" si="37"/>
        <v>71.96</v>
      </c>
      <c r="H480">
        <f t="shared" si="38"/>
        <v>56.88</v>
      </c>
      <c r="I480">
        <f t="shared" si="39"/>
        <v>56.88</v>
      </c>
    </row>
    <row r="481" ht="30" spans="1:9">
      <c r="A481" s="59">
        <v>141213</v>
      </c>
      <c r="B481" s="59" t="s">
        <v>3239</v>
      </c>
      <c r="C481" s="57" t="s">
        <v>2789</v>
      </c>
      <c r="D481" s="58">
        <v>87</v>
      </c>
      <c r="E481" s="21" t="str">
        <f t="shared" si="35"/>
        <v>TUBO DE AÇO GALVANIZADO, INCLUSIVE CONEXÕES, DIÂM. 32MM (11/4")</v>
      </c>
      <c r="F481" s="21" t="str">
        <f t="shared" si="36"/>
        <v>M</v>
      </c>
      <c r="G481">
        <f t="shared" si="37"/>
        <v>84.09</v>
      </c>
      <c r="H481">
        <f t="shared" si="38"/>
        <v>66.46</v>
      </c>
      <c r="I481">
        <f t="shared" si="39"/>
        <v>66.46</v>
      </c>
    </row>
    <row r="482" ht="30" spans="1:9">
      <c r="A482" s="59">
        <v>141214</v>
      </c>
      <c r="B482" s="59" t="s">
        <v>3240</v>
      </c>
      <c r="C482" s="57" t="s">
        <v>2789</v>
      </c>
      <c r="D482" s="58">
        <v>100.95</v>
      </c>
      <c r="E482" s="21" t="str">
        <f t="shared" si="35"/>
        <v>TUBO DE AÇO GALVANIZADO, INCLUSIVE CONEXÕES, DIÂM. 40MM (11/2")</v>
      </c>
      <c r="F482" s="21" t="str">
        <f t="shared" si="36"/>
        <v>M</v>
      </c>
      <c r="G482">
        <f t="shared" si="37"/>
        <v>97.57</v>
      </c>
      <c r="H482">
        <f t="shared" si="38"/>
        <v>77.12</v>
      </c>
      <c r="I482">
        <f t="shared" si="39"/>
        <v>77.12</v>
      </c>
    </row>
    <row r="483" ht="30" spans="1:9">
      <c r="A483" s="59">
        <v>141215</v>
      </c>
      <c r="B483" s="59" t="s">
        <v>3241</v>
      </c>
      <c r="C483" s="57" t="s">
        <v>2789</v>
      </c>
      <c r="D483" s="58">
        <v>123.95</v>
      </c>
      <c r="E483" s="21" t="str">
        <f t="shared" si="35"/>
        <v>TUBO DE AÇO GALVANIZADO, INCLUSIVE CONEXÕES, DIÂM. 50MM (2")</v>
      </c>
      <c r="F483" s="21" t="str">
        <f t="shared" si="36"/>
        <v>M</v>
      </c>
      <c r="G483">
        <f t="shared" si="37"/>
        <v>119.8</v>
      </c>
      <c r="H483">
        <f t="shared" si="38"/>
        <v>94.69</v>
      </c>
      <c r="I483">
        <f t="shared" si="39"/>
        <v>94.69</v>
      </c>
    </row>
    <row r="484" ht="30" spans="1:9">
      <c r="A484" s="59">
        <v>141216</v>
      </c>
      <c r="B484" s="59" t="s">
        <v>3242</v>
      </c>
      <c r="C484" s="57" t="s">
        <v>2789</v>
      </c>
      <c r="D484" s="58">
        <v>155.31</v>
      </c>
      <c r="E484" s="21" t="str">
        <f t="shared" si="35"/>
        <v>TUBO DE AÇO GALVANIZADO, INCLUSIVE CONEXÕES, DIÂM. 65MM (21/2")</v>
      </c>
      <c r="F484" s="21" t="str">
        <f t="shared" si="36"/>
        <v>M</v>
      </c>
      <c r="G484">
        <f t="shared" si="37"/>
        <v>150.12</v>
      </c>
      <c r="H484">
        <f t="shared" si="38"/>
        <v>118.65</v>
      </c>
      <c r="I484">
        <f t="shared" si="39"/>
        <v>118.65</v>
      </c>
    </row>
    <row r="485" ht="30" spans="1:9">
      <c r="A485" s="59">
        <v>141217</v>
      </c>
      <c r="B485" s="59" t="s">
        <v>3243</v>
      </c>
      <c r="C485" s="57" t="s">
        <v>2789</v>
      </c>
      <c r="D485" s="58">
        <v>174.71</v>
      </c>
      <c r="E485" s="21" t="str">
        <f t="shared" si="35"/>
        <v>TUBO DE AÇO GALVANIZADO, INCLUSIVE CONEXÕES, DIÂM. 80MM (3")</v>
      </c>
      <c r="F485" s="21" t="str">
        <f t="shared" si="36"/>
        <v>M</v>
      </c>
      <c r="G485">
        <f t="shared" si="37"/>
        <v>168.87</v>
      </c>
      <c r="H485">
        <f t="shared" si="38"/>
        <v>133.47</v>
      </c>
      <c r="I485">
        <f t="shared" si="39"/>
        <v>133.47</v>
      </c>
    </row>
    <row r="486" ht="30" spans="1:9">
      <c r="A486" s="59">
        <v>141218</v>
      </c>
      <c r="B486" s="59" t="s">
        <v>3244</v>
      </c>
      <c r="C486" s="57" t="s">
        <v>2789</v>
      </c>
      <c r="D486" s="58">
        <v>222.54</v>
      </c>
      <c r="E486" s="21" t="str">
        <f t="shared" si="35"/>
        <v>TUBO DE AÇO GALVANIZADO, INCLUSIVE CONEXÕES, DIÂM. 100MM(4")</v>
      </c>
      <c r="F486" s="21" t="str">
        <f t="shared" si="36"/>
        <v>M</v>
      </c>
      <c r="G486">
        <f t="shared" si="37"/>
        <v>215.1</v>
      </c>
      <c r="H486">
        <f t="shared" si="38"/>
        <v>170.01</v>
      </c>
      <c r="I486">
        <f t="shared" si="39"/>
        <v>170.01</v>
      </c>
    </row>
    <row r="487" ht="30" spans="1:9">
      <c r="A487" s="56">
        <v>1414</v>
      </c>
      <c r="B487" s="56" t="s">
        <v>3245</v>
      </c>
      <c r="C487" s="57"/>
      <c r="D487" s="58"/>
      <c r="E487" s="21" t="str">
        <f t="shared" si="35"/>
        <v>REDE DE ÁGUA FRIA - TUBOS SOLDÁVEIS DE PVC</v>
      </c>
      <c r="F487" s="21" t="str">
        <f t="shared" si="36"/>
        <v/>
      </c>
      <c r="G487">
        <f t="shared" si="37"/>
        <v>0</v>
      </c>
      <c r="H487">
        <f t="shared" si="38"/>
        <v>0</v>
      </c>
      <c r="I487">
        <f t="shared" si="39"/>
        <v>0</v>
      </c>
    </row>
    <row r="488" ht="30" spans="1:9">
      <c r="A488" s="59">
        <v>141409</v>
      </c>
      <c r="B488" s="59" t="s">
        <v>3246</v>
      </c>
      <c r="C488" s="57" t="s">
        <v>2789</v>
      </c>
      <c r="D488" s="58">
        <v>15.8</v>
      </c>
      <c r="E488" s="21" t="str">
        <f t="shared" si="35"/>
        <v>TUBO DE PVC RÍGIDO SOLDÁVEL MARROM, DIÂM. 20MM (1/2"), INCLUSIVE CONEXÕES</v>
      </c>
      <c r="F488" s="21" t="str">
        <f t="shared" si="36"/>
        <v>M</v>
      </c>
      <c r="G488">
        <f t="shared" si="37"/>
        <v>15.27</v>
      </c>
      <c r="H488">
        <f t="shared" si="38"/>
        <v>12.07</v>
      </c>
      <c r="I488">
        <f t="shared" si="39"/>
        <v>12.07</v>
      </c>
    </row>
    <row r="489" ht="30" spans="1:9">
      <c r="A489" s="59">
        <v>141410</v>
      </c>
      <c r="B489" s="59" t="s">
        <v>3247</v>
      </c>
      <c r="C489" s="57" t="s">
        <v>2789</v>
      </c>
      <c r="D489" s="58">
        <v>18.09</v>
      </c>
      <c r="E489" s="21" t="str">
        <f t="shared" si="35"/>
        <v>TUBO DE PVC RÍGIDO SOLDÁVEL MARROM, DIÂM. 25MM (3/4"), INCLUSIVE CONEXÕES</v>
      </c>
      <c r="F489" s="21" t="str">
        <f t="shared" si="36"/>
        <v>M</v>
      </c>
      <c r="G489">
        <f t="shared" si="37"/>
        <v>17.49</v>
      </c>
      <c r="H489">
        <f t="shared" si="38"/>
        <v>13.82</v>
      </c>
      <c r="I489">
        <f t="shared" si="39"/>
        <v>13.82</v>
      </c>
    </row>
    <row r="490" ht="30" spans="1:9">
      <c r="A490" s="59">
        <v>141411</v>
      </c>
      <c r="B490" s="59" t="s">
        <v>3248</v>
      </c>
      <c r="C490" s="57" t="s">
        <v>2789</v>
      </c>
      <c r="D490" s="58">
        <v>25.08</v>
      </c>
      <c r="E490" s="21" t="str">
        <f t="shared" si="35"/>
        <v>TUBO DE PVC RIGIDO SOLDÁVEL MARROM, DIÂM. 32MM (1"), INCLUSIVE CONEXÕES</v>
      </c>
      <c r="F490" s="21" t="str">
        <f t="shared" si="36"/>
        <v>M</v>
      </c>
      <c r="G490">
        <f t="shared" si="37"/>
        <v>24.24</v>
      </c>
      <c r="H490">
        <f t="shared" si="38"/>
        <v>19.16</v>
      </c>
      <c r="I490">
        <f t="shared" si="39"/>
        <v>19.16</v>
      </c>
    </row>
    <row r="491" ht="30" spans="1:9">
      <c r="A491" s="59">
        <v>141412</v>
      </c>
      <c r="B491" s="59" t="s">
        <v>3249</v>
      </c>
      <c r="C491" s="57" t="s">
        <v>2789</v>
      </c>
      <c r="D491" s="58">
        <v>31.14</v>
      </c>
      <c r="E491" s="21" t="str">
        <f t="shared" si="35"/>
        <v>TUBO DE PVC RÍGIDO SOLDÁVEL MARROM, DIÂM. 40MM (11/4"), INCLUSIVE CONEXÕES</v>
      </c>
      <c r="F491" s="21" t="str">
        <f t="shared" si="36"/>
        <v>M</v>
      </c>
      <c r="G491">
        <f t="shared" si="37"/>
        <v>30.1</v>
      </c>
      <c r="H491">
        <f t="shared" si="38"/>
        <v>23.79</v>
      </c>
      <c r="I491">
        <f t="shared" si="39"/>
        <v>23.79</v>
      </c>
    </row>
    <row r="492" ht="30" spans="1:9">
      <c r="A492" s="59">
        <v>141413</v>
      </c>
      <c r="B492" s="59" t="s">
        <v>3250</v>
      </c>
      <c r="C492" s="57" t="s">
        <v>2789</v>
      </c>
      <c r="D492" s="58">
        <v>37.7</v>
      </c>
      <c r="E492" s="21" t="str">
        <f t="shared" si="35"/>
        <v>TUBO DE PVC RÍGIDO SOLDÁVEL MARROM, DIÂM. 50MM (11/2"), INCLUSIVE CONEXÕES</v>
      </c>
      <c r="F492" s="21" t="str">
        <f t="shared" si="36"/>
        <v>M</v>
      </c>
      <c r="G492">
        <f t="shared" si="37"/>
        <v>36.44</v>
      </c>
      <c r="H492">
        <f t="shared" si="38"/>
        <v>28.8</v>
      </c>
      <c r="I492">
        <f t="shared" si="39"/>
        <v>28.8</v>
      </c>
    </row>
    <row r="493" ht="30" spans="1:9">
      <c r="A493" s="59">
        <v>141414</v>
      </c>
      <c r="B493" s="59" t="s">
        <v>3251</v>
      </c>
      <c r="C493" s="57" t="s">
        <v>2789</v>
      </c>
      <c r="D493" s="58">
        <v>48.49</v>
      </c>
      <c r="E493" s="21" t="str">
        <f t="shared" si="35"/>
        <v>TUBO DE PVC RÍGIDO SOLDÁVEL MARROM, DIÂM. 60MM (2"), INCLUSIVE CONEXÕES</v>
      </c>
      <c r="F493" s="21" t="str">
        <f t="shared" si="36"/>
        <v>M</v>
      </c>
      <c r="G493">
        <f t="shared" si="37"/>
        <v>46.86</v>
      </c>
      <c r="H493">
        <f t="shared" si="38"/>
        <v>37.04</v>
      </c>
      <c r="I493">
        <f t="shared" si="39"/>
        <v>37.04</v>
      </c>
    </row>
    <row r="494" ht="30" spans="1:9">
      <c r="A494" s="59">
        <v>141415</v>
      </c>
      <c r="B494" s="59" t="s">
        <v>3252</v>
      </c>
      <c r="C494" s="57" t="s">
        <v>2789</v>
      </c>
      <c r="D494" s="58">
        <v>70.52</v>
      </c>
      <c r="E494" s="21" t="str">
        <f t="shared" si="35"/>
        <v>TUBO DE PVC RÍGIDO SOLDÁVEL MARROM, DIÂM. 75MM (21/2"), INCLUSIVE CONEXÕES</v>
      </c>
      <c r="F494" s="21" t="str">
        <f t="shared" si="36"/>
        <v>M</v>
      </c>
      <c r="G494">
        <f t="shared" si="37"/>
        <v>68.16</v>
      </c>
      <c r="H494">
        <f t="shared" si="38"/>
        <v>53.87</v>
      </c>
      <c r="I494">
        <f t="shared" si="39"/>
        <v>53.87</v>
      </c>
    </row>
    <row r="495" ht="30" spans="1:9">
      <c r="A495" s="59">
        <v>141416</v>
      </c>
      <c r="B495" s="59" t="s">
        <v>3253</v>
      </c>
      <c r="C495" s="57" t="s">
        <v>2789</v>
      </c>
      <c r="D495" s="58">
        <v>81.2</v>
      </c>
      <c r="E495" s="21" t="str">
        <f t="shared" si="35"/>
        <v>TUBO DE PVC RÍGIDO SOLDÁVEL MARROM, DIÂM. 85MM (3"), INCLUSIVE CONEXÕES</v>
      </c>
      <c r="F495" s="21" t="str">
        <f t="shared" si="36"/>
        <v>M</v>
      </c>
      <c r="G495">
        <f t="shared" si="37"/>
        <v>78.48</v>
      </c>
      <c r="H495">
        <f t="shared" si="38"/>
        <v>62.03</v>
      </c>
      <c r="I495">
        <f t="shared" si="39"/>
        <v>62.03</v>
      </c>
    </row>
    <row r="496" ht="30" spans="1:9">
      <c r="A496" s="56">
        <v>1415</v>
      </c>
      <c r="B496" s="56" t="s">
        <v>3254</v>
      </c>
      <c r="C496" s="57"/>
      <c r="D496" s="58"/>
      <c r="E496" s="21" t="str">
        <f t="shared" si="35"/>
        <v>REDE DE ÁGUA FRIA - CONEXÕES SOLDÁVEIS DE PVC</v>
      </c>
      <c r="F496" s="21" t="str">
        <f t="shared" si="36"/>
        <v/>
      </c>
      <c r="G496">
        <f t="shared" si="37"/>
        <v>0</v>
      </c>
      <c r="H496">
        <f t="shared" si="38"/>
        <v>0</v>
      </c>
      <c r="I496">
        <f t="shared" si="39"/>
        <v>0</v>
      </c>
    </row>
    <row r="497" ht="45" spans="1:9">
      <c r="A497" s="59">
        <v>141522</v>
      </c>
      <c r="B497" s="59" t="s">
        <v>3255</v>
      </c>
      <c r="C497" s="57" t="s">
        <v>2794</v>
      </c>
      <c r="D497" s="58">
        <v>15.33</v>
      </c>
      <c r="E497" s="21" t="str">
        <f t="shared" si="35"/>
        <v>ADAPTADOR DE PVC SOLDÁVEL COM FLANGES LIVRES PARA CAIXA DÁGUA, DIÂMETRO 25MM (3/4")</v>
      </c>
      <c r="F497" s="21" t="str">
        <f t="shared" si="36"/>
        <v>UND</v>
      </c>
      <c r="G497">
        <f t="shared" si="37"/>
        <v>14.82</v>
      </c>
      <c r="H497">
        <f t="shared" si="38"/>
        <v>11.71</v>
      </c>
      <c r="I497">
        <f t="shared" si="39"/>
        <v>11.71</v>
      </c>
    </row>
    <row r="498" ht="45" spans="1:9">
      <c r="A498" s="59">
        <v>141524</v>
      </c>
      <c r="B498" s="59" t="s">
        <v>3256</v>
      </c>
      <c r="C498" s="57" t="s">
        <v>2794</v>
      </c>
      <c r="D498" s="58">
        <v>30.19</v>
      </c>
      <c r="E498" s="21" t="str">
        <f t="shared" si="35"/>
        <v>ADAPTADOR DE PVC SOLDÁVEL COM FLANGES LIVRES PARA CAIXA DÁGUA, DIÂMETRO 40MM (1 1/4")</v>
      </c>
      <c r="F498" s="21" t="str">
        <f t="shared" si="36"/>
        <v>UND</v>
      </c>
      <c r="G498">
        <f t="shared" si="37"/>
        <v>29.18</v>
      </c>
      <c r="H498">
        <f t="shared" si="38"/>
        <v>23.06</v>
      </c>
      <c r="I498">
        <f t="shared" si="39"/>
        <v>23.06</v>
      </c>
    </row>
    <row r="499" ht="45" spans="1:9">
      <c r="A499" s="59">
        <v>141525</v>
      </c>
      <c r="B499" s="59" t="s">
        <v>3257</v>
      </c>
      <c r="C499" s="57" t="s">
        <v>2794</v>
      </c>
      <c r="D499" s="58">
        <v>31.48</v>
      </c>
      <c r="E499" s="21" t="str">
        <f t="shared" si="35"/>
        <v>ADAPTADOR DE PVC SOLDÁVEL COM FLANGES LIVRES PARA CAIXA DÁGUA, DIÂMETRO 50MM (1 1/2")</v>
      </c>
      <c r="F499" s="21" t="str">
        <f t="shared" si="36"/>
        <v>UND</v>
      </c>
      <c r="G499">
        <f t="shared" si="37"/>
        <v>30.43</v>
      </c>
      <c r="H499">
        <f t="shared" si="38"/>
        <v>24.05</v>
      </c>
      <c r="I499">
        <f t="shared" si="39"/>
        <v>24.05</v>
      </c>
    </row>
    <row r="500" ht="45" spans="1:9">
      <c r="A500" s="59">
        <v>141526</v>
      </c>
      <c r="B500" s="59" t="s">
        <v>3258</v>
      </c>
      <c r="C500" s="57" t="s">
        <v>2794</v>
      </c>
      <c r="D500" s="58">
        <v>46.52</v>
      </c>
      <c r="E500" s="21" t="str">
        <f t="shared" si="35"/>
        <v>ADAPTADOR DE PVC SOLDÁVEL COM FLANGES LIVRES PARA CAIXA DÁGUA, DIÂMETRO 60MM (2")</v>
      </c>
      <c r="F500" s="21" t="str">
        <f t="shared" si="36"/>
        <v>UND</v>
      </c>
      <c r="G500">
        <f t="shared" si="37"/>
        <v>44.97</v>
      </c>
      <c r="H500">
        <f t="shared" si="38"/>
        <v>35.54</v>
      </c>
      <c r="I500">
        <f t="shared" si="39"/>
        <v>35.54</v>
      </c>
    </row>
    <row r="501" ht="45" spans="1:9">
      <c r="A501" s="59">
        <v>141527</v>
      </c>
      <c r="B501" s="59" t="s">
        <v>3259</v>
      </c>
      <c r="C501" s="57" t="s">
        <v>2794</v>
      </c>
      <c r="D501" s="58">
        <v>138.82</v>
      </c>
      <c r="E501" s="21" t="str">
        <f t="shared" si="35"/>
        <v>ADAPTADOR DE PVC SOLDÁVEL COM FLANGES LIVRES PARA CAIXA DÁGUA, DIÂMETRO 75MM (2 1/2")</v>
      </c>
      <c r="F501" s="21" t="str">
        <f t="shared" si="36"/>
        <v>UND</v>
      </c>
      <c r="G501">
        <f t="shared" si="37"/>
        <v>134.17</v>
      </c>
      <c r="H501">
        <f t="shared" si="38"/>
        <v>106.05</v>
      </c>
      <c r="I501">
        <f t="shared" si="39"/>
        <v>106.05</v>
      </c>
    </row>
    <row r="502" ht="30" spans="1:9">
      <c r="A502" s="59">
        <v>141529</v>
      </c>
      <c r="B502" s="59" t="s">
        <v>3260</v>
      </c>
      <c r="C502" s="57" t="s">
        <v>2794</v>
      </c>
      <c r="D502" s="58">
        <v>6.89</v>
      </c>
      <c r="E502" s="21" t="str">
        <f t="shared" si="35"/>
        <v>ADAPTADOR DE PVC SOLDÁVEL PARA REGISTRO, DIÂMETRO 32MM X 1"</v>
      </c>
      <c r="F502" s="21" t="str">
        <f t="shared" si="36"/>
        <v>UND</v>
      </c>
      <c r="G502">
        <f t="shared" si="37"/>
        <v>6.65</v>
      </c>
      <c r="H502">
        <f t="shared" si="38"/>
        <v>5.26</v>
      </c>
      <c r="I502">
        <f t="shared" si="39"/>
        <v>5.26</v>
      </c>
    </row>
    <row r="503" spans="1:9">
      <c r="A503" s="56">
        <v>1419</v>
      </c>
      <c r="B503" s="56" t="s">
        <v>3261</v>
      </c>
      <c r="C503" s="57"/>
      <c r="D503" s="58"/>
      <c r="E503" s="21" t="str">
        <f t="shared" si="35"/>
        <v>REDE DE ESGOTO - TUBOS DE PVC</v>
      </c>
      <c r="F503" s="21" t="str">
        <f t="shared" si="36"/>
        <v/>
      </c>
      <c r="G503">
        <f t="shared" si="37"/>
        <v>0</v>
      </c>
      <c r="H503">
        <f t="shared" si="38"/>
        <v>0</v>
      </c>
      <c r="I503">
        <f t="shared" si="39"/>
        <v>0</v>
      </c>
    </row>
    <row r="504" ht="45" spans="1:9">
      <c r="A504" s="59">
        <v>141906</v>
      </c>
      <c r="B504" s="59" t="s">
        <v>3262</v>
      </c>
      <c r="C504" s="57" t="s">
        <v>2789</v>
      </c>
      <c r="D504" s="58">
        <v>27.54</v>
      </c>
      <c r="E504" s="21" t="str">
        <f t="shared" si="35"/>
        <v>TUBO DE PVC RÍGIDO SOLDÁVEL BRANCO, PARA ESGOTO, DIÂMETRO 40MM (1 1/2"), INCLUSIVE CONEXÕES</v>
      </c>
      <c r="F504" s="21" t="str">
        <f t="shared" si="36"/>
        <v>M</v>
      </c>
      <c r="G504">
        <f t="shared" si="37"/>
        <v>26.62</v>
      </c>
      <c r="H504">
        <f t="shared" si="38"/>
        <v>21.04</v>
      </c>
      <c r="I504">
        <f t="shared" si="39"/>
        <v>21.04</v>
      </c>
    </row>
    <row r="505" ht="45" spans="1:9">
      <c r="A505" s="59">
        <v>141907</v>
      </c>
      <c r="B505" s="59" t="s">
        <v>3263</v>
      </c>
      <c r="C505" s="57" t="s">
        <v>2789</v>
      </c>
      <c r="D505" s="58">
        <v>36.02</v>
      </c>
      <c r="E505" s="21" t="str">
        <f t="shared" si="35"/>
        <v>TUBO DE PVC RÍGIDO SOLDÁVEL BRANCO, PARA ESGOTO, DIÂMETRO 50MM (2"), INCLUSIVE CONEXÕES</v>
      </c>
      <c r="F505" s="21" t="str">
        <f t="shared" si="36"/>
        <v>M</v>
      </c>
      <c r="G505">
        <f t="shared" si="37"/>
        <v>34.82</v>
      </c>
      <c r="H505">
        <f t="shared" si="38"/>
        <v>27.52</v>
      </c>
      <c r="I505">
        <f t="shared" si="39"/>
        <v>27.52</v>
      </c>
    </row>
    <row r="506" ht="45" spans="1:9">
      <c r="A506" s="59">
        <v>141908</v>
      </c>
      <c r="B506" s="59" t="s">
        <v>3264</v>
      </c>
      <c r="C506" s="57" t="s">
        <v>2789</v>
      </c>
      <c r="D506" s="58">
        <v>50.11</v>
      </c>
      <c r="E506" s="21" t="str">
        <f t="shared" si="35"/>
        <v>TUBO DE PVC RÍGIDO SOLDÁVEL BRANCO, PARA ESGOTO, DIÂMETRO 75MM (3"), INCLUSIVE CONEXÕES</v>
      </c>
      <c r="F506" s="21" t="str">
        <f t="shared" si="36"/>
        <v>M</v>
      </c>
      <c r="G506">
        <f t="shared" si="37"/>
        <v>48.43</v>
      </c>
      <c r="H506">
        <f t="shared" si="38"/>
        <v>38.28</v>
      </c>
      <c r="I506">
        <f t="shared" si="39"/>
        <v>38.28</v>
      </c>
    </row>
    <row r="507" ht="45" spans="1:9">
      <c r="A507" s="59">
        <v>141909</v>
      </c>
      <c r="B507" s="59" t="s">
        <v>3265</v>
      </c>
      <c r="C507" s="57" t="s">
        <v>2789</v>
      </c>
      <c r="D507" s="58">
        <v>52.96</v>
      </c>
      <c r="E507" s="21" t="str">
        <f t="shared" si="35"/>
        <v>TUBO DE PVC RÍGIDO SOLDÁVEL BRANCO, PARA ESGOTO, DIÂMETRO 100MM (4"), INCLUSIVE CONEXÕES</v>
      </c>
      <c r="F507" s="21" t="str">
        <f t="shared" si="36"/>
        <v>M</v>
      </c>
      <c r="G507">
        <f t="shared" si="37"/>
        <v>51.19</v>
      </c>
      <c r="H507">
        <f t="shared" si="38"/>
        <v>40.46</v>
      </c>
      <c r="I507">
        <f t="shared" si="39"/>
        <v>40.46</v>
      </c>
    </row>
    <row r="508" ht="45" spans="1:9">
      <c r="A508" s="59">
        <v>141910</v>
      </c>
      <c r="B508" s="59" t="s">
        <v>3266</v>
      </c>
      <c r="C508" s="57" t="s">
        <v>2789</v>
      </c>
      <c r="D508" s="58">
        <v>83.96</v>
      </c>
      <c r="E508" s="21" t="str">
        <f t="shared" si="35"/>
        <v>TUBO DE PVC RÍGIDO SOLDÁVEL BRANCO, PARA ESGOTO, DIÂMETRO 150MM (6"), INCLUSIVE CONEXÕES</v>
      </c>
      <c r="F508" s="21" t="str">
        <f t="shared" si="36"/>
        <v>M</v>
      </c>
      <c r="G508">
        <f t="shared" si="37"/>
        <v>81.15</v>
      </c>
      <c r="H508">
        <f t="shared" si="38"/>
        <v>64.14</v>
      </c>
      <c r="I508">
        <f t="shared" si="39"/>
        <v>64.14</v>
      </c>
    </row>
    <row r="509" spans="1:9">
      <c r="A509" s="56">
        <v>1421</v>
      </c>
      <c r="B509" s="56" t="s">
        <v>3267</v>
      </c>
      <c r="C509" s="57"/>
      <c r="D509" s="58"/>
      <c r="E509" s="21" t="str">
        <f t="shared" si="35"/>
        <v>CAIXAS DE PVC / EQUIPAMENTOS</v>
      </c>
      <c r="F509" s="21" t="str">
        <f t="shared" si="36"/>
        <v/>
      </c>
      <c r="G509">
        <f t="shared" si="37"/>
        <v>0</v>
      </c>
      <c r="H509">
        <f t="shared" si="38"/>
        <v>0</v>
      </c>
      <c r="I509">
        <f t="shared" si="39"/>
        <v>0</v>
      </c>
    </row>
    <row r="510" ht="30" spans="1:9">
      <c r="A510" s="59">
        <v>142103</v>
      </c>
      <c r="B510" s="59" t="s">
        <v>3268</v>
      </c>
      <c r="C510" s="57" t="s">
        <v>2794</v>
      </c>
      <c r="D510" s="58">
        <v>74.59</v>
      </c>
      <c r="E510" s="21" t="str">
        <f t="shared" si="35"/>
        <v>REPARO PARA VÁLVULA DE DESCARGA, COMPLETO</v>
      </c>
      <c r="F510" s="21" t="str">
        <f t="shared" si="36"/>
        <v>UND</v>
      </c>
      <c r="G510">
        <f t="shared" si="37"/>
        <v>72.09</v>
      </c>
      <c r="H510">
        <f t="shared" si="38"/>
        <v>56.98</v>
      </c>
      <c r="I510">
        <f t="shared" si="39"/>
        <v>56.98</v>
      </c>
    </row>
    <row r="511" ht="30" spans="1:9">
      <c r="A511" s="59">
        <v>142104</v>
      </c>
      <c r="B511" s="59" t="s">
        <v>3269</v>
      </c>
      <c r="C511" s="57" t="s">
        <v>2794</v>
      </c>
      <c r="D511" s="58">
        <v>21.77</v>
      </c>
      <c r="E511" s="21" t="str">
        <f t="shared" si="35"/>
        <v>SIFÃO EM PVC PARA PIA DE COZINHA OU LAVATÓRIO 1X11/2"</v>
      </c>
      <c r="F511" s="21" t="str">
        <f t="shared" si="36"/>
        <v>UND</v>
      </c>
      <c r="G511">
        <f t="shared" si="37"/>
        <v>21.04</v>
      </c>
      <c r="H511">
        <f t="shared" si="38"/>
        <v>16.63</v>
      </c>
      <c r="I511">
        <f t="shared" si="39"/>
        <v>16.63</v>
      </c>
    </row>
    <row r="512" spans="1:9">
      <c r="A512" s="59">
        <v>142106</v>
      </c>
      <c r="B512" s="59" t="s">
        <v>3270</v>
      </c>
      <c r="C512" s="57" t="s">
        <v>2794</v>
      </c>
      <c r="D512" s="58">
        <v>20.18</v>
      </c>
      <c r="E512" s="21" t="str">
        <f t="shared" si="35"/>
        <v>SIFÃO EM PVC PARA TANQUE 2"</v>
      </c>
      <c r="F512" s="21" t="str">
        <f t="shared" si="36"/>
        <v>UND</v>
      </c>
      <c r="G512">
        <f t="shared" si="37"/>
        <v>19.51</v>
      </c>
      <c r="H512">
        <f t="shared" si="38"/>
        <v>15.42</v>
      </c>
      <c r="I512">
        <f t="shared" si="39"/>
        <v>15.42</v>
      </c>
    </row>
    <row r="513" ht="30" spans="1:9">
      <c r="A513" s="59">
        <v>142107</v>
      </c>
      <c r="B513" s="59" t="s">
        <v>3271</v>
      </c>
      <c r="C513" s="57" t="s">
        <v>2794</v>
      </c>
      <c r="D513" s="58">
        <v>46.27</v>
      </c>
      <c r="E513" s="21" t="str">
        <f t="shared" ref="E513:E576" si="40">UPPER(B513)</f>
        <v>RALO SIFONADO EM PVC 100X100MM, COM GRELHA PVC</v>
      </c>
      <c r="F513" s="21" t="str">
        <f t="shared" ref="F513:F576" si="41">UPPER(C513)</f>
        <v>UND</v>
      </c>
      <c r="G513">
        <f t="shared" si="37"/>
        <v>44.72</v>
      </c>
      <c r="H513">
        <f t="shared" si="38"/>
        <v>35.35</v>
      </c>
      <c r="I513">
        <f t="shared" si="39"/>
        <v>35.35</v>
      </c>
    </row>
    <row r="514" ht="30" spans="1:9">
      <c r="A514" s="59">
        <v>142109</v>
      </c>
      <c r="B514" s="59" t="s">
        <v>3272</v>
      </c>
      <c r="C514" s="57" t="s">
        <v>2794</v>
      </c>
      <c r="D514" s="58">
        <v>44.15</v>
      </c>
      <c r="E514" s="21" t="str">
        <f t="shared" si="40"/>
        <v>RALO SECO EM PVC 100X100MM, COM GRELHA EM PVC</v>
      </c>
      <c r="F514" s="21" t="str">
        <f t="shared" si="41"/>
        <v>UND</v>
      </c>
      <c r="G514">
        <f t="shared" si="37"/>
        <v>42.68</v>
      </c>
      <c r="H514">
        <f t="shared" si="38"/>
        <v>33.73</v>
      </c>
      <c r="I514">
        <f t="shared" si="39"/>
        <v>33.73</v>
      </c>
    </row>
    <row r="515" ht="45" spans="1:9">
      <c r="A515" s="59">
        <v>142111</v>
      </c>
      <c r="B515" s="59" t="s">
        <v>3273</v>
      </c>
      <c r="C515" s="57" t="s">
        <v>2794</v>
      </c>
      <c r="D515" s="58">
        <v>90.82</v>
      </c>
      <c r="E515" s="21" t="str">
        <f t="shared" si="40"/>
        <v>CAIXA SIFONADA EM PVC, DIÂM. 150MM, COM GRELHA E PORTA GRELHA QUADRADOS, EM AÇO INOX</v>
      </c>
      <c r="F515" s="21" t="str">
        <f t="shared" si="41"/>
        <v>UND</v>
      </c>
      <c r="G515">
        <f t="shared" si="37"/>
        <v>87.78</v>
      </c>
      <c r="H515">
        <f t="shared" si="38"/>
        <v>69.38</v>
      </c>
      <c r="I515">
        <f t="shared" si="39"/>
        <v>69.38</v>
      </c>
    </row>
    <row r="516" ht="45" spans="1:9">
      <c r="A516" s="59">
        <v>142112</v>
      </c>
      <c r="B516" s="59" t="s">
        <v>3274</v>
      </c>
      <c r="C516" s="57" t="s">
        <v>2794</v>
      </c>
      <c r="D516" s="58">
        <v>57.31</v>
      </c>
      <c r="E516" s="21" t="str">
        <f t="shared" si="40"/>
        <v>CAIXA SECA EM PVC, DIÂM. 100MM, COM GRELHA E PORTA GRELHA QUADRADOS, EM AÇO INOX</v>
      </c>
      <c r="F516" s="21" t="str">
        <f t="shared" si="41"/>
        <v>UND</v>
      </c>
      <c r="G516">
        <f t="shared" si="37"/>
        <v>55.39</v>
      </c>
      <c r="H516">
        <f t="shared" si="38"/>
        <v>43.78</v>
      </c>
      <c r="I516">
        <f t="shared" si="39"/>
        <v>43.78</v>
      </c>
    </row>
    <row r="517" ht="30" spans="1:9">
      <c r="A517" s="59">
        <v>142113</v>
      </c>
      <c r="B517" s="59" t="s">
        <v>3275</v>
      </c>
      <c r="C517" s="57" t="s">
        <v>2794</v>
      </c>
      <c r="D517" s="58">
        <v>70.61</v>
      </c>
      <c r="E517" s="21" t="str">
        <f t="shared" si="40"/>
        <v>CAIXA DE INSPEÇÃO EM PVC, DIÂM. 150MM, COM TAMPA CEGA</v>
      </c>
      <c r="F517" s="21" t="str">
        <f t="shared" si="41"/>
        <v>UND</v>
      </c>
      <c r="G517">
        <f t="shared" si="37"/>
        <v>68.24</v>
      </c>
      <c r="H517">
        <f t="shared" si="38"/>
        <v>53.94</v>
      </c>
      <c r="I517">
        <f t="shared" si="39"/>
        <v>53.94</v>
      </c>
    </row>
    <row r="518" ht="30" spans="1:9">
      <c r="A518" s="59">
        <v>142114</v>
      </c>
      <c r="B518" s="59" t="s">
        <v>3276</v>
      </c>
      <c r="C518" s="57" t="s">
        <v>2794</v>
      </c>
      <c r="D518" s="58">
        <v>6.32</v>
      </c>
      <c r="E518" s="21" t="str">
        <f t="shared" si="40"/>
        <v>TAMPA PARA CAIXA SIFONADA, EM PVC, DE 150X150MM</v>
      </c>
      <c r="F518" s="21" t="str">
        <f t="shared" si="41"/>
        <v>UND</v>
      </c>
      <c r="G518">
        <f t="shared" si="37"/>
        <v>6.11</v>
      </c>
      <c r="H518">
        <f t="shared" si="38"/>
        <v>4.83</v>
      </c>
      <c r="I518">
        <f t="shared" si="39"/>
        <v>4.83</v>
      </c>
    </row>
    <row r="519" ht="30" spans="1:9">
      <c r="A519" s="59">
        <v>142115</v>
      </c>
      <c r="B519" s="59" t="s">
        <v>3277</v>
      </c>
      <c r="C519" s="57" t="s">
        <v>2794</v>
      </c>
      <c r="D519" s="58">
        <v>28.72</v>
      </c>
      <c r="E519" s="21" t="str">
        <f t="shared" si="40"/>
        <v>TAMPA PARA CAIXA SIFONADA, EM AÇO INOX, DE 150X150MM</v>
      </c>
      <c r="F519" s="21" t="str">
        <f t="shared" si="41"/>
        <v>UND</v>
      </c>
      <c r="G519">
        <f t="shared" si="37"/>
        <v>27.76</v>
      </c>
      <c r="H519">
        <f t="shared" si="38"/>
        <v>21.94</v>
      </c>
      <c r="I519">
        <f t="shared" si="39"/>
        <v>21.94</v>
      </c>
    </row>
    <row r="520" ht="30" spans="1:9">
      <c r="A520" s="59">
        <v>142116</v>
      </c>
      <c r="B520" s="59" t="s">
        <v>3278</v>
      </c>
      <c r="C520" s="57" t="s">
        <v>2794</v>
      </c>
      <c r="D520" s="58">
        <v>3.53</v>
      </c>
      <c r="E520" s="21" t="str">
        <f t="shared" si="40"/>
        <v>TAMPA PARA RALO, EM PVC, DE 100X100MM</v>
      </c>
      <c r="F520" s="21" t="str">
        <f t="shared" si="41"/>
        <v>UND</v>
      </c>
      <c r="G520">
        <f t="shared" ref="G520:G583" si="42">ROUND(H520*(1+$G$1),2)</f>
        <v>3.42</v>
      </c>
      <c r="H520">
        <f t="shared" ref="H520:H583" si="43">I520</f>
        <v>2.7</v>
      </c>
      <c r="I520">
        <f t="shared" ref="I520:I583" si="44">ROUND(D520/(1+$E$1),2)</f>
        <v>2.7</v>
      </c>
    </row>
    <row r="521" ht="30" spans="1:9">
      <c r="A521" s="59">
        <v>142117</v>
      </c>
      <c r="B521" s="59" t="s">
        <v>3279</v>
      </c>
      <c r="C521" s="57" t="s">
        <v>2794</v>
      </c>
      <c r="D521" s="58">
        <v>15.46</v>
      </c>
      <c r="E521" s="21" t="str">
        <f t="shared" si="40"/>
        <v>TAMPA PARA RALO, EM AÇO INOX, DE 100X100MM</v>
      </c>
      <c r="F521" s="21" t="str">
        <f t="shared" si="41"/>
        <v>UND</v>
      </c>
      <c r="G521">
        <f t="shared" si="42"/>
        <v>14.94</v>
      </c>
      <c r="H521">
        <f t="shared" si="43"/>
        <v>11.81</v>
      </c>
      <c r="I521">
        <f t="shared" si="44"/>
        <v>11.81</v>
      </c>
    </row>
    <row r="522" spans="1:9">
      <c r="A522" s="59">
        <v>142118</v>
      </c>
      <c r="B522" s="59" t="s">
        <v>3280</v>
      </c>
      <c r="C522" s="57" t="s">
        <v>2794</v>
      </c>
      <c r="D522" s="58">
        <v>12.8</v>
      </c>
      <c r="E522" s="21" t="str">
        <f t="shared" si="40"/>
        <v>ENGATE FLEXÍVEL DE PVC PARA LAVATÓRIO</v>
      </c>
      <c r="F522" s="21" t="str">
        <f t="shared" si="41"/>
        <v>UND</v>
      </c>
      <c r="G522">
        <f t="shared" si="42"/>
        <v>12.37</v>
      </c>
      <c r="H522">
        <f t="shared" si="43"/>
        <v>9.78</v>
      </c>
      <c r="I522">
        <f t="shared" si="44"/>
        <v>9.78</v>
      </c>
    </row>
    <row r="523" ht="30" spans="1:9">
      <c r="A523" s="59">
        <v>142119</v>
      </c>
      <c r="B523" s="59" t="s">
        <v>3281</v>
      </c>
      <c r="C523" s="57" t="s">
        <v>2794</v>
      </c>
      <c r="D523" s="58">
        <v>65.92</v>
      </c>
      <c r="E523" s="21" t="str">
        <f t="shared" si="40"/>
        <v>TORNEIRA DE BÓIA DE PVC, DIÂM. 3/4" (20MM)</v>
      </c>
      <c r="F523" s="21" t="str">
        <f t="shared" si="41"/>
        <v>UND</v>
      </c>
      <c r="G523">
        <f t="shared" si="42"/>
        <v>63.72</v>
      </c>
      <c r="H523">
        <f t="shared" si="43"/>
        <v>50.36</v>
      </c>
      <c r="I523">
        <f t="shared" si="44"/>
        <v>50.36</v>
      </c>
    </row>
    <row r="524" ht="30" spans="1:9">
      <c r="A524" s="59">
        <v>142120</v>
      </c>
      <c r="B524" s="59" t="s">
        <v>3282</v>
      </c>
      <c r="C524" s="57" t="s">
        <v>2794</v>
      </c>
      <c r="D524" s="58">
        <v>87.14</v>
      </c>
      <c r="E524" s="21" t="str">
        <f t="shared" si="40"/>
        <v>TORNEIRA DE BÓIA DE PVC, DIÂM. 1" (25MM)</v>
      </c>
      <c r="F524" s="21" t="str">
        <f t="shared" si="41"/>
        <v>UND</v>
      </c>
      <c r="G524">
        <f t="shared" si="42"/>
        <v>84.22</v>
      </c>
      <c r="H524">
        <f t="shared" si="43"/>
        <v>66.57</v>
      </c>
      <c r="I524">
        <f t="shared" si="44"/>
        <v>66.57</v>
      </c>
    </row>
    <row r="525" ht="30" spans="1:9">
      <c r="A525" s="59">
        <v>142121</v>
      </c>
      <c r="B525" s="59" t="s">
        <v>3283</v>
      </c>
      <c r="C525" s="57" t="s">
        <v>2794</v>
      </c>
      <c r="D525" s="58">
        <v>151.27</v>
      </c>
      <c r="E525" s="21" t="str">
        <f t="shared" si="40"/>
        <v>TORNEIRA DE BÓIA DE PVC, DIÂM. 11/4" (32MM)</v>
      </c>
      <c r="F525" s="21" t="str">
        <f t="shared" si="41"/>
        <v>UND</v>
      </c>
      <c r="G525">
        <f t="shared" si="42"/>
        <v>146.21</v>
      </c>
      <c r="H525">
        <f t="shared" si="43"/>
        <v>115.56</v>
      </c>
      <c r="I525">
        <f t="shared" si="44"/>
        <v>115.56</v>
      </c>
    </row>
    <row r="526" spans="1:9">
      <c r="A526" s="59">
        <v>142122</v>
      </c>
      <c r="B526" s="59" t="s">
        <v>3284</v>
      </c>
      <c r="C526" s="57" t="s">
        <v>2794</v>
      </c>
      <c r="D526" s="58">
        <v>81.66</v>
      </c>
      <c r="E526" s="21" t="str">
        <f t="shared" si="40"/>
        <v>AUTOMÁTICO DE BÓIA, DUAS FUNÇÕES 25A</v>
      </c>
      <c r="F526" s="21" t="str">
        <f t="shared" si="41"/>
        <v>UND</v>
      </c>
      <c r="G526">
        <f t="shared" si="42"/>
        <v>78.92</v>
      </c>
      <c r="H526">
        <f t="shared" si="43"/>
        <v>62.38</v>
      </c>
      <c r="I526">
        <f t="shared" si="44"/>
        <v>62.38</v>
      </c>
    </row>
    <row r="527" ht="30" spans="1:9">
      <c r="A527" s="59">
        <v>142123</v>
      </c>
      <c r="B527" s="59" t="s">
        <v>3285</v>
      </c>
      <c r="C527" s="57" t="s">
        <v>2794</v>
      </c>
      <c r="D527" s="58">
        <v>13.19</v>
      </c>
      <c r="E527" s="21" t="str">
        <f t="shared" si="40"/>
        <v>ADAPTADOR DE PVC COM FLANGES LIVRES PARA CAIXA DÁGUA DE 20MMX1/2"</v>
      </c>
      <c r="F527" s="21" t="str">
        <f t="shared" si="41"/>
        <v>UND</v>
      </c>
      <c r="G527">
        <f t="shared" si="42"/>
        <v>12.75</v>
      </c>
      <c r="H527">
        <f t="shared" si="43"/>
        <v>10.08</v>
      </c>
      <c r="I527">
        <f t="shared" si="44"/>
        <v>10.08</v>
      </c>
    </row>
    <row r="528" ht="30" spans="1:9">
      <c r="A528" s="59">
        <v>142124</v>
      </c>
      <c r="B528" s="59" t="s">
        <v>3286</v>
      </c>
      <c r="C528" s="57" t="s">
        <v>2794</v>
      </c>
      <c r="D528" s="58">
        <v>15.33</v>
      </c>
      <c r="E528" s="21" t="str">
        <f t="shared" si="40"/>
        <v>ADAPTADOR DE PVC COM FLANGES LIVRES PARA CAIXA DÁGUA DE 25MMX3/4"</v>
      </c>
      <c r="F528" s="21" t="str">
        <f t="shared" si="41"/>
        <v>UND</v>
      </c>
      <c r="G528">
        <f t="shared" si="42"/>
        <v>14.82</v>
      </c>
      <c r="H528">
        <f t="shared" si="43"/>
        <v>11.71</v>
      </c>
      <c r="I528">
        <f t="shared" si="44"/>
        <v>11.71</v>
      </c>
    </row>
    <row r="529" ht="30" spans="1:9">
      <c r="A529" s="59">
        <v>142125</v>
      </c>
      <c r="B529" s="59" t="s">
        <v>3287</v>
      </c>
      <c r="C529" s="57" t="s">
        <v>2794</v>
      </c>
      <c r="D529" s="58">
        <v>18.78</v>
      </c>
      <c r="E529" s="21" t="str">
        <f t="shared" si="40"/>
        <v>ADAPTADOR DE PVC COM FLANGES LIVRES PARA CAIXA DÁGUA DE 32MMX1"</v>
      </c>
      <c r="F529" s="21" t="str">
        <f t="shared" si="41"/>
        <v>UND</v>
      </c>
      <c r="G529">
        <f t="shared" si="42"/>
        <v>18.16</v>
      </c>
      <c r="H529">
        <f t="shared" si="43"/>
        <v>14.35</v>
      </c>
      <c r="I529">
        <f t="shared" si="44"/>
        <v>14.35</v>
      </c>
    </row>
    <row r="530" ht="45" spans="1:9">
      <c r="A530" s="56">
        <v>1422</v>
      </c>
      <c r="B530" s="56" t="s">
        <v>3288</v>
      </c>
      <c r="C530" s="57"/>
      <c r="D530" s="58"/>
      <c r="E530" s="21" t="str">
        <f t="shared" si="40"/>
        <v>ABERTURA E FECHAMENTO DE RASGOS (INCLUSIVE PREPARO E APLICAÇÃO DE ARGAMASSA)</v>
      </c>
      <c r="F530" s="21" t="str">
        <f t="shared" si="41"/>
        <v/>
      </c>
      <c r="G530">
        <f t="shared" si="42"/>
        <v>0</v>
      </c>
      <c r="H530">
        <f t="shared" si="43"/>
        <v>0</v>
      </c>
      <c r="I530">
        <f t="shared" si="44"/>
        <v>0</v>
      </c>
    </row>
    <row r="531" ht="45" spans="1:9">
      <c r="A531" s="59">
        <v>142201</v>
      </c>
      <c r="B531" s="59" t="s">
        <v>3289</v>
      </c>
      <c r="C531" s="57" t="s">
        <v>2789</v>
      </c>
      <c r="D531" s="58">
        <v>10.16</v>
      </c>
      <c r="E531" s="21" t="str">
        <f t="shared" si="40"/>
        <v>ABERTURA E FECHAMENTO DE RASGOS EM ALVENARIA, PARA PASSAGEM DE TUBULAÇÕES, DIÂM. 1/2" A 1"</v>
      </c>
      <c r="F531" s="21" t="str">
        <f t="shared" si="41"/>
        <v>M</v>
      </c>
      <c r="G531">
        <f t="shared" si="42"/>
        <v>9.82</v>
      </c>
      <c r="H531">
        <f t="shared" si="43"/>
        <v>7.76</v>
      </c>
      <c r="I531">
        <f t="shared" si="44"/>
        <v>7.76</v>
      </c>
    </row>
    <row r="532" ht="45" spans="1:9">
      <c r="A532" s="59">
        <v>142202</v>
      </c>
      <c r="B532" s="59" t="s">
        <v>3290</v>
      </c>
      <c r="C532" s="57" t="s">
        <v>2789</v>
      </c>
      <c r="D532" s="58">
        <v>15.22</v>
      </c>
      <c r="E532" s="21" t="str">
        <f t="shared" si="40"/>
        <v>ABERTURA E FECHAMENTO DE RASGOS EM ALVENARIA, PARA PASSAGEM DE TUBULAÇÕES, DIÂM. 11/4" A 2"</v>
      </c>
      <c r="F532" s="21" t="str">
        <f t="shared" si="41"/>
        <v>M</v>
      </c>
      <c r="G532">
        <f t="shared" si="42"/>
        <v>14.71</v>
      </c>
      <c r="H532">
        <f t="shared" si="43"/>
        <v>11.63</v>
      </c>
      <c r="I532">
        <f t="shared" si="44"/>
        <v>11.63</v>
      </c>
    </row>
    <row r="533" ht="45" spans="1:9">
      <c r="A533" s="59">
        <v>142203</v>
      </c>
      <c r="B533" s="59" t="s">
        <v>3291</v>
      </c>
      <c r="C533" s="57" t="s">
        <v>2789</v>
      </c>
      <c r="D533" s="58">
        <v>22.89</v>
      </c>
      <c r="E533" s="21" t="str">
        <f t="shared" si="40"/>
        <v>ABERTURA E FECHAMENTO DE RASGOS EM ALVENARIA, PARA PASSAGEM DE TUBULAÇÕES, DIÂM. 21/2 A 4"</v>
      </c>
      <c r="F533" s="21" t="str">
        <f t="shared" si="41"/>
        <v>M</v>
      </c>
      <c r="G533">
        <f t="shared" si="42"/>
        <v>22.13</v>
      </c>
      <c r="H533">
        <f t="shared" si="43"/>
        <v>17.49</v>
      </c>
      <c r="I533">
        <f t="shared" si="44"/>
        <v>17.49</v>
      </c>
    </row>
    <row r="534" ht="45" spans="1:9">
      <c r="A534" s="59">
        <v>142204</v>
      </c>
      <c r="B534" s="59" t="s">
        <v>3292</v>
      </c>
      <c r="C534" s="57" t="s">
        <v>2789</v>
      </c>
      <c r="D534" s="58">
        <v>19.39</v>
      </c>
      <c r="E534" s="21" t="str">
        <f t="shared" si="40"/>
        <v>ABERTURA E FECHAMENTO DE RASGOS EM CONCRETO, PARA PASSAGEM DE TUBULAÇÕES, DIÂM. 1/2" A 1"</v>
      </c>
      <c r="F534" s="21" t="str">
        <f t="shared" si="41"/>
        <v>M</v>
      </c>
      <c r="G534">
        <f t="shared" si="42"/>
        <v>18.74</v>
      </c>
      <c r="H534">
        <f t="shared" si="43"/>
        <v>14.81</v>
      </c>
      <c r="I534">
        <f t="shared" si="44"/>
        <v>14.81</v>
      </c>
    </row>
    <row r="535" ht="45" spans="1:9">
      <c r="A535" s="59">
        <v>142205</v>
      </c>
      <c r="B535" s="59" t="s">
        <v>3293</v>
      </c>
      <c r="C535" s="57" t="s">
        <v>2789</v>
      </c>
      <c r="D535" s="58">
        <v>29.52</v>
      </c>
      <c r="E535" s="21" t="str">
        <f t="shared" si="40"/>
        <v>ABERTURA E FECHAMENTO DE RASGOS EM CONCRETO, PARA PASSAGEM DE TUBULAÇÕES, DIÂM. 11/4" A 2"</v>
      </c>
      <c r="F535" s="21" t="str">
        <f t="shared" si="41"/>
        <v>M</v>
      </c>
      <c r="G535">
        <f t="shared" si="42"/>
        <v>28.53</v>
      </c>
      <c r="H535">
        <f t="shared" si="43"/>
        <v>22.55</v>
      </c>
      <c r="I535">
        <f t="shared" si="44"/>
        <v>22.55</v>
      </c>
    </row>
    <row r="536" ht="45" spans="1:9">
      <c r="A536" s="59">
        <v>142206</v>
      </c>
      <c r="B536" s="59" t="s">
        <v>3294</v>
      </c>
      <c r="C536" s="57" t="s">
        <v>2789</v>
      </c>
      <c r="D536" s="58">
        <v>42.94</v>
      </c>
      <c r="E536" s="21" t="str">
        <f t="shared" si="40"/>
        <v>ABERTURA E FECHAMENTO DE RASGOS EM CONCRETO, PARA PASSAGEM DE TUBULAÇÕES, DIÂM. 2 1/2"A 4"</v>
      </c>
      <c r="F536" s="21" t="str">
        <f t="shared" si="41"/>
        <v>M</v>
      </c>
      <c r="G536">
        <f t="shared" si="42"/>
        <v>41.5</v>
      </c>
      <c r="H536">
        <f t="shared" si="43"/>
        <v>32.8</v>
      </c>
      <c r="I536">
        <f t="shared" si="44"/>
        <v>32.8</v>
      </c>
    </row>
    <row r="537" spans="1:9">
      <c r="A537" s="56">
        <v>1423</v>
      </c>
      <c r="B537" s="56" t="s">
        <v>3026</v>
      </c>
      <c r="C537" s="57"/>
      <c r="D537" s="58"/>
      <c r="E537" s="21" t="str">
        <f t="shared" si="40"/>
        <v>REVISÕES E REPAROS</v>
      </c>
      <c r="F537" s="21" t="str">
        <f t="shared" si="41"/>
        <v/>
      </c>
      <c r="G537">
        <f t="shared" si="42"/>
        <v>0</v>
      </c>
      <c r="H537">
        <f t="shared" si="43"/>
        <v>0</v>
      </c>
      <c r="I537">
        <f t="shared" si="44"/>
        <v>0</v>
      </c>
    </row>
    <row r="538" ht="30" spans="1:9">
      <c r="A538" s="59">
        <v>142301</v>
      </c>
      <c r="B538" s="59" t="s">
        <v>3295</v>
      </c>
      <c r="C538" s="57" t="s">
        <v>2794</v>
      </c>
      <c r="D538" s="58">
        <v>17.44</v>
      </c>
      <c r="E538" s="21" t="str">
        <f t="shared" si="40"/>
        <v>REVISÕES E REPAROS EM TORNEIRAS E REGISTROS</v>
      </c>
      <c r="F538" s="21" t="str">
        <f t="shared" si="41"/>
        <v>UND</v>
      </c>
      <c r="G538">
        <f t="shared" si="42"/>
        <v>16.85</v>
      </c>
      <c r="H538">
        <f t="shared" si="43"/>
        <v>13.32</v>
      </c>
      <c r="I538">
        <f t="shared" si="44"/>
        <v>13.32</v>
      </c>
    </row>
    <row r="539" ht="30" spans="1:9">
      <c r="A539" s="59">
        <v>142302</v>
      </c>
      <c r="B539" s="59" t="s">
        <v>3296</v>
      </c>
      <c r="C539" s="57" t="s">
        <v>2794</v>
      </c>
      <c r="D539" s="58">
        <v>24.41</v>
      </c>
      <c r="E539" s="21" t="str">
        <f t="shared" si="40"/>
        <v>REVISÕES E REPAROS EM CAIXAS DE DESCARGA</v>
      </c>
      <c r="F539" s="21" t="str">
        <f t="shared" si="41"/>
        <v>UND</v>
      </c>
      <c r="G539">
        <f t="shared" si="42"/>
        <v>23.6</v>
      </c>
      <c r="H539">
        <f t="shared" si="43"/>
        <v>18.65</v>
      </c>
      <c r="I539">
        <f t="shared" si="44"/>
        <v>18.65</v>
      </c>
    </row>
    <row r="540" spans="1:9">
      <c r="A540" s="59">
        <v>142303</v>
      </c>
      <c r="B540" s="59" t="s">
        <v>3297</v>
      </c>
      <c r="C540" s="57" t="s">
        <v>2794</v>
      </c>
      <c r="D540" s="58">
        <v>17.44</v>
      </c>
      <c r="E540" s="21" t="str">
        <f t="shared" si="40"/>
        <v>REVISÕES E REPAROS EM TORNEIRAS DE BÓIA</v>
      </c>
      <c r="F540" s="21" t="str">
        <f t="shared" si="41"/>
        <v>UND</v>
      </c>
      <c r="G540">
        <f t="shared" si="42"/>
        <v>16.85</v>
      </c>
      <c r="H540">
        <f t="shared" si="43"/>
        <v>13.32</v>
      </c>
      <c r="I540">
        <f t="shared" si="44"/>
        <v>13.32</v>
      </c>
    </row>
    <row r="541" ht="30" spans="1:9">
      <c r="A541" s="59">
        <v>142304</v>
      </c>
      <c r="B541" s="59" t="s">
        <v>3298</v>
      </c>
      <c r="C541" s="57" t="s">
        <v>2794</v>
      </c>
      <c r="D541" s="58">
        <v>26.23</v>
      </c>
      <c r="E541" s="21" t="str">
        <f t="shared" si="40"/>
        <v>FORNECIMENTO DE DUREPOX PARA REPAROS (250G)</v>
      </c>
      <c r="F541" s="21" t="str">
        <f t="shared" si="41"/>
        <v>UND</v>
      </c>
      <c r="G541">
        <f t="shared" si="42"/>
        <v>25.35</v>
      </c>
      <c r="H541">
        <f t="shared" si="43"/>
        <v>20.04</v>
      </c>
      <c r="I541">
        <f t="shared" si="44"/>
        <v>20.04</v>
      </c>
    </row>
    <row r="542" spans="1:9">
      <c r="A542" s="56">
        <v>15</v>
      </c>
      <c r="B542" s="56" t="s">
        <v>3299</v>
      </c>
      <c r="C542" s="57"/>
      <c r="D542" s="58"/>
      <c r="E542" s="21" t="str">
        <f t="shared" si="40"/>
        <v>INSTALAÇÕES ELÉTRICAS</v>
      </c>
      <c r="F542" s="21" t="str">
        <f t="shared" si="41"/>
        <v/>
      </c>
      <c r="G542">
        <f t="shared" si="42"/>
        <v>0</v>
      </c>
      <c r="H542">
        <f t="shared" si="43"/>
        <v>0</v>
      </c>
      <c r="I542">
        <f t="shared" si="44"/>
        <v>0</v>
      </c>
    </row>
    <row r="543" spans="1:9">
      <c r="A543" s="56">
        <v>1501</v>
      </c>
      <c r="B543" s="56" t="s">
        <v>3300</v>
      </c>
      <c r="C543" s="57"/>
      <c r="D543" s="58"/>
      <c r="E543" s="21" t="str">
        <f t="shared" si="40"/>
        <v>PADRÃO DE ENTRADA</v>
      </c>
      <c r="F543" s="21" t="str">
        <f t="shared" si="41"/>
        <v/>
      </c>
      <c r="G543">
        <f t="shared" si="42"/>
        <v>0</v>
      </c>
      <c r="H543">
        <f t="shared" si="43"/>
        <v>0</v>
      </c>
      <c r="I543">
        <f t="shared" si="44"/>
        <v>0</v>
      </c>
    </row>
    <row r="544" ht="90" spans="1:9">
      <c r="A544" s="59">
        <v>150115</v>
      </c>
      <c r="B544" s="59" t="s">
        <v>3301</v>
      </c>
      <c r="C544" s="57" t="s">
        <v>2794</v>
      </c>
      <c r="D544" s="60">
        <v>12387.77</v>
      </c>
      <c r="E544" s="21" t="str">
        <f t="shared" si="40"/>
        <v>DERIVAÇÃO RAMAL ENTRADA, INCL. MURETA REV.C/ CHAP. E REB. C/ ARG. DE CIMENTO, CAL E AREIA TRAÇO 1:0,5:6, C/ QUADROS DE MEDIÇÃO, DE TRANSFORMADOR DE CORRENTE, CHAVE GERAL TRIPOLAR, DISJUNTORES, ELETRODUTOS E CABOS CONF. DET.</v>
      </c>
      <c r="F544" s="21" t="str">
        <f t="shared" si="41"/>
        <v>UND</v>
      </c>
      <c r="G544">
        <f t="shared" si="42"/>
        <v>11973.27</v>
      </c>
      <c r="H544">
        <f t="shared" si="43"/>
        <v>9463.54</v>
      </c>
      <c r="I544">
        <f t="shared" si="44"/>
        <v>9463.54</v>
      </c>
    </row>
    <row r="545" ht="105" spans="1:9">
      <c r="A545" s="59">
        <v>150122</v>
      </c>
      <c r="B545" s="59" t="s">
        <v>3302</v>
      </c>
      <c r="C545" s="57" t="s">
        <v>2794</v>
      </c>
      <c r="D545" s="60">
        <v>1318.52</v>
      </c>
      <c r="E545" s="21" t="str">
        <f t="shared" si="40"/>
        <v>MURETA DE MEDIÇÃO UTILIZANDO ARG. CIMENTO, CAL E AREIA, DIMENSÕES 1100X2000X200MM, COM PILARES E CINTAS, REVESTIDO COM CHAPISCO E REBOCO, INCLUSIVE PINTURA EMASSAMENTO E PINTURA ACRÍLICA A TRÊS DEMÃOS, EXCLUSIVE COBERTURA</v>
      </c>
      <c r="F545" s="21" t="str">
        <f t="shared" si="41"/>
        <v>UND</v>
      </c>
      <c r="G545">
        <f t="shared" si="42"/>
        <v>1274.4</v>
      </c>
      <c r="H545">
        <f t="shared" si="43"/>
        <v>1007.27</v>
      </c>
      <c r="I545">
        <f t="shared" si="44"/>
        <v>1007.27</v>
      </c>
    </row>
    <row r="546" ht="90" spans="1:9">
      <c r="A546" s="59">
        <v>150123</v>
      </c>
      <c r="B546" s="59" t="s">
        <v>3303</v>
      </c>
      <c r="C546" s="57" t="s">
        <v>2794</v>
      </c>
      <c r="D546" s="60">
        <v>2152.83</v>
      </c>
      <c r="E546" s="21" t="str">
        <f t="shared" si="40"/>
        <v>MURETA DE MEDIÇÃO UTILIZANDO ARG. CIMENTO, CAL E AREIA, DIMENSÕES 1500X2200X400MM, REVESTIDO COM CHAPISCO E REBOCO, INCLUSIVE PINTURA EMASSAMENTO, PINTURA ACRÍLICA A TRÊS DEMÃOS E COBERTURA EM TELHA CERÂMICA</v>
      </c>
      <c r="F546" s="21" t="str">
        <f t="shared" si="41"/>
        <v>UND</v>
      </c>
      <c r="G546">
        <f t="shared" si="42"/>
        <v>2080.8</v>
      </c>
      <c r="H546">
        <f t="shared" si="43"/>
        <v>1644.64</v>
      </c>
      <c r="I546">
        <f t="shared" si="44"/>
        <v>1644.64</v>
      </c>
    </row>
    <row r="547" spans="1:9">
      <c r="A547" s="56">
        <v>1503</v>
      </c>
      <c r="B547" s="56" t="s">
        <v>3304</v>
      </c>
      <c r="C547" s="57"/>
      <c r="D547" s="58"/>
      <c r="E547" s="21" t="str">
        <f t="shared" si="40"/>
        <v>QUADRO DE DISTRIBUIÇÃO</v>
      </c>
      <c r="F547" s="21" t="str">
        <f t="shared" si="41"/>
        <v/>
      </c>
      <c r="G547">
        <f t="shared" si="42"/>
        <v>0</v>
      </c>
      <c r="H547">
        <f t="shared" si="43"/>
        <v>0</v>
      </c>
      <c r="I547">
        <f t="shared" si="44"/>
        <v>0</v>
      </c>
    </row>
    <row r="548" ht="30" spans="1:9">
      <c r="A548" s="59">
        <v>150302</v>
      </c>
      <c r="B548" s="59" t="s">
        <v>3305</v>
      </c>
      <c r="C548" s="57" t="s">
        <v>2794</v>
      </c>
      <c r="D548" s="58">
        <v>288.84</v>
      </c>
      <c r="E548" s="21" t="str">
        <f t="shared" si="40"/>
        <v>QUADRO DE DISTRIBUIÇÃO PARA 06 CIRCUITOS, INCLUSIVE DISJUNTORES MONOPOLAR</v>
      </c>
      <c r="F548" s="21" t="str">
        <f t="shared" si="41"/>
        <v>UND</v>
      </c>
      <c r="G548">
        <f t="shared" si="42"/>
        <v>279.18</v>
      </c>
      <c r="H548">
        <f t="shared" si="43"/>
        <v>220.66</v>
      </c>
      <c r="I548">
        <f t="shared" si="44"/>
        <v>220.66</v>
      </c>
    </row>
    <row r="549" ht="45" spans="1:9">
      <c r="A549" s="59">
        <v>150306</v>
      </c>
      <c r="B549" s="59" t="s">
        <v>3306</v>
      </c>
      <c r="C549" s="57" t="s">
        <v>2794</v>
      </c>
      <c r="D549" s="58">
        <v>451.98</v>
      </c>
      <c r="E549" s="21" t="str">
        <f t="shared" si="40"/>
        <v>QUADRO DE DISTRIBUIÇÃO DE ENERGIA, DE EMBUTIR, COM 12 DIVISÕES MODULARES COM BARRAMENTO</v>
      </c>
      <c r="F549" s="21" t="str">
        <f t="shared" si="41"/>
        <v>UND</v>
      </c>
      <c r="G549">
        <f t="shared" si="42"/>
        <v>436.86</v>
      </c>
      <c r="H549">
        <f t="shared" si="43"/>
        <v>345.29</v>
      </c>
      <c r="I549">
        <f t="shared" si="44"/>
        <v>345.29</v>
      </c>
    </row>
    <row r="550" ht="45" spans="1:9">
      <c r="A550" s="59">
        <v>150307</v>
      </c>
      <c r="B550" s="59" t="s">
        <v>3307</v>
      </c>
      <c r="C550" s="57" t="s">
        <v>2794</v>
      </c>
      <c r="D550" s="58">
        <v>451.98</v>
      </c>
      <c r="E550" s="21" t="str">
        <f t="shared" si="40"/>
        <v>QUADRO DE DISTRIBUIÇÃO DE ENERGIA, DE EMBUTIR, COM 18 DIVISÕES MODULARES, COM BARRAMENTO</v>
      </c>
      <c r="F550" s="21" t="str">
        <f t="shared" si="41"/>
        <v>UND</v>
      </c>
      <c r="G550">
        <f t="shared" si="42"/>
        <v>436.86</v>
      </c>
      <c r="H550">
        <f t="shared" si="43"/>
        <v>345.29</v>
      </c>
      <c r="I550">
        <f t="shared" si="44"/>
        <v>345.29</v>
      </c>
    </row>
    <row r="551" ht="45" spans="1:9">
      <c r="A551" s="59">
        <v>150308</v>
      </c>
      <c r="B551" s="59" t="s">
        <v>3308</v>
      </c>
      <c r="C551" s="57" t="s">
        <v>2794</v>
      </c>
      <c r="D551" s="58">
        <v>532.54</v>
      </c>
      <c r="E551" s="21" t="str">
        <f t="shared" si="40"/>
        <v>QUADRO DE DISTRIBUIÇÃO DE ENERGIA, DE EMBUTIR, COM 24 DIVISÕES MODULARES, COM BARRAMENTO</v>
      </c>
      <c r="F551" s="21" t="str">
        <f t="shared" si="41"/>
        <v>UND</v>
      </c>
      <c r="G551">
        <f t="shared" si="42"/>
        <v>514.72</v>
      </c>
      <c r="H551">
        <f t="shared" si="43"/>
        <v>406.83</v>
      </c>
      <c r="I551">
        <f t="shared" si="44"/>
        <v>406.83</v>
      </c>
    </row>
    <row r="552" ht="45" spans="1:9">
      <c r="A552" s="59">
        <v>150309</v>
      </c>
      <c r="B552" s="59" t="s">
        <v>3309</v>
      </c>
      <c r="C552" s="57" t="s">
        <v>2794</v>
      </c>
      <c r="D552" s="58">
        <v>565.7</v>
      </c>
      <c r="E552" s="21" t="str">
        <f t="shared" si="40"/>
        <v>QUADRO DE DISTRIBUIÇÃO DE ENERGIA, DE EMBUTIR, COM 32 DIVISÕES MODULARES, COM BARRAMENTO</v>
      </c>
      <c r="F552" s="21" t="str">
        <f t="shared" si="41"/>
        <v>UND</v>
      </c>
      <c r="G552">
        <f t="shared" si="42"/>
        <v>546.77</v>
      </c>
      <c r="H552">
        <f t="shared" si="43"/>
        <v>432.16</v>
      </c>
      <c r="I552">
        <f t="shared" si="44"/>
        <v>432.16</v>
      </c>
    </row>
    <row r="553" spans="1:9">
      <c r="A553" s="59">
        <v>150310</v>
      </c>
      <c r="B553" s="59" t="s">
        <v>3310</v>
      </c>
      <c r="C553" s="57" t="s">
        <v>2794</v>
      </c>
      <c r="D553" s="58">
        <v>80.29</v>
      </c>
      <c r="E553" s="21" t="str">
        <f t="shared" si="40"/>
        <v>CAIXA DE DISTRIBUIÇÃO 20X20X15 CM</v>
      </c>
      <c r="F553" s="21" t="str">
        <f t="shared" si="41"/>
        <v>UND</v>
      </c>
      <c r="G553">
        <f t="shared" si="42"/>
        <v>77.61</v>
      </c>
      <c r="H553">
        <f t="shared" si="43"/>
        <v>61.34</v>
      </c>
      <c r="I553">
        <f t="shared" si="44"/>
        <v>61.34</v>
      </c>
    </row>
    <row r="554" ht="45" spans="1:9">
      <c r="A554" s="59">
        <v>150311</v>
      </c>
      <c r="B554" s="59" t="s">
        <v>3311</v>
      </c>
      <c r="C554" s="57" t="s">
        <v>2794</v>
      </c>
      <c r="D554" s="58">
        <v>137.1</v>
      </c>
      <c r="E554" s="21" t="str">
        <f t="shared" si="40"/>
        <v>QUADRO DE DISTRIBUIÇÃO DE ENERGIA, DE EMBUTIR, COM 12 DIVISÕES MODULARES, SEM BARRAMENTO</v>
      </c>
      <c r="F554" s="21" t="str">
        <f t="shared" si="41"/>
        <v>UND</v>
      </c>
      <c r="G554">
        <f t="shared" si="42"/>
        <v>132.52</v>
      </c>
      <c r="H554">
        <f t="shared" si="43"/>
        <v>104.74</v>
      </c>
      <c r="I554">
        <f t="shared" si="44"/>
        <v>104.74</v>
      </c>
    </row>
    <row r="555" ht="45" spans="1:9">
      <c r="A555" s="59">
        <v>150312</v>
      </c>
      <c r="B555" s="59" t="s">
        <v>3312</v>
      </c>
      <c r="C555" s="57" t="s">
        <v>2794</v>
      </c>
      <c r="D555" s="58">
        <v>114.05</v>
      </c>
      <c r="E555" s="21" t="str">
        <f t="shared" si="40"/>
        <v>QUADRO DE DISTRIBUIÇÃO DE ENERGIA, DE EMBUTIR, COM 3 DIVISÕES MODULARES, SEM BARRAMENTO</v>
      </c>
      <c r="F555" s="21" t="str">
        <f t="shared" si="41"/>
        <v>UND</v>
      </c>
      <c r="G555">
        <f t="shared" si="42"/>
        <v>110.24</v>
      </c>
      <c r="H555">
        <f t="shared" si="43"/>
        <v>87.13</v>
      </c>
      <c r="I555">
        <f t="shared" si="44"/>
        <v>87.13</v>
      </c>
    </row>
    <row r="556" ht="45" spans="1:9">
      <c r="A556" s="59">
        <v>150313</v>
      </c>
      <c r="B556" s="59" t="s">
        <v>3313</v>
      </c>
      <c r="C556" s="57" t="s">
        <v>2794</v>
      </c>
      <c r="D556" s="58">
        <v>181.44</v>
      </c>
      <c r="E556" s="21" t="str">
        <f t="shared" si="40"/>
        <v>QUADRO DE DISTRIBUIÇÃO DE ENERGIA, DE EMBUTIR, COM 6 DIVISÕES MODULARES, SEM BARRAMENTO</v>
      </c>
      <c r="F556" s="21" t="str">
        <f t="shared" si="41"/>
        <v>UND</v>
      </c>
      <c r="G556">
        <f t="shared" si="42"/>
        <v>175.37</v>
      </c>
      <c r="H556">
        <f t="shared" si="43"/>
        <v>138.61</v>
      </c>
      <c r="I556">
        <f t="shared" si="44"/>
        <v>138.61</v>
      </c>
    </row>
    <row r="557" ht="90" spans="1:9">
      <c r="A557" s="59">
        <v>150315</v>
      </c>
      <c r="B557" s="59" t="s">
        <v>3314</v>
      </c>
      <c r="C557" s="57" t="s">
        <v>2794</v>
      </c>
      <c r="D557" s="60">
        <v>1111.6</v>
      </c>
      <c r="E557" s="21" t="str">
        <f t="shared" si="40"/>
        <v>QUADRO DISTRIB. ENERGIA, EMBUTIDO OU SEMI EMBUTIDO, CAPAC. P/ 34 DISJ. DIN, C/BARRAM TRIF. 150A BARRA. NEUTRO E TERRA, FAB. EM CHAPA DE AÇO 12 USG COM PORTA, ESPELHO, TRINCO COM FECHAD CH YALE, REF. QDETG II-34DIN-CEMAR OU EQUIV.</v>
      </c>
      <c r="F557" s="21" t="str">
        <f t="shared" si="41"/>
        <v>UND</v>
      </c>
      <c r="G557">
        <f t="shared" si="42"/>
        <v>1074.41</v>
      </c>
      <c r="H557">
        <f t="shared" si="43"/>
        <v>849.2</v>
      </c>
      <c r="I557">
        <f t="shared" si="44"/>
        <v>849.2</v>
      </c>
    </row>
    <row r="558" ht="90" spans="1:9">
      <c r="A558" s="59">
        <v>150316</v>
      </c>
      <c r="B558" s="59" t="s">
        <v>3315</v>
      </c>
      <c r="C558" s="57" t="s">
        <v>2794</v>
      </c>
      <c r="D558" s="60">
        <v>1206.06</v>
      </c>
      <c r="E558" s="21" t="str">
        <f t="shared" si="40"/>
        <v>QUADRO DISTRIB. ENERGIA, EMBUTIDO OU SEMI EMBUTIDO, CAPAC. P/ 44 DISJ. DIN, C/BARRAM TRIF. 150A BARRA. NEUTRO E TERRA, FAB. EM CHAPA DE AÇO 12 USG COM PORTA, ESPELHO, TRINCO COM FECHAD CH YALE, REF. QDETG II-44DIN-CEMAR OU EQUIV.</v>
      </c>
      <c r="F558" s="21" t="str">
        <f t="shared" si="41"/>
        <v>UND</v>
      </c>
      <c r="G558">
        <f t="shared" si="42"/>
        <v>1165.7</v>
      </c>
      <c r="H558">
        <f t="shared" si="43"/>
        <v>921.36</v>
      </c>
      <c r="I558">
        <f t="shared" si="44"/>
        <v>921.36</v>
      </c>
    </row>
    <row r="559" ht="75" spans="1:9">
      <c r="A559" s="59">
        <v>150317</v>
      </c>
      <c r="B559" s="59" t="s">
        <v>3316</v>
      </c>
      <c r="C559" s="57" t="s">
        <v>2794</v>
      </c>
      <c r="D559" s="60">
        <v>1630.01</v>
      </c>
      <c r="E559" s="21" t="str">
        <f t="shared" si="40"/>
        <v>QUADRO DISTRIB. ENERGIA, EMBUTIDO OU SEMI EMBUTIDO, CAPAC. P/ 56 DISJ. DIN, C/BARRAM TRIF. 225A BARRA. NEUTRO E TERRA, FAB. EM CHAPA DE AÇO 12 USG COM PORTA, ESPELHO, TRINCO COM FECHAD CH</v>
      </c>
      <c r="F559" s="21" t="str">
        <f t="shared" si="41"/>
        <v>UND</v>
      </c>
      <c r="G559">
        <f t="shared" si="42"/>
        <v>1575.46</v>
      </c>
      <c r="H559">
        <f t="shared" si="43"/>
        <v>1245.23</v>
      </c>
      <c r="I559">
        <f t="shared" si="44"/>
        <v>1245.23</v>
      </c>
    </row>
    <row r="560" spans="1:9">
      <c r="A560" s="56">
        <v>1506</v>
      </c>
      <c r="B560" s="56" t="s">
        <v>3317</v>
      </c>
      <c r="C560" s="57"/>
      <c r="D560" s="58"/>
      <c r="E560" s="21" t="str">
        <f t="shared" si="40"/>
        <v>CAIXAS DE PASSAGEM</v>
      </c>
      <c r="F560" s="21" t="str">
        <f t="shared" si="41"/>
        <v/>
      </c>
      <c r="G560">
        <f t="shared" si="42"/>
        <v>0</v>
      </c>
      <c r="H560">
        <f t="shared" si="43"/>
        <v>0</v>
      </c>
      <c r="I560">
        <f t="shared" si="44"/>
        <v>0</v>
      </c>
    </row>
    <row r="561" ht="45" spans="1:9">
      <c r="A561" s="59">
        <v>150609</v>
      </c>
      <c r="B561" s="59" t="s">
        <v>3318</v>
      </c>
      <c r="C561" s="57" t="s">
        <v>2794</v>
      </c>
      <c r="D561" s="58">
        <v>146.32</v>
      </c>
      <c r="E561" s="21" t="str">
        <f t="shared" si="40"/>
        <v>CAIXA PARA MEDIDOR POLIFÁSICO CARGA ATÉ 41000W INCLUSIVE CAIXA PARA DISJUNTOR POLIFÁSICO ATÉ 100A</v>
      </c>
      <c r="F561" s="21" t="str">
        <f t="shared" si="41"/>
        <v>UND</v>
      </c>
      <c r="G561">
        <f t="shared" si="42"/>
        <v>141.42</v>
      </c>
      <c r="H561">
        <f t="shared" si="43"/>
        <v>111.78</v>
      </c>
      <c r="I561">
        <f t="shared" si="44"/>
        <v>111.78</v>
      </c>
    </row>
    <row r="562" ht="75" spans="1:9">
      <c r="A562" s="59">
        <v>150610</v>
      </c>
      <c r="B562" s="59" t="s">
        <v>3319</v>
      </c>
      <c r="C562" s="57" t="s">
        <v>2794</v>
      </c>
      <c r="D562" s="58">
        <v>216.64</v>
      </c>
      <c r="E562" s="21" t="str">
        <f t="shared" si="40"/>
        <v>CAIXA DE ATERRAMENTO DE CONCRETO SIMPLES, NAS DIMENSÕES DE 30X30X25CM, COM REVEST. INT. EM CHAPISCO E REBOCO, TAMPA DE CONCRETO ESP.5CM E LASTRO DE BRITA ESP. 5 CM, INCL. HASTE 5/8"X2400MM</v>
      </c>
      <c r="F562" s="21" t="str">
        <f t="shared" si="41"/>
        <v>UND</v>
      </c>
      <c r="G562">
        <f t="shared" si="42"/>
        <v>209.39</v>
      </c>
      <c r="H562">
        <f t="shared" si="43"/>
        <v>165.5</v>
      </c>
      <c r="I562">
        <f t="shared" si="44"/>
        <v>165.5</v>
      </c>
    </row>
    <row r="563" ht="45" spans="1:9">
      <c r="A563" s="59">
        <v>150612</v>
      </c>
      <c r="B563" s="59" t="s">
        <v>3320</v>
      </c>
      <c r="C563" s="57" t="s">
        <v>2794</v>
      </c>
      <c r="D563" s="58">
        <v>31.66</v>
      </c>
      <c r="E563" s="21" t="str">
        <f t="shared" si="40"/>
        <v>CAIXA DE PASSAGEM EM CHAPA DE AÇO GALVANIZADA 4" X 4", COM TAMPA PARAFUSADA</v>
      </c>
      <c r="F563" s="21" t="str">
        <f t="shared" si="41"/>
        <v>UND</v>
      </c>
      <c r="G563">
        <f t="shared" si="42"/>
        <v>30.61</v>
      </c>
      <c r="H563">
        <f t="shared" si="43"/>
        <v>24.19</v>
      </c>
      <c r="I563">
        <f t="shared" si="44"/>
        <v>24.19</v>
      </c>
    </row>
    <row r="564" ht="90" spans="1:9">
      <c r="A564" s="59">
        <v>150614</v>
      </c>
      <c r="B564" s="59" t="s">
        <v>3321</v>
      </c>
      <c r="C564" s="57" t="s">
        <v>2794</v>
      </c>
      <c r="D564" s="58">
        <v>110.34</v>
      </c>
      <c r="E564" s="21" t="str">
        <f t="shared" si="40"/>
        <v>CAIXA DE PASSAGEM DE ALVENARIA DE BLOCOS DE CONCRETO 9X19X39CM, DIMENSÕES DE 30X30X50CM, COM REVESTIMENTO INTERNO EM CHAPISCO E REBOCO, TAMPA DE CONCRETO ESP.5CM E LASTRO DE BRITA 5 CM</v>
      </c>
      <c r="F564" s="21" t="str">
        <f t="shared" si="41"/>
        <v>UND</v>
      </c>
      <c r="G564">
        <f t="shared" si="42"/>
        <v>106.64</v>
      </c>
      <c r="H564">
        <f t="shared" si="43"/>
        <v>84.29</v>
      </c>
      <c r="I564">
        <f t="shared" si="44"/>
        <v>84.29</v>
      </c>
    </row>
    <row r="565" ht="90" spans="1:9">
      <c r="A565" s="59">
        <v>150615</v>
      </c>
      <c r="B565" s="59" t="s">
        <v>3322</v>
      </c>
      <c r="C565" s="57" t="s">
        <v>2794</v>
      </c>
      <c r="D565" s="58">
        <v>141.65</v>
      </c>
      <c r="E565" s="21" t="str">
        <f t="shared" si="40"/>
        <v>CAIXA DE PASSAGEM DE ALVENARIA DE BLOCOS DE CONCRETO 9X19X39CM, DIMENSÕES DE 40X40X50CM, COM REVESTIMENTO INTERNO EM CHAPISCO E REBOCO, TAMPA DE CONCRETO ESP.5CM E LASTRO DE BRITA 5 CM</v>
      </c>
      <c r="F565" s="21" t="str">
        <f t="shared" si="41"/>
        <v>UND</v>
      </c>
      <c r="G565">
        <f t="shared" si="42"/>
        <v>136.91</v>
      </c>
      <c r="H565">
        <f t="shared" si="43"/>
        <v>108.21</v>
      </c>
      <c r="I565">
        <f t="shared" si="44"/>
        <v>108.21</v>
      </c>
    </row>
    <row r="566" ht="90" spans="1:9">
      <c r="A566" s="59">
        <v>150616</v>
      </c>
      <c r="B566" s="59" t="s">
        <v>3323</v>
      </c>
      <c r="C566" s="57" t="s">
        <v>2794</v>
      </c>
      <c r="D566" s="58">
        <v>198.78</v>
      </c>
      <c r="E566" s="21" t="str">
        <f t="shared" si="40"/>
        <v>CAIXA DE PASSAGEM DE ALVENARIA DE BLOCOS DE CONCRETO 9X19X39CM, DIMENSÕES DE 50X50X50CM, COM REVESTIMENTO INTERNO EM CHAPISCO E REBOCO, TAMPA DE CONCRETO ESP.5CM E LASTRO DE BRITA 5 CM</v>
      </c>
      <c r="F566" s="21" t="str">
        <f t="shared" si="41"/>
        <v>UND</v>
      </c>
      <c r="G566">
        <f t="shared" si="42"/>
        <v>192.13</v>
      </c>
      <c r="H566">
        <f t="shared" si="43"/>
        <v>151.86</v>
      </c>
      <c r="I566">
        <f t="shared" si="44"/>
        <v>151.86</v>
      </c>
    </row>
    <row r="567" spans="1:9">
      <c r="A567" s="59">
        <v>150623</v>
      </c>
      <c r="B567" s="59" t="s">
        <v>3324</v>
      </c>
      <c r="C567" s="57" t="s">
        <v>2794</v>
      </c>
      <c r="D567" s="58">
        <v>7.67</v>
      </c>
      <c r="E567" s="21" t="str">
        <f t="shared" si="40"/>
        <v>CAIXA DE PASSAGEM 4X2", CHAPA 18</v>
      </c>
      <c r="F567" s="21" t="str">
        <f t="shared" si="41"/>
        <v>UND</v>
      </c>
      <c r="G567">
        <f t="shared" si="42"/>
        <v>7.41</v>
      </c>
      <c r="H567">
        <f t="shared" si="43"/>
        <v>5.86</v>
      </c>
      <c r="I567">
        <f t="shared" si="44"/>
        <v>5.86</v>
      </c>
    </row>
    <row r="568" ht="90" spans="1:9">
      <c r="A568" s="59">
        <v>150626</v>
      </c>
      <c r="B568" s="59" t="s">
        <v>3325</v>
      </c>
      <c r="C568" s="57" t="s">
        <v>2794</v>
      </c>
      <c r="D568" s="58">
        <v>107.95</v>
      </c>
      <c r="E568" s="21" t="str">
        <f t="shared" si="40"/>
        <v>CONJUNTO CAIXA TERMOPLÁSTICA PARA MEDIDOR PADRÃO ESCELSA MONOFÁFICO COM TAMPA TRANSPARENTE EM POLICARBONATO P-980-009 INCLUSIVE CAIXA PARA DISJUNTOR MONOF P-940-003 PADRÃO ESCELSA</v>
      </c>
      <c r="F568" s="21" t="str">
        <f t="shared" si="41"/>
        <v>UND</v>
      </c>
      <c r="G568">
        <f t="shared" si="42"/>
        <v>104.34</v>
      </c>
      <c r="H568">
        <f t="shared" si="43"/>
        <v>82.47</v>
      </c>
      <c r="I568">
        <f t="shared" si="44"/>
        <v>82.47</v>
      </c>
    </row>
    <row r="569" ht="30" spans="1:9">
      <c r="A569" s="59">
        <v>150628</v>
      </c>
      <c r="B569" s="59" t="s">
        <v>3326</v>
      </c>
      <c r="C569" s="57" t="s">
        <v>2794</v>
      </c>
      <c r="D569" s="58">
        <v>7.53</v>
      </c>
      <c r="E569" s="21" t="str">
        <f t="shared" si="40"/>
        <v>CAIXA DE EMBUTIR MARCA DE REFERÊNCIA TIGREFLEX, 4X2"</v>
      </c>
      <c r="F569" s="21" t="str">
        <f t="shared" si="41"/>
        <v>UND</v>
      </c>
      <c r="G569">
        <f t="shared" si="42"/>
        <v>7.27</v>
      </c>
      <c r="H569">
        <f t="shared" si="43"/>
        <v>5.75</v>
      </c>
      <c r="I569">
        <f t="shared" si="44"/>
        <v>5.75</v>
      </c>
    </row>
    <row r="570" ht="30" spans="1:9">
      <c r="A570" s="59">
        <v>150629</v>
      </c>
      <c r="B570" s="59" t="s">
        <v>3327</v>
      </c>
      <c r="C570" s="57" t="s">
        <v>2794</v>
      </c>
      <c r="D570" s="58">
        <v>12.53</v>
      </c>
      <c r="E570" s="21" t="str">
        <f t="shared" si="40"/>
        <v>CAIXA DE EMBUTIR MARCA DE REFERÊNCIA TIGREFLEX, 4X4"</v>
      </c>
      <c r="F570" s="21" t="str">
        <f t="shared" si="41"/>
        <v>UND</v>
      </c>
      <c r="G570">
        <f t="shared" si="42"/>
        <v>12.11</v>
      </c>
      <c r="H570">
        <f t="shared" si="43"/>
        <v>9.57</v>
      </c>
      <c r="I570">
        <f t="shared" si="44"/>
        <v>9.57</v>
      </c>
    </row>
    <row r="571" spans="1:9">
      <c r="A571" s="59">
        <v>150630</v>
      </c>
      <c r="B571" s="59" t="s">
        <v>3328</v>
      </c>
      <c r="C571" s="57" t="s">
        <v>2794</v>
      </c>
      <c r="D571" s="58">
        <v>9.01</v>
      </c>
      <c r="E571" s="21" t="str">
        <f t="shared" si="40"/>
        <v>CAIXA DE PASSAGEM 4X4", CHAPA 18</v>
      </c>
      <c r="F571" s="21" t="str">
        <f t="shared" si="41"/>
        <v>UND</v>
      </c>
      <c r="G571">
        <f t="shared" si="42"/>
        <v>8.7</v>
      </c>
      <c r="H571">
        <f t="shared" si="43"/>
        <v>6.88</v>
      </c>
      <c r="I571">
        <f t="shared" si="44"/>
        <v>6.88</v>
      </c>
    </row>
    <row r="572" ht="30" spans="1:9">
      <c r="A572" s="59">
        <v>150632</v>
      </c>
      <c r="B572" s="59" t="s">
        <v>3329</v>
      </c>
      <c r="C572" s="57" t="s">
        <v>2794</v>
      </c>
      <c r="D572" s="58">
        <v>46.17</v>
      </c>
      <c r="E572" s="21" t="str">
        <f t="shared" si="40"/>
        <v>CAIXA DE PASSAGEM 150X150X80MM, CHAPA 18, COM TAMPA PARAFUSADA</v>
      </c>
      <c r="F572" s="21" t="str">
        <f t="shared" si="41"/>
        <v>UND</v>
      </c>
      <c r="G572">
        <f t="shared" si="42"/>
        <v>44.62</v>
      </c>
      <c r="H572">
        <f t="shared" si="43"/>
        <v>35.27</v>
      </c>
      <c r="I572">
        <f t="shared" si="44"/>
        <v>35.27</v>
      </c>
    </row>
    <row r="573" ht="30" spans="1:9">
      <c r="A573" s="59">
        <v>150633</v>
      </c>
      <c r="B573" s="59" t="s">
        <v>3330</v>
      </c>
      <c r="C573" s="57" t="s">
        <v>2794</v>
      </c>
      <c r="D573" s="58">
        <v>77.74</v>
      </c>
      <c r="E573" s="21" t="str">
        <f t="shared" si="40"/>
        <v>CAIXA DE PASSAGEM 200X200X100MM, CHAPA 18, COM TAMPA PARAFUSADA</v>
      </c>
      <c r="F573" s="21" t="str">
        <f t="shared" si="41"/>
        <v>UND</v>
      </c>
      <c r="G573">
        <f t="shared" si="42"/>
        <v>75.14</v>
      </c>
      <c r="H573">
        <f t="shared" si="43"/>
        <v>59.39</v>
      </c>
      <c r="I573">
        <f t="shared" si="44"/>
        <v>59.39</v>
      </c>
    </row>
    <row r="574" ht="30" spans="1:9">
      <c r="A574" s="59">
        <v>150634</v>
      </c>
      <c r="B574" s="59" t="s">
        <v>3331</v>
      </c>
      <c r="C574" s="57" t="s">
        <v>2794</v>
      </c>
      <c r="D574" s="58">
        <v>109.16</v>
      </c>
      <c r="E574" s="21" t="str">
        <f t="shared" si="40"/>
        <v>CAIXA DE PASSAGEM 300X300X120MM, CHAPA 18, COM TAMPA PARAFUSADA</v>
      </c>
      <c r="F574" s="21" t="str">
        <f t="shared" si="41"/>
        <v>UND</v>
      </c>
      <c r="G574">
        <f t="shared" si="42"/>
        <v>105.51</v>
      </c>
      <c r="H574">
        <f t="shared" si="43"/>
        <v>83.39</v>
      </c>
      <c r="I574">
        <f t="shared" si="44"/>
        <v>83.39</v>
      </c>
    </row>
    <row r="575" ht="30" spans="1:9">
      <c r="A575" s="59">
        <v>150635</v>
      </c>
      <c r="B575" s="59" t="s">
        <v>3332</v>
      </c>
      <c r="C575" s="57" t="s">
        <v>2794</v>
      </c>
      <c r="D575" s="58">
        <v>151.48</v>
      </c>
      <c r="E575" s="21" t="str">
        <f t="shared" si="40"/>
        <v>CAIXA DE PASSAGEM 400X400X120MM, CHAPA 18, COM TAMPA PARAFUSADA</v>
      </c>
      <c r="F575" s="21" t="str">
        <f t="shared" si="41"/>
        <v>UND</v>
      </c>
      <c r="G575">
        <f t="shared" si="42"/>
        <v>146.41</v>
      </c>
      <c r="H575">
        <f t="shared" si="43"/>
        <v>115.72</v>
      </c>
      <c r="I575">
        <f t="shared" si="44"/>
        <v>115.72</v>
      </c>
    </row>
    <row r="576" ht="30" spans="1:9">
      <c r="A576" s="59">
        <v>150636</v>
      </c>
      <c r="B576" s="59" t="s">
        <v>3333</v>
      </c>
      <c r="C576" s="57" t="s">
        <v>2794</v>
      </c>
      <c r="D576" s="58">
        <v>9.54</v>
      </c>
      <c r="E576" s="21" t="str">
        <f t="shared" si="40"/>
        <v>CAIXA SEXTAVADA EM PVC DE 3X3X1 1/2", MARCA DE REFERÊNCIA TIGREFLEX</v>
      </c>
      <c r="F576" s="21" t="str">
        <f t="shared" si="41"/>
        <v>UND</v>
      </c>
      <c r="G576">
        <f t="shared" si="42"/>
        <v>9.22</v>
      </c>
      <c r="H576">
        <f t="shared" si="43"/>
        <v>7.29</v>
      </c>
      <c r="I576">
        <f t="shared" si="44"/>
        <v>7.29</v>
      </c>
    </row>
    <row r="577" spans="1:9">
      <c r="A577" s="56">
        <v>1507</v>
      </c>
      <c r="B577" s="56" t="s">
        <v>3334</v>
      </c>
      <c r="C577" s="57"/>
      <c r="D577" s="58"/>
      <c r="E577" s="21" t="str">
        <f t="shared" ref="E577:E640" si="45">UPPER(B577)</f>
        <v>ENVELOPAMENTO DE ELETRODUTOS</v>
      </c>
      <c r="F577" s="21" t="str">
        <f t="shared" ref="F577:F640" si="46">UPPER(C577)</f>
        <v/>
      </c>
      <c r="G577">
        <f t="shared" si="42"/>
        <v>0</v>
      </c>
      <c r="H577">
        <f t="shared" si="43"/>
        <v>0</v>
      </c>
      <c r="I577">
        <f t="shared" si="44"/>
        <v>0</v>
      </c>
    </row>
    <row r="578" ht="75" spans="1:9">
      <c r="A578" s="59">
        <v>150701</v>
      </c>
      <c r="B578" s="59" t="s">
        <v>3335</v>
      </c>
      <c r="C578" s="57" t="s">
        <v>2789</v>
      </c>
      <c r="D578" s="58">
        <v>43.46</v>
      </c>
      <c r="E578" s="21" t="str">
        <f t="shared" si="45"/>
        <v>ENVELOPAMENTO DE CONCRETO SIMPLES COM CONSUMO MÍNIMO DE CIMENTO DE 250KG/M3, INCLUSIVE ESCAVAÇÃO PARA PROFUNDIDADE MÍNIMA DO ELETRODUTO DE 50 CM, DE 25 X 25 CM, PARA 1 ELETRODUTO</v>
      </c>
      <c r="F578" s="21" t="str">
        <f t="shared" si="46"/>
        <v>M</v>
      </c>
      <c r="G578">
        <f t="shared" si="42"/>
        <v>42</v>
      </c>
      <c r="H578">
        <f t="shared" si="43"/>
        <v>33.2</v>
      </c>
      <c r="I578">
        <f t="shared" si="44"/>
        <v>33.2</v>
      </c>
    </row>
    <row r="579" ht="75" spans="1:9">
      <c r="A579" s="59">
        <v>150702</v>
      </c>
      <c r="B579" s="59" t="s">
        <v>3336</v>
      </c>
      <c r="C579" s="57" t="s">
        <v>2789</v>
      </c>
      <c r="D579" s="58">
        <v>52.16</v>
      </c>
      <c r="E579" s="21" t="str">
        <f t="shared" si="45"/>
        <v>ENVELOPAMENTO DE CONCRETO SIMPLES COM CONSUMO MÍNIMO DE CIMENTO DE 250KG/M3, INCLUSIVE ESCAVAÇÃO PARA PROFUNDIDADE MÍNIMA DO ELETRODUTO DE 50 CM, DE 25 X 30 CM, PARA 2 ELETRODUTOS</v>
      </c>
      <c r="F579" s="21" t="str">
        <f t="shared" si="46"/>
        <v>M</v>
      </c>
      <c r="G579">
        <f t="shared" si="42"/>
        <v>50.42</v>
      </c>
      <c r="H579">
        <f t="shared" si="43"/>
        <v>39.85</v>
      </c>
      <c r="I579">
        <f t="shared" si="44"/>
        <v>39.85</v>
      </c>
    </row>
    <row r="580" ht="75" spans="1:9">
      <c r="A580" s="59">
        <v>150703</v>
      </c>
      <c r="B580" s="59" t="s">
        <v>3337</v>
      </c>
      <c r="C580" s="57" t="s">
        <v>2789</v>
      </c>
      <c r="D580" s="58">
        <v>136.4</v>
      </c>
      <c r="E580" s="21" t="str">
        <f t="shared" si="45"/>
        <v>ENVELOPAMENTO DE CONCRETO SIMPLES COM CONSUMO MÍNIMO DE CIMENTO DE 250KG/M3, INCLUSIVE ESCAVAÇÃO PARA PROFUNDIDADE MÍNIMA DO ELETRODUTO DE 50CM, DE 60 X 30 CM, PARA 3 ELETRODUTOS</v>
      </c>
      <c r="F580" s="21" t="str">
        <f t="shared" si="46"/>
        <v>M</v>
      </c>
      <c r="G580">
        <f t="shared" si="42"/>
        <v>131.83</v>
      </c>
      <c r="H580">
        <f t="shared" si="43"/>
        <v>104.2</v>
      </c>
      <c r="I580">
        <f t="shared" si="44"/>
        <v>104.2</v>
      </c>
    </row>
    <row r="581" ht="75" spans="1:9">
      <c r="A581" s="59">
        <v>150704</v>
      </c>
      <c r="B581" s="59" t="s">
        <v>3338</v>
      </c>
      <c r="C581" s="57" t="s">
        <v>2789</v>
      </c>
      <c r="D581" s="58">
        <v>145.99</v>
      </c>
      <c r="E581" s="21" t="str">
        <f t="shared" si="45"/>
        <v>ENVELOPAMENTO DE CONCRETO SIMPLES COM CONSUMO MÍNIMO DE CIMENTO DE 250KG/M3, INCLUSIVE ESCAVAÇÃO PARA PROFUNDIDADE MÍNIMA DO ELETRODUTO DE 50CM, DE 45 X 45 CM, PARA 3 ELETRODUTOS</v>
      </c>
      <c r="F581" s="21" t="str">
        <f t="shared" si="46"/>
        <v>M</v>
      </c>
      <c r="G581">
        <f t="shared" si="42"/>
        <v>141.11</v>
      </c>
      <c r="H581">
        <f t="shared" si="43"/>
        <v>111.53</v>
      </c>
      <c r="I581">
        <f t="shared" si="44"/>
        <v>111.53</v>
      </c>
    </row>
    <row r="582" spans="1:9">
      <c r="A582" s="56">
        <v>1508</v>
      </c>
      <c r="B582" s="56" t="s">
        <v>3339</v>
      </c>
      <c r="C582" s="57"/>
      <c r="D582" s="58"/>
      <c r="E582" s="21" t="str">
        <f t="shared" si="45"/>
        <v>INSTALAÇÕES APARENTES</v>
      </c>
      <c r="F582" s="21" t="str">
        <f t="shared" si="46"/>
        <v/>
      </c>
      <c r="G582">
        <f t="shared" si="42"/>
        <v>0</v>
      </c>
      <c r="H582">
        <f t="shared" si="43"/>
        <v>0</v>
      </c>
      <c r="I582">
        <f t="shared" si="44"/>
        <v>0</v>
      </c>
    </row>
    <row r="583" ht="45" spans="1:9">
      <c r="A583" s="59">
        <v>150801</v>
      </c>
      <c r="B583" s="59" t="s">
        <v>3340</v>
      </c>
      <c r="C583" s="57" t="s">
        <v>2789</v>
      </c>
      <c r="D583" s="58">
        <v>14.22</v>
      </c>
      <c r="E583" s="21" t="str">
        <f t="shared" si="45"/>
        <v>ELETRODUTO APARENTE DE PVC RÍGIDO ROSCÁVEL DIÂMETRO 3/4", INCLUSIVE ABRAÇADEIRA DE FIXAÇÃO</v>
      </c>
      <c r="F583" s="21" t="str">
        <f t="shared" si="46"/>
        <v>M</v>
      </c>
      <c r="G583">
        <f t="shared" si="42"/>
        <v>13.74</v>
      </c>
      <c r="H583">
        <f t="shared" si="43"/>
        <v>10.86</v>
      </c>
      <c r="I583">
        <f t="shared" si="44"/>
        <v>10.86</v>
      </c>
    </row>
    <row r="584" ht="60" spans="1:9">
      <c r="A584" s="59">
        <v>150802</v>
      </c>
      <c r="B584" s="59" t="s">
        <v>3341</v>
      </c>
      <c r="C584" s="57" t="s">
        <v>2794</v>
      </c>
      <c r="D584" s="58">
        <v>17.62</v>
      </c>
      <c r="E584" s="21" t="str">
        <f t="shared" si="45"/>
        <v>CAIXA DE LIGAÇÃO DE ALUMÍNIO SILÍCIO, TIPO CONDULETES,SEM ROSCA, NO FORMATO B, INCLUSIVE TAMPA COM VEDAÇÃO, DIÂMETRO 3/4"</v>
      </c>
      <c r="F584" s="21" t="str">
        <f t="shared" si="46"/>
        <v>UND</v>
      </c>
      <c r="G584">
        <f t="shared" ref="G584:G647" si="47">ROUND(H584*(1+$G$1),2)</f>
        <v>17.03</v>
      </c>
      <c r="H584">
        <f t="shared" ref="H584:H647" si="48">I584</f>
        <v>13.46</v>
      </c>
      <c r="I584">
        <f t="shared" ref="I584:I647" si="49">ROUND(D584/(1+$E$1),2)</f>
        <v>13.46</v>
      </c>
    </row>
    <row r="585" ht="60" spans="1:9">
      <c r="A585" s="59">
        <v>150803</v>
      </c>
      <c r="B585" s="59" t="s">
        <v>3342</v>
      </c>
      <c r="C585" s="57" t="s">
        <v>2794</v>
      </c>
      <c r="D585" s="58">
        <v>20.35</v>
      </c>
      <c r="E585" s="21" t="str">
        <f t="shared" si="45"/>
        <v>CAIXA DE LIGAÇÃO DE ALUMÍNIO SILÍCIO, TIPO CONDULETES, SEM ROSCA, NO FORMATO T, INCLUSIVE TAMPA COM VEDAÇÃO, DIÂMETRO 3/4"</v>
      </c>
      <c r="F585" s="21" t="str">
        <f t="shared" si="46"/>
        <v>UND</v>
      </c>
      <c r="G585">
        <f t="shared" si="47"/>
        <v>19.67</v>
      </c>
      <c r="H585">
        <f t="shared" si="48"/>
        <v>15.55</v>
      </c>
      <c r="I585">
        <f t="shared" si="49"/>
        <v>15.55</v>
      </c>
    </row>
    <row r="586" ht="60" spans="1:9">
      <c r="A586" s="59">
        <v>150804</v>
      </c>
      <c r="B586" s="59" t="s">
        <v>3343</v>
      </c>
      <c r="C586" s="57" t="s">
        <v>2794</v>
      </c>
      <c r="D586" s="58">
        <v>19.28</v>
      </c>
      <c r="E586" s="21" t="str">
        <f t="shared" si="45"/>
        <v>CAIXA DE LIGAÇÃO DE ALUMÍNIO SILÍCIO, TIPO CONDULETES, SEM ROSCA, NO FORMATO LR, INCLUSIVE TAMPA COM VEDAÇÃO, DIÂMETRO 3/4"</v>
      </c>
      <c r="F586" s="21" t="str">
        <f t="shared" si="46"/>
        <v>UND</v>
      </c>
      <c r="G586">
        <f t="shared" si="47"/>
        <v>18.64</v>
      </c>
      <c r="H586">
        <f t="shared" si="48"/>
        <v>14.73</v>
      </c>
      <c r="I586">
        <f t="shared" si="49"/>
        <v>14.73</v>
      </c>
    </row>
    <row r="587" ht="60" spans="1:9">
      <c r="A587" s="59">
        <v>150805</v>
      </c>
      <c r="B587" s="59" t="s">
        <v>3344</v>
      </c>
      <c r="C587" s="57" t="s">
        <v>2794</v>
      </c>
      <c r="D587" s="58">
        <v>22.34</v>
      </c>
      <c r="E587" s="21" t="str">
        <f t="shared" si="45"/>
        <v>CAIXA DE LIGAÇÃO DE ALUMÍNIO SILÍCIO, TIPO CONDULETES, SEM ROSCA, NO FORMATO X, INCLUSIVE TAMPA COM VEDAÇÃO, DIÂMETRO 3/4"</v>
      </c>
      <c r="F587" s="21" t="str">
        <f t="shared" si="46"/>
        <v>UND</v>
      </c>
      <c r="G587">
        <f t="shared" si="47"/>
        <v>21.6</v>
      </c>
      <c r="H587">
        <f t="shared" si="48"/>
        <v>17.07</v>
      </c>
      <c r="I587">
        <f t="shared" si="49"/>
        <v>17.07</v>
      </c>
    </row>
    <row r="588" ht="45" spans="1:9">
      <c r="A588" s="59">
        <v>150806</v>
      </c>
      <c r="B588" s="59" t="s">
        <v>3345</v>
      </c>
      <c r="C588" s="57" t="s">
        <v>2789</v>
      </c>
      <c r="D588" s="58">
        <v>21.6</v>
      </c>
      <c r="E588" s="21" t="str">
        <f t="shared" si="45"/>
        <v>ELETRODUTO APARENTE DE PVC RÍGIDO ROSCÁVEL DIÂMETRO 1", INCLUSIVE ABRAÇADEIRA DE FIXAÇÃO</v>
      </c>
      <c r="F588" s="21" t="str">
        <f t="shared" si="46"/>
        <v>M</v>
      </c>
      <c r="G588">
        <f t="shared" si="47"/>
        <v>20.88</v>
      </c>
      <c r="H588">
        <f t="shared" si="48"/>
        <v>16.5</v>
      </c>
      <c r="I588">
        <f t="shared" si="49"/>
        <v>16.5</v>
      </c>
    </row>
    <row r="589" ht="30" spans="1:9">
      <c r="A589" s="59">
        <v>150807</v>
      </c>
      <c r="B589" s="59" t="s">
        <v>3346</v>
      </c>
      <c r="C589" s="57" t="s">
        <v>2789</v>
      </c>
      <c r="D589" s="58">
        <v>12.19</v>
      </c>
      <c r="E589" s="21" t="str">
        <f t="shared" si="45"/>
        <v>CANALETA SISTEMA X DA PIAL OU EQUIVALENTE, INCLUSIVE CONEXÕES</v>
      </c>
      <c r="F589" s="21" t="str">
        <f t="shared" si="46"/>
        <v>M</v>
      </c>
      <c r="G589">
        <f t="shared" si="47"/>
        <v>11.78</v>
      </c>
      <c r="H589">
        <f t="shared" si="48"/>
        <v>9.31</v>
      </c>
      <c r="I589">
        <f t="shared" si="49"/>
        <v>9.31</v>
      </c>
    </row>
    <row r="590" ht="45" spans="1:9">
      <c r="A590" s="59">
        <v>150835</v>
      </c>
      <c r="B590" s="59" t="s">
        <v>3347</v>
      </c>
      <c r="C590" s="57" t="s">
        <v>2789</v>
      </c>
      <c r="D590" s="58">
        <v>42.36</v>
      </c>
      <c r="E590" s="21" t="str">
        <f t="shared" si="45"/>
        <v>ELETROCALHA PERFURADA EM CHAPA DE AÇO GALVANIZADO Nº16, 150X50MM, SEM TAMPA</v>
      </c>
      <c r="F590" s="21" t="str">
        <f t="shared" si="46"/>
        <v>M</v>
      </c>
      <c r="G590">
        <f t="shared" si="47"/>
        <v>40.94</v>
      </c>
      <c r="H590">
        <f t="shared" si="48"/>
        <v>32.36</v>
      </c>
      <c r="I590">
        <f t="shared" si="49"/>
        <v>32.36</v>
      </c>
    </row>
    <row r="591" ht="45" spans="1:9">
      <c r="A591" s="59">
        <v>150836</v>
      </c>
      <c r="B591" s="59" t="s">
        <v>3348</v>
      </c>
      <c r="C591" s="57" t="s">
        <v>2789</v>
      </c>
      <c r="D591" s="58">
        <v>59.65</v>
      </c>
      <c r="E591" s="21" t="str">
        <f t="shared" si="45"/>
        <v>ELETROCALHA PERFURADA EM CHAPA DE AÇO GALVANIZADO Nº16, 200X100MM, SEM TAMPA</v>
      </c>
      <c r="F591" s="21" t="str">
        <f t="shared" si="46"/>
        <v>M</v>
      </c>
      <c r="G591">
        <f t="shared" si="47"/>
        <v>57.66</v>
      </c>
      <c r="H591">
        <f t="shared" si="48"/>
        <v>45.57</v>
      </c>
      <c r="I591">
        <f t="shared" si="49"/>
        <v>45.57</v>
      </c>
    </row>
    <row r="592" ht="45" spans="1:9">
      <c r="A592" s="59">
        <v>150837</v>
      </c>
      <c r="B592" s="59" t="s">
        <v>3349</v>
      </c>
      <c r="C592" s="57" t="s">
        <v>2789</v>
      </c>
      <c r="D592" s="58">
        <v>80.58</v>
      </c>
      <c r="E592" s="21" t="str">
        <f t="shared" si="45"/>
        <v>ELETROCALHA PERFURADA EM CHAPA DE AÇO GALVANIZADO Nº16, 300X100MM, SEM TAMPA</v>
      </c>
      <c r="F592" s="21" t="str">
        <f t="shared" si="46"/>
        <v>M</v>
      </c>
      <c r="G592">
        <f t="shared" si="47"/>
        <v>77.89</v>
      </c>
      <c r="H592">
        <f t="shared" si="48"/>
        <v>61.56</v>
      </c>
      <c r="I592">
        <f t="shared" si="49"/>
        <v>61.56</v>
      </c>
    </row>
    <row r="593" ht="45" spans="1:9">
      <c r="A593" s="59">
        <v>150838</v>
      </c>
      <c r="B593" s="59" t="s">
        <v>3350</v>
      </c>
      <c r="C593" s="57" t="s">
        <v>2789</v>
      </c>
      <c r="D593" s="58">
        <v>91.75</v>
      </c>
      <c r="E593" s="21" t="str">
        <f t="shared" si="45"/>
        <v>ELETROCALHA PERFURADA EM CHAPA DE AÇO GALVANIZADO Nº16, 400X100MM, SEM TAMPA</v>
      </c>
      <c r="F593" s="21" t="str">
        <f t="shared" si="46"/>
        <v>M</v>
      </c>
      <c r="G593">
        <f t="shared" si="47"/>
        <v>88.68</v>
      </c>
      <c r="H593">
        <f t="shared" si="48"/>
        <v>70.09</v>
      </c>
      <c r="I593">
        <f t="shared" si="49"/>
        <v>70.09</v>
      </c>
    </row>
    <row r="594" ht="30" spans="1:9">
      <c r="A594" s="59">
        <v>150843</v>
      </c>
      <c r="B594" s="59" t="s">
        <v>3351</v>
      </c>
      <c r="C594" s="57" t="s">
        <v>2794</v>
      </c>
      <c r="D594" s="58">
        <v>39.73</v>
      </c>
      <c r="E594" s="21" t="str">
        <f t="shared" si="45"/>
        <v>REDUÇÃO CONCÊNTRICA PARA ELETROCALHA PERFURADA, TIPO "U", 200X150MM, ABA 100</v>
      </c>
      <c r="F594" s="21" t="str">
        <f t="shared" si="46"/>
        <v>UND</v>
      </c>
      <c r="G594">
        <f t="shared" si="47"/>
        <v>38.4</v>
      </c>
      <c r="H594">
        <f t="shared" si="48"/>
        <v>30.35</v>
      </c>
      <c r="I594">
        <f t="shared" si="49"/>
        <v>30.35</v>
      </c>
    </row>
    <row r="595" ht="30" spans="1:9">
      <c r="A595" s="59">
        <v>150844</v>
      </c>
      <c r="B595" s="59" t="s">
        <v>3352</v>
      </c>
      <c r="C595" s="57" t="s">
        <v>2794</v>
      </c>
      <c r="D595" s="58">
        <v>53.58</v>
      </c>
      <c r="E595" s="21" t="str">
        <f t="shared" si="45"/>
        <v>REDUÇÃO CONCÊNTRICA PARA ELETROCALHA PERFURADA, TIPO "U", 300X150MM, ABA 100</v>
      </c>
      <c r="F595" s="21" t="str">
        <f t="shared" si="46"/>
        <v>UND</v>
      </c>
      <c r="G595">
        <f t="shared" si="47"/>
        <v>51.78</v>
      </c>
      <c r="H595">
        <f t="shared" si="48"/>
        <v>40.93</v>
      </c>
      <c r="I595">
        <f t="shared" si="49"/>
        <v>40.93</v>
      </c>
    </row>
    <row r="596" ht="30" spans="1:9">
      <c r="A596" s="59">
        <v>150845</v>
      </c>
      <c r="B596" s="59" t="s">
        <v>3353</v>
      </c>
      <c r="C596" s="57" t="s">
        <v>2794</v>
      </c>
      <c r="D596" s="58">
        <v>59.81</v>
      </c>
      <c r="E596" s="21" t="str">
        <f t="shared" si="45"/>
        <v>REDUÇÃO CONCÊNTRICA PARA ELETROCALHA PERFURADA, TIPO "U", 400X150MM, ABA 100</v>
      </c>
      <c r="F596" s="21" t="str">
        <f t="shared" si="46"/>
        <v>UND</v>
      </c>
      <c r="G596">
        <f t="shared" si="47"/>
        <v>57.81</v>
      </c>
      <c r="H596">
        <f t="shared" si="48"/>
        <v>45.69</v>
      </c>
      <c r="I596">
        <f t="shared" si="49"/>
        <v>45.69</v>
      </c>
    </row>
    <row r="597" spans="1:9">
      <c r="A597" s="59">
        <v>150850</v>
      </c>
      <c r="B597" s="59" t="s">
        <v>3354</v>
      </c>
      <c r="C597" s="57" t="s">
        <v>2794</v>
      </c>
      <c r="D597" s="58">
        <v>7.3</v>
      </c>
      <c r="E597" s="21" t="str">
        <f t="shared" si="45"/>
        <v>SAÍDA HORIZONTAL PARA ELETRODUTO DE 3/4"</v>
      </c>
      <c r="F597" s="21" t="str">
        <f t="shared" si="46"/>
        <v>UND</v>
      </c>
      <c r="G597">
        <f t="shared" si="47"/>
        <v>7.06</v>
      </c>
      <c r="H597">
        <f t="shared" si="48"/>
        <v>5.58</v>
      </c>
      <c r="I597">
        <f t="shared" si="49"/>
        <v>5.58</v>
      </c>
    </row>
    <row r="598" spans="1:9">
      <c r="A598" s="59">
        <v>150851</v>
      </c>
      <c r="B598" s="59" t="s">
        <v>3355</v>
      </c>
      <c r="C598" s="57" t="s">
        <v>2794</v>
      </c>
      <c r="D598" s="58">
        <v>7.3</v>
      </c>
      <c r="E598" s="21" t="str">
        <f t="shared" si="45"/>
        <v>SAÍDA HORIZONTAL PARA ELETRODUTO DE 1"</v>
      </c>
      <c r="F598" s="21" t="str">
        <f t="shared" si="46"/>
        <v>UND</v>
      </c>
      <c r="G598">
        <f t="shared" si="47"/>
        <v>7.06</v>
      </c>
      <c r="H598">
        <f t="shared" si="48"/>
        <v>5.58</v>
      </c>
      <c r="I598">
        <f t="shared" si="49"/>
        <v>5.58</v>
      </c>
    </row>
    <row r="599" spans="1:9">
      <c r="A599" s="59">
        <v>150852</v>
      </c>
      <c r="B599" s="59" t="s">
        <v>3356</v>
      </c>
      <c r="C599" s="57" t="s">
        <v>2794</v>
      </c>
      <c r="D599" s="58">
        <v>8.33</v>
      </c>
      <c r="E599" s="21" t="str">
        <f t="shared" si="45"/>
        <v>SAÍDA HORIZONTAL PARA ELETRODUTO DE 2"</v>
      </c>
      <c r="F599" s="21" t="str">
        <f t="shared" si="46"/>
        <v>UND</v>
      </c>
      <c r="G599">
        <f t="shared" si="47"/>
        <v>8.05</v>
      </c>
      <c r="H599">
        <f t="shared" si="48"/>
        <v>6.36</v>
      </c>
      <c r="I599">
        <f t="shared" si="49"/>
        <v>6.36</v>
      </c>
    </row>
    <row r="600" ht="45" spans="1:9">
      <c r="A600" s="59">
        <v>150860</v>
      </c>
      <c r="B600" s="59" t="s">
        <v>3357</v>
      </c>
      <c r="C600" s="57" t="s">
        <v>2794</v>
      </c>
      <c r="D600" s="58">
        <v>21.13</v>
      </c>
      <c r="E600" s="21" t="str">
        <f t="shared" si="45"/>
        <v>TAMPA DE ENCAIXE PARA ELETROCALHA EM CHAPA DE AÇO GALVANIZADA 18, DIM. 150MM</v>
      </c>
      <c r="F600" s="21" t="str">
        <f t="shared" si="46"/>
        <v>UND</v>
      </c>
      <c r="G600">
        <f t="shared" si="47"/>
        <v>20.42</v>
      </c>
      <c r="H600">
        <f t="shared" si="48"/>
        <v>16.14</v>
      </c>
      <c r="I600">
        <f t="shared" si="49"/>
        <v>16.14</v>
      </c>
    </row>
    <row r="601" ht="45" spans="1:9">
      <c r="A601" s="59">
        <v>150861</v>
      </c>
      <c r="B601" s="59" t="s">
        <v>3358</v>
      </c>
      <c r="C601" s="57" t="s">
        <v>2794</v>
      </c>
      <c r="D601" s="58">
        <v>25.42</v>
      </c>
      <c r="E601" s="21" t="str">
        <f t="shared" si="45"/>
        <v>TAMPA DE ENCAIXE PARA ELETROCALHA EM CHAPA DE AÇO GALVANIZADA 18, DIM. 200MM</v>
      </c>
      <c r="F601" s="21" t="str">
        <f t="shared" si="46"/>
        <v>UND</v>
      </c>
      <c r="G601">
        <f t="shared" si="47"/>
        <v>24.57</v>
      </c>
      <c r="H601">
        <f t="shared" si="48"/>
        <v>19.42</v>
      </c>
      <c r="I601">
        <f t="shared" si="49"/>
        <v>19.42</v>
      </c>
    </row>
    <row r="602" ht="45" spans="1:9">
      <c r="A602" s="59">
        <v>150862</v>
      </c>
      <c r="B602" s="59" t="s">
        <v>3359</v>
      </c>
      <c r="C602" s="57" t="s">
        <v>2794</v>
      </c>
      <c r="D602" s="58">
        <v>34.91</v>
      </c>
      <c r="E602" s="21" t="str">
        <f t="shared" si="45"/>
        <v>TAMPA DE ENCAIXE PARA ELETROCALHA EM CHAPA DE AÇO GALVANIZADA 18, DIM. 300MM</v>
      </c>
      <c r="F602" s="21" t="str">
        <f t="shared" si="46"/>
        <v>UND</v>
      </c>
      <c r="G602">
        <f t="shared" si="47"/>
        <v>33.74</v>
      </c>
      <c r="H602">
        <f t="shared" si="48"/>
        <v>26.67</v>
      </c>
      <c r="I602">
        <f t="shared" si="49"/>
        <v>26.67</v>
      </c>
    </row>
    <row r="603" ht="45" spans="1:9">
      <c r="A603" s="59">
        <v>150863</v>
      </c>
      <c r="B603" s="59" t="s">
        <v>3360</v>
      </c>
      <c r="C603" s="57" t="s">
        <v>2794</v>
      </c>
      <c r="D603" s="58">
        <v>43.96</v>
      </c>
      <c r="E603" s="21" t="str">
        <f t="shared" si="45"/>
        <v>TAMPA DE ENCAIXE PARA ELETROCALHA EM CHAPA DE AÇO GALVANIZADA 18, DIM. 400MM</v>
      </c>
      <c r="F603" s="21" t="str">
        <f t="shared" si="46"/>
        <v>UND</v>
      </c>
      <c r="G603">
        <f t="shared" si="47"/>
        <v>42.49</v>
      </c>
      <c r="H603">
        <f t="shared" si="48"/>
        <v>33.58</v>
      </c>
      <c r="I603">
        <f t="shared" si="49"/>
        <v>33.58</v>
      </c>
    </row>
    <row r="604" ht="45" spans="1:9">
      <c r="A604" s="59">
        <v>150866</v>
      </c>
      <c r="B604" s="59" t="s">
        <v>3361</v>
      </c>
      <c r="C604" s="57" t="s">
        <v>2794</v>
      </c>
      <c r="D604" s="58">
        <v>9.94</v>
      </c>
      <c r="E604" s="21" t="str">
        <f t="shared" si="45"/>
        <v>JUNÇÃO SIMPLES PARA ELETROCALHA METÁLICA 200X100MM, GALVANIZADA, REF. MEGA MG 2760 OU EQUIVALENTE</v>
      </c>
      <c r="F604" s="21" t="str">
        <f t="shared" si="46"/>
        <v>UND</v>
      </c>
      <c r="G604">
        <f t="shared" si="47"/>
        <v>9.6</v>
      </c>
      <c r="H604">
        <f t="shared" si="48"/>
        <v>7.59</v>
      </c>
      <c r="I604">
        <f t="shared" si="49"/>
        <v>7.59</v>
      </c>
    </row>
    <row r="605" ht="45" spans="1:9">
      <c r="A605" s="59">
        <v>150867</v>
      </c>
      <c r="B605" s="59" t="s">
        <v>3362</v>
      </c>
      <c r="C605" s="57" t="s">
        <v>2794</v>
      </c>
      <c r="D605" s="58">
        <v>10.01</v>
      </c>
      <c r="E605" s="21" t="str">
        <f t="shared" si="45"/>
        <v>JUNÇÃO SIMPLES PARA ELETROCALHA METÁLICA 300X100MM, GALVANIZADA, REF. MEGA MG 2760 OU EQUIVALENTE</v>
      </c>
      <c r="F605" s="21" t="str">
        <f t="shared" si="46"/>
        <v>UND</v>
      </c>
      <c r="G605">
        <f t="shared" si="47"/>
        <v>9.68</v>
      </c>
      <c r="H605">
        <f t="shared" si="48"/>
        <v>7.65</v>
      </c>
      <c r="I605">
        <f t="shared" si="49"/>
        <v>7.65</v>
      </c>
    </row>
    <row r="606" ht="45" spans="1:9">
      <c r="A606" s="59">
        <v>150870</v>
      </c>
      <c r="B606" s="59" t="s">
        <v>3363</v>
      </c>
      <c r="C606" s="57" t="s">
        <v>2794</v>
      </c>
      <c r="D606" s="58">
        <v>64.89</v>
      </c>
      <c r="E606" s="21" t="str">
        <f t="shared" si="45"/>
        <v>TÊ HORIZONTAL 90º PARA ELETROCALHA METÁLICA 200X100MM, GALVANIZADA, REF. MEGA MG 2570 OU EQUIVALENTE</v>
      </c>
      <c r="F606" s="21" t="str">
        <f t="shared" si="46"/>
        <v>UND</v>
      </c>
      <c r="G606">
        <f t="shared" si="47"/>
        <v>62.72</v>
      </c>
      <c r="H606">
        <f t="shared" si="48"/>
        <v>49.57</v>
      </c>
      <c r="I606">
        <f t="shared" si="49"/>
        <v>49.57</v>
      </c>
    </row>
    <row r="607" ht="45" spans="1:9">
      <c r="A607" s="59">
        <v>150871</v>
      </c>
      <c r="B607" s="59" t="s">
        <v>3364</v>
      </c>
      <c r="C607" s="57" t="s">
        <v>2794</v>
      </c>
      <c r="D607" s="58">
        <v>85.77</v>
      </c>
      <c r="E607" s="21" t="str">
        <f t="shared" si="45"/>
        <v>TÊ HORIZONTAL 90º PARA ELETROCALHA METÁLICA 300X100MM, GALVANIZADA, REF. MEGA MG 2570 OU EQUIVALENTE</v>
      </c>
      <c r="F607" s="21" t="str">
        <f t="shared" si="46"/>
        <v>UND</v>
      </c>
      <c r="G607">
        <f t="shared" si="47"/>
        <v>82.9</v>
      </c>
      <c r="H607">
        <f t="shared" si="48"/>
        <v>65.52</v>
      </c>
      <c r="I607">
        <f t="shared" si="49"/>
        <v>65.52</v>
      </c>
    </row>
    <row r="608" ht="45" spans="1:9">
      <c r="A608" s="59">
        <v>150875</v>
      </c>
      <c r="B608" s="59" t="s">
        <v>3365</v>
      </c>
      <c r="C608" s="57" t="s">
        <v>2794</v>
      </c>
      <c r="D608" s="58">
        <v>52.56</v>
      </c>
      <c r="E608" s="21" t="str">
        <f t="shared" si="45"/>
        <v>CURVA HORIZONTAL 90º PARA ELETROCALHA METÁLICA, 200X100MM, GALVANIZADA, REF. MEGA MG 2510</v>
      </c>
      <c r="F608" s="21" t="str">
        <f t="shared" si="46"/>
        <v>UND</v>
      </c>
      <c r="G608">
        <f t="shared" si="47"/>
        <v>50.8</v>
      </c>
      <c r="H608">
        <f t="shared" si="48"/>
        <v>40.15</v>
      </c>
      <c r="I608">
        <f t="shared" si="49"/>
        <v>40.15</v>
      </c>
    </row>
    <row r="609" ht="45" spans="1:9">
      <c r="A609" s="59">
        <v>150876</v>
      </c>
      <c r="B609" s="59" t="s">
        <v>3366</v>
      </c>
      <c r="C609" s="57" t="s">
        <v>2794</v>
      </c>
      <c r="D609" s="58">
        <v>75.92</v>
      </c>
      <c r="E609" s="21" t="str">
        <f t="shared" si="45"/>
        <v>CURVA HORIZONTAL 90º PARA ELETROCALHA METÁLICA, 300X100MM, GALVANIZADA, REF. MEGA MG 2510</v>
      </c>
      <c r="F609" s="21" t="str">
        <f t="shared" si="46"/>
        <v>UND</v>
      </c>
      <c r="G609">
        <f t="shared" si="47"/>
        <v>73.38</v>
      </c>
      <c r="H609">
        <f t="shared" si="48"/>
        <v>58</v>
      </c>
      <c r="I609">
        <f t="shared" si="49"/>
        <v>58</v>
      </c>
    </row>
    <row r="610" ht="75" spans="1:9">
      <c r="A610" s="59">
        <v>150880</v>
      </c>
      <c r="B610" s="59" t="s">
        <v>3367</v>
      </c>
      <c r="C610" s="57" t="s">
        <v>2794</v>
      </c>
      <c r="D610" s="58">
        <v>20.24</v>
      </c>
      <c r="E610" s="21" t="str">
        <f t="shared" si="45"/>
        <v>SUPORTE DE FIXAÇÃO DE ELETRODUTO NO TETO, ATRAVÉS DE FITA METÁLICA PERFURADA (WALSIWA) OU EQUIV (1,30M), CURSOR (1 UND), H=60CM, SUPORTE "Y" (1 UND), PARAFUSO E BUCHA S8 (1 UND)</v>
      </c>
      <c r="F610" s="21" t="str">
        <f t="shared" si="46"/>
        <v>UND</v>
      </c>
      <c r="G610">
        <f t="shared" si="47"/>
        <v>19.56</v>
      </c>
      <c r="H610">
        <f t="shared" si="48"/>
        <v>15.46</v>
      </c>
      <c r="I610">
        <f t="shared" si="49"/>
        <v>15.46</v>
      </c>
    </row>
    <row r="611" ht="60" spans="1:9">
      <c r="A611" s="59">
        <v>150881</v>
      </c>
      <c r="B611" s="59" t="s">
        <v>3368</v>
      </c>
      <c r="C611" s="57" t="s">
        <v>2794</v>
      </c>
      <c r="D611" s="58">
        <v>23.68</v>
      </c>
      <c r="E611" s="21" t="str">
        <f t="shared" si="45"/>
        <v>SUPORTE DE FIXAÇÃO DE ELETROCALHA DE 200X100MM, NA PAREDE, ATRAVÉS DE SUPORTE TIPO MÃO FRANCESA SIMPLES (1 UND), PARAFUSO E BUCHA S8 (2UND)</v>
      </c>
      <c r="F611" s="21" t="str">
        <f t="shared" si="46"/>
        <v>UND</v>
      </c>
      <c r="G611">
        <f t="shared" si="47"/>
        <v>22.89</v>
      </c>
      <c r="H611">
        <f t="shared" si="48"/>
        <v>18.09</v>
      </c>
      <c r="I611">
        <f t="shared" si="49"/>
        <v>18.09</v>
      </c>
    </row>
    <row r="612" ht="60" spans="1:9">
      <c r="A612" s="59">
        <v>150882</v>
      </c>
      <c r="B612" s="59" t="s">
        <v>3369</v>
      </c>
      <c r="C612" s="57" t="s">
        <v>2794</v>
      </c>
      <c r="D612" s="58">
        <v>38.48</v>
      </c>
      <c r="E612" s="21" t="str">
        <f t="shared" si="45"/>
        <v>SUPORTE DE FIXAÇÃO DE ELETROCALHA DE 300X100MM, NA PAREDE, ATRAVÉS DE SUPORTE TIPO MÃO FRANCESA REFORÇADA (1 UND), PARAFUSO E BUCHA S8 (2 UND)</v>
      </c>
      <c r="F612" s="21" t="str">
        <f t="shared" si="46"/>
        <v>UND</v>
      </c>
      <c r="G612">
        <f t="shared" si="47"/>
        <v>37.2</v>
      </c>
      <c r="H612">
        <f t="shared" si="48"/>
        <v>29.4</v>
      </c>
      <c r="I612">
        <f t="shared" si="49"/>
        <v>29.4</v>
      </c>
    </row>
    <row r="613" ht="60" spans="1:9">
      <c r="A613" s="59">
        <v>150883</v>
      </c>
      <c r="B613" s="59" t="s">
        <v>3370</v>
      </c>
      <c r="C613" s="57" t="s">
        <v>2794</v>
      </c>
      <c r="D613" s="58">
        <v>44.79</v>
      </c>
      <c r="E613" s="21" t="str">
        <f t="shared" si="45"/>
        <v>SUPORTE DE FIXAÇÃO DE ELETROCALHA DE 400X100MM, NA PAREDE, ATRAVÉS DE SUPORTE TIPO MÃO FRANCESA REFORÇADA (1 UND), PARAFUSO E BUCHA S8 (2 UND)</v>
      </c>
      <c r="F613" s="21" t="str">
        <f t="shared" si="46"/>
        <v>UND</v>
      </c>
      <c r="G613">
        <f t="shared" si="47"/>
        <v>43.3</v>
      </c>
      <c r="H613">
        <f t="shared" si="48"/>
        <v>34.22</v>
      </c>
      <c r="I613">
        <f t="shared" si="49"/>
        <v>34.22</v>
      </c>
    </row>
    <row r="614" ht="90" spans="1:9">
      <c r="A614" s="59">
        <v>150884</v>
      </c>
      <c r="B614" s="59" t="s">
        <v>3371</v>
      </c>
      <c r="C614" s="57" t="s">
        <v>2794</v>
      </c>
      <c r="D614" s="58">
        <v>25.12</v>
      </c>
      <c r="E614" s="21" t="str">
        <f t="shared" si="45"/>
        <v>SUPORTE DE FIXAÇÃO DE ELETROCALHA DE 200X100MM, NO TETO, ATRAVÉS DE GANCHO VERTICAL (1 UND), PORCA SEXTAVADA E ARRUELA 1/4" (4 UND), VERGALHÃO ROSCA TOTAL 1/4" (H=60CM), CANTONEIRA ZZ (1 UND) E PARAFUSO E BUCHA S8 (2 UND)</v>
      </c>
      <c r="F614" s="21" t="str">
        <f t="shared" si="46"/>
        <v>UND</v>
      </c>
      <c r="G614">
        <f t="shared" si="47"/>
        <v>24.28</v>
      </c>
      <c r="H614">
        <f t="shared" si="48"/>
        <v>19.19</v>
      </c>
      <c r="I614">
        <f t="shared" si="49"/>
        <v>19.19</v>
      </c>
    </row>
    <row r="615" ht="90" spans="1:9">
      <c r="A615" s="59">
        <v>150885</v>
      </c>
      <c r="B615" s="59" t="s">
        <v>3372</v>
      </c>
      <c r="C615" s="57" t="s">
        <v>2794</v>
      </c>
      <c r="D615" s="58">
        <v>34.35</v>
      </c>
      <c r="E615" s="21" t="str">
        <f t="shared" si="45"/>
        <v>SUPORTE DE FIXAÇÃO DE ELETROCALHA DE 300X100MM, NO TETO, ATRAVÉS DE SUPORTE ANGULAR (1 UND), PORCA SEXTAVADA E ARRUELA 1/4 (4 UND) , VERGALHÃO COM ROSCA TOTAL 1/4" (H=60CM), CANTONEIRA ZZ (2 UND) E PARAFUSO E BUCHA S8 (2 UND)</v>
      </c>
      <c r="F615" s="21" t="str">
        <f t="shared" si="46"/>
        <v>UND</v>
      </c>
      <c r="G615">
        <f t="shared" si="47"/>
        <v>33.2</v>
      </c>
      <c r="H615">
        <f t="shared" si="48"/>
        <v>26.24</v>
      </c>
      <c r="I615">
        <f t="shared" si="49"/>
        <v>26.24</v>
      </c>
    </row>
    <row r="616" ht="90" spans="1:9">
      <c r="A616" s="59">
        <v>150886</v>
      </c>
      <c r="B616" s="59" t="s">
        <v>3373</v>
      </c>
      <c r="C616" s="57" t="s">
        <v>2794</v>
      </c>
      <c r="D616" s="58">
        <v>34.92</v>
      </c>
      <c r="E616" s="21" t="str">
        <f t="shared" si="45"/>
        <v>SUPORTE DE FIXAÇÃO DE ELETROCALHA DE 400X100MM, NO TETO, ATRAVÉS DE SUPORTE ANGULAR (1 UND), PORCA SEXTAVADA E ARRUELA 1/4 (4 UND), VERGALHÃO ROSCA TOTAL 1/4" (H=60CM), CANTONEIRA ZZ (2 UND) E PARAFUSO E BUCHA S8 (2 UND)</v>
      </c>
      <c r="F616" s="21" t="str">
        <f t="shared" si="46"/>
        <v>UND</v>
      </c>
      <c r="G616">
        <f t="shared" si="47"/>
        <v>33.76</v>
      </c>
      <c r="H616">
        <f t="shared" si="48"/>
        <v>26.68</v>
      </c>
      <c r="I616">
        <f t="shared" si="49"/>
        <v>26.68</v>
      </c>
    </row>
    <row r="617" ht="30" spans="1:9">
      <c r="A617" s="56">
        <v>1509</v>
      </c>
      <c r="B617" s="56" t="s">
        <v>3374</v>
      </c>
      <c r="C617" s="57"/>
      <c r="D617" s="58"/>
      <c r="E617" s="21" t="str">
        <f t="shared" si="45"/>
        <v>COMPOSIÇÕES INTERMEDIÁRIAS P/ ELETRICA</v>
      </c>
      <c r="F617" s="21" t="str">
        <f t="shared" si="46"/>
        <v/>
      </c>
      <c r="G617">
        <f t="shared" si="47"/>
        <v>0</v>
      </c>
      <c r="H617">
        <f t="shared" si="48"/>
        <v>0</v>
      </c>
      <c r="I617">
        <f t="shared" si="49"/>
        <v>0</v>
      </c>
    </row>
    <row r="618" spans="1:9">
      <c r="A618" s="59">
        <v>150906</v>
      </c>
      <c r="B618" s="59" t="s">
        <v>3375</v>
      </c>
      <c r="C618" s="57" t="s">
        <v>2789</v>
      </c>
      <c r="D618" s="58">
        <v>1.53</v>
      </c>
      <c r="E618" s="21" t="str">
        <f t="shared" si="45"/>
        <v>ARAME GALVANIZADO 12 BWG (0.048 KG/M)</v>
      </c>
      <c r="F618" s="21" t="str">
        <f t="shared" si="46"/>
        <v>M</v>
      </c>
      <c r="G618">
        <f t="shared" si="47"/>
        <v>1.48</v>
      </c>
      <c r="H618">
        <f t="shared" si="48"/>
        <v>1.17</v>
      </c>
      <c r="I618">
        <f t="shared" si="49"/>
        <v>1.17</v>
      </c>
    </row>
    <row r="619" spans="1:9">
      <c r="A619" s="59">
        <v>150910</v>
      </c>
      <c r="B619" s="59" t="s">
        <v>3376</v>
      </c>
      <c r="C619" s="57" t="s">
        <v>2794</v>
      </c>
      <c r="D619" s="58">
        <v>10.24</v>
      </c>
      <c r="E619" s="21" t="str">
        <f t="shared" si="45"/>
        <v>CABEÇOTE DE ALUMÍNIO DE 3/4"</v>
      </c>
      <c r="F619" s="21" t="str">
        <f t="shared" si="46"/>
        <v>UND</v>
      </c>
      <c r="G619">
        <f t="shared" si="47"/>
        <v>9.89</v>
      </c>
      <c r="H619">
        <f t="shared" si="48"/>
        <v>7.82</v>
      </c>
      <c r="I619">
        <f t="shared" si="49"/>
        <v>7.82</v>
      </c>
    </row>
    <row r="620" ht="45" spans="1:9">
      <c r="A620" s="59">
        <v>150916</v>
      </c>
      <c r="B620" s="59" t="s">
        <v>3377</v>
      </c>
      <c r="C620" s="57" t="s">
        <v>2794</v>
      </c>
      <c r="D620" s="58">
        <v>29.06</v>
      </c>
      <c r="E620" s="21" t="str">
        <f t="shared" si="45"/>
        <v>CANALETA SISTEMA X PIAL OU EQUIVALENTE, INCLUSIVE CONECÇÕES, 20X10X2200 MM, COD. 30801</v>
      </c>
      <c r="F620" s="21" t="str">
        <f t="shared" si="46"/>
        <v>UND</v>
      </c>
      <c r="G620">
        <f t="shared" si="47"/>
        <v>28.09</v>
      </c>
      <c r="H620">
        <f t="shared" si="48"/>
        <v>22.2</v>
      </c>
      <c r="I620">
        <f t="shared" si="49"/>
        <v>22.2</v>
      </c>
    </row>
    <row r="621" ht="30" spans="1:9">
      <c r="A621" s="59">
        <v>150918</v>
      </c>
      <c r="B621" s="59" t="s">
        <v>3378</v>
      </c>
      <c r="C621" s="57" t="s">
        <v>2794</v>
      </c>
      <c r="D621" s="58">
        <v>25.59</v>
      </c>
      <c r="E621" s="21" t="str">
        <f t="shared" si="45"/>
        <v>FITA ISOLANTE EM ROLO DE 19MM X 20 M, NÚMERO 33 SCOTH OU EQUIVALENTE</v>
      </c>
      <c r="F621" s="21" t="str">
        <f t="shared" si="46"/>
        <v>UND</v>
      </c>
      <c r="G621">
        <f t="shared" si="47"/>
        <v>24.73</v>
      </c>
      <c r="H621">
        <f t="shared" si="48"/>
        <v>19.55</v>
      </c>
      <c r="I621">
        <f t="shared" si="49"/>
        <v>19.55</v>
      </c>
    </row>
    <row r="622" ht="30" spans="1:9">
      <c r="A622" s="59">
        <v>150932</v>
      </c>
      <c r="B622" s="59" t="s">
        <v>3379</v>
      </c>
      <c r="C622" s="57" t="s">
        <v>2794</v>
      </c>
      <c r="D622" s="58">
        <v>6.48</v>
      </c>
      <c r="E622" s="21" t="str">
        <f t="shared" si="45"/>
        <v>RECEPTÁCULO (BOCAL) DE LOUÇA PARA LÂMPADA INCANDESCENTE</v>
      </c>
      <c r="F622" s="21" t="str">
        <f t="shared" si="46"/>
        <v>UND</v>
      </c>
      <c r="G622">
        <f t="shared" si="47"/>
        <v>6.26</v>
      </c>
      <c r="H622">
        <f t="shared" si="48"/>
        <v>4.95</v>
      </c>
      <c r="I622">
        <f t="shared" si="49"/>
        <v>4.95</v>
      </c>
    </row>
    <row r="623" spans="1:9">
      <c r="A623" s="59">
        <v>150934</v>
      </c>
      <c r="B623" s="59" t="s">
        <v>3380</v>
      </c>
      <c r="C623" s="57" t="s">
        <v>2794</v>
      </c>
      <c r="D623" s="58">
        <v>10.69</v>
      </c>
      <c r="E623" s="21" t="str">
        <f t="shared" si="45"/>
        <v>LÂMPADA FLUORESCENTE 40 W</v>
      </c>
      <c r="F623" s="21" t="str">
        <f t="shared" si="46"/>
        <v>UND</v>
      </c>
      <c r="G623">
        <f t="shared" si="47"/>
        <v>10.34</v>
      </c>
      <c r="H623">
        <f t="shared" si="48"/>
        <v>8.17</v>
      </c>
      <c r="I623">
        <f t="shared" si="49"/>
        <v>8.17</v>
      </c>
    </row>
    <row r="624" spans="1:9">
      <c r="A624" s="59">
        <v>150937</v>
      </c>
      <c r="B624" s="59" t="s">
        <v>3381</v>
      </c>
      <c r="C624" s="57" t="s">
        <v>2789</v>
      </c>
      <c r="D624" s="58">
        <v>3.77</v>
      </c>
      <c r="E624" s="21" t="str">
        <f t="shared" si="45"/>
        <v>ARAME DE AÇO 14 BWG PARA GUIA</v>
      </c>
      <c r="F624" s="21" t="str">
        <f t="shared" si="46"/>
        <v>M</v>
      </c>
      <c r="G624">
        <f t="shared" si="47"/>
        <v>3.64</v>
      </c>
      <c r="H624">
        <f t="shared" si="48"/>
        <v>2.88</v>
      </c>
      <c r="I624">
        <f t="shared" si="49"/>
        <v>2.88</v>
      </c>
    </row>
    <row r="625" spans="1:9">
      <c r="A625" s="59">
        <v>150964</v>
      </c>
      <c r="B625" s="59" t="s">
        <v>3382</v>
      </c>
      <c r="C625" s="57" t="s">
        <v>2794</v>
      </c>
      <c r="D625" s="58">
        <v>10.69</v>
      </c>
      <c r="E625" s="21" t="str">
        <f t="shared" si="45"/>
        <v>LÂMPADA FLUORESCENTE DE 20W</v>
      </c>
      <c r="F625" s="21" t="str">
        <f t="shared" si="46"/>
        <v>UND</v>
      </c>
      <c r="G625">
        <f t="shared" si="47"/>
        <v>10.34</v>
      </c>
      <c r="H625">
        <f t="shared" si="48"/>
        <v>8.17</v>
      </c>
      <c r="I625">
        <f t="shared" si="49"/>
        <v>8.17</v>
      </c>
    </row>
    <row r="626" spans="1:9">
      <c r="A626" s="59">
        <v>150967</v>
      </c>
      <c r="B626" s="59" t="s">
        <v>3383</v>
      </c>
      <c r="C626" s="57" t="s">
        <v>2794</v>
      </c>
      <c r="D626" s="58">
        <v>5.84</v>
      </c>
      <c r="E626" s="21" t="str">
        <f t="shared" si="45"/>
        <v>SOQUETE PARA LÂMPADA FLUORESCENTE</v>
      </c>
      <c r="F626" s="21" t="str">
        <f t="shared" si="46"/>
        <v>UND</v>
      </c>
      <c r="G626">
        <f t="shared" si="47"/>
        <v>5.64</v>
      </c>
      <c r="H626">
        <f t="shared" si="48"/>
        <v>4.46</v>
      </c>
      <c r="I626">
        <f t="shared" si="49"/>
        <v>4.46</v>
      </c>
    </row>
    <row r="627" ht="30" spans="1:9">
      <c r="A627" s="56">
        <v>1510</v>
      </c>
      <c r="B627" s="56" t="s">
        <v>3384</v>
      </c>
      <c r="C627" s="57"/>
      <c r="D627" s="58"/>
      <c r="E627" s="21" t="str">
        <f t="shared" si="45"/>
        <v>CAIXAS DE PASSAGEM EMPREGANDO ARGAMASSA DE CIMENTO, CAL E AREIA</v>
      </c>
      <c r="F627" s="21" t="str">
        <f t="shared" si="46"/>
        <v/>
      </c>
      <c r="G627">
        <f t="shared" si="47"/>
        <v>0</v>
      </c>
      <c r="H627">
        <f t="shared" si="48"/>
        <v>0</v>
      </c>
      <c r="I627">
        <f t="shared" si="49"/>
        <v>0</v>
      </c>
    </row>
    <row r="628" ht="90" spans="1:9">
      <c r="A628" s="59">
        <v>151001</v>
      </c>
      <c r="B628" s="59" t="s">
        <v>3385</v>
      </c>
      <c r="C628" s="57" t="s">
        <v>2794</v>
      </c>
      <c r="D628" s="58">
        <v>97.25</v>
      </c>
      <c r="E628" s="21" t="str">
        <f t="shared" si="45"/>
        <v>CAIXA DE PASSAGEM DE ALVENARIA DE BLOCOS CERÂMICOS 10 FUROS 10X20X20CM DIMENSÕES DE 25X25X25CM, COM REVESTIMENTO INTERNO EM CHAPISCO E REBOCO, TAMPA DE CONCRETO ESP.5CM E LASTRO DE BRITA 5 CM</v>
      </c>
      <c r="F628" s="21" t="str">
        <f t="shared" si="46"/>
        <v>UND</v>
      </c>
      <c r="G628">
        <f t="shared" si="47"/>
        <v>93.99</v>
      </c>
      <c r="H628">
        <f t="shared" si="48"/>
        <v>74.29</v>
      </c>
      <c r="I628">
        <f t="shared" si="49"/>
        <v>74.29</v>
      </c>
    </row>
    <row r="629" ht="90" spans="1:9">
      <c r="A629" s="59">
        <v>151002</v>
      </c>
      <c r="B629" s="59" t="s">
        <v>3386</v>
      </c>
      <c r="C629" s="57" t="s">
        <v>2794</v>
      </c>
      <c r="D629" s="58">
        <v>244.13</v>
      </c>
      <c r="E629" s="21" t="str">
        <f t="shared" si="45"/>
        <v>CAIXA DE PASSAGEM DE ALVENARIA DE BLOCOS CERÂMICOS 10 FUROS 10X20X20CM DIMENSÕES DE 50X50X50CM, COM REVESTIMENTO INTERNO EM CHAPISCO E REBOCO, TAMPA DE CONCRETO ESP.5CM E LASTRO DE BRITA 5 CM</v>
      </c>
      <c r="F629" s="21" t="str">
        <f t="shared" si="46"/>
        <v>UND</v>
      </c>
      <c r="G629">
        <f t="shared" si="47"/>
        <v>235.96</v>
      </c>
      <c r="H629">
        <f t="shared" si="48"/>
        <v>186.5</v>
      </c>
      <c r="I629">
        <f t="shared" si="49"/>
        <v>186.5</v>
      </c>
    </row>
    <row r="630" ht="90" spans="1:9">
      <c r="A630" s="59">
        <v>151003</v>
      </c>
      <c r="B630" s="59" t="s">
        <v>3387</v>
      </c>
      <c r="C630" s="57" t="s">
        <v>2794</v>
      </c>
      <c r="D630" s="58">
        <v>100.4</v>
      </c>
      <c r="E630" s="21" t="str">
        <f t="shared" si="45"/>
        <v>CAIXA DE PASSAGEM DE ALVENARIA DE BLOCOS CERÂMICOS 10 FUROS 10X20X20CM, DIMENSÃO DE 30X30X30CM, COM REVESTIMENTO INTERNO EM CHAPISCO E REBOCO, TAMPA DE CONCRETO ESP. 5CM E LASTRO DE BRITA 5CM</v>
      </c>
      <c r="F630" s="21" t="str">
        <f t="shared" si="46"/>
        <v>UND</v>
      </c>
      <c r="G630">
        <f t="shared" si="47"/>
        <v>97.04</v>
      </c>
      <c r="H630">
        <f t="shared" si="48"/>
        <v>76.7</v>
      </c>
      <c r="I630">
        <f t="shared" si="49"/>
        <v>76.7</v>
      </c>
    </row>
    <row r="631" ht="90" spans="1:9">
      <c r="A631" s="59">
        <v>151004</v>
      </c>
      <c r="B631" s="59" t="s">
        <v>3388</v>
      </c>
      <c r="C631" s="57" t="s">
        <v>2794</v>
      </c>
      <c r="D631" s="58">
        <v>239.43</v>
      </c>
      <c r="E631" s="21" t="str">
        <f t="shared" si="45"/>
        <v>CAIXA DE PASSAGEM DE ALVENARIA DE BLOCOS CERÂMICOS 10 FUROS 10X20X20CM, DIMENSÃO DE 50X50X50CM, COM REVESTIMENTO INTERNO EM CHAPISCO E REBOCO, TAMPA DE CONCRETO ESP. 5CM E LASTRO DE BRITA 5CM</v>
      </c>
      <c r="F631" s="21" t="str">
        <f t="shared" si="46"/>
        <v>UND</v>
      </c>
      <c r="G631">
        <f t="shared" si="47"/>
        <v>231.42</v>
      </c>
      <c r="H631">
        <f t="shared" si="48"/>
        <v>182.91</v>
      </c>
      <c r="I631">
        <f t="shared" si="49"/>
        <v>182.91</v>
      </c>
    </row>
    <row r="632" ht="90" spans="1:9">
      <c r="A632" s="59">
        <v>151015</v>
      </c>
      <c r="B632" s="59" t="s">
        <v>3389</v>
      </c>
      <c r="C632" s="57" t="s">
        <v>2794</v>
      </c>
      <c r="D632" s="58">
        <v>184.99</v>
      </c>
      <c r="E632" s="21" t="str">
        <f t="shared" si="45"/>
        <v>CAIXA DE INSPEÇÃO DE ALVENARIA DE BLOCOS CERÂMICOS 10 FUROS 10X20X20CM DIMENSÕES DE 30X30X60CM, COM REVESTIMENTO INTERNO EM CHAPISCO E REBOCO, TAMPA DE CONCRETO ESP.5CM E LASTRO DE BRITA 5 CM</v>
      </c>
      <c r="F632" s="21" t="str">
        <f t="shared" si="46"/>
        <v>UND</v>
      </c>
      <c r="G632">
        <f t="shared" si="47"/>
        <v>178.8</v>
      </c>
      <c r="H632">
        <f t="shared" si="48"/>
        <v>141.32</v>
      </c>
      <c r="I632">
        <f t="shared" si="49"/>
        <v>141.32</v>
      </c>
    </row>
    <row r="633" ht="90" spans="1:9">
      <c r="A633" s="59">
        <v>151016</v>
      </c>
      <c r="B633" s="59" t="s">
        <v>3390</v>
      </c>
      <c r="C633" s="57" t="s">
        <v>2794</v>
      </c>
      <c r="D633" s="58">
        <v>583.41</v>
      </c>
      <c r="E633" s="21" t="str">
        <f t="shared" si="45"/>
        <v>CAIXA DE PASSAGEM DE ALVENARIA DE BLOCOS DE CONCRETO 9X19X39CM, DIMENSÕES DE 80X80X80M, COM REVESTIMENTO INTERNO EM CHAPISCO E REBOCO TAMPA DE CONCRETO ESP. 5CM E LASTRO DE BRITA 5CM</v>
      </c>
      <c r="F633" s="21" t="str">
        <f t="shared" si="46"/>
        <v>UND</v>
      </c>
      <c r="G633">
        <f t="shared" si="47"/>
        <v>563.89</v>
      </c>
      <c r="H633">
        <f t="shared" si="48"/>
        <v>445.69</v>
      </c>
      <c r="I633">
        <f t="shared" si="49"/>
        <v>445.69</v>
      </c>
    </row>
    <row r="634" ht="90" spans="1:9">
      <c r="A634" s="59">
        <v>151017</v>
      </c>
      <c r="B634" s="59" t="s">
        <v>3391</v>
      </c>
      <c r="C634" s="57" t="s">
        <v>2794</v>
      </c>
      <c r="D634" s="58">
        <v>880.24</v>
      </c>
      <c r="E634" s="21" t="str">
        <f t="shared" si="45"/>
        <v>CAIXA DE PASSAGEM DE ALVENARIA DE BLOCOS DE CONCRETO 9X19X39CM, DIMENSÕES DE 1.00X1.00X1.00M, COM REVESTIMENTO INTERNO EM CHAPISCO E REBOCO TAMPA DE CONCRETO ESP. 5CM E LASTRO DE BRITA 5CM</v>
      </c>
      <c r="F634" s="21" t="str">
        <f t="shared" si="46"/>
        <v>UND</v>
      </c>
      <c r="G634">
        <f t="shared" si="47"/>
        <v>850.78</v>
      </c>
      <c r="H634">
        <f t="shared" si="48"/>
        <v>672.45</v>
      </c>
      <c r="I634">
        <f t="shared" si="49"/>
        <v>672.45</v>
      </c>
    </row>
    <row r="635" spans="1:9">
      <c r="A635" s="56">
        <v>1511</v>
      </c>
      <c r="B635" s="56" t="s">
        <v>3392</v>
      </c>
      <c r="C635" s="57"/>
      <c r="D635" s="58"/>
      <c r="E635" s="21" t="str">
        <f t="shared" si="45"/>
        <v>ELETRODUTOS E CONEXÕES</v>
      </c>
      <c r="F635" s="21" t="str">
        <f t="shared" si="46"/>
        <v/>
      </c>
      <c r="G635">
        <f t="shared" si="47"/>
        <v>0</v>
      </c>
      <c r="H635">
        <f t="shared" si="48"/>
        <v>0</v>
      </c>
      <c r="I635">
        <f t="shared" si="49"/>
        <v>0</v>
      </c>
    </row>
    <row r="636" ht="30" spans="1:9">
      <c r="A636" s="59">
        <v>151125</v>
      </c>
      <c r="B636" s="59" t="s">
        <v>3393</v>
      </c>
      <c r="C636" s="57" t="s">
        <v>2789</v>
      </c>
      <c r="D636" s="58">
        <v>12.89</v>
      </c>
      <c r="E636" s="21" t="str">
        <f t="shared" si="45"/>
        <v>ELETRODUTO DE PVC RÍGIDO ROSCÁVEL, DIÂM. 1/2" (20MM), INCLUSIVE CONEXÕES</v>
      </c>
      <c r="F636" s="21" t="str">
        <f t="shared" si="46"/>
        <v>M</v>
      </c>
      <c r="G636">
        <f t="shared" si="47"/>
        <v>12.46</v>
      </c>
      <c r="H636">
        <f t="shared" si="48"/>
        <v>9.85</v>
      </c>
      <c r="I636">
        <f t="shared" si="49"/>
        <v>9.85</v>
      </c>
    </row>
    <row r="637" ht="30" spans="1:9">
      <c r="A637" s="59">
        <v>151126</v>
      </c>
      <c r="B637" s="59" t="s">
        <v>3394</v>
      </c>
      <c r="C637" s="57" t="s">
        <v>2789</v>
      </c>
      <c r="D637" s="58">
        <v>14.14</v>
      </c>
      <c r="E637" s="21" t="str">
        <f t="shared" si="45"/>
        <v>ELETRODUTO DE PVC RÍGIDO ROSCÁVEL, DIÂM. 3/4" (25MM), INCLUSIVE CONEXÕES</v>
      </c>
      <c r="F637" s="21" t="str">
        <f t="shared" si="46"/>
        <v>M</v>
      </c>
      <c r="G637">
        <f t="shared" si="47"/>
        <v>13.66</v>
      </c>
      <c r="H637">
        <f t="shared" si="48"/>
        <v>10.8</v>
      </c>
      <c r="I637">
        <f t="shared" si="49"/>
        <v>10.8</v>
      </c>
    </row>
    <row r="638" ht="30" spans="1:9">
      <c r="A638" s="59">
        <v>151127</v>
      </c>
      <c r="B638" s="59" t="s">
        <v>3395</v>
      </c>
      <c r="C638" s="57" t="s">
        <v>2789</v>
      </c>
      <c r="D638" s="58">
        <v>21.56</v>
      </c>
      <c r="E638" s="21" t="str">
        <f t="shared" si="45"/>
        <v>ELETRODUTO DE PVC RÍGIDO ROSCÁVEL, DIÂM. 1" (32MM), INCLUSIVE CONEXÕES</v>
      </c>
      <c r="F638" s="21" t="str">
        <f t="shared" si="46"/>
        <v>M</v>
      </c>
      <c r="G638">
        <f t="shared" si="47"/>
        <v>20.84</v>
      </c>
      <c r="H638">
        <f t="shared" si="48"/>
        <v>16.47</v>
      </c>
      <c r="I638">
        <f t="shared" si="49"/>
        <v>16.47</v>
      </c>
    </row>
    <row r="639" ht="30" spans="1:9">
      <c r="A639" s="59">
        <v>151128</v>
      </c>
      <c r="B639" s="59" t="s">
        <v>3396</v>
      </c>
      <c r="C639" s="57" t="s">
        <v>2789</v>
      </c>
      <c r="D639" s="58">
        <v>25.79</v>
      </c>
      <c r="E639" s="21" t="str">
        <f t="shared" si="45"/>
        <v>ELETRODUTO DE PVC RÍGIDO ROSCÁVEL, DIÂM. 1 1/4" (40MM), INCLUSIVE CONEXÕES</v>
      </c>
      <c r="F639" s="21" t="str">
        <f t="shared" si="46"/>
        <v>M</v>
      </c>
      <c r="G639">
        <f t="shared" si="47"/>
        <v>24.92</v>
      </c>
      <c r="H639">
        <f t="shared" si="48"/>
        <v>19.7</v>
      </c>
      <c r="I639">
        <f t="shared" si="49"/>
        <v>19.7</v>
      </c>
    </row>
    <row r="640" ht="30" spans="1:9">
      <c r="A640" s="59">
        <v>151129</v>
      </c>
      <c r="B640" s="59" t="s">
        <v>3397</v>
      </c>
      <c r="C640" s="57" t="s">
        <v>2789</v>
      </c>
      <c r="D640" s="58">
        <v>33.47</v>
      </c>
      <c r="E640" s="21" t="str">
        <f t="shared" si="45"/>
        <v>ELETRODUTO DE PVC RÍGIDO ROSCÁVEL, DIÂM. 1 1/2" (50MM), INCLUSIVE CONEXÕES</v>
      </c>
      <c r="F640" s="21" t="str">
        <f t="shared" si="46"/>
        <v>M</v>
      </c>
      <c r="G640">
        <f t="shared" si="47"/>
        <v>32.35</v>
      </c>
      <c r="H640">
        <f t="shared" si="48"/>
        <v>25.57</v>
      </c>
      <c r="I640">
        <f t="shared" si="49"/>
        <v>25.57</v>
      </c>
    </row>
    <row r="641" ht="30" spans="1:9">
      <c r="A641" s="59">
        <v>151130</v>
      </c>
      <c r="B641" s="59" t="s">
        <v>3398</v>
      </c>
      <c r="C641" s="57" t="s">
        <v>2789</v>
      </c>
      <c r="D641" s="58">
        <v>38.69</v>
      </c>
      <c r="E641" s="21" t="str">
        <f t="shared" ref="E641:E704" si="50">UPPER(B641)</f>
        <v>ELETRODUTO DE PVC RÍGIDO ROSCÁVEL, DIÂM. 2" (60MM), INCLUSIVE CONEXÕES</v>
      </c>
      <c r="F641" s="21" t="str">
        <f t="shared" ref="F641:F704" si="51">UPPER(C641)</f>
        <v>M</v>
      </c>
      <c r="G641">
        <f t="shared" si="47"/>
        <v>37.4</v>
      </c>
      <c r="H641">
        <f t="shared" si="48"/>
        <v>29.56</v>
      </c>
      <c r="I641">
        <f t="shared" si="49"/>
        <v>29.56</v>
      </c>
    </row>
    <row r="642" ht="30" spans="1:9">
      <c r="A642" s="59">
        <v>151131</v>
      </c>
      <c r="B642" s="59" t="s">
        <v>3399</v>
      </c>
      <c r="C642" s="57" t="s">
        <v>2789</v>
      </c>
      <c r="D642" s="58">
        <v>69.08</v>
      </c>
      <c r="E642" s="21" t="str">
        <f t="shared" si="50"/>
        <v>ELETRODUTO DE PVC RÍGIDO ROSCÁVEL, DIÂM. 3" (85MM), INCLUSIVE CONEXÕES</v>
      </c>
      <c r="F642" s="21" t="str">
        <f t="shared" si="51"/>
        <v>M</v>
      </c>
      <c r="G642">
        <f t="shared" si="47"/>
        <v>66.76</v>
      </c>
      <c r="H642">
        <f t="shared" si="48"/>
        <v>52.77</v>
      </c>
      <c r="I642">
        <f t="shared" si="49"/>
        <v>52.77</v>
      </c>
    </row>
    <row r="643" ht="30" spans="1:9">
      <c r="A643" s="59">
        <v>151132</v>
      </c>
      <c r="B643" s="59" t="s">
        <v>3400</v>
      </c>
      <c r="C643" s="57" t="s">
        <v>2789</v>
      </c>
      <c r="D643" s="58">
        <v>7.47</v>
      </c>
      <c r="E643" s="21" t="str">
        <f t="shared" si="50"/>
        <v>ELETRODUTO FLEXÍVEL CORRUGADO 3/4" , MARCA DE REFERÊNCIA TIGRE</v>
      </c>
      <c r="F643" s="21" t="str">
        <f t="shared" si="51"/>
        <v>M</v>
      </c>
      <c r="G643">
        <f t="shared" si="47"/>
        <v>7.22</v>
      </c>
      <c r="H643">
        <f t="shared" si="48"/>
        <v>5.71</v>
      </c>
      <c r="I643">
        <f t="shared" si="49"/>
        <v>5.71</v>
      </c>
    </row>
    <row r="644" ht="30" spans="1:9">
      <c r="A644" s="59">
        <v>151133</v>
      </c>
      <c r="B644" s="59" t="s">
        <v>3401</v>
      </c>
      <c r="C644" s="57" t="s">
        <v>2789</v>
      </c>
      <c r="D644" s="58">
        <v>9.15</v>
      </c>
      <c r="E644" s="21" t="str">
        <f t="shared" si="50"/>
        <v>ELETRODUTO FLEXÍVEL CORRUGADO 1", MARCA DE REFERÊNCIA TIGRE</v>
      </c>
      <c r="F644" s="21" t="str">
        <f t="shared" si="51"/>
        <v>M</v>
      </c>
      <c r="G644">
        <f t="shared" si="47"/>
        <v>8.84</v>
      </c>
      <c r="H644">
        <f t="shared" si="48"/>
        <v>6.99</v>
      </c>
      <c r="I644">
        <f t="shared" si="49"/>
        <v>6.99</v>
      </c>
    </row>
    <row r="645" ht="30" spans="1:9">
      <c r="A645" s="59">
        <v>151135</v>
      </c>
      <c r="B645" s="59" t="s">
        <v>3402</v>
      </c>
      <c r="C645" s="57" t="s">
        <v>2789</v>
      </c>
      <c r="D645" s="58">
        <v>90.16</v>
      </c>
      <c r="E645" s="21" t="str">
        <f t="shared" si="50"/>
        <v>ELETRODUTO DE PVC RÍGIDO ROSCÁVEL, DIÂM. 4" (110MM), INCLUSIVE CONEXÕES</v>
      </c>
      <c r="F645" s="21" t="str">
        <f t="shared" si="51"/>
        <v>M</v>
      </c>
      <c r="G645">
        <f t="shared" si="47"/>
        <v>87.15</v>
      </c>
      <c r="H645">
        <f t="shared" si="48"/>
        <v>68.88</v>
      </c>
      <c r="I645">
        <f t="shared" si="49"/>
        <v>68.88</v>
      </c>
    </row>
    <row r="646" ht="30" spans="1:9">
      <c r="A646" s="59">
        <v>151136</v>
      </c>
      <c r="B646" s="59" t="s">
        <v>3403</v>
      </c>
      <c r="C646" s="57" t="s">
        <v>2789</v>
      </c>
      <c r="D646" s="58">
        <v>170.01</v>
      </c>
      <c r="E646" s="21" t="str">
        <f t="shared" si="50"/>
        <v>ELETRODUTO DE PVC RÍGIDO ROSCÁVEL, DIÂM. 6" (164MM), INCLUSIVE CONEXÕES</v>
      </c>
      <c r="F646" s="21" t="str">
        <f t="shared" si="51"/>
        <v>M</v>
      </c>
      <c r="G646">
        <f t="shared" si="47"/>
        <v>164.32</v>
      </c>
      <c r="H646">
        <f t="shared" si="48"/>
        <v>129.88</v>
      </c>
      <c r="I646">
        <f t="shared" si="49"/>
        <v>129.88</v>
      </c>
    </row>
    <row r="647" ht="30" spans="1:9">
      <c r="A647" s="59">
        <v>151137</v>
      </c>
      <c r="B647" s="59" t="s">
        <v>3404</v>
      </c>
      <c r="C647" s="57" t="s">
        <v>2789</v>
      </c>
      <c r="D647" s="58">
        <v>21.14</v>
      </c>
      <c r="E647" s="21" t="str">
        <f t="shared" si="50"/>
        <v>ELETRODUTO PEAD, COR PRETA, DIAM. 1.1/2", MARCA REF. KANAFLEX OU EQUIVALENTE</v>
      </c>
      <c r="F647" s="21" t="str">
        <f t="shared" si="51"/>
        <v>M</v>
      </c>
      <c r="G647">
        <f t="shared" si="47"/>
        <v>20.43</v>
      </c>
      <c r="H647">
        <f t="shared" si="48"/>
        <v>16.15</v>
      </c>
      <c r="I647">
        <f t="shared" si="49"/>
        <v>16.15</v>
      </c>
    </row>
    <row r="648" ht="30" spans="1:9">
      <c r="A648" s="59">
        <v>151138</v>
      </c>
      <c r="B648" s="59" t="s">
        <v>3405</v>
      </c>
      <c r="C648" s="57" t="s">
        <v>2789</v>
      </c>
      <c r="D648" s="58">
        <v>18.77</v>
      </c>
      <c r="E648" s="21" t="str">
        <f t="shared" si="50"/>
        <v>ELETRODUTO PEAD, COR PRETA, DIAM. 1.1/4", MARCA REF. KANAFLEX OU EQUIVALENTE</v>
      </c>
      <c r="F648" s="21" t="str">
        <f t="shared" si="51"/>
        <v>M</v>
      </c>
      <c r="G648">
        <f t="shared" ref="G648:G711" si="52">ROUND(H648*(1+$G$1),2)</f>
        <v>18.14</v>
      </c>
      <c r="H648">
        <f t="shared" ref="H648:H711" si="53">I648</f>
        <v>14.34</v>
      </c>
      <c r="I648">
        <f t="shared" ref="I648:I711" si="54">ROUND(D648/(1+$E$1),2)</f>
        <v>14.34</v>
      </c>
    </row>
    <row r="649" ht="30" spans="1:9">
      <c r="A649" s="59">
        <v>151139</v>
      </c>
      <c r="B649" s="59" t="s">
        <v>3406</v>
      </c>
      <c r="C649" s="57" t="s">
        <v>2789</v>
      </c>
      <c r="D649" s="58">
        <v>22.14</v>
      </c>
      <c r="E649" s="21" t="str">
        <f t="shared" si="50"/>
        <v>ELETRODUTO PEAD, COR PRETA, DIAM. 2", MARCA REF. KANAFLEX OU EQUIVALENTE</v>
      </c>
      <c r="F649" s="21" t="str">
        <f t="shared" si="51"/>
        <v>M</v>
      </c>
      <c r="G649">
        <f t="shared" si="52"/>
        <v>21.39</v>
      </c>
      <c r="H649">
        <f t="shared" si="53"/>
        <v>16.91</v>
      </c>
      <c r="I649">
        <f t="shared" si="54"/>
        <v>16.91</v>
      </c>
    </row>
    <row r="650" ht="30" spans="1:9">
      <c r="A650" s="59">
        <v>151140</v>
      </c>
      <c r="B650" s="59" t="s">
        <v>3407</v>
      </c>
      <c r="C650" s="57" t="s">
        <v>2789</v>
      </c>
      <c r="D650" s="58">
        <v>35.88</v>
      </c>
      <c r="E650" s="21" t="str">
        <f t="shared" si="50"/>
        <v>ELETRODUTO PEAD, COR PRETA, DIAM. 3", MARCA REF. KANAFLEX OU EQUIVALENTE</v>
      </c>
      <c r="F650" s="21" t="str">
        <f t="shared" si="51"/>
        <v>M</v>
      </c>
      <c r="G650">
        <f t="shared" si="52"/>
        <v>34.68</v>
      </c>
      <c r="H650">
        <f t="shared" si="53"/>
        <v>27.41</v>
      </c>
      <c r="I650">
        <f t="shared" si="54"/>
        <v>27.41</v>
      </c>
    </row>
    <row r="651" ht="30" spans="1:9">
      <c r="A651" s="59">
        <v>151141</v>
      </c>
      <c r="B651" s="59" t="s">
        <v>3408</v>
      </c>
      <c r="C651" s="57" t="s">
        <v>2789</v>
      </c>
      <c r="D651" s="58">
        <v>48.96</v>
      </c>
      <c r="E651" s="21" t="str">
        <f t="shared" si="50"/>
        <v>ELETRODUTO PEAD, COR PRETA, DIAM. 4", MARCA REF. KANAFLEX OU EQUIVALENTE</v>
      </c>
      <c r="F651" s="21" t="str">
        <f t="shared" si="51"/>
        <v>M</v>
      </c>
      <c r="G651">
        <f t="shared" si="52"/>
        <v>47.32</v>
      </c>
      <c r="H651">
        <f t="shared" si="53"/>
        <v>37.4</v>
      </c>
      <c r="I651">
        <f t="shared" si="54"/>
        <v>37.4</v>
      </c>
    </row>
    <row r="652" ht="30" spans="1:9">
      <c r="A652" s="59">
        <v>151142</v>
      </c>
      <c r="B652" s="59" t="s">
        <v>3409</v>
      </c>
      <c r="C652" s="57" t="s">
        <v>2789</v>
      </c>
      <c r="D652" s="58">
        <v>92.77</v>
      </c>
      <c r="E652" s="21" t="str">
        <f t="shared" si="50"/>
        <v>ELETRODUTO PEAD, COR PRETA, DIAM. 6", MARCA REF. KANAFLEX OU EQUIVALENTE</v>
      </c>
      <c r="F652" s="21" t="str">
        <f t="shared" si="51"/>
        <v>M</v>
      </c>
      <c r="G652">
        <f t="shared" si="52"/>
        <v>89.66</v>
      </c>
      <c r="H652">
        <f t="shared" si="53"/>
        <v>70.87</v>
      </c>
      <c r="I652">
        <f t="shared" si="54"/>
        <v>70.87</v>
      </c>
    </row>
    <row r="653" spans="1:9">
      <c r="A653" s="56">
        <v>1513</v>
      </c>
      <c r="B653" s="56" t="s">
        <v>3410</v>
      </c>
      <c r="C653" s="57"/>
      <c r="D653" s="58"/>
      <c r="E653" s="21" t="str">
        <f t="shared" si="50"/>
        <v>CHAVES, FUSIVEIS E DISJUNTORES</v>
      </c>
      <c r="F653" s="21" t="str">
        <f t="shared" si="51"/>
        <v/>
      </c>
      <c r="G653">
        <f t="shared" si="52"/>
        <v>0</v>
      </c>
      <c r="H653">
        <f t="shared" si="53"/>
        <v>0</v>
      </c>
      <c r="I653">
        <f t="shared" si="54"/>
        <v>0</v>
      </c>
    </row>
    <row r="654" ht="45" spans="1:9">
      <c r="A654" s="59">
        <v>151301</v>
      </c>
      <c r="B654" s="59" t="s">
        <v>3411</v>
      </c>
      <c r="C654" s="57" t="s">
        <v>2794</v>
      </c>
      <c r="D654" s="58">
        <v>19.78</v>
      </c>
      <c r="E654" s="21" t="str">
        <f t="shared" si="50"/>
        <v>MINI-DISJUNTOR MONOPOLAR 16 A, CURVA C - 5KA 220/127VCA (NBR IEC 60947-2), REF. SIEMENS, GE, SCHNEIDER OU EQUIVALENTE</v>
      </c>
      <c r="F654" s="21" t="str">
        <f t="shared" si="51"/>
        <v>UND</v>
      </c>
      <c r="G654">
        <f t="shared" si="52"/>
        <v>19.12</v>
      </c>
      <c r="H654">
        <f t="shared" si="53"/>
        <v>15.11</v>
      </c>
      <c r="I654">
        <f t="shared" si="54"/>
        <v>15.11</v>
      </c>
    </row>
    <row r="655" ht="45" spans="1:9">
      <c r="A655" s="59">
        <v>151302</v>
      </c>
      <c r="B655" s="59" t="s">
        <v>3412</v>
      </c>
      <c r="C655" s="57" t="s">
        <v>2794</v>
      </c>
      <c r="D655" s="58">
        <v>19.78</v>
      </c>
      <c r="E655" s="21" t="str">
        <f t="shared" si="50"/>
        <v>MINI-DISJUNTOR MONOPOLAR 20 A, CURVA C - 5KA 220/127VCA (NBR IEC 60947-2), REF. SIEMENS, GE, SCHNEIDER OU EQUIVALENTE</v>
      </c>
      <c r="F655" s="21" t="str">
        <f t="shared" si="51"/>
        <v>UND</v>
      </c>
      <c r="G655">
        <f t="shared" si="52"/>
        <v>19.12</v>
      </c>
      <c r="H655">
        <f t="shared" si="53"/>
        <v>15.11</v>
      </c>
      <c r="I655">
        <f t="shared" si="54"/>
        <v>15.11</v>
      </c>
    </row>
    <row r="656" ht="45" spans="1:9">
      <c r="A656" s="59">
        <v>151303</v>
      </c>
      <c r="B656" s="59" t="s">
        <v>3413</v>
      </c>
      <c r="C656" s="57" t="s">
        <v>2794</v>
      </c>
      <c r="D656" s="58">
        <v>19.78</v>
      </c>
      <c r="E656" s="21" t="str">
        <f t="shared" si="50"/>
        <v>MINI-DISJUNTOR MONOPOLAR 25 A, CURVA C - 5KA 220/127VCA (NBR IEC 60947-2), REF. SIEMENS, GE, SCHNEIDER OU EQUIVALENTE</v>
      </c>
      <c r="F656" s="21" t="str">
        <f t="shared" si="51"/>
        <v>UND</v>
      </c>
      <c r="G656">
        <f t="shared" si="52"/>
        <v>19.12</v>
      </c>
      <c r="H656">
        <f t="shared" si="53"/>
        <v>15.11</v>
      </c>
      <c r="I656">
        <f t="shared" si="54"/>
        <v>15.11</v>
      </c>
    </row>
    <row r="657" ht="45" spans="1:9">
      <c r="A657" s="59">
        <v>151304</v>
      </c>
      <c r="B657" s="59" t="s">
        <v>3414</v>
      </c>
      <c r="C657" s="57" t="s">
        <v>2794</v>
      </c>
      <c r="D657" s="58">
        <v>19.78</v>
      </c>
      <c r="E657" s="21" t="str">
        <f t="shared" si="50"/>
        <v>MINI-DISJUNTOR MONOPOLAR 32 A, CURVA C - 5KA 220/127VCA (NBR IEC 60947-2), REF. SIEMENS, GE, SCHNEIDER OU EQUIVALENTE</v>
      </c>
      <c r="F657" s="21" t="str">
        <f t="shared" si="51"/>
        <v>UND</v>
      </c>
      <c r="G657">
        <f t="shared" si="52"/>
        <v>19.12</v>
      </c>
      <c r="H657">
        <f t="shared" si="53"/>
        <v>15.11</v>
      </c>
      <c r="I657">
        <f t="shared" si="54"/>
        <v>15.11</v>
      </c>
    </row>
    <row r="658" ht="45" spans="1:9">
      <c r="A658" s="59">
        <v>151305</v>
      </c>
      <c r="B658" s="59" t="s">
        <v>3415</v>
      </c>
      <c r="C658" s="57" t="s">
        <v>2794</v>
      </c>
      <c r="D658" s="58">
        <v>22.58</v>
      </c>
      <c r="E658" s="21" t="str">
        <f t="shared" si="50"/>
        <v>MINI-DISJUNTOR MONOPOLAR 40 A, CURVA C - 5KA 220/127VCA (NBR IEC 60947-2), REF. SIEMENS, GE, SCHNEIDER OU EQUIVALENTE</v>
      </c>
      <c r="F658" s="21" t="str">
        <f t="shared" si="51"/>
        <v>UND</v>
      </c>
      <c r="G658">
        <f t="shared" si="52"/>
        <v>21.82</v>
      </c>
      <c r="H658">
        <f t="shared" si="53"/>
        <v>17.25</v>
      </c>
      <c r="I658">
        <f t="shared" si="54"/>
        <v>17.25</v>
      </c>
    </row>
    <row r="659" ht="45" spans="1:9">
      <c r="A659" s="59">
        <v>151306</v>
      </c>
      <c r="B659" s="59" t="s">
        <v>3416</v>
      </c>
      <c r="C659" s="57" t="s">
        <v>2794</v>
      </c>
      <c r="D659" s="58">
        <v>52.39</v>
      </c>
      <c r="E659" s="21" t="str">
        <f t="shared" si="50"/>
        <v>MINI-DISJUNTOR BIPOLAR 16 A, CURVA C - 5KA 220/127VCA (NBR IEC 60947-2), REF. SIEMENS, GE, SCHNEIDER OU EQUIVALENTE</v>
      </c>
      <c r="F659" s="21" t="str">
        <f t="shared" si="51"/>
        <v>UND</v>
      </c>
      <c r="G659">
        <f t="shared" si="52"/>
        <v>50.63</v>
      </c>
      <c r="H659">
        <f t="shared" si="53"/>
        <v>40.02</v>
      </c>
      <c r="I659">
        <f t="shared" si="54"/>
        <v>40.02</v>
      </c>
    </row>
    <row r="660" ht="45" spans="1:9">
      <c r="A660" s="59">
        <v>151307</v>
      </c>
      <c r="B660" s="59" t="s">
        <v>3417</v>
      </c>
      <c r="C660" s="57" t="s">
        <v>2794</v>
      </c>
      <c r="D660" s="58">
        <v>52.39</v>
      </c>
      <c r="E660" s="21" t="str">
        <f t="shared" si="50"/>
        <v>MINI-DISJUNTOR BIPOLAR 20 A, CURVA C - 5KA 220/127VCA (NBR IEC 60947-2), REF. SIEMENS, GE, SCHNEIDER OU EQUIVALENTE</v>
      </c>
      <c r="F660" s="21" t="str">
        <f t="shared" si="51"/>
        <v>UND</v>
      </c>
      <c r="G660">
        <f t="shared" si="52"/>
        <v>50.63</v>
      </c>
      <c r="H660">
        <f t="shared" si="53"/>
        <v>40.02</v>
      </c>
      <c r="I660">
        <f t="shared" si="54"/>
        <v>40.02</v>
      </c>
    </row>
    <row r="661" ht="45" spans="1:9">
      <c r="A661" s="59">
        <v>151308</v>
      </c>
      <c r="B661" s="59" t="s">
        <v>3418</v>
      </c>
      <c r="C661" s="57" t="s">
        <v>2794</v>
      </c>
      <c r="D661" s="58">
        <v>62.56</v>
      </c>
      <c r="E661" s="21" t="str">
        <f t="shared" si="50"/>
        <v>MINI-DISJUNTOR BIPOLAR 50 A, CURVA C - 5KA 220/127VCA (NBR IEC 60947-2), REF. SIEMENS, GE, SCHNEIDER OU EQUIVALENTE</v>
      </c>
      <c r="F661" s="21" t="str">
        <f t="shared" si="51"/>
        <v>UND</v>
      </c>
      <c r="G661">
        <f t="shared" si="52"/>
        <v>60.46</v>
      </c>
      <c r="H661">
        <f t="shared" si="53"/>
        <v>47.79</v>
      </c>
      <c r="I661">
        <f t="shared" si="54"/>
        <v>47.79</v>
      </c>
    </row>
    <row r="662" ht="45" spans="1:9">
      <c r="A662" s="59">
        <v>151309</v>
      </c>
      <c r="B662" s="59" t="s">
        <v>3419</v>
      </c>
      <c r="C662" s="57" t="s">
        <v>2794</v>
      </c>
      <c r="D662" s="58">
        <v>87.39</v>
      </c>
      <c r="E662" s="21" t="str">
        <f t="shared" si="50"/>
        <v>MINI-DISJUNTOR TRIPOLAR 16 A, CURVA C - 5KA 220/127VCA (NBR IEC 60947-2), REF. SIEMENS, GE, SCHNEIDER OU EQUIVALENTE</v>
      </c>
      <c r="F662" s="21" t="str">
        <f t="shared" si="51"/>
        <v>UND</v>
      </c>
      <c r="G662">
        <f t="shared" si="52"/>
        <v>84.46</v>
      </c>
      <c r="H662">
        <f t="shared" si="53"/>
        <v>66.76</v>
      </c>
      <c r="I662">
        <f t="shared" si="54"/>
        <v>66.76</v>
      </c>
    </row>
    <row r="663" ht="45" spans="1:9">
      <c r="A663" s="59">
        <v>151310</v>
      </c>
      <c r="B663" s="59" t="s">
        <v>3420</v>
      </c>
      <c r="C663" s="57" t="s">
        <v>2794</v>
      </c>
      <c r="D663" s="58">
        <v>90.35</v>
      </c>
      <c r="E663" s="21" t="str">
        <f t="shared" si="50"/>
        <v>MINI-DISJUNTOR TRIPOLAR 40 A, CURVA C - 5KA 220/127VCA (NBR IEC 60947-2), REF. SIEMENS, GE, SCHNEIDER OU EQUIVALENTE</v>
      </c>
      <c r="F663" s="21" t="str">
        <f t="shared" si="51"/>
        <v>UND</v>
      </c>
      <c r="G663">
        <f t="shared" si="52"/>
        <v>87.32</v>
      </c>
      <c r="H663">
        <f t="shared" si="53"/>
        <v>69.02</v>
      </c>
      <c r="I663">
        <f t="shared" si="54"/>
        <v>69.02</v>
      </c>
    </row>
    <row r="664" ht="45" spans="1:9">
      <c r="A664" s="59">
        <v>151311</v>
      </c>
      <c r="B664" s="59" t="s">
        <v>3421</v>
      </c>
      <c r="C664" s="57" t="s">
        <v>2794</v>
      </c>
      <c r="D664" s="58">
        <v>91.98</v>
      </c>
      <c r="E664" s="21" t="str">
        <f t="shared" si="50"/>
        <v>MINI-DISJUNTOR TRIPOLAR 50 A, CURVA C - 5KA 220/127VCA (NBR IEC 60947-2), REF. SIEMENS, GE, SCHNEIDER OU EQUIVALENTE</v>
      </c>
      <c r="F664" s="21" t="str">
        <f t="shared" si="51"/>
        <v>UND</v>
      </c>
      <c r="G664">
        <f t="shared" si="52"/>
        <v>88.91</v>
      </c>
      <c r="H664">
        <f t="shared" si="53"/>
        <v>70.27</v>
      </c>
      <c r="I664">
        <f t="shared" si="54"/>
        <v>70.27</v>
      </c>
    </row>
    <row r="665" ht="45" spans="1:9">
      <c r="A665" s="59">
        <v>151313</v>
      </c>
      <c r="B665" s="59" t="s">
        <v>3422</v>
      </c>
      <c r="C665" s="57" t="s">
        <v>2794</v>
      </c>
      <c r="D665" s="58">
        <v>158.85</v>
      </c>
      <c r="E665" s="21" t="str">
        <f t="shared" si="50"/>
        <v>MINI-DISJUNTOR TRIPOLAR 90 A, CURVA C - 5KA 220/127VCA (NBR IEC 60947-2), REF. SIEMENS, GE, SCHNEIDER OU EQUIVALENTE</v>
      </c>
      <c r="F665" s="21" t="str">
        <f t="shared" si="51"/>
        <v>UND</v>
      </c>
      <c r="G665">
        <f t="shared" si="52"/>
        <v>153.53</v>
      </c>
      <c r="H665">
        <f t="shared" si="53"/>
        <v>121.35</v>
      </c>
      <c r="I665">
        <f t="shared" si="54"/>
        <v>121.35</v>
      </c>
    </row>
    <row r="666" ht="60" spans="1:9">
      <c r="A666" s="59">
        <v>151314</v>
      </c>
      <c r="B666" s="59" t="s">
        <v>3423</v>
      </c>
      <c r="C666" s="57" t="s">
        <v>2794</v>
      </c>
      <c r="D666" s="58">
        <v>362.74</v>
      </c>
      <c r="E666" s="21" t="str">
        <f t="shared" si="50"/>
        <v>DISJUNTOR COMPACTO EM CAIXA MOLDADA TRIPOLAR 100 A, CURVA C - 15KA 240VCA (NBR IEC 60947-2), REF. SIEMENS, GE, SCHNEIDER OU EQUIVALENTE</v>
      </c>
      <c r="F666" s="21" t="str">
        <f t="shared" si="51"/>
        <v>UND</v>
      </c>
      <c r="G666">
        <f t="shared" si="52"/>
        <v>350.6</v>
      </c>
      <c r="H666">
        <f t="shared" si="53"/>
        <v>277.11</v>
      </c>
      <c r="I666">
        <f t="shared" si="54"/>
        <v>277.11</v>
      </c>
    </row>
    <row r="667" ht="30" spans="1:9">
      <c r="A667" s="59">
        <v>151315</v>
      </c>
      <c r="B667" s="59" t="s">
        <v>3424</v>
      </c>
      <c r="C667" s="57" t="s">
        <v>2794</v>
      </c>
      <c r="D667" s="60">
        <v>2980.25</v>
      </c>
      <c r="E667" s="21" t="str">
        <f t="shared" si="50"/>
        <v>CHAVE BLINDADA 600V / 160A, COM TERMINAIS PARA CABO 70 MM2</v>
      </c>
      <c r="F667" s="21" t="str">
        <f t="shared" si="51"/>
        <v>UND</v>
      </c>
      <c r="G667">
        <f t="shared" si="52"/>
        <v>2880.53</v>
      </c>
      <c r="H667">
        <f t="shared" si="53"/>
        <v>2276.74</v>
      </c>
      <c r="I667">
        <f t="shared" si="54"/>
        <v>2276.74</v>
      </c>
    </row>
    <row r="668" ht="45" spans="1:9">
      <c r="A668" s="59">
        <v>151316</v>
      </c>
      <c r="B668" s="59" t="s">
        <v>3425</v>
      </c>
      <c r="C668" s="57" t="s">
        <v>2794</v>
      </c>
      <c r="D668" s="58">
        <v>156.29</v>
      </c>
      <c r="E668" s="21" t="str">
        <f t="shared" si="50"/>
        <v>MINI-DISJUNTOR TRIPOLAR 70 A, CURVA C - 5KA 220/127VCA (NBR IEC 60947-2), REF. SIEMENS, GE, SCHNEIDER OU EQUIVALENTE</v>
      </c>
      <c r="F668" s="21" t="str">
        <f t="shared" si="51"/>
        <v>UND</v>
      </c>
      <c r="G668">
        <f t="shared" si="52"/>
        <v>151.06</v>
      </c>
      <c r="H668">
        <f t="shared" si="53"/>
        <v>119.4</v>
      </c>
      <c r="I668">
        <f t="shared" si="54"/>
        <v>119.4</v>
      </c>
    </row>
    <row r="669" ht="45" spans="1:9">
      <c r="A669" s="59">
        <v>151317</v>
      </c>
      <c r="B669" s="59" t="s">
        <v>3426</v>
      </c>
      <c r="C669" s="57" t="s">
        <v>2794</v>
      </c>
      <c r="D669" s="58">
        <v>22.88</v>
      </c>
      <c r="E669" s="21" t="str">
        <f t="shared" si="50"/>
        <v>MINI-DISJUNTOR MONOPOLAR 50 A, CURVA C - 5KA 220/127VCA (NBR IEC 60947-2), REF. SIEMENS, GE, SCHNEIDER OU EQUIVALENTE</v>
      </c>
      <c r="F669" s="21" t="str">
        <f t="shared" si="51"/>
        <v>UND</v>
      </c>
      <c r="G669">
        <f t="shared" si="52"/>
        <v>22.12</v>
      </c>
      <c r="H669">
        <f t="shared" si="53"/>
        <v>17.48</v>
      </c>
      <c r="I669">
        <f t="shared" si="54"/>
        <v>17.48</v>
      </c>
    </row>
    <row r="670" ht="45" spans="1:9">
      <c r="A670" s="59">
        <v>151318</v>
      </c>
      <c r="B670" s="59" t="s">
        <v>3427</v>
      </c>
      <c r="C670" s="57" t="s">
        <v>2794</v>
      </c>
      <c r="D670" s="58">
        <v>25.55</v>
      </c>
      <c r="E670" s="21" t="str">
        <f t="shared" si="50"/>
        <v>MINI-DISJUNTOR MONOPOLAR 63 A, CURVA C - 5KA 220/127VCA (NBR IEC 60947-2), REF. SIEMENS, GE, SCHNEIDER OU EQUIVALENTE</v>
      </c>
      <c r="F670" s="21" t="str">
        <f t="shared" si="51"/>
        <v>UND</v>
      </c>
      <c r="G670">
        <f t="shared" si="52"/>
        <v>24.7</v>
      </c>
      <c r="H670">
        <f t="shared" si="53"/>
        <v>19.52</v>
      </c>
      <c r="I670">
        <f t="shared" si="54"/>
        <v>19.52</v>
      </c>
    </row>
    <row r="671" ht="45" spans="1:9">
      <c r="A671" s="59">
        <v>151319</v>
      </c>
      <c r="B671" s="59" t="s">
        <v>3428</v>
      </c>
      <c r="C671" s="57" t="s">
        <v>2794</v>
      </c>
      <c r="D671" s="58">
        <v>25.55</v>
      </c>
      <c r="E671" s="21" t="str">
        <f t="shared" si="50"/>
        <v>MINI-DISJUNTOR MONOPOLAR 70 A, CURVA C - 5KA 220/127VCA (NBR IEC 60947-2), REF. SIEMENS, GE, SCHNEIDER OU EQUIVALENTE</v>
      </c>
      <c r="F671" s="21" t="str">
        <f t="shared" si="51"/>
        <v>UND</v>
      </c>
      <c r="G671">
        <f t="shared" si="52"/>
        <v>24.7</v>
      </c>
      <c r="H671">
        <f t="shared" si="53"/>
        <v>19.52</v>
      </c>
      <c r="I671">
        <f t="shared" si="54"/>
        <v>19.52</v>
      </c>
    </row>
    <row r="672" ht="45" spans="1:9">
      <c r="A672" s="59">
        <v>151320</v>
      </c>
      <c r="B672" s="59" t="s">
        <v>3429</v>
      </c>
      <c r="C672" s="57" t="s">
        <v>2794</v>
      </c>
      <c r="D672" s="58">
        <v>37.76</v>
      </c>
      <c r="E672" s="21" t="str">
        <f t="shared" si="50"/>
        <v>MINI-DISJUNTOR MONOPOLAR 80 A, CURVA C - 10KA 240VCA (NBR IEC 60947-2), REF. SIEMENS, GE, SCHNEIDER OU EQUIVALENTE</v>
      </c>
      <c r="F672" s="21" t="str">
        <f t="shared" si="51"/>
        <v>UND</v>
      </c>
      <c r="G672">
        <f t="shared" si="52"/>
        <v>36.5</v>
      </c>
      <c r="H672">
        <f t="shared" si="53"/>
        <v>28.85</v>
      </c>
      <c r="I672">
        <f t="shared" si="54"/>
        <v>28.85</v>
      </c>
    </row>
    <row r="673" ht="45" spans="1:9">
      <c r="A673" s="59">
        <v>151321</v>
      </c>
      <c r="B673" s="59" t="s">
        <v>3430</v>
      </c>
      <c r="C673" s="57" t="s">
        <v>2794</v>
      </c>
      <c r="D673" s="58">
        <v>52.39</v>
      </c>
      <c r="E673" s="21" t="str">
        <f t="shared" si="50"/>
        <v>MINI-DISJUNTOR BIPOLAR 25 A, CURVA C - 5KA 220/127VCA (NBR IEC 60947-2), REF. SIEMENS, GE, SCHNEIDER OU EQUIVALENTE</v>
      </c>
      <c r="F673" s="21" t="str">
        <f t="shared" si="51"/>
        <v>UND</v>
      </c>
      <c r="G673">
        <f t="shared" si="52"/>
        <v>50.63</v>
      </c>
      <c r="H673">
        <f t="shared" si="53"/>
        <v>40.02</v>
      </c>
      <c r="I673">
        <f t="shared" si="54"/>
        <v>40.02</v>
      </c>
    </row>
    <row r="674" ht="45" spans="1:9">
      <c r="A674" s="59">
        <v>151322</v>
      </c>
      <c r="B674" s="59" t="s">
        <v>3431</v>
      </c>
      <c r="C674" s="57" t="s">
        <v>2794</v>
      </c>
      <c r="D674" s="58">
        <v>52.39</v>
      </c>
      <c r="E674" s="21" t="str">
        <f t="shared" si="50"/>
        <v>MINI-DISJUNTOR BIPOLAR 32 A, CURVA C - 5KA 220/127VCA (NBR IEC 60947-2), REF. SIEMENS, GE, SCHNEIDER OU EQUIVALENTE</v>
      </c>
      <c r="F674" s="21" t="str">
        <f t="shared" si="51"/>
        <v>UND</v>
      </c>
      <c r="G674">
        <f t="shared" si="52"/>
        <v>50.64</v>
      </c>
      <c r="H674">
        <f t="shared" si="53"/>
        <v>40.0229182582124</v>
      </c>
      <c r="I674">
        <f>D674/(1+$E$1)</f>
        <v>40.0229182582124</v>
      </c>
    </row>
    <row r="675" ht="45" spans="1:9">
      <c r="A675" s="59">
        <v>151323</v>
      </c>
      <c r="B675" s="59" t="s">
        <v>3432</v>
      </c>
      <c r="C675" s="57" t="s">
        <v>2794</v>
      </c>
      <c r="D675" s="58">
        <v>62.56</v>
      </c>
      <c r="E675" s="21" t="str">
        <f t="shared" si="50"/>
        <v>MINI-DISJUNTOR BIPOLAR 40 A, CURVA C - 5KA 220/127VCA (NBR IEC 60947-2), REF. SIEMENS, GE, SCHNEIDER OU EQUIVALENTE</v>
      </c>
      <c r="F675" s="21" t="str">
        <f t="shared" si="51"/>
        <v>UND</v>
      </c>
      <c r="G675">
        <f t="shared" si="52"/>
        <v>60.46</v>
      </c>
      <c r="H675">
        <f t="shared" si="53"/>
        <v>47.79</v>
      </c>
      <c r="I675">
        <f t="shared" si="54"/>
        <v>47.79</v>
      </c>
    </row>
    <row r="676" ht="45" spans="1:9">
      <c r="A676" s="59">
        <v>151324</v>
      </c>
      <c r="B676" s="59" t="s">
        <v>3433</v>
      </c>
      <c r="C676" s="57" t="s">
        <v>2794</v>
      </c>
      <c r="D676" s="58">
        <v>77.37</v>
      </c>
      <c r="E676" s="21" t="str">
        <f t="shared" si="50"/>
        <v>MINI-DISJUNTOR BIPOLAR 63 A, CURVA C - 5KA 220/127VCA (NBR IEC 60947-2), REF. SIEMENS, GE, SCHNEIDER OU EQUIVALENTE</v>
      </c>
      <c r="F676" s="21" t="str">
        <f t="shared" si="51"/>
        <v>UND</v>
      </c>
      <c r="G676">
        <f t="shared" si="52"/>
        <v>74.79</v>
      </c>
      <c r="H676">
        <f t="shared" si="53"/>
        <v>59.11</v>
      </c>
      <c r="I676">
        <f t="shared" si="54"/>
        <v>59.11</v>
      </c>
    </row>
    <row r="677" ht="45" spans="1:9">
      <c r="A677" s="59">
        <v>151325</v>
      </c>
      <c r="B677" s="59" t="s">
        <v>3434</v>
      </c>
      <c r="C677" s="57" t="s">
        <v>2794</v>
      </c>
      <c r="D677" s="58">
        <v>89.06</v>
      </c>
      <c r="E677" s="21" t="str">
        <f t="shared" si="50"/>
        <v>MINI-DISJUNTOR BIPOLAR 70 A, CURVA C - 5KA 220/127VCA (NBR IEC 60947-2), REF. SIEMENS, GE, SCHNEIDER OU EQUIVALENTE</v>
      </c>
      <c r="F677" s="21" t="str">
        <f t="shared" si="51"/>
        <v>UND</v>
      </c>
      <c r="G677">
        <f t="shared" si="52"/>
        <v>86.08</v>
      </c>
      <c r="H677">
        <f t="shared" si="53"/>
        <v>68.04</v>
      </c>
      <c r="I677">
        <f t="shared" si="54"/>
        <v>68.04</v>
      </c>
    </row>
    <row r="678" ht="45" spans="1:9">
      <c r="A678" s="59">
        <v>151326</v>
      </c>
      <c r="B678" s="59" t="s">
        <v>3435</v>
      </c>
      <c r="C678" s="57" t="s">
        <v>2794</v>
      </c>
      <c r="D678" s="58">
        <v>117.55</v>
      </c>
      <c r="E678" s="21" t="str">
        <f t="shared" si="50"/>
        <v>MINI-DISJUNTOR BIPOLAR 80 A, CURVA C - 15KA 240VCA (NBR IEC 60947-2), REF. SIEMENS, GE, SCHNEIDER OU EQUIVALENTE</v>
      </c>
      <c r="F678" s="21" t="str">
        <f t="shared" si="51"/>
        <v>UND</v>
      </c>
      <c r="G678">
        <f t="shared" si="52"/>
        <v>113.61</v>
      </c>
      <c r="H678">
        <f t="shared" si="53"/>
        <v>89.8</v>
      </c>
      <c r="I678">
        <f t="shared" si="54"/>
        <v>89.8</v>
      </c>
    </row>
    <row r="679" ht="45" spans="1:9">
      <c r="A679" s="59">
        <v>151327</v>
      </c>
      <c r="B679" s="59" t="s">
        <v>3436</v>
      </c>
      <c r="C679" s="57" t="s">
        <v>2794</v>
      </c>
      <c r="D679" s="58">
        <v>87.39</v>
      </c>
      <c r="E679" s="21" t="str">
        <f t="shared" si="50"/>
        <v>MINI-DISJUNTOR TRIPOLAR 20 A, CURVA C - 5KA 220/127VCA (NBR IEC 60947-2), REF. SIEMENS, GE, SCHNEIDER OU EQUIVALENTE</v>
      </c>
      <c r="F679" s="21" t="str">
        <f t="shared" si="51"/>
        <v>UND</v>
      </c>
      <c r="G679">
        <f t="shared" si="52"/>
        <v>84.46</v>
      </c>
      <c r="H679">
        <f t="shared" si="53"/>
        <v>66.76</v>
      </c>
      <c r="I679">
        <f t="shared" si="54"/>
        <v>66.76</v>
      </c>
    </row>
    <row r="680" ht="45" spans="1:9">
      <c r="A680" s="59">
        <v>151328</v>
      </c>
      <c r="B680" s="59" t="s">
        <v>3437</v>
      </c>
      <c r="C680" s="57" t="s">
        <v>2794</v>
      </c>
      <c r="D680" s="58">
        <v>87.39</v>
      </c>
      <c r="E680" s="21" t="str">
        <f t="shared" si="50"/>
        <v>MINI-DISJUNTOR TRIPOLAR 25 A, CURVA C - 5KA 220/127VCA (NBR IEC 60947-2), REF. SIEMENS, GE, SCHNEIDER OU EQUIVALENTE</v>
      </c>
      <c r="F680" s="21" t="str">
        <f t="shared" si="51"/>
        <v>UND</v>
      </c>
      <c r="G680">
        <f t="shared" si="52"/>
        <v>84.46</v>
      </c>
      <c r="H680">
        <f t="shared" si="53"/>
        <v>66.76</v>
      </c>
      <c r="I680">
        <f t="shared" si="54"/>
        <v>66.76</v>
      </c>
    </row>
    <row r="681" ht="45" spans="1:9">
      <c r="A681" s="59">
        <v>151329</v>
      </c>
      <c r="B681" s="59" t="s">
        <v>3438</v>
      </c>
      <c r="C681" s="57" t="s">
        <v>2794</v>
      </c>
      <c r="D681" s="58">
        <v>87.39</v>
      </c>
      <c r="E681" s="21" t="str">
        <f t="shared" si="50"/>
        <v>MINI-DISJUNTOR TRIPOLAR 32 A, CURVA C - 5KA 220/127VCA (NBR IEC 60947-2), REF. SIEMENS, GE, SCHNEIDER OU EQUIVALENTE</v>
      </c>
      <c r="F681" s="21" t="str">
        <f t="shared" si="51"/>
        <v>UND</v>
      </c>
      <c r="G681">
        <f t="shared" si="52"/>
        <v>84.46</v>
      </c>
      <c r="H681">
        <f t="shared" si="53"/>
        <v>66.76</v>
      </c>
      <c r="I681">
        <f t="shared" si="54"/>
        <v>66.76</v>
      </c>
    </row>
    <row r="682" ht="45" spans="1:9">
      <c r="A682" s="59">
        <v>151330</v>
      </c>
      <c r="B682" s="59" t="s">
        <v>3439</v>
      </c>
      <c r="C682" s="57" t="s">
        <v>2794</v>
      </c>
      <c r="D682" s="58">
        <v>107.68</v>
      </c>
      <c r="E682" s="21" t="str">
        <f t="shared" si="50"/>
        <v>MINI-DISJUNTOR TRIPOLAR 63 A, CURVA C - 5KA 220/127VCA (NBR IEC 60947-2), REF. SIEMENS, GE, SCHNEIDER OU EQUIVALENTE</v>
      </c>
      <c r="F682" s="21" t="str">
        <f t="shared" si="51"/>
        <v>UND</v>
      </c>
      <c r="G682">
        <f t="shared" si="52"/>
        <v>104.08</v>
      </c>
      <c r="H682">
        <f t="shared" si="53"/>
        <v>82.26</v>
      </c>
      <c r="I682">
        <f t="shared" si="54"/>
        <v>82.26</v>
      </c>
    </row>
    <row r="683" ht="45" spans="1:9">
      <c r="A683" s="59">
        <v>151331</v>
      </c>
      <c r="B683" s="59" t="s">
        <v>3440</v>
      </c>
      <c r="C683" s="57" t="s">
        <v>2794</v>
      </c>
      <c r="D683" s="58">
        <v>156.29</v>
      </c>
      <c r="E683" s="21" t="str">
        <f t="shared" si="50"/>
        <v>MINI-DISJUNTOR TRIPOLAR 80 A, CURVA C - 15KA 240VCA (NBR IEC 60947-2), REF. SIEMENS, GE, SCHNEIDER OU EQUIVALENTE</v>
      </c>
      <c r="F683" s="21" t="str">
        <f t="shared" si="51"/>
        <v>UND</v>
      </c>
      <c r="G683">
        <f t="shared" si="52"/>
        <v>151.06</v>
      </c>
      <c r="H683">
        <f t="shared" si="53"/>
        <v>119.4</v>
      </c>
      <c r="I683">
        <f t="shared" si="54"/>
        <v>119.4</v>
      </c>
    </row>
    <row r="684" ht="30" spans="1:9">
      <c r="A684" s="59">
        <v>151332</v>
      </c>
      <c r="B684" s="59" t="s">
        <v>3441</v>
      </c>
      <c r="C684" s="57" t="s">
        <v>2794</v>
      </c>
      <c r="D684" s="58">
        <v>424.93</v>
      </c>
      <c r="E684" s="21" t="str">
        <f t="shared" si="50"/>
        <v>DISJUNTOR CAIXA MOLDADA TERMOMAGNÉTICO TRIPOLAR 125 A</v>
      </c>
      <c r="F684" s="21" t="str">
        <f t="shared" si="51"/>
        <v>UND</v>
      </c>
      <c r="G684">
        <f t="shared" si="52"/>
        <v>410.71</v>
      </c>
      <c r="H684">
        <f t="shared" si="53"/>
        <v>324.62</v>
      </c>
      <c r="I684">
        <f t="shared" si="54"/>
        <v>324.62</v>
      </c>
    </row>
    <row r="685" ht="60" spans="1:9">
      <c r="A685" s="59">
        <v>151333</v>
      </c>
      <c r="B685" s="59" t="s">
        <v>3442</v>
      </c>
      <c r="C685" s="57" t="s">
        <v>2794</v>
      </c>
      <c r="D685" s="58">
        <v>583.6</v>
      </c>
      <c r="E685" s="21" t="str">
        <f t="shared" si="50"/>
        <v>DISJUNTOR COMPACTO EM CAIXA MOLDADA TRIPOLAR 175 A, 50KA 220/240V / 25KA 380/415V (NBR IEC 60947-2), REF. SIEMENS, GE, SCHNEIDER OU EQUIVALENTE</v>
      </c>
      <c r="F685" s="21" t="str">
        <f t="shared" si="51"/>
        <v>UND</v>
      </c>
      <c r="G685">
        <f t="shared" si="52"/>
        <v>564.08</v>
      </c>
      <c r="H685">
        <f t="shared" si="53"/>
        <v>445.84</v>
      </c>
      <c r="I685">
        <f t="shared" si="54"/>
        <v>445.84</v>
      </c>
    </row>
    <row r="686" ht="75" spans="1:9">
      <c r="A686" s="59">
        <v>151334</v>
      </c>
      <c r="B686" s="59" t="s">
        <v>3443</v>
      </c>
      <c r="C686" s="57" t="s">
        <v>2794</v>
      </c>
      <c r="D686" s="60">
        <v>1369.41</v>
      </c>
      <c r="E686" s="21" t="str">
        <f t="shared" si="50"/>
        <v>DISJUNTOR COMPACTO EM CAIXA MOLDADA TRIPOLAR 200 A, 50KA 220/240V / 25KA 380/415V 20KA/440V (NBR IEC 60947-2), REF. SIEMENS, GE, SCHNEIDER OU EQUIVALENTE</v>
      </c>
      <c r="F686" s="21" t="str">
        <f t="shared" si="51"/>
        <v>UND</v>
      </c>
      <c r="G686">
        <f t="shared" si="52"/>
        <v>1323.59</v>
      </c>
      <c r="H686">
        <f t="shared" si="53"/>
        <v>1046.15</v>
      </c>
      <c r="I686">
        <f t="shared" si="54"/>
        <v>1046.15</v>
      </c>
    </row>
    <row r="687" ht="75" spans="1:9">
      <c r="A687" s="59">
        <v>151335</v>
      </c>
      <c r="B687" s="59" t="s">
        <v>3444</v>
      </c>
      <c r="C687" s="57" t="s">
        <v>2794</v>
      </c>
      <c r="D687" s="60">
        <v>2544.17</v>
      </c>
      <c r="E687" s="21" t="str">
        <f t="shared" si="50"/>
        <v>DISJUNTOR COMPACTO EM CAIXA MOLDADA TRIPOLAR 400 A, 65KA 220/240V / 36KA 380/415V 35KA 440/460V 25KA 600V (NBR IEC 60947-2), REF. SIEMENS, GE, SCHNEIDER OU EQUIVALENTE</v>
      </c>
      <c r="F687" s="21" t="str">
        <f t="shared" si="51"/>
        <v>UND</v>
      </c>
      <c r="G687">
        <f t="shared" si="52"/>
        <v>2459.04</v>
      </c>
      <c r="H687">
        <f t="shared" si="53"/>
        <v>1943.6</v>
      </c>
      <c r="I687">
        <f t="shared" si="54"/>
        <v>1943.6</v>
      </c>
    </row>
    <row r="688" ht="30" spans="1:9">
      <c r="A688" s="59">
        <v>151336</v>
      </c>
      <c r="B688" s="59" t="s">
        <v>3445</v>
      </c>
      <c r="C688" s="57" t="s">
        <v>2794</v>
      </c>
      <c r="D688" s="58">
        <v>180.13</v>
      </c>
      <c r="E688" s="21" t="str">
        <f t="shared" si="50"/>
        <v>DISJUNTOR DR BIPOLAR 20A, CORRENTE NOMINAL 30 MA</v>
      </c>
      <c r="F688" s="21" t="str">
        <f t="shared" si="51"/>
        <v>UND</v>
      </c>
      <c r="G688">
        <f t="shared" si="52"/>
        <v>174.1</v>
      </c>
      <c r="H688">
        <f t="shared" si="53"/>
        <v>137.61</v>
      </c>
      <c r="I688">
        <f t="shared" si="54"/>
        <v>137.61</v>
      </c>
    </row>
    <row r="689" ht="45" spans="1:9">
      <c r="A689" s="59">
        <v>151337</v>
      </c>
      <c r="B689" s="59" t="s">
        <v>3446</v>
      </c>
      <c r="C689" s="57" t="s">
        <v>2794</v>
      </c>
      <c r="D689" s="58">
        <v>187.36</v>
      </c>
      <c r="E689" s="21" t="str">
        <f t="shared" si="50"/>
        <v>DISPOSITIVO DE PROTEÇÃO CONTRA SURTO (DPS) BIPOLAR, TENSÃO NOMINAL MÁXIMA 275VCA, CORENTE DE SURTO MÁXIMA 40KA.</v>
      </c>
      <c r="F689" s="21" t="str">
        <f t="shared" si="51"/>
        <v>UND</v>
      </c>
      <c r="G689">
        <f t="shared" si="52"/>
        <v>181.09</v>
      </c>
      <c r="H689">
        <f t="shared" si="53"/>
        <v>143.13</v>
      </c>
      <c r="I689">
        <f t="shared" si="54"/>
        <v>143.13</v>
      </c>
    </row>
    <row r="690" ht="45" spans="1:9">
      <c r="A690" s="59">
        <v>151338</v>
      </c>
      <c r="B690" s="59" t="s">
        <v>3447</v>
      </c>
      <c r="C690" s="57" t="s">
        <v>2794</v>
      </c>
      <c r="D690" s="58">
        <v>19.78</v>
      </c>
      <c r="E690" s="21" t="str">
        <f t="shared" si="50"/>
        <v>MINI-DISJUNTOR MONOPOLAR 10 A, CURVA C - 5KA 220/127VCA (NBR IEC 60947-2), REF. SIEMENS, GE, SCHNEIDER OU EQUIVALENTE</v>
      </c>
      <c r="F690" s="21" t="str">
        <f t="shared" si="51"/>
        <v>UND</v>
      </c>
      <c r="G690">
        <f t="shared" si="52"/>
        <v>19.12</v>
      </c>
      <c r="H690">
        <f t="shared" si="53"/>
        <v>15.11</v>
      </c>
      <c r="I690">
        <f t="shared" si="54"/>
        <v>15.11</v>
      </c>
    </row>
    <row r="691" ht="45" spans="1:9">
      <c r="A691" s="59">
        <v>151339</v>
      </c>
      <c r="B691" s="59" t="s">
        <v>3448</v>
      </c>
      <c r="C691" s="57" t="s">
        <v>2794</v>
      </c>
      <c r="D691" s="58">
        <v>437.7</v>
      </c>
      <c r="E691" s="21" t="str">
        <f t="shared" si="50"/>
        <v>MINI-DISJUNTOR TRIPOLAR 125 A, CURVA C - 15KA 240VCA (NBR IEC 60947-2), REF. SIEMENS, GE, SCHNEIDER OU EQUIVALENTE</v>
      </c>
      <c r="F691" s="21" t="str">
        <f t="shared" si="51"/>
        <v>UND</v>
      </c>
      <c r="G691">
        <f t="shared" si="52"/>
        <v>423.06</v>
      </c>
      <c r="H691">
        <f t="shared" si="53"/>
        <v>334.38</v>
      </c>
      <c r="I691">
        <f t="shared" si="54"/>
        <v>334.38</v>
      </c>
    </row>
    <row r="692" spans="1:9">
      <c r="A692" s="59">
        <v>151340</v>
      </c>
      <c r="B692" s="59" t="s">
        <v>3449</v>
      </c>
      <c r="C692" s="57" t="s">
        <v>2794</v>
      </c>
      <c r="D692" s="60">
        <v>1329.83</v>
      </c>
      <c r="E692" s="21" t="str">
        <f t="shared" si="50"/>
        <v>CHAVE BLINDADA TRIPOLAR 600V/125A</v>
      </c>
      <c r="F692" s="21" t="str">
        <f t="shared" si="51"/>
        <v>UND</v>
      </c>
      <c r="G692">
        <f t="shared" si="52"/>
        <v>1285.33</v>
      </c>
      <c r="H692">
        <f t="shared" si="53"/>
        <v>1015.91</v>
      </c>
      <c r="I692">
        <f t="shared" si="54"/>
        <v>1015.91</v>
      </c>
    </row>
    <row r="693" spans="1:9">
      <c r="A693" s="59">
        <v>151341</v>
      </c>
      <c r="B693" s="59" t="s">
        <v>3450</v>
      </c>
      <c r="C693" s="57" t="s">
        <v>2794</v>
      </c>
      <c r="D693" s="60">
        <v>3146.33</v>
      </c>
      <c r="E693" s="21" t="str">
        <f t="shared" si="50"/>
        <v>CHAVE BLINDADA TRIPOLAR 600V/200A</v>
      </c>
      <c r="F693" s="21" t="str">
        <f t="shared" si="51"/>
        <v>UND</v>
      </c>
      <c r="G693">
        <f t="shared" si="52"/>
        <v>3041.05</v>
      </c>
      <c r="H693">
        <f t="shared" si="53"/>
        <v>2403.61</v>
      </c>
      <c r="I693">
        <f t="shared" si="54"/>
        <v>2403.61</v>
      </c>
    </row>
    <row r="694" spans="1:9">
      <c r="A694" s="59">
        <v>151342</v>
      </c>
      <c r="B694" s="59" t="s">
        <v>3451</v>
      </c>
      <c r="C694" s="57" t="s">
        <v>2794</v>
      </c>
      <c r="D694" s="60">
        <v>4077.29</v>
      </c>
      <c r="E694" s="21" t="str">
        <f t="shared" si="50"/>
        <v>CHAVE BLINDADA TRIPOLAR 600V/400A</v>
      </c>
      <c r="F694" s="21" t="str">
        <f t="shared" si="51"/>
        <v>UND</v>
      </c>
      <c r="G694">
        <f t="shared" si="52"/>
        <v>3940.86</v>
      </c>
      <c r="H694">
        <f t="shared" si="53"/>
        <v>3114.81</v>
      </c>
      <c r="I694">
        <f t="shared" si="54"/>
        <v>3114.81</v>
      </c>
    </row>
    <row r="695" spans="1:9">
      <c r="A695" s="59">
        <v>151343</v>
      </c>
      <c r="B695" s="59" t="s">
        <v>3452</v>
      </c>
      <c r="C695" s="57" t="s">
        <v>2794</v>
      </c>
      <c r="D695" s="60">
        <v>9924.21</v>
      </c>
      <c r="E695" s="21" t="str">
        <f t="shared" si="50"/>
        <v>CHAVE BLINDADA TRIPOLAR 600V/800A</v>
      </c>
      <c r="F695" s="21" t="str">
        <f t="shared" si="51"/>
        <v>UND</v>
      </c>
      <c r="G695">
        <f t="shared" si="52"/>
        <v>9592.14</v>
      </c>
      <c r="H695">
        <f t="shared" si="53"/>
        <v>7581.52</v>
      </c>
      <c r="I695">
        <f t="shared" si="54"/>
        <v>7581.52</v>
      </c>
    </row>
    <row r="696" spans="1:9">
      <c r="A696" s="59">
        <v>151344</v>
      </c>
      <c r="B696" s="59" t="s">
        <v>3453</v>
      </c>
      <c r="C696" s="57" t="s">
        <v>2794</v>
      </c>
      <c r="D696" s="58">
        <v>43.54</v>
      </c>
      <c r="E696" s="21" t="str">
        <f t="shared" si="50"/>
        <v>FUSIVEL NH 100A, TAMANHO 01</v>
      </c>
      <c r="F696" s="21" t="str">
        <f t="shared" si="51"/>
        <v>UND</v>
      </c>
      <c r="G696">
        <f t="shared" si="52"/>
        <v>42.08</v>
      </c>
      <c r="H696">
        <f t="shared" si="53"/>
        <v>33.26</v>
      </c>
      <c r="I696">
        <f t="shared" si="54"/>
        <v>33.26</v>
      </c>
    </row>
    <row r="697" spans="1:9">
      <c r="A697" s="59">
        <v>151345</v>
      </c>
      <c r="B697" s="59" t="s">
        <v>3454</v>
      </c>
      <c r="C697" s="57" t="s">
        <v>2794</v>
      </c>
      <c r="D697" s="58">
        <v>43.54</v>
      </c>
      <c r="E697" s="21" t="str">
        <f t="shared" si="50"/>
        <v>FUSIVE NH 160A, TAMANHO 01</v>
      </c>
      <c r="F697" s="21" t="str">
        <f t="shared" si="51"/>
        <v>UND</v>
      </c>
      <c r="G697">
        <f t="shared" si="52"/>
        <v>42.08</v>
      </c>
      <c r="H697">
        <f t="shared" si="53"/>
        <v>33.26</v>
      </c>
      <c r="I697">
        <f t="shared" si="54"/>
        <v>33.26</v>
      </c>
    </row>
    <row r="698" spans="1:9">
      <c r="A698" s="59">
        <v>151346</v>
      </c>
      <c r="B698" s="59" t="s">
        <v>3455</v>
      </c>
      <c r="C698" s="57" t="s">
        <v>2794</v>
      </c>
      <c r="D698" s="58">
        <v>80.39</v>
      </c>
      <c r="E698" s="21" t="str">
        <f t="shared" si="50"/>
        <v>FUSIVE NH 250A, TAMANHO 02</v>
      </c>
      <c r="F698" s="21" t="str">
        <f t="shared" si="51"/>
        <v>UND</v>
      </c>
      <c r="G698">
        <f t="shared" si="52"/>
        <v>77.7</v>
      </c>
      <c r="H698">
        <f t="shared" si="53"/>
        <v>61.41</v>
      </c>
      <c r="I698">
        <f t="shared" si="54"/>
        <v>61.41</v>
      </c>
    </row>
    <row r="699" spans="1:9">
      <c r="A699" s="59">
        <v>151347</v>
      </c>
      <c r="B699" s="59" t="s">
        <v>3456</v>
      </c>
      <c r="C699" s="57" t="s">
        <v>2794</v>
      </c>
      <c r="D699" s="58">
        <v>80.39</v>
      </c>
      <c r="E699" s="21" t="str">
        <f t="shared" si="50"/>
        <v>FUSIVE NH 300A, TAMANHO 02</v>
      </c>
      <c r="F699" s="21" t="str">
        <f t="shared" si="51"/>
        <v>UND</v>
      </c>
      <c r="G699">
        <f t="shared" si="52"/>
        <v>77.7</v>
      </c>
      <c r="H699">
        <f t="shared" si="53"/>
        <v>61.41</v>
      </c>
      <c r="I699">
        <f t="shared" si="54"/>
        <v>61.41</v>
      </c>
    </row>
    <row r="700" spans="1:9">
      <c r="A700" s="59">
        <v>151348</v>
      </c>
      <c r="B700" s="59" t="s">
        <v>3457</v>
      </c>
      <c r="C700" s="57" t="s">
        <v>2794</v>
      </c>
      <c r="D700" s="58">
        <v>80.39</v>
      </c>
      <c r="E700" s="21" t="str">
        <f t="shared" si="50"/>
        <v>FUSIVE NH 355A, TAMANHO 02</v>
      </c>
      <c r="F700" s="21" t="str">
        <f t="shared" si="51"/>
        <v>UND</v>
      </c>
      <c r="G700">
        <f t="shared" si="52"/>
        <v>77.7</v>
      </c>
      <c r="H700">
        <f t="shared" si="53"/>
        <v>61.41</v>
      </c>
      <c r="I700">
        <f t="shared" si="54"/>
        <v>61.41</v>
      </c>
    </row>
    <row r="701" spans="1:9">
      <c r="A701" s="59">
        <v>151349</v>
      </c>
      <c r="B701" s="59" t="s">
        <v>3458</v>
      </c>
      <c r="C701" s="57" t="s">
        <v>2794</v>
      </c>
      <c r="D701" s="58">
        <v>43.54</v>
      </c>
      <c r="E701" s="21" t="str">
        <f t="shared" si="50"/>
        <v>FUSIVE NH 125A, TAMANHO 01</v>
      </c>
      <c r="F701" s="21" t="str">
        <f t="shared" si="51"/>
        <v>UND</v>
      </c>
      <c r="G701">
        <f t="shared" si="52"/>
        <v>42.08</v>
      </c>
      <c r="H701">
        <f t="shared" si="53"/>
        <v>33.26</v>
      </c>
      <c r="I701">
        <f t="shared" si="54"/>
        <v>33.26</v>
      </c>
    </row>
    <row r="702" ht="30" spans="1:9">
      <c r="A702" s="59">
        <v>151350</v>
      </c>
      <c r="B702" s="59" t="s">
        <v>3459</v>
      </c>
      <c r="C702" s="57" t="s">
        <v>2794</v>
      </c>
      <c r="D702" s="58">
        <v>180.13</v>
      </c>
      <c r="E702" s="21" t="str">
        <f t="shared" si="50"/>
        <v>INTERRUPTOR DIFERENCIAL DR 25A, 30MA, 2 MÓDULOS</v>
      </c>
      <c r="F702" s="21" t="str">
        <f t="shared" si="51"/>
        <v>UND</v>
      </c>
      <c r="G702">
        <f t="shared" si="52"/>
        <v>174.1</v>
      </c>
      <c r="H702">
        <f t="shared" si="53"/>
        <v>137.61</v>
      </c>
      <c r="I702">
        <f t="shared" si="54"/>
        <v>137.61</v>
      </c>
    </row>
    <row r="703" ht="30" spans="1:9">
      <c r="A703" s="59">
        <v>151351</v>
      </c>
      <c r="B703" s="59" t="s">
        <v>3460</v>
      </c>
      <c r="C703" s="57" t="s">
        <v>2794</v>
      </c>
      <c r="D703" s="58">
        <v>180.13</v>
      </c>
      <c r="E703" s="21" t="str">
        <f t="shared" si="50"/>
        <v>INTERRUPTOR DIFERENCIAL DR 40A, 30MA, 2 MÓDULOS</v>
      </c>
      <c r="F703" s="21" t="str">
        <f t="shared" si="51"/>
        <v>UND</v>
      </c>
      <c r="G703">
        <f t="shared" si="52"/>
        <v>174.1</v>
      </c>
      <c r="H703">
        <f t="shared" si="53"/>
        <v>137.61</v>
      </c>
      <c r="I703">
        <f t="shared" si="54"/>
        <v>137.61</v>
      </c>
    </row>
    <row r="704" spans="1:9">
      <c r="A704" s="56">
        <v>1514</v>
      </c>
      <c r="B704" s="56" t="s">
        <v>1912</v>
      </c>
      <c r="C704" s="57"/>
      <c r="D704" s="58"/>
      <c r="E704" s="21" t="str">
        <f t="shared" si="50"/>
        <v>FIOS E CABOS</v>
      </c>
      <c r="F704" s="21" t="str">
        <f t="shared" si="51"/>
        <v/>
      </c>
      <c r="G704">
        <f t="shared" si="52"/>
        <v>0</v>
      </c>
      <c r="H704">
        <f t="shared" si="53"/>
        <v>0</v>
      </c>
      <c r="I704">
        <f t="shared" si="54"/>
        <v>0</v>
      </c>
    </row>
    <row r="705" ht="30" spans="1:9">
      <c r="A705" s="59">
        <v>151401</v>
      </c>
      <c r="B705" s="59" t="s">
        <v>3461</v>
      </c>
      <c r="C705" s="57" t="s">
        <v>2789</v>
      </c>
      <c r="D705" s="58">
        <v>4.27</v>
      </c>
      <c r="E705" s="21" t="str">
        <f t="shared" ref="E705:E768" si="55">UPPER(B705)</f>
        <v>FIO DE COBRE TERMOPLÁSTICO, COM ISOLAMENTO PARA 750V, SEÇÃO DE 1.5 MM2</v>
      </c>
      <c r="F705" s="21" t="str">
        <f t="shared" ref="F705:F768" si="56">UPPER(C705)</f>
        <v>M</v>
      </c>
      <c r="G705">
        <f t="shared" si="52"/>
        <v>4.12</v>
      </c>
      <c r="H705">
        <f t="shared" si="53"/>
        <v>3.26</v>
      </c>
      <c r="I705">
        <f t="shared" si="54"/>
        <v>3.26</v>
      </c>
    </row>
    <row r="706" ht="30" spans="1:9">
      <c r="A706" s="59">
        <v>151402</v>
      </c>
      <c r="B706" s="59" t="s">
        <v>3462</v>
      </c>
      <c r="C706" s="57" t="s">
        <v>2789</v>
      </c>
      <c r="D706" s="58">
        <v>5.04</v>
      </c>
      <c r="E706" s="21" t="str">
        <f t="shared" si="55"/>
        <v>FIO DE COBRE TERMOPLÁSTICO, COM ISOLAMENTO PARA 750V, SEÇÃO DE 2.5 MM2</v>
      </c>
      <c r="F706" s="21" t="str">
        <f t="shared" si="56"/>
        <v>M</v>
      </c>
      <c r="G706">
        <f t="shared" si="52"/>
        <v>4.87</v>
      </c>
      <c r="H706">
        <f t="shared" si="53"/>
        <v>3.85</v>
      </c>
      <c r="I706">
        <f t="shared" si="54"/>
        <v>3.85</v>
      </c>
    </row>
    <row r="707" ht="30" spans="1:9">
      <c r="A707" s="59">
        <v>151403</v>
      </c>
      <c r="B707" s="59" t="s">
        <v>3463</v>
      </c>
      <c r="C707" s="57" t="s">
        <v>2789</v>
      </c>
      <c r="D707" s="58">
        <v>6.15</v>
      </c>
      <c r="E707" s="21" t="str">
        <f t="shared" si="55"/>
        <v>FIO OU CABO DE COBRE TERMOPLÁSTICO, COM ISOLAMENTO PARA 750V, SEÇÃO DE 4.0 MM2</v>
      </c>
      <c r="F707" s="21" t="str">
        <f t="shared" si="56"/>
        <v>M</v>
      </c>
      <c r="G707">
        <f t="shared" si="52"/>
        <v>5.95</v>
      </c>
      <c r="H707">
        <f t="shared" si="53"/>
        <v>4.7</v>
      </c>
      <c r="I707">
        <f t="shared" si="54"/>
        <v>4.7</v>
      </c>
    </row>
    <row r="708" ht="30" spans="1:9">
      <c r="A708" s="59">
        <v>151404</v>
      </c>
      <c r="B708" s="59" t="s">
        <v>3464</v>
      </c>
      <c r="C708" s="57" t="s">
        <v>2789</v>
      </c>
      <c r="D708" s="58">
        <v>7.15</v>
      </c>
      <c r="E708" s="21" t="str">
        <f t="shared" si="55"/>
        <v>FIO OU CABO DE COBRE TERMOPLÁSTICO, COM ISOLAMENTO PARA 750V, SEÇÃO DE 6.0 MM2</v>
      </c>
      <c r="F708" s="21" t="str">
        <f t="shared" si="56"/>
        <v>M</v>
      </c>
      <c r="G708">
        <f t="shared" si="52"/>
        <v>6.91</v>
      </c>
      <c r="H708">
        <f t="shared" si="53"/>
        <v>5.46</v>
      </c>
      <c r="I708">
        <f t="shared" si="54"/>
        <v>5.46</v>
      </c>
    </row>
    <row r="709" ht="45" spans="1:9">
      <c r="A709" s="59">
        <v>151405</v>
      </c>
      <c r="B709" s="59" t="s">
        <v>3465</v>
      </c>
      <c r="C709" s="57" t="s">
        <v>2789</v>
      </c>
      <c r="D709" s="58">
        <v>10.26</v>
      </c>
      <c r="E709" s="21" t="str">
        <f t="shared" si="55"/>
        <v>FIO OU CABO DE COBRE TERMOPLÁSTICO, COM ISOLAMENTO PARA 750V, SEÇÃO DE 10.0 MM2</v>
      </c>
      <c r="F709" s="21" t="str">
        <f t="shared" si="56"/>
        <v>M</v>
      </c>
      <c r="G709">
        <f t="shared" si="52"/>
        <v>9.92</v>
      </c>
      <c r="H709">
        <f t="shared" si="53"/>
        <v>7.84</v>
      </c>
      <c r="I709">
        <f t="shared" si="54"/>
        <v>7.84</v>
      </c>
    </row>
    <row r="710" ht="45" spans="1:9">
      <c r="A710" s="59">
        <v>151406</v>
      </c>
      <c r="B710" s="59" t="s">
        <v>3466</v>
      </c>
      <c r="C710" s="57" t="s">
        <v>2789</v>
      </c>
      <c r="D710" s="58">
        <v>12.84</v>
      </c>
      <c r="E710" s="21" t="str">
        <f t="shared" si="55"/>
        <v>FIO OU CABO DE COBRE TERMOPLÁSTICO, COM ISOLAMENTO PARA 750V, SEÇÃO DE 16.0 MM2</v>
      </c>
      <c r="F710" s="21" t="str">
        <f t="shared" si="56"/>
        <v>M</v>
      </c>
      <c r="G710">
        <f t="shared" si="52"/>
        <v>12.41</v>
      </c>
      <c r="H710">
        <f t="shared" si="53"/>
        <v>9.81</v>
      </c>
      <c r="I710">
        <f t="shared" si="54"/>
        <v>9.81</v>
      </c>
    </row>
    <row r="711" ht="45" spans="1:9">
      <c r="A711" s="59">
        <v>151407</v>
      </c>
      <c r="B711" s="59" t="s">
        <v>3467</v>
      </c>
      <c r="C711" s="57" t="s">
        <v>2789</v>
      </c>
      <c r="D711" s="58">
        <v>18.99</v>
      </c>
      <c r="E711" s="21" t="str">
        <f t="shared" si="55"/>
        <v>CABO DE COBRE TERMOPLÁSTICO, COM ISOLAMENTO PARA 750V, SEÇÃO DE 25.0 MM2</v>
      </c>
      <c r="F711" s="21" t="str">
        <f t="shared" si="56"/>
        <v>M</v>
      </c>
      <c r="G711">
        <f t="shared" si="52"/>
        <v>18.36</v>
      </c>
      <c r="H711">
        <f t="shared" si="53"/>
        <v>14.51</v>
      </c>
      <c r="I711">
        <f t="shared" si="54"/>
        <v>14.51</v>
      </c>
    </row>
    <row r="712" spans="1:9">
      <c r="A712" s="59">
        <v>151413</v>
      </c>
      <c r="B712" s="59" t="s">
        <v>3468</v>
      </c>
      <c r="C712" s="57" t="s">
        <v>2789</v>
      </c>
      <c r="D712" s="58">
        <v>17.99</v>
      </c>
      <c r="E712" s="21" t="str">
        <f t="shared" si="55"/>
        <v>CABO DE COBRE NÚ, SEÇÃO DE 25.0 MM2</v>
      </c>
      <c r="F712" s="21" t="str">
        <f t="shared" si="56"/>
        <v>M</v>
      </c>
      <c r="G712">
        <f t="shared" ref="G712:G775" si="57">ROUND(H712*(1+$G$1),2)</f>
        <v>17.38</v>
      </c>
      <c r="H712">
        <f t="shared" ref="H712:H775" si="58">I712</f>
        <v>13.74</v>
      </c>
      <c r="I712">
        <f t="shared" ref="I712:I775" si="59">ROUND(D712/(1+$E$1),2)</f>
        <v>13.74</v>
      </c>
    </row>
    <row r="713" spans="1:9">
      <c r="A713" s="59">
        <v>151414</v>
      </c>
      <c r="B713" s="59" t="s">
        <v>3469</v>
      </c>
      <c r="C713" s="57" t="s">
        <v>2789</v>
      </c>
      <c r="D713" s="58">
        <v>9.97</v>
      </c>
      <c r="E713" s="21" t="str">
        <f t="shared" si="55"/>
        <v>CABO DE COBRE NÚ, SEÇÃO DE 10.0 MM2</v>
      </c>
      <c r="F713" s="21" t="str">
        <f t="shared" si="56"/>
        <v>M</v>
      </c>
      <c r="G713">
        <f t="shared" si="57"/>
        <v>9.64</v>
      </c>
      <c r="H713">
        <f t="shared" si="58"/>
        <v>7.62</v>
      </c>
      <c r="I713">
        <f t="shared" si="59"/>
        <v>7.62</v>
      </c>
    </row>
    <row r="714" ht="45" spans="1:9">
      <c r="A714" s="59">
        <v>151417</v>
      </c>
      <c r="B714" s="59" t="s">
        <v>3470</v>
      </c>
      <c r="C714" s="57" t="s">
        <v>2789</v>
      </c>
      <c r="D714" s="58">
        <v>5.89</v>
      </c>
      <c r="E714" s="21" t="str">
        <f t="shared" si="55"/>
        <v>CABO DE COBRE TERMOPLÁSTICO, COM ISOLAMENTO PARA 1000V, SEÇÃO DE 2.5 MM2</v>
      </c>
      <c r="F714" s="21" t="str">
        <f t="shared" si="56"/>
        <v>M</v>
      </c>
      <c r="G714">
        <f t="shared" si="57"/>
        <v>5.69</v>
      </c>
      <c r="H714">
        <f t="shared" si="58"/>
        <v>4.5</v>
      </c>
      <c r="I714">
        <f t="shared" si="59"/>
        <v>4.5</v>
      </c>
    </row>
    <row r="715" ht="45" spans="1:9">
      <c r="A715" s="59">
        <v>151418</v>
      </c>
      <c r="B715" s="59" t="s">
        <v>3471</v>
      </c>
      <c r="C715" s="57" t="s">
        <v>2789</v>
      </c>
      <c r="D715" s="58">
        <v>7</v>
      </c>
      <c r="E715" s="21" t="str">
        <f t="shared" si="55"/>
        <v>CABO DE COBRE TERMOPLÁSTICO, COM ISOLAMENTO PARA 1000V, SEÇÃO DE 4.0 MM2</v>
      </c>
      <c r="F715" s="21" t="str">
        <f t="shared" si="56"/>
        <v>M</v>
      </c>
      <c r="G715">
        <f t="shared" si="57"/>
        <v>6.77</v>
      </c>
      <c r="H715">
        <f t="shared" si="58"/>
        <v>5.35</v>
      </c>
      <c r="I715">
        <f t="shared" si="59"/>
        <v>5.35</v>
      </c>
    </row>
    <row r="716" ht="45" spans="1:9">
      <c r="A716" s="59">
        <v>151419</v>
      </c>
      <c r="B716" s="59" t="s">
        <v>3472</v>
      </c>
      <c r="C716" s="57" t="s">
        <v>2789</v>
      </c>
      <c r="D716" s="58">
        <v>8.57</v>
      </c>
      <c r="E716" s="21" t="str">
        <f t="shared" si="55"/>
        <v>FIO OU CABO DE COBRE TERMOPLÁSTICO, COM ISOLAMENTO PARA 1000V, SEÇÃO DE 6.0 MM2</v>
      </c>
      <c r="F716" s="21" t="str">
        <f t="shared" si="56"/>
        <v>M</v>
      </c>
      <c r="G716">
        <f t="shared" si="57"/>
        <v>8.29</v>
      </c>
      <c r="H716">
        <f t="shared" si="58"/>
        <v>6.55</v>
      </c>
      <c r="I716">
        <f t="shared" si="59"/>
        <v>6.55</v>
      </c>
    </row>
    <row r="717" ht="45" spans="1:9">
      <c r="A717" s="59">
        <v>151420</v>
      </c>
      <c r="B717" s="59" t="s">
        <v>3473</v>
      </c>
      <c r="C717" s="57" t="s">
        <v>2789</v>
      </c>
      <c r="D717" s="58">
        <v>10.9</v>
      </c>
      <c r="E717" s="21" t="str">
        <f t="shared" si="55"/>
        <v>FIO OU CABO DE COBRE TERMOPLÁSTICO, COM ISOLAMENTO PARA 1000V, SEÇÃO DE 10.0 MM2</v>
      </c>
      <c r="F717" s="21" t="str">
        <f t="shared" si="56"/>
        <v>M</v>
      </c>
      <c r="G717">
        <f t="shared" si="57"/>
        <v>10.54</v>
      </c>
      <c r="H717">
        <f t="shared" si="58"/>
        <v>8.33</v>
      </c>
      <c r="I717">
        <f t="shared" si="59"/>
        <v>8.33</v>
      </c>
    </row>
    <row r="718" ht="45" spans="1:9">
      <c r="A718" s="59">
        <v>151421</v>
      </c>
      <c r="B718" s="59" t="s">
        <v>3474</v>
      </c>
      <c r="C718" s="57" t="s">
        <v>2789</v>
      </c>
      <c r="D718" s="58">
        <v>14.77</v>
      </c>
      <c r="E718" s="21" t="str">
        <f t="shared" si="55"/>
        <v>FIO OU CABO DE COBRE TERMOPLÁSTICO, COM ISOLAMENTO PARA 0.6/1000V - 70º, SEÇÃO DE 16.0 MM2</v>
      </c>
      <c r="F718" s="21" t="str">
        <f t="shared" si="56"/>
        <v>M</v>
      </c>
      <c r="G718">
        <f t="shared" si="57"/>
        <v>14.27</v>
      </c>
      <c r="H718">
        <f t="shared" si="58"/>
        <v>11.28</v>
      </c>
      <c r="I718">
        <f t="shared" si="59"/>
        <v>11.28</v>
      </c>
    </row>
    <row r="719" ht="45" spans="1:9">
      <c r="A719" s="59">
        <v>151422</v>
      </c>
      <c r="B719" s="59" t="s">
        <v>3475</v>
      </c>
      <c r="C719" s="57" t="s">
        <v>2789</v>
      </c>
      <c r="D719" s="58">
        <v>21</v>
      </c>
      <c r="E719" s="21" t="str">
        <f t="shared" si="55"/>
        <v>CABO DE COBRE TERMOPLÁSTICO, COM ISOLAMENTO PARA 1000V, SEÇÃO DE 25.0 MM2</v>
      </c>
      <c r="F719" s="21" t="str">
        <f t="shared" si="56"/>
        <v>M</v>
      </c>
      <c r="G719">
        <f t="shared" si="57"/>
        <v>20.29</v>
      </c>
      <c r="H719">
        <f t="shared" si="58"/>
        <v>16.04</v>
      </c>
      <c r="I719">
        <f t="shared" si="59"/>
        <v>16.04</v>
      </c>
    </row>
    <row r="720" ht="45" spans="1:9">
      <c r="A720" s="59">
        <v>151423</v>
      </c>
      <c r="B720" s="59" t="s">
        <v>3476</v>
      </c>
      <c r="C720" s="57" t="s">
        <v>2789</v>
      </c>
      <c r="D720" s="58">
        <v>28.52</v>
      </c>
      <c r="E720" s="21" t="str">
        <f t="shared" si="55"/>
        <v>CABO DE COBRE TERMOPLÁSTICO, COM ISOLAMENTO PARA 1000V, SEÇÃO DE 35.0 MM2</v>
      </c>
      <c r="F720" s="21" t="str">
        <f t="shared" si="56"/>
        <v>M</v>
      </c>
      <c r="G720">
        <f t="shared" si="57"/>
        <v>27.57</v>
      </c>
      <c r="H720">
        <f t="shared" si="58"/>
        <v>21.79</v>
      </c>
      <c r="I720">
        <f t="shared" si="59"/>
        <v>21.79</v>
      </c>
    </row>
    <row r="721" ht="45" spans="1:9">
      <c r="A721" s="59">
        <v>151424</v>
      </c>
      <c r="B721" s="59" t="s">
        <v>3477</v>
      </c>
      <c r="C721" s="57" t="s">
        <v>2789</v>
      </c>
      <c r="D721" s="58">
        <v>8.72</v>
      </c>
      <c r="E721" s="21" t="str">
        <f t="shared" si="55"/>
        <v>FIO OU CABO PARALELO DE COBRE, COM ISOLAMENTO PARA 750V, SEÇÃO DE 2 X 2.5 MM2</v>
      </c>
      <c r="F721" s="21" t="str">
        <f t="shared" si="56"/>
        <v>M</v>
      </c>
      <c r="G721">
        <f t="shared" si="57"/>
        <v>8.43</v>
      </c>
      <c r="H721">
        <f t="shared" si="58"/>
        <v>6.66</v>
      </c>
      <c r="I721">
        <f t="shared" si="59"/>
        <v>6.66</v>
      </c>
    </row>
    <row r="722" ht="45" spans="1:9">
      <c r="A722" s="59">
        <v>151425</v>
      </c>
      <c r="B722" s="59" t="s">
        <v>3478</v>
      </c>
      <c r="C722" s="57" t="s">
        <v>2789</v>
      </c>
      <c r="D722" s="58">
        <v>40.57</v>
      </c>
      <c r="E722" s="21" t="str">
        <f t="shared" si="55"/>
        <v>CABO DE COBRE TERMOPLÁSTICO, COM ISOLAMENTO PARA 1000V, SEÇÃO DE 50 MM2</v>
      </c>
      <c r="F722" s="21" t="str">
        <f t="shared" si="56"/>
        <v>M</v>
      </c>
      <c r="G722">
        <f t="shared" si="57"/>
        <v>39.21</v>
      </c>
      <c r="H722">
        <f t="shared" si="58"/>
        <v>30.99</v>
      </c>
      <c r="I722">
        <f t="shared" si="59"/>
        <v>30.99</v>
      </c>
    </row>
    <row r="723" ht="45" spans="1:9">
      <c r="A723" s="59">
        <v>151426</v>
      </c>
      <c r="B723" s="59" t="s">
        <v>3479</v>
      </c>
      <c r="C723" s="57" t="s">
        <v>2789</v>
      </c>
      <c r="D723" s="58">
        <v>65.2</v>
      </c>
      <c r="E723" s="21" t="str">
        <f t="shared" si="55"/>
        <v>CABO DE COBRE TERMOPLÁSTICO, COM ISOLAMENTO PARA 1000V, SEÇÃO DE 95.0 MM2</v>
      </c>
      <c r="F723" s="21" t="str">
        <f t="shared" si="56"/>
        <v>M</v>
      </c>
      <c r="G723">
        <f t="shared" si="57"/>
        <v>63.02</v>
      </c>
      <c r="H723">
        <f t="shared" si="58"/>
        <v>49.81</v>
      </c>
      <c r="I723">
        <f t="shared" si="59"/>
        <v>49.81</v>
      </c>
    </row>
    <row r="724" ht="45" spans="1:9">
      <c r="A724" s="59">
        <v>151427</v>
      </c>
      <c r="B724" s="59" t="s">
        <v>3480</v>
      </c>
      <c r="C724" s="57" t="s">
        <v>2789</v>
      </c>
      <c r="D724" s="58">
        <v>79.35</v>
      </c>
      <c r="E724" s="21" t="str">
        <f t="shared" si="55"/>
        <v>CABO DE COBRE TERMOPLÁSTICO, COM ISOLAMENTO PARA 1000V, SEÇÃO DE 120.0 MM2</v>
      </c>
      <c r="F724" s="21" t="str">
        <f t="shared" si="56"/>
        <v>M</v>
      </c>
      <c r="G724">
        <f t="shared" si="57"/>
        <v>76.7</v>
      </c>
      <c r="H724">
        <f t="shared" si="58"/>
        <v>60.62</v>
      </c>
      <c r="I724">
        <f t="shared" si="59"/>
        <v>60.62</v>
      </c>
    </row>
    <row r="725" ht="45" spans="1:9">
      <c r="A725" s="59">
        <v>151428</v>
      </c>
      <c r="B725" s="59" t="s">
        <v>3481</v>
      </c>
      <c r="C725" s="57" t="s">
        <v>2789</v>
      </c>
      <c r="D725" s="58">
        <v>222.49</v>
      </c>
      <c r="E725" s="21" t="str">
        <f t="shared" si="55"/>
        <v>CABO DE COBRE TERMOPLÁSTICO, COM ISOLAMENTO PARA 1000V, SEÇÃO DE 300.0 MM2</v>
      </c>
      <c r="F725" s="21" t="str">
        <f t="shared" si="56"/>
        <v>M</v>
      </c>
      <c r="G725">
        <f t="shared" si="57"/>
        <v>215.05</v>
      </c>
      <c r="H725">
        <f t="shared" si="58"/>
        <v>169.97</v>
      </c>
      <c r="I725">
        <f t="shared" si="59"/>
        <v>169.97</v>
      </c>
    </row>
    <row r="726" ht="45" spans="1:9">
      <c r="A726" s="59">
        <v>151429</v>
      </c>
      <c r="B726" s="59" t="s">
        <v>3482</v>
      </c>
      <c r="C726" s="57" t="s">
        <v>2789</v>
      </c>
      <c r="D726" s="58">
        <v>52.05</v>
      </c>
      <c r="E726" s="21" t="str">
        <f t="shared" si="55"/>
        <v>CABO DE COBRE TERMOPLÁSTICO, COM ISOLAMENTO PARA 1000V, SEÇÃO DE 70,0MM2</v>
      </c>
      <c r="F726" s="21" t="str">
        <f t="shared" si="56"/>
        <v>M</v>
      </c>
      <c r="G726">
        <f t="shared" si="57"/>
        <v>50.3</v>
      </c>
      <c r="H726">
        <f t="shared" si="58"/>
        <v>39.76</v>
      </c>
      <c r="I726">
        <f t="shared" si="59"/>
        <v>39.76</v>
      </c>
    </row>
    <row r="727" ht="45" spans="1:9">
      <c r="A727" s="59">
        <v>151430</v>
      </c>
      <c r="B727" s="59" t="s">
        <v>3483</v>
      </c>
      <c r="C727" s="57" t="s">
        <v>2789</v>
      </c>
      <c r="D727" s="58">
        <v>109.84</v>
      </c>
      <c r="E727" s="21" t="str">
        <f t="shared" si="55"/>
        <v>CABO DE COBRE TERMOPLÁSTICO, COM ISOLAMENTO PARA 1000V, SEÇÃO DE 150,0MM2</v>
      </c>
      <c r="F727" s="21" t="str">
        <f t="shared" si="56"/>
        <v>M</v>
      </c>
      <c r="G727">
        <f t="shared" si="57"/>
        <v>106.16</v>
      </c>
      <c r="H727">
        <f t="shared" si="58"/>
        <v>83.91</v>
      </c>
      <c r="I727">
        <f t="shared" si="59"/>
        <v>83.91</v>
      </c>
    </row>
    <row r="728" ht="45" spans="1:9">
      <c r="A728" s="59">
        <v>151431</v>
      </c>
      <c r="B728" s="59" t="s">
        <v>3484</v>
      </c>
      <c r="C728" s="57" t="s">
        <v>2789</v>
      </c>
      <c r="D728" s="58">
        <v>137.51</v>
      </c>
      <c r="E728" s="21" t="str">
        <f t="shared" si="55"/>
        <v>CABO DE COBRE TERMOPLÁSTICO, COM ISOLAMENTO PARA 1000V, SEÇÃO DE 185,0MM2</v>
      </c>
      <c r="F728" s="21" t="str">
        <f t="shared" si="56"/>
        <v>M</v>
      </c>
      <c r="G728">
        <f t="shared" si="57"/>
        <v>132.91</v>
      </c>
      <c r="H728">
        <f t="shared" si="58"/>
        <v>105.05</v>
      </c>
      <c r="I728">
        <f t="shared" si="59"/>
        <v>105.05</v>
      </c>
    </row>
    <row r="729" ht="45" spans="1:9">
      <c r="A729" s="59">
        <v>151432</v>
      </c>
      <c r="B729" s="59" t="s">
        <v>3485</v>
      </c>
      <c r="C729" s="57" t="s">
        <v>2789</v>
      </c>
      <c r="D729" s="58">
        <v>174.88</v>
      </c>
      <c r="E729" s="21" t="str">
        <f t="shared" si="55"/>
        <v>CABO DE COBRE TERMOPLÁSTICO, COM ISOLAMENTO PARA 1000V, SEÇÃO DE 240,0MM2</v>
      </c>
      <c r="F729" s="21" t="str">
        <f t="shared" si="56"/>
        <v>M</v>
      </c>
      <c r="G729">
        <f t="shared" si="57"/>
        <v>169.03</v>
      </c>
      <c r="H729">
        <f t="shared" si="58"/>
        <v>133.6</v>
      </c>
      <c r="I729">
        <f t="shared" si="59"/>
        <v>133.6</v>
      </c>
    </row>
    <row r="730" ht="45" spans="1:9">
      <c r="A730" s="59">
        <v>151433</v>
      </c>
      <c r="B730" s="59" t="s">
        <v>3486</v>
      </c>
      <c r="C730" s="57" t="s">
        <v>2789</v>
      </c>
      <c r="D730" s="58">
        <v>43.84</v>
      </c>
      <c r="E730" s="21" t="str">
        <f t="shared" si="55"/>
        <v>CABO DE COBRE TERMOPLÁSTICO, COM ISOLAMENTO PARA 15KV, SEÇÃO DE 25,0MM2</v>
      </c>
      <c r="F730" s="21" t="str">
        <f t="shared" si="56"/>
        <v>M</v>
      </c>
      <c r="G730">
        <f t="shared" si="57"/>
        <v>42.37</v>
      </c>
      <c r="H730">
        <f t="shared" si="58"/>
        <v>33.49</v>
      </c>
      <c r="I730">
        <f t="shared" si="59"/>
        <v>33.49</v>
      </c>
    </row>
    <row r="731" ht="45" spans="1:9">
      <c r="A731" s="59">
        <v>151434</v>
      </c>
      <c r="B731" s="59" t="s">
        <v>3487</v>
      </c>
      <c r="C731" s="57" t="s">
        <v>2789</v>
      </c>
      <c r="D731" s="58">
        <v>56.2</v>
      </c>
      <c r="E731" s="21" t="str">
        <f t="shared" si="55"/>
        <v>CABO DE COBRE TERMOPLÁSTICO, COM ISOLAMENTO PARA 15KV, SEÇÃO DE 35,0MM2</v>
      </c>
      <c r="F731" s="21" t="str">
        <f t="shared" si="56"/>
        <v>M</v>
      </c>
      <c r="G731">
        <f t="shared" si="57"/>
        <v>54.32</v>
      </c>
      <c r="H731">
        <f t="shared" si="58"/>
        <v>42.93</v>
      </c>
      <c r="I731">
        <f t="shared" si="59"/>
        <v>42.93</v>
      </c>
    </row>
    <row r="732" ht="30" spans="1:9">
      <c r="A732" s="59">
        <v>151435</v>
      </c>
      <c r="B732" s="59" t="s">
        <v>3488</v>
      </c>
      <c r="C732" s="57" t="s">
        <v>2789</v>
      </c>
      <c r="D732" s="58">
        <v>9.67</v>
      </c>
      <c r="E732" s="21" t="str">
        <f t="shared" si="55"/>
        <v>CABO PARALELO PP DE COBRE, COM ISOLAMENTO PARA 750V, SEÇÃO 3X2,5MM2</v>
      </c>
      <c r="F732" s="21" t="str">
        <f t="shared" si="56"/>
        <v>M</v>
      </c>
      <c r="G732">
        <f t="shared" si="57"/>
        <v>9.35</v>
      </c>
      <c r="H732">
        <f t="shared" si="58"/>
        <v>7.39</v>
      </c>
      <c r="I732">
        <f t="shared" si="59"/>
        <v>7.39</v>
      </c>
    </row>
    <row r="733" ht="30" spans="1:9">
      <c r="A733" s="59">
        <v>151436</v>
      </c>
      <c r="B733" s="59" t="s">
        <v>3489</v>
      </c>
      <c r="C733" s="57" t="s">
        <v>2789</v>
      </c>
      <c r="D733" s="58">
        <v>13.1</v>
      </c>
      <c r="E733" s="21" t="str">
        <f t="shared" si="55"/>
        <v>CABO PARALELO PP DE COBRE, COM ISOLAMENTO PARA 750V, SEÇÃO 3X4,0MM2</v>
      </c>
      <c r="F733" s="21" t="str">
        <f t="shared" si="56"/>
        <v>M</v>
      </c>
      <c r="G733">
        <f t="shared" si="57"/>
        <v>12.66</v>
      </c>
      <c r="H733">
        <f t="shared" si="58"/>
        <v>10.01</v>
      </c>
      <c r="I733">
        <f t="shared" si="59"/>
        <v>10.01</v>
      </c>
    </row>
    <row r="734" spans="1:9">
      <c r="A734" s="56">
        <v>1515</v>
      </c>
      <c r="B734" s="56" t="s">
        <v>3490</v>
      </c>
      <c r="C734" s="57"/>
      <c r="D734" s="58"/>
      <c r="E734" s="21" t="str">
        <f t="shared" si="55"/>
        <v>SERVIÇOS DIVERSOS</v>
      </c>
      <c r="F734" s="21" t="str">
        <f t="shared" si="56"/>
        <v/>
      </c>
      <c r="G734">
        <f t="shared" si="57"/>
        <v>0</v>
      </c>
      <c r="H734">
        <f t="shared" si="58"/>
        <v>0</v>
      </c>
      <c r="I734">
        <f t="shared" si="59"/>
        <v>0</v>
      </c>
    </row>
    <row r="735" spans="1:9">
      <c r="A735" s="59">
        <v>151503</v>
      </c>
      <c r="B735" s="59" t="s">
        <v>3491</v>
      </c>
      <c r="C735" s="57" t="s">
        <v>2794</v>
      </c>
      <c r="D735" s="58">
        <v>15.41</v>
      </c>
      <c r="E735" s="21" t="str">
        <f t="shared" si="55"/>
        <v>CABEÇOTE DE ALUMÍNIO DE 1 1/4"</v>
      </c>
      <c r="F735" s="21" t="str">
        <f t="shared" si="56"/>
        <v>UND</v>
      </c>
      <c r="G735">
        <f t="shared" si="57"/>
        <v>14.89</v>
      </c>
      <c r="H735">
        <f t="shared" si="58"/>
        <v>11.77</v>
      </c>
      <c r="I735">
        <f t="shared" si="59"/>
        <v>11.77</v>
      </c>
    </row>
    <row r="736" spans="1:9">
      <c r="A736" s="59">
        <v>151504</v>
      </c>
      <c r="B736" s="59" t="s">
        <v>3492</v>
      </c>
      <c r="C736" s="57" t="s">
        <v>2794</v>
      </c>
      <c r="D736" s="58">
        <v>15.83</v>
      </c>
      <c r="E736" s="21" t="str">
        <f t="shared" si="55"/>
        <v>CABEÇOTE DE ALUMÍNIO DE 1 1/2"</v>
      </c>
      <c r="F736" s="21" t="str">
        <f t="shared" si="56"/>
        <v>UND</v>
      </c>
      <c r="G736">
        <f t="shared" si="57"/>
        <v>15.3</v>
      </c>
      <c r="H736">
        <f t="shared" si="58"/>
        <v>12.09</v>
      </c>
      <c r="I736">
        <f t="shared" si="59"/>
        <v>12.09</v>
      </c>
    </row>
    <row r="737" ht="30" spans="1:9">
      <c r="A737" s="59">
        <v>151506</v>
      </c>
      <c r="B737" s="59" t="s">
        <v>3493</v>
      </c>
      <c r="C737" s="57" t="s">
        <v>2794</v>
      </c>
      <c r="D737" s="58">
        <v>112.95</v>
      </c>
      <c r="E737" s="21" t="str">
        <f t="shared" si="55"/>
        <v>HASTE DE TERRA TIPO COPPERWELD - 5/8" X 2.40M</v>
      </c>
      <c r="F737" s="21" t="str">
        <f t="shared" si="56"/>
        <v>UND</v>
      </c>
      <c r="G737">
        <f t="shared" si="57"/>
        <v>109.17</v>
      </c>
      <c r="H737">
        <f t="shared" si="58"/>
        <v>86.29</v>
      </c>
      <c r="I737">
        <f t="shared" si="59"/>
        <v>86.29</v>
      </c>
    </row>
    <row r="738" spans="1:9">
      <c r="A738" s="59">
        <v>151507</v>
      </c>
      <c r="B738" s="59" t="s">
        <v>3494</v>
      </c>
      <c r="C738" s="57" t="s">
        <v>2794</v>
      </c>
      <c r="D738" s="58">
        <v>10.63</v>
      </c>
      <c r="E738" s="21" t="str">
        <f t="shared" si="55"/>
        <v>SAPATILHA</v>
      </c>
      <c r="F738" s="21" t="str">
        <f t="shared" si="56"/>
        <v>UND</v>
      </c>
      <c r="G738">
        <f t="shared" si="57"/>
        <v>10.27</v>
      </c>
      <c r="H738">
        <f t="shared" si="58"/>
        <v>8.12</v>
      </c>
      <c r="I738">
        <f t="shared" si="59"/>
        <v>8.12</v>
      </c>
    </row>
    <row r="739" ht="30" spans="1:9">
      <c r="A739" s="59">
        <v>151508</v>
      </c>
      <c r="B739" s="59" t="s">
        <v>3495</v>
      </c>
      <c r="C739" s="57" t="s">
        <v>2794</v>
      </c>
      <c r="D739" s="58">
        <v>1.47</v>
      </c>
      <c r="E739" s="21" t="str">
        <f t="shared" si="55"/>
        <v>BUCHA E ARRUELA DE ALUMÍNIO FUNDIDO DIÂMETRO 20MM (3/4")</v>
      </c>
      <c r="F739" s="21" t="str">
        <f t="shared" si="56"/>
        <v>UND</v>
      </c>
      <c r="G739">
        <f t="shared" si="57"/>
        <v>1.42</v>
      </c>
      <c r="H739">
        <f t="shared" si="58"/>
        <v>1.12</v>
      </c>
      <c r="I739">
        <f t="shared" si="59"/>
        <v>1.12</v>
      </c>
    </row>
    <row r="740" ht="30" spans="1:9">
      <c r="A740" s="59">
        <v>151509</v>
      </c>
      <c r="B740" s="59" t="s">
        <v>3496</v>
      </c>
      <c r="C740" s="57" t="s">
        <v>2794</v>
      </c>
      <c r="D740" s="58">
        <v>2.09</v>
      </c>
      <c r="E740" s="21" t="str">
        <f t="shared" si="55"/>
        <v>BUCHA E ARRUELA DE ALUMÍNIO FUNDIDO DIÂMETRO 25MM (1")</v>
      </c>
      <c r="F740" s="21" t="str">
        <f t="shared" si="56"/>
        <v>UND</v>
      </c>
      <c r="G740">
        <f t="shared" si="57"/>
        <v>2.02</v>
      </c>
      <c r="H740">
        <f t="shared" si="58"/>
        <v>1.6</v>
      </c>
      <c r="I740">
        <f t="shared" si="59"/>
        <v>1.6</v>
      </c>
    </row>
    <row r="741" ht="30" spans="1:9">
      <c r="A741" s="59">
        <v>151510</v>
      </c>
      <c r="B741" s="59" t="s">
        <v>3497</v>
      </c>
      <c r="C741" s="57" t="s">
        <v>2794</v>
      </c>
      <c r="D741" s="58">
        <v>4.29</v>
      </c>
      <c r="E741" s="21" t="str">
        <f t="shared" si="55"/>
        <v>BUCHA E ARRUELA DE ALUMÍNIO FUNDIDO DIÂMETRO 40MM (1 1/2")</v>
      </c>
      <c r="F741" s="21" t="str">
        <f t="shared" si="56"/>
        <v>UND</v>
      </c>
      <c r="G741">
        <f t="shared" si="57"/>
        <v>4.15</v>
      </c>
      <c r="H741">
        <f t="shared" si="58"/>
        <v>3.28</v>
      </c>
      <c r="I741">
        <f t="shared" si="59"/>
        <v>3.28</v>
      </c>
    </row>
    <row r="742" ht="30" spans="1:9">
      <c r="A742" s="59">
        <v>151511</v>
      </c>
      <c r="B742" s="59" t="s">
        <v>3498</v>
      </c>
      <c r="C742" s="57" t="s">
        <v>2794</v>
      </c>
      <c r="D742" s="58">
        <v>15.92</v>
      </c>
      <c r="E742" s="21" t="str">
        <f t="shared" si="55"/>
        <v>BUCHA E ARRUELA DE ALUMÍNIO FUNDIDO DIÂMETRO 80MM (3")</v>
      </c>
      <c r="F742" s="21" t="str">
        <f t="shared" si="56"/>
        <v>UND</v>
      </c>
      <c r="G742">
        <f t="shared" si="57"/>
        <v>15.38</v>
      </c>
      <c r="H742">
        <f t="shared" si="58"/>
        <v>12.16</v>
      </c>
      <c r="I742">
        <f t="shared" si="59"/>
        <v>12.16</v>
      </c>
    </row>
    <row r="743" spans="1:9">
      <c r="A743" s="59">
        <v>151512</v>
      </c>
      <c r="B743" s="59" t="s">
        <v>3499</v>
      </c>
      <c r="C743" s="57" t="s">
        <v>2794</v>
      </c>
      <c r="D743" s="58">
        <v>81.66</v>
      </c>
      <c r="E743" s="21" t="str">
        <f t="shared" si="55"/>
        <v>AUTOMÁTICO DE BÓIA, 2 FUNÇÕES 25A</v>
      </c>
      <c r="F743" s="21" t="str">
        <f t="shared" si="56"/>
        <v>UND</v>
      </c>
      <c r="G743">
        <f t="shared" si="57"/>
        <v>78.92</v>
      </c>
      <c r="H743">
        <f t="shared" si="58"/>
        <v>62.38</v>
      </c>
      <c r="I743">
        <f t="shared" si="59"/>
        <v>62.38</v>
      </c>
    </row>
    <row r="744" ht="30" spans="1:9">
      <c r="A744" s="59">
        <v>151513</v>
      </c>
      <c r="B744" s="59" t="s">
        <v>3500</v>
      </c>
      <c r="C744" s="57" t="s">
        <v>2794</v>
      </c>
      <c r="D744" s="58">
        <v>11.05</v>
      </c>
      <c r="E744" s="21" t="str">
        <f t="shared" si="55"/>
        <v>PARAFUSO DE MÁQUINA DE FERRO GALVANIZADO DIÂMETRO 16MM</v>
      </c>
      <c r="F744" s="21" t="str">
        <f t="shared" si="56"/>
        <v>UND</v>
      </c>
      <c r="G744">
        <f t="shared" si="57"/>
        <v>10.68</v>
      </c>
      <c r="H744">
        <f t="shared" si="58"/>
        <v>8.44</v>
      </c>
      <c r="I744">
        <f t="shared" si="59"/>
        <v>8.44</v>
      </c>
    </row>
    <row r="745" ht="45" spans="1:9">
      <c r="A745" s="56">
        <v>1516</v>
      </c>
      <c r="B745" s="56" t="s">
        <v>3288</v>
      </c>
      <c r="C745" s="57"/>
      <c r="D745" s="58"/>
      <c r="E745" s="21" t="str">
        <f t="shared" si="55"/>
        <v>ABERTURA E FECHAMENTO DE RASGOS (INCLUSIVE PREPARO E APLICAÇÃO DE ARGAMASSA)</v>
      </c>
      <c r="F745" s="21" t="str">
        <f t="shared" si="56"/>
        <v/>
      </c>
      <c r="G745">
        <f t="shared" si="57"/>
        <v>0</v>
      </c>
      <c r="H745">
        <f t="shared" si="58"/>
        <v>0</v>
      </c>
      <c r="I745">
        <f t="shared" si="59"/>
        <v>0</v>
      </c>
    </row>
    <row r="746" ht="45" spans="1:9">
      <c r="A746" s="59">
        <v>151601</v>
      </c>
      <c r="B746" s="59" t="s">
        <v>3501</v>
      </c>
      <c r="C746" s="57" t="s">
        <v>2789</v>
      </c>
      <c r="D746" s="58">
        <v>10.17</v>
      </c>
      <c r="E746" s="21" t="str">
        <f t="shared" si="55"/>
        <v>ABERTURA E FECHAMENTO DE RASGOS EM ALVENARIA, PARA PASSAGEM DE ELETRODUTOS DIÂM. 1/2" A 1"</v>
      </c>
      <c r="F746" s="21" t="str">
        <f t="shared" si="56"/>
        <v>M</v>
      </c>
      <c r="G746">
        <f t="shared" si="57"/>
        <v>9.83</v>
      </c>
      <c r="H746">
        <f t="shared" si="58"/>
        <v>7.77</v>
      </c>
      <c r="I746">
        <f t="shared" si="59"/>
        <v>7.77</v>
      </c>
    </row>
    <row r="747" ht="45" spans="1:9">
      <c r="A747" s="59">
        <v>151602</v>
      </c>
      <c r="B747" s="59" t="s">
        <v>3502</v>
      </c>
      <c r="C747" s="57" t="s">
        <v>2789</v>
      </c>
      <c r="D747" s="58">
        <v>15.22</v>
      </c>
      <c r="E747" s="21" t="str">
        <f t="shared" si="55"/>
        <v>ABERTURA E FECHAMENTO DE RASGOS EM ALVENARIA, PARA PASSAGEM DE ELETRODUTO DIÂM. 1 1/4"A 2"</v>
      </c>
      <c r="F747" s="21" t="str">
        <f t="shared" si="56"/>
        <v>M</v>
      </c>
      <c r="G747">
        <f t="shared" si="57"/>
        <v>14.71</v>
      </c>
      <c r="H747">
        <f t="shared" si="58"/>
        <v>11.63</v>
      </c>
      <c r="I747">
        <f t="shared" si="59"/>
        <v>11.63</v>
      </c>
    </row>
    <row r="748" ht="45" spans="1:9">
      <c r="A748" s="59">
        <v>151603</v>
      </c>
      <c r="B748" s="59" t="s">
        <v>3503</v>
      </c>
      <c r="C748" s="57" t="s">
        <v>2789</v>
      </c>
      <c r="D748" s="58">
        <v>22.89</v>
      </c>
      <c r="E748" s="21" t="str">
        <f t="shared" si="55"/>
        <v>ABERTURA E FECHAMENTO DE RASGOS EM ALVENARIA, PARA PASSAGEM DE ELETRODUTO DIÂM. 2 1/2" A 4"</v>
      </c>
      <c r="F748" s="21" t="str">
        <f t="shared" si="56"/>
        <v>M</v>
      </c>
      <c r="G748">
        <f t="shared" si="57"/>
        <v>22.13</v>
      </c>
      <c r="H748">
        <f t="shared" si="58"/>
        <v>17.49</v>
      </c>
      <c r="I748">
        <f t="shared" si="59"/>
        <v>17.49</v>
      </c>
    </row>
    <row r="749" ht="45" spans="1:9">
      <c r="A749" s="59">
        <v>151604</v>
      </c>
      <c r="B749" s="59" t="s">
        <v>3504</v>
      </c>
      <c r="C749" s="57" t="s">
        <v>2789</v>
      </c>
      <c r="D749" s="58">
        <v>19.4</v>
      </c>
      <c r="E749" s="21" t="str">
        <f t="shared" si="55"/>
        <v>ABERTURA E FECHAMENTO DE RASGOS EM CONCRETO, PARA PASSAGEM DE ELETRODUTO DIÂM. 1/2" A 1"</v>
      </c>
      <c r="F749" s="21" t="str">
        <f t="shared" si="56"/>
        <v>M</v>
      </c>
      <c r="G749">
        <f t="shared" si="57"/>
        <v>18.75</v>
      </c>
      <c r="H749">
        <f t="shared" si="58"/>
        <v>14.82</v>
      </c>
      <c r="I749">
        <f t="shared" si="59"/>
        <v>14.82</v>
      </c>
    </row>
    <row r="750" ht="45" spans="1:9">
      <c r="A750" s="59">
        <v>151605</v>
      </c>
      <c r="B750" s="59" t="s">
        <v>3505</v>
      </c>
      <c r="C750" s="57" t="s">
        <v>2789</v>
      </c>
      <c r="D750" s="58">
        <v>29.52</v>
      </c>
      <c r="E750" s="21" t="str">
        <f t="shared" si="55"/>
        <v>ABERTURA E FECHAMENTO DE RASGOS EM CONCRETO, PARA PASSAGEM DE ELETRODUTO DIÂM. 1 1/4" A 2"</v>
      </c>
      <c r="F750" s="21" t="str">
        <f t="shared" si="56"/>
        <v>M</v>
      </c>
      <c r="G750">
        <f t="shared" si="57"/>
        <v>28.53</v>
      </c>
      <c r="H750">
        <f t="shared" si="58"/>
        <v>22.55</v>
      </c>
      <c r="I750">
        <f t="shared" si="59"/>
        <v>22.55</v>
      </c>
    </row>
    <row r="751" ht="45" spans="1:9">
      <c r="A751" s="59">
        <v>151606</v>
      </c>
      <c r="B751" s="59" t="s">
        <v>3506</v>
      </c>
      <c r="C751" s="57" t="s">
        <v>2789</v>
      </c>
      <c r="D751" s="58">
        <v>42.94</v>
      </c>
      <c r="E751" s="21" t="str">
        <f t="shared" si="55"/>
        <v>ABERTURA E FECHAMENTO DE RASGOS EM CONCRETO, PARA PASSAGEM DE ELETRODUTO DIÂM. 2 1/2" A 4"</v>
      </c>
      <c r="F751" s="21" t="str">
        <f t="shared" si="56"/>
        <v>M</v>
      </c>
      <c r="G751">
        <f t="shared" si="57"/>
        <v>41.5</v>
      </c>
      <c r="H751">
        <f t="shared" si="58"/>
        <v>32.8</v>
      </c>
      <c r="I751">
        <f t="shared" si="59"/>
        <v>32.8</v>
      </c>
    </row>
    <row r="752" ht="30" spans="1:9">
      <c r="A752" s="56">
        <v>1517</v>
      </c>
      <c r="B752" s="56" t="s">
        <v>3507</v>
      </c>
      <c r="C752" s="57"/>
      <c r="D752" s="58"/>
      <c r="E752" s="21" t="str">
        <f t="shared" si="55"/>
        <v>PADRAO DE ENTRADA DE ENERGIA - NORTEC-01 - ESCELSA</v>
      </c>
      <c r="F752" s="21" t="str">
        <f t="shared" si="56"/>
        <v/>
      </c>
      <c r="G752">
        <f t="shared" si="57"/>
        <v>0</v>
      </c>
      <c r="H752">
        <f t="shared" si="58"/>
        <v>0</v>
      </c>
      <c r="I752">
        <f t="shared" si="59"/>
        <v>0</v>
      </c>
    </row>
    <row r="753" ht="45" spans="1:9">
      <c r="A753" s="59">
        <v>151701</v>
      </c>
      <c r="B753" s="59" t="s">
        <v>3508</v>
      </c>
      <c r="C753" s="57" t="s">
        <v>2794</v>
      </c>
      <c r="D753" s="60">
        <v>1824.86</v>
      </c>
      <c r="E753" s="21" t="str">
        <f t="shared" si="55"/>
        <v>PADRÃO DE ENTRADA DE ENERGIA ELÉTRICA, MONOFÁSICO, ENTRADA AÉREA, A 2 FIOS, CARGA INSTALADA DE 3500 ATÉ 9000W</v>
      </c>
      <c r="F753" s="21" t="str">
        <f t="shared" si="56"/>
        <v>UND</v>
      </c>
      <c r="G753">
        <f t="shared" si="57"/>
        <v>1763.8</v>
      </c>
      <c r="H753">
        <f t="shared" si="58"/>
        <v>1394.09</v>
      </c>
      <c r="I753">
        <f t="shared" si="59"/>
        <v>1394.09</v>
      </c>
    </row>
    <row r="754" ht="60" spans="1:9">
      <c r="A754" s="59">
        <v>151702</v>
      </c>
      <c r="B754" s="59" t="s">
        <v>3509</v>
      </c>
      <c r="C754" s="57" t="s">
        <v>2794</v>
      </c>
      <c r="D754" s="60">
        <v>2406.3</v>
      </c>
      <c r="E754" s="21" t="str">
        <f t="shared" si="55"/>
        <v>PADRÃO DE ENTRADA DE ENERGIA ELÉTRICA, BIFÁSICO, ENTRADA AÉREA, A 3 FIOS, CARGA INSTALADA DE 9001 ATÉ 15000W, INSTALADA EM MURO</v>
      </c>
      <c r="F754" s="21" t="str">
        <f t="shared" si="56"/>
        <v>UND</v>
      </c>
      <c r="G754">
        <f t="shared" si="57"/>
        <v>2325.78</v>
      </c>
      <c r="H754">
        <f t="shared" si="58"/>
        <v>1838.27</v>
      </c>
      <c r="I754">
        <f t="shared" si="59"/>
        <v>1838.27</v>
      </c>
    </row>
    <row r="755" ht="60" spans="1:9">
      <c r="A755" s="59">
        <v>151703</v>
      </c>
      <c r="B755" s="59" t="s">
        <v>3510</v>
      </c>
      <c r="C755" s="57" t="s">
        <v>2794</v>
      </c>
      <c r="D755" s="60">
        <v>2458.12</v>
      </c>
      <c r="E755" s="21" t="str">
        <f t="shared" si="55"/>
        <v>PADRÃO DE ENTRADA DE ENERGIA ELÉTRICA, TRIFÁSICO, ENTRADA AÉREA, A 4 FIOS, CARGA INSTALADA DE 15001 ATÉ 26000W, INSTALADA EM MURO</v>
      </c>
      <c r="F755" s="21" t="str">
        <f t="shared" si="56"/>
        <v>UND</v>
      </c>
      <c r="G755">
        <f t="shared" si="57"/>
        <v>2375.87</v>
      </c>
      <c r="H755">
        <f t="shared" si="58"/>
        <v>1877.86</v>
      </c>
      <c r="I755">
        <f t="shared" si="59"/>
        <v>1877.86</v>
      </c>
    </row>
    <row r="756" ht="60" spans="1:9">
      <c r="A756" s="59">
        <v>151704</v>
      </c>
      <c r="B756" s="59" t="s">
        <v>3511</v>
      </c>
      <c r="C756" s="57" t="s">
        <v>2794</v>
      </c>
      <c r="D756" s="60">
        <v>2645.25</v>
      </c>
      <c r="E756" s="21" t="str">
        <f t="shared" si="55"/>
        <v>PADRÃO DE ENTRADA DE ENERGIA ELÉTRICA, TRIFÁSICO, ENTRADA AÉREA, A 4 FIOS, CARGA INSTALADA DE 26001 ATÉ 34000W, INSTALADA EM MURO</v>
      </c>
      <c r="F756" s="21" t="str">
        <f t="shared" si="56"/>
        <v>UND</v>
      </c>
      <c r="G756">
        <f t="shared" si="57"/>
        <v>2556.74</v>
      </c>
      <c r="H756">
        <f t="shared" si="58"/>
        <v>2020.82</v>
      </c>
      <c r="I756">
        <f t="shared" si="59"/>
        <v>2020.82</v>
      </c>
    </row>
    <row r="757" ht="60" spans="1:9">
      <c r="A757" s="59">
        <v>151705</v>
      </c>
      <c r="B757" s="59" t="s">
        <v>3512</v>
      </c>
      <c r="C757" s="57" t="s">
        <v>2794</v>
      </c>
      <c r="D757" s="60">
        <v>2939.1</v>
      </c>
      <c r="E757" s="21" t="str">
        <f t="shared" si="55"/>
        <v>PADRÃO DE ENTRADA DE ENERGIA ELÉTRICA, TRIFÁSICO, ENTRADA AÉREA, A 4 FIOS, CARGA INSTALADA DE 34001 ATÉ 41000W, INSTALADA EM MURO</v>
      </c>
      <c r="F757" s="21" t="str">
        <f t="shared" si="56"/>
        <v>UND</v>
      </c>
      <c r="G757">
        <f t="shared" si="57"/>
        <v>2840.75</v>
      </c>
      <c r="H757">
        <f t="shared" si="58"/>
        <v>2245.3</v>
      </c>
      <c r="I757">
        <f t="shared" si="59"/>
        <v>2245.3</v>
      </c>
    </row>
    <row r="758" ht="60" spans="1:9">
      <c r="A758" s="59">
        <v>151706</v>
      </c>
      <c r="B758" s="59" t="s">
        <v>3513</v>
      </c>
      <c r="C758" s="57" t="s">
        <v>2794</v>
      </c>
      <c r="D758" s="60">
        <v>5556.12</v>
      </c>
      <c r="E758" s="21" t="str">
        <f t="shared" si="55"/>
        <v>PADRÃO DE ENTRADA DE ENERGIA ELÉTRICA, TRIFÁSICO, ENTRADA AÉREA, A 4 FIOS, CARGA INSTALADA DE 41001 ATÉ 47000W, INSTALADA EM MURO</v>
      </c>
      <c r="F758" s="21" t="str">
        <f t="shared" si="56"/>
        <v>UND</v>
      </c>
      <c r="G758">
        <f t="shared" si="57"/>
        <v>5370.2</v>
      </c>
      <c r="H758">
        <f t="shared" si="58"/>
        <v>4244.55</v>
      </c>
      <c r="I758">
        <f t="shared" si="59"/>
        <v>4244.55</v>
      </c>
    </row>
    <row r="759" ht="60" spans="1:9">
      <c r="A759" s="59">
        <v>151707</v>
      </c>
      <c r="B759" s="59" t="s">
        <v>3514</v>
      </c>
      <c r="C759" s="57" t="s">
        <v>2794</v>
      </c>
      <c r="D759" s="60">
        <v>6418.97</v>
      </c>
      <c r="E759" s="21" t="str">
        <f t="shared" si="55"/>
        <v>PADRÃO DE ENTRADA DE ENERGIA ELÉTRICA, TRIFÁSICO, ENTRADA SUBTERRÂNEA, A 4 FIOS, CARGA INSTALADA DE 41001 ATÉ 47000W, INSTALADA EM MURO</v>
      </c>
      <c r="F759" s="21" t="str">
        <f t="shared" si="56"/>
        <v>UND</v>
      </c>
      <c r="G759">
        <f t="shared" si="57"/>
        <v>6204.19</v>
      </c>
      <c r="H759">
        <f t="shared" si="58"/>
        <v>4903.72</v>
      </c>
      <c r="I759">
        <f t="shared" si="59"/>
        <v>4903.72</v>
      </c>
    </row>
    <row r="760" ht="60" spans="1:9">
      <c r="A760" s="59">
        <v>151708</v>
      </c>
      <c r="B760" s="59" t="s">
        <v>3515</v>
      </c>
      <c r="C760" s="57" t="s">
        <v>2794</v>
      </c>
      <c r="D760" s="60">
        <v>7444.9</v>
      </c>
      <c r="E760" s="21" t="str">
        <f t="shared" si="55"/>
        <v>PADRÃO DE ENTRADA DE ENERGIA ELÉTRICA, TRIFÁSICO, ENTRADA AÉREA, A 4 FIOS, CARGA INSTALADA DE 47001 ATÉ 57000W, INSTALADA EM MURO</v>
      </c>
      <c r="F760" s="21" t="str">
        <f t="shared" si="56"/>
        <v>UND</v>
      </c>
      <c r="G760">
        <f t="shared" si="57"/>
        <v>7195.79</v>
      </c>
      <c r="H760">
        <f t="shared" si="58"/>
        <v>5687.47</v>
      </c>
      <c r="I760">
        <f t="shared" si="59"/>
        <v>5687.47</v>
      </c>
    </row>
    <row r="761" ht="60" spans="1:9">
      <c r="A761" s="59">
        <v>151709</v>
      </c>
      <c r="B761" s="59" t="s">
        <v>3516</v>
      </c>
      <c r="C761" s="57" t="s">
        <v>2794</v>
      </c>
      <c r="D761" s="60">
        <v>7860.7</v>
      </c>
      <c r="E761" s="21" t="str">
        <f t="shared" si="55"/>
        <v>PADRÃO DE ENTRADA DE ENERGIA ELÉTRICA, TRIFÁSICO, ENTRADA SUBTERRÂNEA, A 4 FIOS, CARGA INSTALADA DE 47001 ATÉ 57000W, INSTALADA EM MURO</v>
      </c>
      <c r="F761" s="21" t="str">
        <f t="shared" si="56"/>
        <v>UND</v>
      </c>
      <c r="G761">
        <f t="shared" si="57"/>
        <v>7597.68</v>
      </c>
      <c r="H761">
        <f t="shared" si="58"/>
        <v>6005.12</v>
      </c>
      <c r="I761">
        <f t="shared" si="59"/>
        <v>6005.12</v>
      </c>
    </row>
    <row r="762" ht="60" spans="1:9">
      <c r="A762" s="59">
        <v>151710</v>
      </c>
      <c r="B762" s="59" t="s">
        <v>3517</v>
      </c>
      <c r="C762" s="57" t="s">
        <v>2794</v>
      </c>
      <c r="D762" s="60">
        <v>8632.79</v>
      </c>
      <c r="E762" s="21" t="str">
        <f t="shared" si="55"/>
        <v>PADRÃO DE ENTRADA DE ENERGIA ELÉTRICA, TRIFÁSICO, ENTRADA AÉREA, A 4 FIOS, CARGA INSTALADA DE 57001 ATÉ 75000W, INSTALADA EM MURO</v>
      </c>
      <c r="F762" s="21" t="str">
        <f t="shared" si="56"/>
        <v>UND</v>
      </c>
      <c r="G762">
        <f t="shared" si="57"/>
        <v>8343.93</v>
      </c>
      <c r="H762">
        <f t="shared" si="58"/>
        <v>6594.95</v>
      </c>
      <c r="I762">
        <f t="shared" si="59"/>
        <v>6594.95</v>
      </c>
    </row>
    <row r="763" ht="60" spans="1:9">
      <c r="A763" s="59">
        <v>151711</v>
      </c>
      <c r="B763" s="59" t="s">
        <v>3518</v>
      </c>
      <c r="C763" s="57" t="s">
        <v>2794</v>
      </c>
      <c r="D763" s="60">
        <v>9449.17</v>
      </c>
      <c r="E763" s="21" t="str">
        <f t="shared" si="55"/>
        <v>PADRÃO DE ENTRADA DE ENERGIA ELÉTRICA, TRIFÁSICO, ENTRADA SUBTERRÂNEA, A 4 FIOS, CARGA INSTALADA DE 57001 ATÉ 75000W, INSTALADA EM MURO</v>
      </c>
      <c r="F763" s="21" t="str">
        <f t="shared" si="56"/>
        <v>UND</v>
      </c>
      <c r="G763">
        <f t="shared" si="57"/>
        <v>9133</v>
      </c>
      <c r="H763">
        <f t="shared" si="58"/>
        <v>7218.62</v>
      </c>
      <c r="I763">
        <f t="shared" si="59"/>
        <v>7218.62</v>
      </c>
    </row>
    <row r="764" ht="90" spans="1:9">
      <c r="A764" s="59">
        <v>151712</v>
      </c>
      <c r="B764" s="59" t="s">
        <v>3519</v>
      </c>
      <c r="C764" s="57" t="s">
        <v>2794</v>
      </c>
      <c r="D764" s="60">
        <v>27054.77</v>
      </c>
      <c r="E764" s="21" t="str">
        <f t="shared" si="55"/>
        <v>SUBESTAÇÃO EXT. AÉREA TRIFÁS. 75KVA, COMPLETA, C/ QUADROS DE MEDIÇÃO, TRANSF. A ÓLEO, CHAVE GERAL TRIPOLAR, POSTE E ACESSÓRIOS, CONF. NOR-TEC-01 DA ESCELSA, INCL. MURETA REV. C/ ARG. CIMENTO, CAL HIDRAT. CH1 E AREIA TRAÇO 1:0.5:6</v>
      </c>
      <c r="F764" s="21" t="str">
        <f t="shared" si="56"/>
        <v>UND</v>
      </c>
      <c r="G764">
        <f t="shared" si="57"/>
        <v>26149.5</v>
      </c>
      <c r="H764">
        <f t="shared" si="58"/>
        <v>20668.27</v>
      </c>
      <c r="I764">
        <f t="shared" si="59"/>
        <v>20668.27</v>
      </c>
    </row>
    <row r="765" ht="90" spans="1:9">
      <c r="A765" s="59">
        <v>151713</v>
      </c>
      <c r="B765" s="59" t="s">
        <v>3520</v>
      </c>
      <c r="C765" s="57" t="s">
        <v>2794</v>
      </c>
      <c r="D765" s="60">
        <v>32630.29</v>
      </c>
      <c r="E765" s="21" t="str">
        <f t="shared" si="55"/>
        <v>SUBESTAÇÃO EXT. AÉREA TRIFÁS. 112.5KVA, COMPLETA, C/ QUADROS DE MEDIÇÃO, TRANSF. A ÓLEO, CHAVE GERAL TRIP., POSTE E ACESSÓRIOS, CONF. NOR-TEC-01 DA ESCELSA, INCL. MURETA REV. C/ ARG. CIMENTO, CAL HIDRAT. CH1 E AREIA TRAÇO 1:0.5:6</v>
      </c>
      <c r="F765" s="21" t="str">
        <f t="shared" si="56"/>
        <v>UND</v>
      </c>
      <c r="G765">
        <f t="shared" si="57"/>
        <v>31538.46</v>
      </c>
      <c r="H765">
        <f t="shared" si="58"/>
        <v>24927.65</v>
      </c>
      <c r="I765">
        <f t="shared" si="59"/>
        <v>24927.65</v>
      </c>
    </row>
    <row r="766" ht="90" spans="1:9">
      <c r="A766" s="59">
        <v>151714</v>
      </c>
      <c r="B766" s="59" t="s">
        <v>3521</v>
      </c>
      <c r="C766" s="57" t="s">
        <v>2794</v>
      </c>
      <c r="D766" s="60">
        <v>46600.03</v>
      </c>
      <c r="E766" s="21" t="str">
        <f t="shared" si="55"/>
        <v>SUBESTAÇÃO EXT. AÉREA TRIFÁS. 150KVA, COMPLETA, C/ QUADROS DE MEDIÇÃO, TRANSF. A ÓLEO, CHAVE GERAL TRIP., POSTE E ACESSÓRIOS, CONF. NOR-TEC-01 DA ESCELSA, INCL. MURETA REV. C/ ARG. CIMENTO, CAL HIDRAT. CH1 E AREIA TRAÇO 1:0.5:6</v>
      </c>
      <c r="F766" s="21" t="str">
        <f t="shared" si="56"/>
        <v>UND</v>
      </c>
      <c r="G766">
        <f t="shared" si="57"/>
        <v>45040.77</v>
      </c>
      <c r="H766">
        <f t="shared" si="58"/>
        <v>35599.72</v>
      </c>
      <c r="I766">
        <f t="shared" si="59"/>
        <v>35599.72</v>
      </c>
    </row>
    <row r="767" ht="90" spans="1:9">
      <c r="A767" s="59">
        <v>151715</v>
      </c>
      <c r="B767" s="59" t="s">
        <v>3522</v>
      </c>
      <c r="C767" s="57" t="s">
        <v>2794</v>
      </c>
      <c r="D767" s="60">
        <v>64166.79</v>
      </c>
      <c r="E767" s="21" t="str">
        <f t="shared" si="55"/>
        <v>SUBESTAÇÃO EXT. AÉREA TRIFÁS. 225KVA, COMPLETA, C/ QUADROS DE MEDIÇÃO, TRANSF. A ÓLEO, CHAVE GERAL TRIP., POSTE E ACESSÓRIOS, CONF. NOR-TEC-01 DA ESCELSA, INCL. MURETA REV. C/ ARG. CIMENTO, CAL HIDRAT. CH1 E AREIA TRAÇO 1:0.5:6</v>
      </c>
      <c r="F767" s="21" t="str">
        <f t="shared" si="56"/>
        <v>UND</v>
      </c>
      <c r="G767">
        <f t="shared" si="57"/>
        <v>62019.72</v>
      </c>
      <c r="H767">
        <f t="shared" si="58"/>
        <v>49019.7</v>
      </c>
      <c r="I767">
        <f t="shared" si="59"/>
        <v>49019.7</v>
      </c>
    </row>
    <row r="768" spans="1:9">
      <c r="A768" s="56">
        <v>1518</v>
      </c>
      <c r="B768" s="56" t="s">
        <v>3523</v>
      </c>
      <c r="C768" s="57"/>
      <c r="D768" s="58"/>
      <c r="E768" s="21" t="str">
        <f t="shared" si="55"/>
        <v>PONTOS ELETRICOS REVISAO NR-10</v>
      </c>
      <c r="F768" s="21" t="str">
        <f t="shared" si="56"/>
        <v/>
      </c>
      <c r="G768">
        <f t="shared" si="57"/>
        <v>0</v>
      </c>
      <c r="H768">
        <f t="shared" si="58"/>
        <v>0</v>
      </c>
      <c r="I768">
        <f t="shared" si="59"/>
        <v>0</v>
      </c>
    </row>
    <row r="769" ht="75" spans="1:9">
      <c r="A769" s="59">
        <v>151801</v>
      </c>
      <c r="B769" s="59" t="s">
        <v>3524</v>
      </c>
      <c r="C769" s="57" t="s">
        <v>2794</v>
      </c>
      <c r="D769" s="58">
        <v>160.63</v>
      </c>
      <c r="E769" s="21" t="str">
        <f t="shared" ref="E769:E832" si="60">UPPER(B769)</f>
        <v>PONTO PADRÃO DE LUZ NO TETO - CONSIDERANDO ELETRODUTO PVC RÍGIDO DE 3/4" INCLUSIVE CONEXÕES (4.5M), FIO ISOLADO PVC DE 2.5MM2 (16.2M) E CAIXA ESTAMPADA 4X4" (1 UND)</v>
      </c>
      <c r="F769" s="21" t="str">
        <f t="shared" ref="F769:F832" si="61">UPPER(C769)</f>
        <v>UND</v>
      </c>
      <c r="G769">
        <f t="shared" si="57"/>
        <v>155.25</v>
      </c>
      <c r="H769">
        <f t="shared" si="58"/>
        <v>122.71</v>
      </c>
      <c r="I769">
        <f t="shared" si="59"/>
        <v>122.71</v>
      </c>
    </row>
    <row r="770" ht="75" spans="1:9">
      <c r="A770" s="59">
        <v>151802</v>
      </c>
      <c r="B770" s="59" t="s">
        <v>3525</v>
      </c>
      <c r="C770" s="57" t="s">
        <v>2794</v>
      </c>
      <c r="D770" s="58">
        <v>142.33</v>
      </c>
      <c r="E770" s="21" t="str">
        <f t="shared" si="60"/>
        <v>PONTO PADRÃO DE LUZ NA PAREDE - CONSIDERANDO ELETRODUTO PVC RÍGIDO DE 3/4" INCLUSIVE CONEXÕES (4.5M), FIO ISOLADO PVC DE 2.5MM2 (16.2M) E CAIXA ESTAMPADA 4X4" (1 UND)</v>
      </c>
      <c r="F770" s="21" t="str">
        <f t="shared" si="61"/>
        <v>UND</v>
      </c>
      <c r="G770">
        <f t="shared" si="57"/>
        <v>137.57</v>
      </c>
      <c r="H770">
        <f t="shared" si="58"/>
        <v>108.73</v>
      </c>
      <c r="I770">
        <f t="shared" si="59"/>
        <v>108.73</v>
      </c>
    </row>
    <row r="771" ht="75" spans="1:9">
      <c r="A771" s="59">
        <v>151803</v>
      </c>
      <c r="B771" s="59" t="s">
        <v>3526</v>
      </c>
      <c r="C771" s="57" t="s">
        <v>2794</v>
      </c>
      <c r="D771" s="58">
        <v>164.37</v>
      </c>
      <c r="E771" s="21" t="str">
        <f t="shared" si="60"/>
        <v>PONTO PADRÃO DE TOMADA 2 PÓLOS MAIS TERRA - CONSIDERANDO ELETRODUTO PVC RÍGIDO DE 3/4" INCLUSIVE CONEXÕES (5.0M), FIO ISOLADO PVC DE 2.5MM2 (16.5M) E CAIXA ESTAMPADA 4X2" (1 UND)</v>
      </c>
      <c r="F771" s="21" t="str">
        <f t="shared" si="61"/>
        <v>UND</v>
      </c>
      <c r="G771">
        <f t="shared" si="57"/>
        <v>158.87</v>
      </c>
      <c r="H771">
        <f t="shared" si="58"/>
        <v>125.57</v>
      </c>
      <c r="I771">
        <f t="shared" si="59"/>
        <v>125.57</v>
      </c>
    </row>
    <row r="772" ht="75" spans="1:9">
      <c r="A772" s="59">
        <v>151805</v>
      </c>
      <c r="B772" s="59" t="s">
        <v>3527</v>
      </c>
      <c r="C772" s="57" t="s">
        <v>2794</v>
      </c>
      <c r="D772" s="58">
        <v>370.17</v>
      </c>
      <c r="E772" s="21" t="str">
        <f t="shared" si="60"/>
        <v>PONTO PADRÃO DE TOMADA PARA CHUVEIRO ELÉTRICO - CONSIDERANDO ELETRODUTO PVC RÍGIDO DE 3/4" INCLUSIVE CONEXÕES (9.0M), FIO ISOLADO PVC DE 6.0MM2 (32.5M) E CAIXA ESTAMPADA 4X2" (1 UND)</v>
      </c>
      <c r="F772" s="21" t="str">
        <f t="shared" si="61"/>
        <v>UND</v>
      </c>
      <c r="G772">
        <f t="shared" si="57"/>
        <v>357.79</v>
      </c>
      <c r="H772">
        <f t="shared" si="58"/>
        <v>282.79</v>
      </c>
      <c r="I772">
        <f t="shared" si="59"/>
        <v>282.79</v>
      </c>
    </row>
    <row r="773" ht="75" spans="1:9">
      <c r="A773" s="59">
        <v>151806</v>
      </c>
      <c r="B773" s="59" t="s">
        <v>3528</v>
      </c>
      <c r="C773" s="57" t="s">
        <v>2794</v>
      </c>
      <c r="D773" s="58">
        <v>228.17</v>
      </c>
      <c r="E773" s="21" t="str">
        <f t="shared" si="60"/>
        <v>PONTO PADRÃO DE TOMADA PARA AR REFRIGERADO - CONSIDERANDO ELETRODUTO PVC RÍGIDO DE 3/4" INCLUSIVE CONEXÕES (6.0M), FIO ISOLADO PVC DE 4.0MM2 (21.6M) E CAIXA ESTAMPADA 4X2" (1 UND)</v>
      </c>
      <c r="F773" s="21" t="str">
        <f t="shared" si="61"/>
        <v>UND</v>
      </c>
      <c r="G773">
        <f t="shared" si="57"/>
        <v>220.54</v>
      </c>
      <c r="H773">
        <f t="shared" si="58"/>
        <v>174.31</v>
      </c>
      <c r="I773">
        <f t="shared" si="59"/>
        <v>174.31</v>
      </c>
    </row>
    <row r="774" ht="75" spans="1:9">
      <c r="A774" s="59">
        <v>151807</v>
      </c>
      <c r="B774" s="59" t="s">
        <v>3529</v>
      </c>
      <c r="C774" s="57" t="s">
        <v>2794</v>
      </c>
      <c r="D774" s="58">
        <v>187.82</v>
      </c>
      <c r="E774" s="21" t="str">
        <f t="shared" si="60"/>
        <v>PONTO PADRÃO DE VENTILADOR NO TETO - CONSIDERANDO ELETRODUTO PVC RÍGIDO DE 3/4" INCLUSIVE CONEXÕES (4.5M), FIO ISOLADO PVC DE 2.5MM2 (21.6M) E CAIXA ESTAMPADA 4X4" (1 UND)</v>
      </c>
      <c r="F774" s="21" t="str">
        <f t="shared" si="61"/>
        <v>UND</v>
      </c>
      <c r="G774">
        <f t="shared" si="57"/>
        <v>181.53</v>
      </c>
      <c r="H774">
        <f t="shared" si="58"/>
        <v>143.48</v>
      </c>
      <c r="I774">
        <f t="shared" si="59"/>
        <v>143.48</v>
      </c>
    </row>
    <row r="775" ht="75" spans="1:9">
      <c r="A775" s="59">
        <v>151809</v>
      </c>
      <c r="B775" s="59" t="s">
        <v>3530</v>
      </c>
      <c r="C775" s="57" t="s">
        <v>2794</v>
      </c>
      <c r="D775" s="58">
        <v>143.89</v>
      </c>
      <c r="E775" s="21" t="str">
        <f t="shared" si="60"/>
        <v>PONTO PADRÃO DE INTERRUPTOR DE 2 TECLAS SIMPLES - CONSIDERANDO ELETRODUTO PVC RÍGIDO DE 3/4" INCLUSIVE CONEXÕES (3.3M), FIO ISOLADO PVC DE 2.5MM2 (17.2M) E CAIXA ESTAMPADA 4X2" (1 UND)</v>
      </c>
      <c r="F775" s="21" t="str">
        <f t="shared" si="61"/>
        <v>UND</v>
      </c>
      <c r="G775">
        <f t="shared" si="57"/>
        <v>139.07</v>
      </c>
      <c r="H775">
        <f t="shared" si="58"/>
        <v>109.92</v>
      </c>
      <c r="I775">
        <f t="shared" si="59"/>
        <v>109.92</v>
      </c>
    </row>
    <row r="776" ht="75" spans="1:9">
      <c r="A776" s="59">
        <v>151810</v>
      </c>
      <c r="B776" s="59" t="s">
        <v>3531</v>
      </c>
      <c r="C776" s="57" t="s">
        <v>2794</v>
      </c>
      <c r="D776" s="58">
        <v>275.81</v>
      </c>
      <c r="E776" s="21" t="str">
        <f t="shared" si="60"/>
        <v>PONTO PADRÃO DE INTERRUPTOR DE 1 TECLA PARALELO - CONSIDERANDO ELETRODUTO PVC RÍGIDO DE 3/4" INCLUSIVE CONEXÕES (8.5M), FIO ISOLADO PVC DE 2.5MM2 (28.8M) E CAIXA ESTAMPADA 4X2" (1 UND)</v>
      </c>
      <c r="F776" s="21" t="str">
        <f t="shared" si="61"/>
        <v>UND</v>
      </c>
      <c r="G776">
        <f t="shared" ref="G776:G839" si="62">ROUND(H776*(1+$G$1),2)</f>
        <v>266.58</v>
      </c>
      <c r="H776">
        <f t="shared" ref="H776:H839" si="63">I776</f>
        <v>210.7</v>
      </c>
      <c r="I776">
        <f t="shared" ref="I776:I839" si="64">ROUND(D776/(1+$E$1),2)</f>
        <v>210.7</v>
      </c>
    </row>
    <row r="777" ht="90" spans="1:9">
      <c r="A777" s="59">
        <v>151811</v>
      </c>
      <c r="B777" s="59" t="s">
        <v>3532</v>
      </c>
      <c r="C777" s="57" t="s">
        <v>2794</v>
      </c>
      <c r="D777" s="58">
        <v>171.68</v>
      </c>
      <c r="E777" s="21" t="str">
        <f t="shared" si="60"/>
        <v>PONTO PADRÃO DE INTERRUPTOR DE 1 TECLA SIMPLES E 1 TOMADA DOIS PÓLOS MAIS TERRA 10A/250V - CONSIDERANDO ELETRODUTO PVC RÍGIDO DE 3/4" INCLUSIVE CONEXÕES (4.5M), FIO ISOLADO PVC DE 2.5MM2 (19.4M) E CAIXA ESTAMPADA 4X2" (1 UND)</v>
      </c>
      <c r="F777" s="21" t="str">
        <f t="shared" si="61"/>
        <v>UND</v>
      </c>
      <c r="G777">
        <f t="shared" si="62"/>
        <v>165.93</v>
      </c>
      <c r="H777">
        <f t="shared" si="63"/>
        <v>131.15</v>
      </c>
      <c r="I777">
        <f t="shared" si="64"/>
        <v>131.15</v>
      </c>
    </row>
    <row r="778" ht="90" spans="1:9">
      <c r="A778" s="59">
        <v>151812</v>
      </c>
      <c r="B778" s="59" t="s">
        <v>3533</v>
      </c>
      <c r="C778" s="57" t="s">
        <v>2794</v>
      </c>
      <c r="D778" s="58">
        <v>189.29</v>
      </c>
      <c r="E778" s="21" t="str">
        <f t="shared" si="60"/>
        <v>PONTO PADRÃO DE INTERRUPTOR DE 2 TECLAS SIMPLES E 1 TOMADA DOIS PÓLOS MAIS TERRA 10A/250V - CONSIDERANDO ELETRODUTO PVC RÍGIDO DE 3/4" INCLUSIVE CONEXÕES (4.5M), FIO ISOLADO PVC DE 2.5MM2 (22.9M) E CAIXA ESTAMPADA 4X2" (1 UND)</v>
      </c>
      <c r="F778" s="21" t="str">
        <f t="shared" si="61"/>
        <v>UND</v>
      </c>
      <c r="G778">
        <f t="shared" si="62"/>
        <v>182.96</v>
      </c>
      <c r="H778">
        <f t="shared" si="63"/>
        <v>144.61</v>
      </c>
      <c r="I778">
        <f t="shared" si="64"/>
        <v>144.61</v>
      </c>
    </row>
    <row r="779" ht="75" spans="1:9">
      <c r="A779" s="59">
        <v>151813</v>
      </c>
      <c r="B779" s="59" t="s">
        <v>3534</v>
      </c>
      <c r="C779" s="57" t="s">
        <v>2794</v>
      </c>
      <c r="D779" s="58">
        <v>152.85</v>
      </c>
      <c r="E779" s="21" t="str">
        <f t="shared" si="60"/>
        <v>PONTO PADRÃO DE CAMPAINHA - CONSIDERANDO ELETRODUTO PVC RÍGIDO DE 3/4" INCLUSIVE CONEXÕES (5.0M), FIO ISOLADO PVC DE 2.5MM2 (12.0M) E CAIXA ESTAMPADA 4X2" (1 UND)</v>
      </c>
      <c r="F779" s="21" t="str">
        <f t="shared" si="61"/>
        <v>UND</v>
      </c>
      <c r="G779">
        <f t="shared" si="62"/>
        <v>147.74</v>
      </c>
      <c r="H779">
        <f t="shared" si="63"/>
        <v>116.77</v>
      </c>
      <c r="I779">
        <f t="shared" si="64"/>
        <v>116.77</v>
      </c>
    </row>
    <row r="780" ht="60" spans="1:9">
      <c r="A780" s="59">
        <v>151814</v>
      </c>
      <c r="B780" s="59" t="s">
        <v>3535</v>
      </c>
      <c r="C780" s="57" t="s">
        <v>2794</v>
      </c>
      <c r="D780" s="58">
        <v>239.36</v>
      </c>
      <c r="E780" s="21" t="str">
        <f t="shared" si="60"/>
        <v>PONTO PADRÃO DE POSTE PARA ILUMINAÇÃO EXTERNA - CONSIDERANDO ELETRODUTO PVC RÍGIDO DE 3/4" INCLUSIVE CONEXÕES (7.7M) E FIO ISOLADO PVC DE 2.5MM2 (25.2.0M)</v>
      </c>
      <c r="F780" s="21" t="str">
        <f t="shared" si="61"/>
        <v>UND</v>
      </c>
      <c r="G780">
        <f t="shared" si="62"/>
        <v>231.35</v>
      </c>
      <c r="H780">
        <f t="shared" si="63"/>
        <v>182.86</v>
      </c>
      <c r="I780">
        <f t="shared" si="64"/>
        <v>182.86</v>
      </c>
    </row>
    <row r="781" ht="75" spans="1:9">
      <c r="A781" s="59">
        <v>151815</v>
      </c>
      <c r="B781" s="59" t="s">
        <v>3536</v>
      </c>
      <c r="C781" s="57" t="s">
        <v>2794</v>
      </c>
      <c r="D781" s="58">
        <v>117.68</v>
      </c>
      <c r="E781" s="21" t="str">
        <f t="shared" si="60"/>
        <v>PONTO PADRÃO DE INTERRUPTOR PARA VENTILADOR - CONSIDERANDO ELETRODUTO PVC RÍGIDO DE 3/4" INCLUSIVE CONEXÕES (3.3M), FIO ISOLADO PVC DE 2.5MM2 (12.0M) E CAIXA ESTAMPADA 4X2" (1 UND)</v>
      </c>
      <c r="F781" s="21" t="str">
        <f t="shared" si="61"/>
        <v>UND</v>
      </c>
      <c r="G781">
        <f t="shared" si="62"/>
        <v>113.74</v>
      </c>
      <c r="H781">
        <f t="shared" si="63"/>
        <v>89.9</v>
      </c>
      <c r="I781">
        <f t="shared" si="64"/>
        <v>89.9</v>
      </c>
    </row>
    <row r="782" ht="75" spans="1:9">
      <c r="A782" s="59">
        <v>151816</v>
      </c>
      <c r="B782" s="59" t="s">
        <v>3537</v>
      </c>
      <c r="C782" s="57" t="s">
        <v>2794</v>
      </c>
      <c r="D782" s="58">
        <v>204.16</v>
      </c>
      <c r="E782" s="21" t="str">
        <f t="shared" si="60"/>
        <v>PONTO PADRÃO DE INTERRUPTOR DE 3 TECLAS SIMPLES - CONSIDERANDO ELETRODUTO PVC RÍGIDO DE 3/4" INCLUSIVE CONEXÕES (4.5M), FIO ISOLADO PVC DE 2.5MM2 (25.8M) E CAIXA ESTAMPADA 4X2" (1 UND)</v>
      </c>
      <c r="F782" s="21" t="str">
        <f t="shared" si="61"/>
        <v>UND</v>
      </c>
      <c r="G782">
        <f t="shared" si="62"/>
        <v>197.33</v>
      </c>
      <c r="H782">
        <f t="shared" si="63"/>
        <v>155.97</v>
      </c>
      <c r="I782">
        <f t="shared" si="64"/>
        <v>155.97</v>
      </c>
    </row>
    <row r="783" ht="75" spans="1:9">
      <c r="A783" s="59">
        <v>151817</v>
      </c>
      <c r="B783" s="59" t="s">
        <v>3538</v>
      </c>
      <c r="C783" s="57" t="s">
        <v>2794</v>
      </c>
      <c r="D783" s="58">
        <v>192.54</v>
      </c>
      <c r="E783" s="21" t="str">
        <f t="shared" si="60"/>
        <v>PONTO PADRÃO DE TOMADA DE PISO - CONSIDERANDO ELETRODUTO PVC RÍGIDO DE 3/4" INCLUSIVE CONEXÕES (5.0M), FIO ISOLADO PVC DE 2.5MM2 (18.0M) E CAIXA ALUMÍNIO SILÍCIO 4X4" (1 UND)</v>
      </c>
      <c r="F783" s="21" t="str">
        <f t="shared" si="61"/>
        <v>UND</v>
      </c>
      <c r="G783">
        <f t="shared" si="62"/>
        <v>186.1</v>
      </c>
      <c r="H783">
        <f t="shared" si="63"/>
        <v>147.09</v>
      </c>
      <c r="I783">
        <f t="shared" si="64"/>
        <v>147.09</v>
      </c>
    </row>
    <row r="784" ht="60" spans="1:9">
      <c r="A784" s="59">
        <v>151819</v>
      </c>
      <c r="B784" s="59" t="s">
        <v>3539</v>
      </c>
      <c r="C784" s="57" t="s">
        <v>2794</v>
      </c>
      <c r="D784" s="58">
        <v>82.43</v>
      </c>
      <c r="E784" s="21" t="str">
        <f t="shared" si="60"/>
        <v>PONTO DE ANTENA DE TV - CONSIDERANDO ELETRODUTO PVC RÍGIDO DE 3/4" INCLUSIVE CONEXÕES (3.0M), CABO COAXIAL 67 OHMS (4.5M) E CAIXA ESTAMPADA 4X2" (1 UND)</v>
      </c>
      <c r="F784" s="21" t="str">
        <f t="shared" si="61"/>
        <v>UND</v>
      </c>
      <c r="G784">
        <f t="shared" si="62"/>
        <v>79.67</v>
      </c>
      <c r="H784">
        <f t="shared" si="63"/>
        <v>62.97</v>
      </c>
      <c r="I784">
        <f t="shared" si="64"/>
        <v>62.97</v>
      </c>
    </row>
    <row r="785" ht="75" spans="1:9">
      <c r="A785" s="59">
        <v>151820</v>
      </c>
      <c r="B785" s="59" t="s">
        <v>3540</v>
      </c>
      <c r="C785" s="57" t="s">
        <v>2794</v>
      </c>
      <c r="D785" s="58">
        <v>136.82</v>
      </c>
      <c r="E785" s="21" t="str">
        <f t="shared" si="60"/>
        <v>PONTO PADRÃO DE INTERRUPTOR DE 1 TECLA INTERMEDIÁRIO - CONSIDERANDO ELETRODUTO PVC RÍGIDO DE 3/4" INCLUSIVE CONEXÕES (3.3M), FIO ISOLADO PVC DE 2.5MM2 (15.8M) E CAIXA ESTAMPADA 4X2" (1 UND)</v>
      </c>
      <c r="F785" s="21" t="str">
        <f t="shared" si="61"/>
        <v>UND</v>
      </c>
      <c r="G785">
        <f t="shared" si="62"/>
        <v>132.24</v>
      </c>
      <c r="H785">
        <f t="shared" si="63"/>
        <v>104.52</v>
      </c>
      <c r="I785">
        <f t="shared" si="64"/>
        <v>104.52</v>
      </c>
    </row>
    <row r="786" ht="30" spans="1:9">
      <c r="A786" s="56">
        <v>1519</v>
      </c>
      <c r="B786" s="56" t="s">
        <v>3541</v>
      </c>
      <c r="C786" s="57"/>
      <c r="D786" s="58"/>
      <c r="E786" s="21" t="str">
        <f t="shared" si="60"/>
        <v>QUADROS DE DISTRIBUIÇÃO COM BARRAMENTO, TRINCO E FECHADURA</v>
      </c>
      <c r="F786" s="21" t="str">
        <f t="shared" si="61"/>
        <v/>
      </c>
      <c r="G786">
        <f t="shared" si="62"/>
        <v>0</v>
      </c>
      <c r="H786">
        <f t="shared" si="63"/>
        <v>0</v>
      </c>
      <c r="I786">
        <f t="shared" si="64"/>
        <v>0</v>
      </c>
    </row>
    <row r="787" ht="90" spans="1:9">
      <c r="A787" s="59">
        <v>151901</v>
      </c>
      <c r="B787" s="59" t="s">
        <v>3542</v>
      </c>
      <c r="C787" s="57" t="s">
        <v>2794</v>
      </c>
      <c r="D787" s="58">
        <v>451.98</v>
      </c>
      <c r="E787" s="21" t="str">
        <f t="shared" si="60"/>
        <v>QUADRO DISTRIB. ENERGIA, EMBUTIDO OU SEMI EMBUTIDO, CAPAC. P/ 16 DISJ. DIN, C/BARRAM TRIF. 100A BARRA. NEUTRO E TERRA, FAB. EM CHAPA DE AÇO 12 USG COM PORTA, ESPELHO, TRINCO COM FECHAD CH YALE, REF. QDTN II-16DIN-CEMAR OU EQUIV.</v>
      </c>
      <c r="F787" s="21" t="str">
        <f t="shared" si="61"/>
        <v>UND</v>
      </c>
      <c r="G787">
        <f t="shared" si="62"/>
        <v>436.86</v>
      </c>
      <c r="H787">
        <f t="shared" si="63"/>
        <v>345.29</v>
      </c>
      <c r="I787">
        <f t="shared" si="64"/>
        <v>345.29</v>
      </c>
    </row>
    <row r="788" ht="90" spans="1:9">
      <c r="A788" s="59">
        <v>151902</v>
      </c>
      <c r="B788" s="59" t="s">
        <v>3543</v>
      </c>
      <c r="C788" s="57" t="s">
        <v>2794</v>
      </c>
      <c r="D788" s="58">
        <v>539.52</v>
      </c>
      <c r="E788" s="21" t="str">
        <f t="shared" si="60"/>
        <v>QUADRO DISTRIB. ENERGIA, EMBUTIDO OU SEMI EMBUTIDO, CAPAC. P/ 28 DISJ. DIN, C/BARRAM TRIF. 100A BARRA. NEUTRO E TERRA, FAB. EM CHAPA DE AÇO 12 USG COM PORTA, ESPELHO, TRINCO COM FECHAD CH YALE, REF. QDTN II-28DIN-CEMAR OU EQUIV.</v>
      </c>
      <c r="F788" s="21" t="str">
        <f t="shared" si="61"/>
        <v>UND</v>
      </c>
      <c r="G788">
        <f t="shared" si="62"/>
        <v>521.46</v>
      </c>
      <c r="H788">
        <f t="shared" si="63"/>
        <v>412.16</v>
      </c>
      <c r="I788">
        <f t="shared" si="64"/>
        <v>412.16</v>
      </c>
    </row>
    <row r="789" ht="90" spans="1:9">
      <c r="A789" s="59">
        <v>151903</v>
      </c>
      <c r="B789" s="59" t="s">
        <v>3544</v>
      </c>
      <c r="C789" s="57" t="s">
        <v>2794</v>
      </c>
      <c r="D789" s="58">
        <v>565.7</v>
      </c>
      <c r="E789" s="21" t="str">
        <f t="shared" si="60"/>
        <v>QUADRO DISTRIB. ENERGIA, EMBUTIDO OU SEMI EMBUTIDO, CAPAC. P/ 34 DISJ. DIN, C/BARRAM TRIF. 100A BARRA. NEUTRO E TERRA, FAB. EM CHAPA DE AÇO 12 USG COM PORTA, ESPELHO, TRINCO COM FECHAD CH YALE, REF. QDTN II-34DIN-CEMAR OU EQUIV</v>
      </c>
      <c r="F789" s="21" t="str">
        <f t="shared" si="61"/>
        <v>UND</v>
      </c>
      <c r="G789">
        <f t="shared" si="62"/>
        <v>546.77</v>
      </c>
      <c r="H789">
        <f t="shared" si="63"/>
        <v>432.16</v>
      </c>
      <c r="I789">
        <f t="shared" si="64"/>
        <v>432.16</v>
      </c>
    </row>
    <row r="790" ht="90" spans="1:9">
      <c r="A790" s="59">
        <v>151904</v>
      </c>
      <c r="B790" s="59" t="s">
        <v>3545</v>
      </c>
      <c r="C790" s="57" t="s">
        <v>2794</v>
      </c>
      <c r="D790" s="58">
        <v>738.38</v>
      </c>
      <c r="E790" s="21" t="str">
        <f t="shared" si="60"/>
        <v>QUADRO DISTRIB. ENERGIA, EMBUTIDO OU SEMI EMBUTIDO, CAPAC. P/ 44 DISJ. DIN, C/BARRAM TRIF. 100A BARRA. NEUTRO E TERRA, FAB. EM CHAPA DE AÇO 12 USG COM PORTA, ESPELHO, TRINCO COM FECHAD CH YALE, REF. QDTN II-44DIN-CEMAR OU EQUIV</v>
      </c>
      <c r="F790" s="21" t="str">
        <f t="shared" si="61"/>
        <v>UND</v>
      </c>
      <c r="G790">
        <f t="shared" si="62"/>
        <v>713.67</v>
      </c>
      <c r="H790">
        <f t="shared" si="63"/>
        <v>564.08</v>
      </c>
      <c r="I790">
        <f t="shared" si="64"/>
        <v>564.08</v>
      </c>
    </row>
    <row r="791" ht="90" spans="1:9">
      <c r="A791" s="59">
        <v>151905</v>
      </c>
      <c r="B791" s="59" t="s">
        <v>3546</v>
      </c>
      <c r="C791" s="57" t="s">
        <v>2794</v>
      </c>
      <c r="D791" s="60">
        <v>1573.88</v>
      </c>
      <c r="E791" s="21" t="str">
        <f t="shared" si="60"/>
        <v>QUADRO DISTRIB. ENERGIA, EMBUTIDO OU SEMI EMBUTIDO, CAPAC. P/ 54 DISJ. DIN, C/BARRAM TRIF. 100A BARRA. NEUTRO E TERRA, FAB. EM CHAPA DE AÇO 12 USG COM PORTA, ESPELHO, TRINCO COM FECHAD CH YALE, REF. QDTN II-54DIN-CEMAR</v>
      </c>
      <c r="F791" s="21" t="str">
        <f t="shared" si="61"/>
        <v>UND</v>
      </c>
      <c r="G791">
        <f t="shared" si="62"/>
        <v>1521.21</v>
      </c>
      <c r="H791">
        <f t="shared" si="63"/>
        <v>1202.35</v>
      </c>
      <c r="I791">
        <f t="shared" si="64"/>
        <v>1202.35</v>
      </c>
    </row>
    <row r="792" ht="30" spans="1:9">
      <c r="A792" s="56">
        <v>1520</v>
      </c>
      <c r="B792" s="56" t="s">
        <v>3547</v>
      </c>
      <c r="C792" s="57"/>
      <c r="D792" s="58"/>
      <c r="E792" s="21" t="str">
        <f t="shared" si="60"/>
        <v>TERMINAIS, CONECTORES E ABRAÇADEIRAS</v>
      </c>
      <c r="F792" s="21" t="str">
        <f t="shared" si="61"/>
        <v/>
      </c>
      <c r="G792">
        <f t="shared" si="62"/>
        <v>0</v>
      </c>
      <c r="H792">
        <f t="shared" si="63"/>
        <v>0</v>
      </c>
      <c r="I792">
        <f t="shared" si="64"/>
        <v>0</v>
      </c>
    </row>
    <row r="793" ht="30" spans="1:9">
      <c r="A793" s="59">
        <v>152001</v>
      </c>
      <c r="B793" s="59" t="s">
        <v>3548</v>
      </c>
      <c r="C793" s="57" t="s">
        <v>2794</v>
      </c>
      <c r="D793" s="58">
        <v>9.2</v>
      </c>
      <c r="E793" s="21" t="str">
        <f t="shared" si="60"/>
        <v>TERMINAL PARA LIGAÇÃO DE CABO A BARRA DE 4.0MM2</v>
      </c>
      <c r="F793" s="21" t="str">
        <f t="shared" si="61"/>
        <v>UND</v>
      </c>
      <c r="G793">
        <f t="shared" si="62"/>
        <v>8.89</v>
      </c>
      <c r="H793">
        <f t="shared" si="63"/>
        <v>7.03</v>
      </c>
      <c r="I793">
        <f t="shared" si="64"/>
        <v>7.03</v>
      </c>
    </row>
    <row r="794" ht="30" spans="1:9">
      <c r="A794" s="59">
        <v>152002</v>
      </c>
      <c r="B794" s="59" t="s">
        <v>3549</v>
      </c>
      <c r="C794" s="57" t="s">
        <v>2794</v>
      </c>
      <c r="D794" s="58">
        <v>11.22</v>
      </c>
      <c r="E794" s="21" t="str">
        <f t="shared" si="60"/>
        <v>TERMINAL PARA LIGAÇÃO DE CABO A BARRA DE 6.0 MM2</v>
      </c>
      <c r="F794" s="21" t="str">
        <f t="shared" si="61"/>
        <v>UND</v>
      </c>
      <c r="G794">
        <f t="shared" si="62"/>
        <v>10.84</v>
      </c>
      <c r="H794">
        <f t="shared" si="63"/>
        <v>8.57</v>
      </c>
      <c r="I794">
        <f t="shared" si="64"/>
        <v>8.57</v>
      </c>
    </row>
    <row r="795" ht="30" spans="1:9">
      <c r="A795" s="59">
        <v>152003</v>
      </c>
      <c r="B795" s="59" t="s">
        <v>3550</v>
      </c>
      <c r="C795" s="57" t="s">
        <v>2794</v>
      </c>
      <c r="D795" s="58">
        <v>16.15</v>
      </c>
      <c r="E795" s="21" t="str">
        <f t="shared" si="60"/>
        <v>TERMINAL PARA LIGAÇÃO DE CABO A BARRA DE 10.0 MM2</v>
      </c>
      <c r="F795" s="21" t="str">
        <f t="shared" si="61"/>
        <v>UND</v>
      </c>
      <c r="G795">
        <f t="shared" si="62"/>
        <v>15.61</v>
      </c>
      <c r="H795">
        <f t="shared" si="63"/>
        <v>12.34</v>
      </c>
      <c r="I795">
        <f t="shared" si="64"/>
        <v>12.34</v>
      </c>
    </row>
    <row r="796" ht="30" spans="1:9">
      <c r="A796" s="59">
        <v>152004</v>
      </c>
      <c r="B796" s="59" t="s">
        <v>3551</v>
      </c>
      <c r="C796" s="57" t="s">
        <v>2794</v>
      </c>
      <c r="D796" s="58">
        <v>16.31</v>
      </c>
      <c r="E796" s="21" t="str">
        <f t="shared" si="60"/>
        <v>TERMINAL PARA LIGAÇÃO DE CABO A BARRA DE 16.0 MM2</v>
      </c>
      <c r="F796" s="21" t="str">
        <f t="shared" si="61"/>
        <v>UND</v>
      </c>
      <c r="G796">
        <f t="shared" si="62"/>
        <v>15.76</v>
      </c>
      <c r="H796">
        <f t="shared" si="63"/>
        <v>12.46</v>
      </c>
      <c r="I796">
        <f t="shared" si="64"/>
        <v>12.46</v>
      </c>
    </row>
    <row r="797" ht="30" spans="1:9">
      <c r="A797" s="59">
        <v>152005</v>
      </c>
      <c r="B797" s="59" t="s">
        <v>3552</v>
      </c>
      <c r="C797" s="57" t="s">
        <v>2794</v>
      </c>
      <c r="D797" s="58">
        <v>17.02</v>
      </c>
      <c r="E797" s="21" t="str">
        <f t="shared" si="60"/>
        <v>TERMINAL PARA LIGAÇÃO DE CABO A BARRA DE 25.0 MM2</v>
      </c>
      <c r="F797" s="21" t="str">
        <f t="shared" si="61"/>
        <v>UND</v>
      </c>
      <c r="G797">
        <f t="shared" si="62"/>
        <v>16.45</v>
      </c>
      <c r="H797">
        <f t="shared" si="63"/>
        <v>13</v>
      </c>
      <c r="I797">
        <f t="shared" si="64"/>
        <v>13</v>
      </c>
    </row>
    <row r="798" ht="30" spans="1:9">
      <c r="A798" s="59">
        <v>152006</v>
      </c>
      <c r="B798" s="59" t="s">
        <v>3553</v>
      </c>
      <c r="C798" s="57" t="s">
        <v>2794</v>
      </c>
      <c r="D798" s="58">
        <v>19.75</v>
      </c>
      <c r="E798" s="21" t="str">
        <f t="shared" si="60"/>
        <v>TERMINAL PARA LIGAÇÃO DE CABO A BARRA DE 35.0 MM2</v>
      </c>
      <c r="F798" s="21" t="str">
        <f t="shared" si="61"/>
        <v>UND</v>
      </c>
      <c r="G798">
        <f t="shared" si="62"/>
        <v>19.09</v>
      </c>
      <c r="H798">
        <f t="shared" si="63"/>
        <v>15.09</v>
      </c>
      <c r="I798">
        <f t="shared" si="64"/>
        <v>15.09</v>
      </c>
    </row>
    <row r="799" ht="30" spans="1:9">
      <c r="A799" s="59">
        <v>152007</v>
      </c>
      <c r="B799" s="59" t="s">
        <v>3554</v>
      </c>
      <c r="C799" s="57" t="s">
        <v>2794</v>
      </c>
      <c r="D799" s="58">
        <v>26.77</v>
      </c>
      <c r="E799" s="21" t="str">
        <f t="shared" si="60"/>
        <v>TERMINAL PARA LIGAÇÃO DE CABO A BARRA DE 50.0 MM2</v>
      </c>
      <c r="F799" s="21" t="str">
        <f t="shared" si="61"/>
        <v>UND</v>
      </c>
      <c r="G799">
        <f t="shared" si="62"/>
        <v>25.87</v>
      </c>
      <c r="H799">
        <f t="shared" si="63"/>
        <v>20.45</v>
      </c>
      <c r="I799">
        <f t="shared" si="64"/>
        <v>20.45</v>
      </c>
    </row>
    <row r="800" ht="30" spans="1:9">
      <c r="A800" s="59">
        <v>152010</v>
      </c>
      <c r="B800" s="59" t="s">
        <v>3555</v>
      </c>
      <c r="C800" s="57" t="s">
        <v>2794</v>
      </c>
      <c r="D800" s="58">
        <v>27.08</v>
      </c>
      <c r="E800" s="21" t="str">
        <f t="shared" si="60"/>
        <v>TERMINAL PARA LIGAÇÃO DE CABO A BARRA DE 70 MM2</v>
      </c>
      <c r="F800" s="21" t="str">
        <f t="shared" si="61"/>
        <v>UND</v>
      </c>
      <c r="G800">
        <f t="shared" si="62"/>
        <v>26.18</v>
      </c>
      <c r="H800">
        <f t="shared" si="63"/>
        <v>20.69</v>
      </c>
      <c r="I800">
        <f t="shared" si="64"/>
        <v>20.69</v>
      </c>
    </row>
    <row r="801" ht="30" spans="1:9">
      <c r="A801" s="59">
        <v>152011</v>
      </c>
      <c r="B801" s="59" t="s">
        <v>3556</v>
      </c>
      <c r="C801" s="57" t="s">
        <v>2794</v>
      </c>
      <c r="D801" s="58">
        <v>32.7</v>
      </c>
      <c r="E801" s="21" t="str">
        <f t="shared" si="60"/>
        <v>TERMINAL PARA LIGAÇÃO DE CABO A BARRA DE 95 MM2</v>
      </c>
      <c r="F801" s="21" t="str">
        <f t="shared" si="61"/>
        <v>UND</v>
      </c>
      <c r="G801">
        <f t="shared" si="62"/>
        <v>31.6</v>
      </c>
      <c r="H801">
        <f t="shared" si="63"/>
        <v>24.98</v>
      </c>
      <c r="I801">
        <f t="shared" si="64"/>
        <v>24.98</v>
      </c>
    </row>
    <row r="802" ht="30" spans="1:9">
      <c r="A802" s="59">
        <v>152012</v>
      </c>
      <c r="B802" s="59" t="s">
        <v>3557</v>
      </c>
      <c r="C802" s="57" t="s">
        <v>2794</v>
      </c>
      <c r="D802" s="58">
        <v>48.49</v>
      </c>
      <c r="E802" s="21" t="str">
        <f t="shared" si="60"/>
        <v>TERMINAL PARA LIGAÇÃO DE CABO A BARRA DE 120 MM2</v>
      </c>
      <c r="F802" s="21" t="str">
        <f t="shared" si="61"/>
        <v>UND</v>
      </c>
      <c r="G802">
        <f t="shared" si="62"/>
        <v>46.86</v>
      </c>
      <c r="H802">
        <f t="shared" si="63"/>
        <v>37.04</v>
      </c>
      <c r="I802">
        <f t="shared" si="64"/>
        <v>37.04</v>
      </c>
    </row>
    <row r="803" ht="30" spans="1:9">
      <c r="A803" s="59">
        <v>152013</v>
      </c>
      <c r="B803" s="59" t="s">
        <v>3558</v>
      </c>
      <c r="C803" s="57" t="s">
        <v>2794</v>
      </c>
      <c r="D803" s="58">
        <v>49.79</v>
      </c>
      <c r="E803" s="21" t="str">
        <f t="shared" si="60"/>
        <v>TERMINAL PARA LIGAÇÃO DE CABO A BARRA DE 150 MM2</v>
      </c>
      <c r="F803" s="21" t="str">
        <f t="shared" si="61"/>
        <v>UND</v>
      </c>
      <c r="G803">
        <f t="shared" si="62"/>
        <v>48.13</v>
      </c>
      <c r="H803">
        <f t="shared" si="63"/>
        <v>38.04</v>
      </c>
      <c r="I803">
        <f t="shared" si="64"/>
        <v>38.04</v>
      </c>
    </row>
    <row r="804" ht="30" spans="1:9">
      <c r="A804" s="59">
        <v>152014</v>
      </c>
      <c r="B804" s="59" t="s">
        <v>3559</v>
      </c>
      <c r="C804" s="57" t="s">
        <v>2794</v>
      </c>
      <c r="D804" s="58">
        <v>55.83</v>
      </c>
      <c r="E804" s="21" t="str">
        <f t="shared" si="60"/>
        <v>TERMINAL PARA LIGAÇÃO DE CABO A BARRA DE 185 MM2</v>
      </c>
      <c r="F804" s="21" t="str">
        <f t="shared" si="61"/>
        <v>UND</v>
      </c>
      <c r="G804">
        <f t="shared" si="62"/>
        <v>53.96</v>
      </c>
      <c r="H804">
        <f t="shared" si="63"/>
        <v>42.65</v>
      </c>
      <c r="I804">
        <f t="shared" si="64"/>
        <v>42.65</v>
      </c>
    </row>
    <row r="805" ht="30" spans="1:9">
      <c r="A805" s="59">
        <v>152015</v>
      </c>
      <c r="B805" s="59" t="s">
        <v>3560</v>
      </c>
      <c r="C805" s="57" t="s">
        <v>2794</v>
      </c>
      <c r="D805" s="58">
        <v>58.05</v>
      </c>
      <c r="E805" s="21" t="str">
        <f t="shared" si="60"/>
        <v>TERMINAL PARA LIGAÇÃO DE CABO A BARRA DE 240 MM2</v>
      </c>
      <c r="F805" s="21" t="str">
        <f t="shared" si="61"/>
        <v>UND</v>
      </c>
      <c r="G805">
        <f t="shared" si="62"/>
        <v>56.11</v>
      </c>
      <c r="H805">
        <f t="shared" si="63"/>
        <v>44.35</v>
      </c>
      <c r="I805">
        <f t="shared" si="64"/>
        <v>44.35</v>
      </c>
    </row>
    <row r="806" ht="30" spans="1:9">
      <c r="A806" s="59">
        <v>152016</v>
      </c>
      <c r="B806" s="59" t="s">
        <v>3561</v>
      </c>
      <c r="C806" s="57" t="s">
        <v>2794</v>
      </c>
      <c r="D806" s="58">
        <v>60.83</v>
      </c>
      <c r="E806" s="21" t="str">
        <f t="shared" si="60"/>
        <v>TERMINAL PARA LIGAÇÃO DE CABO A BARRA DE 300 MM2</v>
      </c>
      <c r="F806" s="21" t="str">
        <f t="shared" si="61"/>
        <v>UND</v>
      </c>
      <c r="G806">
        <f t="shared" si="62"/>
        <v>58.79</v>
      </c>
      <c r="H806">
        <f t="shared" si="63"/>
        <v>46.47</v>
      </c>
      <c r="I806">
        <f t="shared" si="64"/>
        <v>46.47</v>
      </c>
    </row>
    <row r="807" ht="30" spans="1:9">
      <c r="A807" s="59">
        <v>152025</v>
      </c>
      <c r="B807" s="59" t="s">
        <v>3562</v>
      </c>
      <c r="C807" s="57" t="s">
        <v>2794</v>
      </c>
      <c r="D807" s="58">
        <v>210.8</v>
      </c>
      <c r="E807" s="21" t="str">
        <f t="shared" si="60"/>
        <v>TERMINAL PARA LIGAÇÃO DE CABO A BARRA DUPLO DE 185 MM2</v>
      </c>
      <c r="F807" s="21" t="str">
        <f t="shared" si="61"/>
        <v>UND</v>
      </c>
      <c r="G807">
        <f t="shared" si="62"/>
        <v>203.75</v>
      </c>
      <c r="H807">
        <f t="shared" si="63"/>
        <v>161.04</v>
      </c>
      <c r="I807">
        <f t="shared" si="64"/>
        <v>161.04</v>
      </c>
    </row>
    <row r="808" ht="30" spans="1:9">
      <c r="A808" s="59">
        <v>152026</v>
      </c>
      <c r="B808" s="59" t="s">
        <v>3563</v>
      </c>
      <c r="C808" s="57" t="s">
        <v>2794</v>
      </c>
      <c r="D808" s="58">
        <v>223.39</v>
      </c>
      <c r="E808" s="21" t="str">
        <f t="shared" si="60"/>
        <v>TERMINAL PARA LIGAÇÃO DE CABO A BARRA DUPLO DE 240 MM2</v>
      </c>
      <c r="F808" s="21" t="str">
        <f t="shared" si="61"/>
        <v>UND</v>
      </c>
      <c r="G808">
        <f t="shared" si="62"/>
        <v>215.92</v>
      </c>
      <c r="H808">
        <f t="shared" si="63"/>
        <v>170.66</v>
      </c>
      <c r="I808">
        <f t="shared" si="64"/>
        <v>170.66</v>
      </c>
    </row>
    <row r="809" ht="30" spans="1:9">
      <c r="A809" s="59">
        <v>152027</v>
      </c>
      <c r="B809" s="59" t="s">
        <v>3564</v>
      </c>
      <c r="C809" s="57" t="s">
        <v>2794</v>
      </c>
      <c r="D809" s="58">
        <v>293.41</v>
      </c>
      <c r="E809" s="21" t="str">
        <f t="shared" si="60"/>
        <v>TERMINAL PARA LIGAÇÃO DE CABO A BARRA DUPLO DE 300 MM2</v>
      </c>
      <c r="F809" s="21" t="str">
        <f t="shared" si="61"/>
        <v>UND</v>
      </c>
      <c r="G809">
        <f t="shared" si="62"/>
        <v>283.59</v>
      </c>
      <c r="H809">
        <f t="shared" si="63"/>
        <v>224.15</v>
      </c>
      <c r="I809">
        <f t="shared" si="64"/>
        <v>224.15</v>
      </c>
    </row>
    <row r="810" spans="1:9">
      <c r="A810" s="59">
        <v>152030</v>
      </c>
      <c r="B810" s="59" t="s">
        <v>3565</v>
      </c>
      <c r="C810" s="57" t="s">
        <v>2794</v>
      </c>
      <c r="D810" s="58">
        <v>10.14</v>
      </c>
      <c r="E810" s="21" t="str">
        <f t="shared" si="60"/>
        <v>CONECTOR SPLIT BOLT PARA CABO DE 4.0 MM2</v>
      </c>
      <c r="F810" s="21" t="str">
        <f t="shared" si="61"/>
        <v>UND</v>
      </c>
      <c r="G810">
        <f t="shared" si="62"/>
        <v>9.81</v>
      </c>
      <c r="H810">
        <f t="shared" si="63"/>
        <v>7.75</v>
      </c>
      <c r="I810">
        <f t="shared" si="64"/>
        <v>7.75</v>
      </c>
    </row>
    <row r="811" ht="30" spans="1:9">
      <c r="A811" s="59">
        <v>152031</v>
      </c>
      <c r="B811" s="59" t="s">
        <v>3566</v>
      </c>
      <c r="C811" s="57" t="s">
        <v>2794</v>
      </c>
      <c r="D811" s="58">
        <v>16.55</v>
      </c>
      <c r="E811" s="21" t="str">
        <f t="shared" si="60"/>
        <v>CONECTOR SPLIT BOLT PARA CABO DE 35.0 MM2</v>
      </c>
      <c r="F811" s="21" t="str">
        <f t="shared" si="61"/>
        <v>UND</v>
      </c>
      <c r="G811">
        <f t="shared" si="62"/>
        <v>15.99</v>
      </c>
      <c r="H811">
        <f t="shared" si="63"/>
        <v>12.64</v>
      </c>
      <c r="I811">
        <f t="shared" si="64"/>
        <v>12.64</v>
      </c>
    </row>
    <row r="812" ht="30" spans="1:9">
      <c r="A812" s="59">
        <v>152033</v>
      </c>
      <c r="B812" s="59" t="s">
        <v>3567</v>
      </c>
      <c r="C812" s="57" t="s">
        <v>2794</v>
      </c>
      <c r="D812" s="58">
        <v>15.97</v>
      </c>
      <c r="E812" s="21" t="str">
        <f t="shared" si="60"/>
        <v>CONECTOR PORCELANA 3 POLOS PARA CABOS DE #4,0MM2</v>
      </c>
      <c r="F812" s="21" t="str">
        <f t="shared" si="61"/>
        <v>UND</v>
      </c>
      <c r="G812">
        <f t="shared" si="62"/>
        <v>15.44</v>
      </c>
      <c r="H812">
        <f t="shared" si="63"/>
        <v>12.2</v>
      </c>
      <c r="I812">
        <f t="shared" si="64"/>
        <v>12.2</v>
      </c>
    </row>
    <row r="813" ht="30" spans="1:9">
      <c r="A813" s="59">
        <v>152034</v>
      </c>
      <c r="B813" s="59" t="s">
        <v>3568</v>
      </c>
      <c r="C813" s="57" t="s">
        <v>2794</v>
      </c>
      <c r="D813" s="58">
        <v>15.97</v>
      </c>
      <c r="E813" s="21" t="str">
        <f t="shared" si="60"/>
        <v>CONECTOR PORCELANA 3 POLOS PARA CABO DE #6,0MM2</v>
      </c>
      <c r="F813" s="21" t="str">
        <f t="shared" si="61"/>
        <v>UND</v>
      </c>
      <c r="G813">
        <f t="shared" si="62"/>
        <v>15.44</v>
      </c>
      <c r="H813">
        <f t="shared" si="63"/>
        <v>12.2</v>
      </c>
      <c r="I813">
        <f t="shared" si="64"/>
        <v>12.2</v>
      </c>
    </row>
    <row r="814" ht="30" spans="1:9">
      <c r="A814" s="59">
        <v>152035</v>
      </c>
      <c r="B814" s="59" t="s">
        <v>3569</v>
      </c>
      <c r="C814" s="57" t="s">
        <v>2794</v>
      </c>
      <c r="D814" s="58">
        <v>19.79</v>
      </c>
      <c r="E814" s="21" t="str">
        <f t="shared" si="60"/>
        <v>CONECTOR PORCELANA 3 POLOS PARA CABOS DE #10,0MM2</v>
      </c>
      <c r="F814" s="21" t="str">
        <f t="shared" si="61"/>
        <v>UND</v>
      </c>
      <c r="G814">
        <f t="shared" si="62"/>
        <v>19.13</v>
      </c>
      <c r="H814">
        <f t="shared" si="63"/>
        <v>15.12</v>
      </c>
      <c r="I814">
        <f t="shared" si="64"/>
        <v>15.12</v>
      </c>
    </row>
    <row r="815" spans="1:9">
      <c r="A815" s="59">
        <v>152040</v>
      </c>
      <c r="B815" s="59" t="s">
        <v>3570</v>
      </c>
      <c r="C815" s="57" t="s">
        <v>2794</v>
      </c>
      <c r="D815" s="58">
        <v>25.91</v>
      </c>
      <c r="E815" s="21" t="str">
        <f t="shared" si="60"/>
        <v>PRENSA CABOS PARA ELETRODUTO 1/2"</v>
      </c>
      <c r="F815" s="21" t="str">
        <f t="shared" si="61"/>
        <v>UND</v>
      </c>
      <c r="G815">
        <f t="shared" si="62"/>
        <v>25.04</v>
      </c>
      <c r="H815">
        <f t="shared" si="63"/>
        <v>19.79</v>
      </c>
      <c r="I815">
        <f t="shared" si="64"/>
        <v>19.79</v>
      </c>
    </row>
    <row r="816" spans="1:9">
      <c r="A816" s="59">
        <v>152041</v>
      </c>
      <c r="B816" s="59" t="s">
        <v>3571</v>
      </c>
      <c r="C816" s="57" t="s">
        <v>2794</v>
      </c>
      <c r="D816" s="58">
        <v>27.15</v>
      </c>
      <c r="E816" s="21" t="str">
        <f t="shared" si="60"/>
        <v>PRENSA CABOS PARA ELETRODUTO 3/4"</v>
      </c>
      <c r="F816" s="21" t="str">
        <f t="shared" si="61"/>
        <v>UND</v>
      </c>
      <c r="G816">
        <f t="shared" si="62"/>
        <v>26.24</v>
      </c>
      <c r="H816">
        <f t="shared" si="63"/>
        <v>20.74</v>
      </c>
      <c r="I816">
        <f t="shared" si="64"/>
        <v>20.74</v>
      </c>
    </row>
    <row r="817" spans="1:9">
      <c r="A817" s="59">
        <v>152042</v>
      </c>
      <c r="B817" s="59" t="s">
        <v>3572</v>
      </c>
      <c r="C817" s="57" t="s">
        <v>2794</v>
      </c>
      <c r="D817" s="58">
        <v>32.41</v>
      </c>
      <c r="E817" s="21" t="str">
        <f t="shared" si="60"/>
        <v>PRENSA CABOS PARA ELETRODUTO DE 1"</v>
      </c>
      <c r="F817" s="21" t="str">
        <f t="shared" si="61"/>
        <v>UND</v>
      </c>
      <c r="G817">
        <f t="shared" si="62"/>
        <v>31.33</v>
      </c>
      <c r="H817">
        <f t="shared" si="63"/>
        <v>24.76</v>
      </c>
      <c r="I817">
        <f t="shared" si="64"/>
        <v>24.76</v>
      </c>
    </row>
    <row r="818" spans="1:9">
      <c r="A818" s="56">
        <v>16</v>
      </c>
      <c r="B818" s="56" t="s">
        <v>3573</v>
      </c>
      <c r="C818" s="57"/>
      <c r="D818" s="58"/>
      <c r="E818" s="21" t="str">
        <f t="shared" si="60"/>
        <v>OUTRAS INSTALAÇÕES</v>
      </c>
      <c r="F818" s="21" t="str">
        <f t="shared" si="61"/>
        <v/>
      </c>
      <c r="G818">
        <f t="shared" si="62"/>
        <v>0</v>
      </c>
      <c r="H818">
        <f t="shared" si="63"/>
        <v>0</v>
      </c>
      <c r="I818">
        <f t="shared" si="64"/>
        <v>0</v>
      </c>
    </row>
    <row r="819" spans="1:9">
      <c r="A819" s="56">
        <v>1601</v>
      </c>
      <c r="B819" s="56" t="s">
        <v>3574</v>
      </c>
      <c r="C819" s="57"/>
      <c r="D819" s="58"/>
      <c r="E819" s="21" t="str">
        <f t="shared" si="60"/>
        <v>INSTALAÇÃO DE TELEFONE</v>
      </c>
      <c r="F819" s="21" t="str">
        <f t="shared" si="61"/>
        <v/>
      </c>
      <c r="G819">
        <f t="shared" si="62"/>
        <v>0</v>
      </c>
      <c r="H819">
        <f t="shared" si="63"/>
        <v>0</v>
      </c>
      <c r="I819">
        <f t="shared" si="64"/>
        <v>0</v>
      </c>
    </row>
    <row r="820" ht="45" spans="1:9">
      <c r="A820" s="59">
        <v>160105</v>
      </c>
      <c r="B820" s="59" t="s">
        <v>3575</v>
      </c>
      <c r="C820" s="57" t="s">
        <v>2794</v>
      </c>
      <c r="D820" s="60">
        <v>1099.93</v>
      </c>
      <c r="E820" s="21" t="str">
        <f t="shared" si="60"/>
        <v>CAIXA DE TELEFONE EM CHAPA DE AÇO PADRÃO TELEBRAS N. 6, 1200X1200X150 MM, COM FUNDO DE MADEIRA</v>
      </c>
      <c r="F820" s="21" t="str">
        <f t="shared" si="61"/>
        <v>UND</v>
      </c>
      <c r="G820">
        <f t="shared" si="62"/>
        <v>1063.12</v>
      </c>
      <c r="H820">
        <f t="shared" si="63"/>
        <v>840.28</v>
      </c>
      <c r="I820">
        <f t="shared" si="64"/>
        <v>840.28</v>
      </c>
    </row>
    <row r="821" ht="60" spans="1:9">
      <c r="A821" s="59">
        <v>160106</v>
      </c>
      <c r="B821" s="59" t="s">
        <v>3576</v>
      </c>
      <c r="C821" s="57" t="s">
        <v>2794</v>
      </c>
      <c r="D821" s="58">
        <v>311.37</v>
      </c>
      <c r="E821" s="21" t="str">
        <f t="shared" si="60"/>
        <v>ATERRAMENTO COM HASTE DE TERRA 5/8"X2.40M, CABO DE COBRE NÚ 6MM2 EM CAIXA DE CONCRETO DE DIMENSÕES INTERNAS DE 30X30X30CM</v>
      </c>
      <c r="F821" s="21" t="str">
        <f t="shared" si="61"/>
        <v>UND</v>
      </c>
      <c r="G821">
        <f t="shared" si="62"/>
        <v>300.95</v>
      </c>
      <c r="H821">
        <f t="shared" si="63"/>
        <v>237.87</v>
      </c>
      <c r="I821">
        <f t="shared" si="64"/>
        <v>237.87</v>
      </c>
    </row>
    <row r="822" ht="45" spans="1:9">
      <c r="A822" s="59">
        <v>160108</v>
      </c>
      <c r="B822" s="59" t="s">
        <v>3577</v>
      </c>
      <c r="C822" s="57" t="s">
        <v>2794</v>
      </c>
      <c r="D822" s="58">
        <v>105.19</v>
      </c>
      <c r="E822" s="21" t="str">
        <f t="shared" si="60"/>
        <v>CAIXA DE TELEFONE EM CHAPA DE AÇO PADRÃO TELEBRAS DO TIPO CIE-2 200X200X120MM</v>
      </c>
      <c r="F822" s="21" t="str">
        <f t="shared" si="61"/>
        <v>UND</v>
      </c>
      <c r="G822">
        <f t="shared" si="62"/>
        <v>101.67</v>
      </c>
      <c r="H822">
        <f t="shared" si="63"/>
        <v>80.36</v>
      </c>
      <c r="I822">
        <f t="shared" si="64"/>
        <v>80.36</v>
      </c>
    </row>
    <row r="823" ht="45" spans="1:9">
      <c r="A823" s="59">
        <v>160110</v>
      </c>
      <c r="B823" s="59" t="s">
        <v>3578</v>
      </c>
      <c r="C823" s="57" t="s">
        <v>2794</v>
      </c>
      <c r="D823" s="58">
        <v>319.49</v>
      </c>
      <c r="E823" s="21" t="str">
        <f t="shared" si="60"/>
        <v>CAIXA DE TELEFONE EM CHAPA DE AÇO PADRÃO TELEBRAS DO TIPO CIE-4 600X600X120 MM</v>
      </c>
      <c r="F823" s="21" t="str">
        <f t="shared" si="61"/>
        <v>UND</v>
      </c>
      <c r="G823">
        <f t="shared" si="62"/>
        <v>308.8</v>
      </c>
      <c r="H823">
        <f t="shared" si="63"/>
        <v>244.07</v>
      </c>
      <c r="I823">
        <f t="shared" si="64"/>
        <v>244.07</v>
      </c>
    </row>
    <row r="824" ht="60" spans="1:9">
      <c r="A824" s="59">
        <v>160111</v>
      </c>
      <c r="B824" s="59" t="s">
        <v>3579</v>
      </c>
      <c r="C824" s="57" t="s">
        <v>2794</v>
      </c>
      <c r="D824" s="58">
        <v>902.96</v>
      </c>
      <c r="E824" s="21" t="str">
        <f t="shared" si="60"/>
        <v>CAIXA PARA TELEFONE PADRÃO TELEMAR, DIM. 1070 X 520 X 500 MM, COM TAMPA DE FERRO TIPO R2, ASSENTADA COM ARGAMASSA DE CIMENTO, CAL E AREIA</v>
      </c>
      <c r="F824" s="21" t="str">
        <f t="shared" si="61"/>
        <v>UND</v>
      </c>
      <c r="G824">
        <f t="shared" si="62"/>
        <v>872.75</v>
      </c>
      <c r="H824">
        <f t="shared" si="63"/>
        <v>689.81</v>
      </c>
      <c r="I824">
        <f t="shared" si="64"/>
        <v>689.81</v>
      </c>
    </row>
    <row r="825" ht="30" spans="1:9">
      <c r="A825" s="59">
        <v>160115</v>
      </c>
      <c r="B825" s="59" t="s">
        <v>3580</v>
      </c>
      <c r="C825" s="57" t="s">
        <v>2789</v>
      </c>
      <c r="D825" s="58">
        <v>17.83</v>
      </c>
      <c r="E825" s="21" t="str">
        <f t="shared" si="60"/>
        <v>CABO TELEFÔNICO CI, DIÂMETRO DO CONDUTOR 50MM, 30 PARES</v>
      </c>
      <c r="F825" s="21" t="str">
        <f t="shared" si="61"/>
        <v>M</v>
      </c>
      <c r="G825">
        <f t="shared" si="62"/>
        <v>17.23</v>
      </c>
      <c r="H825">
        <f t="shared" si="63"/>
        <v>13.62</v>
      </c>
      <c r="I825">
        <f t="shared" si="64"/>
        <v>13.62</v>
      </c>
    </row>
    <row r="826" ht="30" spans="1:9">
      <c r="A826" s="59">
        <v>160120</v>
      </c>
      <c r="B826" s="59" t="s">
        <v>3581</v>
      </c>
      <c r="C826" s="57" t="s">
        <v>2794</v>
      </c>
      <c r="D826" s="58">
        <v>32.76</v>
      </c>
      <c r="E826" s="21" t="str">
        <f t="shared" si="60"/>
        <v>TOMADA PARA TELEFONE COM CONECTOR RJ 11</v>
      </c>
      <c r="F826" s="21" t="str">
        <f t="shared" si="61"/>
        <v>UND</v>
      </c>
      <c r="G826">
        <f t="shared" si="62"/>
        <v>31.67</v>
      </c>
      <c r="H826">
        <f t="shared" si="63"/>
        <v>25.03</v>
      </c>
      <c r="I826">
        <f t="shared" si="64"/>
        <v>25.03</v>
      </c>
    </row>
    <row r="827" spans="1:9">
      <c r="A827" s="56">
        <v>1602</v>
      </c>
      <c r="B827" s="56" t="s">
        <v>3582</v>
      </c>
      <c r="C827" s="57"/>
      <c r="D827" s="58"/>
      <c r="E827" s="21" t="str">
        <f t="shared" si="60"/>
        <v>INSTALAÇÃO DE GÁS</v>
      </c>
      <c r="F827" s="21" t="str">
        <f t="shared" si="61"/>
        <v/>
      </c>
      <c r="G827">
        <f t="shared" si="62"/>
        <v>0</v>
      </c>
      <c r="H827">
        <f t="shared" si="63"/>
        <v>0</v>
      </c>
      <c r="I827">
        <f t="shared" si="64"/>
        <v>0</v>
      </c>
    </row>
    <row r="828" ht="90" spans="1:9">
      <c r="A828" s="59">
        <v>160207</v>
      </c>
      <c r="B828" s="59" t="s">
        <v>3583</v>
      </c>
      <c r="C828" s="57" t="s">
        <v>2794</v>
      </c>
      <c r="D828" s="60">
        <v>6841.7</v>
      </c>
      <c r="E828" s="21" t="str">
        <f t="shared" si="60"/>
        <v>ABRIGO DE GÁS PARA 2 CILINDROS 45 KG, EXEC. EM ALV. BLOCO CONC CHEIO,DIM 2.10X0.85X1.50M, INCLUSIVE CILINDROS E REDE INTERNA DO ABRIGO COMPREENDENDO TUBOS E VÁLVULAS DE ESFERA QUE INTERLIGAM OS CILINDROS</v>
      </c>
      <c r="F828" s="21" t="str">
        <f t="shared" si="61"/>
        <v>UND</v>
      </c>
      <c r="G828">
        <f t="shared" si="62"/>
        <v>6612.77</v>
      </c>
      <c r="H828">
        <f t="shared" si="63"/>
        <v>5226.66</v>
      </c>
      <c r="I828">
        <f t="shared" si="64"/>
        <v>5226.66</v>
      </c>
    </row>
    <row r="829" ht="90" spans="1:9">
      <c r="A829" s="59">
        <v>160208</v>
      </c>
      <c r="B829" s="59" t="s">
        <v>3584</v>
      </c>
      <c r="C829" s="57" t="s">
        <v>2794</v>
      </c>
      <c r="D829" s="60">
        <v>12147.43</v>
      </c>
      <c r="E829" s="21" t="str">
        <f t="shared" si="60"/>
        <v>ABRIGO DE GÁS PARA 4 CILINDROS 45KG , EXEC. EM ALV BLOCO CONCRETO, DIM.4.05X0,85X2.10M, INCLUSIVE CILINDROS E REDE INTERNA DO ABRIGO COMPREENDENDO TUBOS E VÁLVULAS DE ESFERA QUE INTERLIGAM OS CILINDROS</v>
      </c>
      <c r="F829" s="21" t="str">
        <f t="shared" si="61"/>
        <v>UND</v>
      </c>
      <c r="G829">
        <f t="shared" si="62"/>
        <v>11740.97</v>
      </c>
      <c r="H829">
        <f t="shared" si="63"/>
        <v>9279.93</v>
      </c>
      <c r="I829">
        <f t="shared" si="64"/>
        <v>9279.93</v>
      </c>
    </row>
    <row r="830" spans="1:9">
      <c r="A830" s="56">
        <v>1603</v>
      </c>
      <c r="B830" s="56" t="s">
        <v>3585</v>
      </c>
      <c r="C830" s="57"/>
      <c r="D830" s="58"/>
      <c r="E830" s="21" t="str">
        <f t="shared" si="60"/>
        <v>INSTALAÇÃO DE PÁRA-RAIO</v>
      </c>
      <c r="F830" s="21" t="str">
        <f t="shared" si="61"/>
        <v/>
      </c>
      <c r="G830">
        <f t="shared" si="62"/>
        <v>0</v>
      </c>
      <c r="H830">
        <f t="shared" si="63"/>
        <v>0</v>
      </c>
      <c r="I830">
        <f t="shared" si="64"/>
        <v>0</v>
      </c>
    </row>
    <row r="831" ht="45" spans="1:9">
      <c r="A831" s="59">
        <v>160303</v>
      </c>
      <c r="B831" s="59" t="s">
        <v>3586</v>
      </c>
      <c r="C831" s="57" t="s">
        <v>2794</v>
      </c>
      <c r="D831" s="58">
        <v>311.37</v>
      </c>
      <c r="E831" s="21" t="str">
        <f t="shared" si="60"/>
        <v>ATERRAMENTO COM HASTE TERRA 5/8" X 2.40, CABO DE COBRE NU 6MM2, INCLUSIVE CAIXA DE CONCRETO 30 X 30 CM</v>
      </c>
      <c r="F831" s="21" t="str">
        <f t="shared" si="61"/>
        <v>UND</v>
      </c>
      <c r="G831">
        <f t="shared" si="62"/>
        <v>300.95</v>
      </c>
      <c r="H831">
        <f t="shared" si="63"/>
        <v>237.87</v>
      </c>
      <c r="I831">
        <f t="shared" si="64"/>
        <v>237.87</v>
      </c>
    </row>
    <row r="832" ht="75" spans="1:9">
      <c r="A832" s="59">
        <v>160304</v>
      </c>
      <c r="B832" s="59" t="s">
        <v>3587</v>
      </c>
      <c r="C832" s="57" t="s">
        <v>2794</v>
      </c>
      <c r="D832" s="58">
        <v>792.29</v>
      </c>
      <c r="E832" s="21" t="str">
        <f t="shared" si="60"/>
        <v>PÁRA-RAIOS TIPO FRANKLIM INCLUINDO BASE DE FIXAÇÃO, CONJUNTO DE CONTRAVENTAGEM C/ABRAÇADEIRA P/3 ESTAIS EM TUBO E DEMAIS ACESSÓRIOS C/EXCEÇÃO DO CABO DE COBRE DE DESCIDA E SUPORTES ISOLADORES</v>
      </c>
      <c r="F832" s="21" t="str">
        <f t="shared" si="61"/>
        <v>UND</v>
      </c>
      <c r="G832">
        <f t="shared" si="62"/>
        <v>765.77</v>
      </c>
      <c r="H832">
        <f t="shared" si="63"/>
        <v>605.26</v>
      </c>
      <c r="I832">
        <f t="shared" si="64"/>
        <v>605.26</v>
      </c>
    </row>
    <row r="833" ht="45" spans="1:9">
      <c r="A833" s="59">
        <v>160305</v>
      </c>
      <c r="B833" s="59" t="s">
        <v>3588</v>
      </c>
      <c r="C833" s="57" t="s">
        <v>2789</v>
      </c>
      <c r="D833" s="58">
        <v>69.46</v>
      </c>
      <c r="E833" s="21" t="str">
        <f t="shared" ref="E833:E896" si="65">UPPER(B833)</f>
        <v>CONDUTOR DE COBRE NÚ, SEÇÃO DE 35MM2, INCLUSIVE SUPORTES ISOLADORES E ACESSÓRIOS DE FIXAÇÃO, CONFORME PROJETO</v>
      </c>
      <c r="F833" s="21" t="str">
        <f t="shared" ref="F833:F896" si="66">UPPER(C833)</f>
        <v>M</v>
      </c>
      <c r="G833">
        <f t="shared" si="62"/>
        <v>67.13</v>
      </c>
      <c r="H833">
        <f t="shared" si="63"/>
        <v>53.06</v>
      </c>
      <c r="I833">
        <f t="shared" si="64"/>
        <v>53.06</v>
      </c>
    </row>
    <row r="834" ht="60" spans="1:9">
      <c r="A834" s="59">
        <v>160308</v>
      </c>
      <c r="B834" s="59" t="s">
        <v>3589</v>
      </c>
      <c r="C834" s="57" t="s">
        <v>2789</v>
      </c>
      <c r="D834" s="58">
        <v>34.37</v>
      </c>
      <c r="E834" s="21" t="str">
        <f t="shared" si="65"/>
        <v>CABO CONDUTOR DE COBRE ELETROLÍTICO NU, TEMPERA MEIO DURA, ENCORDOAMENTO CLASSE 2, PARA ATERRAMENTO, DIAM. 50MM2</v>
      </c>
      <c r="F834" s="21" t="str">
        <f t="shared" si="66"/>
        <v>M</v>
      </c>
      <c r="G834">
        <f t="shared" si="62"/>
        <v>33.22</v>
      </c>
      <c r="H834">
        <f t="shared" si="63"/>
        <v>26.26</v>
      </c>
      <c r="I834">
        <f t="shared" si="64"/>
        <v>26.26</v>
      </c>
    </row>
    <row r="835" ht="90" spans="1:9">
      <c r="A835" s="59">
        <v>160309</v>
      </c>
      <c r="B835" s="59" t="s">
        <v>3590</v>
      </c>
      <c r="C835" s="57" t="s">
        <v>2794</v>
      </c>
      <c r="D835" s="58">
        <v>44.56</v>
      </c>
      <c r="E835" s="21" t="str">
        <f t="shared" si="65"/>
        <v>TERMINAL AÉREO EM LATÃO (CAPTOR), COM CONECTOR E FIXAÇÃO HORIZONTAL 5/16"X250MM, REF. TEL-024, INCLUSIVE VEDAÇÃO DOS FUROS COM POLIURETANO REF. TEL 5905, MARCA DE REF. TERMOTÉCNICA OU EQUIVALENTE</v>
      </c>
      <c r="F835" s="21" t="str">
        <f t="shared" si="66"/>
        <v>UND</v>
      </c>
      <c r="G835">
        <f t="shared" si="62"/>
        <v>43.07</v>
      </c>
      <c r="H835">
        <f t="shared" si="63"/>
        <v>34.04</v>
      </c>
      <c r="I835">
        <f t="shared" si="64"/>
        <v>34.04</v>
      </c>
    </row>
    <row r="836" ht="60" spans="1:9">
      <c r="A836" s="59">
        <v>160310</v>
      </c>
      <c r="B836" s="59" t="s">
        <v>3591</v>
      </c>
      <c r="C836" s="57" t="s">
        <v>2794</v>
      </c>
      <c r="D836" s="58">
        <v>53.09</v>
      </c>
      <c r="E836" s="21" t="str">
        <f t="shared" si="65"/>
        <v>CONECTOR DE MEDIÇÃO EM LATÃO COM 2 PARAFUSOS PARA CABOS DE 16 A 50 MM2, REF. TEL-562, TERMOTÉCNICA OU EQUIVALENTE</v>
      </c>
      <c r="F836" s="21" t="str">
        <f t="shared" si="66"/>
        <v>UND</v>
      </c>
      <c r="G836">
        <f t="shared" si="62"/>
        <v>51.32</v>
      </c>
      <c r="H836">
        <f t="shared" si="63"/>
        <v>40.56</v>
      </c>
      <c r="I836">
        <f t="shared" si="64"/>
        <v>40.56</v>
      </c>
    </row>
    <row r="837" ht="30" spans="1:9">
      <c r="A837" s="59">
        <v>160311</v>
      </c>
      <c r="B837" s="59" t="s">
        <v>3493</v>
      </c>
      <c r="C837" s="57" t="s">
        <v>2794</v>
      </c>
      <c r="D837" s="58">
        <v>112.95</v>
      </c>
      <c r="E837" s="21" t="str">
        <f t="shared" si="65"/>
        <v>HASTE DE TERRA TIPO COPPERWELD - 5/8" X 2.40M</v>
      </c>
      <c r="F837" s="21" t="str">
        <f t="shared" si="66"/>
        <v>UND</v>
      </c>
      <c r="G837">
        <f t="shared" si="62"/>
        <v>109.17</v>
      </c>
      <c r="H837">
        <f t="shared" si="63"/>
        <v>86.29</v>
      </c>
      <c r="I837">
        <f t="shared" si="64"/>
        <v>86.29</v>
      </c>
    </row>
    <row r="838" ht="75" spans="1:9">
      <c r="A838" s="59">
        <v>160312</v>
      </c>
      <c r="B838" s="59" t="s">
        <v>3592</v>
      </c>
      <c r="C838" s="57" t="s">
        <v>2794</v>
      </c>
      <c r="D838" s="58">
        <v>43.11</v>
      </c>
      <c r="E838" s="21" t="str">
        <f t="shared" si="65"/>
        <v>KIT COMPLETO PARA SOLDA EXOTÉRMICA (MOLDE HCL 5/8" REF: TEL905611 / CARTUCHO N° 115 REF: TEL 909115 / ALICATE Z 201 REF: TEL 998201), MARCA DE REFERÊNCIA TERMOTÉCNICA OU EQUIVALENTE</v>
      </c>
      <c r="F838" s="21" t="str">
        <f t="shared" si="66"/>
        <v>UND</v>
      </c>
      <c r="G838">
        <f t="shared" si="62"/>
        <v>41.66</v>
      </c>
      <c r="H838">
        <f t="shared" si="63"/>
        <v>32.93</v>
      </c>
      <c r="I838">
        <f t="shared" si="64"/>
        <v>32.93</v>
      </c>
    </row>
    <row r="839" ht="90" spans="1:9">
      <c r="A839" s="59">
        <v>160313</v>
      </c>
      <c r="B839" s="59" t="s">
        <v>3593</v>
      </c>
      <c r="C839" s="57" t="s">
        <v>2794</v>
      </c>
      <c r="D839" s="58">
        <v>47.6</v>
      </c>
      <c r="E839" s="21" t="str">
        <f t="shared" si="65"/>
        <v>FIXADOR UNIVERSAL LATÃO ESTANHADO P/ CABOS 16 A 70 MM2 REF. 5024, INCL. PARAFUSO SEXTAVADO M6X45MM, ARRUELA LISA 1/4", BUCHA Nº8, VEDAÇÃO DOS FUROS C/ POLIURETANO REF. 5905, MARCA DE REF. TERMOTÉCNICA OU EQUIVALENTE</v>
      </c>
      <c r="F839" s="21" t="str">
        <f t="shared" si="66"/>
        <v>UND</v>
      </c>
      <c r="G839">
        <f t="shared" si="62"/>
        <v>46</v>
      </c>
      <c r="H839">
        <f t="shared" si="63"/>
        <v>36.36</v>
      </c>
      <c r="I839">
        <f t="shared" si="64"/>
        <v>36.36</v>
      </c>
    </row>
    <row r="840" ht="90" spans="1:9">
      <c r="A840" s="59">
        <v>160314</v>
      </c>
      <c r="B840" s="59" t="s">
        <v>3594</v>
      </c>
      <c r="C840" s="57" t="s">
        <v>2794</v>
      </c>
      <c r="D840" s="58">
        <v>805.23</v>
      </c>
      <c r="E840" s="21" t="str">
        <f t="shared" si="65"/>
        <v>MASTRO SIMPLES 3MX1.1/2", UMA DESCIDA, INCL. BASE DE FIXAÇÃO, CAPTOR, CONJ.DE CONTRAVENTAGEM C/ABRAÇADEIRA P/3 ESTAIS EM TUBO E DEMAIS ACESSÓRIOS, EXCL. CABO DE COBRE DE DESCIDA E SUPORTES ISOLADORES, REF.TERMOTÉCNICA OU EQUIV.</v>
      </c>
      <c r="F840" s="21" t="str">
        <f t="shared" si="66"/>
        <v>UND</v>
      </c>
      <c r="G840">
        <f t="shared" ref="G840:G903" si="67">ROUND(H840*(1+$G$1),2)</f>
        <v>778.29</v>
      </c>
      <c r="H840">
        <f t="shared" ref="H840:H903" si="68">I840</f>
        <v>615.15</v>
      </c>
      <c r="I840">
        <f t="shared" ref="I840:I903" si="69">ROUND(D840/(1+$E$1),2)</f>
        <v>615.15</v>
      </c>
    </row>
    <row r="841" ht="90" spans="1:9">
      <c r="A841" s="59">
        <v>160315</v>
      </c>
      <c r="B841" s="59" t="s">
        <v>3595</v>
      </c>
      <c r="C841" s="57" t="s">
        <v>2794</v>
      </c>
      <c r="D841" s="60">
        <v>1114.6</v>
      </c>
      <c r="E841" s="21" t="str">
        <f t="shared" si="65"/>
        <v>MASTRO TELESCÓPICO 5MX2", UMA DESCIDA, INCL. BASE DE FIXAÇÃO, CAPTOR, CONJ.DE CONTRAVENTAGEM C/ABRAÇADEIRA P/3 ESTAIS EM TUBO E DEMAIS ACESSÓRIOS EXCL. CABO DE COBRE DE DESCIDA E SUPORTES ISOLADORES, REF. TERMOTÉCNICA OU EQUIV.</v>
      </c>
      <c r="F841" s="21" t="str">
        <f t="shared" si="66"/>
        <v>UND</v>
      </c>
      <c r="G841">
        <f t="shared" si="67"/>
        <v>1077.31</v>
      </c>
      <c r="H841">
        <f t="shared" si="68"/>
        <v>851.49</v>
      </c>
      <c r="I841">
        <f t="shared" si="69"/>
        <v>851.49</v>
      </c>
    </row>
    <row r="842" ht="60" spans="1:9">
      <c r="A842" s="59">
        <v>160316</v>
      </c>
      <c r="B842" s="59" t="s">
        <v>3596</v>
      </c>
      <c r="C842" s="57" t="s">
        <v>2794</v>
      </c>
      <c r="D842" s="58">
        <v>98.75</v>
      </c>
      <c r="E842" s="21" t="str">
        <f t="shared" si="65"/>
        <v>CAIXA DE INSPEÇÃO EM PVC, DIÂMETRO 300 MM, REF TEL-552, MARCA DE REFERÊNCIA TERMOTÉCNICA OU EQUIVALENTE, INCLUSIVE ESCAVAÇÃO E REATERRO</v>
      </c>
      <c r="F842" s="21" t="str">
        <f t="shared" si="66"/>
        <v>UND</v>
      </c>
      <c r="G842">
        <f t="shared" si="67"/>
        <v>95.45</v>
      </c>
      <c r="H842">
        <f t="shared" si="68"/>
        <v>75.44</v>
      </c>
      <c r="I842">
        <f t="shared" si="69"/>
        <v>75.44</v>
      </c>
    </row>
    <row r="843" ht="45" spans="1:9">
      <c r="A843" s="59">
        <v>160317</v>
      </c>
      <c r="B843" s="59" t="s">
        <v>3597</v>
      </c>
      <c r="C843" s="57" t="s">
        <v>2789</v>
      </c>
      <c r="D843" s="58">
        <v>34.37</v>
      </c>
      <c r="E843" s="21" t="str">
        <f t="shared" si="65"/>
        <v>CABO DE COBRE NÚ 50MM2, REF. TEL 5750, MARCA DE REFERÊNCIA TERMOTÉCNICA OU EQUIVALENTE</v>
      </c>
      <c r="F843" s="21" t="str">
        <f t="shared" si="66"/>
        <v>M</v>
      </c>
      <c r="G843">
        <f t="shared" si="67"/>
        <v>33.22</v>
      </c>
      <c r="H843">
        <f t="shared" si="68"/>
        <v>26.26</v>
      </c>
      <c r="I843">
        <f t="shared" si="69"/>
        <v>26.26</v>
      </c>
    </row>
    <row r="844" ht="45" spans="1:9">
      <c r="A844" s="59">
        <v>160318</v>
      </c>
      <c r="B844" s="59" t="s">
        <v>3598</v>
      </c>
      <c r="C844" s="57" t="s">
        <v>2789</v>
      </c>
      <c r="D844" s="58">
        <v>27.74</v>
      </c>
      <c r="E844" s="21" t="str">
        <f t="shared" si="65"/>
        <v>CABO DE COBRE NÚ 35MM2, REF. TEL 5735, MARCA DE REFERÊNCIA TERMOTÉCNICA OU EQUIVALENTE</v>
      </c>
      <c r="F844" s="21" t="str">
        <f t="shared" si="66"/>
        <v>M</v>
      </c>
      <c r="G844">
        <f t="shared" si="67"/>
        <v>26.81</v>
      </c>
      <c r="H844">
        <f t="shared" si="68"/>
        <v>21.19</v>
      </c>
      <c r="I844">
        <f t="shared" si="69"/>
        <v>21.19</v>
      </c>
    </row>
    <row r="845" ht="75" spans="1:9">
      <c r="A845" s="59">
        <v>160319</v>
      </c>
      <c r="B845" s="59" t="s">
        <v>3599</v>
      </c>
      <c r="C845" s="57" t="s">
        <v>2794</v>
      </c>
      <c r="D845" s="58">
        <v>9.8</v>
      </c>
      <c r="E845" s="21" t="str">
        <f t="shared" si="65"/>
        <v>PRESILHA DE LATÃO REF. 744, INCLUSIVE PARAFUSO FENDA DN 4,2X32MM E BUCHA NYLON DN 6MM E VEDAÇÃO DOS FUROS COM POLIURETANO REF. 5905, MARCA DE REF. TERMOTÉCNICA OU EQUIVALENTE</v>
      </c>
      <c r="F845" s="21" t="str">
        <f t="shared" si="66"/>
        <v>UND</v>
      </c>
      <c r="G845">
        <f t="shared" si="67"/>
        <v>9.48</v>
      </c>
      <c r="H845">
        <f t="shared" si="68"/>
        <v>7.49</v>
      </c>
      <c r="I845">
        <f t="shared" si="69"/>
        <v>7.49</v>
      </c>
    </row>
    <row r="846" ht="60" spans="1:9">
      <c r="A846" s="59">
        <v>160321</v>
      </c>
      <c r="B846" s="59" t="s">
        <v>3600</v>
      </c>
      <c r="C846" s="57" t="s">
        <v>2794</v>
      </c>
      <c r="D846" s="58">
        <v>127.33</v>
      </c>
      <c r="E846" s="21" t="str">
        <f t="shared" si="65"/>
        <v>TAMPA REFORÇADA EM FERRO FUNDIDO COM ESCOTILHA TEL 536, INCLUSIVE ASSENTAMENTO, MARCA DE REFERÊNCIA TERMOTÉCNICA OU EQUIVALENTE</v>
      </c>
      <c r="F846" s="21" t="str">
        <f t="shared" si="66"/>
        <v>UND</v>
      </c>
      <c r="G846">
        <f t="shared" si="67"/>
        <v>123.07</v>
      </c>
      <c r="H846">
        <f t="shared" si="68"/>
        <v>97.27</v>
      </c>
      <c r="I846">
        <f t="shared" si="69"/>
        <v>97.27</v>
      </c>
    </row>
    <row r="847" ht="45" spans="1:9">
      <c r="A847" s="59">
        <v>160322</v>
      </c>
      <c r="B847" s="59" t="s">
        <v>3601</v>
      </c>
      <c r="C847" s="57" t="s">
        <v>2794</v>
      </c>
      <c r="D847" s="58">
        <v>6.62</v>
      </c>
      <c r="E847" s="21" t="str">
        <f t="shared" si="65"/>
        <v>ABRAÇADEIRA TIPO "D" COM CUNHA, DIÂMETRO 1", REF. TEL-095, MARCA DE REFERÊNCIA TERMOTÉCNICA OU EQUIVALENTE</v>
      </c>
      <c r="F847" s="21" t="str">
        <f t="shared" si="66"/>
        <v>UND</v>
      </c>
      <c r="G847">
        <f t="shared" si="67"/>
        <v>6.4</v>
      </c>
      <c r="H847">
        <f t="shared" si="68"/>
        <v>5.06</v>
      </c>
      <c r="I847">
        <f t="shared" si="69"/>
        <v>5.06</v>
      </c>
    </row>
    <row r="848" ht="45" spans="1:9">
      <c r="A848" s="59">
        <v>160323</v>
      </c>
      <c r="B848" s="59" t="s">
        <v>3602</v>
      </c>
      <c r="C848" s="57" t="s">
        <v>2794</v>
      </c>
      <c r="D848" s="58">
        <v>7.5</v>
      </c>
      <c r="E848" s="21" t="str">
        <f t="shared" si="65"/>
        <v>TAMPÃO PARA ELETRODUTO 1", REF. TEL-5533, MARCA DE REFERÊNCIA TERMOTÉCNICA OU EQUIVALENTE</v>
      </c>
      <c r="F848" s="21" t="str">
        <f t="shared" si="66"/>
        <v>UND</v>
      </c>
      <c r="G848">
        <f t="shared" si="67"/>
        <v>7.25</v>
      </c>
      <c r="H848">
        <f t="shared" si="68"/>
        <v>5.73</v>
      </c>
      <c r="I848">
        <f t="shared" si="69"/>
        <v>5.73</v>
      </c>
    </row>
    <row r="849" ht="75" spans="1:9">
      <c r="A849" s="59">
        <v>160324</v>
      </c>
      <c r="B849" s="59" t="s">
        <v>3603</v>
      </c>
      <c r="C849" s="57" t="s">
        <v>2794</v>
      </c>
      <c r="D849" s="58">
        <v>249.82</v>
      </c>
      <c r="E849" s="21" t="str">
        <f t="shared" si="65"/>
        <v>CAIXA DE EQUALIZAÇÃO DE POTENCIAIS PARA USO INTERNO E EXTERNO COM CINCO (5) TERMINAIS PARA ATERRAMENTO (BEP), EM POLIPROPILENO, REF. TEL-902, MARCA DE REFERÊNCIA TERMOTÉCNICA OU EQUIVALENTE</v>
      </c>
      <c r="F849" s="21" t="str">
        <f t="shared" si="66"/>
        <v>UND</v>
      </c>
      <c r="G849">
        <f t="shared" si="67"/>
        <v>241.46</v>
      </c>
      <c r="H849">
        <f t="shared" si="68"/>
        <v>190.85</v>
      </c>
      <c r="I849">
        <f t="shared" si="69"/>
        <v>190.85</v>
      </c>
    </row>
    <row r="850" ht="90" spans="1:9">
      <c r="A850" s="59">
        <v>160325</v>
      </c>
      <c r="B850" s="59" t="s">
        <v>3604</v>
      </c>
      <c r="C850" s="57" t="s">
        <v>2794</v>
      </c>
      <c r="D850" s="58">
        <v>477.96</v>
      </c>
      <c r="E850" s="21" t="str">
        <f t="shared" si="65"/>
        <v>CAIXA DE EQUALIZAÇÃO DE POTENCIAIS PARA USO INTERNO E EXTERNO COM NOVE (9) TERMINAIS PARA ATERRAMENTO (BEP), EM AÇO, COM FLANGE INFERIOR E VEDAÇÃO NA PORTA, REF. TEL-903, MARCA DE REFERÊNCIA TERMOTÉCNICA OU EQUIVALENTE</v>
      </c>
      <c r="F850" s="21" t="str">
        <f t="shared" si="66"/>
        <v>UND</v>
      </c>
      <c r="G850">
        <f t="shared" si="67"/>
        <v>461.96</v>
      </c>
      <c r="H850">
        <f t="shared" si="68"/>
        <v>365.13</v>
      </c>
      <c r="I850">
        <f t="shared" si="69"/>
        <v>365.13</v>
      </c>
    </row>
    <row r="851" ht="60" spans="1:9">
      <c r="A851" s="59">
        <v>160326</v>
      </c>
      <c r="B851" s="59" t="s">
        <v>3605</v>
      </c>
      <c r="C851" s="57" t="s">
        <v>2789</v>
      </c>
      <c r="D851" s="58">
        <v>33.94</v>
      </c>
      <c r="E851" s="21" t="str">
        <f t="shared" si="65"/>
        <v>BARRA CHATA EM ALUMÍNIO 7/8"X1/8" (70MM²), COM FUROS DIÂMETRO 7 MM REF. TEL-771, MARCA DE REFERÊNCIA TERMOTÉCNICA OU EQUIVALENTE</v>
      </c>
      <c r="F851" s="21" t="str">
        <f t="shared" si="66"/>
        <v>M</v>
      </c>
      <c r="G851">
        <f t="shared" si="67"/>
        <v>32.81</v>
      </c>
      <c r="H851">
        <f t="shared" si="68"/>
        <v>25.93</v>
      </c>
      <c r="I851">
        <f t="shared" si="69"/>
        <v>25.93</v>
      </c>
    </row>
    <row r="852" ht="60" spans="1:9">
      <c r="A852" s="59">
        <v>160327</v>
      </c>
      <c r="B852" s="59" t="s">
        <v>3606</v>
      </c>
      <c r="C852" s="57" t="s">
        <v>2789</v>
      </c>
      <c r="D852" s="58">
        <v>37.96</v>
      </c>
      <c r="E852" s="21" t="str">
        <f t="shared" si="65"/>
        <v>BARRA CHATA EM AÇO GALVANIZADO A FOGO 7/8"X1/8" (70MM²), COM FUROS DIÂM. 7MM REF. TEL-761, MARCA DE REFERÊNCIA TERMOTÉCNICA OU EQUIVALENTE</v>
      </c>
      <c r="F852" s="21" t="str">
        <f t="shared" si="66"/>
        <v>M</v>
      </c>
      <c r="G852">
        <f t="shared" si="67"/>
        <v>36.69</v>
      </c>
      <c r="H852">
        <f t="shared" si="68"/>
        <v>29</v>
      </c>
      <c r="I852">
        <f t="shared" si="69"/>
        <v>29</v>
      </c>
    </row>
    <row r="853" ht="45" spans="1:9">
      <c r="A853" s="59">
        <v>160328</v>
      </c>
      <c r="B853" s="59" t="s">
        <v>3607</v>
      </c>
      <c r="C853" s="57" t="s">
        <v>2794</v>
      </c>
      <c r="D853" s="58">
        <v>18.98</v>
      </c>
      <c r="E853" s="21" t="str">
        <f t="shared" si="65"/>
        <v>TERMINAL ESTANHADO DE 1 COMPRESSÃO 1 FURO, 35MM², REF. TEL-5135, MARCA DE REFERÊNCIA TERMOTÉCNICA OU EQUIVALENTE</v>
      </c>
      <c r="F853" s="21" t="str">
        <f t="shared" si="66"/>
        <v>UND</v>
      </c>
      <c r="G853">
        <f t="shared" si="67"/>
        <v>18.35</v>
      </c>
      <c r="H853">
        <f t="shared" si="68"/>
        <v>14.5</v>
      </c>
      <c r="I853">
        <f t="shared" si="69"/>
        <v>14.5</v>
      </c>
    </row>
    <row r="854" ht="60" spans="1:9">
      <c r="A854" s="59">
        <v>160329</v>
      </c>
      <c r="B854" s="59" t="s">
        <v>3608</v>
      </c>
      <c r="C854" s="57" t="s">
        <v>2794</v>
      </c>
      <c r="D854" s="58">
        <v>15.21</v>
      </c>
      <c r="E854" s="21" t="str">
        <f t="shared" si="65"/>
        <v>CURVA 90º DE BARRA CHATA EM ALUMÍNIO 7/8"X1/8"X300MM, 70MM², REF. TEL-778, MARCA DE REFERÊNCIA TERMOTÉCNICA OU EQUIVALENTE</v>
      </c>
      <c r="F854" s="21" t="str">
        <f t="shared" si="66"/>
        <v>UND</v>
      </c>
      <c r="G854">
        <f t="shared" si="67"/>
        <v>14.7</v>
      </c>
      <c r="H854">
        <f t="shared" si="68"/>
        <v>11.62</v>
      </c>
      <c r="I854">
        <f t="shared" si="69"/>
        <v>11.62</v>
      </c>
    </row>
    <row r="855" ht="75" spans="1:9">
      <c r="A855" s="59">
        <v>160330</v>
      </c>
      <c r="B855" s="59" t="s">
        <v>3609</v>
      </c>
      <c r="C855" s="57" t="s">
        <v>2794</v>
      </c>
      <c r="D855" s="58">
        <v>10.89</v>
      </c>
      <c r="E855" s="21" t="str">
        <f t="shared" si="65"/>
        <v>FIXADOR ÔMEGA EM LATÃO REF. 733, INCLUSIVE PARAFUSO FENDA DN 4,2X32MM, BUCHA NYLON DN 6MM E VEDAÇÃO DOS FUROS COM POLIURETANO REF. 5905, MARCA DE REF. TERMOTÉCNICA OU EQUIVALENTE</v>
      </c>
      <c r="F855" s="21" t="str">
        <f t="shared" si="66"/>
        <v>UND</v>
      </c>
      <c r="G855">
        <f t="shared" si="67"/>
        <v>10.53</v>
      </c>
      <c r="H855">
        <f t="shared" si="68"/>
        <v>8.32</v>
      </c>
      <c r="I855">
        <f t="shared" si="69"/>
        <v>8.32</v>
      </c>
    </row>
    <row r="856" ht="60" spans="1:9">
      <c r="A856" s="59">
        <v>160331</v>
      </c>
      <c r="B856" s="59" t="s">
        <v>3610</v>
      </c>
      <c r="C856" s="57" t="s">
        <v>2794</v>
      </c>
      <c r="D856" s="58">
        <v>40.67</v>
      </c>
      <c r="E856" s="21" t="str">
        <f t="shared" si="65"/>
        <v>CORDOALHA FLEXÍVEL 25X100 MM, COM DOIS FUROS, DIÂMETRO 11 MM, REF. TEL-5701, MARCA DE REFERÊNCIA TERMOTÉCNICA OU EQUIVALENTE</v>
      </c>
      <c r="F856" s="21" t="str">
        <f t="shared" si="66"/>
        <v>UND</v>
      </c>
      <c r="G856">
        <f t="shared" si="67"/>
        <v>39.31</v>
      </c>
      <c r="H856">
        <f t="shared" si="68"/>
        <v>31.07</v>
      </c>
      <c r="I856">
        <f t="shared" si="69"/>
        <v>31.07</v>
      </c>
    </row>
    <row r="857" ht="60" spans="1:9">
      <c r="A857" s="59">
        <v>160332</v>
      </c>
      <c r="B857" s="59" t="s">
        <v>3611</v>
      </c>
      <c r="C857" s="57" t="s">
        <v>2789</v>
      </c>
      <c r="D857" s="58">
        <v>26.11</v>
      </c>
      <c r="E857" s="21" t="str">
        <f t="shared" si="65"/>
        <v>FITA PERFURADA EM LATÃO NIQUELADO 20MM X 0,8MM, PARA EQUALIZAÇÃO DE POTENCIAIS, REF. TEL-750, MARCA DE REFERÊNCIA TERMOTÉCNICA OU EQUIVALENTE</v>
      </c>
      <c r="F857" s="21" t="str">
        <f t="shared" si="66"/>
        <v>M</v>
      </c>
      <c r="G857">
        <f t="shared" si="67"/>
        <v>25.24</v>
      </c>
      <c r="H857">
        <f t="shared" si="68"/>
        <v>19.95</v>
      </c>
      <c r="I857">
        <f t="shared" si="69"/>
        <v>19.95</v>
      </c>
    </row>
    <row r="858" ht="75" spans="1:9">
      <c r="A858" s="59">
        <v>160333</v>
      </c>
      <c r="B858" s="59" t="s">
        <v>3612</v>
      </c>
      <c r="C858" s="57" t="s">
        <v>2789</v>
      </c>
      <c r="D858" s="58">
        <v>45.02</v>
      </c>
      <c r="E858" s="21" t="str">
        <f t="shared" si="65"/>
        <v>CABO DE COBRE NÚ 50 MM2, REF. TEL-5750, MARCA DE REFERÊNCIA TERMOTÉCNICA OU EQUIVALENTE, INCLUSIVE ABERTURA E FECHAMENTO DE VALA PARA CABO DIMENSÕES 50X20CM</v>
      </c>
      <c r="F858" s="21" t="str">
        <f t="shared" si="66"/>
        <v>M</v>
      </c>
      <c r="G858">
        <f t="shared" si="67"/>
        <v>43.51</v>
      </c>
      <c r="H858">
        <f t="shared" si="68"/>
        <v>34.39</v>
      </c>
      <c r="I858">
        <f t="shared" si="69"/>
        <v>34.39</v>
      </c>
    </row>
    <row r="859" ht="45" spans="1:9">
      <c r="A859" s="59">
        <v>160334</v>
      </c>
      <c r="B859" s="59" t="s">
        <v>3613</v>
      </c>
      <c r="C859" s="57" t="s">
        <v>2794</v>
      </c>
      <c r="D859" s="58">
        <v>27.14</v>
      </c>
      <c r="E859" s="21" t="str">
        <f t="shared" si="65"/>
        <v>TERMINAL ESTANHADO DE 1 COMPRESSÃO 1 FURO, 50MM², REF. TEL-5150, MARCA DE REFERÊNCIA TERMOTÉCNICA OU EQUIVALENTE</v>
      </c>
      <c r="F859" s="21" t="str">
        <f t="shared" si="66"/>
        <v>UND</v>
      </c>
      <c r="G859">
        <f t="shared" si="67"/>
        <v>26.23</v>
      </c>
      <c r="H859">
        <f t="shared" si="68"/>
        <v>20.73</v>
      </c>
      <c r="I859">
        <f t="shared" si="69"/>
        <v>20.73</v>
      </c>
    </row>
    <row r="860" ht="45" spans="1:9">
      <c r="A860" s="59">
        <v>160335</v>
      </c>
      <c r="B860" s="59" t="s">
        <v>3614</v>
      </c>
      <c r="C860" s="57" t="s">
        <v>2789</v>
      </c>
      <c r="D860" s="58">
        <v>45.58</v>
      </c>
      <c r="E860" s="21" t="str">
        <f t="shared" si="65"/>
        <v>CHAPA BELINOX, LARGURA 242 MM, ESPESSURA 1.5MM, REF. TEL-752, MARCA DE REFERÊNCIA TERMOTÉCNICA OU EQUIVALENTE</v>
      </c>
      <c r="F860" s="21" t="str">
        <f t="shared" si="66"/>
        <v>M</v>
      </c>
      <c r="G860">
        <f t="shared" si="67"/>
        <v>44.05</v>
      </c>
      <c r="H860">
        <f t="shared" si="68"/>
        <v>34.82</v>
      </c>
      <c r="I860">
        <f t="shared" si="69"/>
        <v>34.82</v>
      </c>
    </row>
    <row r="861" spans="1:9">
      <c r="A861" s="56">
        <v>1606</v>
      </c>
      <c r="B861" s="56" t="s">
        <v>3615</v>
      </c>
      <c r="C861" s="57"/>
      <c r="D861" s="58"/>
      <c r="E861" s="21" t="str">
        <f t="shared" si="65"/>
        <v>INSTALAÇÃO DE INCÊNDIO</v>
      </c>
      <c r="F861" s="21" t="str">
        <f t="shared" si="66"/>
        <v/>
      </c>
      <c r="G861">
        <f t="shared" si="67"/>
        <v>0</v>
      </c>
      <c r="H861">
        <f t="shared" si="68"/>
        <v>0</v>
      </c>
      <c r="I861">
        <f t="shared" si="69"/>
        <v>0</v>
      </c>
    </row>
    <row r="862" ht="90" spans="1:9">
      <c r="A862" s="59">
        <v>160602</v>
      </c>
      <c r="B862" s="59" t="s">
        <v>3616</v>
      </c>
      <c r="C862" s="57" t="s">
        <v>2794</v>
      </c>
      <c r="D862" s="60">
        <v>1682.54</v>
      </c>
      <c r="E862" s="21" t="str">
        <f t="shared" si="65"/>
        <v>HIDRANTE DE PAREDE, COM ABRIGO EM CHAPA, 60X90X17CM, COM SUPORTE E MANGUEIRA 20M 63MM, ADAPTADOR ROSCA FÊMEA E ENGATE RÁPIDO, ESGUICHO EM LATÃO REGULAVEL, REGISTRO GLOBO ANGULAR 45º/ 63MM</v>
      </c>
      <c r="F862" s="21" t="str">
        <f t="shared" si="66"/>
        <v>UND</v>
      </c>
      <c r="G862">
        <f t="shared" si="67"/>
        <v>1626.24</v>
      </c>
      <c r="H862">
        <f t="shared" si="68"/>
        <v>1285.36</v>
      </c>
      <c r="I862">
        <f t="shared" si="69"/>
        <v>1285.36</v>
      </c>
    </row>
    <row r="863" ht="75" spans="1:9">
      <c r="A863" s="59">
        <v>160603</v>
      </c>
      <c r="B863" s="59" t="s">
        <v>3617</v>
      </c>
      <c r="C863" s="57" t="s">
        <v>2794</v>
      </c>
      <c r="D863" s="58">
        <v>671.09</v>
      </c>
      <c r="E863" s="21" t="str">
        <f t="shared" si="65"/>
        <v>HIDRANTE DE RECALQUE NO PASSEIO EM CAIXA METÁLICA DE 40X60X40CM, INCL. REGISTRO GLOBO ANGULAR 90º DE 63MM, ADAPTADOR P/ ENGATE RÁPIDO E TAMPA C/ CORRENTE</v>
      </c>
      <c r="F863" s="21" t="str">
        <f t="shared" si="66"/>
        <v>UND</v>
      </c>
      <c r="G863">
        <f t="shared" si="67"/>
        <v>648.63</v>
      </c>
      <c r="H863">
        <f t="shared" si="68"/>
        <v>512.67</v>
      </c>
      <c r="I863">
        <f t="shared" si="69"/>
        <v>512.67</v>
      </c>
    </row>
    <row r="864" ht="75" spans="1:9">
      <c r="A864" s="59">
        <v>160604</v>
      </c>
      <c r="B864" s="59" t="s">
        <v>3618</v>
      </c>
      <c r="C864" s="57" t="s">
        <v>2794</v>
      </c>
      <c r="D864" s="58">
        <v>186.94</v>
      </c>
      <c r="E864" s="21" t="str">
        <f t="shared" si="65"/>
        <v>EXTINTOR DE INCÊNDIO DE ÁGUA PRESSURIZADA CAPACIDADE 2A (10L), INCLUSIVE SUPORTE PARA FIXAÇÃO E EXCLUSIVE PLACA SINALIZADORA EM PVC FOTOLUMINESCENTE</v>
      </c>
      <c r="F864" s="21" t="str">
        <f t="shared" si="66"/>
        <v>UND</v>
      </c>
      <c r="G864">
        <f t="shared" si="67"/>
        <v>180.68</v>
      </c>
      <c r="H864">
        <f t="shared" si="68"/>
        <v>142.81</v>
      </c>
      <c r="I864">
        <f t="shared" si="69"/>
        <v>142.81</v>
      </c>
    </row>
    <row r="865" ht="75" spans="1:9">
      <c r="A865" s="59">
        <v>160605</v>
      </c>
      <c r="B865" s="59" t="s">
        <v>3619</v>
      </c>
      <c r="C865" s="57" t="s">
        <v>2794</v>
      </c>
      <c r="D865" s="58">
        <v>220.12</v>
      </c>
      <c r="E865" s="21" t="str">
        <f t="shared" si="65"/>
        <v>EXTINTOR DE INCÊNDIO PORTÁTIL DE PÓ QUÍMICO ABC COM CAPACIDADE 2A-20B:C (6 KG), INCLUSIVE SUPORTE PARA FIXAÇÃO, EXCLUSIVE PLACA SINALIZADORA EM PVC FOTOLUMINESCENTE</v>
      </c>
      <c r="F865" s="21" t="str">
        <f t="shared" si="66"/>
        <v>UND</v>
      </c>
      <c r="G865">
        <f t="shared" si="67"/>
        <v>212.76</v>
      </c>
      <c r="H865">
        <f t="shared" si="68"/>
        <v>168.16</v>
      </c>
      <c r="I865">
        <f t="shared" si="69"/>
        <v>168.16</v>
      </c>
    </row>
    <row r="866" ht="60" spans="1:9">
      <c r="A866" s="59">
        <v>160606</v>
      </c>
      <c r="B866" s="59" t="s">
        <v>3620</v>
      </c>
      <c r="C866" s="57" t="s">
        <v>2794</v>
      </c>
      <c r="D866" s="58">
        <v>502.47</v>
      </c>
      <c r="E866" s="21" t="str">
        <f t="shared" si="65"/>
        <v>EXTINTOR DE INCÊNDIO DE GÁS CARBÔNICO CO2 5 B:C (6 KG), INCLUSIVE SUPORTE PARA FIXAÇÃO, EXCLUSIVE PLACA SINALIZADORA EM PVC FOTOLUMINESCENTE</v>
      </c>
      <c r="F866" s="21" t="str">
        <f t="shared" si="66"/>
        <v>UND</v>
      </c>
      <c r="G866">
        <f t="shared" si="67"/>
        <v>485.66</v>
      </c>
      <c r="H866">
        <f t="shared" si="68"/>
        <v>383.86</v>
      </c>
      <c r="I866">
        <f t="shared" si="69"/>
        <v>383.86</v>
      </c>
    </row>
    <row r="867" ht="75" spans="1:9">
      <c r="A867" s="59">
        <v>160607</v>
      </c>
      <c r="B867" s="59" t="s">
        <v>3621</v>
      </c>
      <c r="C867" s="57" t="s">
        <v>2794</v>
      </c>
      <c r="D867" s="58">
        <v>187.57</v>
      </c>
      <c r="E867" s="21" t="str">
        <f t="shared" si="65"/>
        <v>EXTINTOR DE INCÊNDIO PORTÁTIL DE PÓ QUÍMICO ABC COM CAPACIDADE 2A-20B:C (4 KG), INCLUSIVE SUPORTE PARA FIXAÇÃO, EXCLUSIVE PLACA SINALIZADORA EM PVC FOTOLUMINESCENTE</v>
      </c>
      <c r="F867" s="21" t="str">
        <f t="shared" si="66"/>
        <v>UND</v>
      </c>
      <c r="G867">
        <f t="shared" si="67"/>
        <v>181.29</v>
      </c>
      <c r="H867">
        <f t="shared" si="68"/>
        <v>143.29</v>
      </c>
      <c r="I867">
        <f t="shared" si="69"/>
        <v>143.29</v>
      </c>
    </row>
    <row r="868" ht="90" spans="1:9">
      <c r="A868" s="59">
        <v>160608</v>
      </c>
      <c r="B868" s="59" t="s">
        <v>3622</v>
      </c>
      <c r="C868" s="57" t="s">
        <v>2794</v>
      </c>
      <c r="D868" s="58">
        <v>312.85</v>
      </c>
      <c r="E868" s="21" t="str">
        <f t="shared" si="65"/>
        <v>PONTO PARA SETA INDICATIVA DE SAÍDA, INCL. SETA EM ACRÍLICO, COM FONTE ALIMENTADORA PRÓPRIA QUE ASSEGURE UM FUNCIONAMENTO MÍNIMO DE 1H, PARA QUANDO OCORRER FALTA DE ENERGIA ELÉTRICA NA REDE PÚBLICA, CONFORME PROJETO</v>
      </c>
      <c r="F868" s="21" t="str">
        <f t="shared" si="66"/>
        <v>UND</v>
      </c>
      <c r="G868">
        <f t="shared" si="67"/>
        <v>302.38</v>
      </c>
      <c r="H868">
        <f t="shared" si="68"/>
        <v>239</v>
      </c>
      <c r="I868">
        <f t="shared" si="69"/>
        <v>239</v>
      </c>
    </row>
    <row r="869" ht="60" spans="1:9">
      <c r="A869" s="59">
        <v>160612</v>
      </c>
      <c r="B869" s="59" t="s">
        <v>3623</v>
      </c>
      <c r="C869" s="57" t="s">
        <v>2794</v>
      </c>
      <c r="D869" s="58">
        <v>32.28</v>
      </c>
      <c r="E869" s="21" t="str">
        <f t="shared" si="65"/>
        <v>PLACA DE SINALIZAÇÃO DE SEGURANÇA CODIGO 14 - 315/158(NBR 13.434); CÓDIGO S3(NT 14/2010-ES) ("SAIDA DE EMERGÊNCIA" - SETA VERTICAL)</v>
      </c>
      <c r="F869" s="21" t="str">
        <f t="shared" si="66"/>
        <v>UND</v>
      </c>
      <c r="G869">
        <f t="shared" si="67"/>
        <v>31.2</v>
      </c>
      <c r="H869">
        <f t="shared" si="68"/>
        <v>24.66</v>
      </c>
      <c r="I869">
        <f t="shared" si="69"/>
        <v>24.66</v>
      </c>
    </row>
    <row r="870" ht="45" spans="1:9">
      <c r="A870" s="59">
        <v>160613</v>
      </c>
      <c r="B870" s="59" t="s">
        <v>3624</v>
      </c>
      <c r="C870" s="57" t="s">
        <v>2794</v>
      </c>
      <c r="D870" s="58">
        <v>198.58</v>
      </c>
      <c r="E870" s="21" t="str">
        <f t="shared" si="65"/>
        <v>PONTO PARA ILUMINAÇÃO DE EMERGÊNCIA COMPLETO, INCLUSIVE BLOCO AUTÔNOMO DE ILUMINAÇÃO 2X9W COM TOMADA UNIVERSAL</v>
      </c>
      <c r="F870" s="21" t="str">
        <f t="shared" si="66"/>
        <v>UND</v>
      </c>
      <c r="G870">
        <f t="shared" si="67"/>
        <v>191.93</v>
      </c>
      <c r="H870">
        <f t="shared" si="68"/>
        <v>151.7</v>
      </c>
      <c r="I870">
        <f t="shared" si="69"/>
        <v>151.7</v>
      </c>
    </row>
    <row r="871" ht="90" spans="1:9">
      <c r="A871" s="59">
        <v>160625</v>
      </c>
      <c r="B871" s="59" t="s">
        <v>3625</v>
      </c>
      <c r="C871" s="57" t="s">
        <v>2794</v>
      </c>
      <c r="D871" s="58">
        <v>674.06</v>
      </c>
      <c r="E871" s="21" t="str">
        <f t="shared" si="65"/>
        <v>ABRIGO PARA HIDRANTE DE RECALQUE NO PASSEIO EM CAIXA DE ALVENARIA 60X40CM EM BLOCO DE CONCRETO INCLUSIVE REGISTRO DE RECALQUE Ø 65 MM (2 1/2") E TAMPA DE FERRO FUNDIDO 40X40CM COM INSCRIÇÃO INCÊNDIO</v>
      </c>
      <c r="F871" s="21" t="str">
        <f t="shared" si="66"/>
        <v>UND</v>
      </c>
      <c r="G871">
        <f t="shared" si="67"/>
        <v>651.5</v>
      </c>
      <c r="H871">
        <f t="shared" si="68"/>
        <v>514.94</v>
      </c>
      <c r="I871">
        <f t="shared" si="69"/>
        <v>514.94</v>
      </c>
    </row>
    <row r="872" ht="45" spans="1:9">
      <c r="A872" s="59">
        <v>160663</v>
      </c>
      <c r="B872" s="59" t="s">
        <v>3626</v>
      </c>
      <c r="C872" s="57" t="s">
        <v>2794</v>
      </c>
      <c r="D872" s="58">
        <v>536.91</v>
      </c>
      <c r="E872" s="21" t="str">
        <f t="shared" si="65"/>
        <v>FORNECIMENTO E INSTALAÇÃO DE BATERIA SELADA 12V - 60 AH, PARA CENTRAIS DE ALARME / ILUMINAÇÃO DE EMERGÊNCIA</v>
      </c>
      <c r="F872" s="21" t="str">
        <f t="shared" si="66"/>
        <v>UND</v>
      </c>
      <c r="G872">
        <f t="shared" si="67"/>
        <v>518.95</v>
      </c>
      <c r="H872">
        <f t="shared" si="68"/>
        <v>410.17</v>
      </c>
      <c r="I872">
        <f t="shared" si="69"/>
        <v>410.17</v>
      </c>
    </row>
    <row r="873" ht="105" spans="1:9">
      <c r="A873" s="59">
        <v>160665</v>
      </c>
      <c r="B873" s="59" t="s">
        <v>3627</v>
      </c>
      <c r="C873" s="57" t="s">
        <v>2794</v>
      </c>
      <c r="D873" s="60">
        <v>2418.35</v>
      </c>
      <c r="E873" s="21" t="str">
        <f t="shared" si="65"/>
        <v>FORNECIMENTO E INSTALAÇÃO DE PORTA CORTA-FOGO PARA SAÍDA DE EMERGÊNCIA DIM.: 100X210X5CM, CONFORME ABNT NBR 11742P, CLASSE P-90, INCL. MARCO, 3 PARES DE DOBRADIÇAAS C/MOLA, BARRA ANTI-PANICO, PINTURA ESMALTE SINTETICO COR VERMELHA</v>
      </c>
      <c r="F873" s="21" t="str">
        <f t="shared" si="66"/>
        <v>UND</v>
      </c>
      <c r="G873">
        <f t="shared" si="67"/>
        <v>2337.43</v>
      </c>
      <c r="H873">
        <f t="shared" si="68"/>
        <v>1847.48</v>
      </c>
      <c r="I873">
        <f t="shared" si="69"/>
        <v>1847.48</v>
      </c>
    </row>
    <row r="874" ht="90" spans="1:9">
      <c r="A874" s="59">
        <v>160671</v>
      </c>
      <c r="B874" s="59" t="s">
        <v>3628</v>
      </c>
      <c r="C874" s="57" t="s">
        <v>2794</v>
      </c>
      <c r="D874" s="60">
        <v>2127.14</v>
      </c>
      <c r="E874" s="21" t="str">
        <f t="shared" si="65"/>
        <v>HIDRANTE DE PAREDE, COM ABRIGO EM CHAPA, 80X90X17CM, COM SUPORTE E MANGUEIRAS 2 X 15M 63MM, ADAPTADOR ROSCA FÊMEA E ENGATE RÁPIDO, ESGUICHO EM LATÃO REGULAVEL, REGISTRO GLOBO ANGULAR 45º/ 63MM</v>
      </c>
      <c r="F874" s="21" t="str">
        <f t="shared" si="66"/>
        <v>UND</v>
      </c>
      <c r="G874">
        <f t="shared" si="67"/>
        <v>2055.96</v>
      </c>
      <c r="H874">
        <f t="shared" si="68"/>
        <v>1625.01</v>
      </c>
      <c r="I874">
        <f t="shared" si="69"/>
        <v>1625.01</v>
      </c>
    </row>
    <row r="875" ht="75" spans="1:9">
      <c r="A875" s="59">
        <v>160673</v>
      </c>
      <c r="B875" s="59" t="s">
        <v>3629</v>
      </c>
      <c r="C875" s="57" t="s">
        <v>2794</v>
      </c>
      <c r="D875" s="60">
        <v>2582.05</v>
      </c>
      <c r="E875" s="21" t="str">
        <f t="shared" si="65"/>
        <v>FORNECIMENTO E INSTALAÇÃO DE CENTRAL DE ALARME DE INCÊNDIO ENDEREÇÁVEL, CAPACIDADE ATÉ: 256 ENDEREÇOS, 4 LAÇOS COM BATERIA REF. WALMONOF, ABAFIRE, DELTAFIRE OU EQUIVALENTE</v>
      </c>
      <c r="F875" s="21" t="str">
        <f t="shared" si="66"/>
        <v>UND</v>
      </c>
      <c r="G875">
        <f t="shared" si="67"/>
        <v>2495.66</v>
      </c>
      <c r="H875">
        <f t="shared" si="68"/>
        <v>1972.54</v>
      </c>
      <c r="I875">
        <f t="shared" si="69"/>
        <v>1972.54</v>
      </c>
    </row>
    <row r="876" ht="45" spans="1:9">
      <c r="A876" s="59">
        <v>160674</v>
      </c>
      <c r="B876" s="59" t="s">
        <v>3630</v>
      </c>
      <c r="C876" s="57" t="s">
        <v>2794</v>
      </c>
      <c r="D876" s="58">
        <v>139.41</v>
      </c>
      <c r="E876" s="21" t="str">
        <f t="shared" si="65"/>
        <v>FORNECIMENTO E INSTALAÇÃO DE ACIONADOR MANUAL DE ALARME DE INCÊNDIO ENDEREÇAVEL, TIPO QUEBRA VIDRO</v>
      </c>
      <c r="F876" s="21" t="str">
        <f t="shared" si="66"/>
        <v>UND</v>
      </c>
      <c r="G876">
        <f t="shared" si="67"/>
        <v>134.74</v>
      </c>
      <c r="H876">
        <f t="shared" si="68"/>
        <v>106.5</v>
      </c>
      <c r="I876">
        <f t="shared" si="69"/>
        <v>106.5</v>
      </c>
    </row>
    <row r="877" ht="45" spans="1:9">
      <c r="A877" s="59">
        <v>160675</v>
      </c>
      <c r="B877" s="59" t="s">
        <v>3631</v>
      </c>
      <c r="C877" s="57" t="s">
        <v>2794</v>
      </c>
      <c r="D877" s="58">
        <v>191.57</v>
      </c>
      <c r="E877" s="21" t="str">
        <f t="shared" si="65"/>
        <v>FORNECIMENTO E INSTALAÇÃO DE DETECTOR DE FUMAÇA ÓPTICO ENDEREÇAVEL BIVOLT 12/24V PARA PAREDE OU TETO</v>
      </c>
      <c r="F877" s="21" t="str">
        <f t="shared" si="66"/>
        <v>UND</v>
      </c>
      <c r="G877">
        <f t="shared" si="67"/>
        <v>185.16</v>
      </c>
      <c r="H877">
        <f t="shared" si="68"/>
        <v>146.35</v>
      </c>
      <c r="I877">
        <f t="shared" si="69"/>
        <v>146.35</v>
      </c>
    </row>
    <row r="878" ht="30" spans="1:9">
      <c r="A878" s="59">
        <v>160676</v>
      </c>
      <c r="B878" s="59" t="s">
        <v>3632</v>
      </c>
      <c r="C878" s="57" t="s">
        <v>2794</v>
      </c>
      <c r="D878" s="58">
        <v>88.02</v>
      </c>
      <c r="E878" s="21" t="str">
        <f t="shared" si="65"/>
        <v>FORNECIMENTO E INSTALAÇÃO DE SIRENE ELETRONICA MÉDIA TIPO CORNETA</v>
      </c>
      <c r="F878" s="21" t="str">
        <f t="shared" si="66"/>
        <v>UND</v>
      </c>
      <c r="G878">
        <f t="shared" si="67"/>
        <v>85.07</v>
      </c>
      <c r="H878">
        <f t="shared" si="68"/>
        <v>67.24</v>
      </c>
      <c r="I878">
        <f t="shared" si="69"/>
        <v>67.24</v>
      </c>
    </row>
    <row r="879" spans="1:9">
      <c r="A879" s="56">
        <v>1607</v>
      </c>
      <c r="B879" s="56" t="s">
        <v>3633</v>
      </c>
      <c r="C879" s="57"/>
      <c r="D879" s="58"/>
      <c r="E879" s="21" t="str">
        <f t="shared" si="65"/>
        <v>DEPÓSITO DE GÁS</v>
      </c>
      <c r="F879" s="21" t="str">
        <f t="shared" si="66"/>
        <v/>
      </c>
      <c r="G879">
        <f t="shared" si="67"/>
        <v>0</v>
      </c>
      <c r="H879">
        <f t="shared" si="68"/>
        <v>0</v>
      </c>
      <c r="I879">
        <f t="shared" si="69"/>
        <v>0</v>
      </c>
    </row>
    <row r="880" ht="45" spans="1:9">
      <c r="A880" s="59">
        <v>160702</v>
      </c>
      <c r="B880" s="59" t="s">
        <v>3634</v>
      </c>
      <c r="C880" s="57" t="s">
        <v>2772</v>
      </c>
      <c r="D880" s="58">
        <v>5.52</v>
      </c>
      <c r="E880" s="21" t="str">
        <f t="shared" si="65"/>
        <v>CHAPISCO COM ARGAMASSA DE CIMENTO E AREIA MÉDIA OU GROSSA SEM PENEIRAR NO TRAÇO 1:3, ESPESSURA 5 MM</v>
      </c>
      <c r="F880" s="21" t="str">
        <f t="shared" si="66"/>
        <v>M2</v>
      </c>
      <c r="G880">
        <f t="shared" si="67"/>
        <v>5.34</v>
      </c>
      <c r="H880">
        <f t="shared" si="68"/>
        <v>4.22</v>
      </c>
      <c r="I880">
        <f t="shared" si="69"/>
        <v>4.22</v>
      </c>
    </row>
    <row r="881" ht="60" spans="1:9">
      <c r="A881" s="59">
        <v>160704</v>
      </c>
      <c r="B881" s="59" t="s">
        <v>3635</v>
      </c>
      <c r="C881" s="57" t="s">
        <v>2781</v>
      </c>
      <c r="D881" s="60">
        <v>2593.33</v>
      </c>
      <c r="E881" s="21" t="str">
        <f t="shared" si="65"/>
        <v>FORNECIMENTO, PREPARO E APLICAÇÃO DE CONCRETO ARMADO FCK=15 MPA, INCLUSIVE FORMA, ARMAÇÃO E DESFORMA PARA LAJES MACIÇAS</v>
      </c>
      <c r="F881" s="21" t="str">
        <f t="shared" si="66"/>
        <v>M3</v>
      </c>
      <c r="G881">
        <f t="shared" si="67"/>
        <v>2506.55</v>
      </c>
      <c r="H881">
        <f t="shared" si="68"/>
        <v>1981.15</v>
      </c>
      <c r="I881">
        <f t="shared" si="69"/>
        <v>1981.15</v>
      </c>
    </row>
    <row r="882" ht="45" spans="1:9">
      <c r="A882" s="59">
        <v>160707</v>
      </c>
      <c r="B882" s="59" t="s">
        <v>3636</v>
      </c>
      <c r="C882" s="57" t="s">
        <v>2772</v>
      </c>
      <c r="D882" s="58">
        <v>19.95</v>
      </c>
      <c r="E882" s="21" t="str">
        <f t="shared" si="65"/>
        <v>PINTURA COM TINTA LÁTEX PVA SUVINIL, CORAL OU METALATEX, INCLUSIVE SELADOR EM PAREDES INTERNAS E FORROS A TRÊS DEMÃOS</v>
      </c>
      <c r="F882" s="21" t="str">
        <f t="shared" si="66"/>
        <v>M2</v>
      </c>
      <c r="G882">
        <f t="shared" si="67"/>
        <v>19.28</v>
      </c>
      <c r="H882">
        <f t="shared" si="68"/>
        <v>15.24</v>
      </c>
      <c r="I882">
        <f t="shared" si="69"/>
        <v>15.24</v>
      </c>
    </row>
    <row r="883" ht="45" spans="1:9">
      <c r="A883" s="59">
        <v>160708</v>
      </c>
      <c r="B883" s="59" t="s">
        <v>3637</v>
      </c>
      <c r="C883" s="57" t="s">
        <v>2772</v>
      </c>
      <c r="D883" s="58">
        <v>21.06</v>
      </c>
      <c r="E883" s="21" t="str">
        <f t="shared" si="65"/>
        <v>PINTURA COM TINTA ACRÍLICA SUVINIL, CORAL OU METALATEX, INCLUSIVE SELADOR ACRÍLICO, EM PAREDES EXTERNAS A TRÊS DEMÃOS</v>
      </c>
      <c r="F883" s="21" t="str">
        <f t="shared" si="66"/>
        <v>M2</v>
      </c>
      <c r="G883">
        <f t="shared" si="67"/>
        <v>20.36</v>
      </c>
      <c r="H883">
        <f t="shared" si="68"/>
        <v>16.09</v>
      </c>
      <c r="I883">
        <f t="shared" si="69"/>
        <v>16.09</v>
      </c>
    </row>
    <row r="884" ht="45" spans="1:9">
      <c r="A884" s="59">
        <v>160709</v>
      </c>
      <c r="B884" s="59" t="s">
        <v>3638</v>
      </c>
      <c r="C884" s="57" t="s">
        <v>2772</v>
      </c>
      <c r="D884" s="58">
        <v>965.83</v>
      </c>
      <c r="E884" s="21" t="str">
        <f t="shared" si="65"/>
        <v>ESTRADO DE MADEIRA DE LEI TIPO PARAJU OU EQUIVALENTE CONFORME DETALHE EM PROJETO</v>
      </c>
      <c r="F884" s="21" t="str">
        <f t="shared" si="66"/>
        <v>M2</v>
      </c>
      <c r="G884">
        <f t="shared" si="67"/>
        <v>933.52</v>
      </c>
      <c r="H884">
        <f t="shared" si="68"/>
        <v>737.84</v>
      </c>
      <c r="I884">
        <f t="shared" si="69"/>
        <v>737.84</v>
      </c>
    </row>
    <row r="885" ht="90" spans="1:9">
      <c r="A885" s="59">
        <v>160710</v>
      </c>
      <c r="B885" s="59" t="s">
        <v>3639</v>
      </c>
      <c r="C885" s="57" t="s">
        <v>2772</v>
      </c>
      <c r="D885" s="58">
        <v>47.43</v>
      </c>
      <c r="E885" s="21" t="str">
        <f t="shared" si="65"/>
        <v>ALVENARIA DE BLOCOS DE CONCRETO 9X19X39 C/ RESIST. MIN COMP. 2.5MPA, ASSENTADO C/ ARGAMASSA DE CIMENTO, CAL HIDRATADA CH1 E AREIA TRAÇO 1:0,5:8, ESP.JUNTAS 10MM E ESP. PAREDES, SEM REVESTIMENTO, 9CM</v>
      </c>
      <c r="F885" s="21" t="str">
        <f t="shared" si="66"/>
        <v>M2</v>
      </c>
      <c r="G885">
        <f t="shared" si="67"/>
        <v>45.84</v>
      </c>
      <c r="H885">
        <f t="shared" si="68"/>
        <v>36.23</v>
      </c>
      <c r="I885">
        <f t="shared" si="69"/>
        <v>36.23</v>
      </c>
    </row>
    <row r="886" ht="45" spans="1:9">
      <c r="A886" s="59">
        <v>160711</v>
      </c>
      <c r="B886" s="59" t="s">
        <v>3640</v>
      </c>
      <c r="C886" s="57" t="s">
        <v>2772</v>
      </c>
      <c r="D886" s="58">
        <v>46.72</v>
      </c>
      <c r="E886" s="21" t="str">
        <f t="shared" si="65"/>
        <v>REBOCO TIPO PAULISTA COM ARGAMASSA DE CIMENTO, CAL HIDRATADA CH1 E AREIA NO TRAÇO 1:0,5:6, ESPESSURA 25MM</v>
      </c>
      <c r="F886" s="21" t="str">
        <f t="shared" si="66"/>
        <v>M2</v>
      </c>
      <c r="G886">
        <f t="shared" si="67"/>
        <v>45.15</v>
      </c>
      <c r="H886">
        <f t="shared" si="68"/>
        <v>35.69</v>
      </c>
      <c r="I886">
        <f t="shared" si="69"/>
        <v>35.69</v>
      </c>
    </row>
    <row r="887" ht="60" spans="1:9">
      <c r="A887" s="59">
        <v>160712</v>
      </c>
      <c r="B887" s="59" t="s">
        <v>3641</v>
      </c>
      <c r="C887" s="57" t="s">
        <v>2772</v>
      </c>
      <c r="D887" s="58">
        <v>162</v>
      </c>
      <c r="E887" s="21" t="str">
        <f t="shared" si="65"/>
        <v>TELA EM ARAME GALVANIZADO DE 1"E FIO 10 PARA VENTILAÇÃO DE CASA DE GÁS, CHUMBADA COM ARGAMASSA DE CIMENTO, CAL E AREIA</v>
      </c>
      <c r="F887" s="21" t="str">
        <f t="shared" si="66"/>
        <v>M2</v>
      </c>
      <c r="G887">
        <f t="shared" si="67"/>
        <v>156.58</v>
      </c>
      <c r="H887">
        <f t="shared" si="68"/>
        <v>123.76</v>
      </c>
      <c r="I887">
        <f t="shared" si="69"/>
        <v>123.76</v>
      </c>
    </row>
    <row r="888" ht="60" spans="1:9">
      <c r="A888" s="59">
        <v>160713</v>
      </c>
      <c r="B888" s="59" t="s">
        <v>3642</v>
      </c>
      <c r="C888" s="57" t="s">
        <v>2772</v>
      </c>
      <c r="D888" s="58">
        <v>322.37</v>
      </c>
      <c r="E888" s="21" t="str">
        <f t="shared" si="65"/>
        <v>PORTA DE CORRER DE CHAPA GALVANIZADA Nº 14 - PINTURA COM ESMALTE SINTETICO ACETINADO SOBRE ZARCÃO, COM TELA QUEBRA CHAMA EM MALHA 2 A 5MM</v>
      </c>
      <c r="F888" s="21" t="str">
        <f t="shared" si="66"/>
        <v>M2</v>
      </c>
      <c r="G888">
        <f t="shared" si="67"/>
        <v>311.58</v>
      </c>
      <c r="H888">
        <f t="shared" si="68"/>
        <v>246.27</v>
      </c>
      <c r="I888">
        <f t="shared" si="69"/>
        <v>246.27</v>
      </c>
    </row>
    <row r="889" ht="30" spans="1:9">
      <c r="A889" s="59">
        <v>160714</v>
      </c>
      <c r="B889" s="59" t="s">
        <v>3643</v>
      </c>
      <c r="C889" s="57" t="s">
        <v>2772</v>
      </c>
      <c r="D889" s="58">
        <v>64.87</v>
      </c>
      <c r="E889" s="21" t="str">
        <f t="shared" si="65"/>
        <v>LASTRO REGULARIZADO E IMPERMEABILIZADO DE CONCRETO NÃO ESTRUTURAL, ESP. DE 8CM</v>
      </c>
      <c r="F889" s="21" t="str">
        <f t="shared" si="66"/>
        <v>M2</v>
      </c>
      <c r="G889">
        <f t="shared" si="67"/>
        <v>62.7</v>
      </c>
      <c r="H889">
        <f t="shared" si="68"/>
        <v>49.56</v>
      </c>
      <c r="I889">
        <f t="shared" si="69"/>
        <v>49.56</v>
      </c>
    </row>
    <row r="890" ht="90" spans="1:9">
      <c r="A890" s="59">
        <v>160715</v>
      </c>
      <c r="B890" s="59" t="s">
        <v>3644</v>
      </c>
      <c r="C890" s="57" t="s">
        <v>2772</v>
      </c>
      <c r="D890" s="58">
        <v>176.77</v>
      </c>
      <c r="E890" s="21" t="str">
        <f t="shared" si="65"/>
        <v>INDICE DE IMPERM.C/ MANTA ASFÁLTICA ATENDENDO À NORMA 9952, ASFALTO POLIMERIZADO ESP.3MM, REFORÇADA COM FIO INT. POLIETILENO, REG. BASE COM ARG. 1:4 ESP MIN 15MM, PROTEÇÃO MECÂNICA ARG. 1:4 ESP. 20MM E JUNTAS DILAT.</v>
      </c>
      <c r="F890" s="21" t="str">
        <f t="shared" si="66"/>
        <v>M2</v>
      </c>
      <c r="G890">
        <f t="shared" si="67"/>
        <v>170.85</v>
      </c>
      <c r="H890">
        <f t="shared" si="68"/>
        <v>135.04</v>
      </c>
      <c r="I890">
        <f t="shared" si="69"/>
        <v>135.04</v>
      </c>
    </row>
    <row r="891" ht="45" spans="1:9">
      <c r="A891" s="59">
        <v>160716</v>
      </c>
      <c r="B891" s="59" t="s">
        <v>3645</v>
      </c>
      <c r="C891" s="57" t="s">
        <v>2781</v>
      </c>
      <c r="D891" s="58">
        <v>500.5</v>
      </c>
      <c r="E891" s="21" t="str">
        <f t="shared" si="65"/>
        <v>FORNECIMENTO, PREPARO E APLICAÇÃO DE CONCRETO FCK = 15MPA (BRITA 1 E 2) - (5% DE PERDAS)</v>
      </c>
      <c r="F891" s="21" t="str">
        <f t="shared" si="66"/>
        <v>M3</v>
      </c>
      <c r="G891">
        <f t="shared" si="67"/>
        <v>483.75</v>
      </c>
      <c r="H891">
        <f t="shared" si="68"/>
        <v>382.35</v>
      </c>
      <c r="I891">
        <f t="shared" si="69"/>
        <v>382.35</v>
      </c>
    </row>
    <row r="892" ht="60" spans="1:9">
      <c r="A892" s="59">
        <v>160718</v>
      </c>
      <c r="B892" s="59" t="s">
        <v>3646</v>
      </c>
      <c r="C892" s="57" t="s">
        <v>2772</v>
      </c>
      <c r="D892" s="58">
        <v>18.74</v>
      </c>
      <c r="E892" s="21" t="str">
        <f t="shared" si="65"/>
        <v>PINTURA COM TINTA ESMALTE SINTÉTICO SUVINIL, CORAL OU METALATEX A DUAS DEMÃOS, INCLUSIVE FUNDO ANTI CORROSIVO A UMA DEMÃO, EM METAL</v>
      </c>
      <c r="F892" s="21" t="str">
        <f t="shared" si="66"/>
        <v>M2</v>
      </c>
      <c r="G892">
        <f t="shared" si="67"/>
        <v>18.12</v>
      </c>
      <c r="H892">
        <f t="shared" si="68"/>
        <v>14.32</v>
      </c>
      <c r="I892">
        <f t="shared" si="69"/>
        <v>14.32</v>
      </c>
    </row>
    <row r="893" spans="1:9">
      <c r="A893" s="56">
        <v>1608</v>
      </c>
      <c r="B893" s="56" t="s">
        <v>3647</v>
      </c>
      <c r="C893" s="57"/>
      <c r="D893" s="58"/>
      <c r="E893" s="21" t="str">
        <f t="shared" si="65"/>
        <v>INSTALAÇÃO DE REDE LÓGICA</v>
      </c>
      <c r="F893" s="21" t="str">
        <f t="shared" si="66"/>
        <v/>
      </c>
      <c r="G893">
        <f t="shared" si="67"/>
        <v>0</v>
      </c>
      <c r="H893">
        <f t="shared" si="68"/>
        <v>0</v>
      </c>
      <c r="I893">
        <f t="shared" si="69"/>
        <v>0</v>
      </c>
    </row>
    <row r="894" ht="30" spans="1:9">
      <c r="A894" s="59">
        <v>160806</v>
      </c>
      <c r="B894" s="59" t="s">
        <v>3648</v>
      </c>
      <c r="C894" s="57" t="s">
        <v>2794</v>
      </c>
      <c r="D894" s="58">
        <v>25.38</v>
      </c>
      <c r="E894" s="21" t="str">
        <f t="shared" si="65"/>
        <v>ESPELHO 4" X 2" COM CONECTOR RJ 45 FÊMEA CAT. 5</v>
      </c>
      <c r="F894" s="21" t="str">
        <f t="shared" si="66"/>
        <v>UND</v>
      </c>
      <c r="G894">
        <f t="shared" si="67"/>
        <v>24.53</v>
      </c>
      <c r="H894">
        <f t="shared" si="68"/>
        <v>19.39</v>
      </c>
      <c r="I894">
        <f t="shared" si="69"/>
        <v>19.39</v>
      </c>
    </row>
    <row r="895" spans="1:9">
      <c r="A895" s="59">
        <v>160807</v>
      </c>
      <c r="B895" s="59" t="s">
        <v>3649</v>
      </c>
      <c r="C895" s="57" t="s">
        <v>2794</v>
      </c>
      <c r="D895" s="58">
        <v>10.04</v>
      </c>
      <c r="E895" s="21" t="str">
        <f t="shared" si="65"/>
        <v>CONECTOR RJ 45 MACHO</v>
      </c>
      <c r="F895" s="21" t="str">
        <f t="shared" si="66"/>
        <v>UND</v>
      </c>
      <c r="G895">
        <f t="shared" si="67"/>
        <v>9.7</v>
      </c>
      <c r="H895">
        <f t="shared" si="68"/>
        <v>7.67</v>
      </c>
      <c r="I895">
        <f t="shared" si="69"/>
        <v>7.67</v>
      </c>
    </row>
    <row r="896" spans="1:9">
      <c r="A896" s="59">
        <v>160808</v>
      </c>
      <c r="B896" s="59" t="s">
        <v>3650</v>
      </c>
      <c r="C896" s="57" t="s">
        <v>2789</v>
      </c>
      <c r="D896" s="58">
        <v>6.95</v>
      </c>
      <c r="E896" s="21" t="str">
        <f t="shared" si="65"/>
        <v>CABO PAR TRANÇADO CAT 5E</v>
      </c>
      <c r="F896" s="21" t="str">
        <f t="shared" si="66"/>
        <v>M</v>
      </c>
      <c r="G896">
        <f t="shared" si="67"/>
        <v>6.72</v>
      </c>
      <c r="H896">
        <f t="shared" si="68"/>
        <v>5.31</v>
      </c>
      <c r="I896">
        <f t="shared" si="69"/>
        <v>5.31</v>
      </c>
    </row>
    <row r="897" spans="1:9">
      <c r="A897" s="56">
        <v>17</v>
      </c>
      <c r="B897" s="56" t="s">
        <v>3651</v>
      </c>
      <c r="C897" s="57"/>
      <c r="D897" s="58"/>
      <c r="E897" s="21" t="str">
        <f t="shared" ref="E897:E960" si="70">UPPER(B897)</f>
        <v>APARELHOS HIDRO-SANITÁRIOS</v>
      </c>
      <c r="F897" s="21" t="str">
        <f t="shared" ref="F897:F960" si="71">UPPER(C897)</f>
        <v/>
      </c>
      <c r="G897">
        <f t="shared" si="67"/>
        <v>0</v>
      </c>
      <c r="H897">
        <f t="shared" si="68"/>
        <v>0</v>
      </c>
      <c r="I897">
        <f t="shared" si="69"/>
        <v>0</v>
      </c>
    </row>
    <row r="898" spans="1:9">
      <c r="A898" s="56">
        <v>1701</v>
      </c>
      <c r="B898" s="56" t="s">
        <v>3652</v>
      </c>
      <c r="C898" s="57"/>
      <c r="D898" s="58"/>
      <c r="E898" s="21" t="str">
        <f t="shared" si="70"/>
        <v>LOUÇAS</v>
      </c>
      <c r="F898" s="21" t="str">
        <f t="shared" si="71"/>
        <v/>
      </c>
      <c r="G898">
        <f t="shared" si="67"/>
        <v>0</v>
      </c>
      <c r="H898">
        <f t="shared" si="68"/>
        <v>0</v>
      </c>
      <c r="I898">
        <f t="shared" si="69"/>
        <v>0</v>
      </c>
    </row>
    <row r="899" ht="60" spans="1:9">
      <c r="A899" s="59">
        <v>170101</v>
      </c>
      <c r="B899" s="59" t="s">
        <v>3653</v>
      </c>
      <c r="C899" s="57" t="s">
        <v>2794</v>
      </c>
      <c r="D899" s="58">
        <v>462.08</v>
      </c>
      <c r="E899" s="21" t="str">
        <f t="shared" si="70"/>
        <v>LAVATÓRIO DE LOUÇA BRANCA COM COLUNA, MARCAS DE REFERÊNCIA DECA, CELITE OU IDEAL STANDARD, INCLUSIVE SIFÃO, VÁLVULA E ENGATES CROMADOS, EXCLUSIVE TORNEIRA.</v>
      </c>
      <c r="F899" s="21" t="str">
        <f t="shared" si="71"/>
        <v>UND</v>
      </c>
      <c r="G899">
        <f t="shared" si="67"/>
        <v>446.62</v>
      </c>
      <c r="H899">
        <f t="shared" si="68"/>
        <v>353</v>
      </c>
      <c r="I899">
        <f t="shared" si="69"/>
        <v>353</v>
      </c>
    </row>
    <row r="900" ht="45" spans="1:9">
      <c r="A900" s="59">
        <v>170107</v>
      </c>
      <c r="B900" s="59" t="s">
        <v>3654</v>
      </c>
      <c r="C900" s="57" t="s">
        <v>2794</v>
      </c>
      <c r="D900" s="58">
        <v>479.93</v>
      </c>
      <c r="E900" s="21" t="str">
        <f t="shared" si="70"/>
        <v>MICTÓRIO DE LOUÇA BRANCA, MARCAS DE REFERÊNCIA DECA, CELITE OU IDEAL STANDARD, INCLUSIVE ENGATES CROMADOS</v>
      </c>
      <c r="F900" s="21" t="str">
        <f t="shared" si="71"/>
        <v>UND</v>
      </c>
      <c r="G900">
        <f t="shared" si="67"/>
        <v>463.87</v>
      </c>
      <c r="H900">
        <f t="shared" si="68"/>
        <v>366.64</v>
      </c>
      <c r="I900">
        <f t="shared" si="69"/>
        <v>366.64</v>
      </c>
    </row>
    <row r="901" ht="45" spans="1:9">
      <c r="A901" s="59">
        <v>170108</v>
      </c>
      <c r="B901" s="59" t="s">
        <v>3655</v>
      </c>
      <c r="C901" s="57" t="s">
        <v>2794</v>
      </c>
      <c r="D901" s="58">
        <v>75.31</v>
      </c>
      <c r="E901" s="21" t="str">
        <f t="shared" si="70"/>
        <v>SABONETEIRA DE LOUÇA BRANCA, 15X15CM, MARCAS DE REFERÊNCIA DECA, CELITE OU IDEAL STANDARD.</v>
      </c>
      <c r="F901" s="21" t="str">
        <f t="shared" si="71"/>
        <v>UND</v>
      </c>
      <c r="G901">
        <f t="shared" si="67"/>
        <v>72.79</v>
      </c>
      <c r="H901">
        <f t="shared" si="68"/>
        <v>57.53</v>
      </c>
      <c r="I901">
        <f t="shared" si="69"/>
        <v>57.53</v>
      </c>
    </row>
    <row r="902" ht="45" spans="1:9">
      <c r="A902" s="59">
        <v>170110</v>
      </c>
      <c r="B902" s="59" t="s">
        <v>3656</v>
      </c>
      <c r="C902" s="57" t="s">
        <v>2794</v>
      </c>
      <c r="D902" s="58">
        <v>58.25</v>
      </c>
      <c r="E902" s="21" t="str">
        <f t="shared" si="70"/>
        <v>CABIDE DE LOUÇA BRANCA COM 2 GANCHOS, MARCAS DE REFERÊNCIA DECA, CELITE OU IDEAL STANDARD</v>
      </c>
      <c r="F902" s="21" t="str">
        <f t="shared" si="71"/>
        <v>UND</v>
      </c>
      <c r="G902">
        <f t="shared" si="67"/>
        <v>56.3</v>
      </c>
      <c r="H902">
        <f t="shared" si="68"/>
        <v>44.5</v>
      </c>
      <c r="I902">
        <f t="shared" si="69"/>
        <v>44.5</v>
      </c>
    </row>
    <row r="903" ht="45" spans="1:9">
      <c r="A903" s="59">
        <v>170111</v>
      </c>
      <c r="B903" s="59" t="s">
        <v>3657</v>
      </c>
      <c r="C903" s="57" t="s">
        <v>2794</v>
      </c>
      <c r="D903" s="58">
        <v>79.74</v>
      </c>
      <c r="E903" s="21" t="str">
        <f t="shared" si="70"/>
        <v>PAPELEIRA DE LOUÇA BRANCA, 15X15CM, MARCAS DE REFERÊNCIA DECA, CELITE OU IDEAL STANDARD.</v>
      </c>
      <c r="F903" s="21" t="str">
        <f t="shared" si="71"/>
        <v>UND</v>
      </c>
      <c r="G903">
        <f t="shared" si="67"/>
        <v>77.08</v>
      </c>
      <c r="H903">
        <f t="shared" si="68"/>
        <v>60.92</v>
      </c>
      <c r="I903">
        <f t="shared" si="69"/>
        <v>60.92</v>
      </c>
    </row>
    <row r="904" ht="60" spans="1:9">
      <c r="A904" s="59">
        <v>170114</v>
      </c>
      <c r="B904" s="59" t="s">
        <v>3658</v>
      </c>
      <c r="C904" s="57" t="s">
        <v>2794</v>
      </c>
      <c r="D904" s="58">
        <v>564.86</v>
      </c>
      <c r="E904" s="21" t="str">
        <f t="shared" si="70"/>
        <v>BACIA SIFONADA INFANTIL DE LOUÇA BRANCA, MARCAS DE REFERÊNCIA DECA, CELITE OU IDEAL STANDARD, INCLUSIVE TAMPA E ACESSÓRIOS</v>
      </c>
      <c r="F904" s="21" t="str">
        <f t="shared" si="71"/>
        <v>UND</v>
      </c>
      <c r="G904">
        <f t="shared" ref="G904:G967" si="72">ROUND(H904*(1+$G$1),2)</f>
        <v>545.96</v>
      </c>
      <c r="H904">
        <f t="shared" ref="H904:H967" si="73">I904</f>
        <v>431.52</v>
      </c>
      <c r="I904">
        <f t="shared" ref="I904:I967" si="74">ROUND(D904/(1+$E$1),2)</f>
        <v>431.52</v>
      </c>
    </row>
    <row r="905" ht="60" spans="1:9">
      <c r="A905" s="59">
        <v>170115</v>
      </c>
      <c r="B905" s="59" t="s">
        <v>3659</v>
      </c>
      <c r="C905" s="57" t="s">
        <v>2794</v>
      </c>
      <c r="D905" s="58">
        <v>279.79</v>
      </c>
      <c r="E905" s="21" t="str">
        <f t="shared" si="70"/>
        <v>CUBA LOUÇA DE EMBUTIR REDONDA, 30CM, L-41, COMPLETA, MARCAS DE REFERÊNCIA DECA, CELITE OU IDEAL STANDARD, INCL. VÁLVULA E SIFÃO, EXCLUSIVE TORNEIRA</v>
      </c>
      <c r="F905" s="21" t="str">
        <f t="shared" si="71"/>
        <v>UND</v>
      </c>
      <c r="G905">
        <f t="shared" si="72"/>
        <v>270.42</v>
      </c>
      <c r="H905">
        <f t="shared" si="73"/>
        <v>213.74</v>
      </c>
      <c r="I905">
        <f t="shared" si="74"/>
        <v>213.74</v>
      </c>
    </row>
    <row r="906" ht="60" spans="1:9">
      <c r="A906" s="59">
        <v>170116</v>
      </c>
      <c r="B906" s="59" t="s">
        <v>3660</v>
      </c>
      <c r="C906" s="57" t="s">
        <v>2794</v>
      </c>
      <c r="D906" s="58">
        <v>397.73</v>
      </c>
      <c r="E906" s="21" t="str">
        <f t="shared" si="70"/>
        <v>VASO SANITÁRIO PADRÃO POPULAR COMPLETO COM ACESSÓRIOS PARA LIGAÇÃO, MARCAS DE REFERÊNCIA DECA, CELITE OU IDEAL STANDARD, INCLUSIVE ASSENTO PLÁSTICO</v>
      </c>
      <c r="F906" s="21" t="str">
        <f t="shared" si="71"/>
        <v>UND</v>
      </c>
      <c r="G906">
        <f t="shared" si="72"/>
        <v>384.42</v>
      </c>
      <c r="H906">
        <f t="shared" si="73"/>
        <v>303.84</v>
      </c>
      <c r="I906">
        <f t="shared" si="74"/>
        <v>303.84</v>
      </c>
    </row>
    <row r="907" ht="60" spans="1:9">
      <c r="A907" s="59">
        <v>170117</v>
      </c>
      <c r="B907" s="59" t="s">
        <v>3661</v>
      </c>
      <c r="C907" s="57" t="s">
        <v>2794</v>
      </c>
      <c r="D907" s="58">
        <v>178.47</v>
      </c>
      <c r="E907" s="21" t="str">
        <f t="shared" si="70"/>
        <v>LAVATÓRIO DE LOUÇA BRANCA, PADRÃO POPULAR, MARCAS DE REFERÊNCIA DECA, CELITE OU IDEAL STANDARD, INCLUSIVE ACESSÓRIOS EM PVC, EXCETO TORNEIRA</v>
      </c>
      <c r="F907" s="21" t="str">
        <f t="shared" si="71"/>
        <v>UND</v>
      </c>
      <c r="G907">
        <f t="shared" si="72"/>
        <v>172.5</v>
      </c>
      <c r="H907">
        <f t="shared" si="73"/>
        <v>136.34</v>
      </c>
      <c r="I907">
        <f t="shared" si="74"/>
        <v>136.34</v>
      </c>
    </row>
    <row r="908" ht="45" spans="1:9">
      <c r="A908" s="59">
        <v>170118</v>
      </c>
      <c r="B908" s="59" t="s">
        <v>3662</v>
      </c>
      <c r="C908" s="57" t="s">
        <v>2794</v>
      </c>
      <c r="D908" s="58">
        <v>62.18</v>
      </c>
      <c r="E908" s="21" t="str">
        <f t="shared" si="70"/>
        <v>SABONETEIRA DE LOUÇA BRANCA DE 7,5 X 15 CM, MARCAS DE REFERÊNCIA DECA, CELITE OU IDEAL STANDARD</v>
      </c>
      <c r="F908" s="21" t="str">
        <f t="shared" si="71"/>
        <v>UND</v>
      </c>
      <c r="G908">
        <f t="shared" si="72"/>
        <v>60.1</v>
      </c>
      <c r="H908">
        <f t="shared" si="73"/>
        <v>47.5</v>
      </c>
      <c r="I908">
        <f t="shared" si="74"/>
        <v>47.5</v>
      </c>
    </row>
    <row r="909" ht="45" spans="1:9">
      <c r="A909" s="59">
        <v>170119</v>
      </c>
      <c r="B909" s="59" t="s">
        <v>3663</v>
      </c>
      <c r="C909" s="57" t="s">
        <v>2794</v>
      </c>
      <c r="D909" s="58">
        <v>51.34</v>
      </c>
      <c r="E909" s="21" t="str">
        <f t="shared" si="70"/>
        <v>CABIDE DE LOUÇA BRANCA COM UM GANCHO, MARCAS DE REFERÊNCIA DECA, CELITE OU IDEAL STANDARD</v>
      </c>
      <c r="F909" s="21" t="str">
        <f t="shared" si="71"/>
        <v>UND</v>
      </c>
      <c r="G909">
        <f t="shared" si="72"/>
        <v>49.62</v>
      </c>
      <c r="H909">
        <f t="shared" si="73"/>
        <v>39.22</v>
      </c>
      <c r="I909">
        <f t="shared" si="74"/>
        <v>39.22</v>
      </c>
    </row>
    <row r="910" ht="60" spans="1:9">
      <c r="A910" s="59">
        <v>170120</v>
      </c>
      <c r="B910" s="59" t="s">
        <v>3664</v>
      </c>
      <c r="C910" s="57" t="s">
        <v>2794</v>
      </c>
      <c r="D910" s="58">
        <v>273.38</v>
      </c>
      <c r="E910" s="21" t="str">
        <f t="shared" si="70"/>
        <v>LAVATÓRIO COM COLUNA PADRÃO POPULAR, MARCAS DE REFERÊNCIA DECA, CELITE OU IDEAL STANDARD, INCLUSIVE ACESSÓRIOS EM PVC, EXCETO APARELHO MISTURADOR</v>
      </c>
      <c r="F910" s="21" t="str">
        <f t="shared" si="71"/>
        <v>UND</v>
      </c>
      <c r="G910">
        <f t="shared" si="72"/>
        <v>264.24</v>
      </c>
      <c r="H910">
        <f t="shared" si="73"/>
        <v>208.85</v>
      </c>
      <c r="I910">
        <f t="shared" si="74"/>
        <v>208.85</v>
      </c>
    </row>
    <row r="911" ht="75" spans="1:9">
      <c r="A911" s="59">
        <v>170121</v>
      </c>
      <c r="B911" s="59" t="s">
        <v>3665</v>
      </c>
      <c r="C911" s="57" t="s">
        <v>2794</v>
      </c>
      <c r="D911" s="58">
        <v>190.16</v>
      </c>
      <c r="E911" s="21" t="str">
        <f t="shared" si="70"/>
        <v>RECOLOCAÇÃO DE VASO SANITÁRIO, INCLUSIVE FORNECIMENTO DE ACESSÓRIOS (PARAFUSOS DE FIXAÇÃO ANEL DE VEDAÇÃO, BOLSA E TUBO DE LIGAÇÃO, ETC), EXCLUSIVE FORNECIMENTO DO VASO E TAMPA</v>
      </c>
      <c r="F911" s="21" t="str">
        <f t="shared" si="71"/>
        <v>UND</v>
      </c>
      <c r="G911">
        <f t="shared" si="72"/>
        <v>183.8</v>
      </c>
      <c r="H911">
        <f t="shared" si="73"/>
        <v>145.27</v>
      </c>
      <c r="I911">
        <f t="shared" si="74"/>
        <v>145.27</v>
      </c>
    </row>
    <row r="912" ht="60" spans="1:9">
      <c r="A912" s="59">
        <v>170122</v>
      </c>
      <c r="B912" s="59" t="s">
        <v>3666</v>
      </c>
      <c r="C912" s="57" t="s">
        <v>2794</v>
      </c>
      <c r="D912" s="58">
        <v>255.24</v>
      </c>
      <c r="E912" s="21" t="str">
        <f t="shared" si="70"/>
        <v>RECOLOCAÇÃO DE LAVATÓRIO SANITÁRIO, COM ACESSÓRIOS EM METAL (ENGATE, SIFÃO, VÁLVULA), EXCLUSIVE FORNECIMENTO DO MESMO</v>
      </c>
      <c r="F912" s="21" t="str">
        <f t="shared" si="71"/>
        <v>UND</v>
      </c>
      <c r="G912">
        <f t="shared" si="72"/>
        <v>246.7</v>
      </c>
      <c r="H912">
        <f t="shared" si="73"/>
        <v>194.99</v>
      </c>
      <c r="I912">
        <f t="shared" si="74"/>
        <v>194.99</v>
      </c>
    </row>
    <row r="913" ht="60" spans="1:9">
      <c r="A913" s="59">
        <v>170123</v>
      </c>
      <c r="B913" s="59" t="s">
        <v>3667</v>
      </c>
      <c r="C913" s="57" t="s">
        <v>2794</v>
      </c>
      <c r="D913" s="58">
        <v>116.21</v>
      </c>
      <c r="E913" s="21" t="str">
        <f t="shared" si="70"/>
        <v>RECOLOCAÇÃO DE LAVATÓRIO SANITÁRIO, COM ACESSÓRIOS EM PVC (ENGATE, SIFÃO E VÁLVULA), EXCLUSIVE FORNECIMENTO DO MESMO</v>
      </c>
      <c r="F913" s="21" t="str">
        <f t="shared" si="71"/>
        <v>UND</v>
      </c>
      <c r="G913">
        <f t="shared" si="72"/>
        <v>112.32</v>
      </c>
      <c r="H913">
        <f t="shared" si="73"/>
        <v>88.78</v>
      </c>
      <c r="I913">
        <f t="shared" si="74"/>
        <v>88.78</v>
      </c>
    </row>
    <row r="914" ht="45" spans="1:9">
      <c r="A914" s="59">
        <v>170124</v>
      </c>
      <c r="B914" s="59" t="s">
        <v>3668</v>
      </c>
      <c r="C914" s="57" t="s">
        <v>2794</v>
      </c>
      <c r="D914" s="58">
        <v>395.75</v>
      </c>
      <c r="E914" s="21" t="str">
        <f t="shared" si="70"/>
        <v>LAVATÓRIO DE CANTO REF. L101 DECA OU EQUIVALENTE, INCLUSIVE VÁLVULA, SIFÃO E ENGATES CROMADOS, EXCLUSIVE TORNEIRA</v>
      </c>
      <c r="F914" s="21" t="str">
        <f t="shared" si="71"/>
        <v>UND</v>
      </c>
      <c r="G914">
        <f t="shared" si="72"/>
        <v>382.51</v>
      </c>
      <c r="H914">
        <f t="shared" si="73"/>
        <v>302.33</v>
      </c>
      <c r="I914">
        <f t="shared" si="74"/>
        <v>302.33</v>
      </c>
    </row>
    <row r="915" ht="105" spans="1:9">
      <c r="A915" s="59">
        <v>170126</v>
      </c>
      <c r="B915" s="59" t="s">
        <v>3669</v>
      </c>
      <c r="C915" s="57" t="s">
        <v>2794</v>
      </c>
      <c r="D915" s="60">
        <v>1733.61</v>
      </c>
      <c r="E915" s="21" t="str">
        <f t="shared" si="70"/>
        <v>BACIA SIFONADA DE LOUÇA BRANCA SEM ABERTURA FRONTAL PARA PORTADORES DE NECESSIDADES ESPECIAIS, VOGUE PLUS CONFORTO - LINHA CONFORTO, MOD P510, INCL. ASSENTO POLIESTER, REF.AP51,MARCA DE REF. DECA OU EQUIVALENTE, SEM ABERTURA FRONTAL</v>
      </c>
      <c r="F915" s="21" t="str">
        <f t="shared" si="71"/>
        <v>UND</v>
      </c>
      <c r="G915">
        <f t="shared" si="72"/>
        <v>1675.61</v>
      </c>
      <c r="H915">
        <f t="shared" si="73"/>
        <v>1324.38</v>
      </c>
      <c r="I915">
        <f t="shared" si="74"/>
        <v>1324.38</v>
      </c>
    </row>
    <row r="916" ht="90" spans="1:9">
      <c r="A916" s="59">
        <v>170127</v>
      </c>
      <c r="B916" s="59" t="s">
        <v>3670</v>
      </c>
      <c r="C916" s="57" t="s">
        <v>2794</v>
      </c>
      <c r="D916" s="58">
        <v>844.51</v>
      </c>
      <c r="E916" s="21" t="str">
        <f t="shared" si="70"/>
        <v>MICTÓRIO DE LOUÇA BRANCA, MARCAS DE REFERÊNCIA DECA, CELITE OU IDEAL STANDARD, INCLUSIVE VÁLVULA DE DESCARGA LINHA ANTI-VANDALISMO, MARCAS DE REFERÊNCIA FABRIMAR, DOCOL OU DECA E ENGATES E ACESSÓRIOS CROMADOS</v>
      </c>
      <c r="F916" s="21" t="str">
        <f t="shared" si="71"/>
        <v>UND</v>
      </c>
      <c r="G916">
        <f t="shared" si="72"/>
        <v>816.26</v>
      </c>
      <c r="H916">
        <f t="shared" si="73"/>
        <v>645.16</v>
      </c>
      <c r="I916">
        <f t="shared" si="74"/>
        <v>645.16</v>
      </c>
    </row>
    <row r="917" ht="90" spans="1:9">
      <c r="A917" s="59">
        <v>170128</v>
      </c>
      <c r="B917" s="59" t="s">
        <v>3671</v>
      </c>
      <c r="C917" s="57" t="s">
        <v>2794</v>
      </c>
      <c r="D917" s="58">
        <v>789.1</v>
      </c>
      <c r="E917" s="21" t="str">
        <f t="shared" si="70"/>
        <v>LAVATÓRIO DE LOUÇA BRANCA COM COLUNA SUSPENSA, LINHA VOGUE PLUS CONFORT PARA PORTADORES DE NECESSIDADES ESPECIAIS, MARCA DE REFERENCIA DECA, CELITE OU IDEAL STANDART, INCLUSIVE VALVULA, SIFÃO E ENGATES, EXCLUSIVE TORNEIRA</v>
      </c>
      <c r="F917" s="21" t="str">
        <f t="shared" si="71"/>
        <v>UND</v>
      </c>
      <c r="G917">
        <f t="shared" si="72"/>
        <v>762.7</v>
      </c>
      <c r="H917">
        <f t="shared" si="73"/>
        <v>602.83</v>
      </c>
      <c r="I917">
        <f t="shared" si="74"/>
        <v>602.83</v>
      </c>
    </row>
    <row r="918" ht="30" spans="1:9">
      <c r="A918" s="59">
        <v>170129</v>
      </c>
      <c r="B918" s="59" t="s">
        <v>3672</v>
      </c>
      <c r="C918" s="57" t="s">
        <v>2794</v>
      </c>
      <c r="D918" s="58">
        <v>547.28</v>
      </c>
      <c r="E918" s="21" t="str">
        <f t="shared" si="70"/>
        <v>BACIA SIFONADA DE LOUÇA BRANCA COM CAIXA ACOPLADA, INCLUSIVE ACESSÓRIOS</v>
      </c>
      <c r="F918" s="21" t="str">
        <f t="shared" si="71"/>
        <v>UND</v>
      </c>
      <c r="G918">
        <f t="shared" si="72"/>
        <v>528.97</v>
      </c>
      <c r="H918">
        <f t="shared" si="73"/>
        <v>418.09</v>
      </c>
      <c r="I918">
        <f t="shared" si="74"/>
        <v>418.09</v>
      </c>
    </row>
    <row r="919" ht="45" spans="1:9">
      <c r="A919" s="59">
        <v>170130</v>
      </c>
      <c r="B919" s="59" t="s">
        <v>3673</v>
      </c>
      <c r="C919" s="57" t="s">
        <v>2794</v>
      </c>
      <c r="D919" s="58">
        <v>475.86</v>
      </c>
      <c r="E919" s="21" t="str">
        <f t="shared" si="70"/>
        <v>LAVATÓRIO DE LOUÇA BRANCA COM COLUNA, RAVENA L91 + C9 INCLUSIVE SIFÃO, VÁLVULA E ENGATES CROMADOS, EXCLUSIVE TORNEIRA</v>
      </c>
      <c r="F919" s="21" t="str">
        <f t="shared" si="71"/>
        <v>UND</v>
      </c>
      <c r="G919">
        <f t="shared" si="72"/>
        <v>459.94</v>
      </c>
      <c r="H919">
        <f t="shared" si="73"/>
        <v>363.53</v>
      </c>
      <c r="I919">
        <f t="shared" si="74"/>
        <v>363.53</v>
      </c>
    </row>
    <row r="920" ht="60" spans="1:9">
      <c r="A920" s="59">
        <v>170131</v>
      </c>
      <c r="B920" s="59" t="s">
        <v>3674</v>
      </c>
      <c r="C920" s="57" t="s">
        <v>2794</v>
      </c>
      <c r="D920" s="58">
        <v>771.26</v>
      </c>
      <c r="E920" s="21" t="str">
        <f t="shared" si="70"/>
        <v>LAVATÓRIO DE LOUÇA BRANCA COM COLUNA SUSPENSA - REF L51 + CS 1V, COR BRANCA, INCLUSIVE SIFÃO, VÁLVULA E ENGATES CROMADOS, EXCLUSIVE TORNEIRA, PARA PNE</v>
      </c>
      <c r="F920" s="21" t="str">
        <f t="shared" si="71"/>
        <v>UND</v>
      </c>
      <c r="G920">
        <f t="shared" si="72"/>
        <v>745.46</v>
      </c>
      <c r="H920">
        <f t="shared" si="73"/>
        <v>589.2</v>
      </c>
      <c r="I920">
        <f t="shared" si="74"/>
        <v>589.2</v>
      </c>
    </row>
    <row r="921" ht="60" spans="1:9">
      <c r="A921" s="59">
        <v>170132</v>
      </c>
      <c r="B921" s="59" t="s">
        <v>3675</v>
      </c>
      <c r="C921" s="57" t="s">
        <v>2794</v>
      </c>
      <c r="D921" s="60">
        <v>1321.63</v>
      </c>
      <c r="E921" s="21" t="str">
        <f t="shared" si="70"/>
        <v>LAVÁTORIO DE CANTO COLEÇÃO MASTER - REF. L76 MARCA DE REF. DECA OU EQUIVALENTE, INCLUSIVE VÁLVULA, SIFÃO E ENGATES CROMADOS, EXCLUSIVE TORNEIRA,PARA PNE</v>
      </c>
      <c r="F921" s="21" t="str">
        <f t="shared" si="71"/>
        <v>UND</v>
      </c>
      <c r="G921">
        <f t="shared" si="72"/>
        <v>1277.41</v>
      </c>
      <c r="H921">
        <f t="shared" si="73"/>
        <v>1009.65</v>
      </c>
      <c r="I921">
        <f t="shared" si="74"/>
        <v>1009.65</v>
      </c>
    </row>
    <row r="922" ht="45" spans="1:9">
      <c r="A922" s="59">
        <v>170133</v>
      </c>
      <c r="B922" s="59" t="s">
        <v>3676</v>
      </c>
      <c r="C922" s="57" t="s">
        <v>2794</v>
      </c>
      <c r="D922" s="58">
        <v>286.8</v>
      </c>
      <c r="E922" s="21" t="str">
        <f t="shared" si="70"/>
        <v>CUBA LOUÇA BRANCA OVAL, DE EMBUTIR, MOD. L37, MARCA DE REF. DECA INCL. VÁLVULA E SIFÃO, EXCLUSIVE TORNEIRA.</v>
      </c>
      <c r="F922" s="21" t="str">
        <f t="shared" si="71"/>
        <v>UND</v>
      </c>
      <c r="G922">
        <f t="shared" si="72"/>
        <v>277.21</v>
      </c>
      <c r="H922">
        <f t="shared" si="73"/>
        <v>219.1</v>
      </c>
      <c r="I922">
        <f t="shared" si="74"/>
        <v>219.1</v>
      </c>
    </row>
    <row r="923" ht="60" spans="1:9">
      <c r="A923" s="59">
        <v>170134</v>
      </c>
      <c r="B923" s="59" t="s">
        <v>3677</v>
      </c>
      <c r="C923" s="57" t="s">
        <v>2794</v>
      </c>
      <c r="D923" s="58">
        <v>503.07</v>
      </c>
      <c r="E923" s="21" t="str">
        <f t="shared" si="70"/>
        <v>BACIA CONVENCIONAL EM LOUÇA BRANCA REF. LINHA RAVENA P9 DECA OU EQUIV., INCLUSIVE TUBO DE LIGAÇÃO, ACESSÓRIOS DE FIXAÇÃO E ASSENTO PLÁSTICO</v>
      </c>
      <c r="F923" s="21" t="str">
        <f t="shared" si="71"/>
        <v>UND</v>
      </c>
      <c r="G923">
        <f t="shared" si="72"/>
        <v>486.24</v>
      </c>
      <c r="H923">
        <f t="shared" si="73"/>
        <v>384.32</v>
      </c>
      <c r="I923">
        <f t="shared" si="74"/>
        <v>384.32</v>
      </c>
    </row>
    <row r="924" ht="90" spans="1:9">
      <c r="A924" s="59">
        <v>170135</v>
      </c>
      <c r="B924" s="59" t="s">
        <v>3678</v>
      </c>
      <c r="C924" s="57" t="s">
        <v>2794</v>
      </c>
      <c r="D924" s="60">
        <v>1852.31</v>
      </c>
      <c r="E924" s="21" t="str">
        <f t="shared" si="70"/>
        <v>BACIA SIFONADA DE LOUÇA BRANCA PARA PORTADORES DE NECESSIDADES ESPECIAIS, VOGUE PLUS CONFORTO - LINHA CONFORTO, MOD P51, INCL. ASSENTO COM ABERTURA FRONTAL, REF.AP52,MARCA DE REF. DECA OU EQUIVALENTE</v>
      </c>
      <c r="F924" s="21" t="str">
        <f t="shared" si="71"/>
        <v>UND</v>
      </c>
      <c r="G924">
        <f t="shared" si="72"/>
        <v>1790.33</v>
      </c>
      <c r="H924">
        <f t="shared" si="73"/>
        <v>1415.06</v>
      </c>
      <c r="I924">
        <f t="shared" si="74"/>
        <v>1415.06</v>
      </c>
    </row>
    <row r="925" ht="75" spans="1:9">
      <c r="A925" s="59">
        <v>170136</v>
      </c>
      <c r="B925" s="59" t="s">
        <v>3679</v>
      </c>
      <c r="C925" s="57" t="s">
        <v>2794</v>
      </c>
      <c r="D925" s="58">
        <v>849.78</v>
      </c>
      <c r="E925" s="21" t="str">
        <f t="shared" si="70"/>
        <v>BACIA SANITÁRIA DE LOUÇA BRANCA, COM CAIXA ACOPLADA DUPLO ACIONAMENTO, MARCA DE REF. DECA LINHA RAVENA OU EQUIVALENTE, INCLUSIVE ASSENTO PLÁSTICO E ACESSÓRIOS DE FIXAÇÃO</v>
      </c>
      <c r="F925" s="21" t="str">
        <f t="shared" si="71"/>
        <v>UND</v>
      </c>
      <c r="G925">
        <f t="shared" si="72"/>
        <v>821.34</v>
      </c>
      <c r="H925">
        <f t="shared" si="73"/>
        <v>649.18</v>
      </c>
      <c r="I925">
        <f t="shared" si="74"/>
        <v>649.18</v>
      </c>
    </row>
    <row r="926" ht="60" spans="1:9">
      <c r="A926" s="59">
        <v>170137</v>
      </c>
      <c r="B926" s="59" t="s">
        <v>3680</v>
      </c>
      <c r="C926" s="57" t="s">
        <v>2794</v>
      </c>
      <c r="D926" s="58">
        <v>834.93</v>
      </c>
      <c r="E926" s="21" t="str">
        <f t="shared" si="70"/>
        <v>MICTÓRIO DE LOUÇA BRANCA, COM SIFÃO INTEGRADO, MOD. M712 MARCA DE REF. DECA OU EQUIVALENTE, INCLUSIVE ENGATES CROMADOS</v>
      </c>
      <c r="F926" s="21" t="str">
        <f t="shared" si="71"/>
        <v>UND</v>
      </c>
      <c r="G926">
        <f t="shared" si="72"/>
        <v>807</v>
      </c>
      <c r="H926">
        <f t="shared" si="73"/>
        <v>637.84</v>
      </c>
      <c r="I926">
        <f t="shared" si="74"/>
        <v>637.84</v>
      </c>
    </row>
    <row r="927" spans="1:9">
      <c r="A927" s="56">
        <v>1702</v>
      </c>
      <c r="B927" s="56" t="s">
        <v>3681</v>
      </c>
      <c r="C927" s="57"/>
      <c r="D927" s="58"/>
      <c r="E927" s="21" t="str">
        <f t="shared" si="70"/>
        <v>BANCADAS</v>
      </c>
      <c r="F927" s="21" t="str">
        <f t="shared" si="71"/>
        <v/>
      </c>
      <c r="G927">
        <f t="shared" si="72"/>
        <v>0</v>
      </c>
      <c r="H927">
        <f t="shared" si="73"/>
        <v>0</v>
      </c>
      <c r="I927">
        <f t="shared" si="74"/>
        <v>0</v>
      </c>
    </row>
    <row r="928" spans="1:9">
      <c r="A928" s="59">
        <v>170205</v>
      </c>
      <c r="B928" s="59" t="s">
        <v>3682</v>
      </c>
      <c r="C928" s="57" t="s">
        <v>2772</v>
      </c>
      <c r="D928" s="58">
        <v>469.42</v>
      </c>
      <c r="E928" s="21" t="str">
        <f t="shared" si="70"/>
        <v>BANCADA DE MÁRMORE ESP. 3CM</v>
      </c>
      <c r="F928" s="21" t="str">
        <f t="shared" si="71"/>
        <v>M2</v>
      </c>
      <c r="G928">
        <f t="shared" si="72"/>
        <v>453.71</v>
      </c>
      <c r="H928">
        <f t="shared" si="73"/>
        <v>358.61</v>
      </c>
      <c r="I928">
        <f t="shared" si="74"/>
        <v>358.61</v>
      </c>
    </row>
    <row r="929" ht="30" spans="1:9">
      <c r="A929" s="59">
        <v>170220</v>
      </c>
      <c r="B929" s="59" t="s">
        <v>3683</v>
      </c>
      <c r="C929" s="57" t="s">
        <v>2772</v>
      </c>
      <c r="D929" s="58">
        <v>371.91</v>
      </c>
      <c r="E929" s="21" t="str">
        <f t="shared" si="70"/>
        <v>BANCADA DE GRANITO COM ESPESSURA DE 2 CM</v>
      </c>
      <c r="F929" s="21" t="str">
        <f t="shared" si="71"/>
        <v>M2</v>
      </c>
      <c r="G929">
        <f t="shared" si="72"/>
        <v>359.47</v>
      </c>
      <c r="H929">
        <f t="shared" si="73"/>
        <v>284.12</v>
      </c>
      <c r="I929">
        <f t="shared" si="74"/>
        <v>284.12</v>
      </c>
    </row>
    <row r="930" ht="30" spans="1:9">
      <c r="A930" s="59">
        <v>170221</v>
      </c>
      <c r="B930" s="59" t="s">
        <v>3684</v>
      </c>
      <c r="C930" s="57" t="s">
        <v>2772</v>
      </c>
      <c r="D930" s="58">
        <v>16.53</v>
      </c>
      <c r="E930" s="21" t="str">
        <f t="shared" si="70"/>
        <v>LAJE ARMADA ESPESSURA DE 3CM P/ ENCHIMENTO DE FUNDO DE BANCADA INOX</v>
      </c>
      <c r="F930" s="21" t="str">
        <f t="shared" si="71"/>
        <v>M2</v>
      </c>
      <c r="G930">
        <f t="shared" si="72"/>
        <v>15.98</v>
      </c>
      <c r="H930">
        <f t="shared" si="73"/>
        <v>12.63</v>
      </c>
      <c r="I930">
        <f t="shared" si="74"/>
        <v>12.63</v>
      </c>
    </row>
    <row r="931" ht="90" spans="1:9">
      <c r="A931" s="59">
        <v>170222</v>
      </c>
      <c r="B931" s="59" t="s">
        <v>3685</v>
      </c>
      <c r="C931" s="57" t="s">
        <v>2794</v>
      </c>
      <c r="D931" s="60">
        <v>1717.72</v>
      </c>
      <c r="E931" s="21" t="str">
        <f t="shared" si="70"/>
        <v>BANCADA E TANQUE PARA PANELÕES EM GRANITO CINZA ANDORINHA, ESP. 2CM, DIM. 0.80X1.10M, BASE DE CONCRETO E APOIO EM ALVENARIA, FRONTÃO H=10CM, INCL. VÁLVULA E SIFÃO, EXCLUSIVE TORNEIRA, CONF. DET. PROJETO</v>
      </c>
      <c r="F931" s="21" t="str">
        <f t="shared" si="71"/>
        <v>UND</v>
      </c>
      <c r="G931">
        <f t="shared" si="72"/>
        <v>1660.25</v>
      </c>
      <c r="H931">
        <f t="shared" si="73"/>
        <v>1312.24</v>
      </c>
      <c r="I931">
        <f t="shared" si="74"/>
        <v>1312.24</v>
      </c>
    </row>
    <row r="932" ht="30" spans="1:9">
      <c r="A932" s="56">
        <v>1703</v>
      </c>
      <c r="B932" s="56" t="s">
        <v>3686</v>
      </c>
      <c r="C932" s="57"/>
      <c r="D932" s="58"/>
      <c r="E932" s="21" t="str">
        <f t="shared" si="70"/>
        <v>TORNEIRAS, REGISTROS, VÁLVULAS E METAIS</v>
      </c>
      <c r="F932" s="21" t="str">
        <f t="shared" si="71"/>
        <v/>
      </c>
      <c r="G932">
        <f t="shared" si="72"/>
        <v>0</v>
      </c>
      <c r="H932">
        <f t="shared" si="73"/>
        <v>0</v>
      </c>
      <c r="I932">
        <f t="shared" si="74"/>
        <v>0</v>
      </c>
    </row>
    <row r="933" ht="45" spans="1:9">
      <c r="A933" s="59">
        <v>170304</v>
      </c>
      <c r="B933" s="59" t="s">
        <v>3687</v>
      </c>
      <c r="C933" s="57" t="s">
        <v>2794</v>
      </c>
      <c r="D933" s="58">
        <v>80.67</v>
      </c>
      <c r="E933" s="21" t="str">
        <f t="shared" si="70"/>
        <v>TORNEIRA PRESSÃO CROMADA DIÂM. 1/2" PARA LAVATÓRIO, MARCAS DE REFERÊNCIA FABRIMAR, DECA OU DOCOL</v>
      </c>
      <c r="F933" s="21" t="str">
        <f t="shared" si="71"/>
        <v>UND</v>
      </c>
      <c r="G933">
        <f t="shared" si="72"/>
        <v>77.97</v>
      </c>
      <c r="H933">
        <f t="shared" si="73"/>
        <v>61.63</v>
      </c>
      <c r="I933">
        <f t="shared" si="74"/>
        <v>61.63</v>
      </c>
    </row>
    <row r="934" ht="30" spans="1:9">
      <c r="A934" s="59">
        <v>170306</v>
      </c>
      <c r="B934" s="59" t="s">
        <v>3688</v>
      </c>
      <c r="C934" s="57" t="s">
        <v>2794</v>
      </c>
      <c r="D934" s="58">
        <v>85.83</v>
      </c>
      <c r="E934" s="21" t="str">
        <f t="shared" si="70"/>
        <v>TORNEIRA PARA TANQUE, MARCAS DE REFERÊNCIA FABRIMAR, DECA OU DOCOL.</v>
      </c>
      <c r="F934" s="21" t="str">
        <f t="shared" si="71"/>
        <v>UND</v>
      </c>
      <c r="G934">
        <f t="shared" si="72"/>
        <v>82.96</v>
      </c>
      <c r="H934">
        <f t="shared" si="73"/>
        <v>65.57</v>
      </c>
      <c r="I934">
        <f t="shared" si="74"/>
        <v>65.57</v>
      </c>
    </row>
    <row r="935" ht="30" spans="1:9">
      <c r="A935" s="59">
        <v>170309</v>
      </c>
      <c r="B935" s="59" t="s">
        <v>3689</v>
      </c>
      <c r="C935" s="57" t="s">
        <v>2794</v>
      </c>
      <c r="D935" s="58">
        <v>79.77</v>
      </c>
      <c r="E935" s="21" t="str">
        <f t="shared" si="70"/>
        <v>TORNEIRA PARA JARDIM DE 3/4" MARCAS DE REFERÊNCIA FABRIMAR, DECA OU DOCOL</v>
      </c>
      <c r="F935" s="21" t="str">
        <f t="shared" si="71"/>
        <v>UND</v>
      </c>
      <c r="G935">
        <f t="shared" si="72"/>
        <v>77.1</v>
      </c>
      <c r="H935">
        <f t="shared" si="73"/>
        <v>60.94</v>
      </c>
      <c r="I935">
        <f t="shared" si="74"/>
        <v>60.94</v>
      </c>
    </row>
    <row r="936" ht="45" spans="1:9">
      <c r="A936" s="59">
        <v>170310</v>
      </c>
      <c r="B936" s="59" t="s">
        <v>3690</v>
      </c>
      <c r="C936" s="57" t="s">
        <v>2794</v>
      </c>
      <c r="D936" s="58">
        <v>102.94</v>
      </c>
      <c r="E936" s="21" t="str">
        <f t="shared" si="70"/>
        <v>TORNEIRA PRESSÃO CROMADA DIAM. 3/4" PARA USO GERAL, MARCAS DE REFERÊNCIA FABRIMAR, DECA OU DOCOL</v>
      </c>
      <c r="F936" s="21" t="str">
        <f t="shared" si="71"/>
        <v>UND</v>
      </c>
      <c r="G936">
        <f t="shared" si="72"/>
        <v>99.5</v>
      </c>
      <c r="H936">
        <f t="shared" si="73"/>
        <v>78.64</v>
      </c>
      <c r="I936">
        <f t="shared" si="74"/>
        <v>78.64</v>
      </c>
    </row>
    <row r="937" ht="45" spans="1:9">
      <c r="A937" s="59">
        <v>170311</v>
      </c>
      <c r="B937" s="59" t="s">
        <v>3691</v>
      </c>
      <c r="C937" s="57" t="s">
        <v>2794</v>
      </c>
      <c r="D937" s="58">
        <v>31.22</v>
      </c>
      <c r="E937" s="21" t="str">
        <f t="shared" si="70"/>
        <v>TORNEIRA PRESSÃO EM PVC PARA PIA DIAM. 1/2", MARCAS DE REFERÊNCIA ASTRA, CIPLA OU AKROS</v>
      </c>
      <c r="F937" s="21" t="str">
        <f t="shared" si="71"/>
        <v>UND</v>
      </c>
      <c r="G937">
        <f t="shared" si="72"/>
        <v>30.18</v>
      </c>
      <c r="H937">
        <f t="shared" si="73"/>
        <v>23.85</v>
      </c>
      <c r="I937">
        <f t="shared" si="74"/>
        <v>23.85</v>
      </c>
    </row>
    <row r="938" ht="45" spans="1:9">
      <c r="A938" s="59">
        <v>170312</v>
      </c>
      <c r="B938" s="59" t="s">
        <v>3692</v>
      </c>
      <c r="C938" s="57" t="s">
        <v>2794</v>
      </c>
      <c r="D938" s="58">
        <v>96.49</v>
      </c>
      <c r="E938" s="21" t="str">
        <f t="shared" si="70"/>
        <v>TORNEIRA DE METAL COM BORDA ROSCÁVEL, MARCAS DE REFERÊNCIA FABRIMAR, DECA OU DOCOL</v>
      </c>
      <c r="F938" s="21" t="str">
        <f t="shared" si="71"/>
        <v>UND</v>
      </c>
      <c r="G938">
        <f t="shared" si="72"/>
        <v>93.26</v>
      </c>
      <c r="H938">
        <f t="shared" si="73"/>
        <v>73.71</v>
      </c>
      <c r="I938">
        <f t="shared" si="74"/>
        <v>73.71</v>
      </c>
    </row>
    <row r="939" ht="45" spans="1:9">
      <c r="A939" s="59">
        <v>170313</v>
      </c>
      <c r="B939" s="59" t="s">
        <v>3693</v>
      </c>
      <c r="C939" s="57" t="s">
        <v>2794</v>
      </c>
      <c r="D939" s="58">
        <v>85.83</v>
      </c>
      <c r="E939" s="21" t="str">
        <f t="shared" si="70"/>
        <v>TORNEIRA PRESSÃO CROMADA, DIAM. 1/2" PARA TANQUE, MARCAS DE REFERÊNCIA FABRIMAR, DECA OU DOCOL</v>
      </c>
      <c r="F939" s="21" t="str">
        <f t="shared" si="71"/>
        <v>UND</v>
      </c>
      <c r="G939">
        <f t="shared" si="72"/>
        <v>82.96</v>
      </c>
      <c r="H939">
        <f t="shared" si="73"/>
        <v>65.57</v>
      </c>
      <c r="I939">
        <f t="shared" si="74"/>
        <v>65.57</v>
      </c>
    </row>
    <row r="940" ht="45" spans="1:9">
      <c r="A940" s="59">
        <v>170315</v>
      </c>
      <c r="B940" s="59" t="s">
        <v>3694</v>
      </c>
      <c r="C940" s="57" t="s">
        <v>2794</v>
      </c>
      <c r="D940" s="58">
        <v>102.56</v>
      </c>
      <c r="E940" s="21" t="str">
        <f t="shared" si="70"/>
        <v>TORNEIRA PRESSÃO CROMADA DIAM. 1/2" PARA PIA, MARCAS DE REFERÊNCIA FABRIMAR, DECA OU DOCOL</v>
      </c>
      <c r="F940" s="21" t="str">
        <f t="shared" si="71"/>
        <v>UND</v>
      </c>
      <c r="G940">
        <f t="shared" si="72"/>
        <v>99.13</v>
      </c>
      <c r="H940">
        <f t="shared" si="73"/>
        <v>78.35</v>
      </c>
      <c r="I940">
        <f t="shared" si="74"/>
        <v>78.35</v>
      </c>
    </row>
    <row r="941" ht="45" spans="1:9">
      <c r="A941" s="59">
        <v>170316</v>
      </c>
      <c r="B941" s="59" t="s">
        <v>3695</v>
      </c>
      <c r="C941" s="57" t="s">
        <v>2794</v>
      </c>
      <c r="D941" s="58">
        <v>63.93</v>
      </c>
      <c r="E941" s="21" t="str">
        <f t="shared" si="70"/>
        <v>REGISTRO DE PRESSÃO COM CANOPLA CROMADA DIAM. 15MM (1/2"), MARCAS DE REFERÊNCIA FABRIMAR, DECA OU DOCOL</v>
      </c>
      <c r="F941" s="21" t="str">
        <f t="shared" si="71"/>
        <v>UND</v>
      </c>
      <c r="G941">
        <f t="shared" si="72"/>
        <v>61.79</v>
      </c>
      <c r="H941">
        <f t="shared" si="73"/>
        <v>48.84</v>
      </c>
      <c r="I941">
        <f t="shared" si="74"/>
        <v>48.84</v>
      </c>
    </row>
    <row r="942" ht="45" spans="1:9">
      <c r="A942" s="59">
        <v>170317</v>
      </c>
      <c r="B942" s="59" t="s">
        <v>3696</v>
      </c>
      <c r="C942" s="57" t="s">
        <v>2794</v>
      </c>
      <c r="D942" s="58">
        <v>60.37</v>
      </c>
      <c r="E942" s="21" t="str">
        <f t="shared" si="70"/>
        <v>REGISTRO DE PRESSÃO COM CANOPLA CROMADA DIAM. 20MM (3/4"), MARCAS DE REFERÊNCIA FABRIMAR, DECA OU DOCOL</v>
      </c>
      <c r="F942" s="21" t="str">
        <f t="shared" si="71"/>
        <v>UND</v>
      </c>
      <c r="G942">
        <f t="shared" si="72"/>
        <v>58.35</v>
      </c>
      <c r="H942">
        <f t="shared" si="73"/>
        <v>46.12</v>
      </c>
      <c r="I942">
        <f t="shared" si="74"/>
        <v>46.12</v>
      </c>
    </row>
    <row r="943" ht="30" spans="1:9">
      <c r="A943" s="59">
        <v>170318</v>
      </c>
      <c r="B943" s="59" t="s">
        <v>3697</v>
      </c>
      <c r="C943" s="57" t="s">
        <v>2794</v>
      </c>
      <c r="D943" s="58">
        <v>50.36</v>
      </c>
      <c r="E943" s="21" t="str">
        <f t="shared" si="70"/>
        <v>REGISTRO DE PRESSÃO BRUTO, DIAM. 15MM (1/2")</v>
      </c>
      <c r="F943" s="21" t="str">
        <f t="shared" si="71"/>
        <v>UND</v>
      </c>
      <c r="G943">
        <f t="shared" si="72"/>
        <v>48.67</v>
      </c>
      <c r="H943">
        <f t="shared" si="73"/>
        <v>38.47</v>
      </c>
      <c r="I943">
        <f t="shared" si="74"/>
        <v>38.47</v>
      </c>
    </row>
    <row r="944" ht="30" spans="1:9">
      <c r="A944" s="59">
        <v>170319</v>
      </c>
      <c r="B944" s="59" t="s">
        <v>3698</v>
      </c>
      <c r="C944" s="57" t="s">
        <v>2794</v>
      </c>
      <c r="D944" s="58">
        <v>40.5</v>
      </c>
      <c r="E944" s="21" t="str">
        <f t="shared" si="70"/>
        <v>REGISTRO DE GAVETA BRUTO DIAM. 15MM (1/2")</v>
      </c>
      <c r="F944" s="21" t="str">
        <f t="shared" si="71"/>
        <v>UND</v>
      </c>
      <c r="G944">
        <f t="shared" si="72"/>
        <v>39.15</v>
      </c>
      <c r="H944">
        <f t="shared" si="73"/>
        <v>30.94</v>
      </c>
      <c r="I944">
        <f t="shared" si="74"/>
        <v>30.94</v>
      </c>
    </row>
    <row r="945" ht="30" spans="1:9">
      <c r="A945" s="59">
        <v>170320</v>
      </c>
      <c r="B945" s="59" t="s">
        <v>3699</v>
      </c>
      <c r="C945" s="57" t="s">
        <v>2794</v>
      </c>
      <c r="D945" s="58">
        <v>46.51</v>
      </c>
      <c r="E945" s="21" t="str">
        <f t="shared" si="70"/>
        <v>REGISTRO DE GAVETA BRUTO DIAM. 20MM (3/4")</v>
      </c>
      <c r="F945" s="21" t="str">
        <f t="shared" si="71"/>
        <v>UND</v>
      </c>
      <c r="G945">
        <f t="shared" si="72"/>
        <v>44.95</v>
      </c>
      <c r="H945">
        <f t="shared" si="73"/>
        <v>35.53</v>
      </c>
      <c r="I945">
        <f t="shared" si="74"/>
        <v>35.53</v>
      </c>
    </row>
    <row r="946" ht="30" spans="1:9">
      <c r="A946" s="59">
        <v>170321</v>
      </c>
      <c r="B946" s="59" t="s">
        <v>3700</v>
      </c>
      <c r="C946" s="57" t="s">
        <v>2794</v>
      </c>
      <c r="D946" s="58">
        <v>64.73</v>
      </c>
      <c r="E946" s="21" t="str">
        <f t="shared" si="70"/>
        <v>REGISTRO DE GAVETA BRUTO DIAM. 25MM (1")</v>
      </c>
      <c r="F946" s="21" t="str">
        <f t="shared" si="71"/>
        <v>UND</v>
      </c>
      <c r="G946">
        <f t="shared" si="72"/>
        <v>62.56</v>
      </c>
      <c r="H946">
        <f t="shared" si="73"/>
        <v>49.45</v>
      </c>
      <c r="I946">
        <f t="shared" si="74"/>
        <v>49.45</v>
      </c>
    </row>
    <row r="947" ht="30" spans="1:9">
      <c r="A947" s="59">
        <v>170322</v>
      </c>
      <c r="B947" s="59" t="s">
        <v>3701</v>
      </c>
      <c r="C947" s="57" t="s">
        <v>2794</v>
      </c>
      <c r="D947" s="58">
        <v>86.35</v>
      </c>
      <c r="E947" s="21" t="str">
        <f t="shared" si="70"/>
        <v>REGISTRO DE GAVETA BRUTO DIAM. 32MM (11/4")</v>
      </c>
      <c r="F947" s="21" t="str">
        <f t="shared" si="71"/>
        <v>UND</v>
      </c>
      <c r="G947">
        <f t="shared" si="72"/>
        <v>83.47</v>
      </c>
      <c r="H947">
        <f t="shared" si="73"/>
        <v>65.97</v>
      </c>
      <c r="I947">
        <f t="shared" si="74"/>
        <v>65.97</v>
      </c>
    </row>
    <row r="948" ht="30" spans="1:9">
      <c r="A948" s="59">
        <v>170323</v>
      </c>
      <c r="B948" s="59" t="s">
        <v>3702</v>
      </c>
      <c r="C948" s="57" t="s">
        <v>2794</v>
      </c>
      <c r="D948" s="58">
        <v>97.28</v>
      </c>
      <c r="E948" s="21" t="str">
        <f t="shared" si="70"/>
        <v>REGISTRO DE GAVETA BRUTO DIAM. 40MM (11/2")</v>
      </c>
      <c r="F948" s="21" t="str">
        <f t="shared" si="71"/>
        <v>UND</v>
      </c>
      <c r="G948">
        <f t="shared" si="72"/>
        <v>94.03</v>
      </c>
      <c r="H948">
        <f t="shared" si="73"/>
        <v>74.32</v>
      </c>
      <c r="I948">
        <f t="shared" si="74"/>
        <v>74.32</v>
      </c>
    </row>
    <row r="949" ht="30" spans="1:9">
      <c r="A949" s="59">
        <v>170324</v>
      </c>
      <c r="B949" s="59" t="s">
        <v>3703</v>
      </c>
      <c r="C949" s="57" t="s">
        <v>2794</v>
      </c>
      <c r="D949" s="58">
        <v>164.37</v>
      </c>
      <c r="E949" s="21" t="str">
        <f t="shared" si="70"/>
        <v>REGISTRO DE GAVETA BRUTO DIAM. 50MM (2")</v>
      </c>
      <c r="F949" s="21" t="str">
        <f t="shared" si="71"/>
        <v>UND</v>
      </c>
      <c r="G949">
        <f t="shared" si="72"/>
        <v>158.87</v>
      </c>
      <c r="H949">
        <f t="shared" si="73"/>
        <v>125.57</v>
      </c>
      <c r="I949">
        <f t="shared" si="74"/>
        <v>125.57</v>
      </c>
    </row>
    <row r="950" ht="30" spans="1:9">
      <c r="A950" s="59">
        <v>170325</v>
      </c>
      <c r="B950" s="59" t="s">
        <v>3704</v>
      </c>
      <c r="C950" s="57" t="s">
        <v>2794</v>
      </c>
      <c r="D950" s="58">
        <v>299.98</v>
      </c>
      <c r="E950" s="21" t="str">
        <f t="shared" si="70"/>
        <v>REGISTRO DE GAVETA BRUTO DIAM. 65MM (21/2")</v>
      </c>
      <c r="F950" s="21" t="str">
        <f t="shared" si="71"/>
        <v>UND</v>
      </c>
      <c r="G950">
        <f t="shared" si="72"/>
        <v>289.95</v>
      </c>
      <c r="H950">
        <f t="shared" si="73"/>
        <v>229.17</v>
      </c>
      <c r="I950">
        <f t="shared" si="74"/>
        <v>229.17</v>
      </c>
    </row>
    <row r="951" ht="30" spans="1:9">
      <c r="A951" s="59">
        <v>170326</v>
      </c>
      <c r="B951" s="59" t="s">
        <v>3705</v>
      </c>
      <c r="C951" s="57" t="s">
        <v>2794</v>
      </c>
      <c r="D951" s="58">
        <v>426.49</v>
      </c>
      <c r="E951" s="21" t="str">
        <f t="shared" si="70"/>
        <v>REGISTRO DE GAVETA BRUTO DIAM. 80MM (3")</v>
      </c>
      <c r="F951" s="21" t="str">
        <f t="shared" si="71"/>
        <v>UND</v>
      </c>
      <c r="G951">
        <f t="shared" si="72"/>
        <v>412.21</v>
      </c>
      <c r="H951">
        <f t="shared" si="73"/>
        <v>325.81</v>
      </c>
      <c r="I951">
        <f t="shared" si="74"/>
        <v>325.81</v>
      </c>
    </row>
    <row r="952" ht="45" spans="1:9">
      <c r="A952" s="59">
        <v>170327</v>
      </c>
      <c r="B952" s="59" t="s">
        <v>3706</v>
      </c>
      <c r="C952" s="57" t="s">
        <v>2794</v>
      </c>
      <c r="D952" s="58">
        <v>72.15</v>
      </c>
      <c r="E952" s="21" t="str">
        <f t="shared" si="70"/>
        <v>REGISTRO DE GAVETA COM CANOPLA CROMADA DIAM. 15MM (1/2"), MARCAS DE REFERÊNCIA FABRIMAR, DECA OU DOCOL</v>
      </c>
      <c r="F952" s="21" t="str">
        <f t="shared" si="71"/>
        <v>UND</v>
      </c>
      <c r="G952">
        <f t="shared" si="72"/>
        <v>69.74</v>
      </c>
      <c r="H952">
        <f t="shared" si="73"/>
        <v>55.12</v>
      </c>
      <c r="I952">
        <f t="shared" si="74"/>
        <v>55.12</v>
      </c>
    </row>
    <row r="953" ht="45" spans="1:9">
      <c r="A953" s="59">
        <v>170328</v>
      </c>
      <c r="B953" s="59" t="s">
        <v>3707</v>
      </c>
      <c r="C953" s="57" t="s">
        <v>2794</v>
      </c>
      <c r="D953" s="58">
        <v>81.16</v>
      </c>
      <c r="E953" s="21" t="str">
        <f t="shared" si="70"/>
        <v>REGISTRO DE GAVETA COM CANOPLA CROMADA, DIAM. 20MM (3/4"), MARCAS DE REFERÊNCIA FABRIMAR, DECA OU DOCOL</v>
      </c>
      <c r="F953" s="21" t="str">
        <f t="shared" si="71"/>
        <v>UND</v>
      </c>
      <c r="G953">
        <f t="shared" si="72"/>
        <v>78.44</v>
      </c>
      <c r="H953">
        <f t="shared" si="73"/>
        <v>62</v>
      </c>
      <c r="I953">
        <f t="shared" si="74"/>
        <v>62</v>
      </c>
    </row>
    <row r="954" ht="45" spans="1:9">
      <c r="A954" s="59">
        <v>170329</v>
      </c>
      <c r="B954" s="59" t="s">
        <v>3708</v>
      </c>
      <c r="C954" s="57" t="s">
        <v>2794</v>
      </c>
      <c r="D954" s="58">
        <v>107.52</v>
      </c>
      <c r="E954" s="21" t="str">
        <f t="shared" si="70"/>
        <v>REGISTRO DE GAVETA COM CANOPLA CROMADA DIAM. 25MM (1"), MARCAS DE REFERÊNCIA FABRIMAR, DECA OU DOCOL</v>
      </c>
      <c r="F954" s="21" t="str">
        <f t="shared" si="71"/>
        <v>UND</v>
      </c>
      <c r="G954">
        <f t="shared" si="72"/>
        <v>103.92</v>
      </c>
      <c r="H954">
        <f t="shared" si="73"/>
        <v>82.14</v>
      </c>
      <c r="I954">
        <f t="shared" si="74"/>
        <v>82.14</v>
      </c>
    </row>
    <row r="955" ht="45" spans="1:9">
      <c r="A955" s="59">
        <v>170330</v>
      </c>
      <c r="B955" s="59" t="s">
        <v>3709</v>
      </c>
      <c r="C955" s="57" t="s">
        <v>2794</v>
      </c>
      <c r="D955" s="58">
        <v>163.82</v>
      </c>
      <c r="E955" s="21" t="str">
        <f t="shared" si="70"/>
        <v>REGISTRO DE GAVETA COM CANOPLA CROMADA DIAM 32MM (11/4"), MARCAS DE REFERÊNCIA FABRIMAR, DECA OU DOCOL</v>
      </c>
      <c r="F955" s="21" t="str">
        <f t="shared" si="71"/>
        <v>UND</v>
      </c>
      <c r="G955">
        <f t="shared" si="72"/>
        <v>158.34</v>
      </c>
      <c r="H955">
        <f t="shared" si="73"/>
        <v>125.15</v>
      </c>
      <c r="I955">
        <f t="shared" si="74"/>
        <v>125.15</v>
      </c>
    </row>
    <row r="956" ht="45" spans="1:9">
      <c r="A956" s="59">
        <v>170331</v>
      </c>
      <c r="B956" s="59" t="s">
        <v>3710</v>
      </c>
      <c r="C956" s="57" t="s">
        <v>2794</v>
      </c>
      <c r="D956" s="58">
        <v>177.43</v>
      </c>
      <c r="E956" s="21" t="str">
        <f t="shared" si="70"/>
        <v>REGISTRO DE GAVETA COM CANOPLA CROMADA, DIAM. 40MM (11/2"), MARCAS DE REFERÊNCIA FABRIMAR, DECA OU DOCOL</v>
      </c>
      <c r="F956" s="21" t="str">
        <f t="shared" si="71"/>
        <v>UND</v>
      </c>
      <c r="G956">
        <f t="shared" si="72"/>
        <v>171.5</v>
      </c>
      <c r="H956">
        <f t="shared" si="73"/>
        <v>135.55</v>
      </c>
      <c r="I956">
        <f t="shared" si="74"/>
        <v>135.55</v>
      </c>
    </row>
    <row r="957" ht="30" spans="1:9">
      <c r="A957" s="59">
        <v>170332</v>
      </c>
      <c r="B957" s="59" t="s">
        <v>3711</v>
      </c>
      <c r="C957" s="57" t="s">
        <v>2794</v>
      </c>
      <c r="D957" s="58">
        <v>64.34</v>
      </c>
      <c r="E957" s="21" t="str">
        <f t="shared" si="70"/>
        <v>VÁLVULA DE RETENÇÃO HORIZONTAL OU VERTICAL DIAM. 15MM (1/2")</v>
      </c>
      <c r="F957" s="21" t="str">
        <f t="shared" si="71"/>
        <v>UND</v>
      </c>
      <c r="G957">
        <f t="shared" si="72"/>
        <v>62.18</v>
      </c>
      <c r="H957">
        <f t="shared" si="73"/>
        <v>49.15</v>
      </c>
      <c r="I957">
        <f t="shared" si="74"/>
        <v>49.15</v>
      </c>
    </row>
    <row r="958" ht="30" spans="1:9">
      <c r="A958" s="59">
        <v>170333</v>
      </c>
      <c r="B958" s="59" t="s">
        <v>3712</v>
      </c>
      <c r="C958" s="57" t="s">
        <v>2794</v>
      </c>
      <c r="D958" s="58">
        <v>74.53</v>
      </c>
      <c r="E958" s="21" t="str">
        <f t="shared" si="70"/>
        <v>VÁLVULA DE RETENÇÃO HORIZONTAL OU VERTICAL DIAM. 20MM (3/4")</v>
      </c>
      <c r="F958" s="21" t="str">
        <f t="shared" si="71"/>
        <v>UND</v>
      </c>
      <c r="G958">
        <f t="shared" si="72"/>
        <v>72.04</v>
      </c>
      <c r="H958">
        <f t="shared" si="73"/>
        <v>56.94</v>
      </c>
      <c r="I958">
        <f t="shared" si="74"/>
        <v>56.94</v>
      </c>
    </row>
    <row r="959" ht="30" spans="1:9">
      <c r="A959" s="59">
        <v>170334</v>
      </c>
      <c r="B959" s="59" t="s">
        <v>3713</v>
      </c>
      <c r="C959" s="57" t="s">
        <v>2794</v>
      </c>
      <c r="D959" s="58">
        <v>85.67</v>
      </c>
      <c r="E959" s="21" t="str">
        <f t="shared" si="70"/>
        <v>VÁLVULA DE RETENÇÃO HORIZONTAL OU VERTICAL DIAM. 25MM (1")</v>
      </c>
      <c r="F959" s="21" t="str">
        <f t="shared" si="71"/>
        <v>UND</v>
      </c>
      <c r="G959">
        <f t="shared" si="72"/>
        <v>82.81</v>
      </c>
      <c r="H959">
        <f t="shared" si="73"/>
        <v>65.45</v>
      </c>
      <c r="I959">
        <f t="shared" si="74"/>
        <v>65.45</v>
      </c>
    </row>
    <row r="960" ht="30" spans="1:9">
      <c r="A960" s="59">
        <v>170335</v>
      </c>
      <c r="B960" s="59" t="s">
        <v>3714</v>
      </c>
      <c r="C960" s="57" t="s">
        <v>2794</v>
      </c>
      <c r="D960" s="58">
        <v>144.2</v>
      </c>
      <c r="E960" s="21" t="str">
        <f t="shared" si="70"/>
        <v>VÁLVULA DE RETENÇÃO HORIZONTAL OU VERTICAL, DIAM. 32MM (11/4")</v>
      </c>
      <c r="F960" s="21" t="str">
        <f t="shared" si="71"/>
        <v>UND</v>
      </c>
      <c r="G960">
        <f t="shared" si="72"/>
        <v>139.37</v>
      </c>
      <c r="H960">
        <f t="shared" si="73"/>
        <v>110.16</v>
      </c>
      <c r="I960">
        <f t="shared" si="74"/>
        <v>110.16</v>
      </c>
    </row>
    <row r="961" ht="30" spans="1:9">
      <c r="A961" s="59">
        <v>170336</v>
      </c>
      <c r="B961" s="59" t="s">
        <v>3715</v>
      </c>
      <c r="C961" s="57" t="s">
        <v>2794</v>
      </c>
      <c r="D961" s="58">
        <v>164.07</v>
      </c>
      <c r="E961" s="21" t="str">
        <f t="shared" ref="E961:E1024" si="75">UPPER(B961)</f>
        <v>VÁLVULA DE RETENÇÃO HORIZONTAL OU VERTICAL DIAM. 40MM (11/2")</v>
      </c>
      <c r="F961" s="21" t="str">
        <f t="shared" ref="F961:F1024" si="76">UPPER(C961)</f>
        <v>UND</v>
      </c>
      <c r="G961">
        <f t="shared" si="72"/>
        <v>158.58</v>
      </c>
      <c r="H961">
        <f t="shared" si="73"/>
        <v>125.34</v>
      </c>
      <c r="I961">
        <f t="shared" si="74"/>
        <v>125.34</v>
      </c>
    </row>
    <row r="962" ht="30" spans="1:9">
      <c r="A962" s="59">
        <v>170337</v>
      </c>
      <c r="B962" s="59" t="s">
        <v>3716</v>
      </c>
      <c r="C962" s="57" t="s">
        <v>2794</v>
      </c>
      <c r="D962" s="58">
        <v>204.32</v>
      </c>
      <c r="E962" s="21" t="str">
        <f t="shared" si="75"/>
        <v>VÁLVULA DE RETENÇÃO HORIZONTAL OU VERTICAL DIAM. 50MM (2")</v>
      </c>
      <c r="F962" s="21" t="str">
        <f t="shared" si="76"/>
        <v>UND</v>
      </c>
      <c r="G962">
        <f t="shared" si="72"/>
        <v>197.49</v>
      </c>
      <c r="H962">
        <f t="shared" si="73"/>
        <v>156.09</v>
      </c>
      <c r="I962">
        <f t="shared" si="74"/>
        <v>156.09</v>
      </c>
    </row>
    <row r="963" ht="30" spans="1:9">
      <c r="A963" s="59">
        <v>170338</v>
      </c>
      <c r="B963" s="59" t="s">
        <v>3717</v>
      </c>
      <c r="C963" s="57" t="s">
        <v>2794</v>
      </c>
      <c r="D963" s="58">
        <v>336.71</v>
      </c>
      <c r="E963" s="21" t="str">
        <f t="shared" si="75"/>
        <v>VÁLVULA DE RETENÇÃO HORIZONTAL OU VERTICAL DIAM. 65MM (21/2")</v>
      </c>
      <c r="F963" s="21" t="str">
        <f t="shared" si="76"/>
        <v>UND</v>
      </c>
      <c r="G963">
        <f t="shared" si="72"/>
        <v>325.45</v>
      </c>
      <c r="H963">
        <f t="shared" si="73"/>
        <v>257.23</v>
      </c>
      <c r="I963">
        <f t="shared" si="74"/>
        <v>257.23</v>
      </c>
    </row>
    <row r="964" ht="30" spans="1:9">
      <c r="A964" s="59">
        <v>170339</v>
      </c>
      <c r="B964" s="59" t="s">
        <v>3718</v>
      </c>
      <c r="C964" s="57" t="s">
        <v>2794</v>
      </c>
      <c r="D964" s="58">
        <v>447.9</v>
      </c>
      <c r="E964" s="21" t="str">
        <f t="shared" si="75"/>
        <v>VÁLVULA DE RETENÇÃO HORIZONTAL OU VERTICAL, DIAM. 80MM (3")</v>
      </c>
      <c r="F964" s="21" t="str">
        <f t="shared" si="76"/>
        <v>UND</v>
      </c>
      <c r="G964">
        <f t="shared" si="72"/>
        <v>432.91</v>
      </c>
      <c r="H964">
        <f t="shared" si="73"/>
        <v>342.17</v>
      </c>
      <c r="I964">
        <f t="shared" si="74"/>
        <v>342.17</v>
      </c>
    </row>
    <row r="965" ht="45" spans="1:9">
      <c r="A965" s="59">
        <v>170345</v>
      </c>
      <c r="B965" s="59" t="s">
        <v>3719</v>
      </c>
      <c r="C965" s="57" t="s">
        <v>2794</v>
      </c>
      <c r="D965" s="58">
        <v>265.53</v>
      </c>
      <c r="E965" s="21" t="str">
        <f t="shared" si="75"/>
        <v>VÁLVULA DE DESCARGA COM CANOPLA CROMADA DE 32MM (11/4"), MARCAS DE REFERÊNCIA FABRIMAR, DECA OU DOCOL</v>
      </c>
      <c r="F965" s="21" t="str">
        <f t="shared" si="76"/>
        <v>UND</v>
      </c>
      <c r="G965">
        <f t="shared" si="72"/>
        <v>256.65</v>
      </c>
      <c r="H965">
        <f t="shared" si="73"/>
        <v>202.85</v>
      </c>
      <c r="I965">
        <f t="shared" si="74"/>
        <v>202.85</v>
      </c>
    </row>
    <row r="966" ht="45" spans="1:9">
      <c r="A966" s="59">
        <v>170346</v>
      </c>
      <c r="B966" s="59" t="s">
        <v>3720</v>
      </c>
      <c r="C966" s="57" t="s">
        <v>2794</v>
      </c>
      <c r="D966" s="58">
        <v>293.78</v>
      </c>
      <c r="E966" s="21" t="str">
        <f t="shared" si="75"/>
        <v>VÁLVULA DE DESCARGA COM CANOPLA CROMADA DE 40MM (11/2"), MARCAS DE REFERÊNCIA FABRIMAR, DECA OU DOCOL</v>
      </c>
      <c r="F966" s="21" t="str">
        <f t="shared" si="76"/>
        <v>UND</v>
      </c>
      <c r="G966">
        <f t="shared" si="72"/>
        <v>283.95</v>
      </c>
      <c r="H966">
        <f t="shared" si="73"/>
        <v>224.43</v>
      </c>
      <c r="I966">
        <f t="shared" si="74"/>
        <v>224.43</v>
      </c>
    </row>
    <row r="967" ht="30" spans="1:9">
      <c r="A967" s="59">
        <v>170347</v>
      </c>
      <c r="B967" s="59" t="s">
        <v>3721</v>
      </c>
      <c r="C967" s="57" t="s">
        <v>2794</v>
      </c>
      <c r="D967" s="58">
        <v>6.91</v>
      </c>
      <c r="E967" s="21" t="str">
        <f t="shared" si="75"/>
        <v>VÁLVULA DE PVC PARA LAVATÓRIO, MARCAS DE REFERÊNCIA ASTRA, CIPLA OU AKROS</v>
      </c>
      <c r="F967" s="21" t="str">
        <f t="shared" si="76"/>
        <v>UND</v>
      </c>
      <c r="G967">
        <f t="shared" si="72"/>
        <v>6.68</v>
      </c>
      <c r="H967">
        <f t="shared" si="73"/>
        <v>5.28</v>
      </c>
      <c r="I967">
        <f t="shared" si="74"/>
        <v>5.28</v>
      </c>
    </row>
    <row r="968" ht="30" spans="1:9">
      <c r="A968" s="59">
        <v>170348</v>
      </c>
      <c r="B968" s="59" t="s">
        <v>3722</v>
      </c>
      <c r="C968" s="57" t="s">
        <v>2794</v>
      </c>
      <c r="D968" s="58">
        <v>9.37</v>
      </c>
      <c r="E968" s="21" t="str">
        <f t="shared" si="75"/>
        <v>VÁLVULA DE PVC PARA TANQUE, MARCAS DE REFERÊNCIA ASTRA, CIPLA OU AKROS</v>
      </c>
      <c r="F968" s="21" t="str">
        <f t="shared" si="76"/>
        <v>UND</v>
      </c>
      <c r="G968">
        <f t="shared" ref="G968:G1031" si="77">ROUND(H968*(1+$G$1),2)</f>
        <v>9.06</v>
      </c>
      <c r="H968">
        <f t="shared" ref="H968:H1031" si="78">I968</f>
        <v>7.16</v>
      </c>
      <c r="I968">
        <f t="shared" ref="I968:I1031" si="79">ROUND(D968/(1+$E$1),2)</f>
        <v>7.16</v>
      </c>
    </row>
    <row r="969" ht="45" spans="1:9">
      <c r="A969" s="59">
        <v>170349</v>
      </c>
      <c r="B969" s="59" t="s">
        <v>3723</v>
      </c>
      <c r="C969" s="57" t="s">
        <v>2794</v>
      </c>
      <c r="D969" s="58">
        <v>75.61</v>
      </c>
      <c r="E969" s="21" t="str">
        <f t="shared" si="75"/>
        <v>CANOPLA PARA VÁLVULA DE DESCARGA, MARCAS DE REFERÊNCIA FABRIMAR, DECA OU DOCOL</v>
      </c>
      <c r="F969" s="21" t="str">
        <f t="shared" si="76"/>
        <v>UND</v>
      </c>
      <c r="G969">
        <f t="shared" si="77"/>
        <v>73.08</v>
      </c>
      <c r="H969">
        <f t="shared" si="78"/>
        <v>57.76</v>
      </c>
      <c r="I969">
        <f t="shared" si="79"/>
        <v>57.76</v>
      </c>
    </row>
    <row r="970" ht="30" spans="1:9">
      <c r="A970" s="59">
        <v>170350</v>
      </c>
      <c r="B970" s="59" t="s">
        <v>3724</v>
      </c>
      <c r="C970" s="57" t="s">
        <v>2794</v>
      </c>
      <c r="D970" s="58">
        <v>18.23</v>
      </c>
      <c r="E970" s="21" t="str">
        <f t="shared" si="75"/>
        <v>PARAFUSO DE FIXAÇÃO PARA LAVATÓRIO OU VASO, INCLUSIVE COLOCAÇÃO</v>
      </c>
      <c r="F970" s="21" t="str">
        <f t="shared" si="76"/>
        <v>UND</v>
      </c>
      <c r="G970">
        <f t="shared" si="77"/>
        <v>17.62</v>
      </c>
      <c r="H970">
        <f t="shared" si="78"/>
        <v>13.93</v>
      </c>
      <c r="I970">
        <f t="shared" si="79"/>
        <v>13.93</v>
      </c>
    </row>
    <row r="971" ht="45" spans="1:9">
      <c r="A971" s="59">
        <v>170351</v>
      </c>
      <c r="B971" s="59" t="s">
        <v>3725</v>
      </c>
      <c r="C971" s="57" t="s">
        <v>2794</v>
      </c>
      <c r="D971" s="58">
        <v>335.89</v>
      </c>
      <c r="E971" s="21" t="str">
        <f t="shared" si="75"/>
        <v>TORNEIRA DE PAREDE CROMADA, MARCAS DE REFERÊNCIA FABRIMAR (LINHA PRÁTICA, REF.1157) , DECA OU DOCOL</v>
      </c>
      <c r="F971" s="21" t="str">
        <f t="shared" si="76"/>
        <v>UND</v>
      </c>
      <c r="G971">
        <f t="shared" si="77"/>
        <v>324.65</v>
      </c>
      <c r="H971">
        <f t="shared" si="78"/>
        <v>256.6</v>
      </c>
      <c r="I971">
        <f t="shared" si="79"/>
        <v>256.6</v>
      </c>
    </row>
    <row r="972" ht="45" spans="1:9">
      <c r="A972" s="59">
        <v>170352</v>
      </c>
      <c r="B972" s="59" t="s">
        <v>3726</v>
      </c>
      <c r="C972" s="57" t="s">
        <v>2794</v>
      </c>
      <c r="D972" s="58">
        <v>397.88</v>
      </c>
      <c r="E972" s="21" t="str">
        <f t="shared" si="75"/>
        <v>VÁLVULA DE DESCARGA COM ACABAMENTO ANTI-VANDALISMO, MARCAS DE REFERÊNCIA FABRIMAR, DECA OU DOCOL</v>
      </c>
      <c r="F972" s="21" t="str">
        <f t="shared" si="76"/>
        <v>UND</v>
      </c>
      <c r="G972">
        <f t="shared" si="77"/>
        <v>384.57</v>
      </c>
      <c r="H972">
        <f t="shared" si="78"/>
        <v>303.96</v>
      </c>
      <c r="I972">
        <f t="shared" si="79"/>
        <v>303.96</v>
      </c>
    </row>
    <row r="973" ht="45" spans="1:9">
      <c r="A973" s="59">
        <v>170353</v>
      </c>
      <c r="B973" s="59" t="s">
        <v>3727</v>
      </c>
      <c r="C973" s="57" t="s">
        <v>2794</v>
      </c>
      <c r="D973" s="58">
        <v>358.54</v>
      </c>
      <c r="E973" s="21" t="str">
        <f t="shared" si="75"/>
        <v>TORNEIRA PARA LAVATÓRIO LINHA ANTI-VANDALISMO, MARCAS DE REFERÊNCIA FABRIMAR, DECA OU DOCOL</v>
      </c>
      <c r="F973" s="21" t="str">
        <f t="shared" si="76"/>
        <v>UND</v>
      </c>
      <c r="G973">
        <f t="shared" si="77"/>
        <v>346.54</v>
      </c>
      <c r="H973">
        <f t="shared" si="78"/>
        <v>273.9</v>
      </c>
      <c r="I973">
        <f t="shared" si="79"/>
        <v>273.9</v>
      </c>
    </row>
    <row r="974" ht="45" spans="1:9">
      <c r="A974" s="59">
        <v>170354</v>
      </c>
      <c r="B974" s="59" t="s">
        <v>3728</v>
      </c>
      <c r="C974" s="57" t="s">
        <v>2794</v>
      </c>
      <c r="D974" s="58">
        <v>593.12</v>
      </c>
      <c r="E974" s="21" t="str">
        <f t="shared" si="75"/>
        <v>CHUVEIRO COMPLETO, LINHA ANTI-VANDALISMO, MARCAS DE REFERÊNCIA FABRIMAR, DECA OU DOCOL</v>
      </c>
      <c r="F974" s="21" t="str">
        <f t="shared" si="76"/>
        <v>UND</v>
      </c>
      <c r="G974">
        <f t="shared" si="77"/>
        <v>573.27</v>
      </c>
      <c r="H974">
        <f t="shared" si="78"/>
        <v>453.11</v>
      </c>
      <c r="I974">
        <f t="shared" si="79"/>
        <v>453.11</v>
      </c>
    </row>
    <row r="975" ht="45" spans="1:9">
      <c r="A975" s="59">
        <v>170356</v>
      </c>
      <c r="B975" s="59" t="s">
        <v>3729</v>
      </c>
      <c r="C975" s="57" t="s">
        <v>2794</v>
      </c>
      <c r="D975" s="58">
        <v>246.41</v>
      </c>
      <c r="E975" s="21" t="str">
        <f t="shared" si="75"/>
        <v>TORNEIRA DE PAREDE ARTICULÁVEL ACABAMENTO CROMADO, MARCAS DE REF. FABRIMAR, DECA, DOCOL OU EQUIVALENTE</v>
      </c>
      <c r="F975" s="21" t="str">
        <f t="shared" si="76"/>
        <v>UND</v>
      </c>
      <c r="G975">
        <f t="shared" si="77"/>
        <v>238.16</v>
      </c>
      <c r="H975">
        <f t="shared" si="78"/>
        <v>188.24</v>
      </c>
      <c r="I975">
        <f t="shared" si="79"/>
        <v>188.24</v>
      </c>
    </row>
    <row r="976" ht="45" spans="1:9">
      <c r="A976" s="59">
        <v>170357</v>
      </c>
      <c r="B976" s="59" t="s">
        <v>3730</v>
      </c>
      <c r="C976" s="57" t="s">
        <v>2794</v>
      </c>
      <c r="D976" s="58">
        <v>733.42</v>
      </c>
      <c r="E976" s="21" t="str">
        <f t="shared" si="75"/>
        <v>CHUVEIRO COM DESVIADOR FLEXIVEL E DUCHA MANUAL, MOD. 1975C REF. DECA OU EQUIVALENTE</v>
      </c>
      <c r="F976" s="21" t="str">
        <f t="shared" si="76"/>
        <v>UND</v>
      </c>
      <c r="G976">
        <f t="shared" si="77"/>
        <v>708.88</v>
      </c>
      <c r="H976">
        <f t="shared" si="78"/>
        <v>560.29</v>
      </c>
      <c r="I976">
        <f t="shared" si="79"/>
        <v>560.29</v>
      </c>
    </row>
    <row r="977" spans="1:9">
      <c r="A977" s="56">
        <v>1705</v>
      </c>
      <c r="B977" s="56" t="s">
        <v>3731</v>
      </c>
      <c r="C977" s="57"/>
      <c r="D977" s="58"/>
      <c r="E977" s="21" t="str">
        <f t="shared" si="75"/>
        <v>OUTROS APARELHOS</v>
      </c>
      <c r="F977" s="21" t="str">
        <f t="shared" si="76"/>
        <v/>
      </c>
      <c r="G977">
        <f t="shared" si="77"/>
        <v>0</v>
      </c>
      <c r="H977">
        <f t="shared" si="78"/>
        <v>0</v>
      </c>
      <c r="I977">
        <f t="shared" si="79"/>
        <v>0</v>
      </c>
    </row>
    <row r="978" ht="45" spans="1:9">
      <c r="A978" s="59">
        <v>170502</v>
      </c>
      <c r="B978" s="59" t="s">
        <v>3732</v>
      </c>
      <c r="C978" s="57" t="s">
        <v>2794</v>
      </c>
      <c r="D978" s="58">
        <v>146.92</v>
      </c>
      <c r="E978" s="21" t="str">
        <f t="shared" si="75"/>
        <v>CAIXA DE DESCARGA PLÁSTICA DE SOBREPOR 6/9 LITROS, REF. ASTRA, AKROS OU EQUIVALENTE</v>
      </c>
      <c r="F978" s="21" t="str">
        <f t="shared" si="76"/>
        <v>UND</v>
      </c>
      <c r="G978">
        <f t="shared" si="77"/>
        <v>142.01</v>
      </c>
      <c r="H978">
        <f t="shared" si="78"/>
        <v>112.24</v>
      </c>
      <c r="I978">
        <f t="shared" si="79"/>
        <v>112.24</v>
      </c>
    </row>
    <row r="979" ht="45" spans="1:9">
      <c r="A979" s="59">
        <v>170506</v>
      </c>
      <c r="B979" s="59" t="s">
        <v>3733</v>
      </c>
      <c r="C979" s="57" t="s">
        <v>2794</v>
      </c>
      <c r="D979" s="58">
        <v>543.35</v>
      </c>
      <c r="E979" s="21" t="str">
        <f t="shared" si="75"/>
        <v>RESERVATÓRIO DE POLIETILENO DE 500 L, INCLUSIVE ADAPTADORES COM FLANGES DE PVC E TORNEIRA DE BÓIA DE 3/4"</v>
      </c>
      <c r="F979" s="21" t="str">
        <f t="shared" si="76"/>
        <v>UND</v>
      </c>
      <c r="G979">
        <f t="shared" si="77"/>
        <v>525.17</v>
      </c>
      <c r="H979">
        <f t="shared" si="78"/>
        <v>415.09</v>
      </c>
      <c r="I979">
        <f t="shared" si="79"/>
        <v>415.09</v>
      </c>
    </row>
    <row r="980" ht="90" spans="1:9">
      <c r="A980" s="59">
        <v>170507</v>
      </c>
      <c r="B980" s="59" t="s">
        <v>3734</v>
      </c>
      <c r="C980" s="57" t="s">
        <v>2789</v>
      </c>
      <c r="D980" s="60">
        <v>1278.17</v>
      </c>
      <c r="E980" s="21" t="str">
        <f t="shared" si="75"/>
        <v>LAVATÓRIO DE AÇO INOX, LIGA AISI 304, N° 18, MARCAS DE REFERÊNCIA FISHER, METALPRESS OU MEKAL, INCLUSIVE APOIO DE CONCRETO, ARGAMASSA DE APOIO E ASSENTAMENTO, VÁLVULA E SIFÃO CROMADOS, EXCLUSIVE TORNEIRA, CONF. PROJETO</v>
      </c>
      <c r="F980" s="21" t="str">
        <f t="shared" si="76"/>
        <v>M</v>
      </c>
      <c r="G980">
        <f t="shared" si="77"/>
        <v>1235.4</v>
      </c>
      <c r="H980">
        <f t="shared" si="78"/>
        <v>976.45</v>
      </c>
      <c r="I980">
        <f t="shared" si="79"/>
        <v>976.45</v>
      </c>
    </row>
    <row r="981" ht="90" spans="1:9">
      <c r="A981" s="59">
        <v>170508</v>
      </c>
      <c r="B981" s="59" t="s">
        <v>3735</v>
      </c>
      <c r="C981" s="57" t="s">
        <v>2789</v>
      </c>
      <c r="D981" s="60">
        <v>1278.17</v>
      </c>
      <c r="E981" s="21" t="str">
        <f t="shared" si="75"/>
        <v>ESCOVÁRIO DE AÇO INOX, LIGA AISI 304, N° 18, MARCAS DE REFERÊNCIA FISCHER, METALPRESS OU MEKAL, INCLUSIVE APOIO DE CONCRETO, ARGAMASSA DE APOIO E ASSENTAMENTO, VÁLVULA E SIFÃO CROMADOS, EXCLUSIVE TORNEIRA, CONF. PROJETO</v>
      </c>
      <c r="F981" s="21" t="str">
        <f t="shared" si="76"/>
        <v>M</v>
      </c>
      <c r="G981">
        <f t="shared" si="77"/>
        <v>1235.4</v>
      </c>
      <c r="H981">
        <f t="shared" si="78"/>
        <v>976.45</v>
      </c>
      <c r="I981">
        <f t="shared" si="79"/>
        <v>976.45</v>
      </c>
    </row>
    <row r="982" ht="45" spans="1:9">
      <c r="A982" s="59">
        <v>170509</v>
      </c>
      <c r="B982" s="59" t="s">
        <v>3736</v>
      </c>
      <c r="C982" s="57" t="s">
        <v>2794</v>
      </c>
      <c r="D982" s="60">
        <v>1631.51</v>
      </c>
      <c r="E982" s="21" t="str">
        <f t="shared" si="75"/>
        <v>TANQUE DE AÇO INOX Nº 2, MARCAS DE REFERÊNCIA FISHER, METALPRESS OU MEKAL, INCLUSIVE VÁLVULA DE METAL E SIFÃO</v>
      </c>
      <c r="F982" s="21" t="str">
        <f t="shared" si="76"/>
        <v>UND</v>
      </c>
      <c r="G982">
        <f t="shared" si="77"/>
        <v>1576.92</v>
      </c>
      <c r="H982">
        <f t="shared" si="78"/>
        <v>1246.38</v>
      </c>
      <c r="I982">
        <f t="shared" si="79"/>
        <v>1246.38</v>
      </c>
    </row>
    <row r="983" ht="90" spans="1:9">
      <c r="A983" s="59">
        <v>170510</v>
      </c>
      <c r="B983" s="59" t="s">
        <v>3737</v>
      </c>
      <c r="C983" s="57" t="s">
        <v>2794</v>
      </c>
      <c r="D983" s="60">
        <v>4137.47</v>
      </c>
      <c r="E983" s="21" t="str">
        <f t="shared" si="75"/>
        <v>BEBEDOURO DE AÇO INOX, MARCAS DE REFERÊNCIA FISHER, METALPRESS OU MEKAL, INCLUSIVE VÁLVULA, SIFÃO CROMADO E TORNEIRAS, EXCLUSIVE ALVENARIA, DIM. 0.45X2.75 M, CONFORME DETALHE EM PROJETO</v>
      </c>
      <c r="F983" s="21" t="str">
        <f t="shared" si="76"/>
        <v>UND</v>
      </c>
      <c r="G983">
        <f t="shared" si="77"/>
        <v>3999.03</v>
      </c>
      <c r="H983">
        <f t="shared" si="78"/>
        <v>3160.79</v>
      </c>
      <c r="I983">
        <f t="shared" si="79"/>
        <v>3160.79</v>
      </c>
    </row>
    <row r="984" ht="60" spans="1:9">
      <c r="A984" s="59">
        <v>170511</v>
      </c>
      <c r="B984" s="59" t="s">
        <v>3738</v>
      </c>
      <c r="C984" s="57" t="s">
        <v>2794</v>
      </c>
      <c r="D984" s="60">
        <v>2066.45</v>
      </c>
      <c r="E984" s="21" t="str">
        <f t="shared" si="75"/>
        <v>MICTÓRIO COLETIVO DE AÇO INOX, LIGA AISI-304 N.18, MARCAS DE REFERÊNCIA FISHER, METALPRESS OU MEKAL, DIMENSÕES 1.80X0.30M, COM TUBO ESPARGIDOR</v>
      </c>
      <c r="F984" s="21" t="str">
        <f t="shared" si="76"/>
        <v>UND</v>
      </c>
      <c r="G984">
        <f t="shared" si="77"/>
        <v>1997.31</v>
      </c>
      <c r="H984">
        <f t="shared" si="78"/>
        <v>1578.65</v>
      </c>
      <c r="I984">
        <f t="shared" si="79"/>
        <v>1578.65</v>
      </c>
    </row>
    <row r="985" ht="75" spans="1:9">
      <c r="A985" s="59">
        <v>170512</v>
      </c>
      <c r="B985" s="59" t="s">
        <v>3739</v>
      </c>
      <c r="C985" s="57" t="s">
        <v>2794</v>
      </c>
      <c r="D985" s="58">
        <v>465.05</v>
      </c>
      <c r="E985" s="21" t="str">
        <f t="shared" si="75"/>
        <v>CUBA DE AÇO INOX N° 1(DIM.460X300X150)MM, MARCAS DE REFERÊNCIA FRANKE, STRAKE, TRAMONTINA, INCLUSIVE VÁLVULA DE METAL 31/2" E SIFÃO CROMADO 1 X 1/2", EXCL. TORNEIRA</v>
      </c>
      <c r="F985" s="21" t="str">
        <f t="shared" si="76"/>
        <v>UND</v>
      </c>
      <c r="G985">
        <f t="shared" si="77"/>
        <v>449.49</v>
      </c>
      <c r="H985">
        <f t="shared" si="78"/>
        <v>355.27</v>
      </c>
      <c r="I985">
        <f t="shared" si="79"/>
        <v>355.27</v>
      </c>
    </row>
    <row r="986" ht="75" spans="1:9">
      <c r="A986" s="59">
        <v>170514</v>
      </c>
      <c r="B986" s="59" t="s">
        <v>3740</v>
      </c>
      <c r="C986" s="57" t="s">
        <v>2794</v>
      </c>
      <c r="D986" s="60">
        <v>1514.67</v>
      </c>
      <c r="E986" s="21" t="str">
        <f t="shared" si="75"/>
        <v>TANQUE SIMPLES DE AÇO INOX FISCHER, MOD. TQ1-S AISI 304, OU EQUIVALENTE NAS MARCAS METALPRESS OU MEKAL, INCLUSIVE VÁLVULA DE METAL 1 1/4" E SIFÃO CROMADO 2", EXCL. TORNEIRA</v>
      </c>
      <c r="F986" s="21" t="str">
        <f t="shared" si="76"/>
        <v>UND</v>
      </c>
      <c r="G986">
        <f t="shared" si="77"/>
        <v>1463.99</v>
      </c>
      <c r="H986">
        <f t="shared" si="78"/>
        <v>1157.12</v>
      </c>
      <c r="I986">
        <f t="shared" si="79"/>
        <v>1157.12</v>
      </c>
    </row>
    <row r="987" ht="75" spans="1:9">
      <c r="A987" s="59">
        <v>170515</v>
      </c>
      <c r="B987" s="59" t="s">
        <v>3741</v>
      </c>
      <c r="C987" s="57" t="s">
        <v>2794</v>
      </c>
      <c r="D987" s="60">
        <v>1683.58</v>
      </c>
      <c r="E987" s="21" t="str">
        <f t="shared" si="75"/>
        <v>CUBA P/ PANELÕES DE AÇO INOX 80X60X40 CM, MARCAS DE REFERÊNCIA FISHER, METALPRESS OU MEKAL, INCLUSIVE VÁLVULA METAL 1 1/4" E SIFÃO CROMADO 1 X 1 1/2", EXCL. TORNEIRA</v>
      </c>
      <c r="F987" s="21" t="str">
        <f t="shared" si="76"/>
        <v>UND</v>
      </c>
      <c r="G987">
        <f t="shared" si="77"/>
        <v>1627.25</v>
      </c>
      <c r="H987">
        <f t="shared" si="78"/>
        <v>1286.16</v>
      </c>
      <c r="I987">
        <f t="shared" si="79"/>
        <v>1286.16</v>
      </c>
    </row>
    <row r="988" ht="75" spans="1:9">
      <c r="A988" s="59">
        <v>170516</v>
      </c>
      <c r="B988" s="59" t="s">
        <v>3742</v>
      </c>
      <c r="C988" s="57" t="s">
        <v>2794</v>
      </c>
      <c r="D988" s="60">
        <v>2434.94</v>
      </c>
      <c r="E988" s="21" t="str">
        <f t="shared" si="75"/>
        <v>TANQUE DUPLO DE AÇO INOX AISI 304, MARCAS DE REFERÊNCIA FISHER (MOD TQI-D) METALPRESS OU MEKAL, INCLUSIVE VÁLVULAS DE METAL 1 1/4" E SIFÃO CROMADO 2", EXCL. TORNEIRAS</v>
      </c>
      <c r="F988" s="21" t="str">
        <f t="shared" si="76"/>
        <v>UND</v>
      </c>
      <c r="G988">
        <f t="shared" si="77"/>
        <v>2353.46</v>
      </c>
      <c r="H988">
        <f t="shared" si="78"/>
        <v>1860.15</v>
      </c>
      <c r="I988">
        <f t="shared" si="79"/>
        <v>1860.15</v>
      </c>
    </row>
    <row r="989" ht="45" spans="1:9">
      <c r="A989" s="59">
        <v>170519</v>
      </c>
      <c r="B989" s="59" t="s">
        <v>3743</v>
      </c>
      <c r="C989" s="57" t="s">
        <v>2794</v>
      </c>
      <c r="D989" s="58">
        <v>267.06</v>
      </c>
      <c r="E989" s="21" t="str">
        <f t="shared" si="75"/>
        <v>DUCHA MANUAL ACQUA JET , LINHA AQUARIUS, COM REGISTRO REF.C 2195, MARCAS DE REFERÊNCIA FABRIMAR, DECA OU DOCOL</v>
      </c>
      <c r="F989" s="21" t="str">
        <f t="shared" si="76"/>
        <v>UND</v>
      </c>
      <c r="G989">
        <f t="shared" si="77"/>
        <v>258.13</v>
      </c>
      <c r="H989">
        <f t="shared" si="78"/>
        <v>204.02</v>
      </c>
      <c r="I989">
        <f t="shared" si="79"/>
        <v>204.02</v>
      </c>
    </row>
    <row r="990" ht="45" spans="1:9">
      <c r="A990" s="59">
        <v>170524</v>
      </c>
      <c r="B990" s="59" t="s">
        <v>3744</v>
      </c>
      <c r="C990" s="57" t="s">
        <v>2794</v>
      </c>
      <c r="D990" s="58">
        <v>66.56</v>
      </c>
      <c r="E990" s="21" t="str">
        <f t="shared" si="75"/>
        <v>CABIDE SIMPLES DE UM GANCHO, LINHA VERSAILLES, REF. 08, ACABAMENTO CROMADO, DA MOLDENOX, DOCOL OU DECA</v>
      </c>
      <c r="F990" s="21" t="str">
        <f t="shared" si="76"/>
        <v>UND</v>
      </c>
      <c r="G990">
        <f t="shared" si="77"/>
        <v>64.34</v>
      </c>
      <c r="H990">
        <f t="shared" si="78"/>
        <v>50.85</v>
      </c>
      <c r="I990">
        <f t="shared" si="79"/>
        <v>50.85</v>
      </c>
    </row>
    <row r="991" ht="60" spans="1:9">
      <c r="A991" s="59">
        <v>170528</v>
      </c>
      <c r="B991" s="59" t="s">
        <v>3745</v>
      </c>
      <c r="C991" s="57" t="s">
        <v>2794</v>
      </c>
      <c r="D991" s="60">
        <v>2934.2</v>
      </c>
      <c r="E991" s="21" t="str">
        <f t="shared" si="75"/>
        <v>RESERVATÓRIO DE POLIETILENO DE 5.000 L, INCLUSIVE PEÇA DE MADEIRA 6 X 16 CM PARA APOIO, EXCLUSIVE FLANGES E TORNEIRA DE BÓIA</v>
      </c>
      <c r="F991" s="21" t="str">
        <f t="shared" si="76"/>
        <v>UND</v>
      </c>
      <c r="G991">
        <f t="shared" si="77"/>
        <v>2836.02</v>
      </c>
      <c r="H991">
        <f t="shared" si="78"/>
        <v>2241.56</v>
      </c>
      <c r="I991">
        <f t="shared" si="79"/>
        <v>2241.56</v>
      </c>
    </row>
    <row r="992" ht="75" spans="1:9">
      <c r="A992" s="59">
        <v>170530</v>
      </c>
      <c r="B992" s="59" t="s">
        <v>3746</v>
      </c>
      <c r="C992" s="57" t="s">
        <v>2794</v>
      </c>
      <c r="D992" s="58">
        <v>375.64</v>
      </c>
      <c r="E992" s="21" t="str">
        <f t="shared" si="75"/>
        <v>CUBA EM AÇO INOX Nº 02(DIM.560X340X150)MM, MARCAS DE REFERÊNCIA FRANKE, STRAKE, TRAMONTINA, INCLUSIVE VÁLVULA DE METAL 31/2" E SIFÃO CROMADO 1 X 1/2", EXCL. TORNEIRA</v>
      </c>
      <c r="F992" s="21" t="str">
        <f t="shared" si="76"/>
        <v>UND</v>
      </c>
      <c r="G992">
        <f t="shared" si="77"/>
        <v>363.07</v>
      </c>
      <c r="H992">
        <f t="shared" si="78"/>
        <v>286.97</v>
      </c>
      <c r="I992">
        <f t="shared" si="79"/>
        <v>286.97</v>
      </c>
    </row>
    <row r="993" ht="45" spans="1:9">
      <c r="A993" s="59">
        <v>170533</v>
      </c>
      <c r="B993" s="59" t="s">
        <v>3747</v>
      </c>
      <c r="C993" s="57" t="s">
        <v>2794</v>
      </c>
      <c r="D993" s="60">
        <v>1710.93</v>
      </c>
      <c r="E993" s="21" t="str">
        <f t="shared" si="75"/>
        <v>PIA EM AÇO INOX COM 01 CUBA Nº 1, DIMENSÕES DE 0.60 X 1.50M, INCLUSIVE VÁLVULA TIPO AMERICANA, EXCLUSIVE SIFÃO</v>
      </c>
      <c r="F993" s="21" t="str">
        <f t="shared" si="76"/>
        <v>UND</v>
      </c>
      <c r="G993">
        <f t="shared" si="77"/>
        <v>1653.68</v>
      </c>
      <c r="H993">
        <f t="shared" si="78"/>
        <v>1307.05</v>
      </c>
      <c r="I993">
        <f t="shared" si="79"/>
        <v>1307.05</v>
      </c>
    </row>
    <row r="994" ht="45" spans="1:9">
      <c r="A994" s="59">
        <v>170534</v>
      </c>
      <c r="B994" s="59" t="s">
        <v>3748</v>
      </c>
      <c r="C994" s="57" t="s">
        <v>2794</v>
      </c>
      <c r="D994" s="60">
        <v>2753.6</v>
      </c>
      <c r="E994" s="21" t="str">
        <f t="shared" si="75"/>
        <v>PIA EM AÇO INOX COM 02 CUBAS Nº 1, DIMENSÕES 0.60 X 2.50, INCLUSIVE VÁLVULA TIPO AMERICANA, EXCLUSIVE SIFÃO</v>
      </c>
      <c r="F994" s="21" t="str">
        <f t="shared" si="76"/>
        <v>UND</v>
      </c>
      <c r="G994">
        <f t="shared" si="77"/>
        <v>2661.46</v>
      </c>
      <c r="H994">
        <f t="shared" si="78"/>
        <v>2103.59</v>
      </c>
      <c r="I994">
        <f t="shared" si="79"/>
        <v>2103.59</v>
      </c>
    </row>
    <row r="995" ht="45" spans="1:9">
      <c r="A995" s="59">
        <v>170535</v>
      </c>
      <c r="B995" s="59" t="s">
        <v>3749</v>
      </c>
      <c r="C995" s="57" t="s">
        <v>2794</v>
      </c>
      <c r="D995" s="60">
        <v>2059.58</v>
      </c>
      <c r="E995" s="21" t="str">
        <f t="shared" si="75"/>
        <v>PIA EM AÇO INOX COM 01 CUBA Nº 1, DIMENSÕES DE 0.60 X 1.80M, INCLUSIVE VÁLVULA AMERICANA, EXCLUSIVE SIFÃO</v>
      </c>
      <c r="F995" s="21" t="str">
        <f t="shared" si="76"/>
        <v>UND</v>
      </c>
      <c r="G995">
        <f t="shared" si="77"/>
        <v>1990.67</v>
      </c>
      <c r="H995">
        <f t="shared" si="78"/>
        <v>1573.4</v>
      </c>
      <c r="I995">
        <f t="shared" si="79"/>
        <v>1573.4</v>
      </c>
    </row>
    <row r="996" ht="45" spans="1:9">
      <c r="A996" s="59">
        <v>170536</v>
      </c>
      <c r="B996" s="59" t="s">
        <v>3750</v>
      </c>
      <c r="C996" s="57" t="s">
        <v>2794</v>
      </c>
      <c r="D996" s="60">
        <v>2407.08</v>
      </c>
      <c r="E996" s="21" t="str">
        <f t="shared" si="75"/>
        <v>PIA EM AÇO INOX COM 02 CUBAS Nº 2, DIMENSÕES DE 0.60 X 2.10M, INCLUSIVE VÁLVULA AMERICANA, EXCLUSIVE SIFÃO</v>
      </c>
      <c r="F996" s="21" t="str">
        <f t="shared" si="76"/>
        <v>UND</v>
      </c>
      <c r="G996">
        <f t="shared" si="77"/>
        <v>2326.54</v>
      </c>
      <c r="H996">
        <f t="shared" si="78"/>
        <v>1838.87</v>
      </c>
      <c r="I996">
        <f t="shared" si="79"/>
        <v>1838.87</v>
      </c>
    </row>
    <row r="997" ht="45" spans="1:9">
      <c r="A997" s="59">
        <v>170537</v>
      </c>
      <c r="B997" s="59" t="s">
        <v>3751</v>
      </c>
      <c r="C997" s="57" t="s">
        <v>2794</v>
      </c>
      <c r="D997" s="58">
        <v>34.96</v>
      </c>
      <c r="E997" s="21" t="str">
        <f t="shared" si="75"/>
        <v>ASSENTO PLÁSTICO PARA VASO SANITÁRIO, MARCAS DE REFERÊNCIA DECA, CELITE OU IDEAL STANDARD</v>
      </c>
      <c r="F997" s="21" t="str">
        <f t="shared" si="76"/>
        <v>UND</v>
      </c>
      <c r="G997">
        <f t="shared" si="77"/>
        <v>33.79</v>
      </c>
      <c r="H997">
        <f t="shared" si="78"/>
        <v>26.71</v>
      </c>
      <c r="I997">
        <f t="shared" si="79"/>
        <v>26.71</v>
      </c>
    </row>
    <row r="998" ht="30" spans="1:9">
      <c r="A998" s="59">
        <v>170538</v>
      </c>
      <c r="B998" s="59" t="s">
        <v>3752</v>
      </c>
      <c r="C998" s="57" t="s">
        <v>2794</v>
      </c>
      <c r="D998" s="58">
        <v>19.18</v>
      </c>
      <c r="E998" s="21" t="str">
        <f t="shared" si="75"/>
        <v>CHUVEIRO FRIO DE PVC, MARCAS DE REFERÊNCIA ATLAS, CIPLA OU AKROS</v>
      </c>
      <c r="F998" s="21" t="str">
        <f t="shared" si="76"/>
        <v>UND</v>
      </c>
      <c r="G998">
        <f t="shared" si="77"/>
        <v>18.54</v>
      </c>
      <c r="H998">
        <f t="shared" si="78"/>
        <v>14.65</v>
      </c>
      <c r="I998">
        <f t="shared" si="79"/>
        <v>14.65</v>
      </c>
    </row>
    <row r="999" ht="60" spans="1:9">
      <c r="A999" s="59">
        <v>170539</v>
      </c>
      <c r="B999" s="59" t="s">
        <v>3753</v>
      </c>
      <c r="C999" s="57" t="s">
        <v>2794</v>
      </c>
      <c r="D999" s="58">
        <v>572.83</v>
      </c>
      <c r="E999" s="21" t="str">
        <f t="shared" si="75"/>
        <v>RESERVATÓRIO DE POLIETILENO DE 500L, INCLUSIVE PEÇA DE MADEIRA 6X16CM PARA APOIO, EXCLUSIVE FLANGES E TORNEIRA DE BÓIA</v>
      </c>
      <c r="F999" s="21" t="str">
        <f t="shared" si="76"/>
        <v>UND</v>
      </c>
      <c r="G999">
        <f t="shared" si="77"/>
        <v>553.66</v>
      </c>
      <c r="H999">
        <f t="shared" si="78"/>
        <v>437.61</v>
      </c>
      <c r="I999">
        <f t="shared" si="79"/>
        <v>437.61</v>
      </c>
    </row>
    <row r="1000" ht="60" spans="1:9">
      <c r="A1000" s="59">
        <v>170540</v>
      </c>
      <c r="B1000" s="59" t="s">
        <v>3754</v>
      </c>
      <c r="C1000" s="57" t="s">
        <v>2794</v>
      </c>
      <c r="D1000" s="58">
        <v>709.29</v>
      </c>
      <c r="E1000" s="21" t="str">
        <f t="shared" si="75"/>
        <v>RESERVATÓRIO DE POLIETILENO DE 1000L, INCLUSIVE PEÇA DE MADEIRA 6X16CM PARA APOIO, EXCLUSIVE FLANGES E TORNEIRA DE BÓIA</v>
      </c>
      <c r="F1000" s="21" t="str">
        <f t="shared" si="76"/>
        <v>UND</v>
      </c>
      <c r="G1000">
        <f t="shared" si="77"/>
        <v>685.56</v>
      </c>
      <c r="H1000">
        <f t="shared" si="78"/>
        <v>541.86</v>
      </c>
      <c r="I1000">
        <f t="shared" si="79"/>
        <v>541.86</v>
      </c>
    </row>
    <row r="1001" ht="30" spans="1:9">
      <c r="A1001" s="59">
        <v>170541</v>
      </c>
      <c r="B1001" s="59" t="s">
        <v>3755</v>
      </c>
      <c r="C1001" s="57" t="s">
        <v>2794</v>
      </c>
      <c r="D1001" s="58">
        <v>188.08</v>
      </c>
      <c r="E1001" s="21" t="str">
        <f t="shared" si="75"/>
        <v>FILTRO CURTO AP200, MARCA DE REFERÊNCIA AQUALAR, INCLUSIVE REFIL(VELA)</v>
      </c>
      <c r="F1001" s="21" t="str">
        <f t="shared" si="76"/>
        <v>UND</v>
      </c>
      <c r="G1001">
        <f t="shared" si="77"/>
        <v>181.78</v>
      </c>
      <c r="H1001">
        <f t="shared" si="78"/>
        <v>143.68</v>
      </c>
      <c r="I1001">
        <f t="shared" si="79"/>
        <v>143.68</v>
      </c>
    </row>
    <row r="1002" ht="90" spans="1:9">
      <c r="A1002" s="59">
        <v>170545</v>
      </c>
      <c r="B1002" s="59" t="s">
        <v>3756</v>
      </c>
      <c r="C1002" s="57" t="s">
        <v>2789</v>
      </c>
      <c r="D1002" s="60">
        <v>1273.62</v>
      </c>
      <c r="E1002" s="21" t="str">
        <f t="shared" si="75"/>
        <v>MICTÓRIO DE AÇO INOX, MARCAS DE REFERÊNCIA FISHER, METALPRESS OU MEKAL, COM 30 CM DE LARGURA E COMP. VARIÁVEL, INCLUSIVE VÁLVULA TIPO AMERICANA, ENGATE FLEXÍVEL CROMADO, VÁLVULA DE DESCARGA, SIFÃO CROMADO E CONJUNTO DE FIXAÇÃO</v>
      </c>
      <c r="F1002" s="21" t="str">
        <f t="shared" si="76"/>
        <v>M</v>
      </c>
      <c r="G1002">
        <f t="shared" si="77"/>
        <v>1231</v>
      </c>
      <c r="H1002">
        <f t="shared" si="78"/>
        <v>972.97</v>
      </c>
      <c r="I1002">
        <f t="shared" si="79"/>
        <v>972.97</v>
      </c>
    </row>
    <row r="1003" ht="30" spans="1:9">
      <c r="A1003" s="59">
        <v>170546</v>
      </c>
      <c r="B1003" s="59" t="s">
        <v>3757</v>
      </c>
      <c r="C1003" s="57" t="s">
        <v>2794</v>
      </c>
      <c r="D1003" s="58">
        <v>312.73</v>
      </c>
      <c r="E1003" s="21" t="str">
        <f t="shared" si="75"/>
        <v>TANQUE EM MÁRMORE SINTÉTICO COM 2 BOJOS, INCLUSIVE VÁLVULA E SIFÃO EM PVC</v>
      </c>
      <c r="F1003" s="21" t="str">
        <f t="shared" si="76"/>
        <v>UND</v>
      </c>
      <c r="G1003">
        <f t="shared" si="77"/>
        <v>302.27</v>
      </c>
      <c r="H1003">
        <f t="shared" si="78"/>
        <v>238.91</v>
      </c>
      <c r="I1003">
        <f t="shared" si="79"/>
        <v>238.91</v>
      </c>
    </row>
    <row r="1004" ht="60" spans="1:9">
      <c r="A1004" s="59">
        <v>170547</v>
      </c>
      <c r="B1004" s="59" t="s">
        <v>3758</v>
      </c>
      <c r="C1004" s="57" t="s">
        <v>2794</v>
      </c>
      <c r="D1004" s="58">
        <v>516.81</v>
      </c>
      <c r="E1004" s="21" t="str">
        <f t="shared" si="75"/>
        <v>RESERVATÓRIO DE POLIETILENO DE 310L, INCLUSIVE PEÇA DE MADEIRA 6 X 16 CM P/ APOIO, EXCLUSIVE FLANGE E TORNEIRA DE BÓIA</v>
      </c>
      <c r="F1004" s="21" t="str">
        <f t="shared" si="76"/>
        <v>UND</v>
      </c>
      <c r="G1004">
        <f t="shared" si="77"/>
        <v>499.51</v>
      </c>
      <c r="H1004">
        <f t="shared" si="78"/>
        <v>394.81</v>
      </c>
      <c r="I1004">
        <f t="shared" si="79"/>
        <v>394.81</v>
      </c>
    </row>
    <row r="1005" ht="45" spans="1:9">
      <c r="A1005" s="59">
        <v>170548</v>
      </c>
      <c r="B1005" s="59" t="s">
        <v>3759</v>
      </c>
      <c r="C1005" s="57" t="s">
        <v>2794</v>
      </c>
      <c r="D1005" s="60">
        <v>1015.38</v>
      </c>
      <c r="E1005" s="21" t="str">
        <f t="shared" si="75"/>
        <v>RESERVATÓRIO DE POLIETILENO DE 1500L, INCLUSIVE PEÇA 6X16CM PARA APOIO, EXCLUSIVE FLANGES E TORNEIRA DE BÓIA</v>
      </c>
      <c r="F1005" s="21" t="str">
        <f t="shared" si="76"/>
        <v>UND</v>
      </c>
      <c r="G1005">
        <f t="shared" si="77"/>
        <v>981.4</v>
      </c>
      <c r="H1005">
        <f t="shared" si="78"/>
        <v>775.69</v>
      </c>
      <c r="I1005">
        <f t="shared" si="79"/>
        <v>775.69</v>
      </c>
    </row>
    <row r="1006" ht="45" spans="1:9">
      <c r="A1006" s="59">
        <v>170549</v>
      </c>
      <c r="B1006" s="59" t="s">
        <v>3760</v>
      </c>
      <c r="C1006" s="57" t="s">
        <v>2794</v>
      </c>
      <c r="D1006" s="60">
        <v>1814.52</v>
      </c>
      <c r="E1006" s="21" t="str">
        <f t="shared" si="75"/>
        <v>RESERVATÓRIO DE POLIETILENO DE 3000 LITROS, INCLUSIVE PEÇA DE APOIO DE 6X16 CM, EXCLUSIVE FLANGES E TORNEIRA DE BÓIA</v>
      </c>
      <c r="F1006" s="21" t="str">
        <f t="shared" si="76"/>
        <v>UND</v>
      </c>
      <c r="G1006">
        <f t="shared" si="77"/>
        <v>1753.81</v>
      </c>
      <c r="H1006">
        <f t="shared" si="78"/>
        <v>1386.19</v>
      </c>
      <c r="I1006">
        <f t="shared" si="79"/>
        <v>1386.19</v>
      </c>
    </row>
    <row r="1007" ht="45" spans="1:9">
      <c r="A1007" s="59">
        <v>170550</v>
      </c>
      <c r="B1007" s="59" t="s">
        <v>3761</v>
      </c>
      <c r="C1007" s="57" t="s">
        <v>2794</v>
      </c>
      <c r="D1007" s="60">
        <v>1338.99</v>
      </c>
      <c r="E1007" s="21" t="str">
        <f t="shared" si="75"/>
        <v>RESERVATÓRIO DE POLIETILENO DE 2000L, INCLUSIVE PEÇA DE APOIO 6X16 CM, EXCLUSIVE FLANGES E TORNEIRA DE BÓIA</v>
      </c>
      <c r="F1007" s="21" t="str">
        <f t="shared" si="76"/>
        <v>UND</v>
      </c>
      <c r="G1007">
        <f t="shared" si="77"/>
        <v>1294.19</v>
      </c>
      <c r="H1007">
        <f t="shared" si="78"/>
        <v>1022.91</v>
      </c>
      <c r="I1007">
        <f t="shared" si="79"/>
        <v>1022.91</v>
      </c>
    </row>
    <row r="1008" ht="30" spans="1:9">
      <c r="A1008" s="59">
        <v>170555</v>
      </c>
      <c r="B1008" s="59" t="s">
        <v>3762</v>
      </c>
      <c r="C1008" s="57" t="s">
        <v>2794</v>
      </c>
      <c r="D1008" s="58">
        <v>195.85</v>
      </c>
      <c r="E1008" s="21" t="str">
        <f t="shared" si="75"/>
        <v>TANQUE DE MÁRMORE SINTÉTICO COM UM BOJO, INCLUSIVE VÁLVULA E SIFÃO EM PVC</v>
      </c>
      <c r="F1008" s="21" t="str">
        <f t="shared" si="76"/>
        <v>UND</v>
      </c>
      <c r="G1008">
        <f t="shared" si="77"/>
        <v>189.3</v>
      </c>
      <c r="H1008">
        <f t="shared" si="78"/>
        <v>149.62</v>
      </c>
      <c r="I1008">
        <f t="shared" si="79"/>
        <v>149.62</v>
      </c>
    </row>
    <row r="1009" ht="90" spans="1:9">
      <c r="A1009" s="59">
        <v>170557</v>
      </c>
      <c r="B1009" s="59" t="s">
        <v>3763</v>
      </c>
      <c r="C1009" s="57" t="s">
        <v>2789</v>
      </c>
      <c r="D1009" s="60">
        <v>1563.4</v>
      </c>
      <c r="E1009" s="21" t="str">
        <f t="shared" si="75"/>
        <v>BEBEDOURO EM AÇO INOX COLETIVO, MARCAS DE REFERÊNCIA FISHER, METALPRESS OU MEKAL, INCLUSIVE BASE DE APOIO EM CONCRETO E FECHAMENTO EM ALVENARIA REVESTIDA COM AZULEJO, INCLUSIVE VÁLVULA E SIFÃO, EXCLUSIVE TORNEIRAS</v>
      </c>
      <c r="F1009" s="21" t="str">
        <f t="shared" si="76"/>
        <v>M</v>
      </c>
      <c r="G1009">
        <f t="shared" si="77"/>
        <v>1511.09</v>
      </c>
      <c r="H1009">
        <f t="shared" si="78"/>
        <v>1194.35</v>
      </c>
      <c r="I1009">
        <f t="shared" si="79"/>
        <v>1194.35</v>
      </c>
    </row>
    <row r="1010" ht="60" spans="1:9">
      <c r="A1010" s="59">
        <v>170561</v>
      </c>
      <c r="B1010" s="59" t="s">
        <v>3764</v>
      </c>
      <c r="C1010" s="57" t="s">
        <v>2794</v>
      </c>
      <c r="D1010" s="60">
        <v>8286.6</v>
      </c>
      <c r="E1010" s="21" t="str">
        <f t="shared" si="75"/>
        <v>RESERVATÓRIO DE POLIETILENO DE 15.000L, INCLUSIVE PEÇA DE MADEIRA 5 X 16CM PARA APOIO, EXCLUSIVE FLANGES E TORNEIRAS DE BOIA</v>
      </c>
      <c r="F1010" s="21" t="str">
        <f t="shared" si="76"/>
        <v>UND</v>
      </c>
      <c r="G1010">
        <f t="shared" si="77"/>
        <v>8009.32</v>
      </c>
      <c r="H1010">
        <f t="shared" si="78"/>
        <v>6330.48</v>
      </c>
      <c r="I1010">
        <f t="shared" si="79"/>
        <v>6330.48</v>
      </c>
    </row>
    <row r="1011" ht="45" spans="1:9">
      <c r="A1011" s="59">
        <v>170562</v>
      </c>
      <c r="B1011" s="59" t="s">
        <v>3765</v>
      </c>
      <c r="C1011" s="57" t="s">
        <v>2794</v>
      </c>
      <c r="D1011" s="60">
        <v>2915.43</v>
      </c>
      <c r="E1011" s="21" t="str">
        <f t="shared" si="75"/>
        <v>BEBEBEDOURO ELÉTRICO DE PRESSÃO PARA PORTADORES DE NECESSIDADES ESPECIAIS IBBL BDF300 OU EQUIVALENTE</v>
      </c>
      <c r="F1011" s="21" t="str">
        <f t="shared" si="76"/>
        <v>UND</v>
      </c>
      <c r="G1011">
        <f t="shared" si="77"/>
        <v>2817.88</v>
      </c>
      <c r="H1011">
        <f t="shared" si="78"/>
        <v>2227.22</v>
      </c>
      <c r="I1011">
        <f t="shared" si="79"/>
        <v>2227.22</v>
      </c>
    </row>
    <row r="1012" spans="1:9">
      <c r="A1012" s="56">
        <v>18</v>
      </c>
      <c r="B1012" s="56" t="s">
        <v>2060</v>
      </c>
      <c r="C1012" s="57"/>
      <c r="D1012" s="58"/>
      <c r="E1012" s="21" t="str">
        <f t="shared" si="75"/>
        <v>APARELHOS ELÉTRICOS</v>
      </c>
      <c r="F1012" s="21" t="str">
        <f t="shared" si="76"/>
        <v/>
      </c>
      <c r="G1012">
        <f t="shared" si="77"/>
        <v>0</v>
      </c>
      <c r="H1012">
        <f t="shared" si="78"/>
        <v>0</v>
      </c>
      <c r="I1012">
        <f t="shared" si="79"/>
        <v>0</v>
      </c>
    </row>
    <row r="1013" spans="1:9">
      <c r="A1013" s="56">
        <v>1801</v>
      </c>
      <c r="B1013" s="56" t="s">
        <v>3766</v>
      </c>
      <c r="C1013" s="57"/>
      <c r="D1013" s="58"/>
      <c r="E1013" s="21" t="str">
        <f t="shared" si="75"/>
        <v>LUMINÁRIAS</v>
      </c>
      <c r="F1013" s="21" t="str">
        <f t="shared" si="76"/>
        <v/>
      </c>
      <c r="G1013">
        <f t="shared" si="77"/>
        <v>0</v>
      </c>
      <c r="H1013">
        <f t="shared" si="78"/>
        <v>0</v>
      </c>
      <c r="I1013">
        <f t="shared" si="79"/>
        <v>0</v>
      </c>
    </row>
    <row r="1014" ht="75" spans="1:9">
      <c r="A1014" s="59">
        <v>180101</v>
      </c>
      <c r="B1014" s="59" t="s">
        <v>3767</v>
      </c>
      <c r="C1014" s="57" t="s">
        <v>2794</v>
      </c>
      <c r="D1014" s="58">
        <v>98.54</v>
      </c>
      <c r="E1014" s="21" t="str">
        <f t="shared" si="75"/>
        <v>LUMINÁRIA P/ DUAS LÂMPADAS FLUORESCENTES 20W, COMPLETA, C/ REATOR DUPLO-127V PARTIDA RÁPIDA E ALTO FATOR DE POTÊNCIA, SOQUETE ANTIVIBRATÓRIO E LÂMPADA FLUORESCENTE 20W-127V</v>
      </c>
      <c r="F1014" s="21" t="str">
        <f t="shared" si="76"/>
        <v>UND</v>
      </c>
      <c r="G1014">
        <f t="shared" si="77"/>
        <v>95.24</v>
      </c>
      <c r="H1014">
        <f t="shared" si="78"/>
        <v>75.28</v>
      </c>
      <c r="I1014">
        <f t="shared" si="79"/>
        <v>75.28</v>
      </c>
    </row>
    <row r="1015" ht="75" spans="1:9">
      <c r="A1015" s="59">
        <v>180102</v>
      </c>
      <c r="B1015" s="59" t="s">
        <v>3768</v>
      </c>
      <c r="C1015" s="57" t="s">
        <v>2794</v>
      </c>
      <c r="D1015" s="58">
        <v>111.68</v>
      </c>
      <c r="E1015" s="21" t="str">
        <f t="shared" si="75"/>
        <v>LUMINÁRIA P/ DUAS LÂMPADAS FLUORESCENTES 40W, COMPLETA, C/ REATOR DUPLO-127V PARTIDA RÁPIDA E ALTO FATOR DE POTÊNCIA, SOQUETE ANTIVIBRATÓRIO E LÂMPADA FLUORESCENTE 40W-127V</v>
      </c>
      <c r="F1015" s="21" t="str">
        <f t="shared" si="76"/>
        <v>UND</v>
      </c>
      <c r="G1015">
        <f t="shared" si="77"/>
        <v>107.95</v>
      </c>
      <c r="H1015">
        <f t="shared" si="78"/>
        <v>85.32</v>
      </c>
      <c r="I1015">
        <f t="shared" si="79"/>
        <v>85.32</v>
      </c>
    </row>
    <row r="1016" ht="90" spans="1:9">
      <c r="A1016" s="59">
        <v>180103</v>
      </c>
      <c r="B1016" s="59" t="s">
        <v>3769</v>
      </c>
      <c r="C1016" s="57" t="s">
        <v>2794</v>
      </c>
      <c r="D1016" s="58">
        <v>194.95</v>
      </c>
      <c r="E1016" s="21" t="str">
        <f t="shared" si="75"/>
        <v>LUMINÁRIA P/ QUATRO LÂMPADAS FLUORESCENTES 20W, COMPLETA, C/ REATORES DUPLOS - 127V PARTIDA RÁPIDA E ALTO FATOR DE POTÊNCIA, SOQUETE ANTIVIBRATÓRIO E LÂMPADA FLUORESCENTE 20W-127V</v>
      </c>
      <c r="F1016" s="21" t="str">
        <f t="shared" si="76"/>
        <v>UND</v>
      </c>
      <c r="G1016">
        <f t="shared" si="77"/>
        <v>188.43</v>
      </c>
      <c r="H1016">
        <f t="shared" si="78"/>
        <v>148.93</v>
      </c>
      <c r="I1016">
        <f t="shared" si="79"/>
        <v>148.93</v>
      </c>
    </row>
    <row r="1017" ht="75" spans="1:9">
      <c r="A1017" s="59">
        <v>180104</v>
      </c>
      <c r="B1017" s="59" t="s">
        <v>3770</v>
      </c>
      <c r="C1017" s="57" t="s">
        <v>2794</v>
      </c>
      <c r="D1017" s="58">
        <v>207.06</v>
      </c>
      <c r="E1017" s="21" t="str">
        <f t="shared" si="75"/>
        <v>LUMINÁRIA P/ QUATRO LÂMPADAS FLUORESCENTES 40W, COMPLETA, C/REATORES DUPLOS-127V PARTIDA RÁPIDA E ALTO FATOR DE POTÊNCIA, SOQUETE ANTIVIBRATÓRIO E LÂMPADA FLUORESCENTE 40W-127V</v>
      </c>
      <c r="F1017" s="21" t="str">
        <f t="shared" si="76"/>
        <v>UND</v>
      </c>
      <c r="G1017">
        <f t="shared" si="77"/>
        <v>200.13</v>
      </c>
      <c r="H1017">
        <f t="shared" si="78"/>
        <v>158.18</v>
      </c>
      <c r="I1017">
        <f t="shared" si="79"/>
        <v>158.18</v>
      </c>
    </row>
    <row r="1018" ht="45" spans="1:9">
      <c r="A1018" s="59">
        <v>180107</v>
      </c>
      <c r="B1018" s="59" t="s">
        <v>3771</v>
      </c>
      <c r="C1018" s="57" t="s">
        <v>2794</v>
      </c>
      <c r="D1018" s="58">
        <v>312.67</v>
      </c>
      <c r="E1018" s="21" t="str">
        <f t="shared" si="75"/>
        <v>LUMINÁRIA INDUSTRIAL A PROVA DE TEMPO, 45 GRAUS, WETZEL OU EQUIVALENTE, INCLUSIVE LAMPADA MISTA 160W</v>
      </c>
      <c r="F1018" s="21" t="str">
        <f t="shared" si="76"/>
        <v>UND</v>
      </c>
      <c r="G1018">
        <f t="shared" si="77"/>
        <v>302.21</v>
      </c>
      <c r="H1018">
        <f t="shared" si="78"/>
        <v>238.86</v>
      </c>
      <c r="I1018">
        <f t="shared" si="79"/>
        <v>238.86</v>
      </c>
    </row>
    <row r="1019" ht="75" spans="1:9">
      <c r="A1019" s="59">
        <v>180108</v>
      </c>
      <c r="B1019" s="59" t="s">
        <v>3772</v>
      </c>
      <c r="C1019" s="57" t="s">
        <v>2794</v>
      </c>
      <c r="D1019" s="58">
        <v>71.9</v>
      </c>
      <c r="E1019" s="21" t="str">
        <f t="shared" si="75"/>
        <v>LUMINÁRIA PARA UMA LÂMPADA FLUORESCENTE 20W, COMPLETA, C/ REATOR SIMPLES-127V PARTIDA RÁPIDA ALTO FATOR DE POTÊNCIA, SOQUETE ANTIVIBRATÓRIO E LÂMPADA FLUORESCENTE 20W-127V</v>
      </c>
      <c r="F1019" s="21" t="str">
        <f t="shared" si="76"/>
        <v>UND</v>
      </c>
      <c r="G1019">
        <f t="shared" si="77"/>
        <v>69.5</v>
      </c>
      <c r="H1019">
        <f t="shared" si="78"/>
        <v>54.93</v>
      </c>
      <c r="I1019">
        <f t="shared" si="79"/>
        <v>54.93</v>
      </c>
    </row>
    <row r="1020" ht="75" spans="1:9">
      <c r="A1020" s="59">
        <v>180109</v>
      </c>
      <c r="B1020" s="59" t="s">
        <v>3773</v>
      </c>
      <c r="C1020" s="57" t="s">
        <v>2794</v>
      </c>
      <c r="D1020" s="58">
        <v>80.77</v>
      </c>
      <c r="E1020" s="21" t="str">
        <f t="shared" si="75"/>
        <v>LUMINÁRIA PARA UMA LÂMPADA FLUORESCENTE 40W, COMPLETA, C/ REATOR SIMPLES-127V PARTIDA RÁPIDA ALTO FATOR DE POTÊNCIA, SOQUETE ANTIVIBRATÓRIO E LÂMPADA FLUORESCENTE 40W-127V</v>
      </c>
      <c r="F1020" s="21" t="str">
        <f t="shared" si="76"/>
        <v>UND</v>
      </c>
      <c r="G1020">
        <f t="shared" si="77"/>
        <v>78.06</v>
      </c>
      <c r="H1020">
        <f t="shared" si="78"/>
        <v>61.7</v>
      </c>
      <c r="I1020">
        <f t="shared" si="79"/>
        <v>61.7</v>
      </c>
    </row>
    <row r="1021" ht="30" spans="1:9">
      <c r="A1021" s="59">
        <v>180110</v>
      </c>
      <c r="B1021" s="59" t="s">
        <v>3774</v>
      </c>
      <c r="C1021" s="57" t="s">
        <v>2794</v>
      </c>
      <c r="D1021" s="58">
        <v>93.29</v>
      </c>
      <c r="E1021" s="21" t="str">
        <f t="shared" si="75"/>
        <v>ARANDELA COM LÂMPADA INCANDESCENTE DE 100W</v>
      </c>
      <c r="F1021" s="21" t="str">
        <f t="shared" si="76"/>
        <v>UND</v>
      </c>
      <c r="G1021">
        <f t="shared" si="77"/>
        <v>90.17</v>
      </c>
      <c r="H1021">
        <f t="shared" si="78"/>
        <v>71.27</v>
      </c>
      <c r="I1021">
        <f t="shared" si="79"/>
        <v>71.27</v>
      </c>
    </row>
    <row r="1022" ht="90" spans="1:9">
      <c r="A1022" s="59">
        <v>180111</v>
      </c>
      <c r="B1022" s="59" t="s">
        <v>3775</v>
      </c>
      <c r="C1022" s="57" t="s">
        <v>2794</v>
      </c>
      <c r="D1022" s="58">
        <v>205.67</v>
      </c>
      <c r="E1022" s="21" t="str">
        <f t="shared" si="75"/>
        <v>LUMINÁRIA P/ DUAS LÂMPADAS FLUORESCENTES 40W, C/ DIFUSOR, COMPLETA, C/ REATOR DUPLO-127V PARTIDA RÁPIDA E ALTO FATOR DE POTÊNCIA, SOQUETE ANTIVIBRATÓRIO E LÂMPADAS FLUORESCENTES 40W-127V</v>
      </c>
      <c r="F1022" s="21" t="str">
        <f t="shared" si="76"/>
        <v>UND</v>
      </c>
      <c r="G1022">
        <f t="shared" si="77"/>
        <v>198.79</v>
      </c>
      <c r="H1022">
        <f t="shared" si="78"/>
        <v>157.12</v>
      </c>
      <c r="I1022">
        <f t="shared" si="79"/>
        <v>157.12</v>
      </c>
    </row>
    <row r="1023" ht="90" spans="1:9">
      <c r="A1023" s="59">
        <v>180114</v>
      </c>
      <c r="B1023" s="59" t="s">
        <v>3776</v>
      </c>
      <c r="C1023" s="57" t="s">
        <v>2794</v>
      </c>
      <c r="D1023" s="58">
        <v>163.18</v>
      </c>
      <c r="E1023" s="21" t="str">
        <f t="shared" si="75"/>
        <v>LUMINÁRIA P/ TRÊS LÂMPADAS FLUORESCENTES 40W, COMPLETA, COM REATOR DUPLO-127V PARTIDA RÁPIDA E ALTO FATOR DE POTÊNCIA, SOQUETE ANTIVIBRATÓRIO E LÂMPADA FLUORESCENTE 40W-127V</v>
      </c>
      <c r="F1023" s="21" t="str">
        <f t="shared" si="76"/>
        <v>UND</v>
      </c>
      <c r="G1023">
        <f t="shared" si="77"/>
        <v>157.72</v>
      </c>
      <c r="H1023">
        <f t="shared" si="78"/>
        <v>124.66</v>
      </c>
      <c r="I1023">
        <f t="shared" si="79"/>
        <v>124.66</v>
      </c>
    </row>
    <row r="1024" ht="30" spans="1:9">
      <c r="A1024" s="59">
        <v>180115</v>
      </c>
      <c r="B1024" s="59" t="s">
        <v>3777</v>
      </c>
      <c r="C1024" s="57" t="s">
        <v>2794</v>
      </c>
      <c r="D1024" s="58">
        <v>65.15</v>
      </c>
      <c r="E1024" s="21" t="str">
        <f t="shared" si="75"/>
        <v>LUMINÁRIA TIPO GLOBO DE PLÁSTICO 9X4", INCLUSIVE PLAFONIER</v>
      </c>
      <c r="F1024" s="21" t="str">
        <f t="shared" si="76"/>
        <v>UND</v>
      </c>
      <c r="G1024">
        <f t="shared" si="77"/>
        <v>62.97</v>
      </c>
      <c r="H1024">
        <f t="shared" si="78"/>
        <v>49.77</v>
      </c>
      <c r="I1024">
        <f t="shared" si="79"/>
        <v>49.77</v>
      </c>
    </row>
    <row r="1025" ht="105" spans="1:9">
      <c r="A1025" s="59">
        <v>180123</v>
      </c>
      <c r="B1025" s="59" t="s">
        <v>3778</v>
      </c>
      <c r="C1025" s="57" t="s">
        <v>2794</v>
      </c>
      <c r="D1025" s="58">
        <v>203.69</v>
      </c>
      <c r="E1025" s="21" t="str">
        <f t="shared" ref="E1025:E1088" si="80">UPPER(B1025)</f>
        <v>LUMINARIA SOBREPOR COMPL.,CORPO CH. AÇO PINTADA BRANCA,REFLETOR,ALETAS PARABÓLICAS ALUM.ALTA PUREZA E REFLETÂNCIA,2 LÂMP.FLUOR.TUBULARES DE 16W/127V, REATOR DUPLO 127V,PART.RÁP.AFP,SOQ. ANTIVIB.,REF. CAA01-S216 LUMICENTER OU EQU.</v>
      </c>
      <c r="F1025" s="21" t="str">
        <f t="shared" ref="F1025:F1088" si="81">UPPER(C1025)</f>
        <v>UND</v>
      </c>
      <c r="G1025">
        <f t="shared" si="77"/>
        <v>196.88</v>
      </c>
      <c r="H1025">
        <f t="shared" si="78"/>
        <v>155.61</v>
      </c>
      <c r="I1025">
        <f t="shared" si="79"/>
        <v>155.61</v>
      </c>
    </row>
    <row r="1026" ht="105" spans="1:9">
      <c r="A1026" s="59">
        <v>180124</v>
      </c>
      <c r="B1026" s="59" t="s">
        <v>3779</v>
      </c>
      <c r="C1026" s="57" t="s">
        <v>2794</v>
      </c>
      <c r="D1026" s="58">
        <v>265.45</v>
      </c>
      <c r="E1026" s="21" t="str">
        <f t="shared" si="80"/>
        <v>LUMINARIA SOBREPOR COMPL.,CORPO CH. AÇO PINTADA BRANCA,REFLETOR ALETAS PARABÓLICAS ALUM.ALTA PUREZA E REFLETÂNCIA,2 LÂMP.FLUOR.TUBULARES DE 32W/127V, REATOR DUPLO 127V,PART.RÁP.AFP, SOQ. ANTIVIB.,REF. CAA01-S232 LUMICENTER OU EQU.</v>
      </c>
      <c r="F1026" s="21" t="str">
        <f t="shared" si="81"/>
        <v>UND</v>
      </c>
      <c r="G1026">
        <f t="shared" si="77"/>
        <v>256.57</v>
      </c>
      <c r="H1026">
        <f t="shared" si="78"/>
        <v>202.79</v>
      </c>
      <c r="I1026">
        <f t="shared" si="79"/>
        <v>202.79</v>
      </c>
    </row>
    <row r="1027" ht="105" spans="1:9">
      <c r="A1027" s="59">
        <v>180125</v>
      </c>
      <c r="B1027" s="59" t="s">
        <v>3780</v>
      </c>
      <c r="C1027" s="57" t="s">
        <v>2794</v>
      </c>
      <c r="D1027" s="58">
        <v>184.61</v>
      </c>
      <c r="E1027" s="21" t="str">
        <f t="shared" si="80"/>
        <v>LUMINARIA EMBUTIR COMPL.,CORPO CH. AÇO PINTADA BRANCA,REFLETOR ALETAS PARABÓLICAS ALUM.ALTA PUREZA E REFLETÂNCIA,2 LÂMP.FLUOR.TUBULARES DE 16W/127V, REATOR DUPLO 127V, PART.RÁP.AFP, SOQ. ANTIVIB.,REF. CAA01-E216 LUMICENTER OU EQU</v>
      </c>
      <c r="F1027" s="21" t="str">
        <f t="shared" si="81"/>
        <v>UND</v>
      </c>
      <c r="G1027">
        <f t="shared" si="77"/>
        <v>178.43</v>
      </c>
      <c r="H1027">
        <f t="shared" si="78"/>
        <v>141.03</v>
      </c>
      <c r="I1027">
        <f t="shared" si="79"/>
        <v>141.03</v>
      </c>
    </row>
    <row r="1028" ht="105" spans="1:9">
      <c r="A1028" s="59">
        <v>180126</v>
      </c>
      <c r="B1028" s="59" t="s">
        <v>3781</v>
      </c>
      <c r="C1028" s="57" t="s">
        <v>2794</v>
      </c>
      <c r="D1028" s="58">
        <v>243.06</v>
      </c>
      <c r="E1028" s="21" t="str">
        <f t="shared" si="80"/>
        <v>LUMINARIA EMBUTIR COMPL.,CORPO CH. AÇO PINTADA BRANCA,REFLETOR, ALETAS PARABÓLICAS ALUM.ALTA PUREZA E REFLETÂNCIA,2 LÂMP. FLUOR.TUBULARES DE 32W/127V, C/ REATOR DUPLO 127V, PAR.RÁP.AFP, SOQ. ANTIVIB.,REF. CAA01-E232 LUMICENTER OU</v>
      </c>
      <c r="F1028" s="21" t="str">
        <f t="shared" si="81"/>
        <v>UND</v>
      </c>
      <c r="G1028">
        <f t="shared" si="77"/>
        <v>234.92</v>
      </c>
      <c r="H1028">
        <f t="shared" si="78"/>
        <v>185.68</v>
      </c>
      <c r="I1028">
        <f t="shared" si="79"/>
        <v>185.68</v>
      </c>
    </row>
    <row r="1029" ht="105" spans="1:9">
      <c r="A1029" s="59">
        <v>180127</v>
      </c>
      <c r="B1029" s="59" t="s">
        <v>3782</v>
      </c>
      <c r="C1029" s="57" t="s">
        <v>2794</v>
      </c>
      <c r="D1029" s="58">
        <v>294.5</v>
      </c>
      <c r="E1029" s="21" t="str">
        <f t="shared" si="80"/>
        <v>LUMINÁRIA SOBREPOR COMPL.,CORPO CH. AÇO PINTADA BRANCA,REFLETOR,ALETAS PARABÓLICAS ALUM.ALTA PUREZA E REFLETÂNCIA,4 LÂMP.FLUOR.TUBULARES DE 16W/127V,REATORES DUPLO 127V, PART.RÁP.AFP,SOQ. ANTIVIB.,REF.CAA01-S416 LUMICENTER OU EQU.</v>
      </c>
      <c r="F1029" s="21" t="str">
        <f t="shared" si="81"/>
        <v>UND</v>
      </c>
      <c r="G1029">
        <f t="shared" si="77"/>
        <v>284.64</v>
      </c>
      <c r="H1029">
        <f t="shared" si="78"/>
        <v>224.98</v>
      </c>
      <c r="I1029">
        <f t="shared" si="79"/>
        <v>224.98</v>
      </c>
    </row>
    <row r="1030" ht="105" spans="1:9">
      <c r="A1030" s="59">
        <v>180128</v>
      </c>
      <c r="B1030" s="59" t="s">
        <v>3783</v>
      </c>
      <c r="C1030" s="57" t="s">
        <v>2794</v>
      </c>
      <c r="D1030" s="58">
        <v>270.11</v>
      </c>
      <c r="E1030" s="21" t="str">
        <f t="shared" si="80"/>
        <v>LUMINÁRIA EMBUTIR COMPL.,CORPO CH.AÇO PINTADA BRANCA,REFLETOR,ALETAS PARABÓLICAS ALUM.ALTA PUREZA E REFLETÂNCIA,4 LÂMP.FLUOR.TUBULARES DE 16W/127V,REATORES DUPLO 127V,PART.RÁP.AFP, SOQ.ANTIVIB.,REF. CAA01-E416 LUMICENTER OU EQU.</v>
      </c>
      <c r="F1030" s="21" t="str">
        <f t="shared" si="81"/>
        <v>UND</v>
      </c>
      <c r="G1030">
        <f t="shared" si="77"/>
        <v>261.07</v>
      </c>
      <c r="H1030">
        <f t="shared" si="78"/>
        <v>206.35</v>
      </c>
      <c r="I1030">
        <f t="shared" si="79"/>
        <v>206.35</v>
      </c>
    </row>
    <row r="1031" ht="105" spans="1:9">
      <c r="A1031" s="59">
        <v>180129</v>
      </c>
      <c r="B1031" s="59" t="s">
        <v>3784</v>
      </c>
      <c r="C1031" s="57" t="s">
        <v>2794</v>
      </c>
      <c r="D1031" s="58">
        <v>209.53</v>
      </c>
      <c r="E1031" s="21" t="str">
        <f t="shared" si="80"/>
        <v>LUMINÁRIA CILÍNDRICA EMBUTIR,P/1 LÂMP.FLUOR.COMPACTA 26W,CORPO CH.AÇO FOSFOTIZADA,PINTADA ELETROSTATICAMENTE,REFLETOR REPUXADO ALUM.ANODIZADO,DIFUSOR VIDRO TEMPERADO,CENTRO JATEADO,REF.EF06-E126 VJC LUMICENTER OU EQU.</v>
      </c>
      <c r="F1031" s="21" t="str">
        <f t="shared" si="81"/>
        <v>UND</v>
      </c>
      <c r="G1031">
        <f t="shared" si="77"/>
        <v>202.52</v>
      </c>
      <c r="H1031">
        <f t="shared" si="78"/>
        <v>160.07</v>
      </c>
      <c r="I1031">
        <f t="shared" si="79"/>
        <v>160.07</v>
      </c>
    </row>
    <row r="1032" spans="1:9">
      <c r="A1032" s="56">
        <v>1802</v>
      </c>
      <c r="B1032" s="56" t="s">
        <v>3785</v>
      </c>
      <c r="C1032" s="57"/>
      <c r="D1032" s="58"/>
      <c r="E1032" s="21" t="str">
        <f t="shared" si="80"/>
        <v>INTERRUPTORES E TOMADAS</v>
      </c>
      <c r="F1032" s="21" t="str">
        <f t="shared" si="81"/>
        <v/>
      </c>
      <c r="G1032">
        <f t="shared" ref="G1032:G1095" si="82">ROUND(H1032*(1+$G$1),2)</f>
        <v>0</v>
      </c>
      <c r="H1032">
        <f t="shared" ref="H1032:H1095" si="83">I1032</f>
        <v>0</v>
      </c>
      <c r="I1032">
        <f t="shared" ref="I1032:I1095" si="84">ROUND(D1032/(1+$E$1),2)</f>
        <v>0</v>
      </c>
    </row>
    <row r="1033" ht="45" spans="1:9">
      <c r="A1033" s="59">
        <v>180201</v>
      </c>
      <c r="B1033" s="59" t="s">
        <v>3786</v>
      </c>
      <c r="C1033" s="57" t="s">
        <v>2794</v>
      </c>
      <c r="D1033" s="58">
        <v>27.53</v>
      </c>
      <c r="E1033" s="21" t="str">
        <f t="shared" si="80"/>
        <v>TOMADA PADRÃO BRASILEIRO LINHA BRANCA, NBR 14136 2 POLOS + TERRA 10A/250V, COM PLACA 4X2"</v>
      </c>
      <c r="F1033" s="21" t="str">
        <f t="shared" si="81"/>
        <v>UND</v>
      </c>
      <c r="G1033">
        <f t="shared" si="82"/>
        <v>26.61</v>
      </c>
      <c r="H1033">
        <f t="shared" si="83"/>
        <v>21.03</v>
      </c>
      <c r="I1033">
        <f t="shared" si="84"/>
        <v>21.03</v>
      </c>
    </row>
    <row r="1034" ht="45" spans="1:9">
      <c r="A1034" s="59">
        <v>180202</v>
      </c>
      <c r="B1034" s="59" t="s">
        <v>3787</v>
      </c>
      <c r="C1034" s="57" t="s">
        <v>2794</v>
      </c>
      <c r="D1034" s="58">
        <v>32.06</v>
      </c>
      <c r="E1034" s="21" t="str">
        <f t="shared" si="80"/>
        <v>TOMADA PADRÃO BRASILEIRO LINHA BRANCA, NBR 14136 2 POLOS + TERRA 20A/250V, COM PLACA 4X2"</v>
      </c>
      <c r="F1034" s="21" t="str">
        <f t="shared" si="81"/>
        <v>UND</v>
      </c>
      <c r="G1034">
        <f t="shared" si="82"/>
        <v>30.98</v>
      </c>
      <c r="H1034">
        <f t="shared" si="83"/>
        <v>24.49</v>
      </c>
      <c r="I1034">
        <f t="shared" si="84"/>
        <v>24.49</v>
      </c>
    </row>
    <row r="1035" ht="30" spans="1:9">
      <c r="A1035" s="59">
        <v>180204</v>
      </c>
      <c r="B1035" s="59" t="s">
        <v>3788</v>
      </c>
      <c r="C1035" s="57" t="s">
        <v>2794</v>
      </c>
      <c r="D1035" s="58">
        <v>22.96</v>
      </c>
      <c r="E1035" s="21" t="str">
        <f t="shared" si="80"/>
        <v>INTERRUPTOR DE UMA TECLA SIMPLES 10A/250V, COM PLACA 4X2"</v>
      </c>
      <c r="F1035" s="21" t="str">
        <f t="shared" si="81"/>
        <v>UND</v>
      </c>
      <c r="G1035">
        <f t="shared" si="82"/>
        <v>22.19</v>
      </c>
      <c r="H1035">
        <f t="shared" si="83"/>
        <v>17.54</v>
      </c>
      <c r="I1035">
        <f t="shared" si="84"/>
        <v>17.54</v>
      </c>
    </row>
    <row r="1036" ht="30" spans="1:9">
      <c r="A1036" s="59">
        <v>180205</v>
      </c>
      <c r="B1036" s="59" t="s">
        <v>3789</v>
      </c>
      <c r="C1036" s="57" t="s">
        <v>2794</v>
      </c>
      <c r="D1036" s="58">
        <v>36.38</v>
      </c>
      <c r="E1036" s="21" t="str">
        <f t="shared" si="80"/>
        <v>INTERRUPTOR DE DUAS TECLAS SIMPLES 10A/250V, COM PLACA 4X2"</v>
      </c>
      <c r="F1036" s="21" t="str">
        <f t="shared" si="81"/>
        <v>UND</v>
      </c>
      <c r="G1036">
        <f t="shared" si="82"/>
        <v>35.16</v>
      </c>
      <c r="H1036">
        <f t="shared" si="83"/>
        <v>27.79</v>
      </c>
      <c r="I1036">
        <f t="shared" si="84"/>
        <v>27.79</v>
      </c>
    </row>
    <row r="1037" ht="30" spans="1:9">
      <c r="A1037" s="59">
        <v>180206</v>
      </c>
      <c r="B1037" s="59" t="s">
        <v>3790</v>
      </c>
      <c r="C1037" s="57" t="s">
        <v>2794</v>
      </c>
      <c r="D1037" s="58">
        <v>28.17</v>
      </c>
      <c r="E1037" s="21" t="str">
        <f t="shared" si="80"/>
        <v>INTERRUPTOR DE UMA TECLA PARALELO 10A/250V, COM PLACA 4X2"</v>
      </c>
      <c r="F1037" s="21" t="str">
        <f t="shared" si="81"/>
        <v>UND</v>
      </c>
      <c r="G1037">
        <f t="shared" si="82"/>
        <v>27.23</v>
      </c>
      <c r="H1037">
        <f t="shared" si="83"/>
        <v>21.52</v>
      </c>
      <c r="I1037">
        <f t="shared" si="84"/>
        <v>21.52</v>
      </c>
    </row>
    <row r="1038" ht="60" spans="1:9">
      <c r="A1038" s="59">
        <v>180207</v>
      </c>
      <c r="B1038" s="59" t="s">
        <v>3791</v>
      </c>
      <c r="C1038" s="57" t="s">
        <v>2794</v>
      </c>
      <c r="D1038" s="58">
        <v>40.95</v>
      </c>
      <c r="E1038" s="21" t="str">
        <f t="shared" si="80"/>
        <v>INTERRUPTOR DE UMA TECLA SIMPLES 10A/250V E UMA TOMADA 3 POLOS 10A/250V, PADRÃO BRASILEIRO, NBR 14136, LINHA BRANCA, COM PLACA 4X2"</v>
      </c>
      <c r="F1038" s="21" t="str">
        <f t="shared" si="81"/>
        <v>UND</v>
      </c>
      <c r="G1038">
        <f t="shared" si="82"/>
        <v>39.58</v>
      </c>
      <c r="H1038">
        <f t="shared" si="83"/>
        <v>31.28</v>
      </c>
      <c r="I1038">
        <f t="shared" si="84"/>
        <v>31.28</v>
      </c>
    </row>
    <row r="1039" ht="45" spans="1:9">
      <c r="A1039" s="59">
        <v>180208</v>
      </c>
      <c r="B1039" s="59" t="s">
        <v>3792</v>
      </c>
      <c r="C1039" s="57" t="s">
        <v>2794</v>
      </c>
      <c r="D1039" s="58">
        <v>54.36</v>
      </c>
      <c r="E1039" s="21" t="str">
        <f t="shared" si="80"/>
        <v>INTERRUPTOR DE DUAS TECLAS SIMPLES 10A/250V E UMA TOMADA 3 POLOS UNIVERSAL 10A/250V, COM PLACA 4X2"</v>
      </c>
      <c r="F1039" s="21" t="str">
        <f t="shared" si="81"/>
        <v>UND</v>
      </c>
      <c r="G1039">
        <f t="shared" si="82"/>
        <v>52.54</v>
      </c>
      <c r="H1039">
        <f t="shared" si="83"/>
        <v>41.53</v>
      </c>
      <c r="I1039">
        <f t="shared" si="84"/>
        <v>41.53</v>
      </c>
    </row>
    <row r="1040" ht="30" spans="1:9">
      <c r="A1040" s="59">
        <v>180209</v>
      </c>
      <c r="B1040" s="59" t="s">
        <v>3793</v>
      </c>
      <c r="C1040" s="57" t="s">
        <v>2794</v>
      </c>
      <c r="D1040" s="58">
        <v>25.3</v>
      </c>
      <c r="E1040" s="21" t="str">
        <f t="shared" si="80"/>
        <v>INTERRUPTOR PULSADOR DE CAMPAINHA 10A/250V, COM PLACA 4X2"</v>
      </c>
      <c r="F1040" s="21" t="str">
        <f t="shared" si="81"/>
        <v>UND</v>
      </c>
      <c r="G1040">
        <f t="shared" si="82"/>
        <v>24.46</v>
      </c>
      <c r="H1040">
        <f t="shared" si="83"/>
        <v>19.33</v>
      </c>
      <c r="I1040">
        <f t="shared" si="84"/>
        <v>19.33</v>
      </c>
    </row>
    <row r="1041" ht="30" spans="1:9">
      <c r="A1041" s="59">
        <v>180210</v>
      </c>
      <c r="B1041" s="59" t="s">
        <v>3794</v>
      </c>
      <c r="C1041" s="57" t="s">
        <v>2794</v>
      </c>
      <c r="D1041" s="58">
        <v>30.15</v>
      </c>
      <c r="E1041" s="21" t="str">
        <f t="shared" si="80"/>
        <v>TOMADA DE 3 POLOS 20A/250V, COM PLACA 4X2"</v>
      </c>
      <c r="F1041" s="21" t="str">
        <f t="shared" si="81"/>
        <v>UND</v>
      </c>
      <c r="G1041">
        <f t="shared" si="82"/>
        <v>29.14</v>
      </c>
      <c r="H1041">
        <f t="shared" si="83"/>
        <v>23.03</v>
      </c>
      <c r="I1041">
        <f t="shared" si="84"/>
        <v>23.03</v>
      </c>
    </row>
    <row r="1042" ht="45" spans="1:9">
      <c r="A1042" s="59">
        <v>180211</v>
      </c>
      <c r="B1042" s="59" t="s">
        <v>3795</v>
      </c>
      <c r="C1042" s="57" t="s">
        <v>2794</v>
      </c>
      <c r="D1042" s="58">
        <v>85.24</v>
      </c>
      <c r="E1042" s="21" t="str">
        <f t="shared" si="80"/>
        <v>INTERRUPTOR DE TRÊS TECLAS SIMPLES 10 A/250 V E DUAS TECLAS SIMPLES 10A/250V, COM PLACA 4X4"</v>
      </c>
      <c r="F1042" s="21" t="str">
        <f t="shared" si="81"/>
        <v>UND</v>
      </c>
      <c r="G1042">
        <f t="shared" si="82"/>
        <v>82.39</v>
      </c>
      <c r="H1042">
        <f t="shared" si="83"/>
        <v>65.12</v>
      </c>
      <c r="I1042">
        <f t="shared" si="84"/>
        <v>65.12</v>
      </c>
    </row>
    <row r="1043" ht="30" spans="1:9">
      <c r="A1043" s="59">
        <v>180212</v>
      </c>
      <c r="B1043" s="59" t="s">
        <v>3796</v>
      </c>
      <c r="C1043" s="57" t="s">
        <v>2794</v>
      </c>
      <c r="D1043" s="58">
        <v>49.79</v>
      </c>
      <c r="E1043" s="21" t="str">
        <f t="shared" si="80"/>
        <v>INTERRUPTOR DE TRÊS TECLAS SIMPLES 10A/250V, C/ PLACA 4X2"</v>
      </c>
      <c r="F1043" s="21" t="str">
        <f t="shared" si="81"/>
        <v>UND</v>
      </c>
      <c r="G1043">
        <f t="shared" si="82"/>
        <v>48.13</v>
      </c>
      <c r="H1043">
        <f t="shared" si="83"/>
        <v>38.04</v>
      </c>
      <c r="I1043">
        <f t="shared" si="84"/>
        <v>38.04</v>
      </c>
    </row>
    <row r="1044" spans="1:9">
      <c r="A1044" s="59">
        <v>180217</v>
      </c>
      <c r="B1044" s="59" t="s">
        <v>3797</v>
      </c>
      <c r="C1044" s="57" t="s">
        <v>2794</v>
      </c>
      <c r="D1044" s="58">
        <v>7.79</v>
      </c>
      <c r="E1044" s="21" t="str">
        <f t="shared" si="80"/>
        <v>ESPELHO PARA CAIXA ESTAMPADA 4 X 2"</v>
      </c>
      <c r="F1044" s="21" t="str">
        <f t="shared" si="81"/>
        <v>UND</v>
      </c>
      <c r="G1044">
        <f t="shared" si="82"/>
        <v>7.53</v>
      </c>
      <c r="H1044">
        <f t="shared" si="83"/>
        <v>5.95</v>
      </c>
      <c r="I1044">
        <f t="shared" si="84"/>
        <v>5.95</v>
      </c>
    </row>
    <row r="1045" spans="1:9">
      <c r="A1045" s="59">
        <v>180218</v>
      </c>
      <c r="B1045" s="59" t="s">
        <v>3798</v>
      </c>
      <c r="C1045" s="57" t="s">
        <v>2794</v>
      </c>
      <c r="D1045" s="58">
        <v>14.66</v>
      </c>
      <c r="E1045" s="21" t="str">
        <f t="shared" si="80"/>
        <v>ESPELHO PARA CAIXA ESTAMPADA 4 X 4"</v>
      </c>
      <c r="F1045" s="21" t="str">
        <f t="shared" si="81"/>
        <v>UND</v>
      </c>
      <c r="G1045">
        <f t="shared" si="82"/>
        <v>14.17</v>
      </c>
      <c r="H1045">
        <f t="shared" si="83"/>
        <v>11.2</v>
      </c>
      <c r="I1045">
        <f t="shared" si="84"/>
        <v>11.2</v>
      </c>
    </row>
    <row r="1046" spans="1:9">
      <c r="A1046" s="59">
        <v>180220</v>
      </c>
      <c r="B1046" s="59" t="s">
        <v>3799</v>
      </c>
      <c r="C1046" s="57" t="s">
        <v>2794</v>
      </c>
      <c r="D1046" s="58">
        <v>19.09</v>
      </c>
      <c r="E1046" s="21" t="str">
        <f t="shared" si="80"/>
        <v>TOMADA COAXIAL 75 OHMS PARA TV</v>
      </c>
      <c r="F1046" s="21" t="str">
        <f t="shared" si="81"/>
        <v>UND</v>
      </c>
      <c r="G1046">
        <f t="shared" si="82"/>
        <v>18.45</v>
      </c>
      <c r="H1046">
        <f t="shared" si="83"/>
        <v>14.58</v>
      </c>
      <c r="I1046">
        <f t="shared" si="84"/>
        <v>14.58</v>
      </c>
    </row>
    <row r="1047" spans="1:9">
      <c r="A1047" s="56">
        <v>1803</v>
      </c>
      <c r="B1047" s="56" t="s">
        <v>3800</v>
      </c>
      <c r="C1047" s="57"/>
      <c r="D1047" s="58"/>
      <c r="E1047" s="21" t="str">
        <f t="shared" si="80"/>
        <v>BOMBAS</v>
      </c>
      <c r="F1047" s="21" t="str">
        <f t="shared" si="81"/>
        <v/>
      </c>
      <c r="G1047">
        <f t="shared" si="82"/>
        <v>0</v>
      </c>
      <c r="H1047">
        <f t="shared" si="83"/>
        <v>0</v>
      </c>
      <c r="I1047">
        <f t="shared" si="84"/>
        <v>0</v>
      </c>
    </row>
    <row r="1048" ht="30" spans="1:9">
      <c r="A1048" s="59">
        <v>180301</v>
      </c>
      <c r="B1048" s="59" t="s">
        <v>3801</v>
      </c>
      <c r="C1048" s="57" t="s">
        <v>2794</v>
      </c>
      <c r="D1048" s="60">
        <v>2777.54</v>
      </c>
      <c r="E1048" s="21" t="str">
        <f t="shared" si="80"/>
        <v>BOMBA CENTRÍFUGA TRIFÁSICA 5CV, MODELO 618 DANCOR, OU EQUIVALENTE</v>
      </c>
      <c r="F1048" s="21" t="str">
        <f t="shared" si="81"/>
        <v>UND</v>
      </c>
      <c r="G1048">
        <f t="shared" si="82"/>
        <v>2684.6</v>
      </c>
      <c r="H1048">
        <f t="shared" si="83"/>
        <v>2121.88</v>
      </c>
      <c r="I1048">
        <f t="shared" si="84"/>
        <v>2121.88</v>
      </c>
    </row>
    <row r="1049" spans="1:9">
      <c r="A1049" s="59">
        <v>180302</v>
      </c>
      <c r="B1049" s="59" t="s">
        <v>3802</v>
      </c>
      <c r="C1049" s="57" t="s">
        <v>2794</v>
      </c>
      <c r="D1049" s="58">
        <v>749.26</v>
      </c>
      <c r="E1049" s="21" t="str">
        <f t="shared" si="80"/>
        <v>BOMBA CENTRÍFUGA MONOFÁSICA 1/2 CV</v>
      </c>
      <c r="F1049" s="21" t="str">
        <f t="shared" si="81"/>
        <v>UND</v>
      </c>
      <c r="G1049">
        <f t="shared" si="82"/>
        <v>724.19</v>
      </c>
      <c r="H1049">
        <f t="shared" si="83"/>
        <v>572.39</v>
      </c>
      <c r="I1049">
        <f t="shared" si="84"/>
        <v>572.39</v>
      </c>
    </row>
    <row r="1050" spans="1:9">
      <c r="A1050" s="59">
        <v>180303</v>
      </c>
      <c r="B1050" s="59" t="s">
        <v>3803</v>
      </c>
      <c r="C1050" s="57" t="s">
        <v>2794</v>
      </c>
      <c r="D1050" s="60">
        <v>1190.33</v>
      </c>
      <c r="E1050" s="21" t="str">
        <f t="shared" si="80"/>
        <v>BOMBA CENTRÍFUGA MONOFÁSICA 3/4 CV</v>
      </c>
      <c r="F1050" s="21" t="str">
        <f t="shared" si="81"/>
        <v>UND</v>
      </c>
      <c r="G1050">
        <f t="shared" si="82"/>
        <v>1150.5</v>
      </c>
      <c r="H1050">
        <f t="shared" si="83"/>
        <v>909.34</v>
      </c>
      <c r="I1050">
        <f t="shared" si="84"/>
        <v>909.34</v>
      </c>
    </row>
    <row r="1051" spans="1:9">
      <c r="A1051" s="59">
        <v>180304</v>
      </c>
      <c r="B1051" s="59" t="s">
        <v>3804</v>
      </c>
      <c r="C1051" s="57" t="s">
        <v>2794</v>
      </c>
      <c r="D1051" s="60">
        <v>1219.48</v>
      </c>
      <c r="E1051" s="21" t="str">
        <f t="shared" si="80"/>
        <v>BOMBA CENTRIFUGA TRIFÁSICA 2CV</v>
      </c>
      <c r="F1051" s="21" t="str">
        <f t="shared" si="81"/>
        <v>UND</v>
      </c>
      <c r="G1051">
        <f t="shared" si="82"/>
        <v>1178.67</v>
      </c>
      <c r="H1051">
        <f t="shared" si="83"/>
        <v>931.61</v>
      </c>
      <c r="I1051">
        <f t="shared" si="84"/>
        <v>931.61</v>
      </c>
    </row>
    <row r="1052" ht="30" spans="1:9">
      <c r="A1052" s="59">
        <v>180305</v>
      </c>
      <c r="B1052" s="59" t="s">
        <v>3805</v>
      </c>
      <c r="C1052" s="57" t="s">
        <v>2794</v>
      </c>
      <c r="D1052" s="60">
        <v>1352.8</v>
      </c>
      <c r="E1052" s="21" t="str">
        <f t="shared" si="80"/>
        <v>BOMBA ELÉTRICA CENTRÍFUGA MONOFÁSICA 1 CV</v>
      </c>
      <c r="F1052" s="21" t="str">
        <f t="shared" si="81"/>
        <v>UND</v>
      </c>
      <c r="G1052">
        <f t="shared" si="82"/>
        <v>1307.53</v>
      </c>
      <c r="H1052">
        <f t="shared" si="83"/>
        <v>1033.46</v>
      </c>
      <c r="I1052">
        <f t="shared" si="84"/>
        <v>1033.46</v>
      </c>
    </row>
    <row r="1053" spans="1:9">
      <c r="A1053" s="56">
        <v>1804</v>
      </c>
      <c r="B1053" s="56" t="s">
        <v>1808</v>
      </c>
      <c r="C1053" s="57"/>
      <c r="D1053" s="58"/>
      <c r="E1053" s="21" t="str">
        <f t="shared" si="80"/>
        <v>POSTES</v>
      </c>
      <c r="F1053" s="21" t="str">
        <f t="shared" si="81"/>
        <v/>
      </c>
      <c r="G1053">
        <f t="shared" si="82"/>
        <v>0</v>
      </c>
      <c r="H1053">
        <f t="shared" si="83"/>
        <v>0</v>
      </c>
      <c r="I1053">
        <f t="shared" si="84"/>
        <v>0</v>
      </c>
    </row>
    <row r="1054" ht="90" spans="1:9">
      <c r="A1054" s="59">
        <v>180405</v>
      </c>
      <c r="B1054" s="59" t="s">
        <v>3806</v>
      </c>
      <c r="C1054" s="57" t="s">
        <v>2794</v>
      </c>
      <c r="D1054" s="60">
        <v>3628.21</v>
      </c>
      <c r="E1054" s="21" t="str">
        <f t="shared" si="80"/>
        <v>POSTE CIRCULAR DE CONCRETO 11 M PADRÃO ESCELSA, INCL. LUMINÁRIA TIPO 1 PÉTALA MOD. BETA II C/1 LÂMPADA VS 400W, REATOR ALTO FATOR DE POTÊNCIA 400W/220V E RELÉ FOTOELÉTRICO, TECNOWATT OU EQUIVALENTE</v>
      </c>
      <c r="F1054" s="21" t="str">
        <f t="shared" si="81"/>
        <v>UND</v>
      </c>
      <c r="G1054">
        <f t="shared" si="82"/>
        <v>3506.81</v>
      </c>
      <c r="H1054">
        <f t="shared" si="83"/>
        <v>2771.74</v>
      </c>
      <c r="I1054">
        <f t="shared" si="84"/>
        <v>2771.74</v>
      </c>
    </row>
    <row r="1055" ht="75" spans="1:9">
      <c r="A1055" s="59">
        <v>180408</v>
      </c>
      <c r="B1055" s="59" t="s">
        <v>3807</v>
      </c>
      <c r="C1055" s="57" t="s">
        <v>2794</v>
      </c>
      <c r="D1055" s="60">
        <v>4146.56</v>
      </c>
      <c r="E1055" s="21" t="str">
        <f t="shared" si="80"/>
        <v>POSTE CIRCULAR DE CONCRETO 11M PADRÃO ESCELSA, INCL. 3 PROJETORES PL 400 MA C/ LÂMPADA VM 400W, REATOR TIPO EXTERNO 400 W /220V ALTO FATOR DE POTÊNCIA, TECNOWATT OU EQUIVALENTE.</v>
      </c>
      <c r="F1055" s="21" t="str">
        <f t="shared" si="81"/>
        <v>UND</v>
      </c>
      <c r="G1055">
        <f t="shared" si="82"/>
        <v>4007.81</v>
      </c>
      <c r="H1055">
        <f t="shared" si="83"/>
        <v>3167.73</v>
      </c>
      <c r="I1055">
        <f t="shared" si="84"/>
        <v>3167.73</v>
      </c>
    </row>
    <row r="1056" spans="1:9">
      <c r="A1056" s="56">
        <v>1807</v>
      </c>
      <c r="B1056" s="56" t="s">
        <v>3808</v>
      </c>
      <c r="C1056" s="57"/>
      <c r="D1056" s="58"/>
      <c r="E1056" s="21" t="str">
        <f t="shared" si="80"/>
        <v>VENTILADORES</v>
      </c>
      <c r="F1056" s="21" t="str">
        <f t="shared" si="81"/>
        <v/>
      </c>
      <c r="G1056">
        <f t="shared" si="82"/>
        <v>0</v>
      </c>
      <c r="H1056">
        <f t="shared" si="83"/>
        <v>0</v>
      </c>
      <c r="I1056">
        <f t="shared" si="84"/>
        <v>0</v>
      </c>
    </row>
    <row r="1057" ht="75" spans="1:9">
      <c r="A1057" s="59">
        <v>180702</v>
      </c>
      <c r="B1057" s="59" t="s">
        <v>3809</v>
      </c>
      <c r="C1057" s="57" t="s">
        <v>2794</v>
      </c>
      <c r="D1057" s="58">
        <v>204.44</v>
      </c>
      <c r="E1057" s="21" t="str">
        <f t="shared" si="80"/>
        <v>VENTILADOR DE TETO BASE MADEIRA SEM ALOJAMENTO PARA LUMINÁRIA, REF. TRON OU EQUIVALENTE, COM COMANDO DE INTERRUPTOR SIMPLES, SEM DIMER PARA REGULAGEM DE VELOCIDADE</v>
      </c>
      <c r="F1057" s="21" t="str">
        <f t="shared" si="81"/>
        <v>UND</v>
      </c>
      <c r="G1057">
        <f t="shared" si="82"/>
        <v>197.6</v>
      </c>
      <c r="H1057">
        <f t="shared" si="83"/>
        <v>156.18</v>
      </c>
      <c r="I1057">
        <f t="shared" si="84"/>
        <v>156.18</v>
      </c>
    </row>
    <row r="1058" spans="1:9">
      <c r="A1058" s="56">
        <v>1808</v>
      </c>
      <c r="B1058" s="56" t="s">
        <v>3731</v>
      </c>
      <c r="C1058" s="57"/>
      <c r="D1058" s="58"/>
      <c r="E1058" s="21" t="str">
        <f t="shared" si="80"/>
        <v>OUTROS APARELHOS</v>
      </c>
      <c r="F1058" s="21" t="str">
        <f t="shared" si="81"/>
        <v/>
      </c>
      <c r="G1058">
        <f t="shared" si="82"/>
        <v>0</v>
      </c>
      <c r="H1058">
        <f t="shared" si="83"/>
        <v>0</v>
      </c>
      <c r="I1058">
        <f t="shared" si="84"/>
        <v>0</v>
      </c>
    </row>
    <row r="1059" ht="30" spans="1:9">
      <c r="A1059" s="59">
        <v>180803</v>
      </c>
      <c r="B1059" s="59" t="s">
        <v>3810</v>
      </c>
      <c r="C1059" s="57" t="s">
        <v>2794</v>
      </c>
      <c r="D1059" s="58">
        <v>160.85</v>
      </c>
      <c r="E1059" s="21" t="str">
        <f t="shared" si="80"/>
        <v>CAMPAINHA TIPO TIMBRE PIAL, COD. 412.77 OU EQUIVALENTE</v>
      </c>
      <c r="F1059" s="21" t="str">
        <f t="shared" si="81"/>
        <v>UND</v>
      </c>
      <c r="G1059">
        <f t="shared" si="82"/>
        <v>155.47</v>
      </c>
      <c r="H1059">
        <f t="shared" si="83"/>
        <v>122.88</v>
      </c>
      <c r="I1059">
        <f t="shared" si="84"/>
        <v>122.88</v>
      </c>
    </row>
    <row r="1060" spans="1:9">
      <c r="A1060" s="59">
        <v>180804</v>
      </c>
      <c r="B1060" s="59" t="s">
        <v>3811</v>
      </c>
      <c r="C1060" s="57" t="s">
        <v>2794</v>
      </c>
      <c r="D1060" s="58">
        <v>693</v>
      </c>
      <c r="E1060" s="21" t="str">
        <f t="shared" si="80"/>
        <v>CAMPAINHA TIPO PRATO PIAL, COD. 414.18</v>
      </c>
      <c r="F1060" s="21" t="str">
        <f t="shared" si="81"/>
        <v>UND</v>
      </c>
      <c r="G1060">
        <f t="shared" si="82"/>
        <v>669.81</v>
      </c>
      <c r="H1060">
        <f t="shared" si="83"/>
        <v>529.41</v>
      </c>
      <c r="I1060">
        <f t="shared" si="84"/>
        <v>529.41</v>
      </c>
    </row>
    <row r="1061" ht="30" spans="1:9">
      <c r="A1061" s="59">
        <v>180809</v>
      </c>
      <c r="B1061" s="59" t="s">
        <v>3812</v>
      </c>
      <c r="C1061" s="57" t="s">
        <v>2794</v>
      </c>
      <c r="D1061" s="58">
        <v>75.62</v>
      </c>
      <c r="E1061" s="21" t="str">
        <f t="shared" si="80"/>
        <v>CHUVEIRO ELÉTRICO TIPO DUCHA LORENZET OU CORONA</v>
      </c>
      <c r="F1061" s="21" t="str">
        <f t="shared" si="81"/>
        <v>UND</v>
      </c>
      <c r="G1061">
        <f t="shared" si="82"/>
        <v>73.09</v>
      </c>
      <c r="H1061">
        <f t="shared" si="83"/>
        <v>57.77</v>
      </c>
      <c r="I1061">
        <f t="shared" si="84"/>
        <v>57.77</v>
      </c>
    </row>
    <row r="1062" spans="1:9">
      <c r="A1062" s="56">
        <v>19</v>
      </c>
      <c r="B1062" s="56" t="s">
        <v>3813</v>
      </c>
      <c r="C1062" s="57"/>
      <c r="D1062" s="58"/>
      <c r="E1062" s="21" t="str">
        <f t="shared" si="80"/>
        <v>PINTURA</v>
      </c>
      <c r="F1062" s="21" t="str">
        <f t="shared" si="81"/>
        <v/>
      </c>
      <c r="G1062">
        <f t="shared" si="82"/>
        <v>0</v>
      </c>
      <c r="H1062">
        <f t="shared" si="83"/>
        <v>0</v>
      </c>
      <c r="I1062">
        <f t="shared" si="84"/>
        <v>0</v>
      </c>
    </row>
    <row r="1063" spans="1:9">
      <c r="A1063" s="56">
        <v>1901</v>
      </c>
      <c r="B1063" s="56" t="s">
        <v>3814</v>
      </c>
      <c r="C1063" s="57"/>
      <c r="D1063" s="58"/>
      <c r="E1063" s="21" t="str">
        <f t="shared" si="80"/>
        <v>SOBRE PAREDES E FORROS</v>
      </c>
      <c r="F1063" s="21" t="str">
        <f t="shared" si="81"/>
        <v/>
      </c>
      <c r="G1063">
        <f t="shared" si="82"/>
        <v>0</v>
      </c>
      <c r="H1063">
        <f t="shared" si="83"/>
        <v>0</v>
      </c>
      <c r="I1063">
        <f t="shared" si="84"/>
        <v>0</v>
      </c>
    </row>
    <row r="1064" ht="60" spans="1:9">
      <c r="A1064" s="59">
        <v>190101</v>
      </c>
      <c r="B1064" s="59" t="s">
        <v>3815</v>
      </c>
      <c r="C1064" s="57" t="s">
        <v>2772</v>
      </c>
      <c r="D1064" s="58">
        <v>11.74</v>
      </c>
      <c r="E1064" s="21" t="str">
        <f t="shared" si="80"/>
        <v>EMASSAMENTO DE PAREDES E FORROS, COM DUAS DEMÃOS DE MASSA À BASE DE PVA, MARCAS DE REFERÊNCIA SUVINIL, CORAL OU METALATEX</v>
      </c>
      <c r="F1064" s="21" t="str">
        <f t="shared" si="81"/>
        <v>M2</v>
      </c>
      <c r="G1064">
        <f t="shared" si="82"/>
        <v>11.35</v>
      </c>
      <c r="H1064">
        <f t="shared" si="83"/>
        <v>8.97</v>
      </c>
      <c r="I1064">
        <f t="shared" si="84"/>
        <v>8.97</v>
      </c>
    </row>
    <row r="1065" ht="60" spans="1:9">
      <c r="A1065" s="59">
        <v>190102</v>
      </c>
      <c r="B1065" s="59" t="s">
        <v>3816</v>
      </c>
      <c r="C1065" s="57" t="s">
        <v>2772</v>
      </c>
      <c r="D1065" s="58">
        <v>18.84</v>
      </c>
      <c r="E1065" s="21" t="str">
        <f t="shared" si="80"/>
        <v>EMASSAMENTO DE PAREDES E FORROS, COM DUAS DEMÃOS DE MASSA À BASE DE ÓLEO, MARCAS DE REFERÊNCIA SUVINIL, CORAL OU METALATEX</v>
      </c>
      <c r="F1065" s="21" t="str">
        <f t="shared" si="81"/>
        <v>M2</v>
      </c>
      <c r="G1065">
        <f t="shared" si="82"/>
        <v>18.21</v>
      </c>
      <c r="H1065">
        <f t="shared" si="83"/>
        <v>14.39</v>
      </c>
      <c r="I1065">
        <f t="shared" si="84"/>
        <v>14.39</v>
      </c>
    </row>
    <row r="1066" ht="60" spans="1:9">
      <c r="A1066" s="59">
        <v>190103</v>
      </c>
      <c r="B1066" s="59" t="s">
        <v>3817</v>
      </c>
      <c r="C1066" s="57" t="s">
        <v>2772</v>
      </c>
      <c r="D1066" s="58">
        <v>16.74</v>
      </c>
      <c r="E1066" s="21" t="str">
        <f t="shared" si="80"/>
        <v>EMASSAMENTO DE PAREDES E FORROS, COM DUAS DEMÃOS DE MASSA ACRÍLICA, MARCAS DE REFERÊNCIA SUVINIL, CORAL OU METALATEX</v>
      </c>
      <c r="F1066" s="21" t="str">
        <f t="shared" si="81"/>
        <v>M2</v>
      </c>
      <c r="G1066">
        <f t="shared" si="82"/>
        <v>16.18</v>
      </c>
      <c r="H1066">
        <f t="shared" si="83"/>
        <v>12.79</v>
      </c>
      <c r="I1066">
        <f t="shared" si="84"/>
        <v>12.79</v>
      </c>
    </row>
    <row r="1067" ht="60" spans="1:9">
      <c r="A1067" s="59">
        <v>190104</v>
      </c>
      <c r="B1067" s="59" t="s">
        <v>3818</v>
      </c>
      <c r="C1067" s="57" t="s">
        <v>2772</v>
      </c>
      <c r="D1067" s="58">
        <v>19.95</v>
      </c>
      <c r="E1067" s="21" t="str">
        <f t="shared" si="80"/>
        <v>PINTURA COM TINTA LÁTEX PVA, MARCAS DE REFERÊNCIA SUVINIL, CORAL OU METALATEX, INCLUSIVE SELADOR EM PAREDES E FORROS, A TRÊS DEMÃOS</v>
      </c>
      <c r="F1067" s="21" t="str">
        <f t="shared" si="81"/>
        <v>M2</v>
      </c>
      <c r="G1067">
        <f t="shared" si="82"/>
        <v>19.28</v>
      </c>
      <c r="H1067">
        <f t="shared" si="83"/>
        <v>15.24</v>
      </c>
      <c r="I1067">
        <f t="shared" si="84"/>
        <v>15.24</v>
      </c>
    </row>
    <row r="1068" ht="60" spans="1:9">
      <c r="A1068" s="59">
        <v>190105</v>
      </c>
      <c r="B1068" s="59" t="s">
        <v>3819</v>
      </c>
      <c r="C1068" s="57" t="s">
        <v>2772</v>
      </c>
      <c r="D1068" s="58">
        <v>23.69</v>
      </c>
      <c r="E1068" s="21" t="str">
        <f t="shared" si="80"/>
        <v>PINTURA COM TINTA ESMALTE SINTÉTICO, MARCAS DE REFERÊNCIA SUVINIL, CORAL OU METALATEX, INCLUSIVE SELADOR ACRÍLICO, EM PAREDES A TRÊS DEMÃOS</v>
      </c>
      <c r="F1068" s="21" t="str">
        <f t="shared" si="81"/>
        <v>M2</v>
      </c>
      <c r="G1068">
        <f t="shared" si="82"/>
        <v>22.9</v>
      </c>
      <c r="H1068">
        <f t="shared" si="83"/>
        <v>18.1</v>
      </c>
      <c r="I1068">
        <f t="shared" si="84"/>
        <v>18.1</v>
      </c>
    </row>
    <row r="1069" ht="60" spans="1:9">
      <c r="A1069" s="59">
        <v>190106</v>
      </c>
      <c r="B1069" s="59" t="s">
        <v>3820</v>
      </c>
      <c r="C1069" s="57" t="s">
        <v>2772</v>
      </c>
      <c r="D1069" s="58">
        <v>21.06</v>
      </c>
      <c r="E1069" s="21" t="str">
        <f t="shared" si="80"/>
        <v>PINTURA COM TINTA ACRÍLICA, MARCAS DE REFERÊNCIA SUVINIL, CORAL OU METALATEX, INCLUSIVE SELADOR ACRÍLICO, EM PAREDES E FORROS, A TRÊS DEMÃOS</v>
      </c>
      <c r="F1069" s="21" t="str">
        <f t="shared" si="81"/>
        <v>M2</v>
      </c>
      <c r="G1069">
        <f t="shared" si="82"/>
        <v>20.36</v>
      </c>
      <c r="H1069">
        <f t="shared" si="83"/>
        <v>16.0886172650879</v>
      </c>
      <c r="I1069">
        <f>D1069/(1+$E$1)</f>
        <v>16.0886172650879</v>
      </c>
    </row>
    <row r="1070" ht="30" spans="1:9">
      <c r="A1070" s="59">
        <v>190107</v>
      </c>
      <c r="B1070" s="59" t="s">
        <v>3821</v>
      </c>
      <c r="C1070" s="57" t="s">
        <v>2772</v>
      </c>
      <c r="D1070" s="58">
        <v>3.22</v>
      </c>
      <c r="E1070" s="21" t="str">
        <f t="shared" si="80"/>
        <v>PINTURA COM NATA DE CIMENTO SOBRE SUPERFÍCIE ÁSPERA A TRÊS DEMÃOS</v>
      </c>
      <c r="F1070" s="21" t="str">
        <f t="shared" si="81"/>
        <v>M2</v>
      </c>
      <c r="G1070">
        <f t="shared" si="82"/>
        <v>3.11</v>
      </c>
      <c r="H1070">
        <f t="shared" si="83"/>
        <v>2.46</v>
      </c>
      <c r="I1070">
        <f t="shared" si="84"/>
        <v>2.46</v>
      </c>
    </row>
    <row r="1071" ht="30" spans="1:9">
      <c r="A1071" s="59">
        <v>190108</v>
      </c>
      <c r="B1071" s="59" t="s">
        <v>3822</v>
      </c>
      <c r="C1071" s="57" t="s">
        <v>2772</v>
      </c>
      <c r="D1071" s="58">
        <v>11.66</v>
      </c>
      <c r="E1071" s="21" t="str">
        <f t="shared" si="80"/>
        <v>PINTURA A CAL A TRÊS DEMÃOS, EM PAREDES INTERNAS OU EXTERNAS</v>
      </c>
      <c r="F1071" s="21" t="str">
        <f t="shared" si="81"/>
        <v>M2</v>
      </c>
      <c r="G1071">
        <f t="shared" si="82"/>
        <v>11.27</v>
      </c>
      <c r="H1071">
        <f t="shared" si="83"/>
        <v>8.91</v>
      </c>
      <c r="I1071">
        <f t="shared" si="84"/>
        <v>8.91</v>
      </c>
    </row>
    <row r="1072" ht="60" spans="1:9">
      <c r="A1072" s="59">
        <v>190109</v>
      </c>
      <c r="B1072" s="59" t="s">
        <v>3823</v>
      </c>
      <c r="C1072" s="57" t="s">
        <v>2794</v>
      </c>
      <c r="D1072" s="58">
        <v>17.67</v>
      </c>
      <c r="E1072" s="21" t="str">
        <f t="shared" si="80"/>
        <v>PINTURA DE LETRA EM PAREDE DIM. 20X30CM COM TINTA LÁTEX ACRÍLICA, MARCAS DE REFERÊNCIA SUVINIL, CORAL OU METALATEX</v>
      </c>
      <c r="F1072" s="21" t="str">
        <f t="shared" si="81"/>
        <v>UND</v>
      </c>
      <c r="G1072">
        <f t="shared" si="82"/>
        <v>17.08</v>
      </c>
      <c r="H1072">
        <f t="shared" si="83"/>
        <v>13.5</v>
      </c>
      <c r="I1072">
        <f t="shared" si="84"/>
        <v>13.5</v>
      </c>
    </row>
    <row r="1073" ht="30" spans="1:9">
      <c r="A1073" s="59">
        <v>190114</v>
      </c>
      <c r="B1073" s="59" t="s">
        <v>3824</v>
      </c>
      <c r="C1073" s="57" t="s">
        <v>2772</v>
      </c>
      <c r="D1073" s="58">
        <v>4.88</v>
      </c>
      <c r="E1073" s="21" t="str">
        <f t="shared" si="80"/>
        <v>SELADOR ACRÍLICO A UMA DEMÃO, MARCAS DE REFERÊNCIA SUVINIL, CORAL OU METALATEX</v>
      </c>
      <c r="F1073" s="21" t="str">
        <f t="shared" si="81"/>
        <v>M2</v>
      </c>
      <c r="G1073">
        <f t="shared" si="82"/>
        <v>4.72</v>
      </c>
      <c r="H1073">
        <f t="shared" si="83"/>
        <v>3.73</v>
      </c>
      <c r="I1073">
        <f t="shared" si="84"/>
        <v>3.73</v>
      </c>
    </row>
    <row r="1074" ht="60" spans="1:9">
      <c r="A1074" s="59">
        <v>190115</v>
      </c>
      <c r="B1074" s="59" t="s">
        <v>3825</v>
      </c>
      <c r="C1074" s="57" t="s">
        <v>2772</v>
      </c>
      <c r="D1074" s="58">
        <v>16.34</v>
      </c>
      <c r="E1074" s="21" t="str">
        <f t="shared" si="80"/>
        <v>PINTURA COM TINTA LÁTEX PVA, MARCAS DE REFERÊNCIA SUVINIL, CORAL OU METALATEX, INCLUSIVE SELADOR, EM PAREDES E FORROS, A DUAS DEMÃOS</v>
      </c>
      <c r="F1074" s="21" t="str">
        <f t="shared" si="81"/>
        <v>M2</v>
      </c>
      <c r="G1074">
        <f t="shared" si="82"/>
        <v>15.79</v>
      </c>
      <c r="H1074">
        <f t="shared" si="83"/>
        <v>12.48</v>
      </c>
      <c r="I1074">
        <f t="shared" si="84"/>
        <v>12.48</v>
      </c>
    </row>
    <row r="1075" ht="60" spans="1:9">
      <c r="A1075" s="59">
        <v>190116</v>
      </c>
      <c r="B1075" s="59" t="s">
        <v>3826</v>
      </c>
      <c r="C1075" s="57" t="s">
        <v>2772</v>
      </c>
      <c r="D1075" s="58">
        <v>19.18</v>
      </c>
      <c r="E1075" s="21" t="str">
        <f t="shared" si="80"/>
        <v>PINTURA COM TINTA ESMALTE SINTÉTICO, MARCAS DE REFERÊNCIA SUVINIL, CORAL E METALATEX, INCLUSIVE SELADOR ACRÍLICO, EM PAREDES, A DUAS DEMÃOS</v>
      </c>
      <c r="F1075" s="21" t="str">
        <f t="shared" si="81"/>
        <v>M2</v>
      </c>
      <c r="G1075">
        <f t="shared" si="82"/>
        <v>18.54</v>
      </c>
      <c r="H1075">
        <f t="shared" si="83"/>
        <v>14.65</v>
      </c>
      <c r="I1075">
        <f t="shared" si="84"/>
        <v>14.65</v>
      </c>
    </row>
    <row r="1076" ht="60" spans="1:9">
      <c r="A1076" s="59">
        <v>190117</v>
      </c>
      <c r="B1076" s="59" t="s">
        <v>3827</v>
      </c>
      <c r="C1076" s="57" t="s">
        <v>2772</v>
      </c>
      <c r="D1076" s="58">
        <v>17.13</v>
      </c>
      <c r="E1076" s="21" t="str">
        <f t="shared" si="80"/>
        <v>PINTURA COM TINTA ACRÍLICA, MARCAS DE REFERÊNCIA SUVINIL, CORAL E METALATEX, INCLUSIVE SELADOR ACRÍLICO, EM PAREDES E FORROS, A DUAS DEMÃOS</v>
      </c>
      <c r="F1076" s="21" t="str">
        <f t="shared" si="81"/>
        <v>M2</v>
      </c>
      <c r="G1076">
        <f t="shared" si="82"/>
        <v>16.56</v>
      </c>
      <c r="H1076">
        <f t="shared" si="83"/>
        <v>13.09</v>
      </c>
      <c r="I1076">
        <f t="shared" si="84"/>
        <v>13.09</v>
      </c>
    </row>
    <row r="1077" ht="45" spans="1:9">
      <c r="A1077" s="59">
        <v>190121</v>
      </c>
      <c r="B1077" s="59" t="s">
        <v>3828</v>
      </c>
      <c r="C1077" s="57" t="s">
        <v>2772</v>
      </c>
      <c r="D1077" s="58">
        <v>2.17</v>
      </c>
      <c r="E1077" s="21" t="str">
        <f t="shared" si="80"/>
        <v>LIQUIDO SELADOR PARA TINTA PVA, A UMA DEMÃO, MARCAS DE REFERÊNCIA SUVINIL, CORAL OU METALATEX</v>
      </c>
      <c r="F1077" s="21" t="str">
        <f t="shared" si="81"/>
        <v>M2</v>
      </c>
      <c r="G1077">
        <f t="shared" si="82"/>
        <v>2.1</v>
      </c>
      <c r="H1077">
        <f t="shared" si="83"/>
        <v>1.66</v>
      </c>
      <c r="I1077">
        <f t="shared" si="84"/>
        <v>1.66</v>
      </c>
    </row>
    <row r="1078" ht="30" spans="1:9">
      <c r="A1078" s="56">
        <v>1902</v>
      </c>
      <c r="B1078" s="56" t="s">
        <v>3829</v>
      </c>
      <c r="C1078" s="57"/>
      <c r="D1078" s="58"/>
      <c r="E1078" s="21" t="str">
        <f t="shared" si="80"/>
        <v>SOBRE CONCRETO OU BLOCOS CERÂMICOS APARENTES</v>
      </c>
      <c r="F1078" s="21" t="str">
        <f t="shared" si="81"/>
        <v/>
      </c>
      <c r="G1078">
        <f t="shared" si="82"/>
        <v>0</v>
      </c>
      <c r="H1078">
        <f t="shared" si="83"/>
        <v>0</v>
      </c>
      <c r="I1078">
        <f t="shared" si="84"/>
        <v>0</v>
      </c>
    </row>
    <row r="1079" ht="60" spans="1:9">
      <c r="A1079" s="59">
        <v>190201</v>
      </c>
      <c r="B1079" s="59" t="s">
        <v>3830</v>
      </c>
      <c r="C1079" s="57" t="s">
        <v>2772</v>
      </c>
      <c r="D1079" s="58">
        <v>9.59</v>
      </c>
      <c r="E1079" s="21" t="str">
        <f t="shared" si="80"/>
        <v>PINTURA COM VERNIZ ACRÍLICO, MARCAS DE REFERÊNCIA SUVINIL, CORAL OU METALATEX, SOBRE CONCRETO OU BLOCOS APARENTES, A DUAS DEMÃOS</v>
      </c>
      <c r="F1079" s="21" t="str">
        <f t="shared" si="81"/>
        <v>M2</v>
      </c>
      <c r="G1079">
        <f t="shared" si="82"/>
        <v>9.27</v>
      </c>
      <c r="H1079">
        <f t="shared" si="83"/>
        <v>7.33</v>
      </c>
      <c r="I1079">
        <f t="shared" si="84"/>
        <v>7.33</v>
      </c>
    </row>
    <row r="1080" ht="60" spans="1:9">
      <c r="A1080" s="59">
        <v>190202</v>
      </c>
      <c r="B1080" s="59" t="s">
        <v>3831</v>
      </c>
      <c r="C1080" s="57" t="s">
        <v>2772</v>
      </c>
      <c r="D1080" s="58">
        <v>16.28</v>
      </c>
      <c r="E1080" s="21" t="str">
        <f t="shared" si="80"/>
        <v>PINTURA À BASE DE SILICONE, MARCAS DE REFERÊNCIA SUVINIL, CORAL OU METALATEX, SOBRE PAREDES DE BLOCOS CERÂMICOS OU CONCRETO, A UMA DEMÃO</v>
      </c>
      <c r="F1080" s="21" t="str">
        <f t="shared" si="81"/>
        <v>M2</v>
      </c>
      <c r="G1080">
        <f t="shared" si="82"/>
        <v>15.74</v>
      </c>
      <c r="H1080">
        <f t="shared" si="83"/>
        <v>12.44</v>
      </c>
      <c r="I1080">
        <f t="shared" si="84"/>
        <v>12.44</v>
      </c>
    </row>
    <row r="1081" ht="60" spans="1:9">
      <c r="A1081" s="59">
        <v>190203</v>
      </c>
      <c r="B1081" s="59" t="s">
        <v>3832</v>
      </c>
      <c r="C1081" s="57" t="s">
        <v>2772</v>
      </c>
      <c r="D1081" s="58">
        <v>19.69</v>
      </c>
      <c r="E1081" s="21" t="str">
        <f t="shared" si="80"/>
        <v>PINTURA COM TINTA ACRÍLICA, MARCAS DE REFERÊNCIA SUVINIL, CORAL OU METALATEX, INCLUSIVE SELADOR ACRÍLICO, SOBRE CONCRETO OU BLOCOS DE CONCRETO, A TRÊS DEMÃOS</v>
      </c>
      <c r="F1081" s="21" t="str">
        <f t="shared" si="81"/>
        <v>M2</v>
      </c>
      <c r="G1081">
        <f t="shared" si="82"/>
        <v>19.03</v>
      </c>
      <c r="H1081">
        <f t="shared" si="83"/>
        <v>15.04</v>
      </c>
      <c r="I1081">
        <f t="shared" si="84"/>
        <v>15.04</v>
      </c>
    </row>
    <row r="1082" ht="60" spans="1:9">
      <c r="A1082" s="59">
        <v>190204</v>
      </c>
      <c r="B1082" s="59" t="s">
        <v>3833</v>
      </c>
      <c r="C1082" s="57" t="s">
        <v>2772</v>
      </c>
      <c r="D1082" s="58">
        <v>25.85</v>
      </c>
      <c r="E1082" s="21" t="str">
        <f t="shared" si="80"/>
        <v>PINTURA COM TINTA ACRÍLICA, MARCAS DE REFERÊNCIA SUVINIL, CORAL OU METALATEX, INCLUSIVE SELADOR ACRÍLICO, EM COBOGÓS DE CONCRETO, A DUAS DEMÃOS</v>
      </c>
      <c r="F1082" s="21" t="str">
        <f t="shared" si="81"/>
        <v>M2</v>
      </c>
      <c r="G1082">
        <f t="shared" si="82"/>
        <v>24.99</v>
      </c>
      <c r="H1082">
        <f t="shared" si="83"/>
        <v>19.75</v>
      </c>
      <c r="I1082">
        <f t="shared" si="84"/>
        <v>19.75</v>
      </c>
    </row>
    <row r="1083" spans="1:9">
      <c r="A1083" s="59">
        <v>190205</v>
      </c>
      <c r="B1083" s="59" t="s">
        <v>3834</v>
      </c>
      <c r="C1083" s="57" t="s">
        <v>2772</v>
      </c>
      <c r="D1083" s="58">
        <v>9.35</v>
      </c>
      <c r="E1083" s="21" t="str">
        <f t="shared" si="80"/>
        <v>CAIAÇÃO DE MEIO-FIO, A TRÊS DEMÃOS</v>
      </c>
      <c r="F1083" s="21" t="str">
        <f t="shared" si="81"/>
        <v>M2</v>
      </c>
      <c r="G1083">
        <f t="shared" si="82"/>
        <v>9.03</v>
      </c>
      <c r="H1083">
        <f t="shared" si="83"/>
        <v>7.14</v>
      </c>
      <c r="I1083">
        <f t="shared" si="84"/>
        <v>7.14</v>
      </c>
    </row>
    <row r="1084" ht="60" spans="1:9">
      <c r="A1084" s="59">
        <v>190211</v>
      </c>
      <c r="B1084" s="59" t="s">
        <v>3835</v>
      </c>
      <c r="C1084" s="57" t="s">
        <v>2772</v>
      </c>
      <c r="D1084" s="58">
        <v>16.34</v>
      </c>
      <c r="E1084" s="21" t="str">
        <f t="shared" si="80"/>
        <v>PINTURA COM TINTA PVA, SOBRE CONCRETO OU BLOCO DE CONCRETO, A DUAS DEMÃOS, MARCAS DE REFERÊNCIA SUVINIL, CORAL OU METALATEX</v>
      </c>
      <c r="F1084" s="21" t="str">
        <f t="shared" si="81"/>
        <v>M2</v>
      </c>
      <c r="G1084">
        <f t="shared" si="82"/>
        <v>15.79</v>
      </c>
      <c r="H1084">
        <f t="shared" si="83"/>
        <v>12.48</v>
      </c>
      <c r="I1084">
        <f t="shared" si="84"/>
        <v>12.48</v>
      </c>
    </row>
    <row r="1085" spans="1:9">
      <c r="A1085" s="56">
        <v>1903</v>
      </c>
      <c r="B1085" s="56" t="s">
        <v>3836</v>
      </c>
      <c r="C1085" s="57"/>
      <c r="D1085" s="58"/>
      <c r="E1085" s="21" t="str">
        <f t="shared" si="80"/>
        <v>SOBRE MADEIRA</v>
      </c>
      <c r="F1085" s="21" t="str">
        <f t="shared" si="81"/>
        <v/>
      </c>
      <c r="G1085">
        <f t="shared" si="82"/>
        <v>0</v>
      </c>
      <c r="H1085">
        <f t="shared" si="83"/>
        <v>0</v>
      </c>
      <c r="I1085">
        <f t="shared" si="84"/>
        <v>0</v>
      </c>
    </row>
    <row r="1086" ht="60" spans="1:9">
      <c r="A1086" s="59">
        <v>190301</v>
      </c>
      <c r="B1086" s="59" t="s">
        <v>3837</v>
      </c>
      <c r="C1086" s="57" t="s">
        <v>2772</v>
      </c>
      <c r="D1086" s="58">
        <v>17.87</v>
      </c>
      <c r="E1086" s="21" t="str">
        <f t="shared" si="80"/>
        <v>EMASSAMENTO DE ESQUADRIAS DE MADEIRA, COM DUAS DEMÃOS DE MASSA À BASE DE ÓLEO, MARCAS DE REFERÊNCIA SUVINIL, CORAL OU METALATEX</v>
      </c>
      <c r="F1086" s="21" t="str">
        <f t="shared" si="81"/>
        <v>M2</v>
      </c>
      <c r="G1086">
        <f t="shared" si="82"/>
        <v>17.27</v>
      </c>
      <c r="H1086">
        <f t="shared" si="83"/>
        <v>13.65</v>
      </c>
      <c r="I1086">
        <f t="shared" si="84"/>
        <v>13.65</v>
      </c>
    </row>
    <row r="1087" ht="60" spans="1:9">
      <c r="A1087" s="59">
        <v>190302</v>
      </c>
      <c r="B1087" s="59" t="s">
        <v>3838</v>
      </c>
      <c r="C1087" s="57" t="s">
        <v>2772</v>
      </c>
      <c r="D1087" s="58">
        <v>21.6</v>
      </c>
      <c r="E1087" s="21" t="str">
        <f t="shared" si="80"/>
        <v>PINTURA COM TINTA ESMALTE SINTÉTICO, MARCAS DE REFERÊNCIA SUVINIL, CORAL OU METALATEX, INCLUSIVE FUNDO BRANCO NIVELADOR, EM MADEIRA, A DUAS DEMÃOS</v>
      </c>
      <c r="F1087" s="21" t="str">
        <f t="shared" si="81"/>
        <v>M2</v>
      </c>
      <c r="G1087">
        <f t="shared" si="82"/>
        <v>20.88</v>
      </c>
      <c r="H1087">
        <f t="shared" si="83"/>
        <v>16.5</v>
      </c>
      <c r="I1087">
        <f t="shared" si="84"/>
        <v>16.5</v>
      </c>
    </row>
    <row r="1088" ht="60" spans="1:9">
      <c r="A1088" s="59">
        <v>190303</v>
      </c>
      <c r="B1088" s="59" t="s">
        <v>3839</v>
      </c>
      <c r="C1088" s="57" t="s">
        <v>2772</v>
      </c>
      <c r="D1088" s="58">
        <v>27.17</v>
      </c>
      <c r="E1088" s="21" t="str">
        <f t="shared" si="80"/>
        <v>PINTURA COM VERNIZ BRILHANTE, LINHA PREMIUM, MARCAS DE REFERÊNCIA SUVINIL, CORAL OU METALATEX, EM MADEIRA, A TRÊS DEMÃOS</v>
      </c>
      <c r="F1088" s="21" t="str">
        <f t="shared" si="81"/>
        <v>M2</v>
      </c>
      <c r="G1088">
        <f t="shared" si="82"/>
        <v>26.27</v>
      </c>
      <c r="H1088">
        <f t="shared" si="83"/>
        <v>20.76</v>
      </c>
      <c r="I1088">
        <f t="shared" si="84"/>
        <v>20.76</v>
      </c>
    </row>
    <row r="1089" ht="60" spans="1:9">
      <c r="A1089" s="59">
        <v>190306</v>
      </c>
      <c r="B1089" s="59" t="s">
        <v>3840</v>
      </c>
      <c r="C1089" s="57" t="s">
        <v>2772</v>
      </c>
      <c r="D1089" s="58">
        <v>22.4</v>
      </c>
      <c r="E1089" s="21" t="str">
        <f t="shared" ref="E1089:E1152" si="85">UPPER(B1089)</f>
        <v>PINTURA COM VERNIZ FILTRO SOLAR FOSCO, LINHA PREMIUM, EM MADEIRA, A TRÊS DEMÃOS, MARCAS DE REFERÊNCIA SUVINIL, CORAL OU METALATEX</v>
      </c>
      <c r="F1089" s="21" t="str">
        <f t="shared" ref="F1089:F1152" si="86">UPPER(C1089)</f>
        <v>M2</v>
      </c>
      <c r="G1089">
        <f t="shared" si="82"/>
        <v>21.65</v>
      </c>
      <c r="H1089">
        <f t="shared" si="83"/>
        <v>17.11</v>
      </c>
      <c r="I1089">
        <f t="shared" si="84"/>
        <v>17.11</v>
      </c>
    </row>
    <row r="1090" spans="1:9">
      <c r="A1090" s="56">
        <v>1904</v>
      </c>
      <c r="B1090" s="56" t="s">
        <v>3841</v>
      </c>
      <c r="C1090" s="57"/>
      <c r="D1090" s="58"/>
      <c r="E1090" s="21" t="str">
        <f t="shared" si="85"/>
        <v>SOBRE METAL</v>
      </c>
      <c r="F1090" s="21" t="str">
        <f t="shared" si="86"/>
        <v/>
      </c>
      <c r="G1090">
        <f t="shared" si="82"/>
        <v>0</v>
      </c>
      <c r="H1090">
        <f t="shared" si="83"/>
        <v>0</v>
      </c>
      <c r="I1090">
        <f t="shared" si="84"/>
        <v>0</v>
      </c>
    </row>
    <row r="1091" ht="75" spans="1:9">
      <c r="A1091" s="59">
        <v>190417</v>
      </c>
      <c r="B1091" s="59" t="s">
        <v>3842</v>
      </c>
      <c r="C1091" s="57" t="s">
        <v>2772</v>
      </c>
      <c r="D1091" s="58">
        <v>18.74</v>
      </c>
      <c r="E1091" s="21" t="str">
        <f t="shared" si="85"/>
        <v>PINTURA COM TINTA ESMALTE SINTÉTICO, MARCAS DE REFERÊNCIA SUVINIL, CORAL OU METALATEX, A DUAS DEMÃOS, INCLUSIVE FUNDO ANTICORROSIVO A UMA DEMÃO, EM METAL</v>
      </c>
      <c r="F1091" s="21" t="str">
        <f t="shared" si="86"/>
        <v>M2</v>
      </c>
      <c r="G1091">
        <f t="shared" si="82"/>
        <v>18.12</v>
      </c>
      <c r="H1091">
        <f t="shared" si="83"/>
        <v>14.32</v>
      </c>
      <c r="I1091">
        <f t="shared" si="84"/>
        <v>14.32</v>
      </c>
    </row>
    <row r="1092" ht="45" spans="1:9">
      <c r="A1092" s="59">
        <v>190418</v>
      </c>
      <c r="B1092" s="59" t="s">
        <v>3843</v>
      </c>
      <c r="C1092" s="57" t="s">
        <v>2772</v>
      </c>
      <c r="D1092" s="58">
        <v>28.22</v>
      </c>
      <c r="E1092" s="21" t="str">
        <f t="shared" si="85"/>
        <v>PINTURA DE SUPERFÍCIE METÁLICA COM UMA DEMÃO DE PRIMER EPOXI E DUAS DEMÃOS DE TINTA À BASE DE EPOXI</v>
      </c>
      <c r="F1092" s="21" t="str">
        <f t="shared" si="86"/>
        <v>M2</v>
      </c>
      <c r="G1092">
        <f t="shared" si="82"/>
        <v>27.28</v>
      </c>
      <c r="H1092">
        <f t="shared" si="83"/>
        <v>21.56</v>
      </c>
      <c r="I1092">
        <f t="shared" si="84"/>
        <v>21.56</v>
      </c>
    </row>
    <row r="1093" spans="1:9">
      <c r="A1093" s="56">
        <v>1905</v>
      </c>
      <c r="B1093" s="56" t="s">
        <v>3844</v>
      </c>
      <c r="C1093" s="57"/>
      <c r="D1093" s="58"/>
      <c r="E1093" s="21" t="str">
        <f t="shared" si="85"/>
        <v>SOBRE ELEMENTOS ESPECIAIS</v>
      </c>
      <c r="F1093" s="21" t="str">
        <f t="shared" si="86"/>
        <v/>
      </c>
      <c r="G1093">
        <f t="shared" si="82"/>
        <v>0</v>
      </c>
      <c r="H1093">
        <f t="shared" si="83"/>
        <v>0</v>
      </c>
      <c r="I1093">
        <f t="shared" si="84"/>
        <v>0</v>
      </c>
    </row>
    <row r="1094" ht="60" spans="1:9">
      <c r="A1094" s="59">
        <v>190501</v>
      </c>
      <c r="B1094" s="59" t="s">
        <v>3845</v>
      </c>
      <c r="C1094" s="57" t="s">
        <v>2794</v>
      </c>
      <c r="D1094" s="58">
        <v>4.53</v>
      </c>
      <c r="E1094" s="21" t="str">
        <f t="shared" si="85"/>
        <v>PINTURA DE LETRAS EM CHAPAS DE FERRO, DIMENSÕES 20X30CM, COM TINTA ÓLEO OU ESMALTE, A DUAS DEMÃOS, MARCAS DE REFERÊNCIA SUVINIL, CORAL OU METALATEX</v>
      </c>
      <c r="F1094" s="21" t="str">
        <f t="shared" si="86"/>
        <v>UND</v>
      </c>
      <c r="G1094">
        <f t="shared" si="82"/>
        <v>4.38</v>
      </c>
      <c r="H1094">
        <f t="shared" si="83"/>
        <v>3.46</v>
      </c>
      <c r="I1094">
        <f t="shared" si="84"/>
        <v>3.46</v>
      </c>
    </row>
    <row r="1095" spans="1:9">
      <c r="A1095" s="56">
        <v>1906</v>
      </c>
      <c r="B1095" s="56" t="s">
        <v>3846</v>
      </c>
      <c r="C1095" s="57"/>
      <c r="D1095" s="58"/>
      <c r="E1095" s="21" t="str">
        <f t="shared" si="85"/>
        <v>SOBRE PISOS</v>
      </c>
      <c r="F1095" s="21" t="str">
        <f t="shared" si="86"/>
        <v/>
      </c>
      <c r="G1095">
        <f t="shared" si="82"/>
        <v>0</v>
      </c>
      <c r="H1095">
        <f t="shared" si="83"/>
        <v>0</v>
      </c>
      <c r="I1095">
        <f t="shared" si="84"/>
        <v>0</v>
      </c>
    </row>
    <row r="1096" ht="60" spans="1:9">
      <c r="A1096" s="59">
        <v>190601</v>
      </c>
      <c r="B1096" s="59" t="s">
        <v>3847</v>
      </c>
      <c r="C1096" s="57" t="s">
        <v>2789</v>
      </c>
      <c r="D1096" s="58">
        <v>28.5</v>
      </c>
      <c r="E1096" s="21" t="str">
        <f t="shared" si="85"/>
        <v>PINTURA À BASE DE EPOXI, MARCAS DE REFERÊNCIA SUVINIL, CORAL OU METALATEX, EM FAIXAS COM LARGURA DE 5 CM, PARA DEMARCAÇÃO DE QUADRA DE ESPORTES</v>
      </c>
      <c r="F1096" s="21" t="str">
        <f t="shared" si="86"/>
        <v>M</v>
      </c>
      <c r="G1096">
        <f t="shared" ref="G1096:G1159" si="87">ROUND(H1096*(1+$G$1),2)</f>
        <v>27.54</v>
      </c>
      <c r="H1096">
        <f t="shared" ref="H1096:H1159" si="88">I1096</f>
        <v>21.77</v>
      </c>
      <c r="I1096">
        <f t="shared" ref="I1096:I1159" si="89">ROUND(D1096/(1+$E$1),2)</f>
        <v>21.77</v>
      </c>
    </row>
    <row r="1097" ht="60" spans="1:9">
      <c r="A1097" s="59">
        <v>190602</v>
      </c>
      <c r="B1097" s="59" t="s">
        <v>3848</v>
      </c>
      <c r="C1097" s="57" t="s">
        <v>2772</v>
      </c>
      <c r="D1097" s="58">
        <v>31.38</v>
      </c>
      <c r="E1097" s="21" t="str">
        <f t="shared" si="85"/>
        <v>PINTURA COM TINTA À BASE DE RESINAS ACRÍLICAS, MARCAS DE REFERÊNCIA SUVINIL, CORAL OU METALATEX, SOBRE PISO DE CONCRETO, A DUAS DEMÃOS</v>
      </c>
      <c r="F1097" s="21" t="str">
        <f t="shared" si="86"/>
        <v>M2</v>
      </c>
      <c r="G1097">
        <f t="shared" si="87"/>
        <v>30.33</v>
      </c>
      <c r="H1097">
        <f t="shared" si="88"/>
        <v>23.97</v>
      </c>
      <c r="I1097">
        <f t="shared" si="89"/>
        <v>23.97</v>
      </c>
    </row>
    <row r="1098" ht="45" spans="1:9">
      <c r="A1098" s="59">
        <v>190603</v>
      </c>
      <c r="B1098" s="59" t="s">
        <v>3849</v>
      </c>
      <c r="C1098" s="57" t="s">
        <v>2772</v>
      </c>
      <c r="D1098" s="58">
        <v>18.56</v>
      </c>
      <c r="E1098" s="21" t="str">
        <f t="shared" si="85"/>
        <v>PINTURA SOBRE PISOS, MARCAS DE REFERÊNCIA NOVACOR, CORAL OU SUVINIL, A DUAS DEMÃOS</v>
      </c>
      <c r="F1098" s="21" t="str">
        <f t="shared" si="86"/>
        <v>M2</v>
      </c>
      <c r="G1098">
        <f t="shared" si="87"/>
        <v>17.94</v>
      </c>
      <c r="H1098">
        <f t="shared" si="88"/>
        <v>14.18</v>
      </c>
      <c r="I1098">
        <f t="shared" si="89"/>
        <v>14.18</v>
      </c>
    </row>
    <row r="1099" ht="60" spans="1:9">
      <c r="A1099" s="59">
        <v>190604</v>
      </c>
      <c r="B1099" s="59" t="s">
        <v>3850</v>
      </c>
      <c r="C1099" s="57" t="s">
        <v>2789</v>
      </c>
      <c r="D1099" s="58">
        <v>45.58</v>
      </c>
      <c r="E1099" s="21" t="str">
        <f t="shared" si="85"/>
        <v>PINTURA À BASE DE EPOXI, MARCAS DE REFERÊNCIA SUVINIL, CORAL OU METALATEX, EM FAIXAS COM LARGURA DE 8 CM, PARA DEMARCAÇÃO DE QUADRA DE ESPORTES</v>
      </c>
      <c r="F1099" s="21" t="str">
        <f t="shared" si="86"/>
        <v>M</v>
      </c>
      <c r="G1099">
        <f t="shared" si="87"/>
        <v>44.05</v>
      </c>
      <c r="H1099">
        <f t="shared" si="88"/>
        <v>34.82</v>
      </c>
      <c r="I1099">
        <f t="shared" si="89"/>
        <v>34.82</v>
      </c>
    </row>
    <row r="1100" ht="75" spans="1:9">
      <c r="A1100" s="59">
        <v>190605</v>
      </c>
      <c r="B1100" s="59" t="s">
        <v>3851</v>
      </c>
      <c r="C1100" s="57" t="s">
        <v>2772</v>
      </c>
      <c r="D1100" s="58">
        <v>51.19</v>
      </c>
      <c r="E1100" s="21" t="str">
        <f t="shared" si="85"/>
        <v>APLICAÇÃO DE RESINA EPOXI SOBRE PISO EM CONCRETO POLIDO, INTERGARD 2005 - REF. INTERNACIONAL OU EQUIV., A TRÊS DEMÃOS, COM APLICADOR DE SELADOR A BASE DE EPOXI, 1 DEMÃO</v>
      </c>
      <c r="F1100" s="21" t="str">
        <f t="shared" si="86"/>
        <v>M2</v>
      </c>
      <c r="G1100">
        <f t="shared" si="87"/>
        <v>49.48</v>
      </c>
      <c r="H1100">
        <f t="shared" si="88"/>
        <v>39.11</v>
      </c>
      <c r="I1100">
        <f t="shared" si="89"/>
        <v>39.11</v>
      </c>
    </row>
    <row r="1101" spans="1:9">
      <c r="A1101" s="56">
        <v>20</v>
      </c>
      <c r="B1101" s="56" t="s">
        <v>3852</v>
      </c>
      <c r="C1101" s="57"/>
      <c r="D1101" s="58"/>
      <c r="E1101" s="21" t="str">
        <f t="shared" si="85"/>
        <v>SERVIÇOS COMPLEMENTARES EXTERNOS</v>
      </c>
      <c r="F1101" s="21" t="str">
        <f t="shared" si="86"/>
        <v/>
      </c>
      <c r="G1101">
        <f t="shared" si="87"/>
        <v>0</v>
      </c>
      <c r="H1101">
        <f t="shared" si="88"/>
        <v>0</v>
      </c>
      <c r="I1101">
        <f t="shared" si="89"/>
        <v>0</v>
      </c>
    </row>
    <row r="1102" spans="1:9">
      <c r="A1102" s="56">
        <v>2001</v>
      </c>
      <c r="B1102" s="56" t="s">
        <v>3853</v>
      </c>
      <c r="C1102" s="57"/>
      <c r="D1102" s="58"/>
      <c r="E1102" s="21" t="str">
        <f t="shared" si="85"/>
        <v>MUROS E FECHAMENTOS</v>
      </c>
      <c r="F1102" s="21" t="str">
        <f t="shared" si="86"/>
        <v/>
      </c>
      <c r="G1102">
        <f t="shared" si="87"/>
        <v>0</v>
      </c>
      <c r="H1102">
        <f t="shared" si="88"/>
        <v>0</v>
      </c>
      <c r="I1102">
        <f t="shared" si="89"/>
        <v>0</v>
      </c>
    </row>
    <row r="1103" ht="75" spans="1:9">
      <c r="A1103" s="59">
        <v>200101</v>
      </c>
      <c r="B1103" s="59" t="s">
        <v>3854</v>
      </c>
      <c r="C1103" s="57" t="s">
        <v>2772</v>
      </c>
      <c r="D1103" s="58">
        <v>158.47</v>
      </c>
      <c r="E1103" s="21" t="str">
        <f t="shared" si="85"/>
        <v>ALAMBRADO C/ TELA LOSANGULAR DE ARAME FIO 12 MALHA 2" REVEST. EM PVC COM TUBO DE FERRO GALVANIZADO VERTICAL DE 2 1/2" E HORIZONTAL DE 1" INCL. PORTÃO, PINTADOS COM ESMALTE SOBRE FUNDO ANTICORROSIVO</v>
      </c>
      <c r="F1103" s="21" t="str">
        <f t="shared" si="86"/>
        <v>M2</v>
      </c>
      <c r="G1103">
        <f t="shared" si="87"/>
        <v>153.17</v>
      </c>
      <c r="H1103">
        <f t="shared" si="88"/>
        <v>121.06</v>
      </c>
      <c r="I1103">
        <f t="shared" si="89"/>
        <v>121.06</v>
      </c>
    </row>
    <row r="1104" ht="45" spans="1:9">
      <c r="A1104" s="59">
        <v>200104</v>
      </c>
      <c r="B1104" s="59" t="s">
        <v>3855</v>
      </c>
      <c r="C1104" s="57" t="s">
        <v>2789</v>
      </c>
      <c r="D1104" s="58">
        <v>208.14</v>
      </c>
      <c r="E1104" s="21" t="str">
        <f t="shared" si="85"/>
        <v>CERCA DE MADEIRA COM RIPAS DE 7 X 2 CM, ALTURA DE 1.50 M E CAIBRO DE 8 X 8 CM EM MADEIRA DE LEI ESPAÇADOS A CADA 2.0 M</v>
      </c>
      <c r="F1104" s="21" t="str">
        <f t="shared" si="86"/>
        <v>M</v>
      </c>
      <c r="G1104">
        <f t="shared" si="87"/>
        <v>201.18</v>
      </c>
      <c r="H1104">
        <f t="shared" si="88"/>
        <v>159.01</v>
      </c>
      <c r="I1104">
        <f t="shared" si="89"/>
        <v>159.01</v>
      </c>
    </row>
    <row r="1105" ht="75" spans="1:9">
      <c r="A1105" s="59">
        <v>200105</v>
      </c>
      <c r="B1105" s="59" t="s">
        <v>3856</v>
      </c>
      <c r="C1105" s="57" t="s">
        <v>2789</v>
      </c>
      <c r="D1105" s="58">
        <v>144.34</v>
      </c>
      <c r="E1105" s="21" t="str">
        <f t="shared" si="85"/>
        <v>CERCA COM TELA FIO 16 MALHA LOSANGULAR DE 2", FIXADAS C/ GRAMPOS EM PONTALETES DE MADEIRA DE LEI 8X8CM ESPAÇADOS DE 1.5M, COM BASES CONCRETADAS E COM TRÊS FIOS TENSORES DE ARAME GALVANIZADO N.12</v>
      </c>
      <c r="F1105" s="21" t="str">
        <f t="shared" si="86"/>
        <v>M</v>
      </c>
      <c r="G1105">
        <f t="shared" si="87"/>
        <v>139.51</v>
      </c>
      <c r="H1105">
        <f t="shared" si="88"/>
        <v>110.27</v>
      </c>
      <c r="I1105">
        <f t="shared" si="89"/>
        <v>110.27</v>
      </c>
    </row>
    <row r="1106" ht="60" spans="1:9">
      <c r="A1106" s="59">
        <v>200107</v>
      </c>
      <c r="B1106" s="59" t="s">
        <v>3857</v>
      </c>
      <c r="C1106" s="57" t="s">
        <v>2789</v>
      </c>
      <c r="D1106" s="58">
        <v>81.46</v>
      </c>
      <c r="E1106" s="21" t="str">
        <f t="shared" si="85"/>
        <v>CERCA COM CINCO FIOS DE ARAME LISO N. 12 FIXADOS COM GRAMPOS EM PONTALETES DE MADEIRA DE LEI DE 8 X 8CM A CADA 2.0 M E ALTURA LIVRE DE 1.6 M</v>
      </c>
      <c r="F1106" s="21" t="str">
        <f t="shared" si="86"/>
        <v>M</v>
      </c>
      <c r="G1106">
        <f t="shared" si="87"/>
        <v>78.73</v>
      </c>
      <c r="H1106">
        <f t="shared" si="88"/>
        <v>62.23</v>
      </c>
      <c r="I1106">
        <f t="shared" si="89"/>
        <v>62.23</v>
      </c>
    </row>
    <row r="1107" ht="45" spans="1:9">
      <c r="A1107" s="59">
        <v>200108</v>
      </c>
      <c r="B1107" s="59" t="s">
        <v>3858</v>
      </c>
      <c r="C1107" s="57" t="s">
        <v>2781</v>
      </c>
      <c r="D1107" s="60">
        <v>1000.25</v>
      </c>
      <c r="E1107" s="21" t="str">
        <f t="shared" si="85"/>
        <v>MURO DE ARRIMO DE CONCRETO CICLÓPICO COM ATERRO NA PARTE POSTERIOR, INCLUSIVE FORMA DE MADEIRA E DRENO DE BRITA</v>
      </c>
      <c r="F1107" s="21" t="str">
        <f t="shared" si="86"/>
        <v>M3</v>
      </c>
      <c r="G1107">
        <f t="shared" si="87"/>
        <v>966.78</v>
      </c>
      <c r="H1107">
        <f t="shared" si="88"/>
        <v>764.13</v>
      </c>
      <c r="I1107">
        <f t="shared" si="89"/>
        <v>764.13</v>
      </c>
    </row>
    <row r="1108" ht="105" spans="1:9">
      <c r="A1108" s="59">
        <v>200120</v>
      </c>
      <c r="B1108" s="59" t="s">
        <v>3859</v>
      </c>
      <c r="C1108" s="57" t="s">
        <v>2789</v>
      </c>
      <c r="D1108" s="58">
        <v>176.17</v>
      </c>
      <c r="E1108" s="21" t="str">
        <f t="shared" si="85"/>
        <v>CERCA H=2.30CM, C/TELA LOSANG. ARAME FIO 12 MALHA 2" REVEST. EM PVC COM MOURÃO CURVO DE CONCRETO H=3,20M, SECÇÃO T, FIXADO EMSOLO, A CADA 3M, C/3 FIOS DE ARAME FARPADO NA PARTE CURVA, INCL 3 FIOS TENSORES, CHUMBADORES E SAPATA DE 40X40X50CM</v>
      </c>
      <c r="F1108" s="21" t="str">
        <f t="shared" si="86"/>
        <v>M</v>
      </c>
      <c r="G1108">
        <f t="shared" si="87"/>
        <v>170.27</v>
      </c>
      <c r="H1108">
        <f t="shared" si="88"/>
        <v>134.58</v>
      </c>
      <c r="I1108">
        <f t="shared" si="89"/>
        <v>134.58</v>
      </c>
    </row>
    <row r="1109" ht="90" spans="1:9">
      <c r="A1109" s="59">
        <v>200124</v>
      </c>
      <c r="B1109" s="59" t="s">
        <v>3860</v>
      </c>
      <c r="C1109" s="57" t="s">
        <v>2789</v>
      </c>
      <c r="D1109" s="58">
        <v>765.36</v>
      </c>
      <c r="E1109" s="21" t="str">
        <f t="shared" si="85"/>
        <v>MURO DE ALVENARIA DE BLOCOS CERÂMICOS 10X20X20CM, C/ PILARES A CADA 2 M, ESP. 10CM E H=2.5M, REVESTIDO COM CHAPISCO, REBOCO E PINTURA ACRÍLICA A 2 DEMÃOS, INCL. PILARES, CINTAS E SAPATAS, EMPREGANDO ARG. CIMENTO CAL E AREIA</v>
      </c>
      <c r="F1109" s="21" t="str">
        <f t="shared" si="86"/>
        <v>M</v>
      </c>
      <c r="G1109">
        <f t="shared" si="87"/>
        <v>739.75</v>
      </c>
      <c r="H1109">
        <f t="shared" si="88"/>
        <v>584.69</v>
      </c>
      <c r="I1109">
        <f t="shared" si="89"/>
        <v>584.69</v>
      </c>
    </row>
    <row r="1110" ht="90" spans="1:9">
      <c r="A1110" s="59">
        <v>200128</v>
      </c>
      <c r="B1110" s="59" t="s">
        <v>3861</v>
      </c>
      <c r="C1110" s="57" t="s">
        <v>2772</v>
      </c>
      <c r="D1110" s="58">
        <v>184.06</v>
      </c>
      <c r="E1110" s="21" t="str">
        <f t="shared" si="85"/>
        <v>ALAMBRADO SOBRE MURO EXISTENTE, EXECUTADO EM TELA FIO 12 MALHA 3", COM 02 FIOS TENSORES, FIXADOS EM TUBOS DE FG 11/2" COLOCADOS A CADA 3M (H DO ALAMBRADO =1,5M), INLCUSIVE CHUMBAMENTO NO MURO</v>
      </c>
      <c r="F1110" s="21" t="str">
        <f t="shared" si="86"/>
        <v>M2</v>
      </c>
      <c r="G1110">
        <f t="shared" si="87"/>
        <v>177.9</v>
      </c>
      <c r="H1110">
        <f t="shared" si="88"/>
        <v>140.61</v>
      </c>
      <c r="I1110">
        <f t="shared" si="89"/>
        <v>140.61</v>
      </c>
    </row>
    <row r="1111" ht="60" spans="1:9">
      <c r="A1111" s="59">
        <v>200129</v>
      </c>
      <c r="B1111" s="59" t="s">
        <v>3862</v>
      </c>
      <c r="C1111" s="57" t="s">
        <v>2789</v>
      </c>
      <c r="D1111" s="58">
        <v>83.55</v>
      </c>
      <c r="E1111" s="21" t="str">
        <f t="shared" si="85"/>
        <v>CERCA COM MOURÃO DE CONCRETO RETO H=2.5, BASE QUADRADA 10X10CM, FIXADO EM SOLO A CADA 3.0M, COM 10 FIOS DE ARAME GALVANIZADO LISO Nº 10</v>
      </c>
      <c r="F1111" s="21" t="str">
        <f t="shared" si="86"/>
        <v>M</v>
      </c>
      <c r="G1111">
        <f t="shared" si="87"/>
        <v>80.76</v>
      </c>
      <c r="H1111">
        <f t="shared" si="88"/>
        <v>63.83</v>
      </c>
      <c r="I1111">
        <f t="shared" si="89"/>
        <v>63.83</v>
      </c>
    </row>
    <row r="1112" ht="60" spans="1:9">
      <c r="A1112" s="59">
        <v>200130</v>
      </c>
      <c r="B1112" s="59" t="s">
        <v>3863</v>
      </c>
      <c r="C1112" s="57" t="s">
        <v>2789</v>
      </c>
      <c r="D1112" s="58">
        <v>664.25</v>
      </c>
      <c r="E1112" s="21" t="str">
        <f t="shared" si="85"/>
        <v>GRADIL H = 1.90M PADRÃO SEDU EM TUDO DE FG 2" E BARRA CHATA DE 11/2"X1/4", PARA FIXAÇÃO SOBRE MURETA CONFORME PROJETO, EXCLUSIVE A MURETA.</v>
      </c>
      <c r="F1112" s="21" t="str">
        <f t="shared" si="86"/>
        <v>M</v>
      </c>
      <c r="G1112">
        <f t="shared" si="87"/>
        <v>642.03</v>
      </c>
      <c r="H1112">
        <f t="shared" si="88"/>
        <v>507.45</v>
      </c>
      <c r="I1112">
        <f t="shared" si="89"/>
        <v>507.45</v>
      </c>
    </row>
    <row r="1113" ht="60" spans="1:9">
      <c r="A1113" s="59">
        <v>200131</v>
      </c>
      <c r="B1113" s="59" t="s">
        <v>3864</v>
      </c>
      <c r="C1113" s="57" t="s">
        <v>2789</v>
      </c>
      <c r="D1113" s="60">
        <v>1173.98</v>
      </c>
      <c r="E1113" s="21" t="str">
        <f t="shared" si="85"/>
        <v>GRADIL H = 1.90M PADRÃO SEDU EM TUBO DE FG 31/2" E BARRA CHATA DE 2"X1/4" PARA FIXAÇÃO SOBRE MURETA CONFORME PROJETO, EXCLUSIVE A MURETA.</v>
      </c>
      <c r="F1113" s="21" t="str">
        <f t="shared" si="86"/>
        <v>M</v>
      </c>
      <c r="G1113">
        <f t="shared" si="87"/>
        <v>1134.69</v>
      </c>
      <c r="H1113">
        <f t="shared" si="88"/>
        <v>896.85</v>
      </c>
      <c r="I1113">
        <f t="shared" si="89"/>
        <v>896.85</v>
      </c>
    </row>
    <row r="1114" spans="1:9">
      <c r="A1114" s="56">
        <v>2002</v>
      </c>
      <c r="B1114" s="56" t="s">
        <v>3865</v>
      </c>
      <c r="C1114" s="57"/>
      <c r="D1114" s="58"/>
      <c r="E1114" s="21" t="str">
        <f t="shared" si="85"/>
        <v>PAVIMENTAÇÃO</v>
      </c>
      <c r="F1114" s="21" t="str">
        <f t="shared" si="86"/>
        <v/>
      </c>
      <c r="G1114">
        <f t="shared" si="87"/>
        <v>0</v>
      </c>
      <c r="H1114">
        <f t="shared" si="88"/>
        <v>0</v>
      </c>
      <c r="I1114">
        <f t="shared" si="89"/>
        <v>0</v>
      </c>
    </row>
    <row r="1115" ht="60" spans="1:9">
      <c r="A1115" s="59">
        <v>200202</v>
      </c>
      <c r="B1115" s="59" t="s">
        <v>3866</v>
      </c>
      <c r="C1115" s="57" t="s">
        <v>2789</v>
      </c>
      <c r="D1115" s="58">
        <v>46.14</v>
      </c>
      <c r="E1115" s="21" t="str">
        <f t="shared" si="85"/>
        <v>MEIO-FIO DE CONCRETO PRÉ-MOLDADO COM DIMENSÕES DE 15X12X30X100 CM , REJUNTADOS COM ARGAMASSA DE CIMENTO E AREIA NO TRAÇO 1:3</v>
      </c>
      <c r="F1115" s="21" t="str">
        <f t="shared" si="86"/>
        <v>M</v>
      </c>
      <c r="G1115">
        <f t="shared" si="87"/>
        <v>44.6</v>
      </c>
      <c r="H1115">
        <f t="shared" si="88"/>
        <v>35.25</v>
      </c>
      <c r="I1115">
        <f t="shared" si="89"/>
        <v>35.25</v>
      </c>
    </row>
    <row r="1116" ht="75" spans="1:9">
      <c r="A1116" s="59">
        <v>200206</v>
      </c>
      <c r="B1116" s="59" t="s">
        <v>3867</v>
      </c>
      <c r="C1116" s="57" t="s">
        <v>2772</v>
      </c>
      <c r="D1116" s="58">
        <v>62.95</v>
      </c>
      <c r="E1116" s="21" t="str">
        <f t="shared" si="85"/>
        <v>BLOCOS PRÉ-MOLDADOS DE CONCRETO TIPO PAVI-S OU EQUIVALENTE, ESPESSURA DE 8 CM E RESISTÊNCIA A COMPRESSÃO MÍNIMA DE 35MPA, ASSENTADOS SOBRE COLCHÃO DE PÓ DE PEDRA NA ESPESSURA DE 10 CM</v>
      </c>
      <c r="F1116" s="21" t="str">
        <f t="shared" si="86"/>
        <v>M2</v>
      </c>
      <c r="G1116">
        <f t="shared" si="87"/>
        <v>60.84</v>
      </c>
      <c r="H1116">
        <f t="shared" si="88"/>
        <v>48.09</v>
      </c>
      <c r="I1116">
        <f t="shared" si="89"/>
        <v>48.09</v>
      </c>
    </row>
    <row r="1117" ht="75" spans="1:9">
      <c r="A1117" s="59">
        <v>200209</v>
      </c>
      <c r="B1117" s="59" t="s">
        <v>3868</v>
      </c>
      <c r="C1117" s="57" t="s">
        <v>2772</v>
      </c>
      <c r="D1117" s="58">
        <v>106.12</v>
      </c>
      <c r="E1117" s="21" t="str">
        <f t="shared" si="85"/>
        <v>PASSEIO DE CIMENTADO CAMURÇADO COM ARGAMASSA DE CIMENTO E AREIA NO TRAÇO 1:3 ESP. 1.5CM, E LASTRO DE CONCRETO COM 8CM DE ESPESSURA, INCLUSIVE PREPARO DE CAIXA</v>
      </c>
      <c r="F1117" s="21" t="str">
        <f t="shared" si="86"/>
        <v>M2</v>
      </c>
      <c r="G1117">
        <f t="shared" si="87"/>
        <v>102.57</v>
      </c>
      <c r="H1117">
        <f t="shared" si="88"/>
        <v>81.07</v>
      </c>
      <c r="I1117">
        <f t="shared" si="89"/>
        <v>81.07</v>
      </c>
    </row>
    <row r="1118" ht="75" spans="1:9">
      <c r="A1118" s="59">
        <v>200214</v>
      </c>
      <c r="B1118" s="59" t="s">
        <v>3869</v>
      </c>
      <c r="C1118" s="57" t="s">
        <v>2772</v>
      </c>
      <c r="D1118" s="58">
        <v>78.03</v>
      </c>
      <c r="E1118" s="21" t="str">
        <f t="shared" si="85"/>
        <v>BLOCOS PRÉ-MOLDADOS DE CONCRETO TIPO PAVI-S OU EQUIVALENTE, ESPESSURA 10 CM E RESISTÊNCIA A COMPRESSÃO MÍNIMA DE 35MPA, ASSENTADOS SOBRE COLCHÃO DE PÓ DE PEDRA NA ESPESSURA DE 10 CM</v>
      </c>
      <c r="F1118" s="21" t="str">
        <f t="shared" si="86"/>
        <v>M2</v>
      </c>
      <c r="G1118">
        <f t="shared" si="87"/>
        <v>75.42</v>
      </c>
      <c r="H1118">
        <f t="shared" si="88"/>
        <v>59.61</v>
      </c>
      <c r="I1118">
        <f t="shared" si="89"/>
        <v>59.61</v>
      </c>
    </row>
    <row r="1119" ht="30" spans="1:9">
      <c r="A1119" s="59">
        <v>200223</v>
      </c>
      <c r="B1119" s="59" t="s">
        <v>3870</v>
      </c>
      <c r="C1119" s="57" t="s">
        <v>2781</v>
      </c>
      <c r="D1119" s="58">
        <v>169.38</v>
      </c>
      <c r="E1119" s="21" t="str">
        <f t="shared" si="85"/>
        <v>EXECUÇÃO DE LASTRO DE BRITA Nº 02 SOB PASSEIOS E CICLOVIAS, INCL. ESCAVAÇÃO</v>
      </c>
      <c r="F1119" s="21" t="str">
        <f t="shared" si="86"/>
        <v>M3</v>
      </c>
      <c r="G1119">
        <f t="shared" si="87"/>
        <v>163.72</v>
      </c>
      <c r="H1119">
        <f t="shared" si="88"/>
        <v>129.4</v>
      </c>
      <c r="I1119">
        <f t="shared" si="89"/>
        <v>129.4</v>
      </c>
    </row>
    <row r="1120" ht="60" spans="1:9">
      <c r="A1120" s="59">
        <v>200229</v>
      </c>
      <c r="B1120" s="59" t="s">
        <v>3871</v>
      </c>
      <c r="C1120" s="57" t="s">
        <v>2789</v>
      </c>
      <c r="D1120" s="58">
        <v>69.18</v>
      </c>
      <c r="E1120" s="21" t="str">
        <f t="shared" si="85"/>
        <v>MEIO-FIO DE CONCRETO MOLDADO IN-LOCO COM FORMAS DE CHAPA COMPENSADA RESINADA 6MM, NAS DIMENSÕES 10 X 30 CM, INCL. ESCAVAÇÃO, REATERRO E BOTA-FORA</v>
      </c>
      <c r="F1120" s="21" t="str">
        <f t="shared" si="86"/>
        <v>M</v>
      </c>
      <c r="G1120">
        <f t="shared" si="87"/>
        <v>66.87</v>
      </c>
      <c r="H1120">
        <f t="shared" si="88"/>
        <v>52.85</v>
      </c>
      <c r="I1120">
        <f t="shared" si="89"/>
        <v>52.85</v>
      </c>
    </row>
    <row r="1121" ht="75" spans="1:9">
      <c r="A1121" s="59">
        <v>200237</v>
      </c>
      <c r="B1121" s="59" t="s">
        <v>3872</v>
      </c>
      <c r="C1121" s="57" t="s">
        <v>2772</v>
      </c>
      <c r="D1121" s="58">
        <v>54.15</v>
      </c>
      <c r="E1121" s="21" t="str">
        <f t="shared" si="85"/>
        <v>BLOCOS PRÉ-MOLDADOS DE CONCRETO TIPO PAVI-S OU EQUIVALENTE, ESPESSURA DE 6 CM E RESISTÊNCIA A COMPRESSÃO MÍNIMA DE 35MPA, ASSENTADOS SOBRE COLCHÃO DE PÓ DE PEDRA NA ESPESSURA DE 10 CM</v>
      </c>
      <c r="F1121" s="21" t="str">
        <f t="shared" si="86"/>
        <v>M2</v>
      </c>
      <c r="G1121">
        <f t="shared" si="87"/>
        <v>52.34</v>
      </c>
      <c r="H1121">
        <f t="shared" si="88"/>
        <v>41.37</v>
      </c>
      <c r="I1121">
        <f t="shared" si="89"/>
        <v>41.37</v>
      </c>
    </row>
    <row r="1122" ht="90" spans="1:9">
      <c r="A1122" s="59">
        <v>200243</v>
      </c>
      <c r="B1122" s="59" t="s">
        <v>3873</v>
      </c>
      <c r="C1122" s="57" t="s">
        <v>2789</v>
      </c>
      <c r="D1122" s="58">
        <v>206.43</v>
      </c>
      <c r="E1122" s="21" t="str">
        <f t="shared" si="85"/>
        <v>CANALETA NO PISO EM CONCRETO SIMPLES COM DIMENSÕES INTERNAS DE 20 X 10 CM E GRELHA EM FERRO DIAM. 1/2" A CADA 3 CM FIXADOS EM CANTONEIRA DE 3/4" X 1/8" APOIADA SOBRE REQUADRO EM CANTONEIRA DE 1" X 3/16"</v>
      </c>
      <c r="F1122" s="21" t="str">
        <f t="shared" si="86"/>
        <v>M</v>
      </c>
      <c r="G1122">
        <f t="shared" si="87"/>
        <v>199.52</v>
      </c>
      <c r="H1122">
        <f t="shared" si="88"/>
        <v>157.7</v>
      </c>
      <c r="I1122">
        <f t="shared" si="89"/>
        <v>157.7</v>
      </c>
    </row>
    <row r="1123" ht="75" spans="1:9">
      <c r="A1123" s="59">
        <v>200253</v>
      </c>
      <c r="B1123" s="59" t="s">
        <v>3874</v>
      </c>
      <c r="C1123" s="57" t="s">
        <v>2772</v>
      </c>
      <c r="D1123" s="58">
        <v>65.25</v>
      </c>
      <c r="E1123" s="21" t="str">
        <f t="shared" si="85"/>
        <v>FORNECIMENTO E ASSENTAMENTO DE LADRILHO HIDRÁULICO PASTILHADO, VERMELHO, DIM. 20X20 CM, ESP. 1.5CM, ASSENTADO COM PASTA DE CIMENTO COLANTE, EXCLUSIVE REGULARIZAÇÃO E LASTRO</v>
      </c>
      <c r="F1123" s="21" t="str">
        <f t="shared" si="86"/>
        <v>M2</v>
      </c>
      <c r="G1123">
        <f t="shared" si="87"/>
        <v>63.07</v>
      </c>
      <c r="H1123">
        <f t="shared" si="88"/>
        <v>49.85</v>
      </c>
      <c r="I1123">
        <f t="shared" si="89"/>
        <v>49.85</v>
      </c>
    </row>
    <row r="1124" ht="75" spans="1:9">
      <c r="A1124" s="59">
        <v>200254</v>
      </c>
      <c r="B1124" s="59" t="s">
        <v>3875</v>
      </c>
      <c r="C1124" s="57" t="s">
        <v>2772</v>
      </c>
      <c r="D1124" s="58">
        <v>65.25</v>
      </c>
      <c r="E1124" s="21" t="str">
        <f t="shared" si="85"/>
        <v>FORNECIMENTO E ASSENTAMENTO DE LADRILHO HIDRÁULICO RANHURADO, VERMELHO, DIM. 20X20 CM, ESP. 1.5CM, ASSENTADO COM PASTA DE CIMENTO COLANTE, EXCLUSIVE REGULARIZAÇÃO E LASTRO</v>
      </c>
      <c r="F1124" s="21" t="str">
        <f t="shared" si="86"/>
        <v>M2</v>
      </c>
      <c r="G1124">
        <f t="shared" si="87"/>
        <v>63.07</v>
      </c>
      <c r="H1124">
        <f t="shared" si="88"/>
        <v>49.85</v>
      </c>
      <c r="I1124">
        <f t="shared" si="89"/>
        <v>49.85</v>
      </c>
    </row>
    <row r="1125" spans="1:9">
      <c r="A1125" s="56">
        <v>2003</v>
      </c>
      <c r="B1125" s="56" t="s">
        <v>1786</v>
      </c>
      <c r="C1125" s="57"/>
      <c r="D1125" s="58"/>
      <c r="E1125" s="21" t="str">
        <f t="shared" si="85"/>
        <v>PAISAGISMO</v>
      </c>
      <c r="F1125" s="21" t="str">
        <f t="shared" si="86"/>
        <v/>
      </c>
      <c r="G1125">
        <f t="shared" si="87"/>
        <v>0</v>
      </c>
      <c r="H1125">
        <f t="shared" si="88"/>
        <v>0</v>
      </c>
      <c r="I1125">
        <f t="shared" si="89"/>
        <v>0</v>
      </c>
    </row>
    <row r="1126" ht="45" spans="1:9">
      <c r="A1126" s="59">
        <v>200303</v>
      </c>
      <c r="B1126" s="59" t="s">
        <v>3876</v>
      </c>
      <c r="C1126" s="57" t="s">
        <v>2772</v>
      </c>
      <c r="D1126" s="58">
        <v>8.13</v>
      </c>
      <c r="E1126" s="21" t="str">
        <f t="shared" si="85"/>
        <v>FORNECIMENTO DE GRAMA TIPO ESMERALDA EM PLACAS COM ESPESSURA DE 0.06 M, EXCLUSIVE PLANTIO</v>
      </c>
      <c r="F1126" s="21" t="str">
        <f t="shared" si="86"/>
        <v>M2</v>
      </c>
      <c r="G1126">
        <f t="shared" si="87"/>
        <v>7.86</v>
      </c>
      <c r="H1126">
        <f t="shared" si="88"/>
        <v>6.21</v>
      </c>
      <c r="I1126">
        <f t="shared" si="89"/>
        <v>6.21</v>
      </c>
    </row>
    <row r="1127" ht="30" spans="1:9">
      <c r="A1127" s="59">
        <v>200305</v>
      </c>
      <c r="B1127" s="59" t="s">
        <v>3877</v>
      </c>
      <c r="C1127" s="57" t="s">
        <v>2781</v>
      </c>
      <c r="D1127" s="58">
        <v>135.22</v>
      </c>
      <c r="E1127" s="21" t="str">
        <f t="shared" si="85"/>
        <v>FORNECIMENTO E ESPALHAMENTO DE AREIA MÉDIA LAVADA</v>
      </c>
      <c r="F1127" s="21" t="str">
        <f t="shared" si="86"/>
        <v>M3</v>
      </c>
      <c r="G1127">
        <f t="shared" si="87"/>
        <v>130.7</v>
      </c>
      <c r="H1127">
        <f t="shared" si="88"/>
        <v>103.3</v>
      </c>
      <c r="I1127">
        <f t="shared" si="89"/>
        <v>103.3</v>
      </c>
    </row>
    <row r="1128" ht="30" spans="1:9">
      <c r="A1128" s="59">
        <v>200306</v>
      </c>
      <c r="B1128" s="59" t="s">
        <v>3878</v>
      </c>
      <c r="C1128" s="57" t="s">
        <v>2781</v>
      </c>
      <c r="D1128" s="58">
        <v>136.27</v>
      </c>
      <c r="E1128" s="21" t="str">
        <f t="shared" si="85"/>
        <v>FORNECIMENTO E ESPALHAMENTO DE BRITA 1 OU 2</v>
      </c>
      <c r="F1128" s="21" t="str">
        <f t="shared" si="86"/>
        <v>M3</v>
      </c>
      <c r="G1128">
        <f t="shared" si="87"/>
        <v>131.71</v>
      </c>
      <c r="H1128">
        <f t="shared" si="88"/>
        <v>104.1</v>
      </c>
      <c r="I1128">
        <f t="shared" si="89"/>
        <v>104.1</v>
      </c>
    </row>
    <row r="1129" ht="30" spans="1:9">
      <c r="A1129" s="59">
        <v>200307</v>
      </c>
      <c r="B1129" s="59" t="s">
        <v>3879</v>
      </c>
      <c r="C1129" s="57" t="s">
        <v>2781</v>
      </c>
      <c r="D1129" s="58">
        <v>123.05</v>
      </c>
      <c r="E1129" s="21" t="str">
        <f t="shared" si="85"/>
        <v>FORNECIMENTO E ESPALHAMENTO DE TERRA VEGETAL</v>
      </c>
      <c r="F1129" s="21" t="str">
        <f t="shared" si="86"/>
        <v>M3</v>
      </c>
      <c r="G1129">
        <f t="shared" si="87"/>
        <v>118.93</v>
      </c>
      <c r="H1129">
        <f t="shared" si="88"/>
        <v>94</v>
      </c>
      <c r="I1129">
        <f t="shared" si="89"/>
        <v>94</v>
      </c>
    </row>
    <row r="1130" ht="30" spans="1:9">
      <c r="A1130" s="59">
        <v>200323</v>
      </c>
      <c r="B1130" s="59" t="s">
        <v>3880</v>
      </c>
      <c r="C1130" s="57" t="s">
        <v>2781</v>
      </c>
      <c r="D1130" s="58">
        <v>110.94</v>
      </c>
      <c r="E1130" s="21" t="str">
        <f t="shared" si="85"/>
        <v>FORNECIMENTO E ESPALHAMENTO DE PÓ DE PEDRA</v>
      </c>
      <c r="F1130" s="21" t="str">
        <f t="shared" si="86"/>
        <v>M3</v>
      </c>
      <c r="G1130">
        <f t="shared" si="87"/>
        <v>107.23</v>
      </c>
      <c r="H1130">
        <f t="shared" si="88"/>
        <v>84.75</v>
      </c>
      <c r="I1130">
        <f t="shared" si="89"/>
        <v>84.75</v>
      </c>
    </row>
    <row r="1131" ht="45" spans="1:9">
      <c r="A1131" s="59">
        <v>200326</v>
      </c>
      <c r="B1131" s="59" t="s">
        <v>3881</v>
      </c>
      <c r="C1131" s="57" t="s">
        <v>2772</v>
      </c>
      <c r="D1131" s="58">
        <v>16.06</v>
      </c>
      <c r="E1131" s="21" t="str">
        <f t="shared" si="85"/>
        <v>FORNECIMENTO E PLANTIO DE GRAMA EM PLACAS TIPO ESMERALDA, INCLUSIVE FORNECIMENTO DE TERRA VEGETAL</v>
      </c>
      <c r="F1131" s="21" t="str">
        <f t="shared" si="86"/>
        <v>M2</v>
      </c>
      <c r="G1131">
        <f t="shared" si="87"/>
        <v>15.52</v>
      </c>
      <c r="H1131">
        <f t="shared" si="88"/>
        <v>12.27</v>
      </c>
      <c r="I1131">
        <f t="shared" si="89"/>
        <v>12.27</v>
      </c>
    </row>
    <row r="1132" ht="30" spans="1:9">
      <c r="A1132" s="56">
        <v>2004</v>
      </c>
      <c r="B1132" s="56" t="s">
        <v>3882</v>
      </c>
      <c r="C1132" s="57"/>
      <c r="D1132" s="58"/>
      <c r="E1132" s="21" t="str">
        <f t="shared" si="85"/>
        <v>TRATAMENTO, CONSERVAÇÃO E LIMPEZA</v>
      </c>
      <c r="F1132" s="21" t="str">
        <f t="shared" si="86"/>
        <v/>
      </c>
      <c r="G1132">
        <f t="shared" si="87"/>
        <v>0</v>
      </c>
      <c r="H1132">
        <f t="shared" si="88"/>
        <v>0</v>
      </c>
      <c r="I1132">
        <f t="shared" si="89"/>
        <v>0</v>
      </c>
    </row>
    <row r="1133" spans="1:9">
      <c r="A1133" s="59">
        <v>200401</v>
      </c>
      <c r="B1133" s="59" t="s">
        <v>3883</v>
      </c>
      <c r="C1133" s="57" t="s">
        <v>2772</v>
      </c>
      <c r="D1133" s="58">
        <v>9.73</v>
      </c>
      <c r="E1133" s="21" t="str">
        <f t="shared" si="85"/>
        <v>LIMPEZA GERAL DA OBRA</v>
      </c>
      <c r="F1133" s="21" t="str">
        <f t="shared" si="86"/>
        <v>M2</v>
      </c>
      <c r="G1133">
        <f t="shared" si="87"/>
        <v>9.4</v>
      </c>
      <c r="H1133">
        <f t="shared" si="88"/>
        <v>7.43</v>
      </c>
      <c r="I1133">
        <f t="shared" si="89"/>
        <v>7.43</v>
      </c>
    </row>
    <row r="1134" ht="30" spans="1:9">
      <c r="A1134" s="59">
        <v>200402</v>
      </c>
      <c r="B1134" s="59" t="s">
        <v>3884</v>
      </c>
      <c r="C1134" s="57" t="s">
        <v>2772</v>
      </c>
      <c r="D1134" s="58">
        <v>0.97</v>
      </c>
      <c r="E1134" s="21" t="str">
        <f t="shared" si="85"/>
        <v>LIMPEZA GERAL DE OBRAS (QUADRAS, PRAÇAS E JARDINS)</v>
      </c>
      <c r="F1134" s="21" t="str">
        <f t="shared" si="86"/>
        <v>M2</v>
      </c>
      <c r="G1134">
        <f t="shared" si="87"/>
        <v>0.94</v>
      </c>
      <c r="H1134">
        <f t="shared" si="88"/>
        <v>0.74</v>
      </c>
      <c r="I1134">
        <f t="shared" si="89"/>
        <v>0.74</v>
      </c>
    </row>
    <row r="1135" ht="30" spans="1:9">
      <c r="A1135" s="59">
        <v>200404</v>
      </c>
      <c r="B1135" s="59" t="s">
        <v>3885</v>
      </c>
      <c r="C1135" s="57" t="s">
        <v>2772</v>
      </c>
      <c r="D1135" s="58">
        <v>8.89</v>
      </c>
      <c r="E1135" s="21" t="str">
        <f t="shared" si="85"/>
        <v>LIMPEZA DE PISOS E REVESTIMENTOS CERÂMICOS</v>
      </c>
      <c r="F1135" s="21" t="str">
        <f t="shared" si="86"/>
        <v>M2</v>
      </c>
      <c r="G1135">
        <f t="shared" si="87"/>
        <v>8.59</v>
      </c>
      <c r="H1135">
        <f t="shared" si="88"/>
        <v>6.79</v>
      </c>
      <c r="I1135">
        <f t="shared" si="89"/>
        <v>6.79</v>
      </c>
    </row>
    <row r="1136" spans="1:9">
      <c r="A1136" s="56">
        <v>2005</v>
      </c>
      <c r="B1136" s="56" t="s">
        <v>3886</v>
      </c>
      <c r="C1136" s="57"/>
      <c r="D1136" s="58"/>
      <c r="E1136" s="21" t="str">
        <f t="shared" si="85"/>
        <v>DIVERSOS EXTERNOS</v>
      </c>
      <c r="F1136" s="21" t="str">
        <f t="shared" si="86"/>
        <v/>
      </c>
      <c r="G1136">
        <f t="shared" si="87"/>
        <v>0</v>
      </c>
      <c r="H1136">
        <f t="shared" si="88"/>
        <v>0</v>
      </c>
      <c r="I1136">
        <f t="shared" si="89"/>
        <v>0</v>
      </c>
    </row>
    <row r="1137" ht="60" spans="1:9">
      <c r="A1137" s="59">
        <v>200511</v>
      </c>
      <c r="B1137" s="59" t="s">
        <v>3887</v>
      </c>
      <c r="C1137" s="57" t="s">
        <v>2794</v>
      </c>
      <c r="D1137" s="58">
        <v>167.89</v>
      </c>
      <c r="E1137" s="21" t="str">
        <f t="shared" si="85"/>
        <v>BANCO DE CONCRETO APARENTE COM TAMPO DE 40X40X5 CM E BASE DE 20X20X36 CM PARA MESA DE JOGOS, CONFORME DETALHE EM PROJETO</v>
      </c>
      <c r="F1137" s="21" t="str">
        <f t="shared" si="86"/>
        <v>UND</v>
      </c>
      <c r="G1137">
        <f t="shared" si="87"/>
        <v>162.27</v>
      </c>
      <c r="H1137">
        <f t="shared" si="88"/>
        <v>128.26</v>
      </c>
      <c r="I1137">
        <f t="shared" si="89"/>
        <v>128.26</v>
      </c>
    </row>
    <row r="1138" ht="90" spans="1:9">
      <c r="A1138" s="59">
        <v>200512</v>
      </c>
      <c r="B1138" s="59" t="s">
        <v>3888</v>
      </c>
      <c r="C1138" s="57" t="s">
        <v>2794</v>
      </c>
      <c r="D1138" s="58">
        <v>513.27</v>
      </c>
      <c r="E1138" s="21" t="str">
        <f t="shared" si="85"/>
        <v>MESA DE CONCRETO APARENTE COM TAMPO DE 60X60X5 CM, BASE DE 30X30X75 CM E TABULEIRO 40X40CM EMBUTIDO NO CONCRETO, FEITO COM PASTILHAS DE MÁRMORE BRANCO E GRANITO PRETO DE 5X5X2CM CONF. PROJETO</v>
      </c>
      <c r="F1138" s="21" t="str">
        <f t="shared" si="86"/>
        <v>UND</v>
      </c>
      <c r="G1138">
        <f t="shared" si="87"/>
        <v>496.1</v>
      </c>
      <c r="H1138">
        <f t="shared" si="88"/>
        <v>392.11</v>
      </c>
      <c r="I1138">
        <f t="shared" si="89"/>
        <v>392.11</v>
      </c>
    </row>
    <row r="1139" ht="75" spans="1:9">
      <c r="A1139" s="59">
        <v>200513</v>
      </c>
      <c r="B1139" s="59" t="s">
        <v>3889</v>
      </c>
      <c r="C1139" s="57" t="s">
        <v>2794</v>
      </c>
      <c r="D1139" s="60">
        <v>1181.61</v>
      </c>
      <c r="E1139" s="21" t="str">
        <f t="shared" si="85"/>
        <v>ESCADA TIPO MARINHEIRO DE TUBO DE FERRO 1" E 3/4", COM H=4.20M, PARA ACESSO A CAIXA DÁGUA, INCLUSIVE PINTURA EM ESMALTE SINTÉTICO, CONFORME DETALHE EM PROJETO</v>
      </c>
      <c r="F1139" s="21" t="str">
        <f t="shared" si="86"/>
        <v>UND</v>
      </c>
      <c r="G1139">
        <f t="shared" si="87"/>
        <v>1142.07</v>
      </c>
      <c r="H1139">
        <f t="shared" si="88"/>
        <v>902.68</v>
      </c>
      <c r="I1139">
        <f t="shared" si="89"/>
        <v>902.68</v>
      </c>
    </row>
    <row r="1140" ht="60" spans="1:9">
      <c r="A1140" s="59">
        <v>200549</v>
      </c>
      <c r="B1140" s="59" t="s">
        <v>3890</v>
      </c>
      <c r="C1140" s="57" t="s">
        <v>2794</v>
      </c>
      <c r="D1140" s="58">
        <v>52.32</v>
      </c>
      <c r="E1140" s="21" t="str">
        <f t="shared" si="85"/>
        <v>BRISES DE CHAPA DE CIMENTO AMIANTO, ACABAMENTO ESMALTE SINTÉTICO ACETINADO BRANCO, PEÇA COM DIMENSÕES 110X25CM (EXCLUSIVE PINTURA)</v>
      </c>
      <c r="F1140" s="21" t="str">
        <f t="shared" si="86"/>
        <v>UND</v>
      </c>
      <c r="G1140">
        <f t="shared" si="87"/>
        <v>50.57</v>
      </c>
      <c r="H1140">
        <f t="shared" si="88"/>
        <v>39.97</v>
      </c>
      <c r="I1140">
        <f t="shared" si="89"/>
        <v>39.97</v>
      </c>
    </row>
    <row r="1141" ht="45" spans="1:9">
      <c r="A1141" s="59">
        <v>200562</v>
      </c>
      <c r="B1141" s="59" t="s">
        <v>3891</v>
      </c>
      <c r="C1141" s="57" t="s">
        <v>2794</v>
      </c>
      <c r="D1141" s="58">
        <v>371.76</v>
      </c>
      <c r="E1141" s="21" t="str">
        <f t="shared" si="85"/>
        <v>CAIXA PRÉ-MOLDADA DE CONCRETO PARA APARELHO DE AR CONDICIONADO DE 18.000 BTU</v>
      </c>
      <c r="F1141" s="21" t="str">
        <f t="shared" si="86"/>
        <v>UND</v>
      </c>
      <c r="G1141">
        <f t="shared" si="87"/>
        <v>359.32</v>
      </c>
      <c r="H1141">
        <f t="shared" si="88"/>
        <v>284</v>
      </c>
      <c r="I1141">
        <f t="shared" si="89"/>
        <v>284</v>
      </c>
    </row>
    <row r="1142" ht="60" spans="1:9">
      <c r="A1142" s="59">
        <v>200563</v>
      </c>
      <c r="B1142" s="59" t="s">
        <v>3892</v>
      </c>
      <c r="C1142" s="57" t="s">
        <v>2789</v>
      </c>
      <c r="D1142" s="58">
        <v>165.78</v>
      </c>
      <c r="E1142" s="21" t="str">
        <f t="shared" si="85"/>
        <v>BANCO DE CONCRETO ARMADO APARENTE COM APOIOS DE ALVENARIA ASSENTADA COM ARGAMASSA DE CIMENTO, CAL E AREIA, LARGURA DE 0,50M E ESPESSURA DE 0,05M</v>
      </c>
      <c r="F1142" s="21" t="str">
        <f t="shared" si="86"/>
        <v>M</v>
      </c>
      <c r="G1142">
        <f t="shared" si="87"/>
        <v>160.24</v>
      </c>
      <c r="H1142">
        <f t="shared" si="88"/>
        <v>126.65</v>
      </c>
      <c r="I1142">
        <f t="shared" si="89"/>
        <v>126.65</v>
      </c>
    </row>
    <row r="1143" ht="45" spans="1:9">
      <c r="A1143" s="59">
        <v>200572</v>
      </c>
      <c r="B1143" s="59" t="s">
        <v>3893</v>
      </c>
      <c r="C1143" s="57" t="s">
        <v>2794</v>
      </c>
      <c r="D1143" s="60">
        <v>2048.35</v>
      </c>
      <c r="E1143" s="21" t="str">
        <f t="shared" si="85"/>
        <v>POÇO C/ ANÉIS PRÉ-MOLDADOS DIAM. 1.5M E PROFUNDIDADE DE 7M, INCLUSIVE FORNECIMENTO</v>
      </c>
      <c r="F1143" s="21" t="str">
        <f t="shared" si="86"/>
        <v>UND</v>
      </c>
      <c r="G1143">
        <f t="shared" si="87"/>
        <v>1979.81</v>
      </c>
      <c r="H1143">
        <f t="shared" si="88"/>
        <v>1564.82</v>
      </c>
      <c r="I1143">
        <f t="shared" si="89"/>
        <v>1564.82</v>
      </c>
    </row>
    <row r="1144" ht="45" spans="1:9">
      <c r="A1144" s="59">
        <v>200573</v>
      </c>
      <c r="B1144" s="59" t="s">
        <v>3894</v>
      </c>
      <c r="C1144" s="57" t="s">
        <v>2789</v>
      </c>
      <c r="D1144" s="58">
        <v>168.06</v>
      </c>
      <c r="E1144" s="21" t="str">
        <f t="shared" si="85"/>
        <v>BICICLETÁRIO EM TUBO DE FERRO GALVANIZADO 1" E FERRO LISO 1/2", INCLUSIVE PINTURA, CONFORME PROJETO PADRÃO SEDU</v>
      </c>
      <c r="F1144" s="21" t="str">
        <f t="shared" si="86"/>
        <v>M</v>
      </c>
      <c r="G1144">
        <f t="shared" si="87"/>
        <v>162.44</v>
      </c>
      <c r="H1144">
        <f t="shared" si="88"/>
        <v>128.39</v>
      </c>
      <c r="I1144">
        <f t="shared" si="89"/>
        <v>128.39</v>
      </c>
    </row>
    <row r="1145" ht="60" spans="1:9">
      <c r="A1145" s="59">
        <v>200576</v>
      </c>
      <c r="B1145" s="59" t="s">
        <v>3895</v>
      </c>
      <c r="C1145" s="57" t="s">
        <v>2794</v>
      </c>
      <c r="D1145" s="58">
        <v>720.07</v>
      </c>
      <c r="E1145" s="21" t="str">
        <f t="shared" si="85"/>
        <v>PLACA PARA INAUGURAÇÃO DE OBRA EM ALUMÍNIO POLIDO E=4MM, DIMENSÕES 40 X 50 CM, GRAVAÇÃO EM BAIXO RELEVO, INCLUSIVE PINTURA E FIXAÇÃO</v>
      </c>
      <c r="F1145" s="21" t="str">
        <f t="shared" si="86"/>
        <v>UND</v>
      </c>
      <c r="G1145">
        <f t="shared" si="87"/>
        <v>695.97</v>
      </c>
      <c r="H1145">
        <f t="shared" si="88"/>
        <v>550.09</v>
      </c>
      <c r="I1145">
        <f t="shared" si="89"/>
        <v>550.09</v>
      </c>
    </row>
    <row r="1146" ht="30" spans="1:9">
      <c r="A1146" s="56">
        <v>2007</v>
      </c>
      <c r="B1146" s="56" t="s">
        <v>3896</v>
      </c>
      <c r="C1146" s="57"/>
      <c r="D1146" s="58"/>
      <c r="E1146" s="21" t="str">
        <f t="shared" si="85"/>
        <v>QUADRA DE ESPORTES (VER NOTA 9 DA PLANILHA)</v>
      </c>
      <c r="F1146" s="21" t="str">
        <f t="shared" si="86"/>
        <v/>
      </c>
      <c r="G1146">
        <f t="shared" si="87"/>
        <v>0</v>
      </c>
      <c r="H1146">
        <f t="shared" si="88"/>
        <v>0</v>
      </c>
      <c r="I1146">
        <f t="shared" si="89"/>
        <v>0</v>
      </c>
    </row>
    <row r="1147" ht="90" spans="1:9">
      <c r="A1147" s="59">
        <v>200702</v>
      </c>
      <c r="B1147" s="59" t="s">
        <v>3897</v>
      </c>
      <c r="C1147" s="57" t="s">
        <v>2772</v>
      </c>
      <c r="D1147" s="58">
        <v>93.41</v>
      </c>
      <c r="E1147" s="21" t="str">
        <f t="shared" si="85"/>
        <v>PISO QUADRA POLIESP. FCK=25MPA, ESP.=10 CM, ARMADO C/ TELA Q138, CONCRET CAMADA ÚNICA BOMBEÁVEL C/ BRITA N. 1, ACAB. SUP. C/ ROTOALISADOR, JUNTAS C/ CORTE SERRA DIAMANT. PREENCH. C/ MASTIQUE, BASE 5CM SOLO BRITA 30% E RESINA ENDUR</v>
      </c>
      <c r="F1147" s="21" t="str">
        <f t="shared" si="86"/>
        <v>M2</v>
      </c>
      <c r="G1147">
        <f t="shared" si="87"/>
        <v>90.28</v>
      </c>
      <c r="H1147">
        <f t="shared" si="88"/>
        <v>71.36</v>
      </c>
      <c r="I1147">
        <f t="shared" si="89"/>
        <v>71.36</v>
      </c>
    </row>
    <row r="1148" ht="60" spans="1:9">
      <c r="A1148" s="59">
        <v>200703</v>
      </c>
      <c r="B1148" s="59" t="s">
        <v>3898</v>
      </c>
      <c r="C1148" s="57" t="s">
        <v>2789</v>
      </c>
      <c r="D1148" s="58">
        <v>28.5</v>
      </c>
      <c r="E1148" s="21" t="str">
        <f t="shared" si="85"/>
        <v>PINTURA À BASE DE EPOXI, MARCAS DE REFERÊNCIA SUVINIL, CORAL OU NOVACOR, EM FAIXAS COM LARGURA DE 5CM, PARA DEMARCAÇÃO DE QUADRAS DE ESPORTES</v>
      </c>
      <c r="F1148" s="21" t="str">
        <f t="shared" si="86"/>
        <v>M</v>
      </c>
      <c r="G1148">
        <f t="shared" si="87"/>
        <v>27.54</v>
      </c>
      <c r="H1148">
        <f t="shared" si="88"/>
        <v>21.77</v>
      </c>
      <c r="I1148">
        <f t="shared" si="89"/>
        <v>21.77</v>
      </c>
    </row>
    <row r="1149" ht="60" spans="1:9">
      <c r="A1149" s="59">
        <v>200704</v>
      </c>
      <c r="B1149" s="59" t="s">
        <v>3899</v>
      </c>
      <c r="C1149" s="57" t="s">
        <v>2772</v>
      </c>
      <c r="D1149" s="58">
        <v>31.38</v>
      </c>
      <c r="E1149" s="21" t="str">
        <f t="shared" si="85"/>
        <v>PINTURA COM TINTA À BASE DE RESINAS ACRÍLICAS, MARCAS DE REFERENCIA SUVINIL, CORAL OU NOVACOR, SOBRE PISO DE CONCRETO A DUAS DEMÃOS</v>
      </c>
      <c r="F1149" s="21" t="str">
        <f t="shared" si="86"/>
        <v>M2</v>
      </c>
      <c r="G1149">
        <f t="shared" si="87"/>
        <v>30.33</v>
      </c>
      <c r="H1149">
        <f t="shared" si="88"/>
        <v>23.97</v>
      </c>
      <c r="I1149">
        <f t="shared" si="89"/>
        <v>23.97</v>
      </c>
    </row>
    <row r="1150" ht="30" spans="1:9">
      <c r="A1150" s="59">
        <v>200705</v>
      </c>
      <c r="B1150" s="59" t="s">
        <v>3900</v>
      </c>
      <c r="C1150" s="57" t="s">
        <v>2794</v>
      </c>
      <c r="D1150" s="58">
        <v>236.05</v>
      </c>
      <c r="E1150" s="21" t="str">
        <f t="shared" si="85"/>
        <v>REDE PARA VOLEIBOL COM MALHA GROSSA, FAIXAS DE LONA SUPERIOR E INFERIOR</v>
      </c>
      <c r="F1150" s="21" t="str">
        <f t="shared" si="86"/>
        <v>UND</v>
      </c>
      <c r="G1150">
        <f t="shared" si="87"/>
        <v>228.15</v>
      </c>
      <c r="H1150">
        <f t="shared" si="88"/>
        <v>180.33</v>
      </c>
      <c r="I1150">
        <f t="shared" si="89"/>
        <v>180.33</v>
      </c>
    </row>
    <row r="1151" ht="45" spans="1:9">
      <c r="A1151" s="59">
        <v>200706</v>
      </c>
      <c r="B1151" s="59" t="s">
        <v>3901</v>
      </c>
      <c r="C1151" s="57" t="s">
        <v>2794</v>
      </c>
      <c r="D1151" s="60">
        <v>3052.55</v>
      </c>
      <c r="E1151" s="21" t="str">
        <f t="shared" si="85"/>
        <v>SUPORTE PARA TABELA DE BASQUETE DE CONCRETO ARMADO FCK = 15MPA, INCLUSIVE FORMA, ARMAÇÃO, LANÇAMENTO E DESFORMA</v>
      </c>
      <c r="F1151" s="21" t="str">
        <f t="shared" si="86"/>
        <v>UND</v>
      </c>
      <c r="G1151">
        <f t="shared" si="87"/>
        <v>2950.41</v>
      </c>
      <c r="H1151">
        <f t="shared" si="88"/>
        <v>2331.97</v>
      </c>
      <c r="I1151">
        <f t="shared" si="89"/>
        <v>2331.97</v>
      </c>
    </row>
    <row r="1152" ht="45" spans="1:9">
      <c r="A1152" s="59">
        <v>200707</v>
      </c>
      <c r="B1152" s="59" t="s">
        <v>3902</v>
      </c>
      <c r="C1152" s="57" t="s">
        <v>2794</v>
      </c>
      <c r="D1152" s="60">
        <v>1085.1</v>
      </c>
      <c r="E1152" s="21" t="str">
        <f t="shared" si="85"/>
        <v>TRAVE PARA FUTEBOL DE SALÃO DE TUBO DE FERRO GALVANIZADO 3", COM RECUO, REMOVÍVEL, DIMENSÕES OFICIAIS 3X2M</v>
      </c>
      <c r="F1152" s="21" t="str">
        <f t="shared" si="86"/>
        <v>UND</v>
      </c>
      <c r="G1152">
        <f t="shared" si="87"/>
        <v>1048.79</v>
      </c>
      <c r="H1152">
        <f t="shared" si="88"/>
        <v>828.95</v>
      </c>
      <c r="I1152">
        <f t="shared" si="89"/>
        <v>828.95</v>
      </c>
    </row>
    <row r="1153" ht="75" spans="1:9">
      <c r="A1153" s="59">
        <v>200708</v>
      </c>
      <c r="B1153" s="59" t="s">
        <v>3903</v>
      </c>
      <c r="C1153" s="57" t="s">
        <v>2794</v>
      </c>
      <c r="D1153" s="60">
        <v>1195.9</v>
      </c>
      <c r="E1153" s="21" t="str">
        <f t="shared" ref="E1153:E1216" si="90">UPPER(B1153)</f>
        <v>CONJUNTO DE POSTE DE VOLEIBOL DE TUBO DE FERRO GALVANIZADO 3"E PARTE MÓVEL DE 21/2", INCLUSIVE CARRETILHA, FURO COM TUBO DE FERRO GALVANIZADO DE 31/2"E TAMPÃO DE FURO</v>
      </c>
      <c r="F1153" s="21" t="str">
        <f t="shared" ref="F1153:F1216" si="91">UPPER(C1153)</f>
        <v>UND</v>
      </c>
      <c r="G1153">
        <f t="shared" si="87"/>
        <v>1155.89</v>
      </c>
      <c r="H1153">
        <f t="shared" si="88"/>
        <v>913.6</v>
      </c>
      <c r="I1153">
        <f t="shared" si="89"/>
        <v>913.6</v>
      </c>
    </row>
    <row r="1154" ht="30" spans="1:9">
      <c r="A1154" s="59">
        <v>200709</v>
      </c>
      <c r="B1154" s="59" t="s">
        <v>3904</v>
      </c>
      <c r="C1154" s="57" t="s">
        <v>2794</v>
      </c>
      <c r="D1154" s="58">
        <v>688</v>
      </c>
      <c r="E1154" s="21" t="str">
        <f t="shared" si="90"/>
        <v>TABELA DE BASQUETE DE MADEIRA, COM ARO, INCLUSIVE COLOCAÇÃO</v>
      </c>
      <c r="F1154" s="21" t="str">
        <f t="shared" si="91"/>
        <v>UND</v>
      </c>
      <c r="G1154">
        <f t="shared" si="87"/>
        <v>664.98</v>
      </c>
      <c r="H1154">
        <f t="shared" si="88"/>
        <v>525.59</v>
      </c>
      <c r="I1154">
        <f t="shared" si="89"/>
        <v>525.59</v>
      </c>
    </row>
    <row r="1155" ht="105" spans="1:9">
      <c r="A1155" s="59">
        <v>200710</v>
      </c>
      <c r="B1155" s="59" t="s">
        <v>3905</v>
      </c>
      <c r="C1155" s="57" t="s">
        <v>2794</v>
      </c>
      <c r="D1155" s="60">
        <v>4853.68</v>
      </c>
      <c r="E1155" s="21" t="str">
        <f t="shared" si="90"/>
        <v>POSTE COMPLETO PARA ILUMINAÇÃO DE QUADRA POLIESPORTIVA COM TRES PROJETORES CIRCULARES PL 400VM TECNOWATT OU EQUIV. E LÂMPADAS VAPOR DE MERCÚRIO 400W/220V PHILIPS OU EQUIV., INCLUSIVE CRUZETA P/ FIXAÇÃO DOS PROJETORES</v>
      </c>
      <c r="F1155" s="21" t="str">
        <f t="shared" si="91"/>
        <v>UND</v>
      </c>
      <c r="G1155">
        <f t="shared" si="87"/>
        <v>4691.27</v>
      </c>
      <c r="H1155">
        <f t="shared" si="88"/>
        <v>3707.93</v>
      </c>
      <c r="I1155">
        <f t="shared" si="89"/>
        <v>3707.93</v>
      </c>
    </row>
    <row r="1156" ht="75" spans="1:9">
      <c r="A1156" s="59">
        <v>200711</v>
      </c>
      <c r="B1156" s="59" t="s">
        <v>3906</v>
      </c>
      <c r="C1156" s="57" t="s">
        <v>2772</v>
      </c>
      <c r="D1156" s="58">
        <v>205.13</v>
      </c>
      <c r="E1156" s="21" t="str">
        <f t="shared" si="90"/>
        <v>ALAMBRADO COM TELA FIO 12, MALHA DE 1", TUBOS DE FERRO GALVANIZADO VERTICAIS DE 2" E TUBOS DE FERRO GALVANIZADO HORIZONTAIS DE 1" SOLDADOS NAS PARTES SUPERIOR E INFERIOR, INCLUSIVE PORTÃO</v>
      </c>
      <c r="F1156" s="21" t="str">
        <f t="shared" si="91"/>
        <v>M2</v>
      </c>
      <c r="G1156">
        <f t="shared" si="87"/>
        <v>198.27</v>
      </c>
      <c r="H1156">
        <f t="shared" si="88"/>
        <v>156.71</v>
      </c>
      <c r="I1156">
        <f t="shared" si="89"/>
        <v>156.71</v>
      </c>
    </row>
    <row r="1157" spans="1:9">
      <c r="A1157" s="59">
        <v>200713</v>
      </c>
      <c r="B1157" s="59" t="s">
        <v>3907</v>
      </c>
      <c r="C1157" s="57" t="s">
        <v>2794</v>
      </c>
      <c r="D1157" s="58">
        <v>218.38</v>
      </c>
      <c r="E1157" s="21" t="str">
        <f t="shared" si="90"/>
        <v>REDE PARA FUTEBOL DE SALÃO</v>
      </c>
      <c r="F1157" s="21" t="str">
        <f t="shared" si="91"/>
        <v>UND</v>
      </c>
      <c r="G1157">
        <f t="shared" si="87"/>
        <v>211.07</v>
      </c>
      <c r="H1157">
        <f t="shared" si="88"/>
        <v>166.83</v>
      </c>
      <c r="I1157">
        <f t="shared" si="89"/>
        <v>166.83</v>
      </c>
    </row>
    <row r="1158" ht="45" spans="1:9">
      <c r="A1158" s="59">
        <v>200714</v>
      </c>
      <c r="B1158" s="59" t="s">
        <v>3908</v>
      </c>
      <c r="C1158" s="57" t="s">
        <v>2772</v>
      </c>
      <c r="D1158" s="58">
        <v>12.91</v>
      </c>
      <c r="E1158" s="21" t="str">
        <f t="shared" si="90"/>
        <v>PREPARO, REGULARIZAÇÃO E COMPACTAÇÃO DO TERRENO (COMPACTADOR MANUAL) PARA EXECUÇÃO DE PISO DE QUADRA</v>
      </c>
      <c r="F1158" s="21" t="str">
        <f t="shared" si="91"/>
        <v>M2</v>
      </c>
      <c r="G1158">
        <f t="shared" si="87"/>
        <v>12.47</v>
      </c>
      <c r="H1158">
        <f t="shared" si="88"/>
        <v>9.86</v>
      </c>
      <c r="I1158">
        <f t="shared" si="89"/>
        <v>9.86</v>
      </c>
    </row>
    <row r="1159" ht="75" spans="1:9">
      <c r="A1159" s="59">
        <v>200715</v>
      </c>
      <c r="B1159" s="59" t="s">
        <v>3909</v>
      </c>
      <c r="C1159" s="57" t="s">
        <v>2772</v>
      </c>
      <c r="D1159" s="58">
        <v>161.54</v>
      </c>
      <c r="E1159" s="21" t="str">
        <f t="shared" si="90"/>
        <v>MURETA EM ALVENARIA DE BLOCOS CERÂMICOS 10X20X20CMM, H=0.60CM, PARA FECHAMENTO DE QUADRA, COM PILARETES DE TRAVAMENTO EM CONCRETO ARMADO A CADA 3M, INCLUSIVE CHAPISCO</v>
      </c>
      <c r="F1159" s="21" t="str">
        <f t="shared" si="91"/>
        <v>M2</v>
      </c>
      <c r="G1159">
        <f t="shared" si="87"/>
        <v>156.14</v>
      </c>
      <c r="H1159">
        <f t="shared" si="88"/>
        <v>123.41</v>
      </c>
      <c r="I1159">
        <f t="shared" si="89"/>
        <v>123.41</v>
      </c>
    </row>
    <row r="1160" ht="75" spans="1:9">
      <c r="A1160" s="59">
        <v>200716</v>
      </c>
      <c r="B1160" s="59" t="s">
        <v>3910</v>
      </c>
      <c r="C1160" s="57" t="s">
        <v>2772</v>
      </c>
      <c r="D1160" s="58">
        <v>128.19</v>
      </c>
      <c r="E1160" s="21" t="str">
        <f t="shared" si="90"/>
        <v>PAREDE EM ALVENARIA DE BLOCO CERÂMICO 10X20X20CM, H=2M, PARA PROTEÇÃO DE FUNDO DE GOL (QUADRA POLIESPORTIVA), COM PILARES EM CONCRETO ARMADO A CADA 3M PARA TRAVAMENTO, INCLUSIVE CHAPISCO</v>
      </c>
      <c r="F1160" s="21" t="str">
        <f t="shared" si="91"/>
        <v>M2</v>
      </c>
      <c r="G1160">
        <f t="shared" ref="G1160:G1223" si="92">ROUND(H1160*(1+$G$1),2)</f>
        <v>123.9</v>
      </c>
      <c r="H1160">
        <f t="shared" ref="H1160:H1223" si="93">I1160</f>
        <v>97.93</v>
      </c>
      <c r="I1160">
        <f t="shared" ref="I1160:I1223" si="94">ROUND(D1160/(1+$E$1),2)</f>
        <v>97.93</v>
      </c>
    </row>
    <row r="1161" ht="30" spans="1:9">
      <c r="A1161" s="59">
        <v>200717</v>
      </c>
      <c r="B1161" s="59" t="s">
        <v>3911</v>
      </c>
      <c r="C1161" s="57" t="s">
        <v>2789</v>
      </c>
      <c r="D1161" s="58">
        <v>4.61</v>
      </c>
      <c r="E1161" s="21" t="str">
        <f t="shared" si="90"/>
        <v>GOIVETE NAS DIMENSÕES 2X1 EXECUTADO SOBRE ALVENARIA CHAPISCADA E REBOCADA</v>
      </c>
      <c r="F1161" s="21" t="str">
        <f t="shared" si="91"/>
        <v>M</v>
      </c>
      <c r="G1161">
        <f t="shared" si="92"/>
        <v>4.45</v>
      </c>
      <c r="H1161">
        <f t="shared" si="93"/>
        <v>3.52</v>
      </c>
      <c r="I1161">
        <f t="shared" si="94"/>
        <v>3.52</v>
      </c>
    </row>
    <row r="1162" ht="105" spans="1:9">
      <c r="A1162" s="59">
        <v>200720</v>
      </c>
      <c r="B1162" s="59" t="s">
        <v>3912</v>
      </c>
      <c r="C1162" s="57" t="s">
        <v>2772</v>
      </c>
      <c r="D1162" s="58">
        <v>45.32</v>
      </c>
      <c r="E1162" s="21" t="str">
        <f t="shared" si="90"/>
        <v>FORN E ASSENT DE TELHAS DE LIGA DE ALUMÍNIO E ZINCO (GALVALUME), ONDULADA, ESP. MÍNIMA 0.43MM, ALT. MÍNIMA DE ONDA 17MM, SOBREP. LATERAL DE UMA ONDA E LONGIT. 200MM C/ MÍNIMO DE 3 APOIOS, ASSENT. C/ UTILIZ. DE FITAS ANTI-CORROSIVA</v>
      </c>
      <c r="F1162" s="21" t="str">
        <f t="shared" si="91"/>
        <v>M2</v>
      </c>
      <c r="G1162">
        <f t="shared" si="92"/>
        <v>43.8</v>
      </c>
      <c r="H1162">
        <f t="shared" si="93"/>
        <v>34.62</v>
      </c>
      <c r="I1162">
        <f t="shared" si="94"/>
        <v>34.62</v>
      </c>
    </row>
    <row r="1163" ht="30" spans="1:9">
      <c r="A1163" s="59">
        <v>200721</v>
      </c>
      <c r="B1163" s="59" t="s">
        <v>3913</v>
      </c>
      <c r="C1163" s="57" t="s">
        <v>2772</v>
      </c>
      <c r="D1163" s="58">
        <v>14.86</v>
      </c>
      <c r="E1163" s="21" t="str">
        <f t="shared" si="90"/>
        <v>REDE DE PROTEÇÃO EM NYLON MALHA 10X10 CM PARA PROTEÇÃO DE QUADRA DE ESPORTES</v>
      </c>
      <c r="F1163" s="21" t="str">
        <f t="shared" si="91"/>
        <v>M2</v>
      </c>
      <c r="G1163">
        <f t="shared" si="92"/>
        <v>14.36</v>
      </c>
      <c r="H1163">
        <f t="shared" si="93"/>
        <v>11.35</v>
      </c>
      <c r="I1163">
        <f t="shared" si="94"/>
        <v>11.35</v>
      </c>
    </row>
    <row r="1164" ht="45" spans="1:9">
      <c r="A1164" s="59">
        <v>200722</v>
      </c>
      <c r="B1164" s="59" t="s">
        <v>3914</v>
      </c>
      <c r="C1164" s="57" t="s">
        <v>2794</v>
      </c>
      <c r="D1164" s="58">
        <v>466.82</v>
      </c>
      <c r="E1164" s="21" t="str">
        <f t="shared" si="90"/>
        <v>PROJETOR MARCA DE REFERÊNCIA TECNOWATT PL 400MA COM LÂMPADA VAPOR DE MERCÚRIO 400W</v>
      </c>
      <c r="F1164" s="21" t="str">
        <f t="shared" si="91"/>
        <v>UND</v>
      </c>
      <c r="G1164">
        <f t="shared" si="92"/>
        <v>451.2</v>
      </c>
      <c r="H1164">
        <f t="shared" si="93"/>
        <v>356.62</v>
      </c>
      <c r="I1164">
        <f t="shared" si="94"/>
        <v>356.62</v>
      </c>
    </row>
    <row r="1165" ht="60" spans="1:9">
      <c r="A1165" s="59">
        <v>200725</v>
      </c>
      <c r="B1165" s="59" t="s">
        <v>3915</v>
      </c>
      <c r="C1165" s="57" t="s">
        <v>2789</v>
      </c>
      <c r="D1165" s="58">
        <v>45.58</v>
      </c>
      <c r="E1165" s="21" t="str">
        <f t="shared" si="90"/>
        <v>PINTURA A BASE DE EPOXI, MARCAS DE REFERÊNCIA SUVINIL, CORAL OU NOVACOR, EM FAIXAS LARGURA DE 8CM PARA DEMARCAÇÃO DE QUADRA DE ESPORTES</v>
      </c>
      <c r="F1165" s="21" t="str">
        <f t="shared" si="91"/>
        <v>M</v>
      </c>
      <c r="G1165">
        <f t="shared" si="92"/>
        <v>44.05</v>
      </c>
      <c r="H1165">
        <f t="shared" si="93"/>
        <v>34.82</v>
      </c>
      <c r="I1165">
        <f t="shared" si="94"/>
        <v>34.82</v>
      </c>
    </row>
    <row r="1166" ht="60" spans="1:9">
      <c r="A1166" s="59">
        <v>200726</v>
      </c>
      <c r="B1166" s="59" t="s">
        <v>3916</v>
      </c>
      <c r="C1166" s="57" t="s">
        <v>2772</v>
      </c>
      <c r="D1166" s="58">
        <v>137.82</v>
      </c>
      <c r="E1166" s="21" t="str">
        <f t="shared" si="90"/>
        <v>RECUPERAÇÃO DE PISO DE QUADRA COM DEMOLIÇÃO PARCIAL DO CONCRETO E APLICAÇÃO DE GRANILITE, INCLUSIVE REGULARIZAÇÃO</v>
      </c>
      <c r="F1166" s="21" t="str">
        <f t="shared" si="91"/>
        <v>M2</v>
      </c>
      <c r="G1166">
        <f t="shared" si="92"/>
        <v>133.21</v>
      </c>
      <c r="H1166">
        <f t="shared" si="93"/>
        <v>105.29</v>
      </c>
      <c r="I1166">
        <f t="shared" si="94"/>
        <v>105.29</v>
      </c>
    </row>
    <row r="1167" ht="90" spans="1:9">
      <c r="A1167" s="59">
        <v>200728</v>
      </c>
      <c r="B1167" s="59" t="s">
        <v>3917</v>
      </c>
      <c r="C1167" s="57" t="s">
        <v>2772</v>
      </c>
      <c r="D1167" s="58">
        <v>142.92</v>
      </c>
      <c r="E1167" s="21" t="str">
        <f t="shared" si="90"/>
        <v>ALAMBRADO COM TELA LOSANGULAR DE ARAME FIO 12, MALHA 2" REVESTIDO EM PVC COM TUBO DE FERRO GALVANIZADO VERTICAL DE 21/2" E HORIZONTAL DE 1", INCLUSIVE PORTÃO, PINTADOS COM ESMALTE SOBRE FUNDO ANTI CORROSIVO</v>
      </c>
      <c r="F1167" s="21" t="str">
        <f t="shared" si="91"/>
        <v>M2</v>
      </c>
      <c r="G1167">
        <f t="shared" si="92"/>
        <v>138.13</v>
      </c>
      <c r="H1167">
        <f t="shared" si="93"/>
        <v>109.18</v>
      </c>
      <c r="I1167">
        <f t="shared" si="94"/>
        <v>109.18</v>
      </c>
    </row>
    <row r="1168" ht="90" spans="1:9">
      <c r="A1168" s="59">
        <v>200738</v>
      </c>
      <c r="B1168" s="59" t="s">
        <v>3918</v>
      </c>
      <c r="C1168" s="57" t="s">
        <v>2926</v>
      </c>
      <c r="D1168" s="58">
        <v>23.76</v>
      </c>
      <c r="E1168" s="21" t="str">
        <f t="shared" si="90"/>
        <v>ESTRUT. METÁLICA P/ QUADRA POLIESP. COBERTA CONSTITUÍDA POR PERFIS FORMADOS A FRIO, AÇO ESTRUTURAL ASTM A-570 G33 (TERÇAS) ASTM A-36 (DEMAIS PERFIS) C/ O SISTEMA DE TRAT. E PINT CONF DESCRITO EM NOTAS DA PLANILHA</v>
      </c>
      <c r="F1168" s="21" t="str">
        <f t="shared" si="91"/>
        <v>KG</v>
      </c>
      <c r="G1168">
        <f t="shared" si="92"/>
        <v>22.96</v>
      </c>
      <c r="H1168">
        <f t="shared" si="93"/>
        <v>18.15</v>
      </c>
      <c r="I1168">
        <f t="shared" si="94"/>
        <v>18.15</v>
      </c>
    </row>
    <row r="1169" spans="1:9">
      <c r="A1169" s="56">
        <v>21</v>
      </c>
      <c r="B1169" s="56" t="s">
        <v>3919</v>
      </c>
      <c r="C1169" s="57"/>
      <c r="D1169" s="58"/>
      <c r="E1169" s="21" t="str">
        <f t="shared" si="90"/>
        <v>SERVIÇOS COMPLEMENTARES INTERNOS</v>
      </c>
      <c r="F1169" s="21" t="str">
        <f t="shared" si="91"/>
        <v/>
      </c>
      <c r="G1169">
        <f t="shared" si="92"/>
        <v>0</v>
      </c>
      <c r="H1169">
        <f t="shared" si="93"/>
        <v>0</v>
      </c>
      <c r="I1169">
        <f t="shared" si="94"/>
        <v>0</v>
      </c>
    </row>
    <row r="1170" spans="1:9">
      <c r="A1170" s="56">
        <v>2101</v>
      </c>
      <c r="B1170" s="56" t="s">
        <v>3920</v>
      </c>
      <c r="C1170" s="57"/>
      <c r="D1170" s="58"/>
      <c r="E1170" s="21" t="str">
        <f t="shared" si="90"/>
        <v>QUADROS DE GIZ / AVISO</v>
      </c>
      <c r="F1170" s="21" t="str">
        <f t="shared" si="91"/>
        <v/>
      </c>
      <c r="G1170">
        <f t="shared" si="92"/>
        <v>0</v>
      </c>
      <c r="H1170">
        <f t="shared" si="93"/>
        <v>0</v>
      </c>
      <c r="I1170">
        <f t="shared" si="94"/>
        <v>0</v>
      </c>
    </row>
    <row r="1171" ht="60" spans="1:9">
      <c r="A1171" s="59">
        <v>210102</v>
      </c>
      <c r="B1171" s="59" t="s">
        <v>3921</v>
      </c>
      <c r="C1171" s="57" t="s">
        <v>2772</v>
      </c>
      <c r="D1171" s="58">
        <v>324</v>
      </c>
      <c r="E1171" s="21" t="str">
        <f t="shared" si="90"/>
        <v>QUADRO DE GIZ NOVO, COMPLETO, DE FÓRMICA TIPO LOUSA ESCOLAR, INCLUSIVE PINTURA DO REQUADRO E PORTA GIZ COM ESMALTE SINTETICO</v>
      </c>
      <c r="F1171" s="21" t="str">
        <f t="shared" si="91"/>
        <v>M2</v>
      </c>
      <c r="G1171">
        <f t="shared" si="92"/>
        <v>313.16</v>
      </c>
      <c r="H1171">
        <f t="shared" si="93"/>
        <v>247.52</v>
      </c>
      <c r="I1171">
        <f t="shared" si="94"/>
        <v>247.52</v>
      </c>
    </row>
    <row r="1172" ht="30" spans="1:9">
      <c r="A1172" s="59">
        <v>210105</v>
      </c>
      <c r="B1172" s="59" t="s">
        <v>3922</v>
      </c>
      <c r="C1172" s="57" t="s">
        <v>2772</v>
      </c>
      <c r="D1172" s="58">
        <v>87.15</v>
      </c>
      <c r="E1172" s="21" t="str">
        <f t="shared" si="90"/>
        <v>QUADRO DE AVISOS DE FÓRMICA LISA BRILHANTE</v>
      </c>
      <c r="F1172" s="21" t="str">
        <f t="shared" si="91"/>
        <v>M2</v>
      </c>
      <c r="G1172">
        <f t="shared" si="92"/>
        <v>84.24</v>
      </c>
      <c r="H1172">
        <f t="shared" si="93"/>
        <v>66.58</v>
      </c>
      <c r="I1172">
        <f t="shared" si="94"/>
        <v>66.58</v>
      </c>
    </row>
    <row r="1173" ht="75" spans="1:9">
      <c r="A1173" s="59">
        <v>210107</v>
      </c>
      <c r="B1173" s="59" t="s">
        <v>3923</v>
      </c>
      <c r="C1173" s="57" t="s">
        <v>2794</v>
      </c>
      <c r="D1173" s="60">
        <v>4319.63</v>
      </c>
      <c r="E1173" s="21" t="str">
        <f t="shared" si="90"/>
        <v>QUADRO DE GIZ NOVO, COMPLETO, DE LAMINADO MELAMÍNICO VERDE ESCOLAR, INCLUSIVE REQUADRO DE MADEIRA 2.5 X 5.0 CM E PORTA GIZ, COM DIMENSÕES DE 3.95 X 1.29 M</v>
      </c>
      <c r="F1173" s="21" t="str">
        <f t="shared" si="91"/>
        <v>UND</v>
      </c>
      <c r="G1173">
        <f t="shared" si="92"/>
        <v>4175.1</v>
      </c>
      <c r="H1173">
        <f t="shared" si="93"/>
        <v>3299.95</v>
      </c>
      <c r="I1173">
        <f t="shared" si="94"/>
        <v>3299.95</v>
      </c>
    </row>
    <row r="1174" ht="45" spans="1:9">
      <c r="A1174" s="59">
        <v>210109</v>
      </c>
      <c r="B1174" s="59" t="s">
        <v>3924</v>
      </c>
      <c r="C1174" s="57" t="s">
        <v>2794</v>
      </c>
      <c r="D1174" s="58">
        <v>668.47</v>
      </c>
      <c r="E1174" s="21" t="str">
        <f t="shared" si="90"/>
        <v>QUADRO MURAL DE AZULEJO EXTRA 15 X 15 CM E MOLDURA DE MADEIRA DE LEI DE 7.0 X 2.5 CM NAS DIMENSÕES DE 2.09 X 1.04 M</v>
      </c>
      <c r="F1174" s="21" t="str">
        <f t="shared" si="91"/>
        <v>UND</v>
      </c>
      <c r="G1174">
        <f t="shared" si="92"/>
        <v>646.1</v>
      </c>
      <c r="H1174">
        <f t="shared" si="93"/>
        <v>510.67</v>
      </c>
      <c r="I1174">
        <f t="shared" si="94"/>
        <v>510.67</v>
      </c>
    </row>
    <row r="1175" ht="60" spans="1:9">
      <c r="A1175" s="59">
        <v>210113</v>
      </c>
      <c r="B1175" s="59" t="s">
        <v>3925</v>
      </c>
      <c r="C1175" s="57" t="s">
        <v>2794</v>
      </c>
      <c r="D1175" s="60">
        <v>3907.31</v>
      </c>
      <c r="E1175" s="21" t="str">
        <f t="shared" si="90"/>
        <v>QUADRO BRANCO PARA PINCEL EM LAMINADO MELAMÍNICO BRILHANTE, DIM. 3.00 X 1.50 M, INCLUSIVE REQUADRO DE ALUMÍNIO ANODIZADO NATURAL LARGURA DE 3CM</v>
      </c>
      <c r="F1175" s="21" t="str">
        <f t="shared" si="91"/>
        <v>UND</v>
      </c>
      <c r="G1175">
        <f t="shared" si="92"/>
        <v>3776.57</v>
      </c>
      <c r="H1175">
        <f t="shared" si="93"/>
        <v>2984.96</v>
      </c>
      <c r="I1175">
        <f t="shared" si="94"/>
        <v>2984.96</v>
      </c>
    </row>
    <row r="1176" spans="1:9">
      <c r="A1176" s="56">
        <v>2102</v>
      </c>
      <c r="B1176" s="56" t="s">
        <v>3926</v>
      </c>
      <c r="C1176" s="57"/>
      <c r="D1176" s="58"/>
      <c r="E1176" s="21" t="str">
        <f t="shared" si="90"/>
        <v>ARMÁRIOS E PRATELEIRAS</v>
      </c>
      <c r="F1176" s="21" t="str">
        <f t="shared" si="91"/>
        <v/>
      </c>
      <c r="G1176">
        <f t="shared" si="92"/>
        <v>0</v>
      </c>
      <c r="H1176">
        <f t="shared" si="93"/>
        <v>0</v>
      </c>
      <c r="I1176">
        <f t="shared" si="94"/>
        <v>0</v>
      </c>
    </row>
    <row r="1177" ht="30" spans="1:9">
      <c r="A1177" s="59">
        <v>210210</v>
      </c>
      <c r="B1177" s="59" t="s">
        <v>3927</v>
      </c>
      <c r="C1177" s="57" t="s">
        <v>2772</v>
      </c>
      <c r="D1177" s="58">
        <v>254.34</v>
      </c>
      <c r="E1177" s="21" t="str">
        <f t="shared" si="90"/>
        <v>PRATELEIRAS EM GRANITO CINZA ANDORINHA, ESP. 2CM</v>
      </c>
      <c r="F1177" s="21" t="str">
        <f t="shared" si="91"/>
        <v>M2</v>
      </c>
      <c r="G1177">
        <f t="shared" si="92"/>
        <v>245.83</v>
      </c>
      <c r="H1177">
        <f t="shared" si="93"/>
        <v>194.3</v>
      </c>
      <c r="I1177">
        <f t="shared" si="94"/>
        <v>194.3</v>
      </c>
    </row>
    <row r="1178" spans="1:9">
      <c r="A1178" s="56">
        <v>2103</v>
      </c>
      <c r="B1178" s="56" t="s">
        <v>3928</v>
      </c>
      <c r="C1178" s="57"/>
      <c r="D1178" s="58"/>
      <c r="E1178" s="21" t="str">
        <f t="shared" si="90"/>
        <v>DIVERSOS INTERNOS</v>
      </c>
      <c r="F1178" s="21" t="str">
        <f t="shared" si="91"/>
        <v/>
      </c>
      <c r="G1178">
        <f t="shared" si="92"/>
        <v>0</v>
      </c>
      <c r="H1178">
        <f t="shared" si="93"/>
        <v>0</v>
      </c>
      <c r="I1178">
        <f t="shared" si="94"/>
        <v>0</v>
      </c>
    </row>
    <row r="1179" ht="45" spans="1:9">
      <c r="A1179" s="59">
        <v>210301</v>
      </c>
      <c r="B1179" s="59" t="s">
        <v>3929</v>
      </c>
      <c r="C1179" s="57" t="s">
        <v>2789</v>
      </c>
      <c r="D1179" s="58">
        <v>249.99</v>
      </c>
      <c r="E1179" s="21" t="str">
        <f t="shared" si="90"/>
        <v>GUARDA CORPO DE TUBO DE FERRO GALVANIZADO, DIÂM. 3" E 2", H=0.8 M INCLUSIVE PINTURA A ÓLEO OU ESMALTE</v>
      </c>
      <c r="F1179" s="21" t="str">
        <f t="shared" si="91"/>
        <v>M</v>
      </c>
      <c r="G1179">
        <f t="shared" si="92"/>
        <v>241.63</v>
      </c>
      <c r="H1179">
        <f t="shared" si="93"/>
        <v>190.98</v>
      </c>
      <c r="I1179">
        <f t="shared" si="94"/>
        <v>190.98</v>
      </c>
    </row>
    <row r="1180" ht="60" spans="1:9">
      <c r="A1180" s="59">
        <v>210302</v>
      </c>
      <c r="B1180" s="59" t="s">
        <v>3930</v>
      </c>
      <c r="C1180" s="57" t="s">
        <v>2789</v>
      </c>
      <c r="D1180" s="58">
        <v>181.43</v>
      </c>
      <c r="E1180" s="21" t="str">
        <f t="shared" si="90"/>
        <v>CORRIMÃO DE TUBO DE FERRO GALVANIZADO DIÂMETRO 3" COM CHUMBADORES A CADA 1.50M, INCLUSIVE PINTURA A ÓLEO OU ESMALTE</v>
      </c>
      <c r="F1180" s="21" t="str">
        <f t="shared" si="91"/>
        <v>M</v>
      </c>
      <c r="G1180">
        <f t="shared" si="92"/>
        <v>175.36</v>
      </c>
      <c r="H1180">
        <f t="shared" si="93"/>
        <v>138.6</v>
      </c>
      <c r="I1180">
        <f t="shared" si="94"/>
        <v>138.6</v>
      </c>
    </row>
    <row r="1181" ht="60" spans="1:9">
      <c r="A1181" s="59">
        <v>210304</v>
      </c>
      <c r="B1181" s="59" t="s">
        <v>3931</v>
      </c>
      <c r="C1181" s="57" t="s">
        <v>2789</v>
      </c>
      <c r="D1181" s="58">
        <v>216.21</v>
      </c>
      <c r="E1181" s="21" t="str">
        <f t="shared" si="90"/>
        <v>BANCO DE CONCRETO ARMADO APARENTE FCK=15 MPA, COM APOIOS DE CONCRETO, LARGURA DE 45CM, ESPESSURA DE 7CM E ALTURA DE 45CM</v>
      </c>
      <c r="F1181" s="21" t="str">
        <f t="shared" si="91"/>
        <v>M</v>
      </c>
      <c r="G1181">
        <f t="shared" si="92"/>
        <v>208.97</v>
      </c>
      <c r="H1181">
        <f t="shared" si="93"/>
        <v>165.17</v>
      </c>
      <c r="I1181">
        <f t="shared" si="94"/>
        <v>165.17</v>
      </c>
    </row>
    <row r="1182" ht="60" spans="1:9">
      <c r="A1182" s="59">
        <v>210316</v>
      </c>
      <c r="B1182" s="59" t="s">
        <v>3932</v>
      </c>
      <c r="C1182" s="57" t="s">
        <v>2794</v>
      </c>
      <c r="D1182" s="58">
        <v>541.28</v>
      </c>
      <c r="E1182" s="21" t="str">
        <f t="shared" si="90"/>
        <v>ALÇAPÃO DE VISITA AO BARRILETE DE CHAPA DE MADEIRA DE LEI MEDINDO 60X60CM, INCLUSIVE DOBRADIÇA, MARCO, ALIZAR E FECHADURA, EMASSAMENTO E PINTURA</v>
      </c>
      <c r="F1182" s="21" t="str">
        <f t="shared" si="91"/>
        <v>UND</v>
      </c>
      <c r="G1182">
        <f t="shared" si="92"/>
        <v>523.17</v>
      </c>
      <c r="H1182">
        <f t="shared" si="93"/>
        <v>413.51</v>
      </c>
      <c r="I1182">
        <f t="shared" si="94"/>
        <v>413.51</v>
      </c>
    </row>
    <row r="1183" ht="45" spans="1:9">
      <c r="A1183" s="59">
        <v>210321</v>
      </c>
      <c r="B1183" s="59" t="s">
        <v>3933</v>
      </c>
      <c r="C1183" s="57" t="s">
        <v>2794</v>
      </c>
      <c r="D1183" s="58">
        <v>123.67</v>
      </c>
      <c r="E1183" s="21" t="str">
        <f t="shared" si="90"/>
        <v>PROTEÇÃO PARA CAIXA DE DESCARGA EM MALHA DE FERRO 3/4" FIO 12, PERFIL "L" 1" E BARRA CHATA 3/4" X 1/8", CONF. DETALHE</v>
      </c>
      <c r="F1183" s="21" t="str">
        <f t="shared" si="91"/>
        <v>UND</v>
      </c>
      <c r="G1183">
        <f t="shared" si="92"/>
        <v>119.54</v>
      </c>
      <c r="H1183">
        <f t="shared" si="93"/>
        <v>94.48</v>
      </c>
      <c r="I1183">
        <f t="shared" si="94"/>
        <v>94.48</v>
      </c>
    </row>
    <row r="1184" ht="30" spans="1:9">
      <c r="A1184" s="59">
        <v>210322</v>
      </c>
      <c r="B1184" s="59" t="s">
        <v>3934</v>
      </c>
      <c r="C1184" s="57" t="s">
        <v>2789</v>
      </c>
      <c r="D1184" s="58">
        <v>107.4</v>
      </c>
      <c r="E1184" s="21" t="str">
        <f t="shared" si="90"/>
        <v>CORRIMÃO EM TUBO DE FERRO GALVANIZADO DIAM. 2" COM CHUMBADORES A CADA 1.5M</v>
      </c>
      <c r="F1184" s="21" t="str">
        <f t="shared" si="91"/>
        <v>M</v>
      </c>
      <c r="G1184">
        <f t="shared" si="92"/>
        <v>103.81</v>
      </c>
      <c r="H1184">
        <f t="shared" si="93"/>
        <v>82.05</v>
      </c>
      <c r="I1184">
        <f t="shared" si="94"/>
        <v>82.05</v>
      </c>
    </row>
    <row r="1185" spans="1:9">
      <c r="A1185" s="56">
        <v>22</v>
      </c>
      <c r="B1185" s="56" t="s">
        <v>3935</v>
      </c>
      <c r="C1185" s="57"/>
      <c r="D1185" s="58"/>
      <c r="E1185" s="21" t="str">
        <f t="shared" si="90"/>
        <v>APOIO</v>
      </c>
      <c r="F1185" s="21" t="str">
        <f t="shared" si="91"/>
        <v/>
      </c>
      <c r="G1185">
        <f t="shared" si="92"/>
        <v>0</v>
      </c>
      <c r="H1185">
        <f t="shared" si="93"/>
        <v>0</v>
      </c>
      <c r="I1185">
        <f t="shared" si="94"/>
        <v>0</v>
      </c>
    </row>
    <row r="1186" ht="60" spans="1:9">
      <c r="A1186" s="56">
        <v>2208</v>
      </c>
      <c r="B1186" s="56" t="s">
        <v>3936</v>
      </c>
      <c r="C1186" s="57"/>
      <c r="D1186" s="58"/>
      <c r="E1186" s="21" t="str">
        <f t="shared" si="90"/>
        <v>LOCAÇÃO DE VEÍCULO TIPO GOL 1.000 A GASOLINA OU EQUIVALENTE, COM ATÉ 1 (UM) ANO DE USO, EM BOM ESTADO DE CONSERVAÇÃO COM:</v>
      </c>
      <c r="F1186" s="21" t="str">
        <f t="shared" si="91"/>
        <v/>
      </c>
      <c r="G1186">
        <f t="shared" si="92"/>
        <v>0</v>
      </c>
      <c r="H1186">
        <f t="shared" si="93"/>
        <v>0</v>
      </c>
      <c r="I1186">
        <f t="shared" si="94"/>
        <v>0</v>
      </c>
    </row>
    <row r="1187" ht="90" spans="1:9">
      <c r="A1187" s="59">
        <v>220803</v>
      </c>
      <c r="B1187" s="59" t="s">
        <v>3937</v>
      </c>
      <c r="C1187" s="57" t="s">
        <v>2847</v>
      </c>
      <c r="D1187" s="60">
        <v>3201.13</v>
      </c>
      <c r="E1187" s="21" t="str">
        <f t="shared" si="90"/>
        <v>(GOL 1.000 4P- GASOLINA - PREÇO LABOR) SEGURO TOTAL, MANUTENÇÃO, COMBUSTÍVEL, EVENTUAIS TAXAS E EMOLUMENTOS, BEM COMO EVENTUAL SUBSTITUIÇÃO DO VEÍCULO (SE NECESSÁRIO), SEM MOTORISTA, UTILIZAÇÃO ATÉ 2.000 (DOIS MIL) KM/MÊS</v>
      </c>
      <c r="F1187" s="21" t="str">
        <f t="shared" si="91"/>
        <v>MÊS</v>
      </c>
      <c r="G1187">
        <f t="shared" si="92"/>
        <v>3094.02</v>
      </c>
      <c r="H1187">
        <f t="shared" si="93"/>
        <v>2445.48</v>
      </c>
      <c r="I1187">
        <f t="shared" si="94"/>
        <v>2445.48</v>
      </c>
    </row>
    <row r="1188" spans="1:9">
      <c r="A1188" s="56">
        <v>31</v>
      </c>
      <c r="B1188" s="56" t="s">
        <v>3938</v>
      </c>
      <c r="C1188" s="57"/>
      <c r="D1188" s="58"/>
      <c r="E1188" s="21" t="str">
        <f t="shared" si="90"/>
        <v>SERVIÇOS GERAIS</v>
      </c>
      <c r="F1188" s="21" t="str">
        <f t="shared" si="91"/>
        <v/>
      </c>
      <c r="G1188">
        <f t="shared" si="92"/>
        <v>0</v>
      </c>
      <c r="H1188">
        <f t="shared" si="93"/>
        <v>0</v>
      </c>
      <c r="I1188">
        <f t="shared" si="94"/>
        <v>0</v>
      </c>
    </row>
    <row r="1189" ht="30" spans="1:9">
      <c r="A1189" s="56">
        <v>3106</v>
      </c>
      <c r="B1189" s="56" t="s">
        <v>3939</v>
      </c>
      <c r="C1189" s="57"/>
      <c r="D1189" s="58"/>
      <c r="E1189" s="21" t="str">
        <f t="shared" si="90"/>
        <v>MÃO DE OBRA - (MENSALISTAS - LEIS SOCIAIS = 5%)</v>
      </c>
      <c r="F1189" s="21" t="str">
        <f t="shared" si="91"/>
        <v/>
      </c>
      <c r="G1189">
        <f t="shared" si="92"/>
        <v>0</v>
      </c>
      <c r="H1189">
        <f t="shared" si="93"/>
        <v>0</v>
      </c>
      <c r="I1189">
        <f t="shared" si="94"/>
        <v>0</v>
      </c>
    </row>
    <row r="1190" ht="30" spans="1:9">
      <c r="A1190" s="59">
        <v>310601</v>
      </c>
      <c r="B1190" s="59" t="s">
        <v>3940</v>
      </c>
      <c r="C1190" s="57" t="s">
        <v>2624</v>
      </c>
      <c r="D1190" s="60">
        <v>1311.23</v>
      </c>
      <c r="E1190" s="21" t="str">
        <f t="shared" si="90"/>
        <v>ESTAGIÁRIO 4 HORAS - UFES (LEIS SOCIAIS = 5%)</v>
      </c>
      <c r="F1190" s="21" t="str">
        <f t="shared" si="91"/>
        <v>MS</v>
      </c>
      <c r="G1190">
        <f t="shared" si="92"/>
        <v>1267.35</v>
      </c>
      <c r="H1190">
        <f t="shared" si="93"/>
        <v>1001.7</v>
      </c>
      <c r="I1190">
        <f t="shared" si="94"/>
        <v>1001.7</v>
      </c>
    </row>
    <row r="1191" ht="45" spans="1:9">
      <c r="A1191" s="56">
        <v>3108</v>
      </c>
      <c r="B1191" s="56" t="s">
        <v>3941</v>
      </c>
      <c r="C1191" s="57"/>
      <c r="D1191" s="58"/>
      <c r="E1191" s="21" t="str">
        <f t="shared" si="90"/>
        <v>ENCARGOS COMPLEMENTARES - EQUIPAMENTOS DE PROTEÇÃO INDIVIDUAL</v>
      </c>
      <c r="F1191" s="21" t="str">
        <f t="shared" si="91"/>
        <v/>
      </c>
      <c r="G1191">
        <f t="shared" si="92"/>
        <v>0</v>
      </c>
      <c r="H1191">
        <f t="shared" si="93"/>
        <v>0</v>
      </c>
      <c r="I1191">
        <f t="shared" si="94"/>
        <v>0</v>
      </c>
    </row>
    <row r="1192" spans="1:9">
      <c r="A1192" s="59">
        <v>310801</v>
      </c>
      <c r="B1192" s="59" t="s">
        <v>3942</v>
      </c>
      <c r="C1192" s="57" t="s">
        <v>2794</v>
      </c>
      <c r="D1192" s="58">
        <v>12.99</v>
      </c>
      <c r="E1192" s="21" t="str">
        <f t="shared" si="90"/>
        <v>CAPACETE DE OBRA</v>
      </c>
      <c r="F1192" s="21" t="str">
        <f t="shared" si="91"/>
        <v>UND</v>
      </c>
      <c r="G1192">
        <f t="shared" si="92"/>
        <v>12.55</v>
      </c>
      <c r="H1192">
        <f t="shared" si="93"/>
        <v>9.92</v>
      </c>
      <c r="I1192">
        <f t="shared" si="94"/>
        <v>9.92</v>
      </c>
    </row>
    <row r="1193" spans="1:9">
      <c r="A1193" s="59">
        <v>310802</v>
      </c>
      <c r="B1193" s="59" t="s">
        <v>3943</v>
      </c>
      <c r="C1193" s="57" t="s">
        <v>2794</v>
      </c>
      <c r="D1193" s="58">
        <v>99.1</v>
      </c>
      <c r="E1193" s="21" t="str">
        <f t="shared" si="90"/>
        <v>UNIFORME DE OBRA (CALÇA E CAMISA)</v>
      </c>
      <c r="F1193" s="21" t="str">
        <f t="shared" si="91"/>
        <v>UND</v>
      </c>
      <c r="G1193">
        <f t="shared" si="92"/>
        <v>95.79</v>
      </c>
      <c r="H1193">
        <f t="shared" si="93"/>
        <v>75.71</v>
      </c>
      <c r="I1193">
        <f t="shared" si="94"/>
        <v>75.71</v>
      </c>
    </row>
    <row r="1194" spans="1:9">
      <c r="A1194" s="59">
        <v>310803</v>
      </c>
      <c r="B1194" s="59" t="s">
        <v>3944</v>
      </c>
      <c r="C1194" s="57" t="s">
        <v>2794</v>
      </c>
      <c r="D1194" s="58">
        <v>22.96</v>
      </c>
      <c r="E1194" s="21" t="str">
        <f t="shared" si="90"/>
        <v>VESTE DE SEGURANÇA</v>
      </c>
      <c r="F1194" s="21" t="str">
        <f t="shared" si="91"/>
        <v>UND</v>
      </c>
      <c r="G1194">
        <f t="shared" si="92"/>
        <v>22.19</v>
      </c>
      <c r="H1194">
        <f t="shared" si="93"/>
        <v>17.54</v>
      </c>
      <c r="I1194">
        <f t="shared" si="94"/>
        <v>17.54</v>
      </c>
    </row>
    <row r="1195" spans="1:9">
      <c r="A1195" s="59">
        <v>310804</v>
      </c>
      <c r="B1195" s="59" t="s">
        <v>3945</v>
      </c>
      <c r="C1195" s="57" t="s">
        <v>2794</v>
      </c>
      <c r="D1195" s="58">
        <v>48.35</v>
      </c>
      <c r="E1195" s="21" t="str">
        <f t="shared" si="90"/>
        <v>BOTA DE SEGURANÇA (PAR)</v>
      </c>
      <c r="F1195" s="21" t="str">
        <f t="shared" si="91"/>
        <v>UND</v>
      </c>
      <c r="G1195">
        <f t="shared" si="92"/>
        <v>46.74</v>
      </c>
      <c r="H1195">
        <f t="shared" si="93"/>
        <v>36.94</v>
      </c>
      <c r="I1195">
        <f t="shared" si="94"/>
        <v>36.94</v>
      </c>
    </row>
    <row r="1196" spans="1:9">
      <c r="A1196" s="59">
        <v>310805</v>
      </c>
      <c r="B1196" s="59" t="s">
        <v>3946</v>
      </c>
      <c r="C1196" s="57" t="s">
        <v>2794</v>
      </c>
      <c r="D1196" s="58">
        <v>4.93</v>
      </c>
      <c r="E1196" s="21" t="str">
        <f t="shared" si="90"/>
        <v>ÓCULOS DE PROTEÇÃO</v>
      </c>
      <c r="F1196" s="21" t="str">
        <f t="shared" si="91"/>
        <v>UND</v>
      </c>
      <c r="G1196">
        <f t="shared" si="92"/>
        <v>4.77</v>
      </c>
      <c r="H1196">
        <f t="shared" si="93"/>
        <v>3.77</v>
      </c>
      <c r="I1196">
        <f t="shared" si="94"/>
        <v>3.77</v>
      </c>
    </row>
    <row r="1197" spans="1:9">
      <c r="A1197" s="59">
        <v>310806</v>
      </c>
      <c r="B1197" s="59" t="s">
        <v>3947</v>
      </c>
      <c r="C1197" s="57" t="s">
        <v>2794</v>
      </c>
      <c r="D1197" s="58">
        <v>9.41</v>
      </c>
      <c r="E1197" s="21" t="str">
        <f t="shared" si="90"/>
        <v>LUVA DE RASPA (PAR)</v>
      </c>
      <c r="F1197" s="21" t="str">
        <f t="shared" si="91"/>
        <v>UND</v>
      </c>
      <c r="G1197">
        <f t="shared" si="92"/>
        <v>9.1</v>
      </c>
      <c r="H1197">
        <f t="shared" si="93"/>
        <v>7.19</v>
      </c>
      <c r="I1197">
        <f t="shared" si="94"/>
        <v>7.19</v>
      </c>
    </row>
    <row r="1198" spans="1:9">
      <c r="A1198" s="59">
        <v>310807</v>
      </c>
      <c r="B1198" s="59" t="s">
        <v>3948</v>
      </c>
      <c r="C1198" s="57" t="s">
        <v>2794</v>
      </c>
      <c r="D1198" s="58">
        <v>16.07</v>
      </c>
      <c r="E1198" s="21" t="str">
        <f t="shared" si="90"/>
        <v>CAPA DE CHUVA</v>
      </c>
      <c r="F1198" s="21" t="str">
        <f t="shared" si="91"/>
        <v>UND</v>
      </c>
      <c r="G1198">
        <f t="shared" si="92"/>
        <v>15.54</v>
      </c>
      <c r="H1198">
        <f t="shared" si="93"/>
        <v>12.28</v>
      </c>
      <c r="I1198">
        <f t="shared" si="94"/>
        <v>12.28</v>
      </c>
    </row>
    <row r="1199" spans="1:9">
      <c r="A1199" s="59">
        <v>310808</v>
      </c>
      <c r="B1199" s="59" t="s">
        <v>3949</v>
      </c>
      <c r="C1199" s="57" t="s">
        <v>2794</v>
      </c>
      <c r="D1199" s="58">
        <v>1.91</v>
      </c>
      <c r="E1199" s="21" t="str">
        <f t="shared" si="90"/>
        <v>MÁSCARA DE AR</v>
      </c>
      <c r="F1199" s="21" t="str">
        <f t="shared" si="91"/>
        <v>UND</v>
      </c>
      <c r="G1199">
        <f t="shared" si="92"/>
        <v>1.85</v>
      </c>
      <c r="H1199">
        <f t="shared" si="93"/>
        <v>1.46</v>
      </c>
      <c r="I1199">
        <f t="shared" si="94"/>
        <v>1.46</v>
      </c>
    </row>
    <row r="1200" spans="1:9">
      <c r="A1200" s="59">
        <v>310809</v>
      </c>
      <c r="B1200" s="59" t="s">
        <v>3950</v>
      </c>
      <c r="C1200" s="57" t="s">
        <v>2794</v>
      </c>
      <c r="D1200" s="58">
        <v>64.3</v>
      </c>
      <c r="E1200" s="21" t="str">
        <f t="shared" si="90"/>
        <v>CINTO DE SEGURANÇA</v>
      </c>
      <c r="F1200" s="21" t="str">
        <f t="shared" si="91"/>
        <v>UND</v>
      </c>
      <c r="G1200">
        <f t="shared" si="92"/>
        <v>62.15</v>
      </c>
      <c r="H1200">
        <f t="shared" si="93"/>
        <v>49.12</v>
      </c>
      <c r="I1200">
        <f t="shared" si="94"/>
        <v>49.12</v>
      </c>
    </row>
    <row r="1201" ht="30" spans="1:9">
      <c r="A1201" s="56">
        <v>3109</v>
      </c>
      <c r="B1201" s="56" t="s">
        <v>3951</v>
      </c>
      <c r="C1201" s="57"/>
      <c r="D1201" s="58"/>
      <c r="E1201" s="21" t="str">
        <f t="shared" si="90"/>
        <v>ENCARGOS COMPLEMENTARES - FERRAMENTAS MANUAIS</v>
      </c>
      <c r="F1201" s="21" t="str">
        <f t="shared" si="91"/>
        <v/>
      </c>
      <c r="G1201">
        <f t="shared" si="92"/>
        <v>0</v>
      </c>
      <c r="H1201">
        <f t="shared" si="93"/>
        <v>0</v>
      </c>
      <c r="I1201">
        <f t="shared" si="94"/>
        <v>0</v>
      </c>
    </row>
    <row r="1202" spans="1:9">
      <c r="A1202" s="59">
        <v>310901</v>
      </c>
      <c r="B1202" s="59" t="s">
        <v>3952</v>
      </c>
      <c r="C1202" s="57" t="s">
        <v>2794</v>
      </c>
      <c r="D1202" s="58">
        <v>64.8</v>
      </c>
      <c r="E1202" s="21" t="str">
        <f t="shared" si="90"/>
        <v>PICARETA COM CABO</v>
      </c>
      <c r="F1202" s="21" t="str">
        <f t="shared" si="91"/>
        <v>UND</v>
      </c>
      <c r="G1202">
        <f t="shared" si="92"/>
        <v>62.63</v>
      </c>
      <c r="H1202">
        <f t="shared" si="93"/>
        <v>49.5</v>
      </c>
      <c r="I1202">
        <f t="shared" si="94"/>
        <v>49.5</v>
      </c>
    </row>
    <row r="1203" spans="1:9">
      <c r="A1203" s="59">
        <v>310902</v>
      </c>
      <c r="B1203" s="59" t="s">
        <v>3953</v>
      </c>
      <c r="C1203" s="57" t="s">
        <v>2794</v>
      </c>
      <c r="D1203" s="58">
        <v>30.11</v>
      </c>
      <c r="E1203" s="21" t="str">
        <f t="shared" si="90"/>
        <v>PÁ DE PEDREIRO COM CABO</v>
      </c>
      <c r="F1203" s="21" t="str">
        <f t="shared" si="91"/>
        <v>UND</v>
      </c>
      <c r="G1203">
        <f t="shared" si="92"/>
        <v>29.1</v>
      </c>
      <c r="H1203">
        <f t="shared" si="93"/>
        <v>23</v>
      </c>
      <c r="I1203">
        <f t="shared" si="94"/>
        <v>23</v>
      </c>
    </row>
    <row r="1204" spans="1:9">
      <c r="A1204" s="59">
        <v>310903</v>
      </c>
      <c r="B1204" s="59" t="s">
        <v>3954</v>
      </c>
      <c r="C1204" s="57" t="s">
        <v>2794</v>
      </c>
      <c r="D1204" s="58">
        <v>43.34</v>
      </c>
      <c r="E1204" s="21" t="str">
        <f t="shared" si="90"/>
        <v>ENXADA COM CABO</v>
      </c>
      <c r="F1204" s="21" t="str">
        <f t="shared" si="91"/>
        <v>UND</v>
      </c>
      <c r="G1204">
        <f t="shared" si="92"/>
        <v>41.89</v>
      </c>
      <c r="H1204">
        <f t="shared" si="93"/>
        <v>33.11</v>
      </c>
      <c r="I1204">
        <f t="shared" si="94"/>
        <v>33.11</v>
      </c>
    </row>
    <row r="1205" spans="1:9">
      <c r="A1205" s="59">
        <v>310904</v>
      </c>
      <c r="B1205" s="59" t="s">
        <v>3955</v>
      </c>
      <c r="C1205" s="57" t="s">
        <v>2794</v>
      </c>
      <c r="D1205" s="58">
        <v>61.54</v>
      </c>
      <c r="E1205" s="21" t="str">
        <f t="shared" si="90"/>
        <v>SERROTE 26"</v>
      </c>
      <c r="F1205" s="21" t="str">
        <f t="shared" si="91"/>
        <v>UND</v>
      </c>
      <c r="G1205">
        <f t="shared" si="92"/>
        <v>59.48</v>
      </c>
      <c r="H1205">
        <f t="shared" si="93"/>
        <v>47.01</v>
      </c>
      <c r="I1205">
        <f t="shared" si="94"/>
        <v>47.01</v>
      </c>
    </row>
    <row r="1206" spans="1:9">
      <c r="A1206" s="59">
        <v>310905</v>
      </c>
      <c r="B1206" s="59" t="s">
        <v>3956</v>
      </c>
      <c r="C1206" s="57" t="s">
        <v>2794</v>
      </c>
      <c r="D1206" s="58">
        <v>25.22</v>
      </c>
      <c r="E1206" s="21" t="str">
        <f t="shared" si="90"/>
        <v>MARTELO COM CABO</v>
      </c>
      <c r="F1206" s="21" t="str">
        <f t="shared" si="91"/>
        <v>UND</v>
      </c>
      <c r="G1206">
        <f t="shared" si="92"/>
        <v>24.38</v>
      </c>
      <c r="H1206">
        <f t="shared" si="93"/>
        <v>19.27</v>
      </c>
      <c r="I1206">
        <f t="shared" si="94"/>
        <v>19.27</v>
      </c>
    </row>
    <row r="1207" spans="1:9">
      <c r="A1207" s="59">
        <v>310906</v>
      </c>
      <c r="B1207" s="59" t="s">
        <v>3957</v>
      </c>
      <c r="C1207" s="57" t="s">
        <v>2794</v>
      </c>
      <c r="D1207" s="58">
        <v>32.16</v>
      </c>
      <c r="E1207" s="21" t="str">
        <f t="shared" si="90"/>
        <v>NIVEL DE PEDREIRO</v>
      </c>
      <c r="F1207" s="21" t="str">
        <f t="shared" si="91"/>
        <v>UND</v>
      </c>
      <c r="G1207">
        <f t="shared" si="92"/>
        <v>31.09</v>
      </c>
      <c r="H1207">
        <f t="shared" si="93"/>
        <v>24.57</v>
      </c>
      <c r="I1207">
        <f t="shared" si="94"/>
        <v>24.57</v>
      </c>
    </row>
    <row r="1208" spans="1:9">
      <c r="A1208" s="59">
        <v>310907</v>
      </c>
      <c r="B1208" s="59" t="s">
        <v>3958</v>
      </c>
      <c r="C1208" s="57" t="s">
        <v>2794</v>
      </c>
      <c r="D1208" s="58">
        <v>24.77</v>
      </c>
      <c r="E1208" s="21" t="str">
        <f t="shared" si="90"/>
        <v>ALICATE UNIVERSAL</v>
      </c>
      <c r="F1208" s="21" t="str">
        <f t="shared" si="91"/>
        <v>UND</v>
      </c>
      <c r="G1208">
        <f t="shared" si="92"/>
        <v>23.94</v>
      </c>
      <c r="H1208">
        <f t="shared" si="93"/>
        <v>18.92</v>
      </c>
      <c r="I1208">
        <f t="shared" si="94"/>
        <v>18.92</v>
      </c>
    </row>
    <row r="1209" spans="1:9">
      <c r="A1209" s="59">
        <v>310908</v>
      </c>
      <c r="B1209" s="59" t="s">
        <v>3959</v>
      </c>
      <c r="C1209" s="57" t="s">
        <v>2794</v>
      </c>
      <c r="D1209" s="58">
        <v>114.67</v>
      </c>
      <c r="E1209" s="21" t="str">
        <f t="shared" si="90"/>
        <v>MARRETA 5 KG COM CABO</v>
      </c>
      <c r="F1209" s="21" t="str">
        <f t="shared" si="91"/>
        <v>UND</v>
      </c>
      <c r="G1209">
        <f t="shared" si="92"/>
        <v>110.83</v>
      </c>
      <c r="H1209">
        <f t="shared" si="93"/>
        <v>87.6</v>
      </c>
      <c r="I1209">
        <f t="shared" si="94"/>
        <v>87.6</v>
      </c>
    </row>
    <row r="1210" spans="1:9">
      <c r="A1210" s="59">
        <v>310909</v>
      </c>
      <c r="B1210" s="59" t="s">
        <v>3960</v>
      </c>
      <c r="C1210" s="57" t="s">
        <v>2794</v>
      </c>
      <c r="D1210" s="58">
        <v>55.63</v>
      </c>
      <c r="E1210" s="21" t="str">
        <f t="shared" si="90"/>
        <v>CHAVE DE GRIFO 10"</v>
      </c>
      <c r="F1210" s="21" t="str">
        <f t="shared" si="91"/>
        <v>UND</v>
      </c>
      <c r="G1210">
        <f t="shared" si="92"/>
        <v>53.77</v>
      </c>
      <c r="H1210">
        <f t="shared" si="93"/>
        <v>42.5</v>
      </c>
      <c r="I1210">
        <f t="shared" si="94"/>
        <v>42.5</v>
      </c>
    </row>
    <row r="1211" spans="1:9">
      <c r="A1211" s="59">
        <v>310910</v>
      </c>
      <c r="B1211" s="59" t="s">
        <v>3961</v>
      </c>
      <c r="C1211" s="57" t="s">
        <v>2794</v>
      </c>
      <c r="D1211" s="58">
        <v>36.09</v>
      </c>
      <c r="E1211" s="21" t="str">
        <f t="shared" si="90"/>
        <v>JOGO DE CHAVE DE FENDA</v>
      </c>
      <c r="F1211" s="21" t="str">
        <f t="shared" si="91"/>
        <v>UND</v>
      </c>
      <c r="G1211">
        <f t="shared" si="92"/>
        <v>34.88</v>
      </c>
      <c r="H1211">
        <f t="shared" si="93"/>
        <v>27.57</v>
      </c>
      <c r="I1211">
        <f t="shared" si="94"/>
        <v>27.57</v>
      </c>
    </row>
    <row r="1212" spans="1:9">
      <c r="A1212" s="59">
        <v>310911</v>
      </c>
      <c r="B1212" s="59" t="s">
        <v>3962</v>
      </c>
      <c r="C1212" s="57" t="s">
        <v>2794</v>
      </c>
      <c r="D1212" s="58">
        <v>35.19</v>
      </c>
      <c r="E1212" s="21" t="str">
        <f t="shared" si="90"/>
        <v>CAVADEIRA DE BRAÇO</v>
      </c>
      <c r="F1212" s="21" t="str">
        <f t="shared" si="91"/>
        <v>UND</v>
      </c>
      <c r="G1212">
        <f t="shared" si="92"/>
        <v>34.01</v>
      </c>
      <c r="H1212">
        <f t="shared" si="93"/>
        <v>26.88</v>
      </c>
      <c r="I1212">
        <f t="shared" si="94"/>
        <v>26.88</v>
      </c>
    </row>
    <row r="1213" spans="1:9">
      <c r="A1213" s="59">
        <v>310912</v>
      </c>
      <c r="B1213" s="59" t="s">
        <v>3963</v>
      </c>
      <c r="C1213" s="57" t="s">
        <v>2794</v>
      </c>
      <c r="D1213" s="58">
        <v>428.8</v>
      </c>
      <c r="E1213" s="21" t="str">
        <f t="shared" si="90"/>
        <v>SERRA TICO-TICO</v>
      </c>
      <c r="F1213" s="21" t="str">
        <f t="shared" si="91"/>
        <v>UND</v>
      </c>
      <c r="G1213">
        <f t="shared" si="92"/>
        <v>414.45</v>
      </c>
      <c r="H1213">
        <f t="shared" si="93"/>
        <v>327.58</v>
      </c>
      <c r="I1213">
        <f t="shared" si="94"/>
        <v>327.58</v>
      </c>
    </row>
    <row r="1214" spans="1:9">
      <c r="A1214" s="59">
        <v>310913</v>
      </c>
      <c r="B1214" s="59" t="s">
        <v>3964</v>
      </c>
      <c r="C1214" s="57" t="s">
        <v>2794</v>
      </c>
      <c r="D1214" s="58">
        <v>621.24</v>
      </c>
      <c r="E1214" s="21" t="str">
        <f t="shared" si="90"/>
        <v>SERRA DE DISCO (CIRCULAR)</v>
      </c>
      <c r="F1214" s="21" t="str">
        <f t="shared" si="91"/>
        <v>UND</v>
      </c>
      <c r="G1214">
        <f t="shared" si="92"/>
        <v>600.45</v>
      </c>
      <c r="H1214">
        <f t="shared" si="93"/>
        <v>474.59</v>
      </c>
      <c r="I1214">
        <f t="shared" si="94"/>
        <v>474.59</v>
      </c>
    </row>
    <row r="1215" spans="1:9">
      <c r="A1215" s="59">
        <v>310914</v>
      </c>
      <c r="B1215" s="59" t="s">
        <v>3965</v>
      </c>
      <c r="C1215" s="57" t="s">
        <v>2794</v>
      </c>
      <c r="D1215" s="58">
        <v>147.31</v>
      </c>
      <c r="E1215" s="21" t="str">
        <f t="shared" si="90"/>
        <v>CARRINHO DE MÃO</v>
      </c>
      <c r="F1215" s="21" t="str">
        <f t="shared" si="91"/>
        <v>UND</v>
      </c>
      <c r="G1215">
        <f t="shared" si="92"/>
        <v>142.39</v>
      </c>
      <c r="H1215">
        <f t="shared" si="93"/>
        <v>112.54</v>
      </c>
      <c r="I1215">
        <f t="shared" si="94"/>
        <v>112.54</v>
      </c>
    </row>
    <row r="1216" ht="30" spans="1:9">
      <c r="A1216" s="56">
        <v>3110</v>
      </c>
      <c r="B1216" s="56" t="s">
        <v>3966</v>
      </c>
      <c r="C1216" s="57"/>
      <c r="D1216" s="58"/>
      <c r="E1216" s="21" t="str">
        <f t="shared" si="90"/>
        <v>ENCARGOS COMPLEMENTARES - ALIMENTAÇÃO</v>
      </c>
      <c r="F1216" s="21" t="str">
        <f t="shared" si="91"/>
        <v/>
      </c>
      <c r="G1216">
        <f t="shared" si="92"/>
        <v>0</v>
      </c>
      <c r="H1216">
        <f t="shared" si="93"/>
        <v>0</v>
      </c>
      <c r="I1216">
        <f t="shared" si="94"/>
        <v>0</v>
      </c>
    </row>
    <row r="1217" ht="30" spans="1:9">
      <c r="A1217" s="59">
        <v>311001</v>
      </c>
      <c r="B1217" s="59" t="s">
        <v>3967</v>
      </c>
      <c r="C1217" s="57" t="s">
        <v>2794</v>
      </c>
      <c r="D1217" s="58">
        <v>13.09</v>
      </c>
      <c r="E1217" s="21" t="str">
        <f t="shared" ref="E1217:E1269" si="95">UPPER(B1217)</f>
        <v>FORNECIMENTO REFEIÇÃO INDUSTRIAL (MARMITEX)</v>
      </c>
      <c r="F1217" s="21" t="str">
        <f t="shared" ref="F1217:F1269" si="96">UPPER(C1217)</f>
        <v>UND</v>
      </c>
      <c r="G1217">
        <f t="shared" si="92"/>
        <v>12.65</v>
      </c>
      <c r="H1217">
        <f t="shared" si="93"/>
        <v>10</v>
      </c>
      <c r="I1217">
        <f t="shared" si="94"/>
        <v>10</v>
      </c>
    </row>
    <row r="1218" ht="30" spans="1:9">
      <c r="A1218" s="56">
        <v>3120</v>
      </c>
      <c r="B1218" s="56" t="s">
        <v>3968</v>
      </c>
      <c r="C1218" s="57"/>
      <c r="D1218" s="58"/>
      <c r="E1218" s="21" t="str">
        <f t="shared" si="95"/>
        <v>MÃO DE OBRA (MENSALISTAS - COM DESONERAÇÃO - LEIS SOCIAIS = 51,04%)</v>
      </c>
      <c r="F1218" s="21" t="str">
        <f t="shared" si="96"/>
        <v/>
      </c>
      <c r="G1218">
        <f t="shared" si="92"/>
        <v>0</v>
      </c>
      <c r="H1218">
        <f t="shared" si="93"/>
        <v>0</v>
      </c>
      <c r="I1218">
        <f t="shared" si="94"/>
        <v>0</v>
      </c>
    </row>
    <row r="1219" ht="30" spans="1:9">
      <c r="A1219" s="59">
        <v>312001</v>
      </c>
      <c r="B1219" s="59" t="s">
        <v>3969</v>
      </c>
      <c r="C1219" s="57" t="s">
        <v>2859</v>
      </c>
      <c r="D1219" s="60">
        <v>6413.76</v>
      </c>
      <c r="E1219" s="21" t="str">
        <f t="shared" si="95"/>
        <v>TECNICO SEGUNDO GRAU -A-(LEIS SOCIAIS = 51,04%)</v>
      </c>
      <c r="F1219" s="21" t="str">
        <f t="shared" si="96"/>
        <v>MS</v>
      </c>
      <c r="G1219">
        <f t="shared" si="92"/>
        <v>6199.15</v>
      </c>
      <c r="H1219">
        <f t="shared" si="93"/>
        <v>4899.74</v>
      </c>
      <c r="I1219">
        <f t="shared" si="94"/>
        <v>4899.74</v>
      </c>
    </row>
    <row r="1220" ht="30" spans="1:9">
      <c r="A1220" s="59">
        <v>312002</v>
      </c>
      <c r="B1220" s="59" t="s">
        <v>3970</v>
      </c>
      <c r="C1220" s="57" t="s">
        <v>2859</v>
      </c>
      <c r="D1220" s="60">
        <v>23470.32</v>
      </c>
      <c r="E1220" s="21" t="str">
        <f t="shared" si="95"/>
        <v>ENGENHEIRO SENIOR (LEIS SOCIAIS = 51,04%)</v>
      </c>
      <c r="F1220" s="21" t="str">
        <f t="shared" si="96"/>
        <v>MS</v>
      </c>
      <c r="G1220">
        <f t="shared" si="92"/>
        <v>22684.99</v>
      </c>
      <c r="H1220">
        <f t="shared" si="93"/>
        <v>17929.96</v>
      </c>
      <c r="I1220">
        <f t="shared" si="94"/>
        <v>17929.96</v>
      </c>
    </row>
    <row r="1221" spans="1:9">
      <c r="A1221" s="59">
        <v>312003</v>
      </c>
      <c r="B1221" s="59" t="s">
        <v>3971</v>
      </c>
      <c r="C1221" s="57" t="s">
        <v>2859</v>
      </c>
      <c r="D1221" s="60">
        <v>10083.28</v>
      </c>
      <c r="E1221" s="21" t="str">
        <f t="shared" si="95"/>
        <v>PROGRAMADOR (LEIS SOCIAIS = 51,04%)</v>
      </c>
      <c r="F1221" s="21" t="str">
        <f t="shared" si="96"/>
        <v>MS</v>
      </c>
      <c r="G1221">
        <f t="shared" si="92"/>
        <v>9745.89</v>
      </c>
      <c r="H1221">
        <f t="shared" si="93"/>
        <v>7703.04</v>
      </c>
      <c r="I1221">
        <f t="shared" si="94"/>
        <v>7703.04</v>
      </c>
    </row>
    <row r="1222" spans="1:9">
      <c r="A1222" s="59">
        <v>312004</v>
      </c>
      <c r="B1222" s="59" t="s">
        <v>3972</v>
      </c>
      <c r="C1222" s="57" t="s">
        <v>2859</v>
      </c>
      <c r="D1222" s="60">
        <v>3222.69</v>
      </c>
      <c r="E1222" s="21" t="str">
        <f t="shared" si="95"/>
        <v>DIGITADOR - 6 HORAS (LEIS SOCIAIS = 51,04%)</v>
      </c>
      <c r="F1222" s="21" t="str">
        <f t="shared" si="96"/>
        <v>MS</v>
      </c>
      <c r="G1222">
        <f t="shared" si="92"/>
        <v>3114.86</v>
      </c>
      <c r="H1222">
        <f t="shared" si="93"/>
        <v>2461.95</v>
      </c>
      <c r="I1222">
        <f t="shared" si="94"/>
        <v>2461.95</v>
      </c>
    </row>
    <row r="1223" spans="1:9">
      <c r="A1223" s="59">
        <v>312005</v>
      </c>
      <c r="B1223" s="59" t="s">
        <v>3973</v>
      </c>
      <c r="C1223" s="57" t="s">
        <v>2859</v>
      </c>
      <c r="D1223" s="60">
        <v>16975.49</v>
      </c>
      <c r="E1223" s="21" t="str">
        <f t="shared" si="95"/>
        <v>ENGENHEIRO JUNIOR(LEIS SOCIAIS = 51,04%)</v>
      </c>
      <c r="F1223" s="21" t="str">
        <f t="shared" si="96"/>
        <v>MS</v>
      </c>
      <c r="G1223">
        <f t="shared" si="92"/>
        <v>16407.48</v>
      </c>
      <c r="H1223">
        <f t="shared" si="93"/>
        <v>12968.29</v>
      </c>
      <c r="I1223">
        <f t="shared" si="94"/>
        <v>12968.29</v>
      </c>
    </row>
    <row r="1224" ht="30" spans="1:9">
      <c r="A1224" s="59">
        <v>312006</v>
      </c>
      <c r="B1224" s="59" t="s">
        <v>3974</v>
      </c>
      <c r="C1224" s="57" t="s">
        <v>2859</v>
      </c>
      <c r="D1224" s="60">
        <v>5108.86</v>
      </c>
      <c r="E1224" s="21" t="str">
        <f t="shared" si="95"/>
        <v>TECNICO SEGUNDO GRAU -B(LEIS SOCIAIS = 51,04%)</v>
      </c>
      <c r="F1224" s="21" t="str">
        <f t="shared" si="96"/>
        <v>MS</v>
      </c>
      <c r="G1224">
        <f t="shared" ref="G1224:G1240" si="97">ROUND(H1224*(1+$G$1),2)</f>
        <v>4937.91</v>
      </c>
      <c r="H1224">
        <f t="shared" ref="H1224:H1240" si="98">I1224</f>
        <v>3902.87</v>
      </c>
      <c r="I1224">
        <f t="shared" ref="I1224:I1240" si="99">ROUND(D1224/(1+$E$1),2)</f>
        <v>3902.87</v>
      </c>
    </row>
    <row r="1225" ht="30" spans="1:9">
      <c r="A1225" s="59">
        <v>312007</v>
      </c>
      <c r="B1225" s="59" t="s">
        <v>3975</v>
      </c>
      <c r="C1225" s="57" t="s">
        <v>2859</v>
      </c>
      <c r="D1225" s="60">
        <v>4507.82</v>
      </c>
      <c r="E1225" s="21" t="str">
        <f t="shared" si="95"/>
        <v>TECNICO SEGUNDO GRAU-C-(LEIS SOCIAIS = 51,04%)</v>
      </c>
      <c r="F1225" s="21" t="str">
        <f t="shared" si="96"/>
        <v>MS</v>
      </c>
      <c r="G1225">
        <f t="shared" si="97"/>
        <v>4356.98</v>
      </c>
      <c r="H1225">
        <f t="shared" si="98"/>
        <v>3443.71</v>
      </c>
      <c r="I1225">
        <f t="shared" si="99"/>
        <v>3443.71</v>
      </c>
    </row>
    <row r="1226" ht="30" spans="1:9">
      <c r="A1226" s="59">
        <v>312008</v>
      </c>
      <c r="B1226" s="59" t="s">
        <v>3976</v>
      </c>
      <c r="C1226" s="57" t="s">
        <v>2859</v>
      </c>
      <c r="D1226" s="60">
        <v>14472.47</v>
      </c>
      <c r="E1226" s="21" t="str">
        <f t="shared" si="95"/>
        <v>GERENTE DE PROJETO (LEIS SOCIAIS = 51,04%)</v>
      </c>
      <c r="F1226" s="21" t="str">
        <f t="shared" si="96"/>
        <v>MS</v>
      </c>
      <c r="G1226">
        <f t="shared" si="97"/>
        <v>13988.22</v>
      </c>
      <c r="H1226">
        <f t="shared" si="98"/>
        <v>11056.13</v>
      </c>
      <c r="I1226">
        <f t="shared" si="99"/>
        <v>11056.13</v>
      </c>
    </row>
    <row r="1227" ht="30" spans="1:9">
      <c r="A1227" s="59">
        <v>312009</v>
      </c>
      <c r="B1227" s="59" t="s">
        <v>3977</v>
      </c>
      <c r="C1227" s="57" t="s">
        <v>2859</v>
      </c>
      <c r="D1227" s="60">
        <v>11427.71</v>
      </c>
      <c r="E1227" s="21" t="str">
        <f t="shared" si="95"/>
        <v>ANALISTA DE SISTEMAS(LEIS SOCIAIS = 51,04%)</v>
      </c>
      <c r="F1227" s="21" t="str">
        <f t="shared" si="96"/>
        <v>MS</v>
      </c>
      <c r="G1227">
        <f t="shared" si="97"/>
        <v>11045.34</v>
      </c>
      <c r="H1227">
        <f t="shared" si="98"/>
        <v>8730.11</v>
      </c>
      <c r="I1227">
        <f t="shared" si="99"/>
        <v>8730.11</v>
      </c>
    </row>
    <row r="1228" ht="30" spans="1:9">
      <c r="A1228" s="59">
        <v>312010</v>
      </c>
      <c r="B1228" s="59" t="s">
        <v>3978</v>
      </c>
      <c r="C1228" s="57" t="s">
        <v>2859</v>
      </c>
      <c r="D1228" s="60">
        <v>11427.71</v>
      </c>
      <c r="E1228" s="21" t="str">
        <f t="shared" si="95"/>
        <v>ANALISTA DESENVOLVIMENTO (LEIS SOCIAIS = 51,04%)</v>
      </c>
      <c r="F1228" s="21" t="str">
        <f t="shared" si="96"/>
        <v>MS</v>
      </c>
      <c r="G1228">
        <f t="shared" si="97"/>
        <v>11045.34</v>
      </c>
      <c r="H1228">
        <f t="shared" si="98"/>
        <v>8730.11</v>
      </c>
      <c r="I1228">
        <f t="shared" si="99"/>
        <v>8730.11</v>
      </c>
    </row>
    <row r="1229" ht="30" spans="1:9">
      <c r="A1229" s="59">
        <v>312011</v>
      </c>
      <c r="B1229" s="59" t="s">
        <v>3979</v>
      </c>
      <c r="C1229" s="57" t="s">
        <v>2859</v>
      </c>
      <c r="D1229" s="60">
        <v>12169.13</v>
      </c>
      <c r="E1229" s="21" t="str">
        <f t="shared" si="95"/>
        <v>GERENTE BD/SERVIDORES/REDES (LEIS SOCIAIS = 51,04%)</v>
      </c>
      <c r="F1229" s="21" t="str">
        <f t="shared" si="96"/>
        <v>MS</v>
      </c>
      <c r="G1229">
        <f t="shared" si="97"/>
        <v>11761.94</v>
      </c>
      <c r="H1229">
        <f t="shared" si="98"/>
        <v>9296.51</v>
      </c>
      <c r="I1229">
        <f t="shared" si="99"/>
        <v>9296.51</v>
      </c>
    </row>
    <row r="1230" spans="1:9">
      <c r="A1230" s="59">
        <v>312012</v>
      </c>
      <c r="B1230" s="59" t="s">
        <v>3980</v>
      </c>
      <c r="C1230" s="57" t="s">
        <v>2859</v>
      </c>
      <c r="D1230" s="60">
        <v>11052.07</v>
      </c>
      <c r="E1230" s="21" t="str">
        <f t="shared" si="95"/>
        <v>DESIGNER GRÁFICO(LEIS SOCIAIS = 51,04%)</v>
      </c>
      <c r="F1230" s="21" t="str">
        <f t="shared" si="96"/>
        <v>MS</v>
      </c>
      <c r="G1230">
        <f>ROUND(H1230*(1+$G$1),2)</f>
        <v>10682.26</v>
      </c>
      <c r="H1230">
        <f t="shared" si="98"/>
        <v>8443.14</v>
      </c>
      <c r="I1230">
        <f t="shared" si="99"/>
        <v>8443.14</v>
      </c>
    </row>
    <row r="1231" ht="30" spans="1:9">
      <c r="A1231" s="59">
        <v>312013</v>
      </c>
      <c r="B1231" s="59" t="s">
        <v>3981</v>
      </c>
      <c r="C1231" s="57" t="s">
        <v>2859</v>
      </c>
      <c r="D1231" s="60">
        <v>11437.6</v>
      </c>
      <c r="E1231" s="21" t="str">
        <f t="shared" si="95"/>
        <v>ANALISTA SISTEMAS/SUPORTE(LEIS SOCIAIS = 51,04%)</v>
      </c>
      <c r="F1231" s="21" t="str">
        <f t="shared" si="96"/>
        <v>MS</v>
      </c>
      <c r="G1231">
        <f t="shared" si="97"/>
        <v>11054.89</v>
      </c>
      <c r="H1231">
        <f t="shared" si="98"/>
        <v>8737.66</v>
      </c>
      <c r="I1231">
        <f t="shared" si="99"/>
        <v>8737.66</v>
      </c>
    </row>
    <row r="1232" ht="30" spans="1:9">
      <c r="A1232" s="59">
        <v>312014</v>
      </c>
      <c r="B1232" s="59" t="s">
        <v>3982</v>
      </c>
      <c r="C1232" s="57" t="s">
        <v>2859</v>
      </c>
      <c r="D1232" s="60">
        <v>25870.53</v>
      </c>
      <c r="E1232" s="21" t="str">
        <f t="shared" si="95"/>
        <v>COORDENADOR TECNICO ESPECIALISTA (LEIS SOCIAIS = 51,04%)</v>
      </c>
      <c r="F1232" s="21" t="str">
        <f t="shared" si="96"/>
        <v>MS</v>
      </c>
      <c r="G1232">
        <f t="shared" si="97"/>
        <v>25004.88</v>
      </c>
      <c r="H1232">
        <f t="shared" si="98"/>
        <v>19763.58</v>
      </c>
      <c r="I1232">
        <f t="shared" si="99"/>
        <v>19763.58</v>
      </c>
    </row>
    <row r="1233" spans="1:9">
      <c r="A1233" s="59">
        <v>312015</v>
      </c>
      <c r="B1233" s="59" t="s">
        <v>3983</v>
      </c>
      <c r="C1233" s="57" t="s">
        <v>2859</v>
      </c>
      <c r="D1233" s="60">
        <v>5883.89</v>
      </c>
      <c r="E1233" s="21" t="str">
        <f t="shared" si="95"/>
        <v>COTADOR(LEIS SOCIAIS = 51,04%)</v>
      </c>
      <c r="F1233" s="21" t="str">
        <f t="shared" si="96"/>
        <v>MS</v>
      </c>
      <c r="G1233">
        <f t="shared" si="97"/>
        <v>5687.01</v>
      </c>
      <c r="H1233">
        <f t="shared" si="98"/>
        <v>4494.95</v>
      </c>
      <c r="I1233">
        <f t="shared" si="99"/>
        <v>4494.95</v>
      </c>
    </row>
    <row r="1234" ht="30" spans="1:9">
      <c r="A1234" s="59">
        <v>312016</v>
      </c>
      <c r="B1234" s="59" t="s">
        <v>3984</v>
      </c>
      <c r="C1234" s="57" t="s">
        <v>2859</v>
      </c>
      <c r="D1234" s="60">
        <v>14472.47</v>
      </c>
      <c r="E1234" s="21" t="str">
        <f t="shared" si="95"/>
        <v>TECNICO NIVEL SUPERIOR (LEIS SOCIAIS = 51,04%)</v>
      </c>
      <c r="F1234" s="21" t="str">
        <f t="shared" si="96"/>
        <v>MS</v>
      </c>
      <c r="G1234">
        <f t="shared" si="97"/>
        <v>13988.22</v>
      </c>
      <c r="H1234">
        <f t="shared" si="98"/>
        <v>11056.13</v>
      </c>
      <c r="I1234">
        <f t="shared" si="99"/>
        <v>11056.13</v>
      </c>
    </row>
    <row r="1235" spans="1:9">
      <c r="A1235" s="59">
        <v>312017</v>
      </c>
      <c r="B1235" s="59" t="s">
        <v>3985</v>
      </c>
      <c r="C1235" s="57" t="s">
        <v>2859</v>
      </c>
      <c r="D1235" s="60">
        <v>19377.69</v>
      </c>
      <c r="E1235" s="21" t="str">
        <f t="shared" si="95"/>
        <v>ENGENHEIRO PLENO (LEIS SOCIAIS = 51,04%)</v>
      </c>
      <c r="F1235" s="21" t="str">
        <f t="shared" si="96"/>
        <v>MS</v>
      </c>
      <c r="G1235">
        <f t="shared" si="97"/>
        <v>18729.3</v>
      </c>
      <c r="H1235">
        <f t="shared" si="98"/>
        <v>14803.43</v>
      </c>
      <c r="I1235">
        <f t="shared" si="99"/>
        <v>14803.43</v>
      </c>
    </row>
    <row r="1236" spans="1:9">
      <c r="A1236" s="59">
        <v>312018</v>
      </c>
      <c r="B1236" s="59" t="s">
        <v>3986</v>
      </c>
      <c r="C1236" s="57" t="s">
        <v>2859</v>
      </c>
      <c r="D1236" s="60">
        <v>2753.32</v>
      </c>
      <c r="E1236" s="21" t="str">
        <f t="shared" si="95"/>
        <v>ALMOXARIFE (LEIS SOCIAIS = 51,04%)</v>
      </c>
      <c r="F1236" s="21" t="str">
        <f t="shared" si="96"/>
        <v>MS</v>
      </c>
      <c r="G1236">
        <f t="shared" si="97"/>
        <v>2661.2</v>
      </c>
      <c r="H1236">
        <f t="shared" si="98"/>
        <v>2103.38</v>
      </c>
      <c r="I1236">
        <f t="shared" si="99"/>
        <v>2103.38</v>
      </c>
    </row>
    <row r="1237" ht="30" spans="1:9">
      <c r="A1237" s="59">
        <v>312019</v>
      </c>
      <c r="B1237" s="59" t="s">
        <v>3987</v>
      </c>
      <c r="C1237" s="57" t="s">
        <v>2859</v>
      </c>
      <c r="D1237" s="60">
        <v>4981.65</v>
      </c>
      <c r="E1237" s="21" t="str">
        <f t="shared" si="95"/>
        <v>MESTRE OBRAS SENIOR (LEIS SOCIAIS = 51,04%)</v>
      </c>
      <c r="F1237" s="21" t="str">
        <f t="shared" si="96"/>
        <v>MS</v>
      </c>
      <c r="G1237">
        <f t="shared" si="97"/>
        <v>4814.96</v>
      </c>
      <c r="H1237">
        <f t="shared" si="98"/>
        <v>3805.69</v>
      </c>
      <c r="I1237">
        <f t="shared" si="99"/>
        <v>3805.69</v>
      </c>
    </row>
    <row r="1238" ht="30" spans="1:9">
      <c r="A1238" s="59">
        <v>312020</v>
      </c>
      <c r="B1238" s="59" t="s">
        <v>3988</v>
      </c>
      <c r="C1238" s="57" t="s">
        <v>2859</v>
      </c>
      <c r="D1238" s="60">
        <v>2022.59</v>
      </c>
      <c r="E1238" s="21" t="str">
        <f t="shared" si="95"/>
        <v>VIGIA (LEIS SOCIAIS =52,25%)(LEIS SOCIAIS = 51,04%)</v>
      </c>
      <c r="F1238" s="21" t="str">
        <f t="shared" si="96"/>
        <v>MS</v>
      </c>
      <c r="G1238">
        <f t="shared" si="97"/>
        <v>1954.91</v>
      </c>
      <c r="H1238">
        <f t="shared" si="98"/>
        <v>1545.14</v>
      </c>
      <c r="I1238">
        <f t="shared" si="99"/>
        <v>1545.14</v>
      </c>
    </row>
    <row r="1239" ht="30" spans="1:9">
      <c r="A1239" s="59">
        <v>312021</v>
      </c>
      <c r="B1239" s="59" t="s">
        <v>3989</v>
      </c>
      <c r="C1239" s="57" t="s">
        <v>2859</v>
      </c>
      <c r="D1239" s="60">
        <v>2022.59</v>
      </c>
      <c r="E1239" s="21" t="str">
        <f t="shared" si="95"/>
        <v>AUX ALMOXARIFE (LEIS SOCIAIS=52,25%)(LEIS SOCIAIS = 51,04%)</v>
      </c>
      <c r="F1239" s="21" t="str">
        <f t="shared" si="96"/>
        <v>MS</v>
      </c>
      <c r="G1239">
        <f t="shared" si="97"/>
        <v>1954.91</v>
      </c>
      <c r="H1239">
        <f t="shared" si="98"/>
        <v>1545.14</v>
      </c>
      <c r="I1239">
        <f t="shared" si="99"/>
        <v>1545.14</v>
      </c>
    </row>
    <row r="1240" spans="1:9">
      <c r="A1240" s="59">
        <v>312022</v>
      </c>
      <c r="B1240" s="59" t="s">
        <v>3990</v>
      </c>
      <c r="C1240" s="57" t="s">
        <v>2859</v>
      </c>
      <c r="D1240" s="60">
        <v>3832.05</v>
      </c>
      <c r="E1240" s="21" t="str">
        <f t="shared" si="95"/>
        <v>ENCARREGADO DE TURMA (INCL LS=51,04%)</v>
      </c>
      <c r="F1240" s="21" t="str">
        <f t="shared" si="96"/>
        <v>MS</v>
      </c>
      <c r="G1240">
        <f t="shared" si="97"/>
        <v>3703.82</v>
      </c>
      <c r="H1240">
        <f t="shared" si="98"/>
        <v>2927.46</v>
      </c>
      <c r="I1240">
        <f t="shared" si="99"/>
        <v>2927.46</v>
      </c>
    </row>
    <row r="1241" spans="5:8">
      <c r="E1241" s="21" t="str">
        <f t="shared" si="95"/>
        <v/>
      </c>
      <c r="F1241" s="21" t="str">
        <f t="shared" si="96"/>
        <v/>
      </c>
      <c r="G1241">
        <f t="shared" ref="G1241:G1269" si="100">D1241</f>
        <v>0</v>
      </c>
      <c r="H1241">
        <f t="shared" ref="H1241:H1269" si="101">ROUND(G1241/(1+$E$1),2)</f>
        <v>0</v>
      </c>
    </row>
    <row r="1242" spans="5:8">
      <c r="E1242" s="21" t="str">
        <f t="shared" si="95"/>
        <v/>
      </c>
      <c r="F1242" s="21" t="str">
        <f t="shared" si="96"/>
        <v/>
      </c>
      <c r="G1242">
        <f t="shared" si="100"/>
        <v>0</v>
      </c>
      <c r="H1242">
        <f t="shared" si="101"/>
        <v>0</v>
      </c>
    </row>
    <row r="1243" spans="5:8">
      <c r="E1243" s="21" t="str">
        <f t="shared" si="95"/>
        <v/>
      </c>
      <c r="F1243" s="21" t="str">
        <f t="shared" si="96"/>
        <v/>
      </c>
      <c r="G1243">
        <f t="shared" si="100"/>
        <v>0</v>
      </c>
      <c r="H1243">
        <f t="shared" si="101"/>
        <v>0</v>
      </c>
    </row>
    <row r="1244" spans="5:8">
      <c r="E1244" s="21" t="str">
        <f t="shared" si="95"/>
        <v/>
      </c>
      <c r="F1244" s="21" t="str">
        <f t="shared" si="96"/>
        <v/>
      </c>
      <c r="G1244">
        <f t="shared" si="100"/>
        <v>0</v>
      </c>
      <c r="H1244">
        <f t="shared" si="101"/>
        <v>0</v>
      </c>
    </row>
    <row r="1245" spans="5:8">
      <c r="E1245" s="21" t="str">
        <f t="shared" si="95"/>
        <v/>
      </c>
      <c r="F1245" s="21" t="str">
        <f t="shared" si="96"/>
        <v/>
      </c>
      <c r="G1245">
        <f t="shared" si="100"/>
        <v>0</v>
      </c>
      <c r="H1245">
        <f t="shared" si="101"/>
        <v>0</v>
      </c>
    </row>
    <row r="1246" spans="5:8">
      <c r="E1246" s="21" t="str">
        <f t="shared" si="95"/>
        <v/>
      </c>
      <c r="F1246" s="21" t="str">
        <f t="shared" si="96"/>
        <v/>
      </c>
      <c r="G1246">
        <f t="shared" si="100"/>
        <v>0</v>
      </c>
      <c r="H1246">
        <f t="shared" si="101"/>
        <v>0</v>
      </c>
    </row>
    <row r="1247" spans="5:8">
      <c r="E1247" s="21" t="str">
        <f t="shared" si="95"/>
        <v/>
      </c>
      <c r="F1247" s="21" t="str">
        <f t="shared" si="96"/>
        <v/>
      </c>
      <c r="G1247">
        <f t="shared" si="100"/>
        <v>0</v>
      </c>
      <c r="H1247">
        <f t="shared" si="101"/>
        <v>0</v>
      </c>
    </row>
    <row r="1248" spans="5:8">
      <c r="E1248" s="21" t="str">
        <f t="shared" si="95"/>
        <v/>
      </c>
      <c r="F1248" s="21" t="str">
        <f t="shared" si="96"/>
        <v/>
      </c>
      <c r="G1248">
        <f t="shared" si="100"/>
        <v>0</v>
      </c>
      <c r="H1248">
        <f t="shared" si="101"/>
        <v>0</v>
      </c>
    </row>
    <row r="1249" spans="5:8">
      <c r="E1249" s="21" t="str">
        <f t="shared" si="95"/>
        <v/>
      </c>
      <c r="F1249" s="21" t="str">
        <f t="shared" si="96"/>
        <v/>
      </c>
      <c r="G1249">
        <f t="shared" si="100"/>
        <v>0</v>
      </c>
      <c r="H1249">
        <f t="shared" si="101"/>
        <v>0</v>
      </c>
    </row>
    <row r="1250" spans="5:8">
      <c r="E1250" s="21" t="str">
        <f t="shared" si="95"/>
        <v/>
      </c>
      <c r="F1250" s="21" t="str">
        <f t="shared" si="96"/>
        <v/>
      </c>
      <c r="G1250">
        <f t="shared" si="100"/>
        <v>0</v>
      </c>
      <c r="H1250">
        <f t="shared" si="101"/>
        <v>0</v>
      </c>
    </row>
    <row r="1251" spans="5:8">
      <c r="E1251" s="21" t="str">
        <f t="shared" si="95"/>
        <v/>
      </c>
      <c r="F1251" s="21" t="str">
        <f t="shared" si="96"/>
        <v/>
      </c>
      <c r="G1251">
        <f t="shared" si="100"/>
        <v>0</v>
      </c>
      <c r="H1251">
        <f t="shared" si="101"/>
        <v>0</v>
      </c>
    </row>
    <row r="1252" spans="5:8">
      <c r="E1252" s="21" t="str">
        <f t="shared" si="95"/>
        <v/>
      </c>
      <c r="F1252" s="21" t="str">
        <f t="shared" si="96"/>
        <v/>
      </c>
      <c r="G1252">
        <f t="shared" si="100"/>
        <v>0</v>
      </c>
      <c r="H1252">
        <f t="shared" si="101"/>
        <v>0</v>
      </c>
    </row>
    <row r="1253" spans="5:8">
      <c r="E1253" s="21" t="str">
        <f t="shared" si="95"/>
        <v/>
      </c>
      <c r="F1253" s="21" t="str">
        <f t="shared" si="96"/>
        <v/>
      </c>
      <c r="G1253">
        <f t="shared" si="100"/>
        <v>0</v>
      </c>
      <c r="H1253">
        <f t="shared" si="101"/>
        <v>0</v>
      </c>
    </row>
    <row r="1254" spans="5:8">
      <c r="E1254" s="21" t="str">
        <f t="shared" si="95"/>
        <v/>
      </c>
      <c r="F1254" s="21" t="str">
        <f t="shared" si="96"/>
        <v/>
      </c>
      <c r="G1254">
        <f t="shared" si="100"/>
        <v>0</v>
      </c>
      <c r="H1254">
        <f t="shared" si="101"/>
        <v>0</v>
      </c>
    </row>
    <row r="1255" spans="5:8">
      <c r="E1255" s="21" t="str">
        <f t="shared" si="95"/>
        <v/>
      </c>
      <c r="F1255" s="21" t="str">
        <f t="shared" si="96"/>
        <v/>
      </c>
      <c r="G1255">
        <f t="shared" si="100"/>
        <v>0</v>
      </c>
      <c r="H1255">
        <f t="shared" si="101"/>
        <v>0</v>
      </c>
    </row>
    <row r="1256" spans="5:8">
      <c r="E1256" s="21" t="str">
        <f t="shared" si="95"/>
        <v/>
      </c>
      <c r="F1256" s="21" t="str">
        <f t="shared" si="96"/>
        <v/>
      </c>
      <c r="G1256">
        <f t="shared" si="100"/>
        <v>0</v>
      </c>
      <c r="H1256">
        <f t="shared" si="101"/>
        <v>0</v>
      </c>
    </row>
    <row r="1257" spans="5:8">
      <c r="E1257" s="21" t="str">
        <f t="shared" si="95"/>
        <v/>
      </c>
      <c r="F1257" s="21" t="str">
        <f t="shared" si="96"/>
        <v/>
      </c>
      <c r="G1257">
        <f t="shared" si="100"/>
        <v>0</v>
      </c>
      <c r="H1257">
        <f t="shared" si="101"/>
        <v>0</v>
      </c>
    </row>
    <row r="1258" spans="5:8">
      <c r="E1258" s="21" t="str">
        <f t="shared" si="95"/>
        <v/>
      </c>
      <c r="F1258" s="21" t="str">
        <f t="shared" si="96"/>
        <v/>
      </c>
      <c r="G1258">
        <f t="shared" si="100"/>
        <v>0</v>
      </c>
      <c r="H1258">
        <f t="shared" si="101"/>
        <v>0</v>
      </c>
    </row>
    <row r="1259" spans="5:8">
      <c r="E1259" s="21" t="str">
        <f t="shared" si="95"/>
        <v/>
      </c>
      <c r="F1259" s="21" t="str">
        <f t="shared" si="96"/>
        <v/>
      </c>
      <c r="G1259">
        <f t="shared" si="100"/>
        <v>0</v>
      </c>
      <c r="H1259">
        <f t="shared" si="101"/>
        <v>0</v>
      </c>
    </row>
    <row r="1260" spans="5:8">
      <c r="E1260" s="21" t="str">
        <f t="shared" si="95"/>
        <v/>
      </c>
      <c r="F1260" s="21" t="str">
        <f t="shared" si="96"/>
        <v/>
      </c>
      <c r="G1260">
        <f t="shared" si="100"/>
        <v>0</v>
      </c>
      <c r="H1260">
        <f t="shared" si="101"/>
        <v>0</v>
      </c>
    </row>
    <row r="1261" spans="5:8">
      <c r="E1261" s="21" t="str">
        <f t="shared" si="95"/>
        <v/>
      </c>
      <c r="F1261" s="21" t="str">
        <f t="shared" si="96"/>
        <v/>
      </c>
      <c r="G1261">
        <f t="shared" si="100"/>
        <v>0</v>
      </c>
      <c r="H1261">
        <f t="shared" si="101"/>
        <v>0</v>
      </c>
    </row>
    <row r="1262" spans="5:8">
      <c r="E1262" s="21" t="str">
        <f t="shared" si="95"/>
        <v/>
      </c>
      <c r="F1262" s="21" t="str">
        <f t="shared" si="96"/>
        <v/>
      </c>
      <c r="G1262">
        <f t="shared" si="100"/>
        <v>0</v>
      </c>
      <c r="H1262">
        <f t="shared" si="101"/>
        <v>0</v>
      </c>
    </row>
    <row r="1263" spans="5:8">
      <c r="E1263" s="21" t="str">
        <f t="shared" si="95"/>
        <v/>
      </c>
      <c r="F1263" s="21" t="str">
        <f t="shared" si="96"/>
        <v/>
      </c>
      <c r="G1263">
        <f t="shared" si="100"/>
        <v>0</v>
      </c>
      <c r="H1263">
        <f t="shared" si="101"/>
        <v>0</v>
      </c>
    </row>
    <row r="1264" spans="5:8">
      <c r="E1264" s="21" t="str">
        <f t="shared" si="95"/>
        <v/>
      </c>
      <c r="F1264" s="21" t="str">
        <f t="shared" si="96"/>
        <v/>
      </c>
      <c r="G1264">
        <f t="shared" si="100"/>
        <v>0</v>
      </c>
      <c r="H1264">
        <f t="shared" si="101"/>
        <v>0</v>
      </c>
    </row>
    <row r="1265" spans="5:8">
      <c r="E1265" s="21" t="str">
        <f t="shared" si="95"/>
        <v/>
      </c>
      <c r="F1265" s="21" t="str">
        <f t="shared" si="96"/>
        <v/>
      </c>
      <c r="G1265">
        <f t="shared" si="100"/>
        <v>0</v>
      </c>
      <c r="H1265">
        <f t="shared" si="101"/>
        <v>0</v>
      </c>
    </row>
    <row r="1266" spans="5:8">
      <c r="E1266" s="21" t="str">
        <f t="shared" si="95"/>
        <v/>
      </c>
      <c r="F1266" s="21" t="str">
        <f t="shared" si="96"/>
        <v/>
      </c>
      <c r="G1266">
        <f t="shared" si="100"/>
        <v>0</v>
      </c>
      <c r="H1266">
        <f t="shared" si="101"/>
        <v>0</v>
      </c>
    </row>
    <row r="1267" spans="5:8">
      <c r="E1267" s="21" t="str">
        <f t="shared" si="95"/>
        <v/>
      </c>
      <c r="F1267" s="21" t="str">
        <f t="shared" si="96"/>
        <v/>
      </c>
      <c r="G1267">
        <f t="shared" si="100"/>
        <v>0</v>
      </c>
      <c r="H1267">
        <f t="shared" si="101"/>
        <v>0</v>
      </c>
    </row>
    <row r="1268" spans="5:8">
      <c r="E1268" s="21" t="str">
        <f t="shared" si="95"/>
        <v/>
      </c>
      <c r="F1268" s="21" t="str">
        <f t="shared" si="96"/>
        <v/>
      </c>
      <c r="G1268">
        <f t="shared" si="100"/>
        <v>0</v>
      </c>
      <c r="H1268">
        <f t="shared" si="101"/>
        <v>0</v>
      </c>
    </row>
    <row r="1269" spans="5:8">
      <c r="E1269" s="21" t="str">
        <f t="shared" si="95"/>
        <v/>
      </c>
      <c r="F1269" s="21" t="str">
        <f t="shared" si="96"/>
        <v/>
      </c>
      <c r="G1269">
        <f t="shared" si="100"/>
        <v>0</v>
      </c>
      <c r="H1269">
        <f t="shared" si="101"/>
        <v>0</v>
      </c>
    </row>
    <row r="1270" spans="5:8">
      <c r="E1270" s="21" t="str">
        <f t="shared" ref="E1270:E1333" si="102">UPPER(B1270)</f>
        <v/>
      </c>
      <c r="F1270" s="21" t="str">
        <f t="shared" ref="F1270:F1333" si="103">UPPER(C1270)</f>
        <v/>
      </c>
      <c r="G1270">
        <f t="shared" ref="G1270:G1333" si="104">D1270</f>
        <v>0</v>
      </c>
      <c r="H1270">
        <f t="shared" ref="H1270:H1333" si="105">ROUND(G1270/(1+$E$1),2)</f>
        <v>0</v>
      </c>
    </row>
    <row r="1271" spans="5:8">
      <c r="E1271" s="21" t="str">
        <f t="shared" si="102"/>
        <v/>
      </c>
      <c r="F1271" s="21" t="str">
        <f t="shared" si="103"/>
        <v/>
      </c>
      <c r="G1271">
        <f t="shared" si="104"/>
        <v>0</v>
      </c>
      <c r="H1271">
        <f t="shared" si="105"/>
        <v>0</v>
      </c>
    </row>
    <row r="1272" spans="5:8">
      <c r="E1272" s="21" t="str">
        <f t="shared" si="102"/>
        <v/>
      </c>
      <c r="F1272" s="21" t="str">
        <f t="shared" si="103"/>
        <v/>
      </c>
      <c r="G1272">
        <f t="shared" si="104"/>
        <v>0</v>
      </c>
      <c r="H1272">
        <f t="shared" si="105"/>
        <v>0</v>
      </c>
    </row>
    <row r="1273" spans="5:8">
      <c r="E1273" s="21" t="str">
        <f t="shared" si="102"/>
        <v/>
      </c>
      <c r="F1273" s="21" t="str">
        <f t="shared" si="103"/>
        <v/>
      </c>
      <c r="G1273">
        <f t="shared" si="104"/>
        <v>0</v>
      </c>
      <c r="H1273">
        <f t="shared" si="105"/>
        <v>0</v>
      </c>
    </row>
    <row r="1274" spans="5:8">
      <c r="E1274" s="21" t="str">
        <f t="shared" si="102"/>
        <v/>
      </c>
      <c r="F1274" s="21" t="str">
        <f t="shared" si="103"/>
        <v/>
      </c>
      <c r="G1274">
        <f t="shared" si="104"/>
        <v>0</v>
      </c>
      <c r="H1274">
        <f t="shared" si="105"/>
        <v>0</v>
      </c>
    </row>
    <row r="1275" spans="5:8">
      <c r="E1275" s="21" t="str">
        <f t="shared" si="102"/>
        <v/>
      </c>
      <c r="F1275" s="21" t="str">
        <f t="shared" si="103"/>
        <v/>
      </c>
      <c r="G1275">
        <f t="shared" si="104"/>
        <v>0</v>
      </c>
      <c r="H1275">
        <f t="shared" si="105"/>
        <v>0</v>
      </c>
    </row>
    <row r="1276" spans="5:8">
      <c r="E1276" s="21" t="str">
        <f t="shared" si="102"/>
        <v/>
      </c>
      <c r="F1276" s="21" t="str">
        <f t="shared" si="103"/>
        <v/>
      </c>
      <c r="G1276">
        <f t="shared" si="104"/>
        <v>0</v>
      </c>
      <c r="H1276">
        <f t="shared" si="105"/>
        <v>0</v>
      </c>
    </row>
    <row r="1277" spans="5:8">
      <c r="E1277" s="21" t="str">
        <f t="shared" si="102"/>
        <v/>
      </c>
      <c r="F1277" s="21" t="str">
        <f t="shared" si="103"/>
        <v/>
      </c>
      <c r="G1277">
        <f t="shared" si="104"/>
        <v>0</v>
      </c>
      <c r="H1277">
        <f t="shared" si="105"/>
        <v>0</v>
      </c>
    </row>
    <row r="1278" spans="5:8">
      <c r="E1278" s="21" t="str">
        <f t="shared" si="102"/>
        <v/>
      </c>
      <c r="F1278" s="21" t="str">
        <f t="shared" si="103"/>
        <v/>
      </c>
      <c r="G1278">
        <f t="shared" si="104"/>
        <v>0</v>
      </c>
      <c r="H1278">
        <f t="shared" si="105"/>
        <v>0</v>
      </c>
    </row>
    <row r="1279" spans="5:8">
      <c r="E1279" s="21" t="str">
        <f t="shared" si="102"/>
        <v/>
      </c>
      <c r="F1279" s="21" t="str">
        <f t="shared" si="103"/>
        <v/>
      </c>
      <c r="G1279">
        <f t="shared" si="104"/>
        <v>0</v>
      </c>
      <c r="H1279">
        <f t="shared" si="105"/>
        <v>0</v>
      </c>
    </row>
    <row r="1280" spans="5:8">
      <c r="E1280" s="21" t="str">
        <f t="shared" si="102"/>
        <v/>
      </c>
      <c r="F1280" s="21" t="str">
        <f t="shared" si="103"/>
        <v/>
      </c>
      <c r="G1280">
        <f t="shared" si="104"/>
        <v>0</v>
      </c>
      <c r="H1280">
        <f t="shared" si="105"/>
        <v>0</v>
      </c>
    </row>
    <row r="1281" spans="5:8">
      <c r="E1281" s="21" t="str">
        <f t="shared" si="102"/>
        <v/>
      </c>
      <c r="F1281" s="21" t="str">
        <f t="shared" si="103"/>
        <v/>
      </c>
      <c r="G1281">
        <f t="shared" si="104"/>
        <v>0</v>
      </c>
      <c r="H1281">
        <f t="shared" si="105"/>
        <v>0</v>
      </c>
    </row>
    <row r="1282" spans="5:8">
      <c r="E1282" s="21" t="str">
        <f t="shared" si="102"/>
        <v/>
      </c>
      <c r="F1282" s="21" t="str">
        <f t="shared" si="103"/>
        <v/>
      </c>
      <c r="G1282">
        <f t="shared" si="104"/>
        <v>0</v>
      </c>
      <c r="H1282">
        <f t="shared" si="105"/>
        <v>0</v>
      </c>
    </row>
    <row r="1283" spans="5:8">
      <c r="E1283" s="21" t="str">
        <f t="shared" si="102"/>
        <v/>
      </c>
      <c r="F1283" s="21" t="str">
        <f t="shared" si="103"/>
        <v/>
      </c>
      <c r="G1283">
        <f t="shared" si="104"/>
        <v>0</v>
      </c>
      <c r="H1283">
        <f t="shared" si="105"/>
        <v>0</v>
      </c>
    </row>
    <row r="1284" spans="5:8">
      <c r="E1284" s="21" t="str">
        <f t="shared" si="102"/>
        <v/>
      </c>
      <c r="F1284" s="21" t="str">
        <f t="shared" si="103"/>
        <v/>
      </c>
      <c r="G1284">
        <f t="shared" si="104"/>
        <v>0</v>
      </c>
      <c r="H1284">
        <f t="shared" si="105"/>
        <v>0</v>
      </c>
    </row>
    <row r="1285" spans="5:8">
      <c r="E1285" s="21" t="str">
        <f t="shared" si="102"/>
        <v/>
      </c>
      <c r="F1285" s="21" t="str">
        <f t="shared" si="103"/>
        <v/>
      </c>
      <c r="G1285">
        <f t="shared" si="104"/>
        <v>0</v>
      </c>
      <c r="H1285">
        <f t="shared" si="105"/>
        <v>0</v>
      </c>
    </row>
    <row r="1286" spans="5:8">
      <c r="E1286" s="21" t="str">
        <f t="shared" si="102"/>
        <v/>
      </c>
      <c r="F1286" s="21" t="str">
        <f t="shared" si="103"/>
        <v/>
      </c>
      <c r="G1286">
        <f t="shared" si="104"/>
        <v>0</v>
      </c>
      <c r="H1286">
        <f t="shared" si="105"/>
        <v>0</v>
      </c>
    </row>
    <row r="1287" spans="5:8">
      <c r="E1287" s="21" t="str">
        <f t="shared" si="102"/>
        <v/>
      </c>
      <c r="F1287" s="21" t="str">
        <f t="shared" si="103"/>
        <v/>
      </c>
      <c r="G1287">
        <f t="shared" si="104"/>
        <v>0</v>
      </c>
      <c r="H1287">
        <f t="shared" si="105"/>
        <v>0</v>
      </c>
    </row>
    <row r="1288" spans="5:8">
      <c r="E1288" s="21" t="str">
        <f t="shared" si="102"/>
        <v/>
      </c>
      <c r="F1288" s="21" t="str">
        <f t="shared" si="103"/>
        <v/>
      </c>
      <c r="G1288">
        <f t="shared" si="104"/>
        <v>0</v>
      </c>
      <c r="H1288">
        <f t="shared" si="105"/>
        <v>0</v>
      </c>
    </row>
    <row r="1289" spans="5:8">
      <c r="E1289" s="21" t="str">
        <f t="shared" si="102"/>
        <v/>
      </c>
      <c r="F1289" s="21" t="str">
        <f t="shared" si="103"/>
        <v/>
      </c>
      <c r="G1289">
        <f t="shared" si="104"/>
        <v>0</v>
      </c>
      <c r="H1289">
        <f t="shared" si="105"/>
        <v>0</v>
      </c>
    </row>
    <row r="1290" spans="5:8">
      <c r="E1290" s="21" t="str">
        <f t="shared" si="102"/>
        <v/>
      </c>
      <c r="F1290" s="21" t="str">
        <f t="shared" si="103"/>
        <v/>
      </c>
      <c r="G1290">
        <f t="shared" si="104"/>
        <v>0</v>
      </c>
      <c r="H1290">
        <f t="shared" si="105"/>
        <v>0</v>
      </c>
    </row>
    <row r="1291" spans="5:8">
      <c r="E1291" s="21" t="str">
        <f t="shared" si="102"/>
        <v/>
      </c>
      <c r="F1291" s="21" t="str">
        <f t="shared" si="103"/>
        <v/>
      </c>
      <c r="G1291">
        <f t="shared" si="104"/>
        <v>0</v>
      </c>
      <c r="H1291">
        <f t="shared" si="105"/>
        <v>0</v>
      </c>
    </row>
    <row r="1292" spans="5:8">
      <c r="E1292" s="21" t="str">
        <f t="shared" si="102"/>
        <v/>
      </c>
      <c r="F1292" s="21" t="str">
        <f t="shared" si="103"/>
        <v/>
      </c>
      <c r="G1292">
        <f t="shared" si="104"/>
        <v>0</v>
      </c>
      <c r="H1292">
        <f t="shared" si="105"/>
        <v>0</v>
      </c>
    </row>
    <row r="1293" spans="5:8">
      <c r="E1293" s="21" t="str">
        <f t="shared" si="102"/>
        <v/>
      </c>
      <c r="F1293" s="21" t="str">
        <f t="shared" si="103"/>
        <v/>
      </c>
      <c r="G1293">
        <f t="shared" si="104"/>
        <v>0</v>
      </c>
      <c r="H1293">
        <f t="shared" si="105"/>
        <v>0</v>
      </c>
    </row>
    <row r="1294" spans="5:8">
      <c r="E1294" s="21" t="str">
        <f t="shared" si="102"/>
        <v/>
      </c>
      <c r="F1294" s="21" t="str">
        <f t="shared" si="103"/>
        <v/>
      </c>
      <c r="G1294">
        <f t="shared" si="104"/>
        <v>0</v>
      </c>
      <c r="H1294">
        <f t="shared" si="105"/>
        <v>0</v>
      </c>
    </row>
    <row r="1295" spans="5:8">
      <c r="E1295" s="21" t="str">
        <f t="shared" si="102"/>
        <v/>
      </c>
      <c r="F1295" s="21" t="str">
        <f t="shared" si="103"/>
        <v/>
      </c>
      <c r="G1295">
        <f t="shared" si="104"/>
        <v>0</v>
      </c>
      <c r="H1295">
        <f t="shared" si="105"/>
        <v>0</v>
      </c>
    </row>
    <row r="1296" spans="5:8">
      <c r="E1296" s="21" t="str">
        <f t="shared" si="102"/>
        <v/>
      </c>
      <c r="F1296" s="21" t="str">
        <f t="shared" si="103"/>
        <v/>
      </c>
      <c r="G1296">
        <f t="shared" si="104"/>
        <v>0</v>
      </c>
      <c r="H1296">
        <f t="shared" si="105"/>
        <v>0</v>
      </c>
    </row>
    <row r="1297" spans="5:8">
      <c r="E1297" s="21" t="str">
        <f t="shared" si="102"/>
        <v/>
      </c>
      <c r="F1297" s="21" t="str">
        <f t="shared" si="103"/>
        <v/>
      </c>
      <c r="G1297">
        <f t="shared" si="104"/>
        <v>0</v>
      </c>
      <c r="H1297">
        <f t="shared" si="105"/>
        <v>0</v>
      </c>
    </row>
    <row r="1298" spans="5:8">
      <c r="E1298" s="21" t="str">
        <f t="shared" si="102"/>
        <v/>
      </c>
      <c r="F1298" s="21" t="str">
        <f t="shared" si="103"/>
        <v/>
      </c>
      <c r="G1298">
        <f t="shared" si="104"/>
        <v>0</v>
      </c>
      <c r="H1298">
        <f t="shared" si="105"/>
        <v>0</v>
      </c>
    </row>
    <row r="1299" spans="5:8">
      <c r="E1299" s="21" t="str">
        <f t="shared" si="102"/>
        <v/>
      </c>
      <c r="F1299" s="21" t="str">
        <f t="shared" si="103"/>
        <v/>
      </c>
      <c r="G1299">
        <f t="shared" si="104"/>
        <v>0</v>
      </c>
      <c r="H1299">
        <f t="shared" si="105"/>
        <v>0</v>
      </c>
    </row>
    <row r="1300" spans="5:8">
      <c r="E1300" s="21" t="str">
        <f t="shared" si="102"/>
        <v/>
      </c>
      <c r="F1300" s="21" t="str">
        <f t="shared" si="103"/>
        <v/>
      </c>
      <c r="G1300">
        <f t="shared" si="104"/>
        <v>0</v>
      </c>
      <c r="H1300">
        <f t="shared" si="105"/>
        <v>0</v>
      </c>
    </row>
    <row r="1301" spans="5:8">
      <c r="E1301" s="21" t="str">
        <f t="shared" si="102"/>
        <v/>
      </c>
      <c r="F1301" s="21" t="str">
        <f t="shared" si="103"/>
        <v/>
      </c>
      <c r="G1301">
        <f t="shared" si="104"/>
        <v>0</v>
      </c>
      <c r="H1301">
        <f t="shared" si="105"/>
        <v>0</v>
      </c>
    </row>
    <row r="1302" spans="5:8">
      <c r="E1302" s="21" t="str">
        <f t="shared" si="102"/>
        <v/>
      </c>
      <c r="F1302" s="21" t="str">
        <f t="shared" si="103"/>
        <v/>
      </c>
      <c r="G1302">
        <f t="shared" si="104"/>
        <v>0</v>
      </c>
      <c r="H1302">
        <f t="shared" si="105"/>
        <v>0</v>
      </c>
    </row>
    <row r="1303" spans="5:8">
      <c r="E1303" s="21" t="str">
        <f t="shared" si="102"/>
        <v/>
      </c>
      <c r="F1303" s="21" t="str">
        <f t="shared" si="103"/>
        <v/>
      </c>
      <c r="G1303">
        <f t="shared" si="104"/>
        <v>0</v>
      </c>
      <c r="H1303">
        <f t="shared" si="105"/>
        <v>0</v>
      </c>
    </row>
    <row r="1304" spans="5:8">
      <c r="E1304" s="21" t="str">
        <f t="shared" si="102"/>
        <v/>
      </c>
      <c r="F1304" s="21" t="str">
        <f t="shared" si="103"/>
        <v/>
      </c>
      <c r="G1304">
        <f t="shared" si="104"/>
        <v>0</v>
      </c>
      <c r="H1304">
        <f t="shared" si="105"/>
        <v>0</v>
      </c>
    </row>
    <row r="1305" spans="5:8">
      <c r="E1305" s="21" t="str">
        <f t="shared" si="102"/>
        <v/>
      </c>
      <c r="F1305" s="21" t="str">
        <f t="shared" si="103"/>
        <v/>
      </c>
      <c r="G1305">
        <f t="shared" si="104"/>
        <v>0</v>
      </c>
      <c r="H1305">
        <f t="shared" si="105"/>
        <v>0</v>
      </c>
    </row>
    <row r="1306" spans="5:8">
      <c r="E1306" s="21" t="str">
        <f t="shared" si="102"/>
        <v/>
      </c>
      <c r="F1306" s="21" t="str">
        <f t="shared" si="103"/>
        <v/>
      </c>
      <c r="G1306">
        <f t="shared" si="104"/>
        <v>0</v>
      </c>
      <c r="H1306">
        <f t="shared" si="105"/>
        <v>0</v>
      </c>
    </row>
    <row r="1307" spans="5:8">
      <c r="E1307" s="21" t="str">
        <f t="shared" si="102"/>
        <v/>
      </c>
      <c r="F1307" s="21" t="str">
        <f t="shared" si="103"/>
        <v/>
      </c>
      <c r="G1307">
        <f t="shared" si="104"/>
        <v>0</v>
      </c>
      <c r="H1307">
        <f t="shared" si="105"/>
        <v>0</v>
      </c>
    </row>
    <row r="1308" spans="5:8">
      <c r="E1308" s="21" t="str">
        <f t="shared" si="102"/>
        <v/>
      </c>
      <c r="F1308" s="21" t="str">
        <f t="shared" si="103"/>
        <v/>
      </c>
      <c r="G1308">
        <f t="shared" si="104"/>
        <v>0</v>
      </c>
      <c r="H1308">
        <f t="shared" si="105"/>
        <v>0</v>
      </c>
    </row>
    <row r="1309" spans="5:8">
      <c r="E1309" s="21" t="str">
        <f t="shared" si="102"/>
        <v/>
      </c>
      <c r="F1309" s="21" t="str">
        <f t="shared" si="103"/>
        <v/>
      </c>
      <c r="G1309">
        <f t="shared" si="104"/>
        <v>0</v>
      </c>
      <c r="H1309">
        <f t="shared" si="105"/>
        <v>0</v>
      </c>
    </row>
    <row r="1310" spans="5:8">
      <c r="E1310" s="21" t="str">
        <f t="shared" si="102"/>
        <v/>
      </c>
      <c r="F1310" s="21" t="str">
        <f t="shared" si="103"/>
        <v/>
      </c>
      <c r="G1310">
        <f t="shared" si="104"/>
        <v>0</v>
      </c>
      <c r="H1310">
        <f t="shared" si="105"/>
        <v>0</v>
      </c>
    </row>
    <row r="1311" spans="5:8">
      <c r="E1311" s="21" t="str">
        <f t="shared" si="102"/>
        <v/>
      </c>
      <c r="F1311" s="21" t="str">
        <f t="shared" si="103"/>
        <v/>
      </c>
      <c r="G1311">
        <f t="shared" si="104"/>
        <v>0</v>
      </c>
      <c r="H1311">
        <f t="shared" si="105"/>
        <v>0</v>
      </c>
    </row>
    <row r="1312" spans="5:8">
      <c r="E1312" s="21" t="str">
        <f t="shared" si="102"/>
        <v/>
      </c>
      <c r="F1312" s="21" t="str">
        <f t="shared" si="103"/>
        <v/>
      </c>
      <c r="G1312">
        <f t="shared" si="104"/>
        <v>0</v>
      </c>
      <c r="H1312">
        <f t="shared" si="105"/>
        <v>0</v>
      </c>
    </row>
    <row r="1313" spans="5:8">
      <c r="E1313" s="21" t="str">
        <f t="shared" si="102"/>
        <v/>
      </c>
      <c r="F1313" s="21" t="str">
        <f t="shared" si="103"/>
        <v/>
      </c>
      <c r="G1313">
        <f t="shared" si="104"/>
        <v>0</v>
      </c>
      <c r="H1313">
        <f t="shared" si="105"/>
        <v>0</v>
      </c>
    </row>
    <row r="1314" spans="5:8">
      <c r="E1314" s="21" t="str">
        <f t="shared" si="102"/>
        <v/>
      </c>
      <c r="F1314" s="21" t="str">
        <f t="shared" si="103"/>
        <v/>
      </c>
      <c r="G1314">
        <f t="shared" si="104"/>
        <v>0</v>
      </c>
      <c r="H1314">
        <f t="shared" si="105"/>
        <v>0</v>
      </c>
    </row>
    <row r="1315" spans="5:8">
      <c r="E1315" s="21" t="str">
        <f t="shared" si="102"/>
        <v/>
      </c>
      <c r="F1315" s="21" t="str">
        <f t="shared" si="103"/>
        <v/>
      </c>
      <c r="G1315">
        <f t="shared" si="104"/>
        <v>0</v>
      </c>
      <c r="H1315">
        <f t="shared" si="105"/>
        <v>0</v>
      </c>
    </row>
    <row r="1316" spans="5:8">
      <c r="E1316" s="21" t="str">
        <f t="shared" si="102"/>
        <v/>
      </c>
      <c r="F1316" s="21" t="str">
        <f t="shared" si="103"/>
        <v/>
      </c>
      <c r="G1316">
        <f t="shared" si="104"/>
        <v>0</v>
      </c>
      <c r="H1316">
        <f t="shared" si="105"/>
        <v>0</v>
      </c>
    </row>
    <row r="1317" spans="5:8">
      <c r="E1317" s="21" t="str">
        <f t="shared" si="102"/>
        <v/>
      </c>
      <c r="F1317" s="21" t="str">
        <f t="shared" si="103"/>
        <v/>
      </c>
      <c r="G1317">
        <f t="shared" si="104"/>
        <v>0</v>
      </c>
      <c r="H1317">
        <f t="shared" si="105"/>
        <v>0</v>
      </c>
    </row>
    <row r="1318" spans="5:8">
      <c r="E1318" s="21" t="str">
        <f t="shared" si="102"/>
        <v/>
      </c>
      <c r="F1318" s="21" t="str">
        <f t="shared" si="103"/>
        <v/>
      </c>
      <c r="G1318">
        <f t="shared" si="104"/>
        <v>0</v>
      </c>
      <c r="H1318">
        <f t="shared" si="105"/>
        <v>0</v>
      </c>
    </row>
    <row r="1319" spans="5:8">
      <c r="E1319" s="21" t="str">
        <f t="shared" si="102"/>
        <v/>
      </c>
      <c r="F1319" s="21" t="str">
        <f t="shared" si="103"/>
        <v/>
      </c>
      <c r="G1319">
        <f t="shared" si="104"/>
        <v>0</v>
      </c>
      <c r="H1319">
        <f t="shared" si="105"/>
        <v>0</v>
      </c>
    </row>
    <row r="1320" spans="5:8">
      <c r="E1320" s="21" t="str">
        <f t="shared" si="102"/>
        <v/>
      </c>
      <c r="F1320" s="21" t="str">
        <f t="shared" si="103"/>
        <v/>
      </c>
      <c r="G1320">
        <f t="shared" si="104"/>
        <v>0</v>
      </c>
      <c r="H1320">
        <f t="shared" si="105"/>
        <v>0</v>
      </c>
    </row>
    <row r="1321" spans="5:8">
      <c r="E1321" s="21" t="str">
        <f t="shared" si="102"/>
        <v/>
      </c>
      <c r="F1321" s="21" t="str">
        <f t="shared" si="103"/>
        <v/>
      </c>
      <c r="G1321">
        <f t="shared" si="104"/>
        <v>0</v>
      </c>
      <c r="H1321">
        <f t="shared" si="105"/>
        <v>0</v>
      </c>
    </row>
    <row r="1322" spans="5:8">
      <c r="E1322" s="21" t="str">
        <f t="shared" si="102"/>
        <v/>
      </c>
      <c r="F1322" s="21" t="str">
        <f t="shared" si="103"/>
        <v/>
      </c>
      <c r="G1322">
        <f t="shared" si="104"/>
        <v>0</v>
      </c>
      <c r="H1322">
        <f t="shared" si="105"/>
        <v>0</v>
      </c>
    </row>
    <row r="1323" spans="5:8">
      <c r="E1323" s="21" t="str">
        <f t="shared" si="102"/>
        <v/>
      </c>
      <c r="F1323" s="21" t="str">
        <f t="shared" si="103"/>
        <v/>
      </c>
      <c r="G1323">
        <f t="shared" si="104"/>
        <v>0</v>
      </c>
      <c r="H1323">
        <f t="shared" si="105"/>
        <v>0</v>
      </c>
    </row>
    <row r="1324" spans="5:8">
      <c r="E1324" s="21" t="str">
        <f t="shared" si="102"/>
        <v/>
      </c>
      <c r="F1324" s="21" t="str">
        <f t="shared" si="103"/>
        <v/>
      </c>
      <c r="G1324">
        <f t="shared" si="104"/>
        <v>0</v>
      </c>
      <c r="H1324">
        <f t="shared" si="105"/>
        <v>0</v>
      </c>
    </row>
    <row r="1325" spans="5:8">
      <c r="E1325" s="21" t="str">
        <f t="shared" si="102"/>
        <v/>
      </c>
      <c r="F1325" s="21" t="str">
        <f t="shared" si="103"/>
        <v/>
      </c>
      <c r="G1325">
        <f t="shared" si="104"/>
        <v>0</v>
      </c>
      <c r="H1325">
        <f t="shared" si="105"/>
        <v>0</v>
      </c>
    </row>
    <row r="1326" spans="5:8">
      <c r="E1326" s="21" t="str">
        <f t="shared" si="102"/>
        <v/>
      </c>
      <c r="F1326" s="21" t="str">
        <f t="shared" si="103"/>
        <v/>
      </c>
      <c r="G1326">
        <f t="shared" si="104"/>
        <v>0</v>
      </c>
      <c r="H1326">
        <f t="shared" si="105"/>
        <v>0</v>
      </c>
    </row>
    <row r="1327" spans="5:8">
      <c r="E1327" s="21" t="str">
        <f t="shared" si="102"/>
        <v/>
      </c>
      <c r="F1327" s="21" t="str">
        <f t="shared" si="103"/>
        <v/>
      </c>
      <c r="G1327">
        <f t="shared" si="104"/>
        <v>0</v>
      </c>
      <c r="H1327">
        <f t="shared" si="105"/>
        <v>0</v>
      </c>
    </row>
    <row r="1328" spans="5:8">
      <c r="E1328" s="21" t="str">
        <f t="shared" si="102"/>
        <v/>
      </c>
      <c r="F1328" s="21" t="str">
        <f t="shared" si="103"/>
        <v/>
      </c>
      <c r="G1328">
        <f t="shared" si="104"/>
        <v>0</v>
      </c>
      <c r="H1328">
        <f t="shared" si="105"/>
        <v>0</v>
      </c>
    </row>
    <row r="1329" spans="5:8">
      <c r="E1329" s="21" t="str">
        <f t="shared" si="102"/>
        <v/>
      </c>
      <c r="F1329" s="21" t="str">
        <f t="shared" si="103"/>
        <v/>
      </c>
      <c r="G1329">
        <f t="shared" si="104"/>
        <v>0</v>
      </c>
      <c r="H1329">
        <f t="shared" si="105"/>
        <v>0</v>
      </c>
    </row>
    <row r="1330" spans="5:8">
      <c r="E1330" s="21" t="str">
        <f t="shared" si="102"/>
        <v/>
      </c>
      <c r="F1330" s="21" t="str">
        <f t="shared" si="103"/>
        <v/>
      </c>
      <c r="G1330">
        <f t="shared" si="104"/>
        <v>0</v>
      </c>
      <c r="H1330">
        <f t="shared" si="105"/>
        <v>0</v>
      </c>
    </row>
    <row r="1331" spans="5:8">
      <c r="E1331" s="21" t="str">
        <f t="shared" si="102"/>
        <v/>
      </c>
      <c r="F1331" s="21" t="str">
        <f t="shared" si="103"/>
        <v/>
      </c>
      <c r="G1331">
        <f t="shared" si="104"/>
        <v>0</v>
      </c>
      <c r="H1331">
        <f t="shared" si="105"/>
        <v>0</v>
      </c>
    </row>
    <row r="1332" spans="5:8">
      <c r="E1332" s="21" t="str">
        <f t="shared" si="102"/>
        <v/>
      </c>
      <c r="F1332" s="21" t="str">
        <f t="shared" si="103"/>
        <v/>
      </c>
      <c r="G1332">
        <f t="shared" si="104"/>
        <v>0</v>
      </c>
      <c r="H1332">
        <f t="shared" si="105"/>
        <v>0</v>
      </c>
    </row>
    <row r="1333" spans="5:8">
      <c r="E1333" s="21" t="str">
        <f t="shared" si="102"/>
        <v/>
      </c>
      <c r="F1333" s="21" t="str">
        <f t="shared" si="103"/>
        <v/>
      </c>
      <c r="G1333">
        <f t="shared" si="104"/>
        <v>0</v>
      </c>
      <c r="H1333">
        <f t="shared" si="105"/>
        <v>0</v>
      </c>
    </row>
    <row r="1334" spans="5:8">
      <c r="E1334" s="21" t="str">
        <f t="shared" ref="E1334:E1397" si="106">UPPER(B1334)</f>
        <v/>
      </c>
      <c r="F1334" s="21" t="str">
        <f t="shared" ref="F1334:F1397" si="107">UPPER(C1334)</f>
        <v/>
      </c>
      <c r="G1334">
        <f t="shared" ref="G1334:G1397" si="108">D1334</f>
        <v>0</v>
      </c>
      <c r="H1334">
        <f t="shared" ref="H1334:H1397" si="109">ROUND(G1334/(1+$E$1),2)</f>
        <v>0</v>
      </c>
    </row>
    <row r="1335" spans="5:8">
      <c r="E1335" s="21" t="str">
        <f t="shared" si="106"/>
        <v/>
      </c>
      <c r="F1335" s="21" t="str">
        <f t="shared" si="107"/>
        <v/>
      </c>
      <c r="G1335">
        <f t="shared" si="108"/>
        <v>0</v>
      </c>
      <c r="H1335">
        <f t="shared" si="109"/>
        <v>0</v>
      </c>
    </row>
    <row r="1336" spans="5:8">
      <c r="E1336" s="21" t="str">
        <f t="shared" si="106"/>
        <v/>
      </c>
      <c r="F1336" s="21" t="str">
        <f t="shared" si="107"/>
        <v/>
      </c>
      <c r="G1336">
        <f t="shared" si="108"/>
        <v>0</v>
      </c>
      <c r="H1336">
        <f t="shared" si="109"/>
        <v>0</v>
      </c>
    </row>
    <row r="1337" spans="5:8">
      <c r="E1337" s="21" t="str">
        <f t="shared" si="106"/>
        <v/>
      </c>
      <c r="F1337" s="21" t="str">
        <f t="shared" si="107"/>
        <v/>
      </c>
      <c r="G1337">
        <f t="shared" si="108"/>
        <v>0</v>
      </c>
      <c r="H1337">
        <f t="shared" si="109"/>
        <v>0</v>
      </c>
    </row>
    <row r="1338" spans="5:8">
      <c r="E1338" s="21" t="str">
        <f t="shared" si="106"/>
        <v/>
      </c>
      <c r="F1338" s="21" t="str">
        <f t="shared" si="107"/>
        <v/>
      </c>
      <c r="G1338">
        <f t="shared" si="108"/>
        <v>0</v>
      </c>
      <c r="H1338">
        <f t="shared" si="109"/>
        <v>0</v>
      </c>
    </row>
    <row r="1339" spans="5:8">
      <c r="E1339" s="21" t="str">
        <f t="shared" si="106"/>
        <v/>
      </c>
      <c r="F1339" s="21" t="str">
        <f t="shared" si="107"/>
        <v/>
      </c>
      <c r="G1339">
        <f t="shared" si="108"/>
        <v>0</v>
      </c>
      <c r="H1339">
        <f t="shared" si="109"/>
        <v>0</v>
      </c>
    </row>
    <row r="1340" spans="5:8">
      <c r="E1340" s="21" t="str">
        <f t="shared" si="106"/>
        <v/>
      </c>
      <c r="F1340" s="21" t="str">
        <f t="shared" si="107"/>
        <v/>
      </c>
      <c r="G1340">
        <f t="shared" si="108"/>
        <v>0</v>
      </c>
      <c r="H1340">
        <f t="shared" si="109"/>
        <v>0</v>
      </c>
    </row>
    <row r="1341" spans="5:8">
      <c r="E1341" s="21" t="str">
        <f t="shared" si="106"/>
        <v/>
      </c>
      <c r="F1341" s="21" t="str">
        <f t="shared" si="107"/>
        <v/>
      </c>
      <c r="G1341">
        <f t="shared" si="108"/>
        <v>0</v>
      </c>
      <c r="H1341">
        <f t="shared" si="109"/>
        <v>0</v>
      </c>
    </row>
    <row r="1342" spans="5:8">
      <c r="E1342" s="21" t="str">
        <f t="shared" si="106"/>
        <v/>
      </c>
      <c r="F1342" s="21" t="str">
        <f t="shared" si="107"/>
        <v/>
      </c>
      <c r="G1342">
        <f t="shared" si="108"/>
        <v>0</v>
      </c>
      <c r="H1342">
        <f t="shared" si="109"/>
        <v>0</v>
      </c>
    </row>
    <row r="1343" spans="5:8">
      <c r="E1343" s="21" t="str">
        <f t="shared" si="106"/>
        <v/>
      </c>
      <c r="F1343" s="21" t="str">
        <f t="shared" si="107"/>
        <v/>
      </c>
      <c r="G1343">
        <f t="shared" si="108"/>
        <v>0</v>
      </c>
      <c r="H1343">
        <f t="shared" si="109"/>
        <v>0</v>
      </c>
    </row>
    <row r="1344" spans="5:8">
      <c r="E1344" s="21" t="str">
        <f t="shared" si="106"/>
        <v/>
      </c>
      <c r="F1344" s="21" t="str">
        <f t="shared" si="107"/>
        <v/>
      </c>
      <c r="G1344">
        <f t="shared" si="108"/>
        <v>0</v>
      </c>
      <c r="H1344">
        <f t="shared" si="109"/>
        <v>0</v>
      </c>
    </row>
    <row r="1345" spans="5:8">
      <c r="E1345" s="21" t="str">
        <f t="shared" si="106"/>
        <v/>
      </c>
      <c r="F1345" s="21" t="str">
        <f t="shared" si="107"/>
        <v/>
      </c>
      <c r="G1345">
        <f t="shared" si="108"/>
        <v>0</v>
      </c>
      <c r="H1345">
        <f t="shared" si="109"/>
        <v>0</v>
      </c>
    </row>
    <row r="1346" spans="5:8">
      <c r="E1346" s="21" t="str">
        <f t="shared" si="106"/>
        <v/>
      </c>
      <c r="F1346" s="21" t="str">
        <f t="shared" si="107"/>
        <v/>
      </c>
      <c r="G1346">
        <f t="shared" si="108"/>
        <v>0</v>
      </c>
      <c r="H1346">
        <f t="shared" si="109"/>
        <v>0</v>
      </c>
    </row>
    <row r="1347" spans="5:8">
      <c r="E1347" s="21" t="str">
        <f t="shared" si="106"/>
        <v/>
      </c>
      <c r="F1347" s="21" t="str">
        <f t="shared" si="107"/>
        <v/>
      </c>
      <c r="G1347">
        <f t="shared" si="108"/>
        <v>0</v>
      </c>
      <c r="H1347">
        <f t="shared" si="109"/>
        <v>0</v>
      </c>
    </row>
    <row r="1348" spans="5:8">
      <c r="E1348" s="21" t="str">
        <f t="shared" si="106"/>
        <v/>
      </c>
      <c r="F1348" s="21" t="str">
        <f t="shared" si="107"/>
        <v/>
      </c>
      <c r="G1348">
        <f t="shared" si="108"/>
        <v>0</v>
      </c>
      <c r="H1348">
        <f t="shared" si="109"/>
        <v>0</v>
      </c>
    </row>
    <row r="1349" spans="5:8">
      <c r="E1349" s="21" t="str">
        <f t="shared" si="106"/>
        <v/>
      </c>
      <c r="F1349" s="21" t="str">
        <f t="shared" si="107"/>
        <v/>
      </c>
      <c r="G1349">
        <f t="shared" si="108"/>
        <v>0</v>
      </c>
      <c r="H1349">
        <f t="shared" si="109"/>
        <v>0</v>
      </c>
    </row>
    <row r="1350" spans="5:8">
      <c r="E1350" s="21" t="str">
        <f t="shared" si="106"/>
        <v/>
      </c>
      <c r="F1350" s="21" t="str">
        <f t="shared" si="107"/>
        <v/>
      </c>
      <c r="G1350">
        <f t="shared" si="108"/>
        <v>0</v>
      </c>
      <c r="H1350">
        <f t="shared" si="109"/>
        <v>0</v>
      </c>
    </row>
    <row r="1351" spans="5:8">
      <c r="E1351" s="21" t="str">
        <f t="shared" si="106"/>
        <v/>
      </c>
      <c r="F1351" s="21" t="str">
        <f t="shared" si="107"/>
        <v/>
      </c>
      <c r="G1351">
        <f t="shared" si="108"/>
        <v>0</v>
      </c>
      <c r="H1351">
        <f t="shared" si="109"/>
        <v>0</v>
      </c>
    </row>
    <row r="1352" spans="5:8">
      <c r="E1352" s="21" t="str">
        <f t="shared" si="106"/>
        <v/>
      </c>
      <c r="F1352" s="21" t="str">
        <f t="shared" si="107"/>
        <v/>
      </c>
      <c r="G1352">
        <f t="shared" si="108"/>
        <v>0</v>
      </c>
      <c r="H1352">
        <f t="shared" si="109"/>
        <v>0</v>
      </c>
    </row>
    <row r="1353" spans="5:8">
      <c r="E1353" s="21" t="str">
        <f t="shared" si="106"/>
        <v/>
      </c>
      <c r="F1353" s="21" t="str">
        <f t="shared" si="107"/>
        <v/>
      </c>
      <c r="G1353">
        <f t="shared" si="108"/>
        <v>0</v>
      </c>
      <c r="H1353">
        <f t="shared" si="109"/>
        <v>0</v>
      </c>
    </row>
    <row r="1354" spans="5:8">
      <c r="E1354" s="21" t="str">
        <f t="shared" si="106"/>
        <v/>
      </c>
      <c r="F1354" s="21" t="str">
        <f t="shared" si="107"/>
        <v/>
      </c>
      <c r="G1354">
        <f t="shared" si="108"/>
        <v>0</v>
      </c>
      <c r="H1354">
        <f t="shared" si="109"/>
        <v>0</v>
      </c>
    </row>
    <row r="1355" spans="5:8">
      <c r="E1355" s="21" t="str">
        <f t="shared" si="106"/>
        <v/>
      </c>
      <c r="F1355" s="21" t="str">
        <f t="shared" si="107"/>
        <v/>
      </c>
      <c r="G1355">
        <f t="shared" si="108"/>
        <v>0</v>
      </c>
      <c r="H1355">
        <f t="shared" si="109"/>
        <v>0</v>
      </c>
    </row>
    <row r="1356" spans="5:8">
      <c r="E1356" s="21" t="str">
        <f t="shared" si="106"/>
        <v/>
      </c>
      <c r="F1356" s="21" t="str">
        <f t="shared" si="107"/>
        <v/>
      </c>
      <c r="G1356">
        <f t="shared" si="108"/>
        <v>0</v>
      </c>
      <c r="H1356">
        <f t="shared" si="109"/>
        <v>0</v>
      </c>
    </row>
    <row r="1357" spans="5:8">
      <c r="E1357" s="21" t="str">
        <f t="shared" si="106"/>
        <v/>
      </c>
      <c r="F1357" s="21" t="str">
        <f t="shared" si="107"/>
        <v/>
      </c>
      <c r="G1357">
        <f t="shared" si="108"/>
        <v>0</v>
      </c>
      <c r="H1357">
        <f t="shared" si="109"/>
        <v>0</v>
      </c>
    </row>
    <row r="1358" spans="5:8">
      <c r="E1358" s="21" t="str">
        <f t="shared" si="106"/>
        <v/>
      </c>
      <c r="F1358" s="21" t="str">
        <f t="shared" si="107"/>
        <v/>
      </c>
      <c r="G1358">
        <f t="shared" si="108"/>
        <v>0</v>
      </c>
      <c r="H1358">
        <f t="shared" si="109"/>
        <v>0</v>
      </c>
    </row>
    <row r="1359" spans="5:8">
      <c r="E1359" s="21" t="str">
        <f t="shared" si="106"/>
        <v/>
      </c>
      <c r="F1359" s="21" t="str">
        <f t="shared" si="107"/>
        <v/>
      </c>
      <c r="G1359">
        <f t="shared" si="108"/>
        <v>0</v>
      </c>
      <c r="H1359">
        <f t="shared" si="109"/>
        <v>0</v>
      </c>
    </row>
    <row r="1360" spans="5:8">
      <c r="E1360" s="21" t="str">
        <f t="shared" si="106"/>
        <v/>
      </c>
      <c r="F1360" s="21" t="str">
        <f t="shared" si="107"/>
        <v/>
      </c>
      <c r="G1360">
        <f t="shared" si="108"/>
        <v>0</v>
      </c>
      <c r="H1360">
        <f t="shared" si="109"/>
        <v>0</v>
      </c>
    </row>
    <row r="1361" spans="5:8">
      <c r="E1361" s="21" t="str">
        <f t="shared" si="106"/>
        <v/>
      </c>
      <c r="F1361" s="21" t="str">
        <f t="shared" si="107"/>
        <v/>
      </c>
      <c r="G1361">
        <f t="shared" si="108"/>
        <v>0</v>
      </c>
      <c r="H1361">
        <f t="shared" si="109"/>
        <v>0</v>
      </c>
    </row>
    <row r="1362" spans="5:8">
      <c r="E1362" s="21" t="str">
        <f t="shared" si="106"/>
        <v/>
      </c>
      <c r="F1362" s="21" t="str">
        <f t="shared" si="107"/>
        <v/>
      </c>
      <c r="G1362">
        <f t="shared" si="108"/>
        <v>0</v>
      </c>
      <c r="H1362">
        <f t="shared" si="109"/>
        <v>0</v>
      </c>
    </row>
    <row r="1363" spans="5:8">
      <c r="E1363" s="21" t="str">
        <f t="shared" si="106"/>
        <v/>
      </c>
      <c r="F1363" s="21" t="str">
        <f t="shared" si="107"/>
        <v/>
      </c>
      <c r="G1363">
        <f t="shared" si="108"/>
        <v>0</v>
      </c>
      <c r="H1363">
        <f t="shared" si="109"/>
        <v>0</v>
      </c>
    </row>
    <row r="1364" spans="5:8">
      <c r="E1364" s="21" t="str">
        <f t="shared" si="106"/>
        <v/>
      </c>
      <c r="F1364" s="21" t="str">
        <f t="shared" si="107"/>
        <v/>
      </c>
      <c r="G1364">
        <f t="shared" si="108"/>
        <v>0</v>
      </c>
      <c r="H1364">
        <f t="shared" si="109"/>
        <v>0</v>
      </c>
    </row>
    <row r="1365" spans="5:8">
      <c r="E1365" s="21" t="str">
        <f t="shared" si="106"/>
        <v/>
      </c>
      <c r="F1365" s="21" t="str">
        <f t="shared" si="107"/>
        <v/>
      </c>
      <c r="G1365">
        <f t="shared" si="108"/>
        <v>0</v>
      </c>
      <c r="H1365">
        <f t="shared" si="109"/>
        <v>0</v>
      </c>
    </row>
    <row r="1366" spans="5:8">
      <c r="E1366" s="21" t="str">
        <f t="shared" si="106"/>
        <v/>
      </c>
      <c r="F1366" s="21" t="str">
        <f t="shared" si="107"/>
        <v/>
      </c>
      <c r="G1366">
        <f t="shared" si="108"/>
        <v>0</v>
      </c>
      <c r="H1366">
        <f t="shared" si="109"/>
        <v>0</v>
      </c>
    </row>
    <row r="1367" spans="5:8">
      <c r="E1367" s="21" t="str">
        <f t="shared" si="106"/>
        <v/>
      </c>
      <c r="F1367" s="21" t="str">
        <f t="shared" si="107"/>
        <v/>
      </c>
      <c r="G1367">
        <f t="shared" si="108"/>
        <v>0</v>
      </c>
      <c r="H1367">
        <f t="shared" si="109"/>
        <v>0</v>
      </c>
    </row>
    <row r="1368" spans="5:8">
      <c r="E1368" s="21" t="str">
        <f t="shared" si="106"/>
        <v/>
      </c>
      <c r="F1368" s="21" t="str">
        <f t="shared" si="107"/>
        <v/>
      </c>
      <c r="G1368">
        <f t="shared" si="108"/>
        <v>0</v>
      </c>
      <c r="H1368">
        <f t="shared" si="109"/>
        <v>0</v>
      </c>
    </row>
    <row r="1369" spans="5:8">
      <c r="E1369" s="21" t="str">
        <f t="shared" si="106"/>
        <v/>
      </c>
      <c r="F1369" s="21" t="str">
        <f t="shared" si="107"/>
        <v/>
      </c>
      <c r="G1369">
        <f t="shared" si="108"/>
        <v>0</v>
      </c>
      <c r="H1369">
        <f t="shared" si="109"/>
        <v>0</v>
      </c>
    </row>
    <row r="1370" spans="5:8">
      <c r="E1370" s="21" t="str">
        <f t="shared" si="106"/>
        <v/>
      </c>
      <c r="F1370" s="21" t="str">
        <f t="shared" si="107"/>
        <v/>
      </c>
      <c r="G1370">
        <f t="shared" si="108"/>
        <v>0</v>
      </c>
      <c r="H1370">
        <f t="shared" si="109"/>
        <v>0</v>
      </c>
    </row>
    <row r="1371" spans="5:8">
      <c r="E1371" s="21" t="str">
        <f t="shared" si="106"/>
        <v/>
      </c>
      <c r="F1371" s="21" t="str">
        <f t="shared" si="107"/>
        <v/>
      </c>
      <c r="G1371">
        <f t="shared" si="108"/>
        <v>0</v>
      </c>
      <c r="H1371">
        <f t="shared" si="109"/>
        <v>0</v>
      </c>
    </row>
    <row r="1372" spans="5:8">
      <c r="E1372" s="21" t="str">
        <f t="shared" si="106"/>
        <v/>
      </c>
      <c r="F1372" s="21" t="str">
        <f t="shared" si="107"/>
        <v/>
      </c>
      <c r="G1372">
        <f t="shared" si="108"/>
        <v>0</v>
      </c>
      <c r="H1372">
        <f t="shared" si="109"/>
        <v>0</v>
      </c>
    </row>
    <row r="1373" spans="5:8">
      <c r="E1373" s="21" t="str">
        <f t="shared" si="106"/>
        <v/>
      </c>
      <c r="F1373" s="21" t="str">
        <f t="shared" si="107"/>
        <v/>
      </c>
      <c r="G1373">
        <f t="shared" si="108"/>
        <v>0</v>
      </c>
      <c r="H1373">
        <f t="shared" si="109"/>
        <v>0</v>
      </c>
    </row>
    <row r="1374" spans="5:8">
      <c r="E1374" s="21" t="str">
        <f t="shared" si="106"/>
        <v/>
      </c>
      <c r="F1374" s="21" t="str">
        <f t="shared" si="107"/>
        <v/>
      </c>
      <c r="G1374">
        <f t="shared" si="108"/>
        <v>0</v>
      </c>
      <c r="H1374">
        <f t="shared" si="109"/>
        <v>0</v>
      </c>
    </row>
    <row r="1375" spans="5:8">
      <c r="E1375" s="21" t="str">
        <f t="shared" si="106"/>
        <v/>
      </c>
      <c r="F1375" s="21" t="str">
        <f t="shared" si="107"/>
        <v/>
      </c>
      <c r="G1375">
        <f t="shared" si="108"/>
        <v>0</v>
      </c>
      <c r="H1375">
        <f t="shared" si="109"/>
        <v>0</v>
      </c>
    </row>
    <row r="1376" spans="5:8">
      <c r="E1376" s="21" t="str">
        <f t="shared" si="106"/>
        <v/>
      </c>
      <c r="F1376" s="21" t="str">
        <f t="shared" si="107"/>
        <v/>
      </c>
      <c r="G1376">
        <f t="shared" si="108"/>
        <v>0</v>
      </c>
      <c r="H1376">
        <f t="shared" si="109"/>
        <v>0</v>
      </c>
    </row>
    <row r="1377" spans="5:8">
      <c r="E1377" s="21" t="str">
        <f t="shared" si="106"/>
        <v/>
      </c>
      <c r="F1377" s="21" t="str">
        <f t="shared" si="107"/>
        <v/>
      </c>
      <c r="G1377">
        <f t="shared" si="108"/>
        <v>0</v>
      </c>
      <c r="H1377">
        <f t="shared" si="109"/>
        <v>0</v>
      </c>
    </row>
    <row r="1378" spans="5:8">
      <c r="E1378" s="21" t="str">
        <f t="shared" si="106"/>
        <v/>
      </c>
      <c r="F1378" s="21" t="str">
        <f t="shared" si="107"/>
        <v/>
      </c>
      <c r="G1378">
        <f t="shared" si="108"/>
        <v>0</v>
      </c>
      <c r="H1378">
        <f t="shared" si="109"/>
        <v>0</v>
      </c>
    </row>
    <row r="1379" spans="5:8">
      <c r="E1379" s="21" t="str">
        <f t="shared" si="106"/>
        <v/>
      </c>
      <c r="F1379" s="21" t="str">
        <f t="shared" si="107"/>
        <v/>
      </c>
      <c r="G1379">
        <f t="shared" si="108"/>
        <v>0</v>
      </c>
      <c r="H1379">
        <f t="shared" si="109"/>
        <v>0</v>
      </c>
    </row>
    <row r="1380" spans="5:8">
      <c r="E1380" s="21" t="str">
        <f t="shared" si="106"/>
        <v/>
      </c>
      <c r="F1380" s="21" t="str">
        <f t="shared" si="107"/>
        <v/>
      </c>
      <c r="G1380">
        <f t="shared" si="108"/>
        <v>0</v>
      </c>
      <c r="H1380">
        <f t="shared" si="109"/>
        <v>0</v>
      </c>
    </row>
    <row r="1381" spans="5:8">
      <c r="E1381" s="21" t="str">
        <f t="shared" si="106"/>
        <v/>
      </c>
      <c r="F1381" s="21" t="str">
        <f t="shared" si="107"/>
        <v/>
      </c>
      <c r="G1381">
        <f t="shared" si="108"/>
        <v>0</v>
      </c>
      <c r="H1381">
        <f t="shared" si="109"/>
        <v>0</v>
      </c>
    </row>
    <row r="1382" spans="5:8">
      <c r="E1382" s="21" t="str">
        <f t="shared" si="106"/>
        <v/>
      </c>
      <c r="F1382" s="21" t="str">
        <f t="shared" si="107"/>
        <v/>
      </c>
      <c r="G1382">
        <f t="shared" si="108"/>
        <v>0</v>
      </c>
      <c r="H1382">
        <f t="shared" si="109"/>
        <v>0</v>
      </c>
    </row>
    <row r="1383" spans="5:8">
      <c r="E1383" s="21" t="str">
        <f t="shared" si="106"/>
        <v/>
      </c>
      <c r="F1383" s="21" t="str">
        <f t="shared" si="107"/>
        <v/>
      </c>
      <c r="G1383">
        <f t="shared" si="108"/>
        <v>0</v>
      </c>
      <c r="H1383">
        <f t="shared" si="109"/>
        <v>0</v>
      </c>
    </row>
    <row r="1384" spans="5:8">
      <c r="E1384" s="21" t="str">
        <f t="shared" si="106"/>
        <v/>
      </c>
      <c r="F1384" s="21" t="str">
        <f t="shared" si="107"/>
        <v/>
      </c>
      <c r="G1384">
        <f t="shared" si="108"/>
        <v>0</v>
      </c>
      <c r="H1384">
        <f t="shared" si="109"/>
        <v>0</v>
      </c>
    </row>
    <row r="1385" spans="5:8">
      <c r="E1385" s="21" t="str">
        <f t="shared" si="106"/>
        <v/>
      </c>
      <c r="F1385" s="21" t="str">
        <f t="shared" si="107"/>
        <v/>
      </c>
      <c r="G1385">
        <f t="shared" si="108"/>
        <v>0</v>
      </c>
      <c r="H1385">
        <f t="shared" si="109"/>
        <v>0</v>
      </c>
    </row>
    <row r="1386" spans="5:8">
      <c r="E1386" s="21" t="str">
        <f t="shared" si="106"/>
        <v/>
      </c>
      <c r="F1386" s="21" t="str">
        <f t="shared" si="107"/>
        <v/>
      </c>
      <c r="G1386">
        <f t="shared" si="108"/>
        <v>0</v>
      </c>
      <c r="H1386">
        <f t="shared" si="109"/>
        <v>0</v>
      </c>
    </row>
    <row r="1387" spans="5:8">
      <c r="E1387" s="21" t="str">
        <f t="shared" si="106"/>
        <v/>
      </c>
      <c r="F1387" s="21" t="str">
        <f t="shared" si="107"/>
        <v/>
      </c>
      <c r="G1387">
        <f t="shared" si="108"/>
        <v>0</v>
      </c>
      <c r="H1387">
        <f t="shared" si="109"/>
        <v>0</v>
      </c>
    </row>
    <row r="1388" spans="5:8">
      <c r="E1388" s="21" t="str">
        <f t="shared" si="106"/>
        <v/>
      </c>
      <c r="F1388" s="21" t="str">
        <f t="shared" si="107"/>
        <v/>
      </c>
      <c r="G1388">
        <f t="shared" si="108"/>
        <v>0</v>
      </c>
      <c r="H1388">
        <f t="shared" si="109"/>
        <v>0</v>
      </c>
    </row>
    <row r="1389" spans="5:8">
      <c r="E1389" s="21" t="str">
        <f t="shared" si="106"/>
        <v/>
      </c>
      <c r="F1389" s="21" t="str">
        <f t="shared" si="107"/>
        <v/>
      </c>
      <c r="G1389">
        <f t="shared" si="108"/>
        <v>0</v>
      </c>
      <c r="H1389">
        <f t="shared" si="109"/>
        <v>0</v>
      </c>
    </row>
    <row r="1390" spans="5:8">
      <c r="E1390" s="21" t="str">
        <f t="shared" si="106"/>
        <v/>
      </c>
      <c r="F1390" s="21" t="str">
        <f t="shared" si="107"/>
        <v/>
      </c>
      <c r="G1390">
        <f t="shared" si="108"/>
        <v>0</v>
      </c>
      <c r="H1390">
        <f t="shared" si="109"/>
        <v>0</v>
      </c>
    </row>
    <row r="1391" spans="5:8">
      <c r="E1391" s="21" t="str">
        <f t="shared" si="106"/>
        <v/>
      </c>
      <c r="F1391" s="21" t="str">
        <f t="shared" si="107"/>
        <v/>
      </c>
      <c r="G1391">
        <f t="shared" si="108"/>
        <v>0</v>
      </c>
      <c r="H1391">
        <f t="shared" si="109"/>
        <v>0</v>
      </c>
    </row>
    <row r="1392" spans="5:8">
      <c r="E1392" s="21" t="str">
        <f t="shared" si="106"/>
        <v/>
      </c>
      <c r="F1392" s="21" t="str">
        <f t="shared" si="107"/>
        <v/>
      </c>
      <c r="G1392">
        <f t="shared" si="108"/>
        <v>0</v>
      </c>
      <c r="H1392">
        <f t="shared" si="109"/>
        <v>0</v>
      </c>
    </row>
    <row r="1393" spans="5:8">
      <c r="E1393" s="21" t="str">
        <f t="shared" si="106"/>
        <v/>
      </c>
      <c r="F1393" s="21" t="str">
        <f t="shared" si="107"/>
        <v/>
      </c>
      <c r="G1393">
        <f t="shared" si="108"/>
        <v>0</v>
      </c>
      <c r="H1393">
        <f t="shared" si="109"/>
        <v>0</v>
      </c>
    </row>
    <row r="1394" spans="5:8">
      <c r="E1394" s="21" t="str">
        <f t="shared" si="106"/>
        <v/>
      </c>
      <c r="F1394" s="21" t="str">
        <f t="shared" si="107"/>
        <v/>
      </c>
      <c r="G1394">
        <f t="shared" si="108"/>
        <v>0</v>
      </c>
      <c r="H1394">
        <f t="shared" si="109"/>
        <v>0</v>
      </c>
    </row>
    <row r="1395" spans="5:8">
      <c r="E1395" s="21" t="str">
        <f t="shared" si="106"/>
        <v/>
      </c>
      <c r="F1395" s="21" t="str">
        <f t="shared" si="107"/>
        <v/>
      </c>
      <c r="G1395">
        <f t="shared" si="108"/>
        <v>0</v>
      </c>
      <c r="H1395">
        <f t="shared" si="109"/>
        <v>0</v>
      </c>
    </row>
    <row r="1396" spans="5:8">
      <c r="E1396" s="21" t="str">
        <f t="shared" si="106"/>
        <v/>
      </c>
      <c r="F1396" s="21" t="str">
        <f t="shared" si="107"/>
        <v/>
      </c>
      <c r="G1396">
        <f t="shared" si="108"/>
        <v>0</v>
      </c>
      <c r="H1396">
        <f t="shared" si="109"/>
        <v>0</v>
      </c>
    </row>
    <row r="1397" spans="5:8">
      <c r="E1397" s="21" t="str">
        <f t="shared" si="106"/>
        <v/>
      </c>
      <c r="F1397" s="21" t="str">
        <f t="shared" si="107"/>
        <v/>
      </c>
      <c r="G1397">
        <f t="shared" si="108"/>
        <v>0</v>
      </c>
      <c r="H1397">
        <f t="shared" si="109"/>
        <v>0</v>
      </c>
    </row>
    <row r="1398" spans="5:8">
      <c r="E1398" s="21" t="str">
        <f t="shared" ref="E1398:E1461" si="110">UPPER(B1398)</f>
        <v/>
      </c>
      <c r="F1398" s="21" t="str">
        <f t="shared" ref="F1398:F1461" si="111">UPPER(C1398)</f>
        <v/>
      </c>
      <c r="G1398">
        <f t="shared" ref="G1398:G1461" si="112">D1398</f>
        <v>0</v>
      </c>
      <c r="H1398">
        <f t="shared" ref="H1398:H1461" si="113">ROUND(G1398/(1+$E$1),2)</f>
        <v>0</v>
      </c>
    </row>
    <row r="1399" spans="5:8">
      <c r="E1399" s="21" t="str">
        <f t="shared" si="110"/>
        <v/>
      </c>
      <c r="F1399" s="21" t="str">
        <f t="shared" si="111"/>
        <v/>
      </c>
      <c r="G1399">
        <f t="shared" si="112"/>
        <v>0</v>
      </c>
      <c r="H1399">
        <f t="shared" si="113"/>
        <v>0</v>
      </c>
    </row>
    <row r="1400" spans="5:8">
      <c r="E1400" s="21" t="str">
        <f t="shared" si="110"/>
        <v/>
      </c>
      <c r="F1400" s="21" t="str">
        <f t="shared" si="111"/>
        <v/>
      </c>
      <c r="G1400">
        <f t="shared" si="112"/>
        <v>0</v>
      </c>
      <c r="H1400">
        <f t="shared" si="113"/>
        <v>0</v>
      </c>
    </row>
    <row r="1401" spans="5:8">
      <c r="E1401" s="21" t="str">
        <f t="shared" si="110"/>
        <v/>
      </c>
      <c r="F1401" s="21" t="str">
        <f t="shared" si="111"/>
        <v/>
      </c>
      <c r="G1401">
        <f t="shared" si="112"/>
        <v>0</v>
      </c>
      <c r="H1401">
        <f t="shared" si="113"/>
        <v>0</v>
      </c>
    </row>
    <row r="1402" spans="5:8">
      <c r="E1402" s="21" t="str">
        <f t="shared" si="110"/>
        <v/>
      </c>
      <c r="F1402" s="21" t="str">
        <f t="shared" si="111"/>
        <v/>
      </c>
      <c r="G1402">
        <f t="shared" si="112"/>
        <v>0</v>
      </c>
      <c r="H1402">
        <f t="shared" si="113"/>
        <v>0</v>
      </c>
    </row>
    <row r="1403" spans="5:8">
      <c r="E1403" s="21" t="str">
        <f t="shared" si="110"/>
        <v/>
      </c>
      <c r="F1403" s="21" t="str">
        <f t="shared" si="111"/>
        <v/>
      </c>
      <c r="G1403">
        <f t="shared" si="112"/>
        <v>0</v>
      </c>
      <c r="H1403">
        <f t="shared" si="113"/>
        <v>0</v>
      </c>
    </row>
    <row r="1404" spans="5:8">
      <c r="E1404" s="21" t="str">
        <f t="shared" si="110"/>
        <v/>
      </c>
      <c r="F1404" s="21" t="str">
        <f t="shared" si="111"/>
        <v/>
      </c>
      <c r="G1404">
        <f t="shared" si="112"/>
        <v>0</v>
      </c>
      <c r="H1404">
        <f t="shared" si="113"/>
        <v>0</v>
      </c>
    </row>
    <row r="1405" spans="5:8">
      <c r="E1405" s="21" t="str">
        <f t="shared" si="110"/>
        <v/>
      </c>
      <c r="F1405" s="21" t="str">
        <f t="shared" si="111"/>
        <v/>
      </c>
      <c r="G1405">
        <f t="shared" si="112"/>
        <v>0</v>
      </c>
      <c r="H1405">
        <f t="shared" si="113"/>
        <v>0</v>
      </c>
    </row>
    <row r="1406" spans="5:8">
      <c r="E1406" s="21" t="str">
        <f t="shared" si="110"/>
        <v/>
      </c>
      <c r="F1406" s="21" t="str">
        <f t="shared" si="111"/>
        <v/>
      </c>
      <c r="G1406">
        <f t="shared" si="112"/>
        <v>0</v>
      </c>
      <c r="H1406">
        <f t="shared" si="113"/>
        <v>0</v>
      </c>
    </row>
    <row r="1407" spans="5:8">
      <c r="E1407" s="21" t="str">
        <f t="shared" si="110"/>
        <v/>
      </c>
      <c r="F1407" s="21" t="str">
        <f t="shared" si="111"/>
        <v/>
      </c>
      <c r="G1407">
        <f t="shared" si="112"/>
        <v>0</v>
      </c>
      <c r="H1407">
        <f t="shared" si="113"/>
        <v>0</v>
      </c>
    </row>
    <row r="1408" spans="5:8">
      <c r="E1408" s="21" t="str">
        <f t="shared" si="110"/>
        <v/>
      </c>
      <c r="F1408" s="21" t="str">
        <f t="shared" si="111"/>
        <v/>
      </c>
      <c r="G1408">
        <f t="shared" si="112"/>
        <v>0</v>
      </c>
      <c r="H1408">
        <f t="shared" si="113"/>
        <v>0</v>
      </c>
    </row>
    <row r="1409" spans="5:8">
      <c r="E1409" s="21" t="str">
        <f t="shared" si="110"/>
        <v/>
      </c>
      <c r="F1409" s="21" t="str">
        <f t="shared" si="111"/>
        <v/>
      </c>
      <c r="G1409">
        <f t="shared" si="112"/>
        <v>0</v>
      </c>
      <c r="H1409">
        <f t="shared" si="113"/>
        <v>0</v>
      </c>
    </row>
    <row r="1410" spans="5:8">
      <c r="E1410" s="21" t="str">
        <f t="shared" si="110"/>
        <v/>
      </c>
      <c r="F1410" s="21" t="str">
        <f t="shared" si="111"/>
        <v/>
      </c>
      <c r="G1410">
        <f t="shared" si="112"/>
        <v>0</v>
      </c>
      <c r="H1410">
        <f t="shared" si="113"/>
        <v>0</v>
      </c>
    </row>
    <row r="1411" spans="5:8">
      <c r="E1411" s="21" t="str">
        <f t="shared" si="110"/>
        <v/>
      </c>
      <c r="F1411" s="21" t="str">
        <f t="shared" si="111"/>
        <v/>
      </c>
      <c r="G1411">
        <f t="shared" si="112"/>
        <v>0</v>
      </c>
      <c r="H1411">
        <f t="shared" si="113"/>
        <v>0</v>
      </c>
    </row>
    <row r="1412" spans="5:8">
      <c r="E1412" s="21" t="str">
        <f t="shared" si="110"/>
        <v/>
      </c>
      <c r="F1412" s="21" t="str">
        <f t="shared" si="111"/>
        <v/>
      </c>
      <c r="G1412">
        <f t="shared" si="112"/>
        <v>0</v>
      </c>
      <c r="H1412">
        <f t="shared" si="113"/>
        <v>0</v>
      </c>
    </row>
    <row r="1413" spans="5:8">
      <c r="E1413" s="21" t="str">
        <f t="shared" si="110"/>
        <v/>
      </c>
      <c r="F1413" s="21" t="str">
        <f t="shared" si="111"/>
        <v/>
      </c>
      <c r="G1413">
        <f t="shared" si="112"/>
        <v>0</v>
      </c>
      <c r="H1413">
        <f t="shared" si="113"/>
        <v>0</v>
      </c>
    </row>
    <row r="1414" spans="5:8">
      <c r="E1414" s="21" t="str">
        <f t="shared" si="110"/>
        <v/>
      </c>
      <c r="F1414" s="21" t="str">
        <f t="shared" si="111"/>
        <v/>
      </c>
      <c r="G1414">
        <f t="shared" si="112"/>
        <v>0</v>
      </c>
      <c r="H1414">
        <f t="shared" si="113"/>
        <v>0</v>
      </c>
    </row>
    <row r="1415" spans="5:8">
      <c r="E1415" s="21" t="str">
        <f t="shared" si="110"/>
        <v/>
      </c>
      <c r="F1415" s="21" t="str">
        <f t="shared" si="111"/>
        <v/>
      </c>
      <c r="G1415">
        <f t="shared" si="112"/>
        <v>0</v>
      </c>
      <c r="H1415">
        <f t="shared" si="113"/>
        <v>0</v>
      </c>
    </row>
    <row r="1416" spans="5:8">
      <c r="E1416" s="21" t="str">
        <f t="shared" si="110"/>
        <v/>
      </c>
      <c r="F1416" s="21" t="str">
        <f t="shared" si="111"/>
        <v/>
      </c>
      <c r="G1416">
        <f t="shared" si="112"/>
        <v>0</v>
      </c>
      <c r="H1416">
        <f t="shared" si="113"/>
        <v>0</v>
      </c>
    </row>
    <row r="1417" spans="5:8">
      <c r="E1417" s="21" t="str">
        <f t="shared" si="110"/>
        <v/>
      </c>
      <c r="F1417" s="21" t="str">
        <f t="shared" si="111"/>
        <v/>
      </c>
      <c r="G1417">
        <f t="shared" si="112"/>
        <v>0</v>
      </c>
      <c r="H1417">
        <f t="shared" si="113"/>
        <v>0</v>
      </c>
    </row>
    <row r="1418" spans="5:8">
      <c r="E1418" s="21" t="str">
        <f t="shared" si="110"/>
        <v/>
      </c>
      <c r="F1418" s="21" t="str">
        <f t="shared" si="111"/>
        <v/>
      </c>
      <c r="G1418">
        <f t="shared" si="112"/>
        <v>0</v>
      </c>
      <c r="H1418">
        <f t="shared" si="113"/>
        <v>0</v>
      </c>
    </row>
    <row r="1419" spans="5:8">
      <c r="E1419" s="21" t="str">
        <f t="shared" si="110"/>
        <v/>
      </c>
      <c r="F1419" s="21" t="str">
        <f t="shared" si="111"/>
        <v/>
      </c>
      <c r="G1419">
        <f t="shared" si="112"/>
        <v>0</v>
      </c>
      <c r="H1419">
        <f t="shared" si="113"/>
        <v>0</v>
      </c>
    </row>
    <row r="1420" spans="5:8">
      <c r="E1420" s="21" t="str">
        <f t="shared" si="110"/>
        <v/>
      </c>
      <c r="F1420" s="21" t="str">
        <f t="shared" si="111"/>
        <v/>
      </c>
      <c r="G1420">
        <f t="shared" si="112"/>
        <v>0</v>
      </c>
      <c r="H1420">
        <f t="shared" si="113"/>
        <v>0</v>
      </c>
    </row>
    <row r="1421" spans="5:8">
      <c r="E1421" s="21" t="str">
        <f t="shared" si="110"/>
        <v/>
      </c>
      <c r="F1421" s="21" t="str">
        <f t="shared" si="111"/>
        <v/>
      </c>
      <c r="G1421">
        <f t="shared" si="112"/>
        <v>0</v>
      </c>
      <c r="H1421">
        <f t="shared" si="113"/>
        <v>0</v>
      </c>
    </row>
    <row r="1422" spans="5:8">
      <c r="E1422" s="21" t="str">
        <f t="shared" si="110"/>
        <v/>
      </c>
      <c r="F1422" s="21" t="str">
        <f t="shared" si="111"/>
        <v/>
      </c>
      <c r="G1422">
        <f t="shared" si="112"/>
        <v>0</v>
      </c>
      <c r="H1422">
        <f t="shared" si="113"/>
        <v>0</v>
      </c>
    </row>
    <row r="1423" spans="5:8">
      <c r="E1423" s="21" t="str">
        <f t="shared" si="110"/>
        <v/>
      </c>
      <c r="F1423" s="21" t="str">
        <f t="shared" si="111"/>
        <v/>
      </c>
      <c r="G1423">
        <f t="shared" si="112"/>
        <v>0</v>
      </c>
      <c r="H1423">
        <f t="shared" si="113"/>
        <v>0</v>
      </c>
    </row>
    <row r="1424" spans="5:8">
      <c r="E1424" s="21" t="str">
        <f t="shared" si="110"/>
        <v/>
      </c>
      <c r="F1424" s="21" t="str">
        <f t="shared" si="111"/>
        <v/>
      </c>
      <c r="G1424">
        <f t="shared" si="112"/>
        <v>0</v>
      </c>
      <c r="H1424">
        <f t="shared" si="113"/>
        <v>0</v>
      </c>
    </row>
    <row r="1425" spans="5:8">
      <c r="E1425" s="21" t="str">
        <f t="shared" si="110"/>
        <v/>
      </c>
      <c r="F1425" s="21" t="str">
        <f t="shared" si="111"/>
        <v/>
      </c>
      <c r="G1425">
        <f t="shared" si="112"/>
        <v>0</v>
      </c>
      <c r="H1425">
        <f t="shared" si="113"/>
        <v>0</v>
      </c>
    </row>
    <row r="1426" spans="5:8">
      <c r="E1426" s="21" t="str">
        <f t="shared" si="110"/>
        <v/>
      </c>
      <c r="F1426" s="21" t="str">
        <f t="shared" si="111"/>
        <v/>
      </c>
      <c r="G1426">
        <f t="shared" si="112"/>
        <v>0</v>
      </c>
      <c r="H1426">
        <f t="shared" si="113"/>
        <v>0</v>
      </c>
    </row>
    <row r="1427" spans="5:8">
      <c r="E1427" s="21" t="str">
        <f t="shared" si="110"/>
        <v/>
      </c>
      <c r="F1427" s="21" t="str">
        <f t="shared" si="111"/>
        <v/>
      </c>
      <c r="G1427">
        <f t="shared" si="112"/>
        <v>0</v>
      </c>
      <c r="H1427">
        <f t="shared" si="113"/>
        <v>0</v>
      </c>
    </row>
    <row r="1428" spans="5:8">
      <c r="E1428" s="21" t="str">
        <f t="shared" si="110"/>
        <v/>
      </c>
      <c r="F1428" s="21" t="str">
        <f t="shared" si="111"/>
        <v/>
      </c>
      <c r="G1428">
        <f t="shared" si="112"/>
        <v>0</v>
      </c>
      <c r="H1428">
        <f t="shared" si="113"/>
        <v>0</v>
      </c>
    </row>
    <row r="1429" spans="5:8">
      <c r="E1429" s="21" t="str">
        <f t="shared" si="110"/>
        <v/>
      </c>
      <c r="F1429" s="21" t="str">
        <f t="shared" si="111"/>
        <v/>
      </c>
      <c r="G1429">
        <f t="shared" si="112"/>
        <v>0</v>
      </c>
      <c r="H1429">
        <f t="shared" si="113"/>
        <v>0</v>
      </c>
    </row>
    <row r="1430" spans="5:8">
      <c r="E1430" s="21" t="str">
        <f t="shared" si="110"/>
        <v/>
      </c>
      <c r="F1430" s="21" t="str">
        <f t="shared" si="111"/>
        <v/>
      </c>
      <c r="G1430">
        <f t="shared" si="112"/>
        <v>0</v>
      </c>
      <c r="H1430">
        <f t="shared" si="113"/>
        <v>0</v>
      </c>
    </row>
    <row r="1431" spans="5:8">
      <c r="E1431" s="21" t="str">
        <f t="shared" si="110"/>
        <v/>
      </c>
      <c r="F1431" s="21" t="str">
        <f t="shared" si="111"/>
        <v/>
      </c>
      <c r="G1431">
        <f t="shared" si="112"/>
        <v>0</v>
      </c>
      <c r="H1431">
        <f t="shared" si="113"/>
        <v>0</v>
      </c>
    </row>
    <row r="1432" spans="5:8">
      <c r="E1432" s="21" t="str">
        <f t="shared" si="110"/>
        <v/>
      </c>
      <c r="F1432" s="21" t="str">
        <f t="shared" si="111"/>
        <v/>
      </c>
      <c r="G1432">
        <f t="shared" si="112"/>
        <v>0</v>
      </c>
      <c r="H1432">
        <f t="shared" si="113"/>
        <v>0</v>
      </c>
    </row>
    <row r="1433" spans="5:8">
      <c r="E1433" s="21" t="str">
        <f t="shared" si="110"/>
        <v/>
      </c>
      <c r="F1433" s="21" t="str">
        <f t="shared" si="111"/>
        <v/>
      </c>
      <c r="G1433">
        <f t="shared" si="112"/>
        <v>0</v>
      </c>
      <c r="H1433">
        <f t="shared" si="113"/>
        <v>0</v>
      </c>
    </row>
    <row r="1434" spans="5:8">
      <c r="E1434" s="21" t="str">
        <f t="shared" si="110"/>
        <v/>
      </c>
      <c r="F1434" s="21" t="str">
        <f t="shared" si="111"/>
        <v/>
      </c>
      <c r="G1434">
        <f t="shared" si="112"/>
        <v>0</v>
      </c>
      <c r="H1434">
        <f t="shared" si="113"/>
        <v>0</v>
      </c>
    </row>
    <row r="1435" spans="5:8">
      <c r="E1435" s="21" t="str">
        <f t="shared" si="110"/>
        <v/>
      </c>
      <c r="F1435" s="21" t="str">
        <f t="shared" si="111"/>
        <v/>
      </c>
      <c r="G1435">
        <f t="shared" si="112"/>
        <v>0</v>
      </c>
      <c r="H1435">
        <f t="shared" si="113"/>
        <v>0</v>
      </c>
    </row>
    <row r="1436" spans="5:8">
      <c r="E1436" s="21" t="str">
        <f t="shared" si="110"/>
        <v/>
      </c>
      <c r="F1436" s="21" t="str">
        <f t="shared" si="111"/>
        <v/>
      </c>
      <c r="G1436">
        <f t="shared" si="112"/>
        <v>0</v>
      </c>
      <c r="H1436">
        <f t="shared" si="113"/>
        <v>0</v>
      </c>
    </row>
    <row r="1437" spans="5:8">
      <c r="E1437" s="21" t="str">
        <f t="shared" si="110"/>
        <v/>
      </c>
      <c r="F1437" s="21" t="str">
        <f t="shared" si="111"/>
        <v/>
      </c>
      <c r="G1437">
        <f t="shared" si="112"/>
        <v>0</v>
      </c>
      <c r="H1437">
        <f t="shared" si="113"/>
        <v>0</v>
      </c>
    </row>
    <row r="1438" spans="5:8">
      <c r="E1438" s="21" t="str">
        <f t="shared" si="110"/>
        <v/>
      </c>
      <c r="F1438" s="21" t="str">
        <f t="shared" si="111"/>
        <v/>
      </c>
      <c r="G1438">
        <f t="shared" si="112"/>
        <v>0</v>
      </c>
      <c r="H1438">
        <f t="shared" si="113"/>
        <v>0</v>
      </c>
    </row>
    <row r="1439" spans="5:8">
      <c r="E1439" s="21" t="str">
        <f t="shared" si="110"/>
        <v/>
      </c>
      <c r="F1439" s="21" t="str">
        <f t="shared" si="111"/>
        <v/>
      </c>
      <c r="G1439">
        <f t="shared" si="112"/>
        <v>0</v>
      </c>
      <c r="H1439">
        <f t="shared" si="113"/>
        <v>0</v>
      </c>
    </row>
    <row r="1440" spans="5:8">
      <c r="E1440" s="21" t="str">
        <f t="shared" si="110"/>
        <v/>
      </c>
      <c r="F1440" s="21" t="str">
        <f t="shared" si="111"/>
        <v/>
      </c>
      <c r="G1440">
        <f t="shared" si="112"/>
        <v>0</v>
      </c>
      <c r="H1440">
        <f t="shared" si="113"/>
        <v>0</v>
      </c>
    </row>
    <row r="1441" spans="5:8">
      <c r="E1441" s="21" t="str">
        <f t="shared" si="110"/>
        <v/>
      </c>
      <c r="F1441" s="21" t="str">
        <f t="shared" si="111"/>
        <v/>
      </c>
      <c r="G1441">
        <f t="shared" si="112"/>
        <v>0</v>
      </c>
      <c r="H1441">
        <f t="shared" si="113"/>
        <v>0</v>
      </c>
    </row>
    <row r="1442" spans="5:8">
      <c r="E1442" s="21" t="str">
        <f t="shared" si="110"/>
        <v/>
      </c>
      <c r="F1442" s="21" t="str">
        <f t="shared" si="111"/>
        <v/>
      </c>
      <c r="G1442">
        <f t="shared" si="112"/>
        <v>0</v>
      </c>
      <c r="H1442">
        <f t="shared" si="113"/>
        <v>0</v>
      </c>
    </row>
    <row r="1443" spans="5:8">
      <c r="E1443" s="21" t="str">
        <f t="shared" si="110"/>
        <v/>
      </c>
      <c r="F1443" s="21" t="str">
        <f t="shared" si="111"/>
        <v/>
      </c>
      <c r="G1443">
        <f t="shared" si="112"/>
        <v>0</v>
      </c>
      <c r="H1443">
        <f t="shared" si="113"/>
        <v>0</v>
      </c>
    </row>
    <row r="1444" spans="5:8">
      <c r="E1444" s="21" t="str">
        <f t="shared" si="110"/>
        <v/>
      </c>
      <c r="F1444" s="21" t="str">
        <f t="shared" si="111"/>
        <v/>
      </c>
      <c r="G1444">
        <f t="shared" si="112"/>
        <v>0</v>
      </c>
      <c r="H1444">
        <f t="shared" si="113"/>
        <v>0</v>
      </c>
    </row>
    <row r="1445" spans="5:8">
      <c r="E1445" s="21" t="str">
        <f t="shared" si="110"/>
        <v/>
      </c>
      <c r="F1445" s="21" t="str">
        <f t="shared" si="111"/>
        <v/>
      </c>
      <c r="G1445">
        <f t="shared" si="112"/>
        <v>0</v>
      </c>
      <c r="H1445">
        <f t="shared" si="113"/>
        <v>0</v>
      </c>
    </row>
    <row r="1446" spans="5:8">
      <c r="E1446" s="21" t="str">
        <f t="shared" si="110"/>
        <v/>
      </c>
      <c r="F1446" s="21" t="str">
        <f t="shared" si="111"/>
        <v/>
      </c>
      <c r="G1446">
        <f t="shared" si="112"/>
        <v>0</v>
      </c>
      <c r="H1446">
        <f t="shared" si="113"/>
        <v>0</v>
      </c>
    </row>
    <row r="1447" spans="5:8">
      <c r="E1447" s="21" t="str">
        <f t="shared" si="110"/>
        <v/>
      </c>
      <c r="F1447" s="21" t="str">
        <f t="shared" si="111"/>
        <v/>
      </c>
      <c r="G1447">
        <f t="shared" si="112"/>
        <v>0</v>
      </c>
      <c r="H1447">
        <f t="shared" si="113"/>
        <v>0</v>
      </c>
    </row>
    <row r="1448" spans="5:8">
      <c r="E1448" s="21" t="str">
        <f t="shared" si="110"/>
        <v/>
      </c>
      <c r="F1448" s="21" t="str">
        <f t="shared" si="111"/>
        <v/>
      </c>
      <c r="G1448">
        <f t="shared" si="112"/>
        <v>0</v>
      </c>
      <c r="H1448">
        <f t="shared" si="113"/>
        <v>0</v>
      </c>
    </row>
    <row r="1449" spans="5:8">
      <c r="E1449" s="21" t="str">
        <f t="shared" si="110"/>
        <v/>
      </c>
      <c r="F1449" s="21" t="str">
        <f t="shared" si="111"/>
        <v/>
      </c>
      <c r="G1449">
        <f t="shared" si="112"/>
        <v>0</v>
      </c>
      <c r="H1449">
        <f t="shared" si="113"/>
        <v>0</v>
      </c>
    </row>
    <row r="1450" spans="5:8">
      <c r="E1450" s="21" t="str">
        <f t="shared" si="110"/>
        <v/>
      </c>
      <c r="F1450" s="21" t="str">
        <f t="shared" si="111"/>
        <v/>
      </c>
      <c r="G1450">
        <f t="shared" si="112"/>
        <v>0</v>
      </c>
      <c r="H1450">
        <f t="shared" si="113"/>
        <v>0</v>
      </c>
    </row>
    <row r="1451" spans="5:8">
      <c r="E1451" s="21" t="str">
        <f t="shared" si="110"/>
        <v/>
      </c>
      <c r="F1451" s="21" t="str">
        <f t="shared" si="111"/>
        <v/>
      </c>
      <c r="G1451">
        <f t="shared" si="112"/>
        <v>0</v>
      </c>
      <c r="H1451">
        <f t="shared" si="113"/>
        <v>0</v>
      </c>
    </row>
    <row r="1452" spans="5:8">
      <c r="E1452" s="21" t="str">
        <f t="shared" si="110"/>
        <v/>
      </c>
      <c r="F1452" s="21" t="str">
        <f t="shared" si="111"/>
        <v/>
      </c>
      <c r="G1452">
        <f t="shared" si="112"/>
        <v>0</v>
      </c>
      <c r="H1452">
        <f t="shared" si="113"/>
        <v>0</v>
      </c>
    </row>
    <row r="1453" spans="5:8">
      <c r="E1453" s="21" t="str">
        <f t="shared" si="110"/>
        <v/>
      </c>
      <c r="F1453" s="21" t="str">
        <f t="shared" si="111"/>
        <v/>
      </c>
      <c r="G1453">
        <f t="shared" si="112"/>
        <v>0</v>
      </c>
      <c r="H1453">
        <f t="shared" si="113"/>
        <v>0</v>
      </c>
    </row>
    <row r="1454" spans="5:8">
      <c r="E1454" s="21" t="str">
        <f t="shared" si="110"/>
        <v/>
      </c>
      <c r="F1454" s="21" t="str">
        <f t="shared" si="111"/>
        <v/>
      </c>
      <c r="G1454">
        <f t="shared" si="112"/>
        <v>0</v>
      </c>
      <c r="H1454">
        <f t="shared" si="113"/>
        <v>0</v>
      </c>
    </row>
    <row r="1455" spans="5:8">
      <c r="E1455" s="21" t="str">
        <f t="shared" si="110"/>
        <v/>
      </c>
      <c r="F1455" s="21" t="str">
        <f t="shared" si="111"/>
        <v/>
      </c>
      <c r="G1455">
        <f t="shared" si="112"/>
        <v>0</v>
      </c>
      <c r="H1455">
        <f t="shared" si="113"/>
        <v>0</v>
      </c>
    </row>
    <row r="1456" spans="5:8">
      <c r="E1456" s="21" t="str">
        <f t="shared" si="110"/>
        <v/>
      </c>
      <c r="F1456" s="21" t="str">
        <f t="shared" si="111"/>
        <v/>
      </c>
      <c r="G1456">
        <f t="shared" si="112"/>
        <v>0</v>
      </c>
      <c r="H1456">
        <f t="shared" si="113"/>
        <v>0</v>
      </c>
    </row>
    <row r="1457" spans="5:8">
      <c r="E1457" s="21" t="str">
        <f t="shared" si="110"/>
        <v/>
      </c>
      <c r="F1457" s="21" t="str">
        <f t="shared" si="111"/>
        <v/>
      </c>
      <c r="G1457">
        <f t="shared" si="112"/>
        <v>0</v>
      </c>
      <c r="H1457">
        <f t="shared" si="113"/>
        <v>0</v>
      </c>
    </row>
    <row r="1458" spans="5:8">
      <c r="E1458" s="21" t="str">
        <f t="shared" si="110"/>
        <v/>
      </c>
      <c r="F1458" s="21" t="str">
        <f t="shared" si="111"/>
        <v/>
      </c>
      <c r="G1458">
        <f t="shared" si="112"/>
        <v>0</v>
      </c>
      <c r="H1458">
        <f t="shared" si="113"/>
        <v>0</v>
      </c>
    </row>
    <row r="1459" spans="5:8">
      <c r="E1459" s="21" t="str">
        <f t="shared" si="110"/>
        <v/>
      </c>
      <c r="F1459" s="21" t="str">
        <f t="shared" si="111"/>
        <v/>
      </c>
      <c r="G1459">
        <f t="shared" si="112"/>
        <v>0</v>
      </c>
      <c r="H1459">
        <f t="shared" si="113"/>
        <v>0</v>
      </c>
    </row>
    <row r="1460" spans="5:8">
      <c r="E1460" s="21" t="str">
        <f t="shared" si="110"/>
        <v/>
      </c>
      <c r="F1460" s="21" t="str">
        <f t="shared" si="111"/>
        <v/>
      </c>
      <c r="G1460">
        <f t="shared" si="112"/>
        <v>0</v>
      </c>
      <c r="H1460">
        <f t="shared" si="113"/>
        <v>0</v>
      </c>
    </row>
    <row r="1461" spans="5:8">
      <c r="E1461" s="21" t="str">
        <f t="shared" si="110"/>
        <v/>
      </c>
      <c r="F1461" s="21" t="str">
        <f t="shared" si="111"/>
        <v/>
      </c>
      <c r="G1461">
        <f t="shared" si="112"/>
        <v>0</v>
      </c>
      <c r="H1461">
        <f t="shared" si="113"/>
        <v>0</v>
      </c>
    </row>
    <row r="1462" spans="5:8">
      <c r="E1462" s="21" t="str">
        <f t="shared" ref="E1462:E1525" si="114">UPPER(B1462)</f>
        <v/>
      </c>
      <c r="F1462" s="21" t="str">
        <f t="shared" ref="F1462:F1525" si="115">UPPER(C1462)</f>
        <v/>
      </c>
      <c r="G1462">
        <f t="shared" ref="G1462:G1525" si="116">D1462</f>
        <v>0</v>
      </c>
      <c r="H1462">
        <f t="shared" ref="H1462:H1525" si="117">ROUND(G1462/(1+$E$1),2)</f>
        <v>0</v>
      </c>
    </row>
    <row r="1463" spans="5:8">
      <c r="E1463" s="21" t="str">
        <f t="shared" si="114"/>
        <v/>
      </c>
      <c r="F1463" s="21" t="str">
        <f t="shared" si="115"/>
        <v/>
      </c>
      <c r="G1463">
        <f t="shared" si="116"/>
        <v>0</v>
      </c>
      <c r="H1463">
        <f t="shared" si="117"/>
        <v>0</v>
      </c>
    </row>
    <row r="1464" spans="5:8">
      <c r="E1464" s="21" t="str">
        <f t="shared" si="114"/>
        <v/>
      </c>
      <c r="F1464" s="21" t="str">
        <f t="shared" si="115"/>
        <v/>
      </c>
      <c r="G1464">
        <f t="shared" si="116"/>
        <v>0</v>
      </c>
      <c r="H1464">
        <f t="shared" si="117"/>
        <v>0</v>
      </c>
    </row>
    <row r="1465" spans="5:8">
      <c r="E1465" s="21" t="str">
        <f t="shared" si="114"/>
        <v/>
      </c>
      <c r="F1465" s="21" t="str">
        <f t="shared" si="115"/>
        <v/>
      </c>
      <c r="G1465">
        <f t="shared" si="116"/>
        <v>0</v>
      </c>
      <c r="H1465">
        <f t="shared" si="117"/>
        <v>0</v>
      </c>
    </row>
    <row r="1466" spans="5:8">
      <c r="E1466" s="21" t="str">
        <f t="shared" si="114"/>
        <v/>
      </c>
      <c r="F1466" s="21" t="str">
        <f t="shared" si="115"/>
        <v/>
      </c>
      <c r="G1466">
        <f t="shared" si="116"/>
        <v>0</v>
      </c>
      <c r="H1466">
        <f t="shared" si="117"/>
        <v>0</v>
      </c>
    </row>
    <row r="1467" spans="5:8">
      <c r="E1467" s="21" t="str">
        <f t="shared" si="114"/>
        <v/>
      </c>
      <c r="F1467" s="21" t="str">
        <f t="shared" si="115"/>
        <v/>
      </c>
      <c r="G1467">
        <f t="shared" si="116"/>
        <v>0</v>
      </c>
      <c r="H1467">
        <f t="shared" si="117"/>
        <v>0</v>
      </c>
    </row>
    <row r="1468" spans="5:8">
      <c r="E1468" s="21" t="str">
        <f t="shared" si="114"/>
        <v/>
      </c>
      <c r="F1468" s="21" t="str">
        <f t="shared" si="115"/>
        <v/>
      </c>
      <c r="G1468">
        <f t="shared" si="116"/>
        <v>0</v>
      </c>
      <c r="H1468">
        <f t="shared" si="117"/>
        <v>0</v>
      </c>
    </row>
    <row r="1469" spans="5:8">
      <c r="E1469" s="21" t="str">
        <f t="shared" si="114"/>
        <v/>
      </c>
      <c r="F1469" s="21" t="str">
        <f t="shared" si="115"/>
        <v/>
      </c>
      <c r="G1469">
        <f t="shared" si="116"/>
        <v>0</v>
      </c>
      <c r="H1469">
        <f t="shared" si="117"/>
        <v>0</v>
      </c>
    </row>
    <row r="1470" spans="5:8">
      <c r="E1470" s="21" t="str">
        <f t="shared" si="114"/>
        <v/>
      </c>
      <c r="F1470" s="21" t="str">
        <f t="shared" si="115"/>
        <v/>
      </c>
      <c r="G1470">
        <f t="shared" si="116"/>
        <v>0</v>
      </c>
      <c r="H1470">
        <f t="shared" si="117"/>
        <v>0</v>
      </c>
    </row>
    <row r="1471" spans="5:8">
      <c r="E1471" s="21" t="str">
        <f t="shared" si="114"/>
        <v/>
      </c>
      <c r="F1471" s="21" t="str">
        <f t="shared" si="115"/>
        <v/>
      </c>
      <c r="G1471">
        <f t="shared" si="116"/>
        <v>0</v>
      </c>
      <c r="H1471">
        <f t="shared" si="117"/>
        <v>0</v>
      </c>
    </row>
    <row r="1472" spans="5:8">
      <c r="E1472" s="21" t="str">
        <f t="shared" si="114"/>
        <v/>
      </c>
      <c r="F1472" s="21" t="str">
        <f t="shared" si="115"/>
        <v/>
      </c>
      <c r="G1472">
        <f t="shared" si="116"/>
        <v>0</v>
      </c>
      <c r="H1472">
        <f t="shared" si="117"/>
        <v>0</v>
      </c>
    </row>
    <row r="1473" spans="5:8">
      <c r="E1473" s="21" t="str">
        <f t="shared" si="114"/>
        <v/>
      </c>
      <c r="F1473" s="21" t="str">
        <f t="shared" si="115"/>
        <v/>
      </c>
      <c r="G1473">
        <f t="shared" si="116"/>
        <v>0</v>
      </c>
      <c r="H1473">
        <f t="shared" si="117"/>
        <v>0</v>
      </c>
    </row>
    <row r="1474" spans="5:8">
      <c r="E1474" s="21" t="str">
        <f t="shared" si="114"/>
        <v/>
      </c>
      <c r="F1474" s="21" t="str">
        <f t="shared" si="115"/>
        <v/>
      </c>
      <c r="G1474">
        <f t="shared" si="116"/>
        <v>0</v>
      </c>
      <c r="H1474">
        <f t="shared" si="117"/>
        <v>0</v>
      </c>
    </row>
    <row r="1475" spans="5:8">
      <c r="E1475" s="21" t="str">
        <f t="shared" si="114"/>
        <v/>
      </c>
      <c r="F1475" s="21" t="str">
        <f t="shared" si="115"/>
        <v/>
      </c>
      <c r="G1475">
        <f t="shared" si="116"/>
        <v>0</v>
      </c>
      <c r="H1475">
        <f t="shared" si="117"/>
        <v>0</v>
      </c>
    </row>
    <row r="1476" spans="5:8">
      <c r="E1476" s="21" t="str">
        <f t="shared" si="114"/>
        <v/>
      </c>
      <c r="F1476" s="21" t="str">
        <f t="shared" si="115"/>
        <v/>
      </c>
      <c r="G1476">
        <f t="shared" si="116"/>
        <v>0</v>
      </c>
      <c r="H1476">
        <f t="shared" si="117"/>
        <v>0</v>
      </c>
    </row>
    <row r="1477" spans="5:8">
      <c r="E1477" s="21" t="str">
        <f t="shared" si="114"/>
        <v/>
      </c>
      <c r="F1477" s="21" t="str">
        <f t="shared" si="115"/>
        <v/>
      </c>
      <c r="G1477">
        <f t="shared" si="116"/>
        <v>0</v>
      </c>
      <c r="H1477">
        <f t="shared" si="117"/>
        <v>0</v>
      </c>
    </row>
    <row r="1478" spans="5:8">
      <c r="E1478" s="21" t="str">
        <f t="shared" si="114"/>
        <v/>
      </c>
      <c r="F1478" s="21" t="str">
        <f t="shared" si="115"/>
        <v/>
      </c>
      <c r="G1478">
        <f t="shared" si="116"/>
        <v>0</v>
      </c>
      <c r="H1478">
        <f t="shared" si="117"/>
        <v>0</v>
      </c>
    </row>
    <row r="1479" spans="5:8">
      <c r="E1479" s="21" t="str">
        <f t="shared" si="114"/>
        <v/>
      </c>
      <c r="F1479" s="21" t="str">
        <f t="shared" si="115"/>
        <v/>
      </c>
      <c r="G1479">
        <f t="shared" si="116"/>
        <v>0</v>
      </c>
      <c r="H1479">
        <f t="shared" si="117"/>
        <v>0</v>
      </c>
    </row>
    <row r="1480" spans="5:8">
      <c r="E1480" s="21" t="str">
        <f t="shared" si="114"/>
        <v/>
      </c>
      <c r="F1480" s="21" t="str">
        <f t="shared" si="115"/>
        <v/>
      </c>
      <c r="G1480">
        <f t="shared" si="116"/>
        <v>0</v>
      </c>
      <c r="H1480">
        <f t="shared" si="117"/>
        <v>0</v>
      </c>
    </row>
    <row r="1481" spans="5:8">
      <c r="E1481" s="21" t="str">
        <f t="shared" si="114"/>
        <v/>
      </c>
      <c r="F1481" s="21" t="str">
        <f t="shared" si="115"/>
        <v/>
      </c>
      <c r="G1481">
        <f t="shared" si="116"/>
        <v>0</v>
      </c>
      <c r="H1481">
        <f t="shared" si="117"/>
        <v>0</v>
      </c>
    </row>
    <row r="1482" spans="5:8">
      <c r="E1482" s="21" t="str">
        <f t="shared" si="114"/>
        <v/>
      </c>
      <c r="F1482" s="21" t="str">
        <f t="shared" si="115"/>
        <v/>
      </c>
      <c r="G1482">
        <f t="shared" si="116"/>
        <v>0</v>
      </c>
      <c r="H1482">
        <f t="shared" si="117"/>
        <v>0</v>
      </c>
    </row>
    <row r="1483" spans="5:8">
      <c r="E1483" s="21" t="str">
        <f t="shared" si="114"/>
        <v/>
      </c>
      <c r="F1483" s="21" t="str">
        <f t="shared" si="115"/>
        <v/>
      </c>
      <c r="G1483">
        <f t="shared" si="116"/>
        <v>0</v>
      </c>
      <c r="H1483">
        <f t="shared" si="117"/>
        <v>0</v>
      </c>
    </row>
    <row r="1484" spans="5:8">
      <c r="E1484" s="21" t="str">
        <f t="shared" si="114"/>
        <v/>
      </c>
      <c r="F1484" s="21" t="str">
        <f t="shared" si="115"/>
        <v/>
      </c>
      <c r="G1484">
        <f t="shared" si="116"/>
        <v>0</v>
      </c>
      <c r="H1484">
        <f t="shared" si="117"/>
        <v>0</v>
      </c>
    </row>
    <row r="1485" spans="5:8">
      <c r="E1485" s="21" t="str">
        <f t="shared" si="114"/>
        <v/>
      </c>
      <c r="F1485" s="21" t="str">
        <f t="shared" si="115"/>
        <v/>
      </c>
      <c r="G1485">
        <f t="shared" si="116"/>
        <v>0</v>
      </c>
      <c r="H1485">
        <f t="shared" si="117"/>
        <v>0</v>
      </c>
    </row>
    <row r="1486" spans="5:8">
      <c r="E1486" s="21" t="str">
        <f t="shared" si="114"/>
        <v/>
      </c>
      <c r="F1486" s="21" t="str">
        <f t="shared" si="115"/>
        <v/>
      </c>
      <c r="G1486">
        <f t="shared" si="116"/>
        <v>0</v>
      </c>
      <c r="H1486">
        <f t="shared" si="117"/>
        <v>0</v>
      </c>
    </row>
    <row r="1487" spans="5:8">
      <c r="E1487" s="21" t="str">
        <f t="shared" si="114"/>
        <v/>
      </c>
      <c r="F1487" s="21" t="str">
        <f t="shared" si="115"/>
        <v/>
      </c>
      <c r="G1487">
        <f t="shared" si="116"/>
        <v>0</v>
      </c>
      <c r="H1487">
        <f t="shared" si="117"/>
        <v>0</v>
      </c>
    </row>
    <row r="1488" spans="5:8">
      <c r="E1488" s="21" t="str">
        <f t="shared" si="114"/>
        <v/>
      </c>
      <c r="F1488" s="21" t="str">
        <f t="shared" si="115"/>
        <v/>
      </c>
      <c r="G1488">
        <f t="shared" si="116"/>
        <v>0</v>
      </c>
      <c r="H1488">
        <f t="shared" si="117"/>
        <v>0</v>
      </c>
    </row>
    <row r="1489" spans="5:8">
      <c r="E1489" s="21" t="str">
        <f t="shared" si="114"/>
        <v/>
      </c>
      <c r="F1489" s="21" t="str">
        <f t="shared" si="115"/>
        <v/>
      </c>
      <c r="G1489">
        <f t="shared" si="116"/>
        <v>0</v>
      </c>
      <c r="H1489">
        <f t="shared" si="117"/>
        <v>0</v>
      </c>
    </row>
    <row r="1490" spans="5:8">
      <c r="E1490" s="21" t="str">
        <f t="shared" si="114"/>
        <v/>
      </c>
      <c r="F1490" s="21" t="str">
        <f t="shared" si="115"/>
        <v/>
      </c>
      <c r="G1490">
        <f t="shared" si="116"/>
        <v>0</v>
      </c>
      <c r="H1490">
        <f t="shared" si="117"/>
        <v>0</v>
      </c>
    </row>
    <row r="1491" spans="5:8">
      <c r="E1491" s="21" t="str">
        <f t="shared" si="114"/>
        <v/>
      </c>
      <c r="F1491" s="21" t="str">
        <f t="shared" si="115"/>
        <v/>
      </c>
      <c r="G1491">
        <f t="shared" si="116"/>
        <v>0</v>
      </c>
      <c r="H1491">
        <f t="shared" si="117"/>
        <v>0</v>
      </c>
    </row>
    <row r="1492" spans="5:8">
      <c r="E1492" s="21" t="str">
        <f t="shared" si="114"/>
        <v/>
      </c>
      <c r="F1492" s="21" t="str">
        <f t="shared" si="115"/>
        <v/>
      </c>
      <c r="G1492">
        <f t="shared" si="116"/>
        <v>0</v>
      </c>
      <c r="H1492">
        <f t="shared" si="117"/>
        <v>0</v>
      </c>
    </row>
    <row r="1493" spans="5:8">
      <c r="E1493" s="21" t="str">
        <f t="shared" si="114"/>
        <v/>
      </c>
      <c r="F1493" s="21" t="str">
        <f t="shared" si="115"/>
        <v/>
      </c>
      <c r="G1493">
        <f t="shared" si="116"/>
        <v>0</v>
      </c>
      <c r="H1493">
        <f t="shared" si="117"/>
        <v>0</v>
      </c>
    </row>
    <row r="1494" spans="5:8">
      <c r="E1494" s="21" t="str">
        <f t="shared" si="114"/>
        <v/>
      </c>
      <c r="F1494" s="21" t="str">
        <f t="shared" si="115"/>
        <v/>
      </c>
      <c r="G1494">
        <f t="shared" si="116"/>
        <v>0</v>
      </c>
      <c r="H1494">
        <f t="shared" si="117"/>
        <v>0</v>
      </c>
    </row>
    <row r="1495" spans="5:8">
      <c r="E1495" s="21" t="str">
        <f t="shared" si="114"/>
        <v/>
      </c>
      <c r="F1495" s="21" t="str">
        <f t="shared" si="115"/>
        <v/>
      </c>
      <c r="G1495">
        <f t="shared" si="116"/>
        <v>0</v>
      </c>
      <c r="H1495">
        <f t="shared" si="117"/>
        <v>0</v>
      </c>
    </row>
    <row r="1496" spans="5:8">
      <c r="E1496" s="21" t="str">
        <f t="shared" si="114"/>
        <v/>
      </c>
      <c r="F1496" s="21" t="str">
        <f t="shared" si="115"/>
        <v/>
      </c>
      <c r="G1496">
        <f t="shared" si="116"/>
        <v>0</v>
      </c>
      <c r="H1496">
        <f t="shared" si="117"/>
        <v>0</v>
      </c>
    </row>
    <row r="1497" spans="5:8">
      <c r="E1497" s="21" t="str">
        <f t="shared" si="114"/>
        <v/>
      </c>
      <c r="F1497" s="21" t="str">
        <f t="shared" si="115"/>
        <v/>
      </c>
      <c r="G1497">
        <f t="shared" si="116"/>
        <v>0</v>
      </c>
      <c r="H1497">
        <f t="shared" si="117"/>
        <v>0</v>
      </c>
    </row>
    <row r="1498" spans="5:8">
      <c r="E1498" s="21" t="str">
        <f t="shared" si="114"/>
        <v/>
      </c>
      <c r="F1498" s="21" t="str">
        <f t="shared" si="115"/>
        <v/>
      </c>
      <c r="G1498">
        <f t="shared" si="116"/>
        <v>0</v>
      </c>
      <c r="H1498">
        <f t="shared" si="117"/>
        <v>0</v>
      </c>
    </row>
    <row r="1499" spans="5:8">
      <c r="E1499" s="21" t="str">
        <f t="shared" si="114"/>
        <v/>
      </c>
      <c r="F1499" s="21" t="str">
        <f t="shared" si="115"/>
        <v/>
      </c>
      <c r="G1499">
        <f t="shared" si="116"/>
        <v>0</v>
      </c>
      <c r="H1499">
        <f t="shared" si="117"/>
        <v>0</v>
      </c>
    </row>
    <row r="1500" spans="5:8">
      <c r="E1500" s="21" t="str">
        <f t="shared" si="114"/>
        <v/>
      </c>
      <c r="F1500" s="21" t="str">
        <f t="shared" si="115"/>
        <v/>
      </c>
      <c r="G1500">
        <f t="shared" si="116"/>
        <v>0</v>
      </c>
      <c r="H1500">
        <f t="shared" si="117"/>
        <v>0</v>
      </c>
    </row>
    <row r="1501" spans="5:8">
      <c r="E1501" s="21" t="str">
        <f t="shared" si="114"/>
        <v/>
      </c>
      <c r="F1501" s="21" t="str">
        <f t="shared" si="115"/>
        <v/>
      </c>
      <c r="G1501">
        <f t="shared" si="116"/>
        <v>0</v>
      </c>
      <c r="H1501">
        <f t="shared" si="117"/>
        <v>0</v>
      </c>
    </row>
    <row r="1502" spans="5:8">
      <c r="E1502" s="21" t="str">
        <f t="shared" si="114"/>
        <v/>
      </c>
      <c r="F1502" s="21" t="str">
        <f t="shared" si="115"/>
        <v/>
      </c>
      <c r="G1502">
        <f t="shared" si="116"/>
        <v>0</v>
      </c>
      <c r="H1502">
        <f t="shared" si="117"/>
        <v>0</v>
      </c>
    </row>
    <row r="1503" spans="5:8">
      <c r="E1503" s="21" t="str">
        <f t="shared" si="114"/>
        <v/>
      </c>
      <c r="F1503" s="21" t="str">
        <f t="shared" si="115"/>
        <v/>
      </c>
      <c r="G1503">
        <f t="shared" si="116"/>
        <v>0</v>
      </c>
      <c r="H1503">
        <f t="shared" si="117"/>
        <v>0</v>
      </c>
    </row>
    <row r="1504" spans="5:8">
      <c r="E1504" s="21" t="str">
        <f t="shared" si="114"/>
        <v/>
      </c>
      <c r="F1504" s="21" t="str">
        <f t="shared" si="115"/>
        <v/>
      </c>
      <c r="G1504">
        <f t="shared" si="116"/>
        <v>0</v>
      </c>
      <c r="H1504">
        <f t="shared" si="117"/>
        <v>0</v>
      </c>
    </row>
    <row r="1505" spans="5:8">
      <c r="E1505" s="21" t="str">
        <f t="shared" si="114"/>
        <v/>
      </c>
      <c r="F1505" s="21" t="str">
        <f t="shared" si="115"/>
        <v/>
      </c>
      <c r="G1505">
        <f t="shared" si="116"/>
        <v>0</v>
      </c>
      <c r="H1505">
        <f t="shared" si="117"/>
        <v>0</v>
      </c>
    </row>
    <row r="1506" spans="5:8">
      <c r="E1506" s="21" t="str">
        <f t="shared" si="114"/>
        <v/>
      </c>
      <c r="F1506" s="21" t="str">
        <f t="shared" si="115"/>
        <v/>
      </c>
      <c r="G1506">
        <f t="shared" si="116"/>
        <v>0</v>
      </c>
      <c r="H1506">
        <f t="shared" si="117"/>
        <v>0</v>
      </c>
    </row>
    <row r="1507" spans="5:8">
      <c r="E1507" s="21" t="str">
        <f t="shared" si="114"/>
        <v/>
      </c>
      <c r="F1507" s="21" t="str">
        <f t="shared" si="115"/>
        <v/>
      </c>
      <c r="G1507">
        <f t="shared" si="116"/>
        <v>0</v>
      </c>
      <c r="H1507">
        <f t="shared" si="117"/>
        <v>0</v>
      </c>
    </row>
    <row r="1508" spans="5:8">
      <c r="E1508" s="21" t="str">
        <f t="shared" si="114"/>
        <v/>
      </c>
      <c r="F1508" s="21" t="str">
        <f t="shared" si="115"/>
        <v/>
      </c>
      <c r="G1508">
        <f t="shared" si="116"/>
        <v>0</v>
      </c>
      <c r="H1508">
        <f t="shared" si="117"/>
        <v>0</v>
      </c>
    </row>
    <row r="1509" spans="5:8">
      <c r="E1509" s="21" t="str">
        <f t="shared" si="114"/>
        <v/>
      </c>
      <c r="F1509" s="21" t="str">
        <f t="shared" si="115"/>
        <v/>
      </c>
      <c r="G1509">
        <f t="shared" si="116"/>
        <v>0</v>
      </c>
      <c r="H1509">
        <f t="shared" si="117"/>
        <v>0</v>
      </c>
    </row>
    <row r="1510" spans="5:8">
      <c r="E1510" s="21" t="str">
        <f t="shared" si="114"/>
        <v/>
      </c>
      <c r="F1510" s="21" t="str">
        <f t="shared" si="115"/>
        <v/>
      </c>
      <c r="G1510">
        <f t="shared" si="116"/>
        <v>0</v>
      </c>
      <c r="H1510">
        <f t="shared" si="117"/>
        <v>0</v>
      </c>
    </row>
    <row r="1511" spans="5:8">
      <c r="E1511" s="21" t="str">
        <f t="shared" si="114"/>
        <v/>
      </c>
      <c r="F1511" s="21" t="str">
        <f t="shared" si="115"/>
        <v/>
      </c>
      <c r="G1511">
        <f t="shared" si="116"/>
        <v>0</v>
      </c>
      <c r="H1511">
        <f t="shared" si="117"/>
        <v>0</v>
      </c>
    </row>
    <row r="1512" spans="5:8">
      <c r="E1512" s="21" t="str">
        <f t="shared" si="114"/>
        <v/>
      </c>
      <c r="F1512" s="21" t="str">
        <f t="shared" si="115"/>
        <v/>
      </c>
      <c r="G1512">
        <f t="shared" si="116"/>
        <v>0</v>
      </c>
      <c r="H1512">
        <f t="shared" si="117"/>
        <v>0</v>
      </c>
    </row>
    <row r="1513" spans="5:8">
      <c r="E1513" s="21" t="str">
        <f t="shared" si="114"/>
        <v/>
      </c>
      <c r="F1513" s="21" t="str">
        <f t="shared" si="115"/>
        <v/>
      </c>
      <c r="G1513">
        <f t="shared" si="116"/>
        <v>0</v>
      </c>
      <c r="H1513">
        <f t="shared" si="117"/>
        <v>0</v>
      </c>
    </row>
    <row r="1514" spans="5:8">
      <c r="E1514" s="21" t="str">
        <f t="shared" si="114"/>
        <v/>
      </c>
      <c r="F1514" s="21" t="str">
        <f t="shared" si="115"/>
        <v/>
      </c>
      <c r="G1514">
        <f t="shared" si="116"/>
        <v>0</v>
      </c>
      <c r="H1514">
        <f t="shared" si="117"/>
        <v>0</v>
      </c>
    </row>
    <row r="1515" spans="5:8">
      <c r="E1515" s="21" t="str">
        <f t="shared" si="114"/>
        <v/>
      </c>
      <c r="F1515" s="21" t="str">
        <f t="shared" si="115"/>
        <v/>
      </c>
      <c r="G1515">
        <f t="shared" si="116"/>
        <v>0</v>
      </c>
      <c r="H1515">
        <f t="shared" si="117"/>
        <v>0</v>
      </c>
    </row>
    <row r="1516" spans="5:8">
      <c r="E1516" s="21" t="str">
        <f t="shared" si="114"/>
        <v/>
      </c>
      <c r="F1516" s="21" t="str">
        <f t="shared" si="115"/>
        <v/>
      </c>
      <c r="G1516">
        <f t="shared" si="116"/>
        <v>0</v>
      </c>
      <c r="H1516">
        <f t="shared" si="117"/>
        <v>0</v>
      </c>
    </row>
    <row r="1517" spans="5:8">
      <c r="E1517" s="21" t="str">
        <f t="shared" si="114"/>
        <v/>
      </c>
      <c r="F1517" s="21" t="str">
        <f t="shared" si="115"/>
        <v/>
      </c>
      <c r="G1517">
        <f t="shared" si="116"/>
        <v>0</v>
      </c>
      <c r="H1517">
        <f t="shared" si="117"/>
        <v>0</v>
      </c>
    </row>
    <row r="1518" spans="5:8">
      <c r="E1518" s="21" t="str">
        <f t="shared" si="114"/>
        <v/>
      </c>
      <c r="F1518" s="21" t="str">
        <f t="shared" si="115"/>
        <v/>
      </c>
      <c r="G1518">
        <f t="shared" si="116"/>
        <v>0</v>
      </c>
      <c r="H1518">
        <f t="shared" si="117"/>
        <v>0</v>
      </c>
    </row>
    <row r="1519" spans="5:8">
      <c r="E1519" s="21" t="str">
        <f t="shared" si="114"/>
        <v/>
      </c>
      <c r="F1519" s="21" t="str">
        <f t="shared" si="115"/>
        <v/>
      </c>
      <c r="G1519">
        <f t="shared" si="116"/>
        <v>0</v>
      </c>
      <c r="H1519">
        <f t="shared" si="117"/>
        <v>0</v>
      </c>
    </row>
    <row r="1520" spans="5:8">
      <c r="E1520" s="21" t="str">
        <f t="shared" si="114"/>
        <v/>
      </c>
      <c r="F1520" s="21" t="str">
        <f t="shared" si="115"/>
        <v/>
      </c>
      <c r="G1520">
        <f t="shared" si="116"/>
        <v>0</v>
      </c>
      <c r="H1520">
        <f t="shared" si="117"/>
        <v>0</v>
      </c>
    </row>
    <row r="1521" spans="5:8">
      <c r="E1521" s="21" t="str">
        <f t="shared" si="114"/>
        <v/>
      </c>
      <c r="F1521" s="21" t="str">
        <f t="shared" si="115"/>
        <v/>
      </c>
      <c r="G1521">
        <f t="shared" si="116"/>
        <v>0</v>
      </c>
      <c r="H1521">
        <f t="shared" si="117"/>
        <v>0</v>
      </c>
    </row>
    <row r="1522" spans="5:8">
      <c r="E1522" s="21" t="str">
        <f t="shared" si="114"/>
        <v/>
      </c>
      <c r="F1522" s="21" t="str">
        <f t="shared" si="115"/>
        <v/>
      </c>
      <c r="G1522">
        <f t="shared" si="116"/>
        <v>0</v>
      </c>
      <c r="H1522">
        <f t="shared" si="117"/>
        <v>0</v>
      </c>
    </row>
    <row r="1523" spans="5:8">
      <c r="E1523" s="21" t="str">
        <f t="shared" si="114"/>
        <v/>
      </c>
      <c r="F1523" s="21" t="str">
        <f t="shared" si="115"/>
        <v/>
      </c>
      <c r="G1523">
        <f t="shared" si="116"/>
        <v>0</v>
      </c>
      <c r="H1523">
        <f t="shared" si="117"/>
        <v>0</v>
      </c>
    </row>
    <row r="1524" spans="5:8">
      <c r="E1524" s="21" t="str">
        <f t="shared" si="114"/>
        <v/>
      </c>
      <c r="F1524" s="21" t="str">
        <f t="shared" si="115"/>
        <v/>
      </c>
      <c r="G1524">
        <f t="shared" si="116"/>
        <v>0</v>
      </c>
      <c r="H1524">
        <f t="shared" si="117"/>
        <v>0</v>
      </c>
    </row>
    <row r="1525" spans="5:8">
      <c r="E1525" s="21" t="str">
        <f t="shared" si="114"/>
        <v/>
      </c>
      <c r="F1525" s="21" t="str">
        <f t="shared" si="115"/>
        <v/>
      </c>
      <c r="G1525">
        <f t="shared" si="116"/>
        <v>0</v>
      </c>
      <c r="H1525">
        <f t="shared" si="117"/>
        <v>0</v>
      </c>
    </row>
    <row r="1526" spans="5:8">
      <c r="E1526" s="21" t="str">
        <f t="shared" ref="E1526:E1589" si="118">UPPER(B1526)</f>
        <v/>
      </c>
      <c r="F1526" s="21" t="str">
        <f t="shared" ref="F1526:F1589" si="119">UPPER(C1526)</f>
        <v/>
      </c>
      <c r="G1526">
        <f t="shared" ref="G1526:G1589" si="120">D1526</f>
        <v>0</v>
      </c>
      <c r="H1526">
        <f t="shared" ref="H1526:H1589" si="121">ROUND(G1526/(1+$E$1),2)</f>
        <v>0</v>
      </c>
    </row>
    <row r="1527" spans="5:8">
      <c r="E1527" s="21" t="str">
        <f t="shared" si="118"/>
        <v/>
      </c>
      <c r="F1527" s="21" t="str">
        <f t="shared" si="119"/>
        <v/>
      </c>
      <c r="G1527">
        <f t="shared" si="120"/>
        <v>0</v>
      </c>
      <c r="H1527">
        <f t="shared" si="121"/>
        <v>0</v>
      </c>
    </row>
    <row r="1528" spans="5:8">
      <c r="E1528" s="21" t="str">
        <f t="shared" si="118"/>
        <v/>
      </c>
      <c r="F1528" s="21" t="str">
        <f t="shared" si="119"/>
        <v/>
      </c>
      <c r="G1528">
        <f t="shared" si="120"/>
        <v>0</v>
      </c>
      <c r="H1528">
        <f t="shared" si="121"/>
        <v>0</v>
      </c>
    </row>
    <row r="1529" spans="5:8">
      <c r="E1529" s="21" t="str">
        <f t="shared" si="118"/>
        <v/>
      </c>
      <c r="F1529" s="21" t="str">
        <f t="shared" si="119"/>
        <v/>
      </c>
      <c r="G1529">
        <f t="shared" si="120"/>
        <v>0</v>
      </c>
      <c r="H1529">
        <f t="shared" si="121"/>
        <v>0</v>
      </c>
    </row>
    <row r="1530" spans="5:8">
      <c r="E1530" s="21" t="str">
        <f t="shared" si="118"/>
        <v/>
      </c>
      <c r="F1530" s="21" t="str">
        <f t="shared" si="119"/>
        <v/>
      </c>
      <c r="G1530">
        <f t="shared" si="120"/>
        <v>0</v>
      </c>
      <c r="H1530">
        <f t="shared" si="121"/>
        <v>0</v>
      </c>
    </row>
    <row r="1531" spans="5:8">
      <c r="E1531" s="21" t="str">
        <f t="shared" si="118"/>
        <v/>
      </c>
      <c r="F1531" s="21" t="str">
        <f t="shared" si="119"/>
        <v/>
      </c>
      <c r="G1531">
        <f t="shared" si="120"/>
        <v>0</v>
      </c>
      <c r="H1531">
        <f t="shared" si="121"/>
        <v>0</v>
      </c>
    </row>
    <row r="1532" spans="5:8">
      <c r="E1532" s="21" t="str">
        <f t="shared" si="118"/>
        <v/>
      </c>
      <c r="F1532" s="21" t="str">
        <f t="shared" si="119"/>
        <v/>
      </c>
      <c r="G1532">
        <f t="shared" si="120"/>
        <v>0</v>
      </c>
      <c r="H1532">
        <f t="shared" si="121"/>
        <v>0</v>
      </c>
    </row>
    <row r="1533" spans="5:8">
      <c r="E1533" s="21" t="str">
        <f t="shared" si="118"/>
        <v/>
      </c>
      <c r="F1533" s="21" t="str">
        <f t="shared" si="119"/>
        <v/>
      </c>
      <c r="G1533">
        <f t="shared" si="120"/>
        <v>0</v>
      </c>
      <c r="H1533">
        <f t="shared" si="121"/>
        <v>0</v>
      </c>
    </row>
    <row r="1534" spans="5:8">
      <c r="E1534" s="21" t="str">
        <f t="shared" si="118"/>
        <v/>
      </c>
      <c r="F1534" s="21" t="str">
        <f t="shared" si="119"/>
        <v/>
      </c>
      <c r="G1534">
        <f t="shared" si="120"/>
        <v>0</v>
      </c>
      <c r="H1534">
        <f t="shared" si="121"/>
        <v>0</v>
      </c>
    </row>
    <row r="1535" spans="5:8">
      <c r="E1535" s="21" t="str">
        <f t="shared" si="118"/>
        <v/>
      </c>
      <c r="F1535" s="21" t="str">
        <f t="shared" si="119"/>
        <v/>
      </c>
      <c r="G1535">
        <f t="shared" si="120"/>
        <v>0</v>
      </c>
      <c r="H1535">
        <f t="shared" si="121"/>
        <v>0</v>
      </c>
    </row>
    <row r="1536" spans="5:8">
      <c r="E1536" s="21" t="str">
        <f t="shared" si="118"/>
        <v/>
      </c>
      <c r="F1536" s="21" t="str">
        <f t="shared" si="119"/>
        <v/>
      </c>
      <c r="G1536">
        <f t="shared" si="120"/>
        <v>0</v>
      </c>
      <c r="H1536">
        <f t="shared" si="121"/>
        <v>0</v>
      </c>
    </row>
    <row r="1537" spans="5:8">
      <c r="E1537" s="21" t="str">
        <f t="shared" si="118"/>
        <v/>
      </c>
      <c r="F1537" s="21" t="str">
        <f t="shared" si="119"/>
        <v/>
      </c>
      <c r="G1537">
        <f t="shared" si="120"/>
        <v>0</v>
      </c>
      <c r="H1537">
        <f t="shared" si="121"/>
        <v>0</v>
      </c>
    </row>
    <row r="1538" spans="5:8">
      <c r="E1538" s="21" t="str">
        <f t="shared" si="118"/>
        <v/>
      </c>
      <c r="F1538" s="21" t="str">
        <f t="shared" si="119"/>
        <v/>
      </c>
      <c r="G1538">
        <f t="shared" si="120"/>
        <v>0</v>
      </c>
      <c r="H1538">
        <f t="shared" si="121"/>
        <v>0</v>
      </c>
    </row>
    <row r="1539" spans="5:8">
      <c r="E1539" s="21" t="str">
        <f t="shared" si="118"/>
        <v/>
      </c>
      <c r="F1539" s="21" t="str">
        <f t="shared" si="119"/>
        <v/>
      </c>
      <c r="G1539">
        <f t="shared" si="120"/>
        <v>0</v>
      </c>
      <c r="H1539">
        <f t="shared" si="121"/>
        <v>0</v>
      </c>
    </row>
    <row r="1540" spans="5:8">
      <c r="E1540" s="21" t="str">
        <f t="shared" si="118"/>
        <v/>
      </c>
      <c r="F1540" s="21" t="str">
        <f t="shared" si="119"/>
        <v/>
      </c>
      <c r="G1540">
        <f t="shared" si="120"/>
        <v>0</v>
      </c>
      <c r="H1540">
        <f t="shared" si="121"/>
        <v>0</v>
      </c>
    </row>
    <row r="1541" spans="5:8">
      <c r="E1541" s="21" t="str">
        <f t="shared" si="118"/>
        <v/>
      </c>
      <c r="F1541" s="21" t="str">
        <f t="shared" si="119"/>
        <v/>
      </c>
      <c r="G1541">
        <f t="shared" si="120"/>
        <v>0</v>
      </c>
      <c r="H1541">
        <f t="shared" si="121"/>
        <v>0</v>
      </c>
    </row>
    <row r="1542" spans="5:8">
      <c r="E1542" s="21" t="str">
        <f t="shared" si="118"/>
        <v/>
      </c>
      <c r="F1542" s="21" t="str">
        <f t="shared" si="119"/>
        <v/>
      </c>
      <c r="G1542">
        <f t="shared" si="120"/>
        <v>0</v>
      </c>
      <c r="H1542">
        <f t="shared" si="121"/>
        <v>0</v>
      </c>
    </row>
    <row r="1543" spans="5:8">
      <c r="E1543" s="21" t="str">
        <f t="shared" si="118"/>
        <v/>
      </c>
      <c r="F1543" s="21" t="str">
        <f t="shared" si="119"/>
        <v/>
      </c>
      <c r="G1543">
        <f t="shared" si="120"/>
        <v>0</v>
      </c>
      <c r="H1543">
        <f t="shared" si="121"/>
        <v>0</v>
      </c>
    </row>
    <row r="1544" spans="5:8">
      <c r="E1544" s="21" t="str">
        <f t="shared" si="118"/>
        <v/>
      </c>
      <c r="F1544" s="21" t="str">
        <f t="shared" si="119"/>
        <v/>
      </c>
      <c r="G1544">
        <f t="shared" si="120"/>
        <v>0</v>
      </c>
      <c r="H1544">
        <f t="shared" si="121"/>
        <v>0</v>
      </c>
    </row>
    <row r="1545" spans="5:8">
      <c r="E1545" s="21" t="str">
        <f t="shared" si="118"/>
        <v/>
      </c>
      <c r="F1545" s="21" t="str">
        <f t="shared" si="119"/>
        <v/>
      </c>
      <c r="G1545">
        <f t="shared" si="120"/>
        <v>0</v>
      </c>
      <c r="H1545">
        <f t="shared" si="121"/>
        <v>0</v>
      </c>
    </row>
    <row r="1546" spans="5:8">
      <c r="E1546" s="21" t="str">
        <f t="shared" si="118"/>
        <v/>
      </c>
      <c r="F1546" s="21" t="str">
        <f t="shared" si="119"/>
        <v/>
      </c>
      <c r="G1546">
        <f t="shared" si="120"/>
        <v>0</v>
      </c>
      <c r="H1546">
        <f t="shared" si="121"/>
        <v>0</v>
      </c>
    </row>
    <row r="1547" spans="5:8">
      <c r="E1547" s="21" t="str">
        <f t="shared" si="118"/>
        <v/>
      </c>
      <c r="F1547" s="21" t="str">
        <f t="shared" si="119"/>
        <v/>
      </c>
      <c r="G1547">
        <f t="shared" si="120"/>
        <v>0</v>
      </c>
      <c r="H1547">
        <f t="shared" si="121"/>
        <v>0</v>
      </c>
    </row>
    <row r="1548" spans="5:8">
      <c r="E1548" s="21" t="str">
        <f t="shared" si="118"/>
        <v/>
      </c>
      <c r="F1548" s="21" t="str">
        <f t="shared" si="119"/>
        <v/>
      </c>
      <c r="G1548">
        <f t="shared" si="120"/>
        <v>0</v>
      </c>
      <c r="H1548">
        <f t="shared" si="121"/>
        <v>0</v>
      </c>
    </row>
    <row r="1549" spans="5:8">
      <c r="E1549" s="21" t="str">
        <f t="shared" si="118"/>
        <v/>
      </c>
      <c r="F1549" s="21" t="str">
        <f t="shared" si="119"/>
        <v/>
      </c>
      <c r="G1549">
        <f t="shared" si="120"/>
        <v>0</v>
      </c>
      <c r="H1549">
        <f t="shared" si="121"/>
        <v>0</v>
      </c>
    </row>
    <row r="1550" spans="5:8">
      <c r="E1550" s="21" t="str">
        <f t="shared" si="118"/>
        <v/>
      </c>
      <c r="F1550" s="21" t="str">
        <f t="shared" si="119"/>
        <v/>
      </c>
      <c r="G1550">
        <f t="shared" si="120"/>
        <v>0</v>
      </c>
      <c r="H1550">
        <f t="shared" si="121"/>
        <v>0</v>
      </c>
    </row>
    <row r="1551" spans="5:8">
      <c r="E1551" s="21" t="str">
        <f t="shared" si="118"/>
        <v/>
      </c>
      <c r="F1551" s="21" t="str">
        <f t="shared" si="119"/>
        <v/>
      </c>
      <c r="G1551">
        <f t="shared" si="120"/>
        <v>0</v>
      </c>
      <c r="H1551">
        <f t="shared" si="121"/>
        <v>0</v>
      </c>
    </row>
    <row r="1552" spans="5:8">
      <c r="E1552" s="21" t="str">
        <f t="shared" si="118"/>
        <v/>
      </c>
      <c r="F1552" s="21" t="str">
        <f t="shared" si="119"/>
        <v/>
      </c>
      <c r="G1552">
        <f t="shared" si="120"/>
        <v>0</v>
      </c>
      <c r="H1552">
        <f t="shared" si="121"/>
        <v>0</v>
      </c>
    </row>
    <row r="1553" spans="5:8">
      <c r="E1553" s="21" t="str">
        <f t="shared" si="118"/>
        <v/>
      </c>
      <c r="F1553" s="21" t="str">
        <f t="shared" si="119"/>
        <v/>
      </c>
      <c r="G1553">
        <f t="shared" si="120"/>
        <v>0</v>
      </c>
      <c r="H1553">
        <f t="shared" si="121"/>
        <v>0</v>
      </c>
    </row>
    <row r="1554" spans="5:8">
      <c r="E1554" s="21" t="str">
        <f t="shared" si="118"/>
        <v/>
      </c>
      <c r="F1554" s="21" t="str">
        <f t="shared" si="119"/>
        <v/>
      </c>
      <c r="G1554">
        <f t="shared" si="120"/>
        <v>0</v>
      </c>
      <c r="H1554">
        <f t="shared" si="121"/>
        <v>0</v>
      </c>
    </row>
    <row r="1555" spans="5:8">
      <c r="E1555" s="21" t="str">
        <f t="shared" si="118"/>
        <v/>
      </c>
      <c r="F1555" s="21" t="str">
        <f t="shared" si="119"/>
        <v/>
      </c>
      <c r="G1555">
        <f t="shared" si="120"/>
        <v>0</v>
      </c>
      <c r="H1555">
        <f t="shared" si="121"/>
        <v>0</v>
      </c>
    </row>
    <row r="1556" spans="5:8">
      <c r="E1556" s="21" t="str">
        <f t="shared" si="118"/>
        <v/>
      </c>
      <c r="F1556" s="21" t="str">
        <f t="shared" si="119"/>
        <v/>
      </c>
      <c r="G1556">
        <f t="shared" si="120"/>
        <v>0</v>
      </c>
      <c r="H1556">
        <f t="shared" si="121"/>
        <v>0</v>
      </c>
    </row>
    <row r="1557" spans="5:8">
      <c r="E1557" s="21" t="str">
        <f t="shared" si="118"/>
        <v/>
      </c>
      <c r="F1557" s="21" t="str">
        <f t="shared" si="119"/>
        <v/>
      </c>
      <c r="G1557">
        <f t="shared" si="120"/>
        <v>0</v>
      </c>
      <c r="H1557">
        <f t="shared" si="121"/>
        <v>0</v>
      </c>
    </row>
    <row r="1558" spans="5:8">
      <c r="E1558" s="21" t="str">
        <f t="shared" si="118"/>
        <v/>
      </c>
      <c r="F1558" s="21" t="str">
        <f t="shared" si="119"/>
        <v/>
      </c>
      <c r="G1558">
        <f t="shared" si="120"/>
        <v>0</v>
      </c>
      <c r="H1558">
        <f t="shared" si="121"/>
        <v>0</v>
      </c>
    </row>
    <row r="1559" spans="5:8">
      <c r="E1559" s="21" t="str">
        <f t="shared" si="118"/>
        <v/>
      </c>
      <c r="F1559" s="21" t="str">
        <f t="shared" si="119"/>
        <v/>
      </c>
      <c r="G1559">
        <f t="shared" si="120"/>
        <v>0</v>
      </c>
      <c r="H1559">
        <f t="shared" si="121"/>
        <v>0</v>
      </c>
    </row>
    <row r="1560" spans="5:8">
      <c r="E1560" s="21" t="str">
        <f t="shared" si="118"/>
        <v/>
      </c>
      <c r="F1560" s="21" t="str">
        <f t="shared" si="119"/>
        <v/>
      </c>
      <c r="G1560">
        <f t="shared" si="120"/>
        <v>0</v>
      </c>
      <c r="H1560">
        <f t="shared" si="121"/>
        <v>0</v>
      </c>
    </row>
    <row r="1561" spans="5:8">
      <c r="E1561" s="21" t="str">
        <f t="shared" si="118"/>
        <v/>
      </c>
      <c r="F1561" s="21" t="str">
        <f t="shared" si="119"/>
        <v/>
      </c>
      <c r="G1561">
        <f t="shared" si="120"/>
        <v>0</v>
      </c>
      <c r="H1561">
        <f t="shared" si="121"/>
        <v>0</v>
      </c>
    </row>
    <row r="1562" spans="5:8">
      <c r="E1562" s="21" t="str">
        <f t="shared" si="118"/>
        <v/>
      </c>
      <c r="F1562" s="21" t="str">
        <f t="shared" si="119"/>
        <v/>
      </c>
      <c r="G1562">
        <f t="shared" si="120"/>
        <v>0</v>
      </c>
      <c r="H1562">
        <f t="shared" si="121"/>
        <v>0</v>
      </c>
    </row>
    <row r="1563" spans="5:8">
      <c r="E1563" s="21" t="str">
        <f t="shared" si="118"/>
        <v/>
      </c>
      <c r="F1563" s="21" t="str">
        <f t="shared" si="119"/>
        <v/>
      </c>
      <c r="G1563">
        <f t="shared" si="120"/>
        <v>0</v>
      </c>
      <c r="H1563">
        <f t="shared" si="121"/>
        <v>0</v>
      </c>
    </row>
    <row r="1564" spans="5:8">
      <c r="E1564" s="21" t="str">
        <f t="shared" si="118"/>
        <v/>
      </c>
      <c r="F1564" s="21" t="str">
        <f t="shared" si="119"/>
        <v/>
      </c>
      <c r="G1564">
        <f t="shared" si="120"/>
        <v>0</v>
      </c>
      <c r="H1564">
        <f t="shared" si="121"/>
        <v>0</v>
      </c>
    </row>
    <row r="1565" spans="5:8">
      <c r="E1565" s="21" t="str">
        <f t="shared" si="118"/>
        <v/>
      </c>
      <c r="F1565" s="21" t="str">
        <f t="shared" si="119"/>
        <v/>
      </c>
      <c r="G1565">
        <f t="shared" si="120"/>
        <v>0</v>
      </c>
      <c r="H1565">
        <f t="shared" si="121"/>
        <v>0</v>
      </c>
    </row>
    <row r="1566" spans="5:8">
      <c r="E1566" s="21" t="str">
        <f t="shared" si="118"/>
        <v/>
      </c>
      <c r="F1566" s="21" t="str">
        <f t="shared" si="119"/>
        <v/>
      </c>
      <c r="G1566">
        <f t="shared" si="120"/>
        <v>0</v>
      </c>
      <c r="H1566">
        <f t="shared" si="121"/>
        <v>0</v>
      </c>
    </row>
    <row r="1567" spans="5:8">
      <c r="E1567" s="21" t="str">
        <f t="shared" si="118"/>
        <v/>
      </c>
      <c r="F1567" s="21" t="str">
        <f t="shared" si="119"/>
        <v/>
      </c>
      <c r="G1567">
        <f t="shared" si="120"/>
        <v>0</v>
      </c>
      <c r="H1567">
        <f t="shared" si="121"/>
        <v>0</v>
      </c>
    </row>
    <row r="1568" spans="5:8">
      <c r="E1568" s="21" t="str">
        <f t="shared" si="118"/>
        <v/>
      </c>
      <c r="F1568" s="21" t="str">
        <f t="shared" si="119"/>
        <v/>
      </c>
      <c r="G1568">
        <f t="shared" si="120"/>
        <v>0</v>
      </c>
      <c r="H1568">
        <f t="shared" si="121"/>
        <v>0</v>
      </c>
    </row>
    <row r="1569" spans="5:8">
      <c r="E1569" s="21" t="str">
        <f t="shared" si="118"/>
        <v/>
      </c>
      <c r="F1569" s="21" t="str">
        <f t="shared" si="119"/>
        <v/>
      </c>
      <c r="G1569">
        <f t="shared" si="120"/>
        <v>0</v>
      </c>
      <c r="H1569">
        <f t="shared" si="121"/>
        <v>0</v>
      </c>
    </row>
    <row r="1570" spans="5:8">
      <c r="E1570" s="21" t="str">
        <f t="shared" si="118"/>
        <v/>
      </c>
      <c r="F1570" s="21" t="str">
        <f t="shared" si="119"/>
        <v/>
      </c>
      <c r="G1570">
        <f t="shared" si="120"/>
        <v>0</v>
      </c>
      <c r="H1570">
        <f t="shared" si="121"/>
        <v>0</v>
      </c>
    </row>
    <row r="1571" spans="5:8">
      <c r="E1571" s="21" t="str">
        <f t="shared" si="118"/>
        <v/>
      </c>
      <c r="F1571" s="21" t="str">
        <f t="shared" si="119"/>
        <v/>
      </c>
      <c r="G1571">
        <f t="shared" si="120"/>
        <v>0</v>
      </c>
      <c r="H1571">
        <f t="shared" si="121"/>
        <v>0</v>
      </c>
    </row>
    <row r="1572" spans="5:8">
      <c r="E1572" s="21" t="str">
        <f t="shared" si="118"/>
        <v/>
      </c>
      <c r="F1572" s="21" t="str">
        <f t="shared" si="119"/>
        <v/>
      </c>
      <c r="G1572">
        <f t="shared" si="120"/>
        <v>0</v>
      </c>
      <c r="H1572">
        <f t="shared" si="121"/>
        <v>0</v>
      </c>
    </row>
    <row r="1573" spans="5:8">
      <c r="E1573" s="21" t="str">
        <f t="shared" si="118"/>
        <v/>
      </c>
      <c r="F1573" s="21" t="str">
        <f t="shared" si="119"/>
        <v/>
      </c>
      <c r="G1573">
        <f t="shared" si="120"/>
        <v>0</v>
      </c>
      <c r="H1573">
        <f t="shared" si="121"/>
        <v>0</v>
      </c>
    </row>
    <row r="1574" spans="5:8">
      <c r="E1574" s="21" t="str">
        <f t="shared" si="118"/>
        <v/>
      </c>
      <c r="F1574" s="21" t="str">
        <f t="shared" si="119"/>
        <v/>
      </c>
      <c r="G1574">
        <f t="shared" si="120"/>
        <v>0</v>
      </c>
      <c r="H1574">
        <f t="shared" si="121"/>
        <v>0</v>
      </c>
    </row>
    <row r="1575" spans="5:8">
      <c r="E1575" s="21" t="str">
        <f t="shared" si="118"/>
        <v/>
      </c>
      <c r="F1575" s="21" t="str">
        <f t="shared" si="119"/>
        <v/>
      </c>
      <c r="G1575">
        <f t="shared" si="120"/>
        <v>0</v>
      </c>
      <c r="H1575">
        <f t="shared" si="121"/>
        <v>0</v>
      </c>
    </row>
    <row r="1576" spans="5:8">
      <c r="E1576" s="21" t="str">
        <f t="shared" si="118"/>
        <v/>
      </c>
      <c r="F1576" s="21" t="str">
        <f t="shared" si="119"/>
        <v/>
      </c>
      <c r="G1576">
        <f t="shared" si="120"/>
        <v>0</v>
      </c>
      <c r="H1576">
        <f t="shared" si="121"/>
        <v>0</v>
      </c>
    </row>
    <row r="1577" spans="5:8">
      <c r="E1577" s="21" t="str">
        <f t="shared" si="118"/>
        <v/>
      </c>
      <c r="F1577" s="21" t="str">
        <f t="shared" si="119"/>
        <v/>
      </c>
      <c r="G1577">
        <f t="shared" si="120"/>
        <v>0</v>
      </c>
      <c r="H1577">
        <f t="shared" si="121"/>
        <v>0</v>
      </c>
    </row>
    <row r="1578" spans="5:8">
      <c r="E1578" s="21" t="str">
        <f t="shared" si="118"/>
        <v/>
      </c>
      <c r="F1578" s="21" t="str">
        <f t="shared" si="119"/>
        <v/>
      </c>
      <c r="G1578">
        <f t="shared" si="120"/>
        <v>0</v>
      </c>
      <c r="H1578">
        <f t="shared" si="121"/>
        <v>0</v>
      </c>
    </row>
    <row r="1579" spans="5:8">
      <c r="E1579" s="21" t="str">
        <f t="shared" si="118"/>
        <v/>
      </c>
      <c r="F1579" s="21" t="str">
        <f t="shared" si="119"/>
        <v/>
      </c>
      <c r="G1579">
        <f t="shared" si="120"/>
        <v>0</v>
      </c>
      <c r="H1579">
        <f t="shared" si="121"/>
        <v>0</v>
      </c>
    </row>
    <row r="1580" spans="5:8">
      <c r="E1580" s="21" t="str">
        <f t="shared" si="118"/>
        <v/>
      </c>
      <c r="F1580" s="21" t="str">
        <f t="shared" si="119"/>
        <v/>
      </c>
      <c r="G1580">
        <f t="shared" si="120"/>
        <v>0</v>
      </c>
      <c r="H1580">
        <f t="shared" si="121"/>
        <v>0</v>
      </c>
    </row>
    <row r="1581" spans="5:8">
      <c r="E1581" s="21" t="str">
        <f t="shared" si="118"/>
        <v/>
      </c>
      <c r="F1581" s="21" t="str">
        <f t="shared" si="119"/>
        <v/>
      </c>
      <c r="G1581">
        <f t="shared" si="120"/>
        <v>0</v>
      </c>
      <c r="H1581">
        <f t="shared" si="121"/>
        <v>0</v>
      </c>
    </row>
    <row r="1582" spans="5:8">
      <c r="E1582" s="21" t="str">
        <f t="shared" si="118"/>
        <v/>
      </c>
      <c r="F1582" s="21" t="str">
        <f t="shared" si="119"/>
        <v/>
      </c>
      <c r="G1582">
        <f t="shared" si="120"/>
        <v>0</v>
      </c>
      <c r="H1582">
        <f t="shared" si="121"/>
        <v>0</v>
      </c>
    </row>
    <row r="1583" spans="5:8">
      <c r="E1583" s="21" t="str">
        <f t="shared" si="118"/>
        <v/>
      </c>
      <c r="F1583" s="21" t="str">
        <f t="shared" si="119"/>
        <v/>
      </c>
      <c r="G1583">
        <f t="shared" si="120"/>
        <v>0</v>
      </c>
      <c r="H1583">
        <f t="shared" si="121"/>
        <v>0</v>
      </c>
    </row>
    <row r="1584" spans="5:8">
      <c r="E1584" s="21" t="str">
        <f t="shared" si="118"/>
        <v/>
      </c>
      <c r="F1584" s="21" t="str">
        <f t="shared" si="119"/>
        <v/>
      </c>
      <c r="G1584">
        <f t="shared" si="120"/>
        <v>0</v>
      </c>
      <c r="H1584">
        <f t="shared" si="121"/>
        <v>0</v>
      </c>
    </row>
    <row r="1585" spans="5:8">
      <c r="E1585" s="21" t="str">
        <f t="shared" si="118"/>
        <v/>
      </c>
      <c r="F1585" s="21" t="str">
        <f t="shared" si="119"/>
        <v/>
      </c>
      <c r="G1585">
        <f t="shared" si="120"/>
        <v>0</v>
      </c>
      <c r="H1585">
        <f t="shared" si="121"/>
        <v>0</v>
      </c>
    </row>
    <row r="1586" spans="5:8">
      <c r="E1586" s="21" t="str">
        <f t="shared" si="118"/>
        <v/>
      </c>
      <c r="F1586" s="21" t="str">
        <f t="shared" si="119"/>
        <v/>
      </c>
      <c r="G1586">
        <f t="shared" si="120"/>
        <v>0</v>
      </c>
      <c r="H1586">
        <f t="shared" si="121"/>
        <v>0</v>
      </c>
    </row>
    <row r="1587" spans="5:8">
      <c r="E1587" s="21" t="str">
        <f t="shared" si="118"/>
        <v/>
      </c>
      <c r="F1587" s="21" t="str">
        <f t="shared" si="119"/>
        <v/>
      </c>
      <c r="G1587">
        <f t="shared" si="120"/>
        <v>0</v>
      </c>
      <c r="H1587">
        <f t="shared" si="121"/>
        <v>0</v>
      </c>
    </row>
    <row r="1588" spans="5:8">
      <c r="E1588" s="21" t="str">
        <f t="shared" si="118"/>
        <v/>
      </c>
      <c r="F1588" s="21" t="str">
        <f t="shared" si="119"/>
        <v/>
      </c>
      <c r="G1588">
        <f t="shared" si="120"/>
        <v>0</v>
      </c>
      <c r="H1588">
        <f t="shared" si="121"/>
        <v>0</v>
      </c>
    </row>
    <row r="1589" spans="5:8">
      <c r="E1589" s="21" t="str">
        <f t="shared" si="118"/>
        <v/>
      </c>
      <c r="F1589" s="21" t="str">
        <f t="shared" si="119"/>
        <v/>
      </c>
      <c r="G1589">
        <f t="shared" si="120"/>
        <v>0</v>
      </c>
      <c r="H1589">
        <f t="shared" si="121"/>
        <v>0</v>
      </c>
    </row>
    <row r="1590" spans="5:8">
      <c r="E1590" s="21" t="str">
        <f t="shared" ref="E1590:E1653" si="122">UPPER(B1590)</f>
        <v/>
      </c>
      <c r="F1590" s="21" t="str">
        <f t="shared" ref="F1590:F1653" si="123">UPPER(C1590)</f>
        <v/>
      </c>
      <c r="G1590">
        <f t="shared" ref="G1590:G1653" si="124">D1590</f>
        <v>0</v>
      </c>
      <c r="H1590">
        <f t="shared" ref="H1590:H1653" si="125">ROUND(G1590/(1+$E$1),2)</f>
        <v>0</v>
      </c>
    </row>
    <row r="1591" spans="5:8">
      <c r="E1591" s="21" t="str">
        <f t="shared" si="122"/>
        <v/>
      </c>
      <c r="F1591" s="21" t="str">
        <f t="shared" si="123"/>
        <v/>
      </c>
      <c r="G1591">
        <f t="shared" si="124"/>
        <v>0</v>
      </c>
      <c r="H1591">
        <f t="shared" si="125"/>
        <v>0</v>
      </c>
    </row>
    <row r="1592" spans="5:8">
      <c r="E1592" s="21" t="str">
        <f t="shared" si="122"/>
        <v/>
      </c>
      <c r="F1592" s="21" t="str">
        <f t="shared" si="123"/>
        <v/>
      </c>
      <c r="G1592">
        <f t="shared" si="124"/>
        <v>0</v>
      </c>
      <c r="H1592">
        <f t="shared" si="125"/>
        <v>0</v>
      </c>
    </row>
    <row r="1593" spans="5:8">
      <c r="E1593" s="21" t="str">
        <f t="shared" si="122"/>
        <v/>
      </c>
      <c r="F1593" s="21" t="str">
        <f t="shared" si="123"/>
        <v/>
      </c>
      <c r="G1593">
        <f t="shared" si="124"/>
        <v>0</v>
      </c>
      <c r="H1593">
        <f t="shared" si="125"/>
        <v>0</v>
      </c>
    </row>
    <row r="1594" spans="5:8">
      <c r="E1594" s="21" t="str">
        <f t="shared" si="122"/>
        <v/>
      </c>
      <c r="F1594" s="21" t="str">
        <f t="shared" si="123"/>
        <v/>
      </c>
      <c r="G1594">
        <f t="shared" si="124"/>
        <v>0</v>
      </c>
      <c r="H1594">
        <f t="shared" si="125"/>
        <v>0</v>
      </c>
    </row>
    <row r="1595" spans="5:8">
      <c r="E1595" s="21" t="str">
        <f t="shared" si="122"/>
        <v/>
      </c>
      <c r="F1595" s="21" t="str">
        <f t="shared" si="123"/>
        <v/>
      </c>
      <c r="G1595">
        <f t="shared" si="124"/>
        <v>0</v>
      </c>
      <c r="H1595">
        <f t="shared" si="125"/>
        <v>0</v>
      </c>
    </row>
    <row r="1596" spans="5:8">
      <c r="E1596" s="21" t="str">
        <f t="shared" si="122"/>
        <v/>
      </c>
      <c r="F1596" s="21" t="str">
        <f t="shared" si="123"/>
        <v/>
      </c>
      <c r="G1596">
        <f t="shared" si="124"/>
        <v>0</v>
      </c>
      <c r="H1596">
        <f t="shared" si="125"/>
        <v>0</v>
      </c>
    </row>
    <row r="1597" spans="5:8">
      <c r="E1597" s="21" t="str">
        <f t="shared" si="122"/>
        <v/>
      </c>
      <c r="F1597" s="21" t="str">
        <f t="shared" si="123"/>
        <v/>
      </c>
      <c r="G1597">
        <f t="shared" si="124"/>
        <v>0</v>
      </c>
      <c r="H1597">
        <f t="shared" si="125"/>
        <v>0</v>
      </c>
    </row>
    <row r="1598" spans="5:8">
      <c r="E1598" s="21" t="str">
        <f t="shared" si="122"/>
        <v/>
      </c>
      <c r="F1598" s="21" t="str">
        <f t="shared" si="123"/>
        <v/>
      </c>
      <c r="G1598">
        <f t="shared" si="124"/>
        <v>0</v>
      </c>
      <c r="H1598">
        <f t="shared" si="125"/>
        <v>0</v>
      </c>
    </row>
    <row r="1599" spans="5:8">
      <c r="E1599" s="21" t="str">
        <f t="shared" si="122"/>
        <v/>
      </c>
      <c r="F1599" s="21" t="str">
        <f t="shared" si="123"/>
        <v/>
      </c>
      <c r="G1599">
        <f t="shared" si="124"/>
        <v>0</v>
      </c>
      <c r="H1599">
        <f t="shared" si="125"/>
        <v>0</v>
      </c>
    </row>
    <row r="1600" spans="5:8">
      <c r="E1600" s="21" t="str">
        <f t="shared" si="122"/>
        <v/>
      </c>
      <c r="F1600" s="21" t="str">
        <f t="shared" si="123"/>
        <v/>
      </c>
      <c r="G1600">
        <f t="shared" si="124"/>
        <v>0</v>
      </c>
      <c r="H1600">
        <f t="shared" si="125"/>
        <v>0</v>
      </c>
    </row>
    <row r="1601" spans="5:8">
      <c r="E1601" s="21" t="str">
        <f t="shared" si="122"/>
        <v/>
      </c>
      <c r="F1601" s="21" t="str">
        <f t="shared" si="123"/>
        <v/>
      </c>
      <c r="G1601">
        <f t="shared" si="124"/>
        <v>0</v>
      </c>
      <c r="H1601">
        <f t="shared" si="125"/>
        <v>0</v>
      </c>
    </row>
    <row r="1602" spans="5:8">
      <c r="E1602" s="21" t="str">
        <f t="shared" si="122"/>
        <v/>
      </c>
      <c r="F1602" s="21" t="str">
        <f t="shared" si="123"/>
        <v/>
      </c>
      <c r="G1602">
        <f t="shared" si="124"/>
        <v>0</v>
      </c>
      <c r="H1602">
        <f t="shared" si="125"/>
        <v>0</v>
      </c>
    </row>
    <row r="1603" spans="5:8">
      <c r="E1603" s="21" t="str">
        <f t="shared" si="122"/>
        <v/>
      </c>
      <c r="F1603" s="21" t="str">
        <f t="shared" si="123"/>
        <v/>
      </c>
      <c r="G1603">
        <f t="shared" si="124"/>
        <v>0</v>
      </c>
      <c r="H1603">
        <f t="shared" si="125"/>
        <v>0</v>
      </c>
    </row>
    <row r="1604" spans="5:8">
      <c r="E1604" s="21" t="str">
        <f t="shared" si="122"/>
        <v/>
      </c>
      <c r="F1604" s="21" t="str">
        <f t="shared" si="123"/>
        <v/>
      </c>
      <c r="G1604">
        <f t="shared" si="124"/>
        <v>0</v>
      </c>
      <c r="H1604">
        <f t="shared" si="125"/>
        <v>0</v>
      </c>
    </row>
    <row r="1605" spans="5:8">
      <c r="E1605" s="21" t="str">
        <f t="shared" si="122"/>
        <v/>
      </c>
      <c r="F1605" s="21" t="str">
        <f t="shared" si="123"/>
        <v/>
      </c>
      <c r="G1605">
        <f t="shared" si="124"/>
        <v>0</v>
      </c>
      <c r="H1605">
        <f t="shared" si="125"/>
        <v>0</v>
      </c>
    </row>
    <row r="1606" spans="5:8">
      <c r="E1606" s="21" t="str">
        <f t="shared" si="122"/>
        <v/>
      </c>
      <c r="F1606" s="21" t="str">
        <f t="shared" si="123"/>
        <v/>
      </c>
      <c r="G1606">
        <f t="shared" si="124"/>
        <v>0</v>
      </c>
      <c r="H1606">
        <f t="shared" si="125"/>
        <v>0</v>
      </c>
    </row>
    <row r="1607" spans="5:8">
      <c r="E1607" s="21" t="str">
        <f t="shared" si="122"/>
        <v/>
      </c>
      <c r="F1607" s="21" t="str">
        <f t="shared" si="123"/>
        <v/>
      </c>
      <c r="G1607">
        <f t="shared" si="124"/>
        <v>0</v>
      </c>
      <c r="H1607">
        <f t="shared" si="125"/>
        <v>0</v>
      </c>
    </row>
    <row r="1608" spans="5:8">
      <c r="E1608" s="21" t="str">
        <f t="shared" si="122"/>
        <v/>
      </c>
      <c r="F1608" s="21" t="str">
        <f t="shared" si="123"/>
        <v/>
      </c>
      <c r="G1608">
        <f t="shared" si="124"/>
        <v>0</v>
      </c>
      <c r="H1608">
        <f t="shared" si="125"/>
        <v>0</v>
      </c>
    </row>
    <row r="1609" spans="5:8">
      <c r="E1609" s="21" t="str">
        <f t="shared" si="122"/>
        <v/>
      </c>
      <c r="F1609" s="21" t="str">
        <f t="shared" si="123"/>
        <v/>
      </c>
      <c r="G1609">
        <f t="shared" si="124"/>
        <v>0</v>
      </c>
      <c r="H1609">
        <f t="shared" si="125"/>
        <v>0</v>
      </c>
    </row>
    <row r="1610" spans="5:8">
      <c r="E1610" s="21" t="str">
        <f t="shared" si="122"/>
        <v/>
      </c>
      <c r="F1610" s="21" t="str">
        <f t="shared" si="123"/>
        <v/>
      </c>
      <c r="G1610">
        <f t="shared" si="124"/>
        <v>0</v>
      </c>
      <c r="H1610">
        <f t="shared" si="125"/>
        <v>0</v>
      </c>
    </row>
    <row r="1611" spans="5:8">
      <c r="E1611" s="21" t="str">
        <f t="shared" si="122"/>
        <v/>
      </c>
      <c r="F1611" s="21" t="str">
        <f t="shared" si="123"/>
        <v/>
      </c>
      <c r="G1611">
        <f t="shared" si="124"/>
        <v>0</v>
      </c>
      <c r="H1611">
        <f t="shared" si="125"/>
        <v>0</v>
      </c>
    </row>
    <row r="1612" spans="5:8">
      <c r="E1612" s="21" t="str">
        <f t="shared" si="122"/>
        <v/>
      </c>
      <c r="F1612" s="21" t="str">
        <f t="shared" si="123"/>
        <v/>
      </c>
      <c r="G1612">
        <f t="shared" si="124"/>
        <v>0</v>
      </c>
      <c r="H1612">
        <f t="shared" si="125"/>
        <v>0</v>
      </c>
    </row>
    <row r="1613" spans="5:8">
      <c r="E1613" s="21" t="str">
        <f t="shared" si="122"/>
        <v/>
      </c>
      <c r="F1613" s="21" t="str">
        <f t="shared" si="123"/>
        <v/>
      </c>
      <c r="G1613">
        <f t="shared" si="124"/>
        <v>0</v>
      </c>
      <c r="H1613">
        <f t="shared" si="125"/>
        <v>0</v>
      </c>
    </row>
    <row r="1614" spans="5:8">
      <c r="E1614" s="21" t="str">
        <f t="shared" si="122"/>
        <v/>
      </c>
      <c r="F1614" s="21" t="str">
        <f t="shared" si="123"/>
        <v/>
      </c>
      <c r="G1614">
        <f t="shared" si="124"/>
        <v>0</v>
      </c>
      <c r="H1614">
        <f t="shared" si="125"/>
        <v>0</v>
      </c>
    </row>
    <row r="1615" spans="5:8">
      <c r="E1615" s="21" t="str">
        <f t="shared" si="122"/>
        <v/>
      </c>
      <c r="F1615" s="21" t="str">
        <f t="shared" si="123"/>
        <v/>
      </c>
      <c r="G1615">
        <f t="shared" si="124"/>
        <v>0</v>
      </c>
      <c r="H1615">
        <f t="shared" si="125"/>
        <v>0</v>
      </c>
    </row>
    <row r="1616" spans="5:8">
      <c r="E1616" s="21" t="str">
        <f t="shared" si="122"/>
        <v/>
      </c>
      <c r="F1616" s="21" t="str">
        <f t="shared" si="123"/>
        <v/>
      </c>
      <c r="G1616">
        <f t="shared" si="124"/>
        <v>0</v>
      </c>
      <c r="H1616">
        <f t="shared" si="125"/>
        <v>0</v>
      </c>
    </row>
    <row r="1617" spans="5:8">
      <c r="E1617" s="21" t="str">
        <f t="shared" si="122"/>
        <v/>
      </c>
      <c r="F1617" s="21" t="str">
        <f t="shared" si="123"/>
        <v/>
      </c>
      <c r="G1617">
        <f t="shared" si="124"/>
        <v>0</v>
      </c>
      <c r="H1617">
        <f t="shared" si="125"/>
        <v>0</v>
      </c>
    </row>
    <row r="1618" spans="5:8">
      <c r="E1618" s="21" t="str">
        <f t="shared" si="122"/>
        <v/>
      </c>
      <c r="F1618" s="21" t="str">
        <f t="shared" si="123"/>
        <v/>
      </c>
      <c r="G1618">
        <f t="shared" si="124"/>
        <v>0</v>
      </c>
      <c r="H1618">
        <f t="shared" si="125"/>
        <v>0</v>
      </c>
    </row>
    <row r="1619" spans="5:8">
      <c r="E1619" s="21" t="str">
        <f t="shared" si="122"/>
        <v/>
      </c>
      <c r="F1619" s="21" t="str">
        <f t="shared" si="123"/>
        <v/>
      </c>
      <c r="G1619">
        <f t="shared" si="124"/>
        <v>0</v>
      </c>
      <c r="H1619">
        <f t="shared" si="125"/>
        <v>0</v>
      </c>
    </row>
    <row r="1620" spans="5:8">
      <c r="E1620" s="21" t="str">
        <f t="shared" si="122"/>
        <v/>
      </c>
      <c r="F1620" s="21" t="str">
        <f t="shared" si="123"/>
        <v/>
      </c>
      <c r="G1620">
        <f t="shared" si="124"/>
        <v>0</v>
      </c>
      <c r="H1620">
        <f t="shared" si="125"/>
        <v>0</v>
      </c>
    </row>
    <row r="1621" spans="5:8">
      <c r="E1621" s="21" t="str">
        <f t="shared" si="122"/>
        <v/>
      </c>
      <c r="F1621" s="21" t="str">
        <f t="shared" si="123"/>
        <v/>
      </c>
      <c r="G1621">
        <f t="shared" si="124"/>
        <v>0</v>
      </c>
      <c r="H1621">
        <f t="shared" si="125"/>
        <v>0</v>
      </c>
    </row>
    <row r="1622" spans="5:8">
      <c r="E1622" s="21" t="str">
        <f t="shared" si="122"/>
        <v/>
      </c>
      <c r="F1622" s="21" t="str">
        <f t="shared" si="123"/>
        <v/>
      </c>
      <c r="G1622">
        <f t="shared" si="124"/>
        <v>0</v>
      </c>
      <c r="H1622">
        <f t="shared" si="125"/>
        <v>0</v>
      </c>
    </row>
    <row r="1623" spans="5:8">
      <c r="E1623" s="21" t="str">
        <f t="shared" si="122"/>
        <v/>
      </c>
      <c r="F1623" s="21" t="str">
        <f t="shared" si="123"/>
        <v/>
      </c>
      <c r="G1623">
        <f t="shared" si="124"/>
        <v>0</v>
      </c>
      <c r="H1623">
        <f t="shared" si="125"/>
        <v>0</v>
      </c>
    </row>
    <row r="1624" spans="5:8">
      <c r="E1624" s="21" t="str">
        <f t="shared" si="122"/>
        <v/>
      </c>
      <c r="F1624" s="21" t="str">
        <f t="shared" si="123"/>
        <v/>
      </c>
      <c r="G1624">
        <f t="shared" si="124"/>
        <v>0</v>
      </c>
      <c r="H1624">
        <f t="shared" si="125"/>
        <v>0</v>
      </c>
    </row>
    <row r="1625" spans="5:8">
      <c r="E1625" s="21" t="str">
        <f t="shared" si="122"/>
        <v/>
      </c>
      <c r="F1625" s="21" t="str">
        <f t="shared" si="123"/>
        <v/>
      </c>
      <c r="G1625">
        <f t="shared" si="124"/>
        <v>0</v>
      </c>
      <c r="H1625">
        <f t="shared" si="125"/>
        <v>0</v>
      </c>
    </row>
    <row r="1626" spans="5:8">
      <c r="E1626" s="21" t="str">
        <f t="shared" si="122"/>
        <v/>
      </c>
      <c r="F1626" s="21" t="str">
        <f t="shared" si="123"/>
        <v/>
      </c>
      <c r="G1626">
        <f t="shared" si="124"/>
        <v>0</v>
      </c>
      <c r="H1626">
        <f t="shared" si="125"/>
        <v>0</v>
      </c>
    </row>
    <row r="1627" spans="5:8">
      <c r="E1627" s="21" t="str">
        <f t="shared" si="122"/>
        <v/>
      </c>
      <c r="F1627" s="21" t="str">
        <f t="shared" si="123"/>
        <v/>
      </c>
      <c r="G1627">
        <f t="shared" si="124"/>
        <v>0</v>
      </c>
      <c r="H1627">
        <f t="shared" si="125"/>
        <v>0</v>
      </c>
    </row>
    <row r="1628" spans="5:8">
      <c r="E1628" s="21" t="str">
        <f t="shared" si="122"/>
        <v/>
      </c>
      <c r="F1628" s="21" t="str">
        <f t="shared" si="123"/>
        <v/>
      </c>
      <c r="G1628">
        <f t="shared" si="124"/>
        <v>0</v>
      </c>
      <c r="H1628">
        <f t="shared" si="125"/>
        <v>0</v>
      </c>
    </row>
    <row r="1629" spans="5:8">
      <c r="E1629" s="21" t="str">
        <f t="shared" si="122"/>
        <v/>
      </c>
      <c r="F1629" s="21" t="str">
        <f t="shared" si="123"/>
        <v/>
      </c>
      <c r="G1629">
        <f t="shared" si="124"/>
        <v>0</v>
      </c>
      <c r="H1629">
        <f t="shared" si="125"/>
        <v>0</v>
      </c>
    </row>
    <row r="1630" spans="5:8">
      <c r="E1630" s="21" t="str">
        <f t="shared" si="122"/>
        <v/>
      </c>
      <c r="F1630" s="21" t="str">
        <f t="shared" si="123"/>
        <v/>
      </c>
      <c r="G1630">
        <f t="shared" si="124"/>
        <v>0</v>
      </c>
      <c r="H1630">
        <f t="shared" si="125"/>
        <v>0</v>
      </c>
    </row>
    <row r="1631" spans="5:8">
      <c r="E1631" s="21" t="str">
        <f t="shared" si="122"/>
        <v/>
      </c>
      <c r="F1631" s="21" t="str">
        <f t="shared" si="123"/>
        <v/>
      </c>
      <c r="G1631">
        <f t="shared" si="124"/>
        <v>0</v>
      </c>
      <c r="H1631">
        <f t="shared" si="125"/>
        <v>0</v>
      </c>
    </row>
    <row r="1632" spans="5:8">
      <c r="E1632" s="21" t="str">
        <f t="shared" si="122"/>
        <v/>
      </c>
      <c r="F1632" s="21" t="str">
        <f t="shared" si="123"/>
        <v/>
      </c>
      <c r="G1632">
        <f t="shared" si="124"/>
        <v>0</v>
      </c>
      <c r="H1632">
        <f t="shared" si="125"/>
        <v>0</v>
      </c>
    </row>
    <row r="1633" spans="5:8">
      <c r="E1633" s="21" t="str">
        <f t="shared" si="122"/>
        <v/>
      </c>
      <c r="F1633" s="21" t="str">
        <f t="shared" si="123"/>
        <v/>
      </c>
      <c r="G1633">
        <f t="shared" si="124"/>
        <v>0</v>
      </c>
      <c r="H1633">
        <f t="shared" si="125"/>
        <v>0</v>
      </c>
    </row>
    <row r="1634" spans="5:8">
      <c r="E1634" s="21" t="str">
        <f t="shared" si="122"/>
        <v/>
      </c>
      <c r="F1634" s="21" t="str">
        <f t="shared" si="123"/>
        <v/>
      </c>
      <c r="G1634">
        <f t="shared" si="124"/>
        <v>0</v>
      </c>
      <c r="H1634">
        <f t="shared" si="125"/>
        <v>0</v>
      </c>
    </row>
    <row r="1635" spans="5:8">
      <c r="E1635" s="21" t="str">
        <f t="shared" si="122"/>
        <v/>
      </c>
      <c r="F1635" s="21" t="str">
        <f t="shared" si="123"/>
        <v/>
      </c>
      <c r="G1635">
        <f t="shared" si="124"/>
        <v>0</v>
      </c>
      <c r="H1635">
        <f t="shared" si="125"/>
        <v>0</v>
      </c>
    </row>
    <row r="1636" spans="5:8">
      <c r="E1636" s="21" t="str">
        <f t="shared" si="122"/>
        <v/>
      </c>
      <c r="F1636" s="21" t="str">
        <f t="shared" si="123"/>
        <v/>
      </c>
      <c r="G1636">
        <f t="shared" si="124"/>
        <v>0</v>
      </c>
      <c r="H1636">
        <f t="shared" si="125"/>
        <v>0</v>
      </c>
    </row>
    <row r="1637" spans="5:8">
      <c r="E1637" s="21" t="str">
        <f t="shared" si="122"/>
        <v/>
      </c>
      <c r="F1637" s="21" t="str">
        <f t="shared" si="123"/>
        <v/>
      </c>
      <c r="G1637">
        <f t="shared" si="124"/>
        <v>0</v>
      </c>
      <c r="H1637">
        <f t="shared" si="125"/>
        <v>0</v>
      </c>
    </row>
    <row r="1638" spans="5:8">
      <c r="E1638" s="21" t="str">
        <f t="shared" si="122"/>
        <v/>
      </c>
      <c r="F1638" s="21" t="str">
        <f t="shared" si="123"/>
        <v/>
      </c>
      <c r="G1638">
        <f t="shared" si="124"/>
        <v>0</v>
      </c>
      <c r="H1638">
        <f t="shared" si="125"/>
        <v>0</v>
      </c>
    </row>
    <row r="1639" spans="5:8">
      <c r="E1639" s="21" t="str">
        <f t="shared" si="122"/>
        <v/>
      </c>
      <c r="F1639" s="21" t="str">
        <f t="shared" si="123"/>
        <v/>
      </c>
      <c r="G1639">
        <f t="shared" si="124"/>
        <v>0</v>
      </c>
      <c r="H1639">
        <f t="shared" si="125"/>
        <v>0</v>
      </c>
    </row>
    <row r="1640" spans="5:8">
      <c r="E1640" s="21" t="str">
        <f t="shared" si="122"/>
        <v/>
      </c>
      <c r="F1640" s="21" t="str">
        <f t="shared" si="123"/>
        <v/>
      </c>
      <c r="G1640">
        <f t="shared" si="124"/>
        <v>0</v>
      </c>
      <c r="H1640">
        <f t="shared" si="125"/>
        <v>0</v>
      </c>
    </row>
    <row r="1641" spans="5:8">
      <c r="E1641" s="21" t="str">
        <f t="shared" si="122"/>
        <v/>
      </c>
      <c r="F1641" s="21" t="str">
        <f t="shared" si="123"/>
        <v/>
      </c>
      <c r="G1641">
        <f t="shared" si="124"/>
        <v>0</v>
      </c>
      <c r="H1641">
        <f t="shared" si="125"/>
        <v>0</v>
      </c>
    </row>
    <row r="1642" spans="5:8">
      <c r="E1642" s="21" t="str">
        <f t="shared" si="122"/>
        <v/>
      </c>
      <c r="F1642" s="21" t="str">
        <f t="shared" si="123"/>
        <v/>
      </c>
      <c r="G1642">
        <f t="shared" si="124"/>
        <v>0</v>
      </c>
      <c r="H1642">
        <f t="shared" si="125"/>
        <v>0</v>
      </c>
    </row>
    <row r="1643" spans="5:8">
      <c r="E1643" s="21" t="str">
        <f t="shared" si="122"/>
        <v/>
      </c>
      <c r="F1643" s="21" t="str">
        <f t="shared" si="123"/>
        <v/>
      </c>
      <c r="G1643">
        <f t="shared" si="124"/>
        <v>0</v>
      </c>
      <c r="H1643">
        <f t="shared" si="125"/>
        <v>0</v>
      </c>
    </row>
    <row r="1644" spans="5:8">
      <c r="E1644" s="21" t="str">
        <f t="shared" si="122"/>
        <v/>
      </c>
      <c r="F1644" s="21" t="str">
        <f t="shared" si="123"/>
        <v/>
      </c>
      <c r="G1644">
        <f t="shared" si="124"/>
        <v>0</v>
      </c>
      <c r="H1644">
        <f t="shared" si="125"/>
        <v>0</v>
      </c>
    </row>
    <row r="1645" spans="5:8">
      <c r="E1645" s="21" t="str">
        <f t="shared" si="122"/>
        <v/>
      </c>
      <c r="F1645" s="21" t="str">
        <f t="shared" si="123"/>
        <v/>
      </c>
      <c r="G1645">
        <f t="shared" si="124"/>
        <v>0</v>
      </c>
      <c r="H1645">
        <f t="shared" si="125"/>
        <v>0</v>
      </c>
    </row>
    <row r="1646" spans="5:8">
      <c r="E1646" s="21" t="str">
        <f t="shared" si="122"/>
        <v/>
      </c>
      <c r="F1646" s="21" t="str">
        <f t="shared" si="123"/>
        <v/>
      </c>
      <c r="G1646">
        <f t="shared" si="124"/>
        <v>0</v>
      </c>
      <c r="H1646">
        <f t="shared" si="125"/>
        <v>0</v>
      </c>
    </row>
    <row r="1647" spans="5:8">
      <c r="E1647" s="21" t="str">
        <f t="shared" si="122"/>
        <v/>
      </c>
      <c r="F1647" s="21" t="str">
        <f t="shared" si="123"/>
        <v/>
      </c>
      <c r="G1647">
        <f t="shared" si="124"/>
        <v>0</v>
      </c>
      <c r="H1647">
        <f t="shared" si="125"/>
        <v>0</v>
      </c>
    </row>
    <row r="1648" spans="5:8">
      <c r="E1648" s="21" t="str">
        <f t="shared" si="122"/>
        <v/>
      </c>
      <c r="F1648" s="21" t="str">
        <f t="shared" si="123"/>
        <v/>
      </c>
      <c r="G1648">
        <f t="shared" si="124"/>
        <v>0</v>
      </c>
      <c r="H1648">
        <f t="shared" si="125"/>
        <v>0</v>
      </c>
    </row>
    <row r="1649" spans="5:8">
      <c r="E1649" s="21" t="str">
        <f t="shared" si="122"/>
        <v/>
      </c>
      <c r="F1649" s="21" t="str">
        <f t="shared" si="123"/>
        <v/>
      </c>
      <c r="G1649">
        <f t="shared" si="124"/>
        <v>0</v>
      </c>
      <c r="H1649">
        <f t="shared" si="125"/>
        <v>0</v>
      </c>
    </row>
    <row r="1650" spans="5:8">
      <c r="E1650" s="21" t="str">
        <f t="shared" si="122"/>
        <v/>
      </c>
      <c r="F1650" s="21" t="str">
        <f t="shared" si="123"/>
        <v/>
      </c>
      <c r="G1650">
        <f t="shared" si="124"/>
        <v>0</v>
      </c>
      <c r="H1650">
        <f t="shared" si="125"/>
        <v>0</v>
      </c>
    </row>
    <row r="1651" spans="5:8">
      <c r="E1651" s="21" t="str">
        <f t="shared" si="122"/>
        <v/>
      </c>
      <c r="F1651" s="21" t="str">
        <f t="shared" si="123"/>
        <v/>
      </c>
      <c r="G1651">
        <f t="shared" si="124"/>
        <v>0</v>
      </c>
      <c r="H1651">
        <f t="shared" si="125"/>
        <v>0</v>
      </c>
    </row>
    <row r="1652" spans="5:8">
      <c r="E1652" s="21" t="str">
        <f t="shared" si="122"/>
        <v/>
      </c>
      <c r="F1652" s="21" t="str">
        <f t="shared" si="123"/>
        <v/>
      </c>
      <c r="G1652">
        <f t="shared" si="124"/>
        <v>0</v>
      </c>
      <c r="H1652">
        <f t="shared" si="125"/>
        <v>0</v>
      </c>
    </row>
    <row r="1653" spans="5:8">
      <c r="E1653" s="21" t="str">
        <f t="shared" si="122"/>
        <v/>
      </c>
      <c r="F1653" s="21" t="str">
        <f t="shared" si="123"/>
        <v/>
      </c>
      <c r="G1653">
        <f t="shared" si="124"/>
        <v>0</v>
      </c>
      <c r="H1653">
        <f t="shared" si="125"/>
        <v>0</v>
      </c>
    </row>
    <row r="1654" spans="5:8">
      <c r="E1654" s="21" t="str">
        <f t="shared" ref="E1654:E1717" si="126">UPPER(B1654)</f>
        <v/>
      </c>
      <c r="F1654" s="21" t="str">
        <f t="shared" ref="F1654:F1717" si="127">UPPER(C1654)</f>
        <v/>
      </c>
      <c r="G1654">
        <f t="shared" ref="G1654:G1717" si="128">D1654</f>
        <v>0</v>
      </c>
      <c r="H1654">
        <f t="shared" ref="H1654:H1717" si="129">ROUND(G1654/(1+$E$1),2)</f>
        <v>0</v>
      </c>
    </row>
    <row r="1655" spans="5:8">
      <c r="E1655" s="21" t="str">
        <f t="shared" si="126"/>
        <v/>
      </c>
      <c r="F1655" s="21" t="str">
        <f t="shared" si="127"/>
        <v/>
      </c>
      <c r="G1655">
        <f t="shared" si="128"/>
        <v>0</v>
      </c>
      <c r="H1655">
        <f t="shared" si="129"/>
        <v>0</v>
      </c>
    </row>
    <row r="1656" spans="5:8">
      <c r="E1656" s="21" t="str">
        <f t="shared" si="126"/>
        <v/>
      </c>
      <c r="F1656" s="21" t="str">
        <f t="shared" si="127"/>
        <v/>
      </c>
      <c r="G1656">
        <f t="shared" si="128"/>
        <v>0</v>
      </c>
      <c r="H1656">
        <f t="shared" si="129"/>
        <v>0</v>
      </c>
    </row>
    <row r="1657" spans="5:8">
      <c r="E1657" s="21" t="str">
        <f t="shared" si="126"/>
        <v/>
      </c>
      <c r="F1657" s="21" t="str">
        <f t="shared" si="127"/>
        <v/>
      </c>
      <c r="G1657">
        <f t="shared" si="128"/>
        <v>0</v>
      </c>
      <c r="H1657">
        <f t="shared" si="129"/>
        <v>0</v>
      </c>
    </row>
    <row r="1658" spans="5:8">
      <c r="E1658" s="21" t="str">
        <f t="shared" si="126"/>
        <v/>
      </c>
      <c r="F1658" s="21" t="str">
        <f t="shared" si="127"/>
        <v/>
      </c>
      <c r="G1658">
        <f t="shared" si="128"/>
        <v>0</v>
      </c>
      <c r="H1658">
        <f t="shared" si="129"/>
        <v>0</v>
      </c>
    </row>
    <row r="1659" spans="5:8">
      <c r="E1659" s="21" t="str">
        <f t="shared" si="126"/>
        <v/>
      </c>
      <c r="F1659" s="21" t="str">
        <f t="shared" si="127"/>
        <v/>
      </c>
      <c r="G1659">
        <f t="shared" si="128"/>
        <v>0</v>
      </c>
      <c r="H1659">
        <f t="shared" si="129"/>
        <v>0</v>
      </c>
    </row>
    <row r="1660" spans="5:8">
      <c r="E1660" s="21" t="str">
        <f t="shared" si="126"/>
        <v/>
      </c>
      <c r="F1660" s="21" t="str">
        <f t="shared" si="127"/>
        <v/>
      </c>
      <c r="G1660">
        <f t="shared" si="128"/>
        <v>0</v>
      </c>
      <c r="H1660">
        <f t="shared" si="129"/>
        <v>0</v>
      </c>
    </row>
    <row r="1661" spans="5:8">
      <c r="E1661" s="21" t="str">
        <f t="shared" si="126"/>
        <v/>
      </c>
      <c r="F1661" s="21" t="str">
        <f t="shared" si="127"/>
        <v/>
      </c>
      <c r="G1661">
        <f t="shared" si="128"/>
        <v>0</v>
      </c>
      <c r="H1661">
        <f t="shared" si="129"/>
        <v>0</v>
      </c>
    </row>
    <row r="1662" spans="5:8">
      <c r="E1662" s="21" t="str">
        <f t="shared" si="126"/>
        <v/>
      </c>
      <c r="F1662" s="21" t="str">
        <f t="shared" si="127"/>
        <v/>
      </c>
      <c r="G1662">
        <f t="shared" si="128"/>
        <v>0</v>
      </c>
      <c r="H1662">
        <f t="shared" si="129"/>
        <v>0</v>
      </c>
    </row>
    <row r="1663" spans="5:8">
      <c r="E1663" s="21" t="str">
        <f t="shared" si="126"/>
        <v/>
      </c>
      <c r="F1663" s="21" t="str">
        <f t="shared" si="127"/>
        <v/>
      </c>
      <c r="G1663">
        <f t="shared" si="128"/>
        <v>0</v>
      </c>
      <c r="H1663">
        <f t="shared" si="129"/>
        <v>0</v>
      </c>
    </row>
    <row r="1664" spans="5:8">
      <c r="E1664" s="21" t="str">
        <f t="shared" si="126"/>
        <v/>
      </c>
      <c r="F1664" s="21" t="str">
        <f t="shared" si="127"/>
        <v/>
      </c>
      <c r="G1664">
        <f t="shared" si="128"/>
        <v>0</v>
      </c>
      <c r="H1664">
        <f t="shared" si="129"/>
        <v>0</v>
      </c>
    </row>
    <row r="1665" spans="5:8">
      <c r="E1665" s="21" t="str">
        <f t="shared" si="126"/>
        <v/>
      </c>
      <c r="F1665" s="21" t="str">
        <f t="shared" si="127"/>
        <v/>
      </c>
      <c r="G1665">
        <f t="shared" si="128"/>
        <v>0</v>
      </c>
      <c r="H1665">
        <f t="shared" si="129"/>
        <v>0</v>
      </c>
    </row>
    <row r="1666" spans="5:8">
      <c r="E1666" s="21" t="str">
        <f t="shared" si="126"/>
        <v/>
      </c>
      <c r="F1666" s="21" t="str">
        <f t="shared" si="127"/>
        <v/>
      </c>
      <c r="G1666">
        <f t="shared" si="128"/>
        <v>0</v>
      </c>
      <c r="H1666">
        <f t="shared" si="129"/>
        <v>0</v>
      </c>
    </row>
    <row r="1667" spans="5:8">
      <c r="E1667" s="21" t="str">
        <f t="shared" si="126"/>
        <v/>
      </c>
      <c r="F1667" s="21" t="str">
        <f t="shared" si="127"/>
        <v/>
      </c>
      <c r="G1667">
        <f t="shared" si="128"/>
        <v>0</v>
      </c>
      <c r="H1667">
        <f t="shared" si="129"/>
        <v>0</v>
      </c>
    </row>
    <row r="1668" spans="5:8">
      <c r="E1668" s="21" t="str">
        <f t="shared" si="126"/>
        <v/>
      </c>
      <c r="F1668" s="21" t="str">
        <f t="shared" si="127"/>
        <v/>
      </c>
      <c r="G1668">
        <f t="shared" si="128"/>
        <v>0</v>
      </c>
      <c r="H1668">
        <f t="shared" si="129"/>
        <v>0</v>
      </c>
    </row>
    <row r="1669" spans="5:8">
      <c r="E1669" s="21" t="str">
        <f t="shared" si="126"/>
        <v/>
      </c>
      <c r="F1669" s="21" t="str">
        <f t="shared" si="127"/>
        <v/>
      </c>
      <c r="G1669">
        <f t="shared" si="128"/>
        <v>0</v>
      </c>
      <c r="H1669">
        <f t="shared" si="129"/>
        <v>0</v>
      </c>
    </row>
    <row r="1670" spans="5:8">
      <c r="E1670" s="21" t="str">
        <f t="shared" si="126"/>
        <v/>
      </c>
      <c r="F1670" s="21" t="str">
        <f t="shared" si="127"/>
        <v/>
      </c>
      <c r="G1670">
        <f t="shared" si="128"/>
        <v>0</v>
      </c>
      <c r="H1670">
        <f t="shared" si="129"/>
        <v>0</v>
      </c>
    </row>
    <row r="1671" spans="5:8">
      <c r="E1671" s="21" t="str">
        <f t="shared" si="126"/>
        <v/>
      </c>
      <c r="F1671" s="21" t="str">
        <f t="shared" si="127"/>
        <v/>
      </c>
      <c r="G1671">
        <f t="shared" si="128"/>
        <v>0</v>
      </c>
      <c r="H1671">
        <f t="shared" si="129"/>
        <v>0</v>
      </c>
    </row>
    <row r="1672" spans="5:8">
      <c r="E1672" s="21" t="str">
        <f t="shared" si="126"/>
        <v/>
      </c>
      <c r="F1672" s="21" t="str">
        <f t="shared" si="127"/>
        <v/>
      </c>
      <c r="G1672">
        <f t="shared" si="128"/>
        <v>0</v>
      </c>
      <c r="H1672">
        <f t="shared" si="129"/>
        <v>0</v>
      </c>
    </row>
    <row r="1673" spans="5:8">
      <c r="E1673" s="21" t="str">
        <f t="shared" si="126"/>
        <v/>
      </c>
      <c r="F1673" s="21" t="str">
        <f t="shared" si="127"/>
        <v/>
      </c>
      <c r="G1673">
        <f t="shared" si="128"/>
        <v>0</v>
      </c>
      <c r="H1673">
        <f t="shared" si="129"/>
        <v>0</v>
      </c>
    </row>
    <row r="1674" spans="5:8">
      <c r="E1674" s="21" t="str">
        <f t="shared" si="126"/>
        <v/>
      </c>
      <c r="F1674" s="21" t="str">
        <f t="shared" si="127"/>
        <v/>
      </c>
      <c r="G1674">
        <f t="shared" si="128"/>
        <v>0</v>
      </c>
      <c r="H1674">
        <f t="shared" si="129"/>
        <v>0</v>
      </c>
    </row>
    <row r="1675" spans="5:8">
      <c r="E1675" s="21" t="str">
        <f t="shared" si="126"/>
        <v/>
      </c>
      <c r="F1675" s="21" t="str">
        <f t="shared" si="127"/>
        <v/>
      </c>
      <c r="G1675">
        <f t="shared" si="128"/>
        <v>0</v>
      </c>
      <c r="H1675">
        <f t="shared" si="129"/>
        <v>0</v>
      </c>
    </row>
    <row r="1676" spans="5:8">
      <c r="E1676" s="21" t="str">
        <f t="shared" si="126"/>
        <v/>
      </c>
      <c r="F1676" s="21" t="str">
        <f t="shared" si="127"/>
        <v/>
      </c>
      <c r="G1676">
        <f t="shared" si="128"/>
        <v>0</v>
      </c>
      <c r="H1676">
        <f t="shared" si="129"/>
        <v>0</v>
      </c>
    </row>
    <row r="1677" spans="5:8">
      <c r="E1677" s="21" t="str">
        <f t="shared" si="126"/>
        <v/>
      </c>
      <c r="F1677" s="21" t="str">
        <f t="shared" si="127"/>
        <v/>
      </c>
      <c r="G1677">
        <f t="shared" si="128"/>
        <v>0</v>
      </c>
      <c r="H1677">
        <f t="shared" si="129"/>
        <v>0</v>
      </c>
    </row>
    <row r="1678" spans="5:8">
      <c r="E1678" s="21" t="str">
        <f t="shared" si="126"/>
        <v/>
      </c>
      <c r="F1678" s="21" t="str">
        <f t="shared" si="127"/>
        <v/>
      </c>
      <c r="G1678">
        <f t="shared" si="128"/>
        <v>0</v>
      </c>
      <c r="H1678">
        <f t="shared" si="129"/>
        <v>0</v>
      </c>
    </row>
    <row r="1679" spans="5:8">
      <c r="E1679" s="21" t="str">
        <f t="shared" si="126"/>
        <v/>
      </c>
      <c r="F1679" s="21" t="str">
        <f t="shared" si="127"/>
        <v/>
      </c>
      <c r="G1679">
        <f t="shared" si="128"/>
        <v>0</v>
      </c>
      <c r="H1679">
        <f t="shared" si="129"/>
        <v>0</v>
      </c>
    </row>
    <row r="1680" spans="5:8">
      <c r="E1680" s="21" t="str">
        <f t="shared" si="126"/>
        <v/>
      </c>
      <c r="F1680" s="21" t="str">
        <f t="shared" si="127"/>
        <v/>
      </c>
      <c r="G1680">
        <f t="shared" si="128"/>
        <v>0</v>
      </c>
      <c r="H1680">
        <f t="shared" si="129"/>
        <v>0</v>
      </c>
    </row>
    <row r="1681" spans="5:8">
      <c r="E1681" s="21" t="str">
        <f t="shared" si="126"/>
        <v/>
      </c>
      <c r="F1681" s="21" t="str">
        <f t="shared" si="127"/>
        <v/>
      </c>
      <c r="G1681">
        <f t="shared" si="128"/>
        <v>0</v>
      </c>
      <c r="H1681">
        <f t="shared" si="129"/>
        <v>0</v>
      </c>
    </row>
    <row r="1682" spans="5:8">
      <c r="E1682" s="21" t="str">
        <f t="shared" si="126"/>
        <v/>
      </c>
      <c r="F1682" s="21" t="str">
        <f t="shared" si="127"/>
        <v/>
      </c>
      <c r="G1682">
        <f t="shared" si="128"/>
        <v>0</v>
      </c>
      <c r="H1682">
        <f t="shared" si="129"/>
        <v>0</v>
      </c>
    </row>
    <row r="1683" spans="5:8">
      <c r="E1683" s="21" t="str">
        <f t="shared" si="126"/>
        <v/>
      </c>
      <c r="F1683" s="21" t="str">
        <f t="shared" si="127"/>
        <v/>
      </c>
      <c r="G1683">
        <f t="shared" si="128"/>
        <v>0</v>
      </c>
      <c r="H1683">
        <f t="shared" si="129"/>
        <v>0</v>
      </c>
    </row>
    <row r="1684" spans="5:8">
      <c r="E1684" s="21" t="str">
        <f t="shared" si="126"/>
        <v/>
      </c>
      <c r="F1684" s="21" t="str">
        <f t="shared" si="127"/>
        <v/>
      </c>
      <c r="G1684">
        <f t="shared" si="128"/>
        <v>0</v>
      </c>
      <c r="H1684">
        <f t="shared" si="129"/>
        <v>0</v>
      </c>
    </row>
    <row r="1685" spans="5:8">
      <c r="E1685" s="21" t="str">
        <f t="shared" si="126"/>
        <v/>
      </c>
      <c r="F1685" s="21" t="str">
        <f t="shared" si="127"/>
        <v/>
      </c>
      <c r="G1685">
        <f t="shared" si="128"/>
        <v>0</v>
      </c>
      <c r="H1685">
        <f t="shared" si="129"/>
        <v>0</v>
      </c>
    </row>
    <row r="1686" spans="5:8">
      <c r="E1686" s="21" t="str">
        <f t="shared" si="126"/>
        <v/>
      </c>
      <c r="F1686" s="21" t="str">
        <f t="shared" si="127"/>
        <v/>
      </c>
      <c r="G1686">
        <f t="shared" si="128"/>
        <v>0</v>
      </c>
      <c r="H1686">
        <f t="shared" si="129"/>
        <v>0</v>
      </c>
    </row>
    <row r="1687" spans="5:8">
      <c r="E1687" s="21" t="str">
        <f t="shared" si="126"/>
        <v/>
      </c>
      <c r="F1687" s="21" t="str">
        <f t="shared" si="127"/>
        <v/>
      </c>
      <c r="G1687">
        <f t="shared" si="128"/>
        <v>0</v>
      </c>
      <c r="H1687">
        <f t="shared" si="129"/>
        <v>0</v>
      </c>
    </row>
    <row r="1688" spans="5:8">
      <c r="E1688" s="21" t="str">
        <f t="shared" si="126"/>
        <v/>
      </c>
      <c r="F1688" s="21" t="str">
        <f t="shared" si="127"/>
        <v/>
      </c>
      <c r="G1688">
        <f t="shared" si="128"/>
        <v>0</v>
      </c>
      <c r="H1688">
        <f t="shared" si="129"/>
        <v>0</v>
      </c>
    </row>
    <row r="1689" spans="5:8">
      <c r="E1689" s="21" t="str">
        <f t="shared" si="126"/>
        <v/>
      </c>
      <c r="F1689" s="21" t="str">
        <f t="shared" si="127"/>
        <v/>
      </c>
      <c r="G1689">
        <f t="shared" si="128"/>
        <v>0</v>
      </c>
      <c r="H1689">
        <f t="shared" si="129"/>
        <v>0</v>
      </c>
    </row>
    <row r="1690" spans="5:8">
      <c r="E1690" s="21" t="str">
        <f t="shared" si="126"/>
        <v/>
      </c>
      <c r="F1690" s="21" t="str">
        <f t="shared" si="127"/>
        <v/>
      </c>
      <c r="G1690">
        <f t="shared" si="128"/>
        <v>0</v>
      </c>
      <c r="H1690">
        <f t="shared" si="129"/>
        <v>0</v>
      </c>
    </row>
    <row r="1691" spans="5:8">
      <c r="E1691" s="21" t="str">
        <f t="shared" si="126"/>
        <v/>
      </c>
      <c r="F1691" s="21" t="str">
        <f t="shared" si="127"/>
        <v/>
      </c>
      <c r="G1691">
        <f t="shared" si="128"/>
        <v>0</v>
      </c>
      <c r="H1691">
        <f t="shared" si="129"/>
        <v>0</v>
      </c>
    </row>
    <row r="1692" spans="5:8">
      <c r="E1692" s="21" t="str">
        <f t="shared" si="126"/>
        <v/>
      </c>
      <c r="F1692" s="21" t="str">
        <f t="shared" si="127"/>
        <v/>
      </c>
      <c r="G1692">
        <f t="shared" si="128"/>
        <v>0</v>
      </c>
      <c r="H1692">
        <f t="shared" si="129"/>
        <v>0</v>
      </c>
    </row>
    <row r="1693" spans="5:8">
      <c r="E1693" s="21" t="str">
        <f t="shared" si="126"/>
        <v/>
      </c>
      <c r="F1693" s="21" t="str">
        <f t="shared" si="127"/>
        <v/>
      </c>
      <c r="G1693">
        <f t="shared" si="128"/>
        <v>0</v>
      </c>
      <c r="H1693">
        <f t="shared" si="129"/>
        <v>0</v>
      </c>
    </row>
    <row r="1694" spans="5:8">
      <c r="E1694" s="21" t="str">
        <f t="shared" si="126"/>
        <v/>
      </c>
      <c r="F1694" s="21" t="str">
        <f t="shared" si="127"/>
        <v/>
      </c>
      <c r="G1694">
        <f t="shared" si="128"/>
        <v>0</v>
      </c>
      <c r="H1694">
        <f t="shared" si="129"/>
        <v>0</v>
      </c>
    </row>
    <row r="1695" spans="5:8">
      <c r="E1695" s="21" t="str">
        <f t="shared" si="126"/>
        <v/>
      </c>
      <c r="F1695" s="21" t="str">
        <f t="shared" si="127"/>
        <v/>
      </c>
      <c r="G1695">
        <f t="shared" si="128"/>
        <v>0</v>
      </c>
      <c r="H1695">
        <f t="shared" si="129"/>
        <v>0</v>
      </c>
    </row>
    <row r="1696" spans="5:8">
      <c r="E1696" s="21" t="str">
        <f t="shared" si="126"/>
        <v/>
      </c>
      <c r="F1696" s="21" t="str">
        <f t="shared" si="127"/>
        <v/>
      </c>
      <c r="G1696">
        <f t="shared" si="128"/>
        <v>0</v>
      </c>
      <c r="H1696">
        <f t="shared" si="129"/>
        <v>0</v>
      </c>
    </row>
    <row r="1697" spans="5:8">
      <c r="E1697" s="21" t="str">
        <f t="shared" si="126"/>
        <v/>
      </c>
      <c r="F1697" s="21" t="str">
        <f t="shared" si="127"/>
        <v/>
      </c>
      <c r="G1697">
        <f t="shared" si="128"/>
        <v>0</v>
      </c>
      <c r="H1697">
        <f t="shared" si="129"/>
        <v>0</v>
      </c>
    </row>
    <row r="1698" spans="5:8">
      <c r="E1698" s="21" t="str">
        <f t="shared" si="126"/>
        <v/>
      </c>
      <c r="F1698" s="21" t="str">
        <f t="shared" si="127"/>
        <v/>
      </c>
      <c r="G1698">
        <f t="shared" si="128"/>
        <v>0</v>
      </c>
      <c r="H1698">
        <f t="shared" si="129"/>
        <v>0</v>
      </c>
    </row>
    <row r="1699" spans="5:8">
      <c r="E1699" s="21" t="str">
        <f t="shared" si="126"/>
        <v/>
      </c>
      <c r="F1699" s="21" t="str">
        <f t="shared" si="127"/>
        <v/>
      </c>
      <c r="G1699">
        <f t="shared" si="128"/>
        <v>0</v>
      </c>
      <c r="H1699">
        <f t="shared" si="129"/>
        <v>0</v>
      </c>
    </row>
    <row r="1700" spans="5:8">
      <c r="E1700" s="21" t="str">
        <f t="shared" si="126"/>
        <v/>
      </c>
      <c r="F1700" s="21" t="str">
        <f t="shared" si="127"/>
        <v/>
      </c>
      <c r="G1700">
        <f t="shared" si="128"/>
        <v>0</v>
      </c>
      <c r="H1700">
        <f t="shared" si="129"/>
        <v>0</v>
      </c>
    </row>
    <row r="1701" spans="5:8">
      <c r="E1701" s="21" t="str">
        <f t="shared" si="126"/>
        <v/>
      </c>
      <c r="F1701" s="21" t="str">
        <f t="shared" si="127"/>
        <v/>
      </c>
      <c r="G1701">
        <f t="shared" si="128"/>
        <v>0</v>
      </c>
      <c r="H1701">
        <f t="shared" si="129"/>
        <v>0</v>
      </c>
    </row>
    <row r="1702" spans="5:8">
      <c r="E1702" s="21" t="str">
        <f t="shared" si="126"/>
        <v/>
      </c>
      <c r="F1702" s="21" t="str">
        <f t="shared" si="127"/>
        <v/>
      </c>
      <c r="G1702">
        <f t="shared" si="128"/>
        <v>0</v>
      </c>
      <c r="H1702">
        <f t="shared" si="129"/>
        <v>0</v>
      </c>
    </row>
    <row r="1703" spans="5:8">
      <c r="E1703" s="21" t="str">
        <f t="shared" si="126"/>
        <v/>
      </c>
      <c r="F1703" s="21" t="str">
        <f t="shared" si="127"/>
        <v/>
      </c>
      <c r="G1703">
        <f t="shared" si="128"/>
        <v>0</v>
      </c>
      <c r="H1703">
        <f t="shared" si="129"/>
        <v>0</v>
      </c>
    </row>
    <row r="1704" spans="5:8">
      <c r="E1704" s="21" t="str">
        <f t="shared" si="126"/>
        <v/>
      </c>
      <c r="F1704" s="21" t="str">
        <f t="shared" si="127"/>
        <v/>
      </c>
      <c r="G1704">
        <f t="shared" si="128"/>
        <v>0</v>
      </c>
      <c r="H1704">
        <f t="shared" si="129"/>
        <v>0</v>
      </c>
    </row>
    <row r="1705" spans="5:8">
      <c r="E1705" s="21" t="str">
        <f t="shared" si="126"/>
        <v/>
      </c>
      <c r="F1705" s="21" t="str">
        <f t="shared" si="127"/>
        <v/>
      </c>
      <c r="G1705">
        <f t="shared" si="128"/>
        <v>0</v>
      </c>
      <c r="H1705">
        <f t="shared" si="129"/>
        <v>0</v>
      </c>
    </row>
    <row r="1706" spans="5:8">
      <c r="E1706" s="21" t="str">
        <f t="shared" si="126"/>
        <v/>
      </c>
      <c r="F1706" s="21" t="str">
        <f t="shared" si="127"/>
        <v/>
      </c>
      <c r="G1706">
        <f t="shared" si="128"/>
        <v>0</v>
      </c>
      <c r="H1706">
        <f t="shared" si="129"/>
        <v>0</v>
      </c>
    </row>
    <row r="1707" spans="5:8">
      <c r="E1707" s="21" t="str">
        <f t="shared" si="126"/>
        <v/>
      </c>
      <c r="F1707" s="21" t="str">
        <f t="shared" si="127"/>
        <v/>
      </c>
      <c r="G1707">
        <f t="shared" si="128"/>
        <v>0</v>
      </c>
      <c r="H1707">
        <f t="shared" si="129"/>
        <v>0</v>
      </c>
    </row>
    <row r="1708" spans="5:8">
      <c r="E1708" s="21" t="str">
        <f t="shared" si="126"/>
        <v/>
      </c>
      <c r="F1708" s="21" t="str">
        <f t="shared" si="127"/>
        <v/>
      </c>
      <c r="G1708">
        <f t="shared" si="128"/>
        <v>0</v>
      </c>
      <c r="H1708">
        <f t="shared" si="129"/>
        <v>0</v>
      </c>
    </row>
    <row r="1709" spans="5:8">
      <c r="E1709" s="21" t="str">
        <f t="shared" si="126"/>
        <v/>
      </c>
      <c r="F1709" s="21" t="str">
        <f t="shared" si="127"/>
        <v/>
      </c>
      <c r="G1709">
        <f t="shared" si="128"/>
        <v>0</v>
      </c>
      <c r="H1709">
        <f t="shared" si="129"/>
        <v>0</v>
      </c>
    </row>
    <row r="1710" spans="5:8">
      <c r="E1710" s="21" t="str">
        <f t="shared" si="126"/>
        <v/>
      </c>
      <c r="F1710" s="21" t="str">
        <f t="shared" si="127"/>
        <v/>
      </c>
      <c r="G1710">
        <f t="shared" si="128"/>
        <v>0</v>
      </c>
      <c r="H1710">
        <f t="shared" si="129"/>
        <v>0</v>
      </c>
    </row>
    <row r="1711" spans="5:8">
      <c r="E1711" s="21" t="str">
        <f t="shared" si="126"/>
        <v/>
      </c>
      <c r="F1711" s="21" t="str">
        <f t="shared" si="127"/>
        <v/>
      </c>
      <c r="G1711">
        <f t="shared" si="128"/>
        <v>0</v>
      </c>
      <c r="H1711">
        <f t="shared" si="129"/>
        <v>0</v>
      </c>
    </row>
    <row r="1712" spans="5:8">
      <c r="E1712" s="21" t="str">
        <f t="shared" si="126"/>
        <v/>
      </c>
      <c r="F1712" s="21" t="str">
        <f t="shared" si="127"/>
        <v/>
      </c>
      <c r="G1712">
        <f t="shared" si="128"/>
        <v>0</v>
      </c>
      <c r="H1712">
        <f t="shared" si="129"/>
        <v>0</v>
      </c>
    </row>
    <row r="1713" spans="5:8">
      <c r="E1713" s="21" t="str">
        <f t="shared" si="126"/>
        <v/>
      </c>
      <c r="F1713" s="21" t="str">
        <f t="shared" si="127"/>
        <v/>
      </c>
      <c r="G1713">
        <f t="shared" si="128"/>
        <v>0</v>
      </c>
      <c r="H1713">
        <f t="shared" si="129"/>
        <v>0</v>
      </c>
    </row>
    <row r="1714" spans="5:8">
      <c r="E1714" s="21" t="str">
        <f t="shared" si="126"/>
        <v/>
      </c>
      <c r="F1714" s="21" t="str">
        <f t="shared" si="127"/>
        <v/>
      </c>
      <c r="G1714">
        <f t="shared" si="128"/>
        <v>0</v>
      </c>
      <c r="H1714">
        <f t="shared" si="129"/>
        <v>0</v>
      </c>
    </row>
    <row r="1715" spans="5:8">
      <c r="E1715" s="21" t="str">
        <f t="shared" si="126"/>
        <v/>
      </c>
      <c r="F1715" s="21" t="str">
        <f t="shared" si="127"/>
        <v/>
      </c>
      <c r="G1715">
        <f t="shared" si="128"/>
        <v>0</v>
      </c>
      <c r="H1715">
        <f t="shared" si="129"/>
        <v>0</v>
      </c>
    </row>
    <row r="1716" spans="5:8">
      <c r="E1716" s="21" t="str">
        <f t="shared" si="126"/>
        <v/>
      </c>
      <c r="F1716" s="21" t="str">
        <f t="shared" si="127"/>
        <v/>
      </c>
      <c r="G1716">
        <f t="shared" si="128"/>
        <v>0</v>
      </c>
      <c r="H1716">
        <f t="shared" si="129"/>
        <v>0</v>
      </c>
    </row>
    <row r="1717" spans="5:8">
      <c r="E1717" s="21" t="str">
        <f t="shared" si="126"/>
        <v/>
      </c>
      <c r="F1717" s="21" t="str">
        <f t="shared" si="127"/>
        <v/>
      </c>
      <c r="G1717">
        <f t="shared" si="128"/>
        <v>0</v>
      </c>
      <c r="H1717">
        <f t="shared" si="129"/>
        <v>0</v>
      </c>
    </row>
    <row r="1718" spans="5:8">
      <c r="E1718" s="21" t="str">
        <f t="shared" ref="E1718:E1778" si="130">UPPER(B1718)</f>
        <v/>
      </c>
      <c r="F1718" s="21" t="str">
        <f t="shared" ref="F1718:F1778" si="131">UPPER(C1718)</f>
        <v/>
      </c>
      <c r="G1718">
        <f t="shared" ref="G1718:G1778" si="132">D1718</f>
        <v>0</v>
      </c>
      <c r="H1718">
        <f t="shared" ref="H1718:H1778" si="133">ROUND(G1718/(1+$E$1),2)</f>
        <v>0</v>
      </c>
    </row>
    <row r="1719" spans="5:8">
      <c r="E1719" s="21" t="str">
        <f t="shared" si="130"/>
        <v/>
      </c>
      <c r="F1719" s="21" t="str">
        <f t="shared" si="131"/>
        <v/>
      </c>
      <c r="G1719">
        <f t="shared" si="132"/>
        <v>0</v>
      </c>
      <c r="H1719">
        <f t="shared" si="133"/>
        <v>0</v>
      </c>
    </row>
    <row r="1720" spans="5:8">
      <c r="E1720" s="21" t="str">
        <f t="shared" si="130"/>
        <v/>
      </c>
      <c r="F1720" s="21" t="str">
        <f t="shared" si="131"/>
        <v/>
      </c>
      <c r="G1720">
        <f t="shared" si="132"/>
        <v>0</v>
      </c>
      <c r="H1720">
        <f t="shared" si="133"/>
        <v>0</v>
      </c>
    </row>
    <row r="1721" spans="5:8">
      <c r="E1721" s="21" t="str">
        <f t="shared" si="130"/>
        <v/>
      </c>
      <c r="F1721" s="21" t="str">
        <f t="shared" si="131"/>
        <v/>
      </c>
      <c r="G1721">
        <f t="shared" si="132"/>
        <v>0</v>
      </c>
      <c r="H1721">
        <f t="shared" si="133"/>
        <v>0</v>
      </c>
    </row>
    <row r="1722" spans="5:8">
      <c r="E1722" s="21" t="str">
        <f t="shared" si="130"/>
        <v/>
      </c>
      <c r="F1722" s="21" t="str">
        <f t="shared" si="131"/>
        <v/>
      </c>
      <c r="G1722">
        <f t="shared" si="132"/>
        <v>0</v>
      </c>
      <c r="H1722">
        <f t="shared" si="133"/>
        <v>0</v>
      </c>
    </row>
    <row r="1723" spans="5:8">
      <c r="E1723" s="21" t="str">
        <f t="shared" si="130"/>
        <v/>
      </c>
      <c r="F1723" s="21" t="str">
        <f t="shared" si="131"/>
        <v/>
      </c>
      <c r="G1723">
        <f t="shared" si="132"/>
        <v>0</v>
      </c>
      <c r="H1723">
        <f t="shared" si="133"/>
        <v>0</v>
      </c>
    </row>
    <row r="1724" spans="5:8">
      <c r="E1724" s="21" t="str">
        <f t="shared" si="130"/>
        <v/>
      </c>
      <c r="F1724" s="21" t="str">
        <f t="shared" si="131"/>
        <v/>
      </c>
      <c r="G1724">
        <f t="shared" si="132"/>
        <v>0</v>
      </c>
      <c r="H1724">
        <f t="shared" si="133"/>
        <v>0</v>
      </c>
    </row>
    <row r="1725" spans="5:8">
      <c r="E1725" s="21" t="str">
        <f t="shared" si="130"/>
        <v/>
      </c>
      <c r="F1725" s="21" t="str">
        <f t="shared" si="131"/>
        <v/>
      </c>
      <c r="G1725">
        <f t="shared" si="132"/>
        <v>0</v>
      </c>
      <c r="H1725">
        <f t="shared" si="133"/>
        <v>0</v>
      </c>
    </row>
    <row r="1726" spans="5:8">
      <c r="E1726" s="21" t="str">
        <f t="shared" si="130"/>
        <v/>
      </c>
      <c r="F1726" s="21" t="str">
        <f t="shared" si="131"/>
        <v/>
      </c>
      <c r="G1726">
        <f t="shared" si="132"/>
        <v>0</v>
      </c>
      <c r="H1726">
        <f t="shared" si="133"/>
        <v>0</v>
      </c>
    </row>
    <row r="1727" spans="5:8">
      <c r="E1727" s="21" t="str">
        <f t="shared" si="130"/>
        <v/>
      </c>
      <c r="F1727" s="21" t="str">
        <f t="shared" si="131"/>
        <v/>
      </c>
      <c r="G1727">
        <f t="shared" si="132"/>
        <v>0</v>
      </c>
      <c r="H1727">
        <f t="shared" si="133"/>
        <v>0</v>
      </c>
    </row>
    <row r="1728" spans="5:8">
      <c r="E1728" s="21" t="str">
        <f t="shared" si="130"/>
        <v/>
      </c>
      <c r="F1728" s="21" t="str">
        <f t="shared" si="131"/>
        <v/>
      </c>
      <c r="G1728">
        <f t="shared" si="132"/>
        <v>0</v>
      </c>
      <c r="H1728">
        <f t="shared" si="133"/>
        <v>0</v>
      </c>
    </row>
    <row r="1729" spans="5:8">
      <c r="E1729" s="21" t="str">
        <f t="shared" si="130"/>
        <v/>
      </c>
      <c r="F1729" s="21" t="str">
        <f t="shared" si="131"/>
        <v/>
      </c>
      <c r="G1729">
        <f t="shared" si="132"/>
        <v>0</v>
      </c>
      <c r="H1729">
        <f t="shared" si="133"/>
        <v>0</v>
      </c>
    </row>
    <row r="1730" spans="5:8">
      <c r="E1730" s="21" t="str">
        <f t="shared" si="130"/>
        <v/>
      </c>
      <c r="F1730" s="21" t="str">
        <f t="shared" si="131"/>
        <v/>
      </c>
      <c r="G1730">
        <f t="shared" si="132"/>
        <v>0</v>
      </c>
      <c r="H1730">
        <f t="shared" si="133"/>
        <v>0</v>
      </c>
    </row>
    <row r="1731" spans="5:8">
      <c r="E1731" s="21" t="str">
        <f t="shared" si="130"/>
        <v/>
      </c>
      <c r="F1731" s="21" t="str">
        <f t="shared" si="131"/>
        <v/>
      </c>
      <c r="G1731">
        <f t="shared" si="132"/>
        <v>0</v>
      </c>
      <c r="H1731">
        <f t="shared" si="133"/>
        <v>0</v>
      </c>
    </row>
    <row r="1732" spans="5:8">
      <c r="E1732" s="21" t="str">
        <f t="shared" si="130"/>
        <v/>
      </c>
      <c r="F1732" s="21" t="str">
        <f t="shared" si="131"/>
        <v/>
      </c>
      <c r="G1732">
        <f t="shared" si="132"/>
        <v>0</v>
      </c>
      <c r="H1732">
        <f t="shared" si="133"/>
        <v>0</v>
      </c>
    </row>
    <row r="1733" spans="5:8">
      <c r="E1733" s="21" t="str">
        <f t="shared" si="130"/>
        <v/>
      </c>
      <c r="F1733" s="21" t="str">
        <f t="shared" si="131"/>
        <v/>
      </c>
      <c r="G1733">
        <f t="shared" si="132"/>
        <v>0</v>
      </c>
      <c r="H1733">
        <f t="shared" si="133"/>
        <v>0</v>
      </c>
    </row>
    <row r="1734" spans="5:8">
      <c r="E1734" s="21" t="str">
        <f t="shared" si="130"/>
        <v/>
      </c>
      <c r="F1734" s="21" t="str">
        <f t="shared" si="131"/>
        <v/>
      </c>
      <c r="G1734">
        <f t="shared" si="132"/>
        <v>0</v>
      </c>
      <c r="H1734">
        <f t="shared" si="133"/>
        <v>0</v>
      </c>
    </row>
    <row r="1735" spans="5:8">
      <c r="E1735" s="21" t="str">
        <f t="shared" si="130"/>
        <v/>
      </c>
      <c r="F1735" s="21" t="str">
        <f t="shared" si="131"/>
        <v/>
      </c>
      <c r="G1735">
        <f t="shared" si="132"/>
        <v>0</v>
      </c>
      <c r="H1735">
        <f t="shared" si="133"/>
        <v>0</v>
      </c>
    </row>
    <row r="1736" spans="5:8">
      <c r="E1736" s="21" t="str">
        <f t="shared" si="130"/>
        <v/>
      </c>
      <c r="F1736" s="21" t="str">
        <f t="shared" si="131"/>
        <v/>
      </c>
      <c r="G1736">
        <f t="shared" si="132"/>
        <v>0</v>
      </c>
      <c r="H1736">
        <f t="shared" si="133"/>
        <v>0</v>
      </c>
    </row>
    <row r="1737" spans="5:8">
      <c r="E1737" s="21" t="str">
        <f t="shared" si="130"/>
        <v/>
      </c>
      <c r="F1737" s="21" t="str">
        <f t="shared" si="131"/>
        <v/>
      </c>
      <c r="G1737">
        <f t="shared" si="132"/>
        <v>0</v>
      </c>
      <c r="H1737">
        <f t="shared" si="133"/>
        <v>0</v>
      </c>
    </row>
    <row r="1738" spans="5:8">
      <c r="E1738" s="21" t="str">
        <f t="shared" si="130"/>
        <v/>
      </c>
      <c r="F1738" s="21" t="str">
        <f t="shared" si="131"/>
        <v/>
      </c>
      <c r="G1738">
        <f t="shared" si="132"/>
        <v>0</v>
      </c>
      <c r="H1738">
        <f t="shared" si="133"/>
        <v>0</v>
      </c>
    </row>
    <row r="1739" spans="5:8">
      <c r="E1739" s="21" t="str">
        <f t="shared" si="130"/>
        <v/>
      </c>
      <c r="F1739" s="21" t="str">
        <f t="shared" si="131"/>
        <v/>
      </c>
      <c r="G1739">
        <f t="shared" si="132"/>
        <v>0</v>
      </c>
      <c r="H1739">
        <f t="shared" si="133"/>
        <v>0</v>
      </c>
    </row>
    <row r="1740" spans="5:8">
      <c r="E1740" s="21" t="str">
        <f t="shared" si="130"/>
        <v/>
      </c>
      <c r="F1740" s="21" t="str">
        <f t="shared" si="131"/>
        <v/>
      </c>
      <c r="G1740">
        <f t="shared" si="132"/>
        <v>0</v>
      </c>
      <c r="H1740">
        <f t="shared" si="133"/>
        <v>0</v>
      </c>
    </row>
    <row r="1741" spans="5:8">
      <c r="E1741" s="21" t="str">
        <f t="shared" si="130"/>
        <v/>
      </c>
      <c r="F1741" s="21" t="str">
        <f t="shared" si="131"/>
        <v/>
      </c>
      <c r="G1741">
        <f t="shared" si="132"/>
        <v>0</v>
      </c>
      <c r="H1741">
        <f t="shared" si="133"/>
        <v>0</v>
      </c>
    </row>
    <row r="1742" spans="5:8">
      <c r="E1742" s="21" t="str">
        <f t="shared" si="130"/>
        <v/>
      </c>
      <c r="F1742" s="21" t="str">
        <f t="shared" si="131"/>
        <v/>
      </c>
      <c r="G1742">
        <f t="shared" si="132"/>
        <v>0</v>
      </c>
      <c r="H1742">
        <f t="shared" si="133"/>
        <v>0</v>
      </c>
    </row>
    <row r="1743" spans="5:8">
      <c r="E1743" s="21" t="str">
        <f t="shared" si="130"/>
        <v/>
      </c>
      <c r="F1743" s="21" t="str">
        <f t="shared" si="131"/>
        <v/>
      </c>
      <c r="G1743">
        <f t="shared" si="132"/>
        <v>0</v>
      </c>
      <c r="H1743">
        <f t="shared" si="133"/>
        <v>0</v>
      </c>
    </row>
    <row r="1744" spans="5:8">
      <c r="E1744" s="21" t="str">
        <f t="shared" si="130"/>
        <v/>
      </c>
      <c r="F1744" s="21" t="str">
        <f t="shared" si="131"/>
        <v/>
      </c>
      <c r="G1744">
        <f t="shared" si="132"/>
        <v>0</v>
      </c>
      <c r="H1744">
        <f t="shared" si="133"/>
        <v>0</v>
      </c>
    </row>
    <row r="1745" spans="5:8">
      <c r="E1745" s="21" t="str">
        <f t="shared" si="130"/>
        <v/>
      </c>
      <c r="F1745" s="21" t="str">
        <f t="shared" si="131"/>
        <v/>
      </c>
      <c r="G1745">
        <f t="shared" si="132"/>
        <v>0</v>
      </c>
      <c r="H1745">
        <f t="shared" si="133"/>
        <v>0</v>
      </c>
    </row>
    <row r="1746" spans="5:8">
      <c r="E1746" s="21" t="str">
        <f t="shared" si="130"/>
        <v/>
      </c>
      <c r="F1746" s="21" t="str">
        <f t="shared" si="131"/>
        <v/>
      </c>
      <c r="G1746">
        <f t="shared" si="132"/>
        <v>0</v>
      </c>
      <c r="H1746">
        <f t="shared" si="133"/>
        <v>0</v>
      </c>
    </row>
    <row r="1747" spans="5:8">
      <c r="E1747" s="21" t="str">
        <f t="shared" si="130"/>
        <v/>
      </c>
      <c r="F1747" s="21" t="str">
        <f t="shared" si="131"/>
        <v/>
      </c>
      <c r="G1747">
        <f t="shared" si="132"/>
        <v>0</v>
      </c>
      <c r="H1747">
        <f t="shared" si="133"/>
        <v>0</v>
      </c>
    </row>
    <row r="1748" spans="5:8">
      <c r="E1748" s="21" t="str">
        <f t="shared" si="130"/>
        <v/>
      </c>
      <c r="F1748" s="21" t="str">
        <f t="shared" si="131"/>
        <v/>
      </c>
      <c r="G1748">
        <f t="shared" si="132"/>
        <v>0</v>
      </c>
      <c r="H1748">
        <f t="shared" si="133"/>
        <v>0</v>
      </c>
    </row>
    <row r="1749" spans="5:8">
      <c r="E1749" s="21" t="str">
        <f t="shared" si="130"/>
        <v/>
      </c>
      <c r="F1749" s="21" t="str">
        <f t="shared" si="131"/>
        <v/>
      </c>
      <c r="G1749">
        <f t="shared" si="132"/>
        <v>0</v>
      </c>
      <c r="H1749">
        <f t="shared" si="133"/>
        <v>0</v>
      </c>
    </row>
    <row r="1750" spans="5:8">
      <c r="E1750" s="21" t="str">
        <f t="shared" si="130"/>
        <v/>
      </c>
      <c r="F1750" s="21" t="str">
        <f t="shared" si="131"/>
        <v/>
      </c>
      <c r="G1750">
        <f t="shared" si="132"/>
        <v>0</v>
      </c>
      <c r="H1750">
        <f t="shared" si="133"/>
        <v>0</v>
      </c>
    </row>
    <row r="1751" spans="5:8">
      <c r="E1751" s="21" t="str">
        <f t="shared" si="130"/>
        <v/>
      </c>
      <c r="F1751" s="21" t="str">
        <f t="shared" si="131"/>
        <v/>
      </c>
      <c r="G1751">
        <f t="shared" si="132"/>
        <v>0</v>
      </c>
      <c r="H1751">
        <f t="shared" si="133"/>
        <v>0</v>
      </c>
    </row>
    <row r="1752" spans="5:8">
      <c r="E1752" s="21" t="str">
        <f t="shared" si="130"/>
        <v/>
      </c>
      <c r="F1752" s="21" t="str">
        <f t="shared" si="131"/>
        <v/>
      </c>
      <c r="G1752">
        <f t="shared" si="132"/>
        <v>0</v>
      </c>
      <c r="H1752">
        <f t="shared" si="133"/>
        <v>0</v>
      </c>
    </row>
    <row r="1753" spans="5:8">
      <c r="E1753" s="21" t="str">
        <f t="shared" si="130"/>
        <v/>
      </c>
      <c r="F1753" s="21" t="str">
        <f t="shared" si="131"/>
        <v/>
      </c>
      <c r="G1753">
        <f t="shared" si="132"/>
        <v>0</v>
      </c>
      <c r="H1753">
        <f t="shared" si="133"/>
        <v>0</v>
      </c>
    </row>
    <row r="1754" spans="5:8">
      <c r="E1754" s="21" t="str">
        <f t="shared" si="130"/>
        <v/>
      </c>
      <c r="F1754" s="21" t="str">
        <f t="shared" si="131"/>
        <v/>
      </c>
      <c r="G1754">
        <f t="shared" si="132"/>
        <v>0</v>
      </c>
      <c r="H1754">
        <f t="shared" si="133"/>
        <v>0</v>
      </c>
    </row>
    <row r="1755" spans="5:8">
      <c r="E1755" s="21" t="str">
        <f t="shared" si="130"/>
        <v/>
      </c>
      <c r="F1755" s="21" t="str">
        <f t="shared" si="131"/>
        <v/>
      </c>
      <c r="G1755">
        <f t="shared" si="132"/>
        <v>0</v>
      </c>
      <c r="H1755">
        <f t="shared" si="133"/>
        <v>0</v>
      </c>
    </row>
    <row r="1756" spans="5:8">
      <c r="E1756" s="21" t="str">
        <f t="shared" si="130"/>
        <v/>
      </c>
      <c r="F1756" s="21" t="str">
        <f t="shared" si="131"/>
        <v/>
      </c>
      <c r="G1756">
        <f t="shared" si="132"/>
        <v>0</v>
      </c>
      <c r="H1756">
        <f t="shared" si="133"/>
        <v>0</v>
      </c>
    </row>
    <row r="1757" spans="5:8">
      <c r="E1757" s="21" t="str">
        <f t="shared" si="130"/>
        <v/>
      </c>
      <c r="F1757" s="21" t="str">
        <f t="shared" si="131"/>
        <v/>
      </c>
      <c r="G1757">
        <f t="shared" si="132"/>
        <v>0</v>
      </c>
      <c r="H1757">
        <f t="shared" si="133"/>
        <v>0</v>
      </c>
    </row>
    <row r="1758" spans="5:8">
      <c r="E1758" s="21" t="str">
        <f t="shared" si="130"/>
        <v/>
      </c>
      <c r="F1758" s="21" t="str">
        <f t="shared" si="131"/>
        <v/>
      </c>
      <c r="G1758">
        <f t="shared" si="132"/>
        <v>0</v>
      </c>
      <c r="H1758">
        <f t="shared" si="133"/>
        <v>0</v>
      </c>
    </row>
    <row r="1759" spans="5:8">
      <c r="E1759" s="21" t="str">
        <f t="shared" si="130"/>
        <v/>
      </c>
      <c r="F1759" s="21" t="str">
        <f t="shared" si="131"/>
        <v/>
      </c>
      <c r="G1759">
        <f t="shared" si="132"/>
        <v>0</v>
      </c>
      <c r="H1759">
        <f t="shared" si="133"/>
        <v>0</v>
      </c>
    </row>
    <row r="1760" spans="5:8">
      <c r="E1760" s="21" t="str">
        <f t="shared" si="130"/>
        <v/>
      </c>
      <c r="F1760" s="21" t="str">
        <f t="shared" si="131"/>
        <v/>
      </c>
      <c r="G1760">
        <f t="shared" si="132"/>
        <v>0</v>
      </c>
      <c r="H1760">
        <f t="shared" si="133"/>
        <v>0</v>
      </c>
    </row>
    <row r="1761" spans="5:8">
      <c r="E1761" s="21" t="str">
        <f t="shared" si="130"/>
        <v/>
      </c>
      <c r="F1761" s="21" t="str">
        <f t="shared" si="131"/>
        <v/>
      </c>
      <c r="G1761">
        <f t="shared" si="132"/>
        <v>0</v>
      </c>
      <c r="H1761">
        <f t="shared" si="133"/>
        <v>0</v>
      </c>
    </row>
    <row r="1762" spans="5:8">
      <c r="E1762" s="21" t="str">
        <f t="shared" si="130"/>
        <v/>
      </c>
      <c r="F1762" s="21" t="str">
        <f t="shared" si="131"/>
        <v/>
      </c>
      <c r="G1762">
        <f t="shared" si="132"/>
        <v>0</v>
      </c>
      <c r="H1762">
        <f t="shared" si="133"/>
        <v>0</v>
      </c>
    </row>
    <row r="1763" spans="5:8">
      <c r="E1763" s="21" t="str">
        <f t="shared" si="130"/>
        <v/>
      </c>
      <c r="F1763" s="21" t="str">
        <f t="shared" si="131"/>
        <v/>
      </c>
      <c r="G1763">
        <f t="shared" si="132"/>
        <v>0</v>
      </c>
      <c r="H1763">
        <f t="shared" si="133"/>
        <v>0</v>
      </c>
    </row>
    <row r="1764" spans="5:8">
      <c r="E1764" s="21" t="str">
        <f t="shared" si="130"/>
        <v/>
      </c>
      <c r="F1764" s="21" t="str">
        <f t="shared" si="131"/>
        <v/>
      </c>
      <c r="G1764">
        <f t="shared" si="132"/>
        <v>0</v>
      </c>
      <c r="H1764">
        <f t="shared" si="133"/>
        <v>0</v>
      </c>
    </row>
    <row r="1765" spans="5:8">
      <c r="E1765" s="21" t="str">
        <f t="shared" si="130"/>
        <v/>
      </c>
      <c r="F1765" s="21" t="str">
        <f t="shared" si="131"/>
        <v/>
      </c>
      <c r="G1765">
        <f t="shared" si="132"/>
        <v>0</v>
      </c>
      <c r="H1765">
        <f t="shared" si="133"/>
        <v>0</v>
      </c>
    </row>
    <row r="1766" spans="5:8">
      <c r="E1766" s="21" t="str">
        <f t="shared" si="130"/>
        <v/>
      </c>
      <c r="F1766" s="21" t="str">
        <f t="shared" si="131"/>
        <v/>
      </c>
      <c r="G1766">
        <f t="shared" si="132"/>
        <v>0</v>
      </c>
      <c r="H1766">
        <f t="shared" si="133"/>
        <v>0</v>
      </c>
    </row>
    <row r="1767" spans="5:8">
      <c r="E1767" s="21" t="str">
        <f t="shared" si="130"/>
        <v/>
      </c>
      <c r="F1767" s="21" t="str">
        <f t="shared" si="131"/>
        <v/>
      </c>
      <c r="G1767">
        <f t="shared" si="132"/>
        <v>0</v>
      </c>
      <c r="H1767">
        <f t="shared" si="133"/>
        <v>0</v>
      </c>
    </row>
    <row r="1768" spans="5:8">
      <c r="E1768" s="21" t="str">
        <f t="shared" si="130"/>
        <v/>
      </c>
      <c r="F1768" s="21" t="str">
        <f t="shared" si="131"/>
        <v/>
      </c>
      <c r="G1768">
        <f t="shared" si="132"/>
        <v>0</v>
      </c>
      <c r="H1768">
        <f t="shared" si="133"/>
        <v>0</v>
      </c>
    </row>
    <row r="1769" spans="5:8">
      <c r="E1769" s="21" t="str">
        <f t="shared" si="130"/>
        <v/>
      </c>
      <c r="F1769" s="21" t="str">
        <f t="shared" si="131"/>
        <v/>
      </c>
      <c r="G1769">
        <f t="shared" si="132"/>
        <v>0</v>
      </c>
      <c r="H1769">
        <f t="shared" si="133"/>
        <v>0</v>
      </c>
    </row>
    <row r="1770" spans="5:8">
      <c r="E1770" s="21" t="str">
        <f t="shared" si="130"/>
        <v/>
      </c>
      <c r="F1770" s="21" t="str">
        <f t="shared" si="131"/>
        <v/>
      </c>
      <c r="G1770">
        <f t="shared" si="132"/>
        <v>0</v>
      </c>
      <c r="H1770">
        <f t="shared" si="133"/>
        <v>0</v>
      </c>
    </row>
    <row r="1771" spans="5:8">
      <c r="E1771" s="21" t="str">
        <f t="shared" si="130"/>
        <v/>
      </c>
      <c r="F1771" s="21" t="str">
        <f t="shared" si="131"/>
        <v/>
      </c>
      <c r="G1771">
        <f t="shared" si="132"/>
        <v>0</v>
      </c>
      <c r="H1771">
        <f t="shared" si="133"/>
        <v>0</v>
      </c>
    </row>
    <row r="1772" spans="5:8">
      <c r="E1772" s="21" t="str">
        <f t="shared" si="130"/>
        <v/>
      </c>
      <c r="F1772" s="21" t="str">
        <f t="shared" si="131"/>
        <v/>
      </c>
      <c r="G1772">
        <f t="shared" si="132"/>
        <v>0</v>
      </c>
      <c r="H1772">
        <f t="shared" si="133"/>
        <v>0</v>
      </c>
    </row>
    <row r="1773" spans="5:8">
      <c r="E1773" s="21" t="str">
        <f t="shared" si="130"/>
        <v/>
      </c>
      <c r="F1773" s="21" t="str">
        <f t="shared" si="131"/>
        <v/>
      </c>
      <c r="G1773">
        <f t="shared" si="132"/>
        <v>0</v>
      </c>
      <c r="H1773">
        <f t="shared" si="133"/>
        <v>0</v>
      </c>
    </row>
    <row r="1774" spans="5:8">
      <c r="E1774" s="21" t="str">
        <f t="shared" si="130"/>
        <v/>
      </c>
      <c r="F1774" s="21" t="str">
        <f t="shared" si="131"/>
        <v/>
      </c>
      <c r="G1774">
        <f t="shared" si="132"/>
        <v>0</v>
      </c>
      <c r="H1774">
        <f t="shared" si="133"/>
        <v>0</v>
      </c>
    </row>
    <row r="1775" spans="5:8">
      <c r="E1775" s="21" t="str">
        <f t="shared" si="130"/>
        <v/>
      </c>
      <c r="F1775" s="21" t="str">
        <f t="shared" si="131"/>
        <v/>
      </c>
      <c r="G1775">
        <f t="shared" si="132"/>
        <v>0</v>
      </c>
      <c r="H1775">
        <f t="shared" si="133"/>
        <v>0</v>
      </c>
    </row>
    <row r="1776" spans="5:8">
      <c r="E1776" s="21" t="str">
        <f t="shared" si="130"/>
        <v/>
      </c>
      <c r="F1776" s="21" t="str">
        <f t="shared" si="131"/>
        <v/>
      </c>
      <c r="G1776">
        <f t="shared" si="132"/>
        <v>0</v>
      </c>
      <c r="H1776">
        <f t="shared" si="133"/>
        <v>0</v>
      </c>
    </row>
    <row r="1777" spans="5:8">
      <c r="E1777" s="21" t="str">
        <f t="shared" si="130"/>
        <v/>
      </c>
      <c r="F1777" s="21" t="str">
        <f t="shared" si="131"/>
        <v/>
      </c>
      <c r="G1777">
        <f t="shared" si="132"/>
        <v>0</v>
      </c>
      <c r="H1777">
        <f t="shared" si="133"/>
        <v>0</v>
      </c>
    </row>
    <row r="1778" spans="5:8">
      <c r="E1778" s="21" t="str">
        <f t="shared" si="130"/>
        <v/>
      </c>
      <c r="F1778" s="21" t="str">
        <f t="shared" si="131"/>
        <v/>
      </c>
      <c r="G1778">
        <f t="shared" si="132"/>
        <v>0</v>
      </c>
      <c r="H1778">
        <f t="shared" si="133"/>
        <v>0</v>
      </c>
    </row>
  </sheetData>
  <mergeCells count="1">
    <mergeCell ref="A3:D3"/>
  </mergeCells>
  <pageMargins left="0.511805555555556" right="0.511805555555556" top="0.786805555555556" bottom="0.786805555555556" header="0.314583333333333" footer="0.31458333333333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5377"/>
  <sheetViews>
    <sheetView zoomScale="120" zoomScaleNormal="120" workbookViewId="0">
      <selection activeCell="E5" sqref="E5"/>
    </sheetView>
  </sheetViews>
  <sheetFormatPr defaultColWidth="9" defaultRowHeight="15" customHeight="1" outlineLevelCol="5"/>
  <cols>
    <col min="1" max="1" width="9" style="40" customWidth="1"/>
    <col min="2" max="2" width="42.7142857142857" style="41" customWidth="1"/>
    <col min="3" max="3" width="9.42857142857143" style="26" customWidth="1"/>
    <col min="4" max="4" width="15.2857142857143" style="26" customWidth="1"/>
    <col min="5" max="5" width="16.8571428571429" style="26" customWidth="1"/>
    <col min="6" max="6" width="9.14285714285714" style="25"/>
  </cols>
  <sheetData>
    <row r="1" customHeight="1" spans="2:5">
      <c r="B1" s="41" t="s">
        <v>1189</v>
      </c>
      <c r="C1" s="28">
        <v>43221</v>
      </c>
      <c r="D1" s="26" t="s">
        <v>1380</v>
      </c>
      <c r="E1" s="42">
        <v>0.8954</v>
      </c>
    </row>
    <row r="2" ht="15.75" customHeight="1"/>
    <row r="3" ht="33" customHeight="1" spans="1:6">
      <c r="A3" s="43" t="s">
        <v>3991</v>
      </c>
      <c r="B3" s="44"/>
      <c r="C3" s="44"/>
      <c r="D3" s="44"/>
      <c r="E3" s="44"/>
      <c r="F3" s="45"/>
    </row>
    <row r="4" ht="33" customHeight="1" spans="1:6">
      <c r="A4" s="32" t="s">
        <v>1381</v>
      </c>
      <c r="B4" s="46" t="s">
        <v>1382</v>
      </c>
      <c r="C4" s="33" t="s">
        <v>3992</v>
      </c>
      <c r="D4" s="47" t="s">
        <v>3993</v>
      </c>
      <c r="E4" s="47" t="s">
        <v>3994</v>
      </c>
      <c r="F4" s="35" t="s">
        <v>3995</v>
      </c>
    </row>
    <row r="5" ht="45" spans="1:6">
      <c r="A5" s="26">
        <v>13532</v>
      </c>
      <c r="B5" s="25" t="s">
        <v>3996</v>
      </c>
      <c r="C5" s="26" t="s">
        <v>3997</v>
      </c>
      <c r="D5" s="26" t="s">
        <v>3998</v>
      </c>
      <c r="E5" s="26" t="s">
        <v>3999</v>
      </c>
      <c r="F5" s="48"/>
    </row>
    <row r="6" ht="60" spans="1:6">
      <c r="A6" s="26">
        <v>12075</v>
      </c>
      <c r="B6" s="25" t="s">
        <v>4000</v>
      </c>
      <c r="C6" s="26" t="s">
        <v>3997</v>
      </c>
      <c r="D6" s="26" t="s">
        <v>3998</v>
      </c>
      <c r="E6" s="26" t="s">
        <v>4001</v>
      </c>
      <c r="F6" s="49"/>
    </row>
    <row r="7" ht="60" spans="1:6">
      <c r="A7" s="26">
        <v>13617</v>
      </c>
      <c r="B7" s="25" t="s">
        <v>4002</v>
      </c>
      <c r="C7" s="26" t="s">
        <v>3997</v>
      </c>
      <c r="D7" s="26" t="s">
        <v>3998</v>
      </c>
      <c r="E7" s="26" t="s">
        <v>4003</v>
      </c>
      <c r="F7" s="48"/>
    </row>
    <row r="8" ht="45" spans="1:6">
      <c r="A8" s="26">
        <v>1159</v>
      </c>
      <c r="B8" s="25" t="s">
        <v>4004</v>
      </c>
      <c r="C8" s="26" t="s">
        <v>3997</v>
      </c>
      <c r="D8" s="26" t="s">
        <v>3998</v>
      </c>
      <c r="E8" s="26" t="s">
        <v>4005</v>
      </c>
      <c r="F8" s="49"/>
    </row>
    <row r="9" ht="60" spans="1:6">
      <c r="A9" s="26">
        <v>2404</v>
      </c>
      <c r="B9" s="25" t="s">
        <v>4006</v>
      </c>
      <c r="C9" s="26" t="s">
        <v>4007</v>
      </c>
      <c r="D9" s="26" t="s">
        <v>4008</v>
      </c>
      <c r="E9" s="26" t="s">
        <v>4009</v>
      </c>
      <c r="F9" s="48"/>
    </row>
    <row r="10" ht="45" spans="1:6">
      <c r="A10" s="26">
        <v>2720</v>
      </c>
      <c r="B10" s="25" t="s">
        <v>4010</v>
      </c>
      <c r="C10" s="26" t="s">
        <v>4011</v>
      </c>
      <c r="D10" s="26" t="s">
        <v>4008</v>
      </c>
      <c r="E10" s="26" t="s">
        <v>4012</v>
      </c>
      <c r="F10" s="49"/>
    </row>
    <row r="11" ht="75" spans="1:6">
      <c r="A11" s="26">
        <v>2719</v>
      </c>
      <c r="B11" s="25" t="s">
        <v>4013</v>
      </c>
      <c r="C11" s="26" t="s">
        <v>4011</v>
      </c>
      <c r="D11" s="26" t="s">
        <v>4008</v>
      </c>
      <c r="E11" s="26" t="s">
        <v>4014</v>
      </c>
      <c r="F11" s="48"/>
    </row>
    <row r="12" ht="60" spans="1:6">
      <c r="A12" s="26">
        <v>13382</v>
      </c>
      <c r="B12" s="25" t="s">
        <v>4015</v>
      </c>
      <c r="C12" s="26" t="s">
        <v>3997</v>
      </c>
      <c r="D12" s="26" t="s">
        <v>4008</v>
      </c>
      <c r="E12" s="26" t="s">
        <v>4016</v>
      </c>
      <c r="F12" s="49"/>
    </row>
    <row r="13" ht="60" spans="1:6">
      <c r="A13" s="26">
        <v>20198</v>
      </c>
      <c r="B13" s="25" t="s">
        <v>4017</v>
      </c>
      <c r="C13" s="26" t="s">
        <v>4018</v>
      </c>
      <c r="D13" s="26" t="s">
        <v>4019</v>
      </c>
      <c r="E13" s="26" t="s">
        <v>4020</v>
      </c>
      <c r="F13" s="48"/>
    </row>
    <row r="14" ht="60" spans="1:6">
      <c r="A14" s="26">
        <v>4126</v>
      </c>
      <c r="B14" s="25" t="s">
        <v>4021</v>
      </c>
      <c r="C14" s="26" t="s">
        <v>3997</v>
      </c>
      <c r="D14" s="26" t="s">
        <v>4008</v>
      </c>
      <c r="E14" s="26" t="s">
        <v>4022</v>
      </c>
      <c r="F14" s="49"/>
    </row>
    <row r="15" ht="45" spans="1:6">
      <c r="A15" s="26">
        <v>10615</v>
      </c>
      <c r="B15" s="25" t="s">
        <v>4023</v>
      </c>
      <c r="C15" s="26" t="s">
        <v>3997</v>
      </c>
      <c r="D15" s="26" t="s">
        <v>4019</v>
      </c>
      <c r="E15" s="26" t="s">
        <v>4024</v>
      </c>
      <c r="F15" s="48"/>
    </row>
    <row r="16" ht="45" spans="1:6">
      <c r="A16" s="26">
        <v>13860</v>
      </c>
      <c r="B16" s="25" t="s">
        <v>4025</v>
      </c>
      <c r="C16" s="26" t="s">
        <v>3997</v>
      </c>
      <c r="D16" s="26" t="s">
        <v>3998</v>
      </c>
      <c r="E16" s="26" t="s">
        <v>4026</v>
      </c>
      <c r="F16" s="49"/>
    </row>
    <row r="17" ht="45" spans="1:6">
      <c r="A17" s="26">
        <v>38605</v>
      </c>
      <c r="B17" s="25" t="s">
        <v>4027</v>
      </c>
      <c r="C17" s="26" t="s">
        <v>3997</v>
      </c>
      <c r="D17" s="26" t="s">
        <v>4008</v>
      </c>
      <c r="E17" s="26" t="s">
        <v>4028</v>
      </c>
      <c r="F17" s="48"/>
    </row>
    <row r="18" ht="30" spans="1:6">
      <c r="A18" s="26">
        <v>11270</v>
      </c>
      <c r="B18" s="25" t="s">
        <v>4029</v>
      </c>
      <c r="C18" s="26" t="s">
        <v>3997</v>
      </c>
      <c r="D18" s="26" t="s">
        <v>4008</v>
      </c>
      <c r="E18" s="26" t="s">
        <v>4030</v>
      </c>
      <c r="F18" s="49"/>
    </row>
    <row r="19" ht="30" spans="1:6">
      <c r="A19" s="26">
        <v>412</v>
      </c>
      <c r="B19" s="25" t="s">
        <v>4031</v>
      </c>
      <c r="C19" s="26" t="s">
        <v>3997</v>
      </c>
      <c r="D19" s="26" t="s">
        <v>3998</v>
      </c>
      <c r="E19" s="26" t="s">
        <v>4032</v>
      </c>
      <c r="F19" s="48"/>
    </row>
    <row r="20" ht="30" spans="1:6">
      <c r="A20" s="26">
        <v>414</v>
      </c>
      <c r="B20" s="25" t="s">
        <v>4033</v>
      </c>
      <c r="C20" s="26" t="s">
        <v>3997</v>
      </c>
      <c r="D20" s="26" t="s">
        <v>3998</v>
      </c>
      <c r="E20" s="26" t="s">
        <v>4034</v>
      </c>
      <c r="F20" s="49"/>
    </row>
    <row r="21" ht="30" spans="1:6">
      <c r="A21" s="26">
        <v>410</v>
      </c>
      <c r="B21" s="25" t="s">
        <v>4035</v>
      </c>
      <c r="C21" s="26" t="s">
        <v>3997</v>
      </c>
      <c r="D21" s="26" t="s">
        <v>3998</v>
      </c>
      <c r="E21" s="26" t="s">
        <v>4036</v>
      </c>
      <c r="F21" s="48"/>
    </row>
    <row r="22" ht="30" spans="1:6">
      <c r="A22" s="26">
        <v>411</v>
      </c>
      <c r="B22" s="25" t="s">
        <v>4037</v>
      </c>
      <c r="C22" s="26" t="s">
        <v>3997</v>
      </c>
      <c r="D22" s="26" t="s">
        <v>4019</v>
      </c>
      <c r="E22" s="26" t="s">
        <v>4038</v>
      </c>
      <c r="F22" s="49"/>
    </row>
    <row r="23" ht="30" spans="1:6">
      <c r="A23" s="26">
        <v>408</v>
      </c>
      <c r="B23" s="25" t="s">
        <v>4039</v>
      </c>
      <c r="C23" s="26" t="s">
        <v>3997</v>
      </c>
      <c r="D23" s="26" t="s">
        <v>3998</v>
      </c>
      <c r="E23" s="26" t="s">
        <v>4040</v>
      </c>
      <c r="F23" s="48"/>
    </row>
    <row r="24" ht="45" spans="1:6">
      <c r="A24" s="26">
        <v>39131</v>
      </c>
      <c r="B24" s="25" t="s">
        <v>4041</v>
      </c>
      <c r="C24" s="26" t="s">
        <v>3997</v>
      </c>
      <c r="D24" s="26" t="s">
        <v>3998</v>
      </c>
      <c r="E24" s="26" t="s">
        <v>4042</v>
      </c>
      <c r="F24" s="49"/>
    </row>
    <row r="25" ht="45" spans="1:6">
      <c r="A25" s="26">
        <v>394</v>
      </c>
      <c r="B25" s="25" t="s">
        <v>4043</v>
      </c>
      <c r="C25" s="26" t="s">
        <v>3997</v>
      </c>
      <c r="D25" s="26" t="s">
        <v>3998</v>
      </c>
      <c r="E25" s="26" t="s">
        <v>4044</v>
      </c>
      <c r="F25" s="48"/>
    </row>
    <row r="26" ht="45" spans="1:6">
      <c r="A26" s="26">
        <v>39130</v>
      </c>
      <c r="B26" s="25" t="s">
        <v>4045</v>
      </c>
      <c r="C26" s="26" t="s">
        <v>3997</v>
      </c>
      <c r="D26" s="26" t="s">
        <v>3998</v>
      </c>
      <c r="E26" s="26" t="s">
        <v>4046</v>
      </c>
      <c r="F26" s="49"/>
    </row>
    <row r="27" ht="45" spans="1:6">
      <c r="A27" s="26">
        <v>395</v>
      </c>
      <c r="B27" s="25" t="s">
        <v>4047</v>
      </c>
      <c r="C27" s="26" t="s">
        <v>3997</v>
      </c>
      <c r="D27" s="26" t="s">
        <v>3998</v>
      </c>
      <c r="E27" s="26" t="s">
        <v>4048</v>
      </c>
      <c r="F27" s="48"/>
    </row>
    <row r="28" ht="45" spans="1:6">
      <c r="A28" s="26">
        <v>39127</v>
      </c>
      <c r="B28" s="25" t="s">
        <v>4049</v>
      </c>
      <c r="C28" s="26" t="s">
        <v>3997</v>
      </c>
      <c r="D28" s="26" t="s">
        <v>3998</v>
      </c>
      <c r="E28" s="26" t="s">
        <v>4050</v>
      </c>
      <c r="F28" s="49"/>
    </row>
    <row r="29" ht="45" spans="1:6">
      <c r="A29" s="26">
        <v>392</v>
      </c>
      <c r="B29" s="25" t="s">
        <v>4051</v>
      </c>
      <c r="C29" s="26" t="s">
        <v>3997</v>
      </c>
      <c r="D29" s="26" t="s">
        <v>3998</v>
      </c>
      <c r="E29" s="26" t="s">
        <v>4052</v>
      </c>
      <c r="F29" s="48"/>
    </row>
    <row r="30" ht="45" spans="1:6">
      <c r="A30" s="26">
        <v>39129</v>
      </c>
      <c r="B30" s="25" t="s">
        <v>4053</v>
      </c>
      <c r="C30" s="26" t="s">
        <v>3997</v>
      </c>
      <c r="D30" s="26" t="s">
        <v>3998</v>
      </c>
      <c r="E30" s="26" t="s">
        <v>4054</v>
      </c>
      <c r="F30" s="49"/>
    </row>
    <row r="31" ht="45" spans="1:6">
      <c r="A31" s="26">
        <v>393</v>
      </c>
      <c r="B31" s="25" t="s">
        <v>4055</v>
      </c>
      <c r="C31" s="26" t="s">
        <v>3997</v>
      </c>
      <c r="D31" s="26" t="s">
        <v>4019</v>
      </c>
      <c r="E31" s="26" t="s">
        <v>4056</v>
      </c>
      <c r="F31" s="48"/>
    </row>
    <row r="32" ht="45" spans="1:6">
      <c r="A32" s="26">
        <v>39133</v>
      </c>
      <c r="B32" s="25" t="s">
        <v>4057</v>
      </c>
      <c r="C32" s="26" t="s">
        <v>3997</v>
      </c>
      <c r="D32" s="26" t="s">
        <v>3998</v>
      </c>
      <c r="E32" s="26" t="s">
        <v>4058</v>
      </c>
      <c r="F32" s="49"/>
    </row>
    <row r="33" ht="45" spans="1:6">
      <c r="A33" s="26">
        <v>397</v>
      </c>
      <c r="B33" s="25" t="s">
        <v>4059</v>
      </c>
      <c r="C33" s="26" t="s">
        <v>3997</v>
      </c>
      <c r="D33" s="26" t="s">
        <v>3998</v>
      </c>
      <c r="E33" s="26" t="s">
        <v>4060</v>
      </c>
      <c r="F33" s="48"/>
    </row>
    <row r="34" ht="45" spans="1:6">
      <c r="A34" s="26">
        <v>39132</v>
      </c>
      <c r="B34" s="25" t="s">
        <v>4061</v>
      </c>
      <c r="C34" s="26" t="s">
        <v>3997</v>
      </c>
      <c r="D34" s="26" t="s">
        <v>3998</v>
      </c>
      <c r="E34" s="26" t="s">
        <v>4062</v>
      </c>
      <c r="F34" s="49"/>
    </row>
    <row r="35" ht="45" spans="1:6">
      <c r="A35" s="26">
        <v>396</v>
      </c>
      <c r="B35" s="25" t="s">
        <v>4063</v>
      </c>
      <c r="C35" s="26" t="s">
        <v>3997</v>
      </c>
      <c r="D35" s="26" t="s">
        <v>3998</v>
      </c>
      <c r="E35" s="26" t="s">
        <v>4064</v>
      </c>
      <c r="F35" s="48"/>
    </row>
    <row r="36" ht="45" spans="1:6">
      <c r="A36" s="26">
        <v>39135</v>
      </c>
      <c r="B36" s="25" t="s">
        <v>4065</v>
      </c>
      <c r="C36" s="26" t="s">
        <v>3997</v>
      </c>
      <c r="D36" s="26" t="s">
        <v>3998</v>
      </c>
      <c r="E36" s="26" t="s">
        <v>4066</v>
      </c>
      <c r="F36" s="49"/>
    </row>
    <row r="37" ht="45" spans="1:6">
      <c r="A37" s="26">
        <v>39128</v>
      </c>
      <c r="B37" s="25" t="s">
        <v>4067</v>
      </c>
      <c r="C37" s="26" t="s">
        <v>3997</v>
      </c>
      <c r="D37" s="26" t="s">
        <v>3998</v>
      </c>
      <c r="E37" s="26" t="s">
        <v>4032</v>
      </c>
      <c r="F37" s="48"/>
    </row>
    <row r="38" ht="45" spans="1:6">
      <c r="A38" s="26">
        <v>400</v>
      </c>
      <c r="B38" s="25" t="s">
        <v>4068</v>
      </c>
      <c r="C38" s="26" t="s">
        <v>3997</v>
      </c>
      <c r="D38" s="26" t="s">
        <v>3998</v>
      </c>
      <c r="E38" s="26" t="s">
        <v>4069</v>
      </c>
      <c r="F38" s="49"/>
    </row>
    <row r="39" ht="45" spans="1:6">
      <c r="A39" s="26">
        <v>39125</v>
      </c>
      <c r="B39" s="25" t="s">
        <v>4070</v>
      </c>
      <c r="C39" s="26" t="s">
        <v>3997</v>
      </c>
      <c r="D39" s="26" t="s">
        <v>3998</v>
      </c>
      <c r="E39" s="26" t="s">
        <v>4032</v>
      </c>
      <c r="F39" s="48"/>
    </row>
    <row r="40" ht="45" spans="1:6">
      <c r="A40" s="26">
        <v>39134</v>
      </c>
      <c r="B40" s="25" t="s">
        <v>4071</v>
      </c>
      <c r="C40" s="26" t="s">
        <v>3997</v>
      </c>
      <c r="D40" s="26" t="s">
        <v>3998</v>
      </c>
      <c r="E40" s="26" t="s">
        <v>4072</v>
      </c>
      <c r="F40" s="49"/>
    </row>
    <row r="41" ht="45" spans="1:6">
      <c r="A41" s="26">
        <v>398</v>
      </c>
      <c r="B41" s="25" t="s">
        <v>4073</v>
      </c>
      <c r="C41" s="26" t="s">
        <v>3997</v>
      </c>
      <c r="D41" s="26" t="s">
        <v>3998</v>
      </c>
      <c r="E41" s="26" t="s">
        <v>4074</v>
      </c>
      <c r="F41" s="48"/>
    </row>
    <row r="42" ht="45" spans="1:6">
      <c r="A42" s="26">
        <v>39126</v>
      </c>
      <c r="B42" s="25" t="s">
        <v>4075</v>
      </c>
      <c r="C42" s="26" t="s">
        <v>3997</v>
      </c>
      <c r="D42" s="26" t="s">
        <v>3998</v>
      </c>
      <c r="E42" s="26" t="s">
        <v>4076</v>
      </c>
      <c r="F42" s="49"/>
    </row>
    <row r="43" ht="45" spans="1:6">
      <c r="A43" s="26">
        <v>399</v>
      </c>
      <c r="B43" s="25" t="s">
        <v>4077</v>
      </c>
      <c r="C43" s="26" t="s">
        <v>3997</v>
      </c>
      <c r="D43" s="26" t="s">
        <v>3998</v>
      </c>
      <c r="E43" s="26" t="s">
        <v>4078</v>
      </c>
      <c r="F43" s="48"/>
    </row>
    <row r="44" ht="45" spans="1:6">
      <c r="A44" s="26">
        <v>39158</v>
      </c>
      <c r="B44" s="25" t="s">
        <v>4079</v>
      </c>
      <c r="C44" s="26" t="s">
        <v>3997</v>
      </c>
      <c r="D44" s="26" t="s">
        <v>3998</v>
      </c>
      <c r="E44" s="26" t="s">
        <v>4080</v>
      </c>
      <c r="F44" s="49"/>
    </row>
    <row r="45" ht="30" spans="1:6">
      <c r="A45" s="26">
        <v>39141</v>
      </c>
      <c r="B45" s="25" t="s">
        <v>4081</v>
      </c>
      <c r="C45" s="26" t="s">
        <v>3997</v>
      </c>
      <c r="D45" s="26" t="s">
        <v>3998</v>
      </c>
      <c r="E45" s="26" t="s">
        <v>4082</v>
      </c>
      <c r="F45" s="48"/>
    </row>
    <row r="46" ht="30" spans="1:6">
      <c r="A46" s="26">
        <v>39140</v>
      </c>
      <c r="B46" s="25" t="s">
        <v>4083</v>
      </c>
      <c r="C46" s="26" t="s">
        <v>3997</v>
      </c>
      <c r="D46" s="26" t="s">
        <v>3998</v>
      </c>
      <c r="E46" s="26" t="s">
        <v>4084</v>
      </c>
      <c r="F46" s="49"/>
    </row>
    <row r="47" ht="30" spans="1:6">
      <c r="A47" s="26">
        <v>39137</v>
      </c>
      <c r="B47" s="25" t="s">
        <v>4085</v>
      </c>
      <c r="C47" s="26" t="s">
        <v>3997</v>
      </c>
      <c r="D47" s="26" t="s">
        <v>3998</v>
      </c>
      <c r="E47" s="26" t="s">
        <v>4086</v>
      </c>
      <c r="F47" s="48"/>
    </row>
    <row r="48" ht="30" spans="1:6">
      <c r="A48" s="26">
        <v>39139</v>
      </c>
      <c r="B48" s="25" t="s">
        <v>4087</v>
      </c>
      <c r="C48" s="26" t="s">
        <v>3997</v>
      </c>
      <c r="D48" s="26" t="s">
        <v>3998</v>
      </c>
      <c r="E48" s="26" t="s">
        <v>4088</v>
      </c>
      <c r="F48" s="49"/>
    </row>
    <row r="49" ht="30" spans="1:6">
      <c r="A49" s="26">
        <v>39143</v>
      </c>
      <c r="B49" s="25" t="s">
        <v>4089</v>
      </c>
      <c r="C49" s="26" t="s">
        <v>3997</v>
      </c>
      <c r="D49" s="26" t="s">
        <v>3998</v>
      </c>
      <c r="E49" s="26" t="s">
        <v>4090</v>
      </c>
      <c r="F49" s="48"/>
    </row>
    <row r="50" ht="30" spans="1:6">
      <c r="A50" s="26">
        <v>39142</v>
      </c>
      <c r="B50" s="25" t="s">
        <v>4091</v>
      </c>
      <c r="C50" s="26" t="s">
        <v>3997</v>
      </c>
      <c r="D50" s="26" t="s">
        <v>3998</v>
      </c>
      <c r="E50" s="26" t="s">
        <v>4092</v>
      </c>
      <c r="F50" s="49"/>
    </row>
    <row r="51" ht="30" spans="1:6">
      <c r="A51" s="26">
        <v>39138</v>
      </c>
      <c r="B51" s="25" t="s">
        <v>4093</v>
      </c>
      <c r="C51" s="26" t="s">
        <v>3997</v>
      </c>
      <c r="D51" s="26" t="s">
        <v>3998</v>
      </c>
      <c r="E51" s="26" t="s">
        <v>4094</v>
      </c>
      <c r="F51" s="48"/>
    </row>
    <row r="52" ht="30" spans="1:6">
      <c r="A52" s="26">
        <v>39136</v>
      </c>
      <c r="B52" s="25" t="s">
        <v>4095</v>
      </c>
      <c r="C52" s="26" t="s">
        <v>3997</v>
      </c>
      <c r="D52" s="26" t="s">
        <v>3998</v>
      </c>
      <c r="E52" s="26" t="s">
        <v>4096</v>
      </c>
      <c r="F52" s="49"/>
    </row>
    <row r="53" ht="30" spans="1:6">
      <c r="A53" s="26">
        <v>39144</v>
      </c>
      <c r="B53" s="25" t="s">
        <v>4097</v>
      </c>
      <c r="C53" s="26" t="s">
        <v>3997</v>
      </c>
      <c r="D53" s="26" t="s">
        <v>3998</v>
      </c>
      <c r="E53" s="26" t="s">
        <v>4048</v>
      </c>
      <c r="F53" s="48"/>
    </row>
    <row r="54" ht="30" spans="1:6">
      <c r="A54" s="26">
        <v>39145</v>
      </c>
      <c r="B54" s="25" t="s">
        <v>4098</v>
      </c>
      <c r="C54" s="26" t="s">
        <v>3997</v>
      </c>
      <c r="D54" s="26" t="s">
        <v>3998</v>
      </c>
      <c r="E54" s="26" t="s">
        <v>4099</v>
      </c>
      <c r="F54" s="49"/>
    </row>
    <row r="55" ht="45" spans="1:6">
      <c r="A55" s="26">
        <v>12615</v>
      </c>
      <c r="B55" s="25" t="s">
        <v>4100</v>
      </c>
      <c r="C55" s="26" t="s">
        <v>3997</v>
      </c>
      <c r="D55" s="26" t="s">
        <v>4008</v>
      </c>
      <c r="E55" s="26" t="s">
        <v>4101</v>
      </c>
      <c r="F55" s="48"/>
    </row>
    <row r="56" ht="45" spans="1:6">
      <c r="A56" s="26">
        <v>11927</v>
      </c>
      <c r="B56" s="25" t="s">
        <v>4102</v>
      </c>
      <c r="C56" s="26" t="s">
        <v>3997</v>
      </c>
      <c r="D56" s="26" t="s">
        <v>4008</v>
      </c>
      <c r="E56" s="26" t="s">
        <v>4103</v>
      </c>
      <c r="F56" s="49"/>
    </row>
    <row r="57" ht="45" spans="1:6">
      <c r="A57" s="26">
        <v>11928</v>
      </c>
      <c r="B57" s="25" t="s">
        <v>4104</v>
      </c>
      <c r="C57" s="26" t="s">
        <v>3997</v>
      </c>
      <c r="D57" s="26" t="s">
        <v>4008</v>
      </c>
      <c r="E57" s="26" t="s">
        <v>4105</v>
      </c>
      <c r="F57" s="48"/>
    </row>
    <row r="58" ht="45" spans="1:6">
      <c r="A58" s="26">
        <v>11929</v>
      </c>
      <c r="B58" s="25" t="s">
        <v>4106</v>
      </c>
      <c r="C58" s="26" t="s">
        <v>3997</v>
      </c>
      <c r="D58" s="26" t="s">
        <v>4008</v>
      </c>
      <c r="E58" s="26" t="s">
        <v>4107</v>
      </c>
      <c r="F58" s="49"/>
    </row>
    <row r="59" ht="30" spans="1:6">
      <c r="A59" s="26">
        <v>36801</v>
      </c>
      <c r="B59" s="25" t="s">
        <v>4108</v>
      </c>
      <c r="C59" s="26" t="s">
        <v>3997</v>
      </c>
      <c r="D59" s="26" t="s">
        <v>3998</v>
      </c>
      <c r="E59" s="26" t="s">
        <v>4109</v>
      </c>
      <c r="F59" s="48"/>
    </row>
    <row r="60" ht="45" spans="1:6">
      <c r="A60" s="26">
        <v>36246</v>
      </c>
      <c r="B60" s="25" t="s">
        <v>4110</v>
      </c>
      <c r="C60" s="26" t="s">
        <v>4111</v>
      </c>
      <c r="D60" s="26" t="s">
        <v>3998</v>
      </c>
      <c r="E60" s="26" t="s">
        <v>4112</v>
      </c>
      <c r="F60" s="49"/>
    </row>
    <row r="61" ht="30" spans="1:6">
      <c r="A61" s="26">
        <v>37600</v>
      </c>
      <c r="B61" s="25" t="s">
        <v>4113</v>
      </c>
      <c r="C61" s="26" t="s">
        <v>3997</v>
      </c>
      <c r="D61" s="26" t="s">
        <v>4008</v>
      </c>
      <c r="E61" s="26" t="s">
        <v>4114</v>
      </c>
      <c r="F61" s="48"/>
    </row>
    <row r="62" ht="30" spans="1:6">
      <c r="A62" s="26">
        <v>37599</v>
      </c>
      <c r="B62" s="25" t="s">
        <v>4115</v>
      </c>
      <c r="C62" s="26" t="s">
        <v>3997</v>
      </c>
      <c r="D62" s="26" t="s">
        <v>4008</v>
      </c>
      <c r="E62" s="26" t="s">
        <v>4116</v>
      </c>
      <c r="F62" s="49"/>
    </row>
    <row r="63" ht="30" spans="1:6">
      <c r="A63" s="26">
        <v>1</v>
      </c>
      <c r="B63" s="25" t="s">
        <v>4117</v>
      </c>
      <c r="C63" s="26" t="s">
        <v>4118</v>
      </c>
      <c r="D63" s="26" t="s">
        <v>4019</v>
      </c>
      <c r="E63" s="26" t="s">
        <v>4119</v>
      </c>
      <c r="F63" s="48"/>
    </row>
    <row r="64" ht="30" spans="1:6">
      <c r="A64" s="26">
        <v>3</v>
      </c>
      <c r="B64" s="25" t="s">
        <v>4120</v>
      </c>
      <c r="C64" s="26" t="s">
        <v>4121</v>
      </c>
      <c r="D64" s="26" t="s">
        <v>4008</v>
      </c>
      <c r="E64" s="26" t="s">
        <v>4122</v>
      </c>
      <c r="F64" s="49"/>
    </row>
    <row r="65" spans="1:6">
      <c r="A65" s="26">
        <v>26</v>
      </c>
      <c r="B65" s="25" t="s">
        <v>4123</v>
      </c>
      <c r="C65" s="26" t="s">
        <v>4118</v>
      </c>
      <c r="D65" s="26" t="s">
        <v>3998</v>
      </c>
      <c r="E65" s="26" t="s">
        <v>4124</v>
      </c>
      <c r="F65" s="48"/>
    </row>
    <row r="66" spans="1:6">
      <c r="A66" s="26">
        <v>20</v>
      </c>
      <c r="B66" s="25" t="s">
        <v>4125</v>
      </c>
      <c r="C66" s="26" t="s">
        <v>4118</v>
      </c>
      <c r="D66" s="26" t="s">
        <v>4019</v>
      </c>
      <c r="E66" s="26" t="s">
        <v>4126</v>
      </c>
      <c r="F66" s="49"/>
    </row>
    <row r="67" spans="1:6">
      <c r="A67" s="26">
        <v>21</v>
      </c>
      <c r="B67" s="25" t="s">
        <v>4127</v>
      </c>
      <c r="C67" s="26" t="s">
        <v>4118</v>
      </c>
      <c r="D67" s="26" t="s">
        <v>3998</v>
      </c>
      <c r="E67" s="26" t="s">
        <v>4126</v>
      </c>
      <c r="F67" s="48"/>
    </row>
    <row r="68" spans="1:6">
      <c r="A68" s="26">
        <v>24</v>
      </c>
      <c r="B68" s="25" t="s">
        <v>4128</v>
      </c>
      <c r="C68" s="26" t="s">
        <v>4118</v>
      </c>
      <c r="D68" s="26" t="s">
        <v>3998</v>
      </c>
      <c r="E68" s="26" t="s">
        <v>4126</v>
      </c>
      <c r="F68" s="49"/>
    </row>
    <row r="69" spans="1:6">
      <c r="A69" s="26">
        <v>25</v>
      </c>
      <c r="B69" s="25" t="s">
        <v>4129</v>
      </c>
      <c r="C69" s="26" t="s">
        <v>4118</v>
      </c>
      <c r="D69" s="26" t="s">
        <v>3998</v>
      </c>
      <c r="E69" s="26" t="s">
        <v>4126</v>
      </c>
      <c r="F69" s="48"/>
    </row>
    <row r="70" spans="1:6">
      <c r="A70" s="26">
        <v>34341</v>
      </c>
      <c r="B70" s="25" t="s">
        <v>4130</v>
      </c>
      <c r="C70" s="26" t="s">
        <v>4118</v>
      </c>
      <c r="D70" s="26" t="s">
        <v>3998</v>
      </c>
      <c r="E70" s="26" t="s">
        <v>4131</v>
      </c>
      <c r="F70" s="49"/>
    </row>
    <row r="71" spans="1:6">
      <c r="A71" s="26">
        <v>22</v>
      </c>
      <c r="B71" s="25" t="s">
        <v>4132</v>
      </c>
      <c r="C71" s="26" t="s">
        <v>4118</v>
      </c>
      <c r="D71" s="26" t="s">
        <v>3998</v>
      </c>
      <c r="E71" s="26" t="s">
        <v>4133</v>
      </c>
      <c r="F71" s="48"/>
    </row>
    <row r="72" spans="1:6">
      <c r="A72" s="26">
        <v>23</v>
      </c>
      <c r="B72" s="25" t="s">
        <v>4134</v>
      </c>
      <c r="C72" s="26" t="s">
        <v>4118</v>
      </c>
      <c r="D72" s="26" t="s">
        <v>3998</v>
      </c>
      <c r="E72" s="26" t="s">
        <v>4135</v>
      </c>
      <c r="F72" s="49"/>
    </row>
    <row r="73" spans="1:6">
      <c r="A73" s="26">
        <v>34439</v>
      </c>
      <c r="B73" s="25" t="s">
        <v>4136</v>
      </c>
      <c r="C73" s="26" t="s">
        <v>4118</v>
      </c>
      <c r="D73" s="26" t="s">
        <v>3998</v>
      </c>
      <c r="E73" s="26" t="s">
        <v>4137</v>
      </c>
      <c r="F73" s="48"/>
    </row>
    <row r="74" spans="1:6">
      <c r="A74" s="26">
        <v>34</v>
      </c>
      <c r="B74" s="25" t="s">
        <v>4138</v>
      </c>
      <c r="C74" s="26" t="s">
        <v>4118</v>
      </c>
      <c r="D74" s="26" t="s">
        <v>3998</v>
      </c>
      <c r="E74" s="26" t="s">
        <v>4139</v>
      </c>
      <c r="F74" s="49"/>
    </row>
    <row r="75" spans="1:6">
      <c r="A75" s="26">
        <v>34441</v>
      </c>
      <c r="B75" s="25" t="s">
        <v>4140</v>
      </c>
      <c r="C75" s="26" t="s">
        <v>4118</v>
      </c>
      <c r="D75" s="26" t="s">
        <v>3998</v>
      </c>
      <c r="E75" s="26" t="s">
        <v>4141</v>
      </c>
      <c r="F75" s="48"/>
    </row>
    <row r="76" spans="1:6">
      <c r="A76" s="26">
        <v>31</v>
      </c>
      <c r="B76" s="25" t="s">
        <v>4142</v>
      </c>
      <c r="C76" s="26" t="s">
        <v>4118</v>
      </c>
      <c r="D76" s="26" t="s">
        <v>3998</v>
      </c>
      <c r="E76" s="26" t="s">
        <v>4126</v>
      </c>
      <c r="F76" s="49"/>
    </row>
    <row r="77" spans="1:6">
      <c r="A77" s="26">
        <v>34443</v>
      </c>
      <c r="B77" s="25" t="s">
        <v>4143</v>
      </c>
      <c r="C77" s="26" t="s">
        <v>4118</v>
      </c>
      <c r="D77" s="26" t="s">
        <v>3998</v>
      </c>
      <c r="E77" s="26" t="s">
        <v>4141</v>
      </c>
      <c r="F77" s="48"/>
    </row>
    <row r="78" spans="1:6">
      <c r="A78" s="26">
        <v>27</v>
      </c>
      <c r="B78" s="25" t="s">
        <v>4144</v>
      </c>
      <c r="C78" s="26" t="s">
        <v>4118</v>
      </c>
      <c r="D78" s="26" t="s">
        <v>4019</v>
      </c>
      <c r="E78" s="26" t="s">
        <v>4126</v>
      </c>
      <c r="F78" s="49"/>
    </row>
    <row r="79" spans="1:6">
      <c r="A79" s="26">
        <v>34446</v>
      </c>
      <c r="B79" s="25" t="s">
        <v>4145</v>
      </c>
      <c r="C79" s="26" t="s">
        <v>4118</v>
      </c>
      <c r="D79" s="26" t="s">
        <v>3998</v>
      </c>
      <c r="E79" s="26" t="s">
        <v>4141</v>
      </c>
      <c r="F79" s="48"/>
    </row>
    <row r="80" spans="1:6">
      <c r="A80" s="26">
        <v>29</v>
      </c>
      <c r="B80" s="25" t="s">
        <v>4146</v>
      </c>
      <c r="C80" s="26" t="s">
        <v>4118</v>
      </c>
      <c r="D80" s="26" t="s">
        <v>3998</v>
      </c>
      <c r="E80" s="26" t="s">
        <v>4147</v>
      </c>
      <c r="F80" s="49"/>
    </row>
    <row r="81" spans="1:6">
      <c r="A81" s="26">
        <v>28</v>
      </c>
      <c r="B81" s="25" t="s">
        <v>4148</v>
      </c>
      <c r="C81" s="26" t="s">
        <v>4118</v>
      </c>
      <c r="D81" s="26" t="s">
        <v>3998</v>
      </c>
      <c r="E81" s="26" t="s">
        <v>4149</v>
      </c>
      <c r="F81" s="48"/>
    </row>
    <row r="82" spans="1:6">
      <c r="A82" s="26">
        <v>34449</v>
      </c>
      <c r="B82" s="25" t="s">
        <v>4150</v>
      </c>
      <c r="C82" s="26" t="s">
        <v>4118</v>
      </c>
      <c r="D82" s="26" t="s">
        <v>3998</v>
      </c>
      <c r="E82" s="26" t="s">
        <v>4151</v>
      </c>
      <c r="F82" s="49"/>
    </row>
    <row r="83" spans="1:6">
      <c r="A83" s="26">
        <v>32</v>
      </c>
      <c r="B83" s="25" t="s">
        <v>4152</v>
      </c>
      <c r="C83" s="26" t="s">
        <v>4118</v>
      </c>
      <c r="D83" s="26" t="s">
        <v>3998</v>
      </c>
      <c r="E83" s="26" t="s">
        <v>4153</v>
      </c>
      <c r="F83" s="48"/>
    </row>
    <row r="84" spans="1:6">
      <c r="A84" s="26">
        <v>33</v>
      </c>
      <c r="B84" s="25" t="s">
        <v>4154</v>
      </c>
      <c r="C84" s="26" t="s">
        <v>4118</v>
      </c>
      <c r="D84" s="26" t="s">
        <v>3998</v>
      </c>
      <c r="E84" s="26" t="s">
        <v>4151</v>
      </c>
      <c r="F84" s="49"/>
    </row>
    <row r="85" spans="1:6">
      <c r="A85" s="26">
        <v>34343</v>
      </c>
      <c r="B85" s="25" t="s">
        <v>4155</v>
      </c>
      <c r="C85" s="26" t="s">
        <v>4118</v>
      </c>
      <c r="D85" s="26" t="s">
        <v>3998</v>
      </c>
      <c r="E85" s="26" t="s">
        <v>4156</v>
      </c>
      <c r="F85" s="48"/>
    </row>
    <row r="86" spans="1:6">
      <c r="A86" s="26">
        <v>34452</v>
      </c>
      <c r="B86" s="25" t="s">
        <v>4157</v>
      </c>
      <c r="C86" s="26" t="s">
        <v>4118</v>
      </c>
      <c r="D86" s="26" t="s">
        <v>3998</v>
      </c>
      <c r="E86" s="26" t="s">
        <v>4158</v>
      </c>
      <c r="F86" s="49"/>
    </row>
    <row r="87" spans="1:6">
      <c r="A87" s="26">
        <v>36</v>
      </c>
      <c r="B87" s="25" t="s">
        <v>4159</v>
      </c>
      <c r="C87" s="26" t="s">
        <v>4118</v>
      </c>
      <c r="D87" s="26" t="s">
        <v>3998</v>
      </c>
      <c r="E87" s="26" t="s">
        <v>4160</v>
      </c>
      <c r="F87" s="48"/>
    </row>
    <row r="88" spans="1:6">
      <c r="A88" s="26">
        <v>34456</v>
      </c>
      <c r="B88" s="25" t="s">
        <v>4161</v>
      </c>
      <c r="C88" s="26" t="s">
        <v>4118</v>
      </c>
      <c r="D88" s="26" t="s">
        <v>3998</v>
      </c>
      <c r="E88" s="26" t="s">
        <v>4158</v>
      </c>
      <c r="F88" s="49"/>
    </row>
    <row r="89" spans="1:6">
      <c r="A89" s="26">
        <v>39</v>
      </c>
      <c r="B89" s="25" t="s">
        <v>4162</v>
      </c>
      <c r="C89" s="26" t="s">
        <v>4118</v>
      </c>
      <c r="D89" s="26" t="s">
        <v>3998</v>
      </c>
      <c r="E89" s="26" t="s">
        <v>4160</v>
      </c>
      <c r="F89" s="48"/>
    </row>
    <row r="90" spans="1:6">
      <c r="A90" s="26">
        <v>34457</v>
      </c>
      <c r="B90" s="25" t="s">
        <v>4163</v>
      </c>
      <c r="C90" s="26" t="s">
        <v>4118</v>
      </c>
      <c r="D90" s="26" t="s">
        <v>3998</v>
      </c>
      <c r="E90" s="26" t="s">
        <v>4164</v>
      </c>
      <c r="F90" s="49"/>
    </row>
    <row r="91" spans="1:6">
      <c r="A91" s="26">
        <v>40</v>
      </c>
      <c r="B91" s="25" t="s">
        <v>4165</v>
      </c>
      <c r="C91" s="26" t="s">
        <v>4118</v>
      </c>
      <c r="D91" s="26" t="s">
        <v>3998</v>
      </c>
      <c r="E91" s="26" t="s">
        <v>4166</v>
      </c>
      <c r="F91" s="48"/>
    </row>
    <row r="92" spans="1:6">
      <c r="A92" s="26">
        <v>34460</v>
      </c>
      <c r="B92" s="25" t="s">
        <v>4167</v>
      </c>
      <c r="C92" s="26" t="s">
        <v>4118</v>
      </c>
      <c r="D92" s="26" t="s">
        <v>3998</v>
      </c>
      <c r="E92" s="26" t="s">
        <v>4168</v>
      </c>
      <c r="F92" s="49"/>
    </row>
    <row r="93" spans="1:6">
      <c r="A93" s="26">
        <v>42</v>
      </c>
      <c r="B93" s="25" t="s">
        <v>4169</v>
      </c>
      <c r="C93" s="26" t="s">
        <v>4118</v>
      </c>
      <c r="D93" s="26" t="s">
        <v>3998</v>
      </c>
      <c r="E93" s="26" t="s">
        <v>4170</v>
      </c>
      <c r="F93" s="48"/>
    </row>
    <row r="94" spans="1:6">
      <c r="A94" s="26">
        <v>38</v>
      </c>
      <c r="B94" s="25" t="s">
        <v>4171</v>
      </c>
      <c r="C94" s="26" t="s">
        <v>4118</v>
      </c>
      <c r="D94" s="26" t="s">
        <v>3998</v>
      </c>
      <c r="E94" s="26" t="s">
        <v>4172</v>
      </c>
      <c r="F94" s="49"/>
    </row>
    <row r="95" spans="1:6">
      <c r="A95" s="26">
        <v>34344</v>
      </c>
      <c r="B95" s="25" t="s">
        <v>4173</v>
      </c>
      <c r="C95" s="26" t="s">
        <v>4118</v>
      </c>
      <c r="D95" s="26" t="s">
        <v>3998</v>
      </c>
      <c r="E95" s="26" t="s">
        <v>4174</v>
      </c>
      <c r="F95" s="48"/>
    </row>
    <row r="96" ht="45" spans="1:6">
      <c r="A96" s="26">
        <v>20063</v>
      </c>
      <c r="B96" s="25" t="s">
        <v>4175</v>
      </c>
      <c r="C96" s="26" t="s">
        <v>3997</v>
      </c>
      <c r="D96" s="26" t="s">
        <v>4008</v>
      </c>
      <c r="E96" s="26" t="s">
        <v>4176</v>
      </c>
      <c r="F96" s="49"/>
    </row>
    <row r="97" ht="45" spans="1:6">
      <c r="A97" s="26">
        <v>40410</v>
      </c>
      <c r="B97" s="25" t="s">
        <v>4177</v>
      </c>
      <c r="C97" s="26" t="s">
        <v>3997</v>
      </c>
      <c r="D97" s="26" t="s">
        <v>4008</v>
      </c>
      <c r="E97" s="26" t="s">
        <v>4178</v>
      </c>
      <c r="F97" s="48"/>
    </row>
    <row r="98" ht="45" spans="1:6">
      <c r="A98" s="26">
        <v>40411</v>
      </c>
      <c r="B98" s="25" t="s">
        <v>4179</v>
      </c>
      <c r="C98" s="26" t="s">
        <v>3997</v>
      </c>
      <c r="D98" s="26" t="s">
        <v>4008</v>
      </c>
      <c r="E98" s="26" t="s">
        <v>4180</v>
      </c>
      <c r="F98" s="49"/>
    </row>
    <row r="99" ht="45" spans="1:6">
      <c r="A99" s="26">
        <v>40412</v>
      </c>
      <c r="B99" s="25" t="s">
        <v>4181</v>
      </c>
      <c r="C99" s="26" t="s">
        <v>3997</v>
      </c>
      <c r="D99" s="26" t="s">
        <v>4008</v>
      </c>
      <c r="E99" s="26" t="s">
        <v>4182</v>
      </c>
      <c r="F99" s="48"/>
    </row>
    <row r="100" ht="30" spans="1:6">
      <c r="A100" s="26">
        <v>38838</v>
      </c>
      <c r="B100" s="25" t="s">
        <v>4183</v>
      </c>
      <c r="C100" s="26" t="s">
        <v>3997</v>
      </c>
      <c r="D100" s="26" t="s">
        <v>4008</v>
      </c>
      <c r="E100" s="26" t="s">
        <v>4184</v>
      </c>
      <c r="F100" s="49"/>
    </row>
    <row r="101" ht="30" spans="1:6">
      <c r="A101" s="26">
        <v>38839</v>
      </c>
      <c r="B101" s="25" t="s">
        <v>4185</v>
      </c>
      <c r="C101" s="26" t="s">
        <v>3997</v>
      </c>
      <c r="D101" s="26" t="s">
        <v>4008</v>
      </c>
      <c r="E101" s="26" t="s">
        <v>4186</v>
      </c>
      <c r="F101" s="48"/>
    </row>
    <row r="102" ht="60" spans="1:6">
      <c r="A102" s="26">
        <v>55</v>
      </c>
      <c r="B102" s="25" t="s">
        <v>4187</v>
      </c>
      <c r="C102" s="26" t="s">
        <v>3997</v>
      </c>
      <c r="D102" s="26" t="s">
        <v>4008</v>
      </c>
      <c r="E102" s="26" t="s">
        <v>4188</v>
      </c>
      <c r="F102" s="49"/>
    </row>
    <row r="103" ht="60" spans="1:6">
      <c r="A103" s="26">
        <v>61</v>
      </c>
      <c r="B103" s="25" t="s">
        <v>4189</v>
      </c>
      <c r="C103" s="26" t="s">
        <v>3997</v>
      </c>
      <c r="D103" s="26" t="s">
        <v>4008</v>
      </c>
      <c r="E103" s="26" t="s">
        <v>4190</v>
      </c>
      <c r="F103" s="48"/>
    </row>
    <row r="104" ht="60" spans="1:6">
      <c r="A104" s="26">
        <v>62</v>
      </c>
      <c r="B104" s="25" t="s">
        <v>4191</v>
      </c>
      <c r="C104" s="26" t="s">
        <v>3997</v>
      </c>
      <c r="D104" s="26" t="s">
        <v>4008</v>
      </c>
      <c r="E104" s="26" t="s">
        <v>4192</v>
      </c>
      <c r="F104" s="49"/>
    </row>
    <row r="105" ht="45" spans="1:6">
      <c r="A105" s="26">
        <v>77</v>
      </c>
      <c r="B105" s="25" t="s">
        <v>4193</v>
      </c>
      <c r="C105" s="26" t="s">
        <v>3997</v>
      </c>
      <c r="D105" s="26" t="s">
        <v>3998</v>
      </c>
      <c r="E105" s="26" t="s">
        <v>4194</v>
      </c>
      <c r="F105" s="48"/>
    </row>
    <row r="106" ht="30" spans="1:6">
      <c r="A106" s="26">
        <v>76</v>
      </c>
      <c r="B106" s="25" t="s">
        <v>4195</v>
      </c>
      <c r="C106" s="26" t="s">
        <v>3997</v>
      </c>
      <c r="D106" s="26" t="s">
        <v>3998</v>
      </c>
      <c r="E106" s="26" t="s">
        <v>4196</v>
      </c>
      <c r="F106" s="49"/>
    </row>
    <row r="107" ht="30" spans="1:6">
      <c r="A107" s="26">
        <v>67</v>
      </c>
      <c r="B107" s="25" t="s">
        <v>4197</v>
      </c>
      <c r="C107" s="26" t="s">
        <v>3997</v>
      </c>
      <c r="D107" s="26" t="s">
        <v>3998</v>
      </c>
      <c r="E107" s="26" t="s">
        <v>4198</v>
      </c>
      <c r="F107" s="48"/>
    </row>
    <row r="108" ht="30" spans="1:6">
      <c r="A108" s="26">
        <v>71</v>
      </c>
      <c r="B108" s="25" t="s">
        <v>4199</v>
      </c>
      <c r="C108" s="26" t="s">
        <v>3997</v>
      </c>
      <c r="D108" s="26" t="s">
        <v>3998</v>
      </c>
      <c r="E108" s="26" t="s">
        <v>4200</v>
      </c>
      <c r="F108" s="49"/>
    </row>
    <row r="109" ht="30" spans="1:6">
      <c r="A109" s="26">
        <v>73</v>
      </c>
      <c r="B109" s="25" t="s">
        <v>4201</v>
      </c>
      <c r="C109" s="26" t="s">
        <v>3997</v>
      </c>
      <c r="D109" s="26" t="s">
        <v>3998</v>
      </c>
      <c r="E109" s="26" t="s">
        <v>4202</v>
      </c>
      <c r="F109" s="48"/>
    </row>
    <row r="110" ht="30" spans="1:6">
      <c r="A110" s="26">
        <v>103</v>
      </c>
      <c r="B110" s="25" t="s">
        <v>4203</v>
      </c>
      <c r="C110" s="26" t="s">
        <v>3997</v>
      </c>
      <c r="D110" s="26" t="s">
        <v>3998</v>
      </c>
      <c r="E110" s="26" t="s">
        <v>4204</v>
      </c>
      <c r="F110" s="49"/>
    </row>
    <row r="111" ht="30" spans="1:6">
      <c r="A111" s="26">
        <v>107</v>
      </c>
      <c r="B111" s="25" t="s">
        <v>4205</v>
      </c>
      <c r="C111" s="26" t="s">
        <v>3997</v>
      </c>
      <c r="D111" s="26" t="s">
        <v>3998</v>
      </c>
      <c r="E111" s="26" t="s">
        <v>4206</v>
      </c>
      <c r="F111" s="48"/>
    </row>
    <row r="112" ht="30" spans="1:6">
      <c r="A112" s="26">
        <v>65</v>
      </c>
      <c r="B112" s="25" t="s">
        <v>4207</v>
      </c>
      <c r="C112" s="26" t="s">
        <v>3997</v>
      </c>
      <c r="D112" s="26" t="s">
        <v>4019</v>
      </c>
      <c r="E112" s="26" t="s">
        <v>4052</v>
      </c>
      <c r="F112" s="49"/>
    </row>
    <row r="113" ht="30" spans="1:6">
      <c r="A113" s="26">
        <v>108</v>
      </c>
      <c r="B113" s="25" t="s">
        <v>4208</v>
      </c>
      <c r="C113" s="26" t="s">
        <v>3997</v>
      </c>
      <c r="D113" s="26" t="s">
        <v>3998</v>
      </c>
      <c r="E113" s="26" t="s">
        <v>4048</v>
      </c>
      <c r="F113" s="48"/>
    </row>
    <row r="114" ht="30" spans="1:6">
      <c r="A114" s="26">
        <v>110</v>
      </c>
      <c r="B114" s="25" t="s">
        <v>4209</v>
      </c>
      <c r="C114" s="26" t="s">
        <v>3997</v>
      </c>
      <c r="D114" s="26" t="s">
        <v>3998</v>
      </c>
      <c r="E114" s="26" t="s">
        <v>4210</v>
      </c>
      <c r="F114" s="49"/>
    </row>
    <row r="115" ht="30" spans="1:6">
      <c r="A115" s="26">
        <v>109</v>
      </c>
      <c r="B115" s="25" t="s">
        <v>4211</v>
      </c>
      <c r="C115" s="26" t="s">
        <v>3997</v>
      </c>
      <c r="D115" s="26" t="s">
        <v>3998</v>
      </c>
      <c r="E115" s="26" t="s">
        <v>4212</v>
      </c>
      <c r="F115" s="48"/>
    </row>
    <row r="116" ht="30" spans="1:6">
      <c r="A116" s="26">
        <v>111</v>
      </c>
      <c r="B116" s="25" t="s">
        <v>4213</v>
      </c>
      <c r="C116" s="26" t="s">
        <v>3997</v>
      </c>
      <c r="D116" s="26" t="s">
        <v>3998</v>
      </c>
      <c r="E116" s="26" t="s">
        <v>4214</v>
      </c>
      <c r="F116" s="49"/>
    </row>
    <row r="117" ht="30" spans="1:6">
      <c r="A117" s="26">
        <v>112</v>
      </c>
      <c r="B117" s="25" t="s">
        <v>4215</v>
      </c>
      <c r="C117" s="26" t="s">
        <v>3997</v>
      </c>
      <c r="D117" s="26" t="s">
        <v>3998</v>
      </c>
      <c r="E117" s="26" t="s">
        <v>4216</v>
      </c>
      <c r="F117" s="48"/>
    </row>
    <row r="118" ht="30" spans="1:6">
      <c r="A118" s="26">
        <v>113</v>
      </c>
      <c r="B118" s="25" t="s">
        <v>4217</v>
      </c>
      <c r="C118" s="26" t="s">
        <v>3997</v>
      </c>
      <c r="D118" s="26" t="s">
        <v>3998</v>
      </c>
      <c r="E118" s="26" t="s">
        <v>4218</v>
      </c>
      <c r="F118" s="49"/>
    </row>
    <row r="119" ht="30" spans="1:6">
      <c r="A119" s="26">
        <v>104</v>
      </c>
      <c r="B119" s="25" t="s">
        <v>4219</v>
      </c>
      <c r="C119" s="26" t="s">
        <v>3997</v>
      </c>
      <c r="D119" s="26" t="s">
        <v>3998</v>
      </c>
      <c r="E119" s="26" t="s">
        <v>4220</v>
      </c>
      <c r="F119" s="48"/>
    </row>
    <row r="120" ht="30" spans="1:6">
      <c r="A120" s="26">
        <v>102</v>
      </c>
      <c r="B120" s="25" t="s">
        <v>4221</v>
      </c>
      <c r="C120" s="26" t="s">
        <v>3997</v>
      </c>
      <c r="D120" s="26" t="s">
        <v>3998</v>
      </c>
      <c r="E120" s="26" t="s">
        <v>4222</v>
      </c>
      <c r="F120" s="49"/>
    </row>
    <row r="121" ht="45" spans="1:6">
      <c r="A121" s="26">
        <v>95</v>
      </c>
      <c r="B121" s="25" t="s">
        <v>4223</v>
      </c>
      <c r="C121" s="26" t="s">
        <v>3997</v>
      </c>
      <c r="D121" s="26" t="s">
        <v>3998</v>
      </c>
      <c r="E121" s="26" t="s">
        <v>4224</v>
      </c>
      <c r="F121" s="48"/>
    </row>
    <row r="122" ht="45" spans="1:6">
      <c r="A122" s="26">
        <v>96</v>
      </c>
      <c r="B122" s="25" t="s">
        <v>4225</v>
      </c>
      <c r="C122" s="26" t="s">
        <v>3997</v>
      </c>
      <c r="D122" s="26" t="s">
        <v>3998</v>
      </c>
      <c r="E122" s="26" t="s">
        <v>4226</v>
      </c>
      <c r="F122" s="49"/>
    </row>
    <row r="123" ht="45" spans="1:6">
      <c r="A123" s="26">
        <v>97</v>
      </c>
      <c r="B123" s="25" t="s">
        <v>4227</v>
      </c>
      <c r="C123" s="26" t="s">
        <v>3997</v>
      </c>
      <c r="D123" s="26" t="s">
        <v>3998</v>
      </c>
      <c r="E123" s="26" t="s">
        <v>4228</v>
      </c>
      <c r="F123" s="48"/>
    </row>
    <row r="124" ht="45" spans="1:6">
      <c r="A124" s="26">
        <v>98</v>
      </c>
      <c r="B124" s="25" t="s">
        <v>4229</v>
      </c>
      <c r="C124" s="26" t="s">
        <v>3997</v>
      </c>
      <c r="D124" s="26" t="s">
        <v>3998</v>
      </c>
      <c r="E124" s="26" t="s">
        <v>4230</v>
      </c>
      <c r="F124" s="49"/>
    </row>
    <row r="125" ht="45" spans="1:6">
      <c r="A125" s="26">
        <v>99</v>
      </c>
      <c r="B125" s="25" t="s">
        <v>4231</v>
      </c>
      <c r="C125" s="26" t="s">
        <v>3997</v>
      </c>
      <c r="D125" s="26" t="s">
        <v>3998</v>
      </c>
      <c r="E125" s="26" t="s">
        <v>4232</v>
      </c>
      <c r="F125" s="48"/>
    </row>
    <row r="126" ht="45" spans="1:6">
      <c r="A126" s="26">
        <v>100</v>
      </c>
      <c r="B126" s="25" t="s">
        <v>4233</v>
      </c>
      <c r="C126" s="26" t="s">
        <v>3997</v>
      </c>
      <c r="D126" s="26" t="s">
        <v>3998</v>
      </c>
      <c r="E126" s="26" t="s">
        <v>4234</v>
      </c>
      <c r="F126" s="49"/>
    </row>
    <row r="127" ht="30" spans="1:6">
      <c r="A127" s="26">
        <v>75</v>
      </c>
      <c r="B127" s="25" t="s">
        <v>4235</v>
      </c>
      <c r="C127" s="26" t="s">
        <v>3997</v>
      </c>
      <c r="D127" s="26" t="s">
        <v>3998</v>
      </c>
      <c r="E127" s="26" t="s">
        <v>4236</v>
      </c>
      <c r="F127" s="48"/>
    </row>
    <row r="128" ht="30" spans="1:6">
      <c r="A128" s="26">
        <v>114</v>
      </c>
      <c r="B128" s="25" t="s">
        <v>4237</v>
      </c>
      <c r="C128" s="26" t="s">
        <v>3997</v>
      </c>
      <c r="D128" s="26" t="s">
        <v>3998</v>
      </c>
      <c r="E128" s="26" t="s">
        <v>4238</v>
      </c>
      <c r="F128" s="49"/>
    </row>
    <row r="129" ht="30" spans="1:6">
      <c r="A129" s="26">
        <v>68</v>
      </c>
      <c r="B129" s="25" t="s">
        <v>4239</v>
      </c>
      <c r="C129" s="26" t="s">
        <v>3997</v>
      </c>
      <c r="D129" s="26" t="s">
        <v>3998</v>
      </c>
      <c r="E129" s="26" t="s">
        <v>4240</v>
      </c>
      <c r="F129" s="48"/>
    </row>
    <row r="130" ht="30" spans="1:6">
      <c r="A130" s="26">
        <v>86</v>
      </c>
      <c r="B130" s="25" t="s">
        <v>4241</v>
      </c>
      <c r="C130" s="26" t="s">
        <v>3997</v>
      </c>
      <c r="D130" s="26" t="s">
        <v>3998</v>
      </c>
      <c r="E130" s="26" t="s">
        <v>4242</v>
      </c>
      <c r="F130" s="49"/>
    </row>
    <row r="131" ht="30" spans="1:6">
      <c r="A131" s="26">
        <v>66</v>
      </c>
      <c r="B131" s="25" t="s">
        <v>4243</v>
      </c>
      <c r="C131" s="26" t="s">
        <v>3997</v>
      </c>
      <c r="D131" s="26" t="s">
        <v>3998</v>
      </c>
      <c r="E131" s="26" t="s">
        <v>4244</v>
      </c>
      <c r="F131" s="48"/>
    </row>
    <row r="132" ht="30" spans="1:6">
      <c r="A132" s="26">
        <v>69</v>
      </c>
      <c r="B132" s="25" t="s">
        <v>4245</v>
      </c>
      <c r="C132" s="26" t="s">
        <v>3997</v>
      </c>
      <c r="D132" s="26" t="s">
        <v>3998</v>
      </c>
      <c r="E132" s="26" t="s">
        <v>4234</v>
      </c>
      <c r="F132" s="49"/>
    </row>
    <row r="133" ht="30" spans="1:6">
      <c r="A133" s="26">
        <v>83</v>
      </c>
      <c r="B133" s="25" t="s">
        <v>4246</v>
      </c>
      <c r="C133" s="26" t="s">
        <v>3997</v>
      </c>
      <c r="D133" s="26" t="s">
        <v>3998</v>
      </c>
      <c r="E133" s="26" t="s">
        <v>4247</v>
      </c>
      <c r="F133" s="48"/>
    </row>
    <row r="134" ht="30" spans="1:6">
      <c r="A134" s="26">
        <v>74</v>
      </c>
      <c r="B134" s="25" t="s">
        <v>4248</v>
      </c>
      <c r="C134" s="26" t="s">
        <v>3997</v>
      </c>
      <c r="D134" s="26" t="s">
        <v>3998</v>
      </c>
      <c r="E134" s="26" t="s">
        <v>4249</v>
      </c>
      <c r="F134" s="49"/>
    </row>
    <row r="135" ht="45" spans="1:6">
      <c r="A135" s="26">
        <v>106</v>
      </c>
      <c r="B135" s="25" t="s">
        <v>4250</v>
      </c>
      <c r="C135" s="26" t="s">
        <v>3997</v>
      </c>
      <c r="D135" s="26" t="s">
        <v>3998</v>
      </c>
      <c r="E135" s="26" t="s">
        <v>4251</v>
      </c>
      <c r="F135" s="48"/>
    </row>
    <row r="136" ht="45" spans="1:6">
      <c r="A136" s="26">
        <v>87</v>
      </c>
      <c r="B136" s="25" t="s">
        <v>4252</v>
      </c>
      <c r="C136" s="26" t="s">
        <v>3997</v>
      </c>
      <c r="D136" s="26" t="s">
        <v>3998</v>
      </c>
      <c r="E136" s="26" t="s">
        <v>4253</v>
      </c>
      <c r="F136" s="49"/>
    </row>
    <row r="137" ht="45" spans="1:6">
      <c r="A137" s="26">
        <v>88</v>
      </c>
      <c r="B137" s="25" t="s">
        <v>4254</v>
      </c>
      <c r="C137" s="26" t="s">
        <v>3997</v>
      </c>
      <c r="D137" s="26" t="s">
        <v>3998</v>
      </c>
      <c r="E137" s="26" t="s">
        <v>4255</v>
      </c>
      <c r="F137" s="48"/>
    </row>
    <row r="138" ht="45" spans="1:6">
      <c r="A138" s="26">
        <v>89</v>
      </c>
      <c r="B138" s="25" t="s">
        <v>4256</v>
      </c>
      <c r="C138" s="26" t="s">
        <v>3997</v>
      </c>
      <c r="D138" s="26" t="s">
        <v>3998</v>
      </c>
      <c r="E138" s="26" t="s">
        <v>4257</v>
      </c>
      <c r="F138" s="49"/>
    </row>
    <row r="139" ht="45" spans="1:6">
      <c r="A139" s="26">
        <v>90</v>
      </c>
      <c r="B139" s="25" t="s">
        <v>4258</v>
      </c>
      <c r="C139" s="26" t="s">
        <v>3997</v>
      </c>
      <c r="D139" s="26" t="s">
        <v>3998</v>
      </c>
      <c r="E139" s="26" t="s">
        <v>4259</v>
      </c>
      <c r="F139" s="48"/>
    </row>
    <row r="140" ht="45" spans="1:6">
      <c r="A140" s="26">
        <v>81</v>
      </c>
      <c r="B140" s="25" t="s">
        <v>4260</v>
      </c>
      <c r="C140" s="26" t="s">
        <v>3997</v>
      </c>
      <c r="D140" s="26" t="s">
        <v>3998</v>
      </c>
      <c r="E140" s="26" t="s">
        <v>4261</v>
      </c>
      <c r="F140" s="49"/>
    </row>
    <row r="141" ht="45" spans="1:6">
      <c r="A141" s="26">
        <v>82</v>
      </c>
      <c r="B141" s="25" t="s">
        <v>4262</v>
      </c>
      <c r="C141" s="26" t="s">
        <v>3997</v>
      </c>
      <c r="D141" s="26" t="s">
        <v>3998</v>
      </c>
      <c r="E141" s="26" t="s">
        <v>4263</v>
      </c>
      <c r="F141" s="48"/>
    </row>
    <row r="142" ht="45" spans="1:6">
      <c r="A142" s="26">
        <v>105</v>
      </c>
      <c r="B142" s="25" t="s">
        <v>4264</v>
      </c>
      <c r="C142" s="26" t="s">
        <v>3997</v>
      </c>
      <c r="D142" s="26" t="s">
        <v>3998</v>
      </c>
      <c r="E142" s="26" t="s">
        <v>4265</v>
      </c>
      <c r="F142" s="49"/>
    </row>
    <row r="143" ht="30" spans="1:6">
      <c r="A143" s="26">
        <v>60</v>
      </c>
      <c r="B143" s="25" t="s">
        <v>4266</v>
      </c>
      <c r="C143" s="26" t="s">
        <v>3997</v>
      </c>
      <c r="D143" s="26" t="s">
        <v>4008</v>
      </c>
      <c r="E143" s="26" t="s">
        <v>4267</v>
      </c>
      <c r="F143" s="48"/>
    </row>
    <row r="144" ht="30" spans="1:6">
      <c r="A144" s="26">
        <v>72</v>
      </c>
      <c r="B144" s="25" t="s">
        <v>4268</v>
      </c>
      <c r="C144" s="26" t="s">
        <v>3997</v>
      </c>
      <c r="D144" s="26" t="s">
        <v>3998</v>
      </c>
      <c r="E144" s="26" t="s">
        <v>4269</v>
      </c>
      <c r="F144" s="49"/>
    </row>
    <row r="145" ht="30" spans="1:6">
      <c r="A145" s="26">
        <v>70</v>
      </c>
      <c r="B145" s="25" t="s">
        <v>4270</v>
      </c>
      <c r="C145" s="26" t="s">
        <v>3997</v>
      </c>
      <c r="D145" s="26" t="s">
        <v>3998</v>
      </c>
      <c r="E145" s="26" t="s">
        <v>4271</v>
      </c>
      <c r="F145" s="48"/>
    </row>
    <row r="146" ht="30" spans="1:6">
      <c r="A146" s="26">
        <v>85</v>
      </c>
      <c r="B146" s="25" t="s">
        <v>4272</v>
      </c>
      <c r="C146" s="26" t="s">
        <v>3997</v>
      </c>
      <c r="D146" s="26" t="s">
        <v>3998</v>
      </c>
      <c r="E146" s="26" t="s">
        <v>4273</v>
      </c>
      <c r="F146" s="49"/>
    </row>
    <row r="147" ht="30" spans="1:6">
      <c r="A147" s="26">
        <v>84</v>
      </c>
      <c r="B147" s="25" t="s">
        <v>4274</v>
      </c>
      <c r="C147" s="26" t="s">
        <v>3997</v>
      </c>
      <c r="D147" s="26" t="s">
        <v>3998</v>
      </c>
      <c r="E147" s="26" t="s">
        <v>4275</v>
      </c>
      <c r="F147" s="48"/>
    </row>
    <row r="148" ht="30" spans="1:6">
      <c r="A148" s="26">
        <v>37997</v>
      </c>
      <c r="B148" s="25" t="s">
        <v>4276</v>
      </c>
      <c r="C148" s="26" t="s">
        <v>3997</v>
      </c>
      <c r="D148" s="26" t="s">
        <v>3998</v>
      </c>
      <c r="E148" s="26" t="s">
        <v>4277</v>
      </c>
      <c r="F148" s="49"/>
    </row>
    <row r="149" ht="30" spans="1:6">
      <c r="A149" s="26">
        <v>37998</v>
      </c>
      <c r="B149" s="25" t="s">
        <v>4278</v>
      </c>
      <c r="C149" s="26" t="s">
        <v>3997</v>
      </c>
      <c r="D149" s="26" t="s">
        <v>3998</v>
      </c>
      <c r="E149" s="26" t="s">
        <v>4279</v>
      </c>
      <c r="F149" s="48"/>
    </row>
    <row r="150" ht="45" spans="1:6">
      <c r="A150" s="26">
        <v>10899</v>
      </c>
      <c r="B150" s="25" t="s">
        <v>4280</v>
      </c>
      <c r="C150" s="26" t="s">
        <v>3997</v>
      </c>
      <c r="D150" s="26" t="s">
        <v>4008</v>
      </c>
      <c r="E150" s="26" t="s">
        <v>4281</v>
      </c>
      <c r="F150" s="49"/>
    </row>
    <row r="151" ht="45" spans="1:6">
      <c r="A151" s="26">
        <v>10900</v>
      </c>
      <c r="B151" s="25" t="s">
        <v>4282</v>
      </c>
      <c r="C151" s="26" t="s">
        <v>3997</v>
      </c>
      <c r="D151" s="26" t="s">
        <v>4008</v>
      </c>
      <c r="E151" s="26" t="s">
        <v>4283</v>
      </c>
      <c r="F151" s="48"/>
    </row>
    <row r="152" ht="30" spans="1:6">
      <c r="A152" s="26">
        <v>46</v>
      </c>
      <c r="B152" s="25" t="s">
        <v>4284</v>
      </c>
      <c r="C152" s="26" t="s">
        <v>3997</v>
      </c>
      <c r="D152" s="26" t="s">
        <v>4008</v>
      </c>
      <c r="E152" s="26" t="s">
        <v>4285</v>
      </c>
      <c r="F152" s="49"/>
    </row>
    <row r="153" ht="30" spans="1:6">
      <c r="A153" s="26">
        <v>51</v>
      </c>
      <c r="B153" s="25" t="s">
        <v>4286</v>
      </c>
      <c r="C153" s="26" t="s">
        <v>3997</v>
      </c>
      <c r="D153" s="26" t="s">
        <v>4008</v>
      </c>
      <c r="E153" s="26" t="s">
        <v>4287</v>
      </c>
      <c r="F153" s="48"/>
    </row>
    <row r="154" ht="30" spans="1:6">
      <c r="A154" s="26">
        <v>12863</v>
      </c>
      <c r="B154" s="25" t="s">
        <v>4288</v>
      </c>
      <c r="C154" s="26" t="s">
        <v>3997</v>
      </c>
      <c r="D154" s="26" t="s">
        <v>4008</v>
      </c>
      <c r="E154" s="26" t="s">
        <v>4289</v>
      </c>
      <c r="F154" s="49"/>
    </row>
    <row r="155" ht="30" spans="1:6">
      <c r="A155" s="26">
        <v>50</v>
      </c>
      <c r="B155" s="25" t="s">
        <v>4290</v>
      </c>
      <c r="C155" s="26" t="s">
        <v>3997</v>
      </c>
      <c r="D155" s="26" t="s">
        <v>4008</v>
      </c>
      <c r="E155" s="26" t="s">
        <v>4291</v>
      </c>
      <c r="F155" s="48"/>
    </row>
    <row r="156" ht="30" spans="1:6">
      <c r="A156" s="26">
        <v>47</v>
      </c>
      <c r="B156" s="25" t="s">
        <v>4292</v>
      </c>
      <c r="C156" s="26" t="s">
        <v>3997</v>
      </c>
      <c r="D156" s="26" t="s">
        <v>4008</v>
      </c>
      <c r="E156" s="26" t="s">
        <v>4293</v>
      </c>
      <c r="F156" s="49"/>
    </row>
    <row r="157" ht="30" spans="1:6">
      <c r="A157" s="26">
        <v>48</v>
      </c>
      <c r="B157" s="25" t="s">
        <v>4294</v>
      </c>
      <c r="C157" s="26" t="s">
        <v>3997</v>
      </c>
      <c r="D157" s="26" t="s">
        <v>4008</v>
      </c>
      <c r="E157" s="26" t="s">
        <v>4295</v>
      </c>
      <c r="F157" s="48"/>
    </row>
    <row r="158" ht="30" spans="1:6">
      <c r="A158" s="26">
        <v>52</v>
      </c>
      <c r="B158" s="25" t="s">
        <v>4296</v>
      </c>
      <c r="C158" s="26" t="s">
        <v>3997</v>
      </c>
      <c r="D158" s="26" t="s">
        <v>4008</v>
      </c>
      <c r="E158" s="26" t="s">
        <v>4297</v>
      </c>
      <c r="F158" s="49"/>
    </row>
    <row r="159" ht="30" spans="1:6">
      <c r="A159" s="26">
        <v>43</v>
      </c>
      <c r="B159" s="25" t="s">
        <v>4298</v>
      </c>
      <c r="C159" s="26" t="s">
        <v>3997</v>
      </c>
      <c r="D159" s="26" t="s">
        <v>4008</v>
      </c>
      <c r="E159" s="26" t="s">
        <v>4299</v>
      </c>
      <c r="F159" s="48"/>
    </row>
    <row r="160" spans="1:6">
      <c r="A160" s="26">
        <v>4791</v>
      </c>
      <c r="B160" s="25" t="s">
        <v>4300</v>
      </c>
      <c r="C160" s="26" t="s">
        <v>4118</v>
      </c>
      <c r="D160" s="26" t="s">
        <v>3998</v>
      </c>
      <c r="E160" s="26" t="s">
        <v>4301</v>
      </c>
      <c r="F160" s="49"/>
    </row>
    <row r="161" ht="45" spans="1:6">
      <c r="A161" s="26">
        <v>157</v>
      </c>
      <c r="B161" s="25" t="s">
        <v>4302</v>
      </c>
      <c r="C161" s="26" t="s">
        <v>4118</v>
      </c>
      <c r="D161" s="26" t="s">
        <v>3998</v>
      </c>
      <c r="E161" s="26" t="s">
        <v>4303</v>
      </c>
      <c r="F161" s="48"/>
    </row>
    <row r="162" ht="30" spans="1:6">
      <c r="A162" s="26">
        <v>156</v>
      </c>
      <c r="B162" s="25" t="s">
        <v>4304</v>
      </c>
      <c r="C162" s="26" t="s">
        <v>4118</v>
      </c>
      <c r="D162" s="26" t="s">
        <v>3998</v>
      </c>
      <c r="E162" s="26" t="s">
        <v>4305</v>
      </c>
      <c r="F162" s="49"/>
    </row>
    <row r="163" ht="30" spans="1:6">
      <c r="A163" s="26">
        <v>131</v>
      </c>
      <c r="B163" s="25" t="s">
        <v>4306</v>
      </c>
      <c r="C163" s="26" t="s">
        <v>4118</v>
      </c>
      <c r="D163" s="26" t="s">
        <v>3998</v>
      </c>
      <c r="E163" s="26" t="s">
        <v>4307</v>
      </c>
      <c r="F163" s="48"/>
    </row>
    <row r="164" ht="45" spans="1:6">
      <c r="A164" s="26">
        <v>39719</v>
      </c>
      <c r="B164" s="25" t="s">
        <v>4308</v>
      </c>
      <c r="C164" s="26" t="s">
        <v>4121</v>
      </c>
      <c r="D164" s="26" t="s">
        <v>3998</v>
      </c>
      <c r="E164" s="26" t="s">
        <v>4309</v>
      </c>
      <c r="F164" s="49"/>
    </row>
    <row r="165" spans="1:6">
      <c r="A165" s="26">
        <v>21114</v>
      </c>
      <c r="B165" s="25" t="s">
        <v>4310</v>
      </c>
      <c r="C165" s="26" t="s">
        <v>3997</v>
      </c>
      <c r="D165" s="26" t="s">
        <v>3998</v>
      </c>
      <c r="E165" s="26" t="s">
        <v>4311</v>
      </c>
      <c r="F165" s="48"/>
    </row>
    <row r="166" ht="30" spans="1:6">
      <c r="A166" s="26">
        <v>119</v>
      </c>
      <c r="B166" s="25" t="s">
        <v>4312</v>
      </c>
      <c r="C166" s="26" t="s">
        <v>3997</v>
      </c>
      <c r="D166" s="26" t="s">
        <v>4019</v>
      </c>
      <c r="E166" s="26" t="s">
        <v>4313</v>
      </c>
      <c r="F166" s="49"/>
    </row>
    <row r="167" ht="30" spans="1:6">
      <c r="A167" s="26">
        <v>20080</v>
      </c>
      <c r="B167" s="25" t="s">
        <v>4314</v>
      </c>
      <c r="C167" s="26" t="s">
        <v>3997</v>
      </c>
      <c r="D167" s="26" t="s">
        <v>3998</v>
      </c>
      <c r="E167" s="26" t="s">
        <v>4315</v>
      </c>
      <c r="F167" s="48"/>
    </row>
    <row r="168" ht="30" spans="1:6">
      <c r="A168" s="26">
        <v>122</v>
      </c>
      <c r="B168" s="25" t="s">
        <v>4316</v>
      </c>
      <c r="C168" s="26" t="s">
        <v>3997</v>
      </c>
      <c r="D168" s="26" t="s">
        <v>3998</v>
      </c>
      <c r="E168" s="26" t="s">
        <v>4317</v>
      </c>
      <c r="F168" s="49"/>
    </row>
    <row r="169" ht="30" spans="1:6">
      <c r="A169" s="26">
        <v>3410</v>
      </c>
      <c r="B169" s="25" t="s">
        <v>4318</v>
      </c>
      <c r="C169" s="26" t="s">
        <v>4118</v>
      </c>
      <c r="D169" s="26" t="s">
        <v>3998</v>
      </c>
      <c r="E169" s="26" t="s">
        <v>4319</v>
      </c>
      <c r="F169" s="48"/>
    </row>
    <row r="170" ht="45" spans="1:6">
      <c r="A170" s="26">
        <v>124</v>
      </c>
      <c r="B170" s="25" t="s">
        <v>4320</v>
      </c>
      <c r="C170" s="26" t="s">
        <v>4121</v>
      </c>
      <c r="D170" s="26" t="s">
        <v>3998</v>
      </c>
      <c r="E170" s="26" t="s">
        <v>4321</v>
      </c>
      <c r="F170" s="49"/>
    </row>
    <row r="171" ht="30" spans="1:6">
      <c r="A171" s="26">
        <v>7334</v>
      </c>
      <c r="B171" s="25" t="s">
        <v>4322</v>
      </c>
      <c r="C171" s="26" t="s">
        <v>4121</v>
      </c>
      <c r="D171" s="26" t="s">
        <v>3998</v>
      </c>
      <c r="E171" s="26" t="s">
        <v>4323</v>
      </c>
      <c r="F171" s="48"/>
    </row>
    <row r="172" ht="45" spans="1:6">
      <c r="A172" s="26">
        <v>7325</v>
      </c>
      <c r="B172" s="25" t="s">
        <v>4324</v>
      </c>
      <c r="C172" s="26" t="s">
        <v>4118</v>
      </c>
      <c r="D172" s="26" t="s">
        <v>3998</v>
      </c>
      <c r="E172" s="26" t="s">
        <v>4325</v>
      </c>
      <c r="F172" s="49"/>
    </row>
    <row r="173" ht="45" spans="1:6">
      <c r="A173" s="26">
        <v>123</v>
      </c>
      <c r="B173" s="25" t="s">
        <v>4326</v>
      </c>
      <c r="C173" s="26" t="s">
        <v>4121</v>
      </c>
      <c r="D173" s="26" t="s">
        <v>4019</v>
      </c>
      <c r="E173" s="26" t="s">
        <v>4327</v>
      </c>
      <c r="F173" s="48"/>
    </row>
    <row r="174" ht="30" spans="1:6">
      <c r="A174" s="26">
        <v>127</v>
      </c>
      <c r="B174" s="25" t="s">
        <v>4328</v>
      </c>
      <c r="C174" s="26" t="s">
        <v>4121</v>
      </c>
      <c r="D174" s="26" t="s">
        <v>3998</v>
      </c>
      <c r="E174" s="26" t="s">
        <v>4289</v>
      </c>
      <c r="F174" s="49"/>
    </row>
    <row r="175" ht="30" spans="1:6">
      <c r="A175" s="26">
        <v>133</v>
      </c>
      <c r="B175" s="25" t="s">
        <v>4329</v>
      </c>
      <c r="C175" s="26" t="s">
        <v>4121</v>
      </c>
      <c r="D175" s="26" t="s">
        <v>3998</v>
      </c>
      <c r="E175" s="26" t="s">
        <v>4330</v>
      </c>
      <c r="F175" s="48"/>
    </row>
    <row r="176" ht="30" spans="1:6">
      <c r="A176" s="26">
        <v>37538</v>
      </c>
      <c r="B176" s="25" t="s">
        <v>4331</v>
      </c>
      <c r="C176" s="26" t="s">
        <v>4332</v>
      </c>
      <c r="D176" s="26" t="s">
        <v>3998</v>
      </c>
      <c r="E176" s="26" t="s">
        <v>4333</v>
      </c>
      <c r="F176" s="49"/>
    </row>
    <row r="177" ht="30" spans="1:6">
      <c r="A177" s="26">
        <v>132</v>
      </c>
      <c r="B177" s="25" t="s">
        <v>4334</v>
      </c>
      <c r="C177" s="26" t="s">
        <v>4121</v>
      </c>
      <c r="D177" s="26" t="s">
        <v>3998</v>
      </c>
      <c r="E177" s="26" t="s">
        <v>4335</v>
      </c>
      <c r="F177" s="48"/>
    </row>
    <row r="178" ht="30" spans="1:6">
      <c r="A178" s="26">
        <v>13408</v>
      </c>
      <c r="B178" s="25" t="s">
        <v>4336</v>
      </c>
      <c r="C178" s="26" t="s">
        <v>4337</v>
      </c>
      <c r="D178" s="26" t="s">
        <v>3998</v>
      </c>
      <c r="E178" s="26" t="s">
        <v>4338</v>
      </c>
      <c r="F178" s="49"/>
    </row>
    <row r="179" ht="45" spans="1:6">
      <c r="A179" s="26">
        <v>37476</v>
      </c>
      <c r="B179" s="25" t="s">
        <v>4339</v>
      </c>
      <c r="C179" s="26" t="s">
        <v>3997</v>
      </c>
      <c r="D179" s="26" t="s">
        <v>4008</v>
      </c>
      <c r="E179" s="26" t="s">
        <v>4340</v>
      </c>
      <c r="F179" s="48"/>
    </row>
    <row r="180" ht="45" spans="1:6">
      <c r="A180" s="26">
        <v>37478</v>
      </c>
      <c r="B180" s="25" t="s">
        <v>4341</v>
      </c>
      <c r="C180" s="26" t="s">
        <v>3997</v>
      </c>
      <c r="D180" s="26" t="s">
        <v>4008</v>
      </c>
      <c r="E180" s="26" t="s">
        <v>4342</v>
      </c>
      <c r="F180" s="49"/>
    </row>
    <row r="181" ht="45" spans="1:6">
      <c r="A181" s="26">
        <v>37477</v>
      </c>
      <c r="B181" s="25" t="s">
        <v>4343</v>
      </c>
      <c r="C181" s="26" t="s">
        <v>3997</v>
      </c>
      <c r="D181" s="26" t="s">
        <v>4008</v>
      </c>
      <c r="E181" s="26" t="s">
        <v>4344</v>
      </c>
      <c r="F181" s="48"/>
    </row>
    <row r="182" ht="45" spans="1:6">
      <c r="A182" s="26">
        <v>37479</v>
      </c>
      <c r="B182" s="25" t="s">
        <v>4345</v>
      </c>
      <c r="C182" s="26" t="s">
        <v>3997</v>
      </c>
      <c r="D182" s="26" t="s">
        <v>4008</v>
      </c>
      <c r="E182" s="26" t="s">
        <v>4346</v>
      </c>
      <c r="F182" s="49"/>
    </row>
    <row r="183" ht="30" spans="1:6">
      <c r="A183" s="26">
        <v>4319</v>
      </c>
      <c r="B183" s="25" t="s">
        <v>4347</v>
      </c>
      <c r="C183" s="26" t="s">
        <v>3997</v>
      </c>
      <c r="D183" s="26" t="s">
        <v>3998</v>
      </c>
      <c r="E183" s="26" t="s">
        <v>4348</v>
      </c>
      <c r="F183" s="48"/>
    </row>
    <row r="184" ht="30" spans="1:6">
      <c r="A184" s="26">
        <v>40553</v>
      </c>
      <c r="B184" s="25" t="s">
        <v>4349</v>
      </c>
      <c r="C184" s="26" t="s">
        <v>4018</v>
      </c>
      <c r="D184" s="26" t="s">
        <v>4019</v>
      </c>
      <c r="E184" s="26" t="s">
        <v>4350</v>
      </c>
      <c r="F184" s="49"/>
    </row>
    <row r="185" spans="1:6">
      <c r="A185" s="26">
        <v>13003</v>
      </c>
      <c r="B185" s="25" t="s">
        <v>4351</v>
      </c>
      <c r="C185" s="26" t="s">
        <v>4121</v>
      </c>
      <c r="D185" s="26" t="s">
        <v>4008</v>
      </c>
      <c r="E185" s="26" t="s">
        <v>4352</v>
      </c>
      <c r="F185" s="48"/>
    </row>
    <row r="186" spans="1:6">
      <c r="A186" s="26">
        <v>6114</v>
      </c>
      <c r="B186" s="25" t="s">
        <v>4353</v>
      </c>
      <c r="C186" s="26" t="s">
        <v>4011</v>
      </c>
      <c r="D186" s="26" t="s">
        <v>3998</v>
      </c>
      <c r="E186" s="26" t="s">
        <v>4354</v>
      </c>
      <c r="F186" s="49"/>
    </row>
    <row r="187" spans="1:6">
      <c r="A187" s="26">
        <v>40912</v>
      </c>
      <c r="B187" s="25" t="s">
        <v>4355</v>
      </c>
      <c r="C187" s="26" t="s">
        <v>4356</v>
      </c>
      <c r="D187" s="26" t="s">
        <v>3998</v>
      </c>
      <c r="E187" s="26" t="s">
        <v>4357</v>
      </c>
      <c r="F187" s="48"/>
    </row>
    <row r="188" spans="1:6">
      <c r="A188" s="26">
        <v>247</v>
      </c>
      <c r="B188" s="25" t="s">
        <v>4358</v>
      </c>
      <c r="C188" s="26" t="s">
        <v>4011</v>
      </c>
      <c r="D188" s="26" t="s">
        <v>3998</v>
      </c>
      <c r="E188" s="26" t="s">
        <v>4359</v>
      </c>
      <c r="F188" s="49"/>
    </row>
    <row r="189" spans="1:6">
      <c r="A189" s="26">
        <v>40919</v>
      </c>
      <c r="B189" s="25" t="s">
        <v>4360</v>
      </c>
      <c r="C189" s="26" t="s">
        <v>4356</v>
      </c>
      <c r="D189" s="26" t="s">
        <v>3998</v>
      </c>
      <c r="E189" s="26" t="s">
        <v>4361</v>
      </c>
      <c r="F189" s="48"/>
    </row>
    <row r="190" spans="1:6">
      <c r="A190" s="26">
        <v>25958</v>
      </c>
      <c r="B190" s="25" t="s">
        <v>4362</v>
      </c>
      <c r="C190" s="26" t="s">
        <v>4011</v>
      </c>
      <c r="D190" s="26" t="s">
        <v>3998</v>
      </c>
      <c r="E190" s="26" t="s">
        <v>4363</v>
      </c>
      <c r="F190" s="49"/>
    </row>
    <row r="191" ht="30" spans="1:6">
      <c r="A191" s="26">
        <v>40984</v>
      </c>
      <c r="B191" s="25" t="s">
        <v>4364</v>
      </c>
      <c r="C191" s="26" t="s">
        <v>4356</v>
      </c>
      <c r="D191" s="26" t="s">
        <v>3998</v>
      </c>
      <c r="E191" s="26" t="s">
        <v>4365</v>
      </c>
      <c r="F191" s="48"/>
    </row>
    <row r="192" spans="1:6">
      <c r="A192" s="26">
        <v>248</v>
      </c>
      <c r="B192" s="25" t="s">
        <v>4366</v>
      </c>
      <c r="C192" s="26" t="s">
        <v>4011</v>
      </c>
      <c r="D192" s="26" t="s">
        <v>3998</v>
      </c>
      <c r="E192" s="26" t="s">
        <v>4367</v>
      </c>
      <c r="F192" s="49"/>
    </row>
    <row r="193" ht="30" spans="1:6">
      <c r="A193" s="26">
        <v>41086</v>
      </c>
      <c r="B193" s="25" t="s">
        <v>4368</v>
      </c>
      <c r="C193" s="26" t="s">
        <v>4356</v>
      </c>
      <c r="D193" s="26" t="s">
        <v>3998</v>
      </c>
      <c r="E193" s="26" t="s">
        <v>4369</v>
      </c>
      <c r="F193" s="48"/>
    </row>
    <row r="194" spans="1:6">
      <c r="A194" s="26">
        <v>6127</v>
      </c>
      <c r="B194" s="25" t="s">
        <v>4370</v>
      </c>
      <c r="C194" s="26" t="s">
        <v>4011</v>
      </c>
      <c r="D194" s="26" t="s">
        <v>3998</v>
      </c>
      <c r="E194" s="26" t="s">
        <v>4371</v>
      </c>
      <c r="F194" s="49"/>
    </row>
    <row r="195" spans="1:6">
      <c r="A195" s="26">
        <v>34466</v>
      </c>
      <c r="B195" s="25" t="s">
        <v>4372</v>
      </c>
      <c r="C195" s="26" t="s">
        <v>4011</v>
      </c>
      <c r="D195" s="26" t="s">
        <v>3998</v>
      </c>
      <c r="E195" s="26" t="s">
        <v>4367</v>
      </c>
      <c r="F195" s="48"/>
    </row>
    <row r="196" spans="1:6">
      <c r="A196" s="26">
        <v>41083</v>
      </c>
      <c r="B196" s="25" t="s">
        <v>4373</v>
      </c>
      <c r="C196" s="26" t="s">
        <v>4356</v>
      </c>
      <c r="D196" s="26" t="s">
        <v>3998</v>
      </c>
      <c r="E196" s="26" t="s">
        <v>4369</v>
      </c>
      <c r="F196" s="49"/>
    </row>
    <row r="197" spans="1:6">
      <c r="A197" s="26">
        <v>252</v>
      </c>
      <c r="B197" s="25" t="s">
        <v>4374</v>
      </c>
      <c r="C197" s="26" t="s">
        <v>4011</v>
      </c>
      <c r="D197" s="26" t="s">
        <v>3998</v>
      </c>
      <c r="E197" s="26" t="s">
        <v>4375</v>
      </c>
      <c r="F197" s="48"/>
    </row>
    <row r="198" spans="1:6">
      <c r="A198" s="26">
        <v>40909</v>
      </c>
      <c r="B198" s="25" t="s">
        <v>4376</v>
      </c>
      <c r="C198" s="26" t="s">
        <v>4356</v>
      </c>
      <c r="D198" s="26" t="s">
        <v>3998</v>
      </c>
      <c r="E198" s="26" t="s">
        <v>4377</v>
      </c>
      <c r="F198" s="49"/>
    </row>
    <row r="199" spans="1:6">
      <c r="A199" s="26">
        <v>242</v>
      </c>
      <c r="B199" s="25" t="s">
        <v>4378</v>
      </c>
      <c r="C199" s="26" t="s">
        <v>4011</v>
      </c>
      <c r="D199" s="26" t="s">
        <v>3998</v>
      </c>
      <c r="E199" s="26" t="s">
        <v>4379</v>
      </c>
      <c r="F199" s="48"/>
    </row>
    <row r="200" spans="1:6">
      <c r="A200" s="26">
        <v>41085</v>
      </c>
      <c r="B200" s="25" t="s">
        <v>4380</v>
      </c>
      <c r="C200" s="26" t="s">
        <v>4356</v>
      </c>
      <c r="D200" s="26" t="s">
        <v>3998</v>
      </c>
      <c r="E200" s="26" t="s">
        <v>4381</v>
      </c>
      <c r="F200" s="49"/>
    </row>
    <row r="201" ht="45" spans="1:6">
      <c r="A201" s="26">
        <v>427</v>
      </c>
      <c r="B201" s="25" t="s">
        <v>4382</v>
      </c>
      <c r="C201" s="26" t="s">
        <v>3997</v>
      </c>
      <c r="D201" s="26" t="s">
        <v>4008</v>
      </c>
      <c r="E201" s="26" t="s">
        <v>4383</v>
      </c>
      <c r="F201" s="48"/>
    </row>
    <row r="202" ht="45" spans="1:6">
      <c r="A202" s="26">
        <v>417</v>
      </c>
      <c r="B202" s="25" t="s">
        <v>4384</v>
      </c>
      <c r="C202" s="26" t="s">
        <v>3997</v>
      </c>
      <c r="D202" s="26" t="s">
        <v>4008</v>
      </c>
      <c r="E202" s="26" t="s">
        <v>4385</v>
      </c>
      <c r="F202" s="49"/>
    </row>
    <row r="203" ht="45" spans="1:6">
      <c r="A203" s="26">
        <v>11273</v>
      </c>
      <c r="B203" s="25" t="s">
        <v>4386</v>
      </c>
      <c r="C203" s="26" t="s">
        <v>3997</v>
      </c>
      <c r="D203" s="26" t="s">
        <v>4008</v>
      </c>
      <c r="E203" s="26" t="s">
        <v>4387</v>
      </c>
      <c r="F203" s="48"/>
    </row>
    <row r="204" ht="45" spans="1:6">
      <c r="A204" s="26">
        <v>11272</v>
      </c>
      <c r="B204" s="25" t="s">
        <v>4388</v>
      </c>
      <c r="C204" s="26" t="s">
        <v>3997</v>
      </c>
      <c r="D204" s="26" t="s">
        <v>4008</v>
      </c>
      <c r="E204" s="26" t="s">
        <v>4389</v>
      </c>
      <c r="F204" s="49"/>
    </row>
    <row r="205" ht="45" spans="1:6">
      <c r="A205" s="26">
        <v>11275</v>
      </c>
      <c r="B205" s="25" t="s">
        <v>4390</v>
      </c>
      <c r="C205" s="26" t="s">
        <v>3997</v>
      </c>
      <c r="D205" s="26" t="s">
        <v>4008</v>
      </c>
      <c r="E205" s="26" t="s">
        <v>4391</v>
      </c>
      <c r="F205" s="48"/>
    </row>
    <row r="206" ht="45" spans="1:6">
      <c r="A206" s="26">
        <v>11274</v>
      </c>
      <c r="B206" s="25" t="s">
        <v>4392</v>
      </c>
      <c r="C206" s="26" t="s">
        <v>3997</v>
      </c>
      <c r="D206" s="26" t="s">
        <v>4008</v>
      </c>
      <c r="E206" s="26" t="s">
        <v>4393</v>
      </c>
      <c r="F206" s="49"/>
    </row>
    <row r="207" ht="30" spans="1:6">
      <c r="A207" s="26">
        <v>38470</v>
      </c>
      <c r="B207" s="25" t="s">
        <v>4394</v>
      </c>
      <c r="C207" s="26" t="s">
        <v>3997</v>
      </c>
      <c r="D207" s="26" t="s">
        <v>4019</v>
      </c>
      <c r="E207" s="26" t="s">
        <v>4395</v>
      </c>
      <c r="F207" s="48"/>
    </row>
    <row r="208" spans="1:6">
      <c r="A208" s="26">
        <v>38547</v>
      </c>
      <c r="B208" s="25" t="s">
        <v>4396</v>
      </c>
      <c r="C208" s="26" t="s">
        <v>3997</v>
      </c>
      <c r="D208" s="26" t="s">
        <v>3998</v>
      </c>
      <c r="E208" s="26" t="s">
        <v>4397</v>
      </c>
      <c r="F208" s="49"/>
    </row>
    <row r="209" ht="30" spans="1:6">
      <c r="A209" s="26">
        <v>38469</v>
      </c>
      <c r="B209" s="25" t="s">
        <v>4398</v>
      </c>
      <c r="C209" s="26" t="s">
        <v>3997</v>
      </c>
      <c r="D209" s="26" t="s">
        <v>3998</v>
      </c>
      <c r="E209" s="26" t="s">
        <v>4399</v>
      </c>
      <c r="F209" s="48"/>
    </row>
    <row r="210" spans="1:6">
      <c r="A210" s="26">
        <v>38467</v>
      </c>
      <c r="B210" s="25" t="s">
        <v>4400</v>
      </c>
      <c r="C210" s="26" t="s">
        <v>3997</v>
      </c>
      <c r="D210" s="26" t="s">
        <v>3998</v>
      </c>
      <c r="E210" s="26" t="s">
        <v>4401</v>
      </c>
      <c r="F210" s="49"/>
    </row>
    <row r="211" spans="1:6">
      <c r="A211" s="26">
        <v>38468</v>
      </c>
      <c r="B211" s="25" t="s">
        <v>4402</v>
      </c>
      <c r="C211" s="26" t="s">
        <v>3997</v>
      </c>
      <c r="D211" s="26" t="s">
        <v>3998</v>
      </c>
      <c r="E211" s="26" t="s">
        <v>4403</v>
      </c>
      <c r="F211" s="48"/>
    </row>
    <row r="212" ht="30" spans="1:6">
      <c r="A212" s="26">
        <v>38471</v>
      </c>
      <c r="B212" s="25" t="s">
        <v>4404</v>
      </c>
      <c r="C212" s="26" t="s">
        <v>3997</v>
      </c>
      <c r="D212" s="26" t="s">
        <v>3998</v>
      </c>
      <c r="E212" s="26" t="s">
        <v>4405</v>
      </c>
      <c r="F212" s="49"/>
    </row>
    <row r="213" ht="30" spans="1:6">
      <c r="A213" s="26">
        <v>37370</v>
      </c>
      <c r="B213" s="25" t="s">
        <v>4406</v>
      </c>
      <c r="C213" s="26" t="s">
        <v>4011</v>
      </c>
      <c r="D213" s="26" t="s">
        <v>4019</v>
      </c>
      <c r="E213" s="26" t="s">
        <v>4072</v>
      </c>
      <c r="F213" s="48"/>
    </row>
    <row r="214" ht="30" spans="1:6">
      <c r="A214" s="26">
        <v>40862</v>
      </c>
      <c r="B214" s="25" t="s">
        <v>4407</v>
      </c>
      <c r="C214" s="26" t="s">
        <v>4356</v>
      </c>
      <c r="D214" s="26" t="s">
        <v>4019</v>
      </c>
      <c r="E214" s="26" t="s">
        <v>4408</v>
      </c>
      <c r="F214" s="49"/>
    </row>
    <row r="215" ht="45" spans="1:6">
      <c r="A215" s="26">
        <v>10658</v>
      </c>
      <c r="B215" s="25" t="s">
        <v>4409</v>
      </c>
      <c r="C215" s="26" t="s">
        <v>3997</v>
      </c>
      <c r="D215" s="26" t="s">
        <v>4008</v>
      </c>
      <c r="E215" s="26" t="s">
        <v>4410</v>
      </c>
      <c r="F215" s="48"/>
    </row>
    <row r="216" spans="1:6">
      <c r="A216" s="26">
        <v>253</v>
      </c>
      <c r="B216" s="25" t="s">
        <v>4411</v>
      </c>
      <c r="C216" s="26" t="s">
        <v>4011</v>
      </c>
      <c r="D216" s="26" t="s">
        <v>4019</v>
      </c>
      <c r="E216" s="26" t="s">
        <v>4412</v>
      </c>
      <c r="F216" s="49"/>
    </row>
    <row r="217" spans="1:6">
      <c r="A217" s="26">
        <v>40809</v>
      </c>
      <c r="B217" s="25" t="s">
        <v>4413</v>
      </c>
      <c r="C217" s="26" t="s">
        <v>4356</v>
      </c>
      <c r="D217" s="26" t="s">
        <v>3998</v>
      </c>
      <c r="E217" s="26" t="s">
        <v>4414</v>
      </c>
      <c r="F217" s="48"/>
    </row>
    <row r="218" ht="75" spans="1:6">
      <c r="A218" s="26">
        <v>42457</v>
      </c>
      <c r="B218" s="25" t="s">
        <v>4415</v>
      </c>
      <c r="C218" s="26" t="s">
        <v>3997</v>
      </c>
      <c r="D218" s="26" t="s">
        <v>4008</v>
      </c>
      <c r="E218" s="26" t="s">
        <v>4416</v>
      </c>
      <c r="F218" s="49"/>
    </row>
    <row r="219" spans="1:6">
      <c r="A219" s="26">
        <v>583</v>
      </c>
      <c r="B219" s="25" t="s">
        <v>4417</v>
      </c>
      <c r="C219" s="26" t="s">
        <v>4118</v>
      </c>
      <c r="D219" s="26" t="s">
        <v>4008</v>
      </c>
      <c r="E219" s="26" t="s">
        <v>4418</v>
      </c>
      <c r="F219" s="48"/>
    </row>
    <row r="220" ht="30" spans="1:6">
      <c r="A220" s="26">
        <v>299</v>
      </c>
      <c r="B220" s="25" t="s">
        <v>4419</v>
      </c>
      <c r="C220" s="26" t="s">
        <v>3997</v>
      </c>
      <c r="D220" s="26" t="s">
        <v>3998</v>
      </c>
      <c r="E220" s="26" t="s">
        <v>4420</v>
      </c>
      <c r="F220" s="49"/>
    </row>
    <row r="221" ht="30" spans="1:6">
      <c r="A221" s="26">
        <v>298</v>
      </c>
      <c r="B221" s="25" t="s">
        <v>4421</v>
      </c>
      <c r="C221" s="26" t="s">
        <v>3997</v>
      </c>
      <c r="D221" s="26" t="s">
        <v>3998</v>
      </c>
      <c r="E221" s="26" t="s">
        <v>4422</v>
      </c>
      <c r="F221" s="48"/>
    </row>
    <row r="222" ht="30" spans="1:6">
      <c r="A222" s="26">
        <v>295</v>
      </c>
      <c r="B222" s="25" t="s">
        <v>4423</v>
      </c>
      <c r="C222" s="26" t="s">
        <v>3997</v>
      </c>
      <c r="D222" s="26" t="s">
        <v>3998</v>
      </c>
      <c r="E222" s="26" t="s">
        <v>4424</v>
      </c>
      <c r="F222" s="49"/>
    </row>
    <row r="223" ht="30" spans="1:6">
      <c r="A223" s="26">
        <v>296</v>
      </c>
      <c r="B223" s="25" t="s">
        <v>4425</v>
      </c>
      <c r="C223" s="26" t="s">
        <v>3997</v>
      </c>
      <c r="D223" s="26" t="s">
        <v>3998</v>
      </c>
      <c r="E223" s="26" t="s">
        <v>4426</v>
      </c>
      <c r="F223" s="48"/>
    </row>
    <row r="224" ht="30" spans="1:6">
      <c r="A224" s="26">
        <v>297</v>
      </c>
      <c r="B224" s="25" t="s">
        <v>4427</v>
      </c>
      <c r="C224" s="26" t="s">
        <v>3997</v>
      </c>
      <c r="D224" s="26" t="s">
        <v>3998</v>
      </c>
      <c r="E224" s="26" t="s">
        <v>4428</v>
      </c>
      <c r="F224" s="49"/>
    </row>
    <row r="225" ht="30" spans="1:6">
      <c r="A225" s="26">
        <v>301</v>
      </c>
      <c r="B225" s="25" t="s">
        <v>4429</v>
      </c>
      <c r="C225" s="26" t="s">
        <v>3997</v>
      </c>
      <c r="D225" s="26" t="s">
        <v>4019</v>
      </c>
      <c r="E225" s="26" t="s">
        <v>4430</v>
      </c>
      <c r="F225" s="48"/>
    </row>
    <row r="226" ht="30" spans="1:6">
      <c r="A226" s="26">
        <v>300</v>
      </c>
      <c r="B226" s="25" t="s">
        <v>4431</v>
      </c>
      <c r="C226" s="26" t="s">
        <v>3997</v>
      </c>
      <c r="D226" s="26" t="s">
        <v>3998</v>
      </c>
      <c r="E226" s="26" t="s">
        <v>4432</v>
      </c>
      <c r="F226" s="49"/>
    </row>
    <row r="227" ht="30" spans="1:6">
      <c r="A227" s="26">
        <v>20084</v>
      </c>
      <c r="B227" s="25" t="s">
        <v>4433</v>
      </c>
      <c r="C227" s="26" t="s">
        <v>3997</v>
      </c>
      <c r="D227" s="26" t="s">
        <v>3998</v>
      </c>
      <c r="E227" s="26" t="s">
        <v>4424</v>
      </c>
      <c r="F227" s="48"/>
    </row>
    <row r="228" ht="30" spans="1:6">
      <c r="A228" s="26">
        <v>20085</v>
      </c>
      <c r="B228" s="25" t="s">
        <v>4434</v>
      </c>
      <c r="C228" s="26" t="s">
        <v>3997</v>
      </c>
      <c r="D228" s="26" t="s">
        <v>3998</v>
      </c>
      <c r="E228" s="26" t="s">
        <v>4435</v>
      </c>
      <c r="F228" s="49"/>
    </row>
    <row r="229" ht="30" spans="1:6">
      <c r="A229" s="26">
        <v>311</v>
      </c>
      <c r="B229" s="25" t="s">
        <v>4436</v>
      </c>
      <c r="C229" s="26" t="s">
        <v>3997</v>
      </c>
      <c r="D229" s="26" t="s">
        <v>3998</v>
      </c>
      <c r="E229" s="26" t="s">
        <v>4437</v>
      </c>
      <c r="F229" s="48"/>
    </row>
    <row r="230" ht="30" spans="1:6">
      <c r="A230" s="26">
        <v>318</v>
      </c>
      <c r="B230" s="25" t="s">
        <v>4438</v>
      </c>
      <c r="C230" s="26" t="s">
        <v>3997</v>
      </c>
      <c r="D230" s="26" t="s">
        <v>3998</v>
      </c>
      <c r="E230" s="26" t="s">
        <v>4439</v>
      </c>
      <c r="F230" s="49"/>
    </row>
    <row r="231" ht="30" spans="1:6">
      <c r="A231" s="26">
        <v>319</v>
      </c>
      <c r="B231" s="25" t="s">
        <v>4440</v>
      </c>
      <c r="C231" s="26" t="s">
        <v>3997</v>
      </c>
      <c r="D231" s="26" t="s">
        <v>3998</v>
      </c>
      <c r="E231" s="26" t="s">
        <v>4441</v>
      </c>
      <c r="F231" s="48"/>
    </row>
    <row r="232" ht="30" spans="1:6">
      <c r="A232" s="26">
        <v>320</v>
      </c>
      <c r="B232" s="25" t="s">
        <v>4442</v>
      </c>
      <c r="C232" s="26" t="s">
        <v>3997</v>
      </c>
      <c r="D232" s="26" t="s">
        <v>3998</v>
      </c>
      <c r="E232" s="26" t="s">
        <v>4443</v>
      </c>
      <c r="F232" s="49"/>
    </row>
    <row r="233" ht="30" spans="1:6">
      <c r="A233" s="26">
        <v>314</v>
      </c>
      <c r="B233" s="25" t="s">
        <v>4444</v>
      </c>
      <c r="C233" s="26" t="s">
        <v>3997</v>
      </c>
      <c r="D233" s="26" t="s">
        <v>3998</v>
      </c>
      <c r="E233" s="26" t="s">
        <v>4445</v>
      </c>
      <c r="F233" s="48"/>
    </row>
    <row r="234" ht="30" spans="1:6">
      <c r="A234" s="26">
        <v>303</v>
      </c>
      <c r="B234" s="25" t="s">
        <v>4446</v>
      </c>
      <c r="C234" s="26" t="s">
        <v>3997</v>
      </c>
      <c r="D234" s="26" t="s">
        <v>3998</v>
      </c>
      <c r="E234" s="26" t="s">
        <v>4447</v>
      </c>
      <c r="F234" s="49"/>
    </row>
    <row r="235" ht="30" spans="1:6">
      <c r="A235" s="26">
        <v>304</v>
      </c>
      <c r="B235" s="25" t="s">
        <v>4448</v>
      </c>
      <c r="C235" s="26" t="s">
        <v>3997</v>
      </c>
      <c r="D235" s="26" t="s">
        <v>3998</v>
      </c>
      <c r="E235" s="26" t="s">
        <v>4449</v>
      </c>
      <c r="F235" s="48"/>
    </row>
    <row r="236" ht="30" spans="1:6">
      <c r="A236" s="26">
        <v>305</v>
      </c>
      <c r="B236" s="25" t="s">
        <v>4450</v>
      </c>
      <c r="C236" s="26" t="s">
        <v>3997</v>
      </c>
      <c r="D236" s="26" t="s">
        <v>3998</v>
      </c>
      <c r="E236" s="26" t="s">
        <v>4451</v>
      </c>
      <c r="F236" s="49"/>
    </row>
    <row r="237" ht="30" spans="1:6">
      <c r="A237" s="26">
        <v>306</v>
      </c>
      <c r="B237" s="25" t="s">
        <v>4452</v>
      </c>
      <c r="C237" s="26" t="s">
        <v>3997</v>
      </c>
      <c r="D237" s="26" t="s">
        <v>3998</v>
      </c>
      <c r="E237" s="26" t="s">
        <v>4453</v>
      </c>
      <c r="F237" s="48"/>
    </row>
    <row r="238" ht="30" spans="1:6">
      <c r="A238" s="26">
        <v>307</v>
      </c>
      <c r="B238" s="25" t="s">
        <v>4454</v>
      </c>
      <c r="C238" s="26" t="s">
        <v>3997</v>
      </c>
      <c r="D238" s="26" t="s">
        <v>3998</v>
      </c>
      <c r="E238" s="26" t="s">
        <v>4455</v>
      </c>
      <c r="F238" s="49"/>
    </row>
    <row r="239" ht="30" spans="1:6">
      <c r="A239" s="26">
        <v>309</v>
      </c>
      <c r="B239" s="25" t="s">
        <v>4456</v>
      </c>
      <c r="C239" s="26" t="s">
        <v>3997</v>
      </c>
      <c r="D239" s="26" t="s">
        <v>3998</v>
      </c>
      <c r="E239" s="26" t="s">
        <v>4457</v>
      </c>
      <c r="F239" s="48"/>
    </row>
    <row r="240" ht="30" spans="1:6">
      <c r="A240" s="26">
        <v>310</v>
      </c>
      <c r="B240" s="25" t="s">
        <v>4458</v>
      </c>
      <c r="C240" s="26" t="s">
        <v>3997</v>
      </c>
      <c r="D240" s="26" t="s">
        <v>3998</v>
      </c>
      <c r="E240" s="26" t="s">
        <v>4459</v>
      </c>
      <c r="F240" s="49"/>
    </row>
    <row r="241" ht="30" spans="1:6">
      <c r="A241" s="26">
        <v>328</v>
      </c>
      <c r="B241" s="25" t="s">
        <v>4460</v>
      </c>
      <c r="C241" s="26" t="s">
        <v>3997</v>
      </c>
      <c r="D241" s="26" t="s">
        <v>3998</v>
      </c>
      <c r="E241" s="26" t="s">
        <v>4461</v>
      </c>
      <c r="F241" s="48"/>
    </row>
    <row r="242" ht="30" spans="1:6">
      <c r="A242" s="26">
        <v>325</v>
      </c>
      <c r="B242" s="25" t="s">
        <v>4462</v>
      </c>
      <c r="C242" s="26" t="s">
        <v>3997</v>
      </c>
      <c r="D242" s="26" t="s">
        <v>3998</v>
      </c>
      <c r="E242" s="26" t="s">
        <v>4463</v>
      </c>
      <c r="F242" s="49"/>
    </row>
    <row r="243" ht="30" spans="1:6">
      <c r="A243" s="26">
        <v>20326</v>
      </c>
      <c r="B243" s="25" t="s">
        <v>4464</v>
      </c>
      <c r="C243" s="26" t="s">
        <v>3997</v>
      </c>
      <c r="D243" s="26" t="s">
        <v>3998</v>
      </c>
      <c r="E243" s="26" t="s">
        <v>4465</v>
      </c>
      <c r="F243" s="48"/>
    </row>
    <row r="244" ht="30" spans="1:6">
      <c r="A244" s="26">
        <v>329</v>
      </c>
      <c r="B244" s="25" t="s">
        <v>4466</v>
      </c>
      <c r="C244" s="26" t="s">
        <v>3997</v>
      </c>
      <c r="D244" s="26" t="s">
        <v>3998</v>
      </c>
      <c r="E244" s="26" t="s">
        <v>4467</v>
      </c>
      <c r="F244" s="49"/>
    </row>
    <row r="245" ht="30" spans="1:6">
      <c r="A245" s="26">
        <v>308</v>
      </c>
      <c r="B245" s="25" t="s">
        <v>4468</v>
      </c>
      <c r="C245" s="26" t="s">
        <v>3997</v>
      </c>
      <c r="D245" s="26" t="s">
        <v>3998</v>
      </c>
      <c r="E245" s="26" t="s">
        <v>4469</v>
      </c>
      <c r="F245" s="48"/>
    </row>
    <row r="246" ht="30" spans="1:6">
      <c r="A246" s="26">
        <v>39642</v>
      </c>
      <c r="B246" s="25" t="s">
        <v>4470</v>
      </c>
      <c r="C246" s="26" t="s">
        <v>3997</v>
      </c>
      <c r="D246" s="26" t="s">
        <v>3998</v>
      </c>
      <c r="E246" s="26" t="s">
        <v>4471</v>
      </c>
      <c r="F246" s="49"/>
    </row>
    <row r="247" ht="30" spans="1:6">
      <c r="A247" s="26">
        <v>39641</v>
      </c>
      <c r="B247" s="25" t="s">
        <v>4472</v>
      </c>
      <c r="C247" s="26" t="s">
        <v>3997</v>
      </c>
      <c r="D247" s="26" t="s">
        <v>3998</v>
      </c>
      <c r="E247" s="26" t="s">
        <v>4473</v>
      </c>
      <c r="F247" s="48"/>
    </row>
    <row r="248" ht="30" spans="1:6">
      <c r="A248" s="26">
        <v>39643</v>
      </c>
      <c r="B248" s="25" t="s">
        <v>4474</v>
      </c>
      <c r="C248" s="26" t="s">
        <v>3997</v>
      </c>
      <c r="D248" s="26" t="s">
        <v>3998</v>
      </c>
      <c r="E248" s="26" t="s">
        <v>4475</v>
      </c>
      <c r="F248" s="49"/>
    </row>
    <row r="249" ht="30" spans="1:6">
      <c r="A249" s="26">
        <v>39644</v>
      </c>
      <c r="B249" s="25" t="s">
        <v>4476</v>
      </c>
      <c r="C249" s="26" t="s">
        <v>3997</v>
      </c>
      <c r="D249" s="26" t="s">
        <v>3998</v>
      </c>
      <c r="E249" s="26" t="s">
        <v>4477</v>
      </c>
      <c r="F249" s="48"/>
    </row>
    <row r="250" ht="30" spans="1:6">
      <c r="A250" s="26">
        <v>39645</v>
      </c>
      <c r="B250" s="25" t="s">
        <v>4478</v>
      </c>
      <c r="C250" s="26" t="s">
        <v>3997</v>
      </c>
      <c r="D250" s="26" t="s">
        <v>3998</v>
      </c>
      <c r="E250" s="26" t="s">
        <v>4479</v>
      </c>
      <c r="F250" s="49"/>
    </row>
    <row r="251" ht="30" spans="1:6">
      <c r="A251" s="26">
        <v>12548</v>
      </c>
      <c r="B251" s="25" t="s">
        <v>4480</v>
      </c>
      <c r="C251" s="26" t="s">
        <v>3997</v>
      </c>
      <c r="D251" s="26" t="s">
        <v>4008</v>
      </c>
      <c r="E251" s="26" t="s">
        <v>4481</v>
      </c>
      <c r="F251" s="48"/>
    </row>
    <row r="252" ht="30" spans="1:6">
      <c r="A252" s="26">
        <v>13113</v>
      </c>
      <c r="B252" s="25" t="s">
        <v>4482</v>
      </c>
      <c r="C252" s="26" t="s">
        <v>3997</v>
      </c>
      <c r="D252" s="26" t="s">
        <v>4008</v>
      </c>
      <c r="E252" s="26" t="s">
        <v>4483</v>
      </c>
      <c r="F252" s="49"/>
    </row>
    <row r="253" ht="30" spans="1:6">
      <c r="A253" s="26">
        <v>13114</v>
      </c>
      <c r="B253" s="25" t="s">
        <v>4484</v>
      </c>
      <c r="C253" s="26" t="s">
        <v>3997</v>
      </c>
      <c r="D253" s="26" t="s">
        <v>4008</v>
      </c>
      <c r="E253" s="26" t="s">
        <v>4485</v>
      </c>
      <c r="F253" s="48"/>
    </row>
    <row r="254" ht="30" spans="1:6">
      <c r="A254" s="26">
        <v>12530</v>
      </c>
      <c r="B254" s="25" t="s">
        <v>4486</v>
      </c>
      <c r="C254" s="26" t="s">
        <v>3997</v>
      </c>
      <c r="D254" s="26" t="s">
        <v>4008</v>
      </c>
      <c r="E254" s="26" t="s">
        <v>4487</v>
      </c>
      <c r="F254" s="49"/>
    </row>
    <row r="255" ht="30" spans="1:6">
      <c r="A255" s="26">
        <v>12531</v>
      </c>
      <c r="B255" s="25" t="s">
        <v>4488</v>
      </c>
      <c r="C255" s="26" t="s">
        <v>3997</v>
      </c>
      <c r="D255" s="26" t="s">
        <v>4008</v>
      </c>
      <c r="E255" s="26" t="s">
        <v>4489</v>
      </c>
      <c r="F255" s="48"/>
    </row>
    <row r="256" ht="30" spans="1:6">
      <c r="A256" s="26">
        <v>12532</v>
      </c>
      <c r="B256" s="25" t="s">
        <v>4490</v>
      </c>
      <c r="C256" s="26" t="s">
        <v>3997</v>
      </c>
      <c r="D256" s="26" t="s">
        <v>4008</v>
      </c>
      <c r="E256" s="26" t="s">
        <v>4491</v>
      </c>
      <c r="F256" s="49"/>
    </row>
    <row r="257" ht="30" spans="1:6">
      <c r="A257" s="26">
        <v>12533</v>
      </c>
      <c r="B257" s="25" t="s">
        <v>4492</v>
      </c>
      <c r="C257" s="26" t="s">
        <v>3997</v>
      </c>
      <c r="D257" s="26" t="s">
        <v>4008</v>
      </c>
      <c r="E257" s="26" t="s">
        <v>4493</v>
      </c>
      <c r="F257" s="48"/>
    </row>
    <row r="258" ht="30" spans="1:6">
      <c r="A258" s="26">
        <v>12544</v>
      </c>
      <c r="B258" s="25" t="s">
        <v>4494</v>
      </c>
      <c r="C258" s="26" t="s">
        <v>3997</v>
      </c>
      <c r="D258" s="26" t="s">
        <v>4008</v>
      </c>
      <c r="E258" s="26" t="s">
        <v>4495</v>
      </c>
      <c r="F258" s="49"/>
    </row>
    <row r="259" ht="30" spans="1:6">
      <c r="A259" s="26">
        <v>12546</v>
      </c>
      <c r="B259" s="25" t="s">
        <v>4496</v>
      </c>
      <c r="C259" s="26" t="s">
        <v>3997</v>
      </c>
      <c r="D259" s="26" t="s">
        <v>4008</v>
      </c>
      <c r="E259" s="26" t="s">
        <v>4497</v>
      </c>
      <c r="F259" s="48"/>
    </row>
    <row r="260" ht="30" spans="1:6">
      <c r="A260" s="26">
        <v>12547</v>
      </c>
      <c r="B260" s="25" t="s">
        <v>4498</v>
      </c>
      <c r="C260" s="26" t="s">
        <v>3997</v>
      </c>
      <c r="D260" s="26" t="s">
        <v>4008</v>
      </c>
      <c r="E260" s="26" t="s">
        <v>4499</v>
      </c>
      <c r="F260" s="49"/>
    </row>
    <row r="261" ht="30" spans="1:6">
      <c r="A261" s="26">
        <v>12551</v>
      </c>
      <c r="B261" s="25" t="s">
        <v>4500</v>
      </c>
      <c r="C261" s="26" t="s">
        <v>3997</v>
      </c>
      <c r="D261" s="26" t="s">
        <v>4008</v>
      </c>
      <c r="E261" s="26" t="s">
        <v>4501</v>
      </c>
      <c r="F261" s="48"/>
    </row>
    <row r="262" ht="30" spans="1:6">
      <c r="A262" s="26">
        <v>12563</v>
      </c>
      <c r="B262" s="25" t="s">
        <v>4502</v>
      </c>
      <c r="C262" s="26" t="s">
        <v>3997</v>
      </c>
      <c r="D262" s="26" t="s">
        <v>4008</v>
      </c>
      <c r="E262" s="26" t="s">
        <v>4503</v>
      </c>
      <c r="F262" s="49"/>
    </row>
    <row r="263" ht="30" spans="1:6">
      <c r="A263" s="26">
        <v>12565</v>
      </c>
      <c r="B263" s="25" t="s">
        <v>4504</v>
      </c>
      <c r="C263" s="26" t="s">
        <v>3997</v>
      </c>
      <c r="D263" s="26" t="s">
        <v>4008</v>
      </c>
      <c r="E263" s="26" t="s">
        <v>4505</v>
      </c>
      <c r="F263" s="48"/>
    </row>
    <row r="264" ht="30" spans="1:6">
      <c r="A264" s="26">
        <v>12567</v>
      </c>
      <c r="B264" s="25" t="s">
        <v>4506</v>
      </c>
      <c r="C264" s="26" t="s">
        <v>3997</v>
      </c>
      <c r="D264" s="26" t="s">
        <v>4008</v>
      </c>
      <c r="E264" s="26" t="s">
        <v>4507</v>
      </c>
      <c r="F264" s="49"/>
    </row>
    <row r="265" ht="30" spans="1:6">
      <c r="A265" s="26">
        <v>12568</v>
      </c>
      <c r="B265" s="25" t="s">
        <v>4508</v>
      </c>
      <c r="C265" s="26" t="s">
        <v>3997</v>
      </c>
      <c r="D265" s="26" t="s">
        <v>4008</v>
      </c>
      <c r="E265" s="26" t="s">
        <v>4509</v>
      </c>
      <c r="F265" s="48"/>
    </row>
    <row r="266" ht="30" spans="1:6">
      <c r="A266" s="26">
        <v>11789</v>
      </c>
      <c r="B266" s="25" t="s">
        <v>4510</v>
      </c>
      <c r="C266" s="26" t="s">
        <v>3997</v>
      </c>
      <c r="D266" s="26" t="s">
        <v>4008</v>
      </c>
      <c r="E266" s="26" t="s">
        <v>4511</v>
      </c>
      <c r="F266" s="49"/>
    </row>
    <row r="267" ht="45" spans="1:6">
      <c r="A267" s="26">
        <v>20975</v>
      </c>
      <c r="B267" s="25" t="s">
        <v>4512</v>
      </c>
      <c r="C267" s="26" t="s">
        <v>3997</v>
      </c>
      <c r="D267" s="26" t="s">
        <v>4008</v>
      </c>
      <c r="E267" s="26" t="s">
        <v>4513</v>
      </c>
      <c r="F267" s="48"/>
    </row>
    <row r="268" ht="45" spans="1:6">
      <c r="A268" s="26">
        <v>20976</v>
      </c>
      <c r="B268" s="25" t="s">
        <v>4514</v>
      </c>
      <c r="C268" s="26" t="s">
        <v>3997</v>
      </c>
      <c r="D268" s="26" t="s">
        <v>4008</v>
      </c>
      <c r="E268" s="26" t="s">
        <v>4515</v>
      </c>
      <c r="F268" s="49"/>
    </row>
    <row r="269" ht="30" spans="1:6">
      <c r="A269" s="26">
        <v>40340</v>
      </c>
      <c r="B269" s="25" t="s">
        <v>4516</v>
      </c>
      <c r="C269" s="26" t="s">
        <v>3997</v>
      </c>
      <c r="D269" s="26" t="s">
        <v>3998</v>
      </c>
      <c r="E269" s="26" t="s">
        <v>4517</v>
      </c>
      <c r="F269" s="48"/>
    </row>
    <row r="270" ht="30" spans="1:6">
      <c r="A270" s="26">
        <v>40341</v>
      </c>
      <c r="B270" s="25" t="s">
        <v>4518</v>
      </c>
      <c r="C270" s="26" t="s">
        <v>3997</v>
      </c>
      <c r="D270" s="26" t="s">
        <v>3998</v>
      </c>
      <c r="E270" s="26" t="s">
        <v>4519</v>
      </c>
      <c r="F270" s="49"/>
    </row>
    <row r="271" ht="30" spans="1:6">
      <c r="A271" s="26">
        <v>40342</v>
      </c>
      <c r="B271" s="25" t="s">
        <v>4520</v>
      </c>
      <c r="C271" s="26" t="s">
        <v>3997</v>
      </c>
      <c r="D271" s="26" t="s">
        <v>3998</v>
      </c>
      <c r="E271" s="26" t="s">
        <v>4521</v>
      </c>
      <c r="F271" s="48"/>
    </row>
    <row r="272" ht="30" spans="1:6">
      <c r="A272" s="26">
        <v>40343</v>
      </c>
      <c r="B272" s="25" t="s">
        <v>4522</v>
      </c>
      <c r="C272" s="26" t="s">
        <v>3997</v>
      </c>
      <c r="D272" s="26" t="s">
        <v>3998</v>
      </c>
      <c r="E272" s="26" t="s">
        <v>4523</v>
      </c>
      <c r="F272" s="49"/>
    </row>
    <row r="273" ht="30" spans="1:6">
      <c r="A273" s="26">
        <v>40344</v>
      </c>
      <c r="B273" s="25" t="s">
        <v>4524</v>
      </c>
      <c r="C273" s="26" t="s">
        <v>3997</v>
      </c>
      <c r="D273" s="26" t="s">
        <v>3998</v>
      </c>
      <c r="E273" s="26" t="s">
        <v>4525</v>
      </c>
      <c r="F273" s="48"/>
    </row>
    <row r="274" ht="30" spans="1:6">
      <c r="A274" s="26">
        <v>40345</v>
      </c>
      <c r="B274" s="25" t="s">
        <v>4526</v>
      </c>
      <c r="C274" s="26" t="s">
        <v>3997</v>
      </c>
      <c r="D274" s="26" t="s">
        <v>3998</v>
      </c>
      <c r="E274" s="26" t="s">
        <v>4527</v>
      </c>
      <c r="F274" s="49"/>
    </row>
    <row r="275" ht="30" spans="1:6">
      <c r="A275" s="26">
        <v>40346</v>
      </c>
      <c r="B275" s="25" t="s">
        <v>4528</v>
      </c>
      <c r="C275" s="26" t="s">
        <v>3997</v>
      </c>
      <c r="D275" s="26" t="s">
        <v>3998</v>
      </c>
      <c r="E275" s="26" t="s">
        <v>4529</v>
      </c>
      <c r="F275" s="48"/>
    </row>
    <row r="276" ht="30" spans="1:6">
      <c r="A276" s="26">
        <v>40347</v>
      </c>
      <c r="B276" s="25" t="s">
        <v>4530</v>
      </c>
      <c r="C276" s="26" t="s">
        <v>3997</v>
      </c>
      <c r="D276" s="26" t="s">
        <v>3998</v>
      </c>
      <c r="E276" s="26" t="s">
        <v>4531</v>
      </c>
      <c r="F276" s="49"/>
    </row>
    <row r="277" ht="30" spans="1:6">
      <c r="A277" s="26">
        <v>38840</v>
      </c>
      <c r="B277" s="25" t="s">
        <v>4532</v>
      </c>
      <c r="C277" s="26" t="s">
        <v>3997</v>
      </c>
      <c r="D277" s="26" t="s">
        <v>4008</v>
      </c>
      <c r="E277" s="26" t="s">
        <v>4533</v>
      </c>
      <c r="F277" s="48"/>
    </row>
    <row r="278" ht="30" spans="1:6">
      <c r="A278" s="26">
        <v>38841</v>
      </c>
      <c r="B278" s="25" t="s">
        <v>4534</v>
      </c>
      <c r="C278" s="26" t="s">
        <v>3997</v>
      </c>
      <c r="D278" s="26" t="s">
        <v>4008</v>
      </c>
      <c r="E278" s="26" t="s">
        <v>4535</v>
      </c>
      <c r="F278" s="49"/>
    </row>
    <row r="279" ht="30" spans="1:6">
      <c r="A279" s="26">
        <v>38842</v>
      </c>
      <c r="B279" s="25" t="s">
        <v>4536</v>
      </c>
      <c r="C279" s="26" t="s">
        <v>3997</v>
      </c>
      <c r="D279" s="26" t="s">
        <v>4008</v>
      </c>
      <c r="E279" s="26" t="s">
        <v>4537</v>
      </c>
      <c r="F279" s="48"/>
    </row>
    <row r="280" ht="30" spans="1:6">
      <c r="A280" s="26">
        <v>38843</v>
      </c>
      <c r="B280" s="25" t="s">
        <v>4538</v>
      </c>
      <c r="C280" s="26" t="s">
        <v>3997</v>
      </c>
      <c r="D280" s="26" t="s">
        <v>4008</v>
      </c>
      <c r="E280" s="26" t="s">
        <v>4539</v>
      </c>
      <c r="F280" s="49"/>
    </row>
    <row r="281" ht="60" spans="1:6">
      <c r="A281" s="26">
        <v>13761</v>
      </c>
      <c r="B281" s="25" t="s">
        <v>4540</v>
      </c>
      <c r="C281" s="26" t="s">
        <v>3997</v>
      </c>
      <c r="D281" s="26" t="s">
        <v>4019</v>
      </c>
      <c r="E281" s="26" t="s">
        <v>4541</v>
      </c>
      <c r="F281" s="48"/>
    </row>
    <row r="282" ht="75" spans="1:6">
      <c r="A282" s="26">
        <v>12888</v>
      </c>
      <c r="B282" s="25" t="s">
        <v>4542</v>
      </c>
      <c r="C282" s="26" t="s">
        <v>4543</v>
      </c>
      <c r="D282" s="26" t="s">
        <v>4008</v>
      </c>
      <c r="E282" s="26" t="s">
        <v>4544</v>
      </c>
      <c r="F282" s="49"/>
    </row>
    <row r="283" ht="45" spans="1:6">
      <c r="A283" s="26">
        <v>12889</v>
      </c>
      <c r="B283" s="25" t="s">
        <v>4545</v>
      </c>
      <c r="C283" s="26" t="s">
        <v>4543</v>
      </c>
      <c r="D283" s="26" t="s">
        <v>4008</v>
      </c>
      <c r="E283" s="26" t="s">
        <v>4546</v>
      </c>
      <c r="F283" s="48"/>
    </row>
    <row r="284" ht="60" spans="1:6">
      <c r="A284" s="26">
        <v>4814</v>
      </c>
      <c r="B284" s="25" t="s">
        <v>4547</v>
      </c>
      <c r="C284" s="26" t="s">
        <v>3997</v>
      </c>
      <c r="D284" s="26" t="s">
        <v>4008</v>
      </c>
      <c r="E284" s="26" t="s">
        <v>4548</v>
      </c>
      <c r="F284" s="49"/>
    </row>
    <row r="285" ht="30" spans="1:6">
      <c r="A285" s="26">
        <v>25967</v>
      </c>
      <c r="B285" s="25" t="s">
        <v>4549</v>
      </c>
      <c r="C285" s="26" t="s">
        <v>3997</v>
      </c>
      <c r="D285" s="26" t="s">
        <v>4008</v>
      </c>
      <c r="E285" s="26" t="s">
        <v>4550</v>
      </c>
      <c r="F285" s="48"/>
    </row>
    <row r="286" spans="1:6">
      <c r="A286" s="26">
        <v>6122</v>
      </c>
      <c r="B286" s="25" t="s">
        <v>4551</v>
      </c>
      <c r="C286" s="26" t="s">
        <v>4011</v>
      </c>
      <c r="D286" s="26" t="s">
        <v>3998</v>
      </c>
      <c r="E286" s="26" t="s">
        <v>4552</v>
      </c>
      <c r="F286" s="49"/>
    </row>
    <row r="287" ht="30" spans="1:6">
      <c r="A287" s="26">
        <v>40810</v>
      </c>
      <c r="B287" s="25" t="s">
        <v>4553</v>
      </c>
      <c r="C287" s="26" t="s">
        <v>4356</v>
      </c>
      <c r="D287" s="26" t="s">
        <v>3998</v>
      </c>
      <c r="E287" s="26" t="s">
        <v>4554</v>
      </c>
      <c r="F287" s="48"/>
    </row>
    <row r="288" ht="30" spans="1:6">
      <c r="A288" s="26">
        <v>21100</v>
      </c>
      <c r="B288" s="25" t="s">
        <v>4555</v>
      </c>
      <c r="C288" s="26" t="s">
        <v>3997</v>
      </c>
      <c r="D288" s="26" t="s">
        <v>4008</v>
      </c>
      <c r="E288" s="26" t="s">
        <v>4556</v>
      </c>
      <c r="F288" s="49"/>
    </row>
    <row r="289" ht="60" spans="1:6">
      <c r="A289" s="26">
        <v>11816</v>
      </c>
      <c r="B289" s="25" t="s">
        <v>4557</v>
      </c>
      <c r="C289" s="26" t="s">
        <v>3997</v>
      </c>
      <c r="D289" s="26" t="s">
        <v>4008</v>
      </c>
      <c r="E289" s="26" t="s">
        <v>4558</v>
      </c>
      <c r="F289" s="48"/>
    </row>
    <row r="290" ht="60" spans="1:6">
      <c r="A290" s="26">
        <v>11814</v>
      </c>
      <c r="B290" s="25" t="s">
        <v>4559</v>
      </c>
      <c r="C290" s="26" t="s">
        <v>3997</v>
      </c>
      <c r="D290" s="26" t="s">
        <v>4008</v>
      </c>
      <c r="E290" s="26" t="s">
        <v>4560</v>
      </c>
      <c r="F290" s="49"/>
    </row>
    <row r="291" ht="75" spans="1:6">
      <c r="A291" s="26">
        <v>14186</v>
      </c>
      <c r="B291" s="25" t="s">
        <v>4561</v>
      </c>
      <c r="C291" s="26" t="s">
        <v>3997</v>
      </c>
      <c r="D291" s="26" t="s">
        <v>4008</v>
      </c>
      <c r="E291" s="26" t="s">
        <v>4562</v>
      </c>
      <c r="F291" s="48"/>
    </row>
    <row r="292" ht="60" spans="1:6">
      <c r="A292" s="26">
        <v>14185</v>
      </c>
      <c r="B292" s="25" t="s">
        <v>4563</v>
      </c>
      <c r="C292" s="26" t="s">
        <v>3997</v>
      </c>
      <c r="D292" s="26" t="s">
        <v>4008</v>
      </c>
      <c r="E292" s="26" t="s">
        <v>4564</v>
      </c>
      <c r="F292" s="49"/>
    </row>
    <row r="293" ht="60" spans="1:6">
      <c r="A293" s="26">
        <v>11811</v>
      </c>
      <c r="B293" s="25" t="s">
        <v>4565</v>
      </c>
      <c r="C293" s="26" t="s">
        <v>3997</v>
      </c>
      <c r="D293" s="26" t="s">
        <v>4008</v>
      </c>
      <c r="E293" s="26" t="s">
        <v>4566</v>
      </c>
      <c r="F293" s="48"/>
    </row>
    <row r="294" ht="30" spans="1:6">
      <c r="A294" s="26">
        <v>26038</v>
      </c>
      <c r="B294" s="25" t="s">
        <v>4567</v>
      </c>
      <c r="C294" s="26" t="s">
        <v>3997</v>
      </c>
      <c r="D294" s="26" t="s">
        <v>4008</v>
      </c>
      <c r="E294" s="26" t="s">
        <v>4568</v>
      </c>
      <c r="F294" s="49"/>
    </row>
    <row r="295" ht="45" spans="1:6">
      <c r="A295" s="26">
        <v>34482</v>
      </c>
      <c r="B295" s="25" t="s">
        <v>4569</v>
      </c>
      <c r="C295" s="26" t="s">
        <v>3997</v>
      </c>
      <c r="D295" s="26" t="s">
        <v>4008</v>
      </c>
      <c r="E295" s="26" t="s">
        <v>4570</v>
      </c>
      <c r="F295" s="48"/>
    </row>
    <row r="296" ht="45" spans="1:6">
      <c r="A296" s="26">
        <v>34469</v>
      </c>
      <c r="B296" s="25" t="s">
        <v>4571</v>
      </c>
      <c r="C296" s="26" t="s">
        <v>3997</v>
      </c>
      <c r="D296" s="26" t="s">
        <v>4008</v>
      </c>
      <c r="E296" s="26" t="s">
        <v>4572</v>
      </c>
      <c r="F296" s="49"/>
    </row>
    <row r="297" ht="45" spans="1:6">
      <c r="A297" s="26">
        <v>34472</v>
      </c>
      <c r="B297" s="25" t="s">
        <v>4573</v>
      </c>
      <c r="C297" s="26" t="s">
        <v>3997</v>
      </c>
      <c r="D297" s="26" t="s">
        <v>4008</v>
      </c>
      <c r="E297" s="26" t="s">
        <v>4574</v>
      </c>
      <c r="F297" s="48"/>
    </row>
    <row r="298" ht="45" spans="1:6">
      <c r="A298" s="26">
        <v>34476</v>
      </c>
      <c r="B298" s="25" t="s">
        <v>4575</v>
      </c>
      <c r="C298" s="26" t="s">
        <v>3997</v>
      </c>
      <c r="D298" s="26" t="s">
        <v>4008</v>
      </c>
      <c r="E298" s="26" t="s">
        <v>4576</v>
      </c>
      <c r="F298" s="49"/>
    </row>
    <row r="299" ht="45" spans="1:6">
      <c r="A299" s="26">
        <v>34477</v>
      </c>
      <c r="B299" s="25" t="s">
        <v>4577</v>
      </c>
      <c r="C299" s="26" t="s">
        <v>3997</v>
      </c>
      <c r="D299" s="26" t="s">
        <v>4008</v>
      </c>
      <c r="E299" s="26" t="s">
        <v>4578</v>
      </c>
      <c r="F299" s="48"/>
    </row>
    <row r="300" ht="30" spans="1:6">
      <c r="A300" s="26">
        <v>39847</v>
      </c>
      <c r="B300" s="25" t="s">
        <v>4579</v>
      </c>
      <c r="C300" s="26" t="s">
        <v>3997</v>
      </c>
      <c r="D300" s="26" t="s">
        <v>3998</v>
      </c>
      <c r="E300" s="26" t="s">
        <v>4580</v>
      </c>
      <c r="F300" s="49"/>
    </row>
    <row r="301" ht="30" spans="1:6">
      <c r="A301" s="26">
        <v>39844</v>
      </c>
      <c r="B301" s="25" t="s">
        <v>4581</v>
      </c>
      <c r="C301" s="26" t="s">
        <v>3997</v>
      </c>
      <c r="D301" s="26" t="s">
        <v>4019</v>
      </c>
      <c r="E301" s="26" t="s">
        <v>4582</v>
      </c>
      <c r="F301" s="48"/>
    </row>
    <row r="302" ht="30" spans="1:6">
      <c r="A302" s="26">
        <v>39845</v>
      </c>
      <c r="B302" s="25" t="s">
        <v>4583</v>
      </c>
      <c r="C302" s="26" t="s">
        <v>3997</v>
      </c>
      <c r="D302" s="26" t="s">
        <v>3998</v>
      </c>
      <c r="E302" s="26" t="s">
        <v>4584</v>
      </c>
      <c r="F302" s="49"/>
    </row>
    <row r="303" ht="30" spans="1:6">
      <c r="A303" s="26">
        <v>39846</v>
      </c>
      <c r="B303" s="25" t="s">
        <v>4585</v>
      </c>
      <c r="C303" s="26" t="s">
        <v>3997</v>
      </c>
      <c r="D303" s="26" t="s">
        <v>3998</v>
      </c>
      <c r="E303" s="26" t="s">
        <v>4586</v>
      </c>
      <c r="F303" s="48"/>
    </row>
    <row r="304" ht="30" spans="1:6">
      <c r="A304" s="26">
        <v>39838</v>
      </c>
      <c r="B304" s="25" t="s">
        <v>4587</v>
      </c>
      <c r="C304" s="26" t="s">
        <v>3997</v>
      </c>
      <c r="D304" s="26" t="s">
        <v>3998</v>
      </c>
      <c r="E304" s="26" t="s">
        <v>4588</v>
      </c>
      <c r="F304" s="49"/>
    </row>
    <row r="305" ht="30" spans="1:6">
      <c r="A305" s="26">
        <v>39839</v>
      </c>
      <c r="B305" s="25" t="s">
        <v>4589</v>
      </c>
      <c r="C305" s="26" t="s">
        <v>3997</v>
      </c>
      <c r="D305" s="26" t="s">
        <v>3998</v>
      </c>
      <c r="E305" s="26" t="s">
        <v>4590</v>
      </c>
      <c r="F305" s="48"/>
    </row>
    <row r="306" ht="30" spans="1:6">
      <c r="A306" s="26">
        <v>39840</v>
      </c>
      <c r="B306" s="25" t="s">
        <v>4591</v>
      </c>
      <c r="C306" s="26" t="s">
        <v>3997</v>
      </c>
      <c r="D306" s="26" t="s">
        <v>3998</v>
      </c>
      <c r="E306" s="26" t="s">
        <v>4592</v>
      </c>
      <c r="F306" s="49"/>
    </row>
    <row r="307" ht="30" spans="1:6">
      <c r="A307" s="26">
        <v>39841</v>
      </c>
      <c r="B307" s="25" t="s">
        <v>4593</v>
      </c>
      <c r="C307" s="26" t="s">
        <v>3997</v>
      </c>
      <c r="D307" s="26" t="s">
        <v>3998</v>
      </c>
      <c r="E307" s="26" t="s">
        <v>4594</v>
      </c>
      <c r="F307" s="48"/>
    </row>
    <row r="308" ht="30" spans="1:6">
      <c r="A308" s="26">
        <v>39842</v>
      </c>
      <c r="B308" s="25" t="s">
        <v>4595</v>
      </c>
      <c r="C308" s="26" t="s">
        <v>3997</v>
      </c>
      <c r="D308" s="26" t="s">
        <v>3998</v>
      </c>
      <c r="E308" s="26" t="s">
        <v>4596</v>
      </c>
      <c r="F308" s="49"/>
    </row>
    <row r="309" ht="30" spans="1:6">
      <c r="A309" s="26">
        <v>39843</v>
      </c>
      <c r="B309" s="25" t="s">
        <v>4597</v>
      </c>
      <c r="C309" s="26" t="s">
        <v>3997</v>
      </c>
      <c r="D309" s="26" t="s">
        <v>3998</v>
      </c>
      <c r="E309" s="26" t="s">
        <v>4598</v>
      </c>
      <c r="F309" s="48"/>
    </row>
    <row r="310" ht="30" spans="1:6">
      <c r="A310" s="26">
        <v>39580</v>
      </c>
      <c r="B310" s="25" t="s">
        <v>4599</v>
      </c>
      <c r="C310" s="26" t="s">
        <v>3997</v>
      </c>
      <c r="D310" s="26" t="s">
        <v>3998</v>
      </c>
      <c r="E310" s="26" t="s">
        <v>4600</v>
      </c>
      <c r="F310" s="49"/>
    </row>
    <row r="311" ht="30" spans="1:6">
      <c r="A311" s="26">
        <v>39577</v>
      </c>
      <c r="B311" s="25" t="s">
        <v>4601</v>
      </c>
      <c r="C311" s="26" t="s">
        <v>3997</v>
      </c>
      <c r="D311" s="26" t="s">
        <v>3998</v>
      </c>
      <c r="E311" s="26" t="s">
        <v>4602</v>
      </c>
      <c r="F311" s="48"/>
    </row>
    <row r="312" ht="30" spans="1:6">
      <c r="A312" s="26">
        <v>39578</v>
      </c>
      <c r="B312" s="25" t="s">
        <v>4603</v>
      </c>
      <c r="C312" s="26" t="s">
        <v>3997</v>
      </c>
      <c r="D312" s="26" t="s">
        <v>3998</v>
      </c>
      <c r="E312" s="26" t="s">
        <v>4604</v>
      </c>
      <c r="F312" s="49"/>
    </row>
    <row r="313" ht="30" spans="1:6">
      <c r="A313" s="26">
        <v>39579</v>
      </c>
      <c r="B313" s="25" t="s">
        <v>4605</v>
      </c>
      <c r="C313" s="26" t="s">
        <v>3997</v>
      </c>
      <c r="D313" s="26" t="s">
        <v>3998</v>
      </c>
      <c r="E313" s="26" t="s">
        <v>4606</v>
      </c>
      <c r="F313" s="48"/>
    </row>
    <row r="314" ht="30" spans="1:6">
      <c r="A314" s="26">
        <v>39557</v>
      </c>
      <c r="B314" s="25" t="s">
        <v>4607</v>
      </c>
      <c r="C314" s="26" t="s">
        <v>3997</v>
      </c>
      <c r="D314" s="26" t="s">
        <v>3998</v>
      </c>
      <c r="E314" s="26" t="s">
        <v>4608</v>
      </c>
      <c r="F314" s="49"/>
    </row>
    <row r="315" ht="30" spans="1:6">
      <c r="A315" s="26">
        <v>39558</v>
      </c>
      <c r="B315" s="25" t="s">
        <v>4609</v>
      </c>
      <c r="C315" s="26" t="s">
        <v>3997</v>
      </c>
      <c r="D315" s="26" t="s">
        <v>3998</v>
      </c>
      <c r="E315" s="26" t="s">
        <v>4610</v>
      </c>
      <c r="F315" s="48"/>
    </row>
    <row r="316" ht="30" spans="1:6">
      <c r="A316" s="26">
        <v>39559</v>
      </c>
      <c r="B316" s="25" t="s">
        <v>4611</v>
      </c>
      <c r="C316" s="26" t="s">
        <v>3997</v>
      </c>
      <c r="D316" s="26" t="s">
        <v>3998</v>
      </c>
      <c r="E316" s="26" t="s">
        <v>4612</v>
      </c>
      <c r="F316" s="49"/>
    </row>
    <row r="317" ht="30" spans="1:6">
      <c r="A317" s="26">
        <v>39560</v>
      </c>
      <c r="B317" s="25" t="s">
        <v>4613</v>
      </c>
      <c r="C317" s="26" t="s">
        <v>3997</v>
      </c>
      <c r="D317" s="26" t="s">
        <v>3998</v>
      </c>
      <c r="E317" s="26" t="s">
        <v>4614</v>
      </c>
      <c r="F317" s="48"/>
    </row>
    <row r="318" ht="30" spans="1:6">
      <c r="A318" s="26">
        <v>39561</v>
      </c>
      <c r="B318" s="25" t="s">
        <v>4615</v>
      </c>
      <c r="C318" s="26" t="s">
        <v>3997</v>
      </c>
      <c r="D318" s="26" t="s">
        <v>3998</v>
      </c>
      <c r="E318" s="26" t="s">
        <v>4616</v>
      </c>
      <c r="F318" s="49"/>
    </row>
    <row r="319" ht="30" spans="1:6">
      <c r="A319" s="26">
        <v>39556</v>
      </c>
      <c r="B319" s="25" t="s">
        <v>4617</v>
      </c>
      <c r="C319" s="26" t="s">
        <v>3997</v>
      </c>
      <c r="D319" s="26" t="s">
        <v>3998</v>
      </c>
      <c r="E319" s="26" t="s">
        <v>4618</v>
      </c>
      <c r="F319" s="48"/>
    </row>
    <row r="320" ht="30" spans="1:6">
      <c r="A320" s="26">
        <v>39555</v>
      </c>
      <c r="B320" s="25" t="s">
        <v>4619</v>
      </c>
      <c r="C320" s="26" t="s">
        <v>3997</v>
      </c>
      <c r="D320" s="26" t="s">
        <v>3998</v>
      </c>
      <c r="E320" s="26" t="s">
        <v>4620</v>
      </c>
      <c r="F320" s="49"/>
    </row>
    <row r="321" ht="30" spans="1:6">
      <c r="A321" s="26">
        <v>39548</v>
      </c>
      <c r="B321" s="25" t="s">
        <v>4621</v>
      </c>
      <c r="C321" s="26" t="s">
        <v>3997</v>
      </c>
      <c r="D321" s="26" t="s">
        <v>3998</v>
      </c>
      <c r="E321" s="26" t="s">
        <v>4622</v>
      </c>
      <c r="F321" s="48"/>
    </row>
    <row r="322" ht="30" spans="1:6">
      <c r="A322" s="26">
        <v>39554</v>
      </c>
      <c r="B322" s="25" t="s">
        <v>4623</v>
      </c>
      <c r="C322" s="26" t="s">
        <v>3997</v>
      </c>
      <c r="D322" s="26" t="s">
        <v>3998</v>
      </c>
      <c r="E322" s="26" t="s">
        <v>4624</v>
      </c>
      <c r="F322" s="49"/>
    </row>
    <row r="323" ht="30" spans="1:6">
      <c r="A323" s="26">
        <v>39550</v>
      </c>
      <c r="B323" s="25" t="s">
        <v>4625</v>
      </c>
      <c r="C323" s="26" t="s">
        <v>3997</v>
      </c>
      <c r="D323" s="26" t="s">
        <v>3998</v>
      </c>
      <c r="E323" s="26" t="s">
        <v>4626</v>
      </c>
      <c r="F323" s="48"/>
    </row>
    <row r="324" ht="30" spans="1:6">
      <c r="A324" s="26">
        <v>39551</v>
      </c>
      <c r="B324" s="25" t="s">
        <v>4627</v>
      </c>
      <c r="C324" s="26" t="s">
        <v>3997</v>
      </c>
      <c r="D324" s="26" t="s">
        <v>3998</v>
      </c>
      <c r="E324" s="26" t="s">
        <v>4628</v>
      </c>
      <c r="F324" s="49"/>
    </row>
    <row r="325" ht="30" spans="1:6">
      <c r="A325" s="26">
        <v>39826</v>
      </c>
      <c r="B325" s="25" t="s">
        <v>4629</v>
      </c>
      <c r="C325" s="26" t="s">
        <v>3997</v>
      </c>
      <c r="D325" s="26" t="s">
        <v>3998</v>
      </c>
      <c r="E325" s="26" t="s">
        <v>4630</v>
      </c>
      <c r="F325" s="48"/>
    </row>
    <row r="326" ht="30" spans="1:6">
      <c r="A326" s="26">
        <v>10700</v>
      </c>
      <c r="B326" s="25" t="s">
        <v>4631</v>
      </c>
      <c r="C326" s="26" t="s">
        <v>3997</v>
      </c>
      <c r="D326" s="26" t="s">
        <v>4008</v>
      </c>
      <c r="E326" s="26" t="s">
        <v>4632</v>
      </c>
      <c r="F326" s="49"/>
    </row>
    <row r="327" ht="30" spans="1:6">
      <c r="A327" s="26">
        <v>346</v>
      </c>
      <c r="B327" s="25" t="s">
        <v>4633</v>
      </c>
      <c r="C327" s="26" t="s">
        <v>4118</v>
      </c>
      <c r="D327" s="26" t="s">
        <v>3998</v>
      </c>
      <c r="E327" s="26" t="s">
        <v>4634</v>
      </c>
      <c r="F327" s="48"/>
    </row>
    <row r="328" ht="30" spans="1:6">
      <c r="A328" s="26">
        <v>3312</v>
      </c>
      <c r="B328" s="25" t="s">
        <v>4635</v>
      </c>
      <c r="C328" s="26" t="s">
        <v>4118</v>
      </c>
      <c r="D328" s="26" t="s">
        <v>4008</v>
      </c>
      <c r="E328" s="26" t="s">
        <v>4636</v>
      </c>
      <c r="F328" s="49"/>
    </row>
    <row r="329" ht="30" spans="1:6">
      <c r="A329" s="26">
        <v>339</v>
      </c>
      <c r="B329" s="25" t="s">
        <v>4637</v>
      </c>
      <c r="C329" s="26" t="s">
        <v>4111</v>
      </c>
      <c r="D329" s="26" t="s">
        <v>3998</v>
      </c>
      <c r="E329" s="26" t="s">
        <v>4638</v>
      </c>
      <c r="F329" s="48"/>
    </row>
    <row r="330" ht="30" spans="1:6">
      <c r="A330" s="26">
        <v>340</v>
      </c>
      <c r="B330" s="25" t="s">
        <v>4639</v>
      </c>
      <c r="C330" s="26" t="s">
        <v>4111</v>
      </c>
      <c r="D330" s="26" t="s">
        <v>3998</v>
      </c>
      <c r="E330" s="26" t="s">
        <v>4640</v>
      </c>
      <c r="F330" s="49"/>
    </row>
    <row r="331" spans="1:6">
      <c r="A331" s="26">
        <v>338</v>
      </c>
      <c r="B331" s="25" t="s">
        <v>4641</v>
      </c>
      <c r="C331" s="26" t="s">
        <v>4118</v>
      </c>
      <c r="D331" s="26" t="s">
        <v>3998</v>
      </c>
      <c r="E331" s="26" t="s">
        <v>4642</v>
      </c>
      <c r="F331" s="48"/>
    </row>
    <row r="332" ht="30" spans="1:6">
      <c r="A332" s="26">
        <v>334</v>
      </c>
      <c r="B332" s="25" t="s">
        <v>4643</v>
      </c>
      <c r="C332" s="26" t="s">
        <v>4118</v>
      </c>
      <c r="D332" s="26" t="s">
        <v>3998</v>
      </c>
      <c r="E332" s="26" t="s">
        <v>4644</v>
      </c>
      <c r="F332" s="49"/>
    </row>
    <row r="333" ht="30" spans="1:6">
      <c r="A333" s="26">
        <v>335</v>
      </c>
      <c r="B333" s="25" t="s">
        <v>4645</v>
      </c>
      <c r="C333" s="26" t="s">
        <v>4118</v>
      </c>
      <c r="D333" s="26" t="s">
        <v>3998</v>
      </c>
      <c r="E333" s="26" t="s">
        <v>4646</v>
      </c>
      <c r="F333" s="48"/>
    </row>
    <row r="334" ht="30" spans="1:6">
      <c r="A334" s="26">
        <v>342</v>
      </c>
      <c r="B334" s="25" t="s">
        <v>4647</v>
      </c>
      <c r="C334" s="26" t="s">
        <v>4118</v>
      </c>
      <c r="D334" s="26" t="s">
        <v>3998</v>
      </c>
      <c r="E334" s="26" t="s">
        <v>4648</v>
      </c>
      <c r="F334" s="49"/>
    </row>
    <row r="335" ht="30" spans="1:6">
      <c r="A335" s="26">
        <v>333</v>
      </c>
      <c r="B335" s="25" t="s">
        <v>4649</v>
      </c>
      <c r="C335" s="26" t="s">
        <v>4118</v>
      </c>
      <c r="D335" s="26" t="s">
        <v>4019</v>
      </c>
      <c r="E335" s="26" t="s">
        <v>4650</v>
      </c>
      <c r="F335" s="48"/>
    </row>
    <row r="336" ht="30" spans="1:6">
      <c r="A336" s="26">
        <v>343</v>
      </c>
      <c r="B336" s="25" t="s">
        <v>4651</v>
      </c>
      <c r="C336" s="26" t="s">
        <v>4111</v>
      </c>
      <c r="D336" s="26" t="s">
        <v>3998</v>
      </c>
      <c r="E336" s="26" t="s">
        <v>4086</v>
      </c>
      <c r="F336" s="49"/>
    </row>
    <row r="337" ht="30" spans="1:6">
      <c r="A337" s="26">
        <v>344</v>
      </c>
      <c r="B337" s="25" t="s">
        <v>4652</v>
      </c>
      <c r="C337" s="26" t="s">
        <v>4118</v>
      </c>
      <c r="D337" s="26" t="s">
        <v>3998</v>
      </c>
      <c r="E337" s="26" t="s">
        <v>4653</v>
      </c>
      <c r="F337" s="48"/>
    </row>
    <row r="338" ht="30" spans="1:6">
      <c r="A338" s="26">
        <v>345</v>
      </c>
      <c r="B338" s="25" t="s">
        <v>4654</v>
      </c>
      <c r="C338" s="26" t="s">
        <v>4118</v>
      </c>
      <c r="D338" s="26" t="s">
        <v>3998</v>
      </c>
      <c r="E338" s="26" t="s">
        <v>4655</v>
      </c>
      <c r="F338" s="49"/>
    </row>
    <row r="339" ht="30" spans="1:6">
      <c r="A339" s="26">
        <v>341</v>
      </c>
      <c r="B339" s="25" t="s">
        <v>4654</v>
      </c>
      <c r="C339" s="26" t="s">
        <v>4111</v>
      </c>
      <c r="D339" s="26" t="s">
        <v>3998</v>
      </c>
      <c r="E339" s="26" t="s">
        <v>4038</v>
      </c>
      <c r="F339" s="48"/>
    </row>
    <row r="340" ht="30" spans="1:6">
      <c r="A340" s="26">
        <v>11107</v>
      </c>
      <c r="B340" s="25" t="s">
        <v>4656</v>
      </c>
      <c r="C340" s="26" t="s">
        <v>4118</v>
      </c>
      <c r="D340" s="26" t="s">
        <v>3998</v>
      </c>
      <c r="E340" s="26" t="s">
        <v>4657</v>
      </c>
      <c r="F340" s="49"/>
    </row>
    <row r="341" ht="30" spans="1:6">
      <c r="A341" s="26">
        <v>3313</v>
      </c>
      <c r="B341" s="25" t="s">
        <v>4658</v>
      </c>
      <c r="C341" s="26" t="s">
        <v>4118</v>
      </c>
      <c r="D341" s="26" t="s">
        <v>4008</v>
      </c>
      <c r="E341" s="26" t="s">
        <v>4659</v>
      </c>
      <c r="F341" s="48"/>
    </row>
    <row r="342" ht="30" spans="1:6">
      <c r="A342" s="26">
        <v>34562</v>
      </c>
      <c r="B342" s="25" t="s">
        <v>4660</v>
      </c>
      <c r="C342" s="26" t="s">
        <v>4118</v>
      </c>
      <c r="D342" s="26" t="s">
        <v>3998</v>
      </c>
      <c r="E342" s="26" t="s">
        <v>4661</v>
      </c>
      <c r="F342" s="49"/>
    </row>
    <row r="343" ht="30" spans="1:6">
      <c r="A343" s="26">
        <v>337</v>
      </c>
      <c r="B343" s="25" t="s">
        <v>4662</v>
      </c>
      <c r="C343" s="26" t="s">
        <v>4118</v>
      </c>
      <c r="D343" s="26" t="s">
        <v>4019</v>
      </c>
      <c r="E343" s="26" t="s">
        <v>4663</v>
      </c>
      <c r="F343" s="48"/>
    </row>
    <row r="344" ht="30" spans="1:6">
      <c r="A344" s="26">
        <v>369</v>
      </c>
      <c r="B344" s="25" t="s">
        <v>4664</v>
      </c>
      <c r="C344" s="26" t="s">
        <v>4018</v>
      </c>
      <c r="D344" s="26" t="s">
        <v>3998</v>
      </c>
      <c r="E344" s="26" t="s">
        <v>4665</v>
      </c>
      <c r="F344" s="49"/>
    </row>
    <row r="345" ht="30" spans="1:6">
      <c r="A345" s="26">
        <v>366</v>
      </c>
      <c r="B345" s="25" t="s">
        <v>4666</v>
      </c>
      <c r="C345" s="26" t="s">
        <v>4018</v>
      </c>
      <c r="D345" s="26" t="s">
        <v>4019</v>
      </c>
      <c r="E345" s="26" t="s">
        <v>4667</v>
      </c>
      <c r="F345" s="48"/>
    </row>
    <row r="346" ht="30" spans="1:6">
      <c r="A346" s="26">
        <v>367</v>
      </c>
      <c r="B346" s="25" t="s">
        <v>4668</v>
      </c>
      <c r="C346" s="26" t="s">
        <v>4018</v>
      </c>
      <c r="D346" s="26" t="s">
        <v>4019</v>
      </c>
      <c r="E346" s="26" t="s">
        <v>4669</v>
      </c>
      <c r="F346" s="49"/>
    </row>
    <row r="347" ht="30" spans="1:6">
      <c r="A347" s="26">
        <v>370</v>
      </c>
      <c r="B347" s="25" t="s">
        <v>4670</v>
      </c>
      <c r="C347" s="26" t="s">
        <v>4018</v>
      </c>
      <c r="D347" s="26" t="s">
        <v>4019</v>
      </c>
      <c r="E347" s="26" t="s">
        <v>4667</v>
      </c>
      <c r="F347" s="48"/>
    </row>
    <row r="348" ht="45" spans="1:6">
      <c r="A348" s="26">
        <v>368</v>
      </c>
      <c r="B348" s="25" t="s">
        <v>4671</v>
      </c>
      <c r="C348" s="26" t="s">
        <v>4018</v>
      </c>
      <c r="D348" s="26" t="s">
        <v>3998</v>
      </c>
      <c r="E348" s="26" t="s">
        <v>4672</v>
      </c>
      <c r="F348" s="49"/>
    </row>
    <row r="349" ht="45" spans="1:6">
      <c r="A349" s="26">
        <v>11075</v>
      </c>
      <c r="B349" s="25" t="s">
        <v>4673</v>
      </c>
      <c r="C349" s="26" t="s">
        <v>4018</v>
      </c>
      <c r="D349" s="26" t="s">
        <v>3998</v>
      </c>
      <c r="E349" s="26" t="s">
        <v>4674</v>
      </c>
      <c r="F349" s="48"/>
    </row>
    <row r="350" ht="45" spans="1:6">
      <c r="A350" s="26">
        <v>11076</v>
      </c>
      <c r="B350" s="25" t="s">
        <v>4675</v>
      </c>
      <c r="C350" s="26" t="s">
        <v>4018</v>
      </c>
      <c r="D350" s="26" t="s">
        <v>3998</v>
      </c>
      <c r="E350" s="26" t="s">
        <v>4676</v>
      </c>
      <c r="F350" s="49"/>
    </row>
    <row r="351" spans="1:6">
      <c r="A351" s="26">
        <v>1381</v>
      </c>
      <c r="B351" s="25" t="s">
        <v>4677</v>
      </c>
      <c r="C351" s="26" t="s">
        <v>4118</v>
      </c>
      <c r="D351" s="26" t="s">
        <v>4019</v>
      </c>
      <c r="E351" s="26" t="s">
        <v>4084</v>
      </c>
      <c r="F351" s="48"/>
    </row>
    <row r="352" spans="1:6">
      <c r="A352" s="26">
        <v>34353</v>
      </c>
      <c r="B352" s="25" t="s">
        <v>4678</v>
      </c>
      <c r="C352" s="26" t="s">
        <v>4118</v>
      </c>
      <c r="D352" s="26" t="s">
        <v>3998</v>
      </c>
      <c r="E352" s="26" t="s">
        <v>4679</v>
      </c>
      <c r="F352" s="49"/>
    </row>
    <row r="353" spans="1:6">
      <c r="A353" s="26">
        <v>37595</v>
      </c>
      <c r="B353" s="25" t="s">
        <v>4680</v>
      </c>
      <c r="C353" s="26" t="s">
        <v>4118</v>
      </c>
      <c r="D353" s="26" t="s">
        <v>3998</v>
      </c>
      <c r="E353" s="26" t="s">
        <v>4681</v>
      </c>
      <c r="F353" s="48"/>
    </row>
    <row r="354" spans="1:6">
      <c r="A354" s="26">
        <v>37596</v>
      </c>
      <c r="B354" s="25" t="s">
        <v>4682</v>
      </c>
      <c r="C354" s="26" t="s">
        <v>4118</v>
      </c>
      <c r="D354" s="26" t="s">
        <v>3998</v>
      </c>
      <c r="E354" s="26" t="s">
        <v>4683</v>
      </c>
      <c r="F354" s="49"/>
    </row>
    <row r="355" ht="45" spans="1:6">
      <c r="A355" s="26">
        <v>371</v>
      </c>
      <c r="B355" s="25" t="s">
        <v>4684</v>
      </c>
      <c r="C355" s="26" t="s">
        <v>4118</v>
      </c>
      <c r="D355" s="26" t="s">
        <v>3998</v>
      </c>
      <c r="E355" s="26" t="s">
        <v>4685</v>
      </c>
      <c r="F355" s="48"/>
    </row>
    <row r="356" ht="30" spans="1:6">
      <c r="A356" s="26">
        <v>37553</v>
      </c>
      <c r="B356" s="25" t="s">
        <v>4686</v>
      </c>
      <c r="C356" s="26" t="s">
        <v>4118</v>
      </c>
      <c r="D356" s="26" t="s">
        <v>3998</v>
      </c>
      <c r="E356" s="26" t="s">
        <v>4687</v>
      </c>
      <c r="F356" s="49"/>
    </row>
    <row r="357" ht="30" spans="1:6">
      <c r="A357" s="26">
        <v>37552</v>
      </c>
      <c r="B357" s="25" t="s">
        <v>4688</v>
      </c>
      <c r="C357" s="26" t="s">
        <v>4118</v>
      </c>
      <c r="D357" s="26" t="s">
        <v>3998</v>
      </c>
      <c r="E357" s="26" t="s">
        <v>4689</v>
      </c>
      <c r="F357" s="48"/>
    </row>
    <row r="358" ht="30" spans="1:6">
      <c r="A358" s="26">
        <v>36880</v>
      </c>
      <c r="B358" s="25" t="s">
        <v>4690</v>
      </c>
      <c r="C358" s="26" t="s">
        <v>4118</v>
      </c>
      <c r="D358" s="26" t="s">
        <v>3998</v>
      </c>
      <c r="E358" s="26" t="s">
        <v>4691</v>
      </c>
      <c r="F358" s="49"/>
    </row>
    <row r="359" spans="1:6">
      <c r="A359" s="26">
        <v>34355</v>
      </c>
      <c r="B359" s="25" t="s">
        <v>4692</v>
      </c>
      <c r="C359" s="26" t="s">
        <v>4118</v>
      </c>
      <c r="D359" s="26" t="s">
        <v>3998</v>
      </c>
      <c r="E359" s="26" t="s">
        <v>4030</v>
      </c>
      <c r="F359" s="48"/>
    </row>
    <row r="360" ht="30" spans="1:6">
      <c r="A360" s="26">
        <v>130</v>
      </c>
      <c r="B360" s="25" t="s">
        <v>4693</v>
      </c>
      <c r="C360" s="26" t="s">
        <v>4118</v>
      </c>
      <c r="D360" s="26" t="s">
        <v>3998</v>
      </c>
      <c r="E360" s="26" t="s">
        <v>4694</v>
      </c>
      <c r="F360" s="49"/>
    </row>
    <row r="361" ht="45" spans="1:6">
      <c r="A361" s="26">
        <v>135</v>
      </c>
      <c r="B361" s="25" t="s">
        <v>4695</v>
      </c>
      <c r="C361" s="26" t="s">
        <v>4118</v>
      </c>
      <c r="D361" s="26" t="s">
        <v>3998</v>
      </c>
      <c r="E361" s="26" t="s">
        <v>4325</v>
      </c>
      <c r="F361" s="48"/>
    </row>
    <row r="362" spans="1:6">
      <c r="A362" s="26">
        <v>36886</v>
      </c>
      <c r="B362" s="25" t="s">
        <v>4696</v>
      </c>
      <c r="C362" s="26" t="s">
        <v>4118</v>
      </c>
      <c r="D362" s="26" t="s">
        <v>3998</v>
      </c>
      <c r="E362" s="26" t="s">
        <v>4697</v>
      </c>
      <c r="F362" s="49"/>
    </row>
    <row r="363" ht="30" spans="1:6">
      <c r="A363" s="26">
        <v>374</v>
      </c>
      <c r="B363" s="25" t="s">
        <v>4698</v>
      </c>
      <c r="C363" s="26" t="s">
        <v>4118</v>
      </c>
      <c r="D363" s="26" t="s">
        <v>3998</v>
      </c>
      <c r="E363" s="26" t="s">
        <v>4699</v>
      </c>
      <c r="F363" s="48"/>
    </row>
    <row r="364" ht="45" spans="1:6">
      <c r="A364" s="26">
        <v>38546</v>
      </c>
      <c r="B364" s="25" t="s">
        <v>4700</v>
      </c>
      <c r="C364" s="26" t="s">
        <v>4018</v>
      </c>
      <c r="D364" s="26" t="s">
        <v>3998</v>
      </c>
      <c r="E364" s="26" t="s">
        <v>4701</v>
      </c>
      <c r="F364" s="49"/>
    </row>
    <row r="365" spans="1:6">
      <c r="A365" s="26">
        <v>34549</v>
      </c>
      <c r="B365" s="25" t="s">
        <v>4702</v>
      </c>
      <c r="C365" s="26" t="s">
        <v>4018</v>
      </c>
      <c r="D365" s="26" t="s">
        <v>3998</v>
      </c>
      <c r="E365" s="26" t="s">
        <v>4703</v>
      </c>
      <c r="F365" s="48"/>
    </row>
    <row r="366" ht="30" spans="1:6">
      <c r="A366" s="26">
        <v>6081</v>
      </c>
      <c r="B366" s="25" t="s">
        <v>4704</v>
      </c>
      <c r="C366" s="26" t="s">
        <v>4018</v>
      </c>
      <c r="D366" s="26" t="s">
        <v>3998</v>
      </c>
      <c r="E366" s="26" t="s">
        <v>4705</v>
      </c>
      <c r="F366" s="49"/>
    </row>
    <row r="367" ht="30" spans="1:6">
      <c r="A367" s="26">
        <v>6077</v>
      </c>
      <c r="B367" s="25" t="s">
        <v>4706</v>
      </c>
      <c r="C367" s="26" t="s">
        <v>4018</v>
      </c>
      <c r="D367" s="26" t="s">
        <v>3998</v>
      </c>
      <c r="E367" s="26" t="s">
        <v>4707</v>
      </c>
      <c r="F367" s="48"/>
    </row>
    <row r="368" ht="45" spans="1:6">
      <c r="A368" s="26">
        <v>6079</v>
      </c>
      <c r="B368" s="25" t="s">
        <v>4708</v>
      </c>
      <c r="C368" s="26" t="s">
        <v>4018</v>
      </c>
      <c r="D368" s="26" t="s">
        <v>3998</v>
      </c>
      <c r="E368" s="26" t="s">
        <v>4657</v>
      </c>
      <c r="F368" s="49"/>
    </row>
    <row r="369" ht="45" spans="1:6">
      <c r="A369" s="26">
        <v>1091</v>
      </c>
      <c r="B369" s="25" t="s">
        <v>4709</v>
      </c>
      <c r="C369" s="26" t="s">
        <v>3997</v>
      </c>
      <c r="D369" s="26" t="s">
        <v>4008</v>
      </c>
      <c r="E369" s="26" t="s">
        <v>4710</v>
      </c>
      <c r="F369" s="48"/>
    </row>
    <row r="370" ht="45" spans="1:6">
      <c r="A370" s="26">
        <v>1094</v>
      </c>
      <c r="B370" s="25" t="s">
        <v>4711</v>
      </c>
      <c r="C370" s="26" t="s">
        <v>3997</v>
      </c>
      <c r="D370" s="26" t="s">
        <v>4008</v>
      </c>
      <c r="E370" s="26" t="s">
        <v>4712</v>
      </c>
      <c r="F370" s="49"/>
    </row>
    <row r="371" ht="45" spans="1:6">
      <c r="A371" s="26">
        <v>1095</v>
      </c>
      <c r="B371" s="25" t="s">
        <v>4713</v>
      </c>
      <c r="C371" s="26" t="s">
        <v>3997</v>
      </c>
      <c r="D371" s="26" t="s">
        <v>4008</v>
      </c>
      <c r="E371" s="26" t="s">
        <v>4714</v>
      </c>
      <c r="F371" s="48"/>
    </row>
    <row r="372" ht="45" spans="1:6">
      <c r="A372" s="26">
        <v>1092</v>
      </c>
      <c r="B372" s="25" t="s">
        <v>4715</v>
      </c>
      <c r="C372" s="26" t="s">
        <v>3997</v>
      </c>
      <c r="D372" s="26" t="s">
        <v>4008</v>
      </c>
      <c r="E372" s="26" t="s">
        <v>4716</v>
      </c>
      <c r="F372" s="49"/>
    </row>
    <row r="373" ht="45" spans="1:6">
      <c r="A373" s="26">
        <v>1093</v>
      </c>
      <c r="B373" s="25" t="s">
        <v>4717</v>
      </c>
      <c r="C373" s="26" t="s">
        <v>3997</v>
      </c>
      <c r="D373" s="26" t="s">
        <v>4008</v>
      </c>
      <c r="E373" s="26" t="s">
        <v>4718</v>
      </c>
      <c r="F373" s="48"/>
    </row>
    <row r="374" ht="45" spans="1:6">
      <c r="A374" s="26">
        <v>1090</v>
      </c>
      <c r="B374" s="25" t="s">
        <v>4719</v>
      </c>
      <c r="C374" s="26" t="s">
        <v>3997</v>
      </c>
      <c r="D374" s="26" t="s">
        <v>4008</v>
      </c>
      <c r="E374" s="26" t="s">
        <v>4720</v>
      </c>
      <c r="F374" s="49"/>
    </row>
    <row r="375" ht="45" spans="1:6">
      <c r="A375" s="26">
        <v>1096</v>
      </c>
      <c r="B375" s="25" t="s">
        <v>4721</v>
      </c>
      <c r="C375" s="26" t="s">
        <v>3997</v>
      </c>
      <c r="D375" s="26" t="s">
        <v>4008</v>
      </c>
      <c r="E375" s="26" t="s">
        <v>4722</v>
      </c>
      <c r="F375" s="48"/>
    </row>
    <row r="376" ht="45" spans="1:6">
      <c r="A376" s="26">
        <v>1097</v>
      </c>
      <c r="B376" s="25" t="s">
        <v>4723</v>
      </c>
      <c r="C376" s="26" t="s">
        <v>3997</v>
      </c>
      <c r="D376" s="26" t="s">
        <v>4008</v>
      </c>
      <c r="E376" s="26" t="s">
        <v>4724</v>
      </c>
      <c r="F376" s="49"/>
    </row>
    <row r="377" spans="1:6">
      <c r="A377" s="26">
        <v>378</v>
      </c>
      <c r="B377" s="25" t="s">
        <v>1395</v>
      </c>
      <c r="C377" s="26" t="s">
        <v>4011</v>
      </c>
      <c r="D377" s="26" t="s">
        <v>3998</v>
      </c>
      <c r="E377" s="26" t="s">
        <v>4642</v>
      </c>
      <c r="F377" s="48"/>
    </row>
    <row r="378" spans="1:6">
      <c r="A378" s="26">
        <v>40911</v>
      </c>
      <c r="B378" s="25" t="s">
        <v>4725</v>
      </c>
      <c r="C378" s="26" t="s">
        <v>4356</v>
      </c>
      <c r="D378" s="26" t="s">
        <v>3998</v>
      </c>
      <c r="E378" s="26" t="s">
        <v>4726</v>
      </c>
      <c r="F378" s="49"/>
    </row>
    <row r="379" spans="1:6">
      <c r="A379" s="26">
        <v>33939</v>
      </c>
      <c r="B379" s="25" t="s">
        <v>4727</v>
      </c>
      <c r="C379" s="26" t="s">
        <v>4011</v>
      </c>
      <c r="D379" s="26" t="s">
        <v>3998</v>
      </c>
      <c r="E379" s="26" t="s">
        <v>4728</v>
      </c>
      <c r="F379" s="48"/>
    </row>
    <row r="380" spans="1:6">
      <c r="A380" s="26">
        <v>40815</v>
      </c>
      <c r="B380" s="25" t="s">
        <v>4729</v>
      </c>
      <c r="C380" s="26" t="s">
        <v>4356</v>
      </c>
      <c r="D380" s="26" t="s">
        <v>3998</v>
      </c>
      <c r="E380" s="26" t="s">
        <v>4730</v>
      </c>
      <c r="F380" s="49"/>
    </row>
    <row r="381" spans="1:6">
      <c r="A381" s="26">
        <v>34760</v>
      </c>
      <c r="B381" s="25" t="s">
        <v>4731</v>
      </c>
      <c r="C381" s="26" t="s">
        <v>4011</v>
      </c>
      <c r="D381" s="26" t="s">
        <v>3998</v>
      </c>
      <c r="E381" s="26" t="s">
        <v>4732</v>
      </c>
      <c r="F381" s="48"/>
    </row>
    <row r="382" spans="1:6">
      <c r="A382" s="26">
        <v>40935</v>
      </c>
      <c r="B382" s="25" t="s">
        <v>4733</v>
      </c>
      <c r="C382" s="26" t="s">
        <v>4356</v>
      </c>
      <c r="D382" s="26" t="s">
        <v>3998</v>
      </c>
      <c r="E382" s="26" t="s">
        <v>4734</v>
      </c>
      <c r="F382" s="49"/>
    </row>
    <row r="383" spans="1:6">
      <c r="A383" s="26">
        <v>33952</v>
      </c>
      <c r="B383" s="25" t="s">
        <v>4735</v>
      </c>
      <c r="C383" s="26" t="s">
        <v>4011</v>
      </c>
      <c r="D383" s="26" t="s">
        <v>3998</v>
      </c>
      <c r="E383" s="26" t="s">
        <v>4736</v>
      </c>
      <c r="F383" s="48"/>
    </row>
    <row r="384" spans="1:6">
      <c r="A384" s="26">
        <v>40816</v>
      </c>
      <c r="B384" s="25" t="s">
        <v>4737</v>
      </c>
      <c r="C384" s="26" t="s">
        <v>4356</v>
      </c>
      <c r="D384" s="26" t="s">
        <v>3998</v>
      </c>
      <c r="E384" s="26" t="s">
        <v>4738</v>
      </c>
      <c r="F384" s="49"/>
    </row>
    <row r="385" spans="1:6">
      <c r="A385" s="26">
        <v>33953</v>
      </c>
      <c r="B385" s="25" t="s">
        <v>4739</v>
      </c>
      <c r="C385" s="26" t="s">
        <v>4011</v>
      </c>
      <c r="D385" s="26" t="s">
        <v>3998</v>
      </c>
      <c r="E385" s="26" t="s">
        <v>4740</v>
      </c>
      <c r="F385" s="48"/>
    </row>
    <row r="386" spans="1:6">
      <c r="A386" s="26">
        <v>40817</v>
      </c>
      <c r="B386" s="25" t="s">
        <v>4741</v>
      </c>
      <c r="C386" s="26" t="s">
        <v>4356</v>
      </c>
      <c r="D386" s="26" t="s">
        <v>3998</v>
      </c>
      <c r="E386" s="26" t="s">
        <v>4742</v>
      </c>
      <c r="F386" s="49"/>
    </row>
    <row r="387" ht="45" spans="1:6">
      <c r="A387" s="26">
        <v>13348</v>
      </c>
      <c r="B387" s="25" t="s">
        <v>4743</v>
      </c>
      <c r="C387" s="26" t="s">
        <v>3997</v>
      </c>
      <c r="D387" s="26" t="s">
        <v>3998</v>
      </c>
      <c r="E387" s="26" t="s">
        <v>4056</v>
      </c>
      <c r="F387" s="48"/>
    </row>
    <row r="388" ht="30" spans="1:6">
      <c r="A388" s="26">
        <v>39211</v>
      </c>
      <c r="B388" s="25" t="s">
        <v>4744</v>
      </c>
      <c r="C388" s="26" t="s">
        <v>3997</v>
      </c>
      <c r="D388" s="26" t="s">
        <v>3998</v>
      </c>
      <c r="E388" s="26" t="s">
        <v>4745</v>
      </c>
      <c r="F388" s="49"/>
    </row>
    <row r="389" ht="30" spans="1:6">
      <c r="A389" s="26">
        <v>39212</v>
      </c>
      <c r="B389" s="25" t="s">
        <v>4746</v>
      </c>
      <c r="C389" s="26" t="s">
        <v>3997</v>
      </c>
      <c r="D389" s="26" t="s">
        <v>3998</v>
      </c>
      <c r="E389" s="26" t="s">
        <v>4275</v>
      </c>
      <c r="F389" s="48"/>
    </row>
    <row r="390" ht="30" spans="1:6">
      <c r="A390" s="26">
        <v>39208</v>
      </c>
      <c r="B390" s="25" t="s">
        <v>4747</v>
      </c>
      <c r="C390" s="26" t="s">
        <v>3997</v>
      </c>
      <c r="D390" s="26" t="s">
        <v>3998</v>
      </c>
      <c r="E390" s="26" t="s">
        <v>4748</v>
      </c>
      <c r="F390" s="49"/>
    </row>
    <row r="391" ht="30" spans="1:6">
      <c r="A391" s="26">
        <v>39210</v>
      </c>
      <c r="B391" s="25" t="s">
        <v>4749</v>
      </c>
      <c r="C391" s="26" t="s">
        <v>3997</v>
      </c>
      <c r="D391" s="26" t="s">
        <v>3998</v>
      </c>
      <c r="E391" s="26" t="s">
        <v>4206</v>
      </c>
      <c r="F391" s="48"/>
    </row>
    <row r="392" ht="30" spans="1:6">
      <c r="A392" s="26">
        <v>39214</v>
      </c>
      <c r="B392" s="25" t="s">
        <v>4750</v>
      </c>
      <c r="C392" s="26" t="s">
        <v>3997</v>
      </c>
      <c r="D392" s="26" t="s">
        <v>3998</v>
      </c>
      <c r="E392" s="26" t="s">
        <v>4099</v>
      </c>
      <c r="F392" s="49"/>
    </row>
    <row r="393" ht="30" spans="1:6">
      <c r="A393" s="26">
        <v>39213</v>
      </c>
      <c r="B393" s="25" t="s">
        <v>4751</v>
      </c>
      <c r="C393" s="26" t="s">
        <v>3997</v>
      </c>
      <c r="D393" s="26" t="s">
        <v>3998</v>
      </c>
      <c r="E393" s="26" t="s">
        <v>4752</v>
      </c>
      <c r="F393" s="48"/>
    </row>
    <row r="394" ht="30" spans="1:6">
      <c r="A394" s="26">
        <v>39209</v>
      </c>
      <c r="B394" s="25" t="s">
        <v>4753</v>
      </c>
      <c r="C394" s="26" t="s">
        <v>3997</v>
      </c>
      <c r="D394" s="26" t="s">
        <v>3998</v>
      </c>
      <c r="E394" s="26" t="s">
        <v>4699</v>
      </c>
      <c r="F394" s="49"/>
    </row>
    <row r="395" ht="30" spans="1:6">
      <c r="A395" s="26">
        <v>39207</v>
      </c>
      <c r="B395" s="25" t="s">
        <v>4754</v>
      </c>
      <c r="C395" s="26" t="s">
        <v>3997</v>
      </c>
      <c r="D395" s="26" t="s">
        <v>3998</v>
      </c>
      <c r="E395" s="26" t="s">
        <v>4206</v>
      </c>
      <c r="F395" s="48"/>
    </row>
    <row r="396" ht="30" spans="1:6">
      <c r="A396" s="26">
        <v>39215</v>
      </c>
      <c r="B396" s="25" t="s">
        <v>4755</v>
      </c>
      <c r="C396" s="26" t="s">
        <v>3997</v>
      </c>
      <c r="D396" s="26" t="s">
        <v>3998</v>
      </c>
      <c r="E396" s="26" t="s">
        <v>4756</v>
      </c>
      <c r="F396" s="49"/>
    </row>
    <row r="397" ht="30" spans="1:6">
      <c r="A397" s="26">
        <v>39216</v>
      </c>
      <c r="B397" s="25" t="s">
        <v>4757</v>
      </c>
      <c r="C397" s="26" t="s">
        <v>3997</v>
      </c>
      <c r="D397" s="26" t="s">
        <v>3998</v>
      </c>
      <c r="E397" s="26" t="s">
        <v>4758</v>
      </c>
      <c r="F397" s="48"/>
    </row>
    <row r="398" ht="45" spans="1:6">
      <c r="A398" s="26">
        <v>379</v>
      </c>
      <c r="B398" s="25" t="s">
        <v>4759</v>
      </c>
      <c r="C398" s="26" t="s">
        <v>3997</v>
      </c>
      <c r="D398" s="26" t="s">
        <v>3998</v>
      </c>
      <c r="E398" s="26" t="s">
        <v>4760</v>
      </c>
      <c r="F398" s="49"/>
    </row>
    <row r="399" ht="45" spans="1:6">
      <c r="A399" s="26">
        <v>11267</v>
      </c>
      <c r="B399" s="25" t="s">
        <v>4761</v>
      </c>
      <c r="C399" s="26" t="s">
        <v>3997</v>
      </c>
      <c r="D399" s="26" t="s">
        <v>3998</v>
      </c>
      <c r="E399" s="26" t="s">
        <v>4762</v>
      </c>
      <c r="F399" s="48"/>
    </row>
    <row r="400" ht="45" spans="1:6">
      <c r="A400" s="26">
        <v>41901</v>
      </c>
      <c r="B400" s="25" t="s">
        <v>4763</v>
      </c>
      <c r="C400" s="26" t="s">
        <v>4118</v>
      </c>
      <c r="D400" s="26" t="s">
        <v>4008</v>
      </c>
      <c r="E400" s="26" t="s">
        <v>4764</v>
      </c>
      <c r="F400" s="49"/>
    </row>
    <row r="401" ht="60" spans="1:6">
      <c r="A401" s="26">
        <v>510</v>
      </c>
      <c r="B401" s="25" t="s">
        <v>4765</v>
      </c>
      <c r="C401" s="26" t="s">
        <v>4118</v>
      </c>
      <c r="D401" s="26" t="s">
        <v>3998</v>
      </c>
      <c r="E401" s="26" t="s">
        <v>4766</v>
      </c>
      <c r="F401" s="48"/>
    </row>
    <row r="402" ht="60" spans="1:6">
      <c r="A402" s="26">
        <v>516</v>
      </c>
      <c r="B402" s="25" t="s">
        <v>4767</v>
      </c>
      <c r="C402" s="26" t="s">
        <v>4118</v>
      </c>
      <c r="D402" s="26" t="s">
        <v>3998</v>
      </c>
      <c r="E402" s="26" t="s">
        <v>4768</v>
      </c>
      <c r="F402" s="49"/>
    </row>
    <row r="403" ht="60" spans="1:6">
      <c r="A403" s="26">
        <v>509</v>
      </c>
      <c r="B403" s="25" t="s">
        <v>4769</v>
      </c>
      <c r="C403" s="26" t="s">
        <v>4118</v>
      </c>
      <c r="D403" s="26" t="s">
        <v>4019</v>
      </c>
      <c r="E403" s="26" t="s">
        <v>4770</v>
      </c>
      <c r="F403" s="48"/>
    </row>
    <row r="404" spans="1:6">
      <c r="A404" s="26">
        <v>40331</v>
      </c>
      <c r="B404" s="25" t="s">
        <v>4771</v>
      </c>
      <c r="C404" s="26" t="s">
        <v>4011</v>
      </c>
      <c r="D404" s="26" t="s">
        <v>3998</v>
      </c>
      <c r="E404" s="26" t="s">
        <v>4772</v>
      </c>
      <c r="F404" s="49"/>
    </row>
    <row r="405" spans="1:6">
      <c r="A405" s="26">
        <v>40930</v>
      </c>
      <c r="B405" s="25" t="s">
        <v>4773</v>
      </c>
      <c r="C405" s="26" t="s">
        <v>4356</v>
      </c>
      <c r="D405" s="26" t="s">
        <v>3998</v>
      </c>
      <c r="E405" s="26" t="s">
        <v>4774</v>
      </c>
      <c r="F405" s="48"/>
    </row>
    <row r="406" ht="30" spans="1:6">
      <c r="A406" s="26">
        <v>11761</v>
      </c>
      <c r="B406" s="25" t="s">
        <v>4775</v>
      </c>
      <c r="C406" s="26" t="s">
        <v>3997</v>
      </c>
      <c r="D406" s="26" t="s">
        <v>3998</v>
      </c>
      <c r="E406" s="26" t="s">
        <v>4776</v>
      </c>
      <c r="F406" s="49"/>
    </row>
    <row r="407" ht="30" spans="1:6">
      <c r="A407" s="26">
        <v>377</v>
      </c>
      <c r="B407" s="25" t="s">
        <v>4777</v>
      </c>
      <c r="C407" s="26" t="s">
        <v>3997</v>
      </c>
      <c r="D407" s="26" t="s">
        <v>4019</v>
      </c>
      <c r="E407" s="26" t="s">
        <v>4778</v>
      </c>
      <c r="F407" s="48"/>
    </row>
    <row r="408" ht="30" spans="1:6">
      <c r="A408" s="26">
        <v>7588</v>
      </c>
      <c r="B408" s="25" t="s">
        <v>4779</v>
      </c>
      <c r="C408" s="26" t="s">
        <v>3997</v>
      </c>
      <c r="D408" s="26" t="s">
        <v>4019</v>
      </c>
      <c r="E408" s="26" t="s">
        <v>4780</v>
      </c>
      <c r="F408" s="49"/>
    </row>
    <row r="409" spans="1:6">
      <c r="A409" s="26">
        <v>34392</v>
      </c>
      <c r="B409" s="25" t="s">
        <v>4781</v>
      </c>
      <c r="C409" s="26" t="s">
        <v>4011</v>
      </c>
      <c r="D409" s="26" t="s">
        <v>3998</v>
      </c>
      <c r="E409" s="26" t="s">
        <v>4782</v>
      </c>
      <c r="F409" s="48"/>
    </row>
    <row r="410" spans="1:6">
      <c r="A410" s="26">
        <v>40908</v>
      </c>
      <c r="B410" s="25" t="s">
        <v>4783</v>
      </c>
      <c r="C410" s="26" t="s">
        <v>4356</v>
      </c>
      <c r="D410" s="26" t="s">
        <v>3998</v>
      </c>
      <c r="E410" s="26" t="s">
        <v>4784</v>
      </c>
      <c r="F410" s="49"/>
    </row>
    <row r="411" spans="1:6">
      <c r="A411" s="26">
        <v>34551</v>
      </c>
      <c r="B411" s="25" t="s">
        <v>4785</v>
      </c>
      <c r="C411" s="26" t="s">
        <v>4011</v>
      </c>
      <c r="D411" s="26" t="s">
        <v>3998</v>
      </c>
      <c r="E411" s="26" t="s">
        <v>4786</v>
      </c>
      <c r="F411" s="48"/>
    </row>
    <row r="412" spans="1:6">
      <c r="A412" s="26">
        <v>41078</v>
      </c>
      <c r="B412" s="25" t="s">
        <v>4787</v>
      </c>
      <c r="C412" s="26" t="s">
        <v>4356</v>
      </c>
      <c r="D412" s="26" t="s">
        <v>3998</v>
      </c>
      <c r="E412" s="26" t="s">
        <v>4788</v>
      </c>
      <c r="F412" s="49"/>
    </row>
    <row r="413" ht="30" spans="1:6">
      <c r="A413" s="26">
        <v>246</v>
      </c>
      <c r="B413" s="25" t="s">
        <v>4789</v>
      </c>
      <c r="C413" s="26" t="s">
        <v>4011</v>
      </c>
      <c r="D413" s="26" t="s">
        <v>3998</v>
      </c>
      <c r="E413" s="26" t="s">
        <v>4790</v>
      </c>
      <c r="F413" s="48"/>
    </row>
    <row r="414" ht="30" spans="1:6">
      <c r="A414" s="26">
        <v>40927</v>
      </c>
      <c r="B414" s="25" t="s">
        <v>4791</v>
      </c>
      <c r="C414" s="26" t="s">
        <v>4356</v>
      </c>
      <c r="D414" s="26" t="s">
        <v>3998</v>
      </c>
      <c r="E414" s="26" t="s">
        <v>4792</v>
      </c>
      <c r="F414" s="49"/>
    </row>
    <row r="415" spans="1:6">
      <c r="A415" s="26">
        <v>2350</v>
      </c>
      <c r="B415" s="25" t="s">
        <v>4793</v>
      </c>
      <c r="C415" s="26" t="s">
        <v>4011</v>
      </c>
      <c r="D415" s="26" t="s">
        <v>3998</v>
      </c>
      <c r="E415" s="26" t="s">
        <v>4794</v>
      </c>
      <c r="F415" s="48"/>
    </row>
    <row r="416" spans="1:6">
      <c r="A416" s="26">
        <v>40812</v>
      </c>
      <c r="B416" s="25" t="s">
        <v>4795</v>
      </c>
      <c r="C416" s="26" t="s">
        <v>4356</v>
      </c>
      <c r="D416" s="26" t="s">
        <v>3998</v>
      </c>
      <c r="E416" s="26" t="s">
        <v>4796</v>
      </c>
      <c r="F416" s="49"/>
    </row>
    <row r="417" ht="30" spans="1:6">
      <c r="A417" s="26">
        <v>245</v>
      </c>
      <c r="B417" s="25" t="s">
        <v>4797</v>
      </c>
      <c r="C417" s="26" t="s">
        <v>4011</v>
      </c>
      <c r="D417" s="26" t="s">
        <v>3998</v>
      </c>
      <c r="E417" s="26" t="s">
        <v>4798</v>
      </c>
      <c r="F417" s="48"/>
    </row>
    <row r="418" ht="30" spans="1:6">
      <c r="A418" s="26">
        <v>41090</v>
      </c>
      <c r="B418" s="25" t="s">
        <v>4799</v>
      </c>
      <c r="C418" s="26" t="s">
        <v>4356</v>
      </c>
      <c r="D418" s="26" t="s">
        <v>3998</v>
      </c>
      <c r="E418" s="26" t="s">
        <v>4800</v>
      </c>
      <c r="F418" s="49"/>
    </row>
    <row r="419" spans="1:6">
      <c r="A419" s="26">
        <v>251</v>
      </c>
      <c r="B419" s="25" t="s">
        <v>4801</v>
      </c>
      <c r="C419" s="26" t="s">
        <v>4011</v>
      </c>
      <c r="D419" s="26" t="s">
        <v>3998</v>
      </c>
      <c r="E419" s="26" t="s">
        <v>4802</v>
      </c>
      <c r="F419" s="48"/>
    </row>
    <row r="420" spans="1:6">
      <c r="A420" s="26">
        <v>40975</v>
      </c>
      <c r="B420" s="25" t="s">
        <v>4803</v>
      </c>
      <c r="C420" s="26" t="s">
        <v>4356</v>
      </c>
      <c r="D420" s="26" t="s">
        <v>3998</v>
      </c>
      <c r="E420" s="26" t="s">
        <v>4804</v>
      </c>
      <c r="F420" s="49"/>
    </row>
    <row r="421" spans="1:6">
      <c r="A421" s="26">
        <v>41072</v>
      </c>
      <c r="B421" s="25" t="s">
        <v>4805</v>
      </c>
      <c r="C421" s="26" t="s">
        <v>4356</v>
      </c>
      <c r="D421" s="26" t="s">
        <v>3998</v>
      </c>
      <c r="E421" s="26" t="s">
        <v>4806</v>
      </c>
      <c r="F421" s="48"/>
    </row>
    <row r="422" spans="1:6">
      <c r="A422" s="26">
        <v>6121</v>
      </c>
      <c r="B422" s="25" t="s">
        <v>4807</v>
      </c>
      <c r="C422" s="26" t="s">
        <v>4011</v>
      </c>
      <c r="D422" s="26" t="s">
        <v>3998</v>
      </c>
      <c r="E422" s="26" t="s">
        <v>4808</v>
      </c>
      <c r="F422" s="49"/>
    </row>
    <row r="423" spans="1:6">
      <c r="A423" s="26">
        <v>41071</v>
      </c>
      <c r="B423" s="25" t="s">
        <v>4809</v>
      </c>
      <c r="C423" s="26" t="s">
        <v>4356</v>
      </c>
      <c r="D423" s="26" t="s">
        <v>3998</v>
      </c>
      <c r="E423" s="26" t="s">
        <v>4810</v>
      </c>
      <c r="F423" s="48"/>
    </row>
    <row r="424" spans="1:6">
      <c r="A424" s="26">
        <v>244</v>
      </c>
      <c r="B424" s="25" t="s">
        <v>4811</v>
      </c>
      <c r="C424" s="26" t="s">
        <v>4011</v>
      </c>
      <c r="D424" s="26" t="s">
        <v>3998</v>
      </c>
      <c r="E424" s="26" t="s">
        <v>4812</v>
      </c>
      <c r="F424" s="49"/>
    </row>
    <row r="425" spans="1:6">
      <c r="A425" s="26">
        <v>41093</v>
      </c>
      <c r="B425" s="25" t="s">
        <v>4813</v>
      </c>
      <c r="C425" s="26" t="s">
        <v>4356</v>
      </c>
      <c r="D425" s="26" t="s">
        <v>3998</v>
      </c>
      <c r="E425" s="26" t="s">
        <v>4814</v>
      </c>
      <c r="F425" s="48"/>
    </row>
    <row r="426" ht="30" spans="1:6">
      <c r="A426" s="26">
        <v>532</v>
      </c>
      <c r="B426" s="25" t="s">
        <v>4815</v>
      </c>
      <c r="C426" s="26" t="s">
        <v>4011</v>
      </c>
      <c r="D426" s="26" t="s">
        <v>3998</v>
      </c>
      <c r="E426" s="26" t="s">
        <v>4816</v>
      </c>
      <c r="F426" s="49"/>
    </row>
    <row r="427" ht="30" spans="1:6">
      <c r="A427" s="26">
        <v>40931</v>
      </c>
      <c r="B427" s="25" t="s">
        <v>4817</v>
      </c>
      <c r="C427" s="26" t="s">
        <v>4356</v>
      </c>
      <c r="D427" s="26" t="s">
        <v>3998</v>
      </c>
      <c r="E427" s="26" t="s">
        <v>4818</v>
      </c>
      <c r="F427" s="48"/>
    </row>
    <row r="428" ht="30" spans="1:6">
      <c r="A428" s="26">
        <v>36150</v>
      </c>
      <c r="B428" s="25" t="s">
        <v>4819</v>
      </c>
      <c r="C428" s="26" t="s">
        <v>3997</v>
      </c>
      <c r="D428" s="26" t="s">
        <v>3998</v>
      </c>
      <c r="E428" s="26" t="s">
        <v>4820</v>
      </c>
      <c r="F428" s="49"/>
    </row>
    <row r="429" spans="1:6">
      <c r="A429" s="26">
        <v>41069</v>
      </c>
      <c r="B429" s="25" t="s">
        <v>4821</v>
      </c>
      <c r="C429" s="26" t="s">
        <v>4356</v>
      </c>
      <c r="D429" s="26" t="s">
        <v>3998</v>
      </c>
      <c r="E429" s="26" t="s">
        <v>4822</v>
      </c>
      <c r="F429" s="48"/>
    </row>
    <row r="430" spans="1:6">
      <c r="A430" s="26">
        <v>4760</v>
      </c>
      <c r="B430" s="25" t="s">
        <v>4823</v>
      </c>
      <c r="C430" s="26" t="s">
        <v>4011</v>
      </c>
      <c r="D430" s="26" t="s">
        <v>3998</v>
      </c>
      <c r="E430" s="26" t="s">
        <v>4824</v>
      </c>
      <c r="F430" s="49"/>
    </row>
    <row r="431" ht="30" spans="1:6">
      <c r="A431" s="26">
        <v>10422</v>
      </c>
      <c r="B431" s="25" t="s">
        <v>4825</v>
      </c>
      <c r="C431" s="26" t="s">
        <v>3997</v>
      </c>
      <c r="D431" s="26" t="s">
        <v>3998</v>
      </c>
      <c r="E431" s="26" t="s">
        <v>4826</v>
      </c>
      <c r="F431" s="48"/>
    </row>
    <row r="432" ht="30" spans="1:6">
      <c r="A432" s="26">
        <v>10420</v>
      </c>
      <c r="B432" s="25" t="s">
        <v>4827</v>
      </c>
      <c r="C432" s="26" t="s">
        <v>3997</v>
      </c>
      <c r="D432" s="26" t="s">
        <v>4019</v>
      </c>
      <c r="E432" s="26" t="s">
        <v>4828</v>
      </c>
      <c r="F432" s="49"/>
    </row>
    <row r="433" ht="30" spans="1:6">
      <c r="A433" s="26">
        <v>10421</v>
      </c>
      <c r="B433" s="25" t="s">
        <v>4829</v>
      </c>
      <c r="C433" s="26" t="s">
        <v>3997</v>
      </c>
      <c r="D433" s="26" t="s">
        <v>3998</v>
      </c>
      <c r="E433" s="26" t="s">
        <v>4830</v>
      </c>
      <c r="F433" s="48"/>
    </row>
    <row r="434" ht="45" spans="1:6">
      <c r="A434" s="26">
        <v>36520</v>
      </c>
      <c r="B434" s="25" t="s">
        <v>4831</v>
      </c>
      <c r="C434" s="26" t="s">
        <v>3997</v>
      </c>
      <c r="D434" s="26" t="s">
        <v>3998</v>
      </c>
      <c r="E434" s="26" t="s">
        <v>4832</v>
      </c>
      <c r="F434" s="49"/>
    </row>
    <row r="435" ht="60" spans="1:6">
      <c r="A435" s="26">
        <v>36519</v>
      </c>
      <c r="B435" s="25" t="s">
        <v>4833</v>
      </c>
      <c r="C435" s="26" t="s">
        <v>3997</v>
      </c>
      <c r="D435" s="26" t="s">
        <v>3998</v>
      </c>
      <c r="E435" s="26" t="s">
        <v>4834</v>
      </c>
      <c r="F435" s="48"/>
    </row>
    <row r="436" spans="1:6">
      <c r="A436" s="26">
        <v>11784</v>
      </c>
      <c r="B436" s="25" t="s">
        <v>4835</v>
      </c>
      <c r="C436" s="26" t="s">
        <v>3997</v>
      </c>
      <c r="D436" s="26" t="s">
        <v>3998</v>
      </c>
      <c r="E436" s="26" t="s">
        <v>4836</v>
      </c>
      <c r="F436" s="49"/>
    </row>
    <row r="437" spans="1:6">
      <c r="A437" s="26">
        <v>10</v>
      </c>
      <c r="B437" s="25" t="s">
        <v>4837</v>
      </c>
      <c r="C437" s="26" t="s">
        <v>3997</v>
      </c>
      <c r="D437" s="26" t="s">
        <v>3998</v>
      </c>
      <c r="E437" s="26" t="s">
        <v>4838</v>
      </c>
      <c r="F437" s="48"/>
    </row>
    <row r="438" spans="1:6">
      <c r="A438" s="26">
        <v>4815</v>
      </c>
      <c r="B438" s="25" t="s">
        <v>4839</v>
      </c>
      <c r="C438" s="26" t="s">
        <v>3997</v>
      </c>
      <c r="D438" s="26" t="s">
        <v>3998</v>
      </c>
      <c r="E438" s="26" t="s">
        <v>4840</v>
      </c>
      <c r="F438" s="49"/>
    </row>
    <row r="439" ht="30" spans="1:6">
      <c r="A439" s="26">
        <v>541</v>
      </c>
      <c r="B439" s="25" t="s">
        <v>4841</v>
      </c>
      <c r="C439" s="26" t="s">
        <v>3997</v>
      </c>
      <c r="D439" s="26" t="s">
        <v>4019</v>
      </c>
      <c r="E439" s="26" t="s">
        <v>4842</v>
      </c>
      <c r="F439" s="48"/>
    </row>
    <row r="440" ht="30" spans="1:6">
      <c r="A440" s="26">
        <v>542</v>
      </c>
      <c r="B440" s="25" t="s">
        <v>4843</v>
      </c>
      <c r="C440" s="26" t="s">
        <v>3997</v>
      </c>
      <c r="D440" s="26" t="s">
        <v>3998</v>
      </c>
      <c r="E440" s="26" t="s">
        <v>4844</v>
      </c>
      <c r="F440" s="49"/>
    </row>
    <row r="441" ht="30" spans="1:6">
      <c r="A441" s="26">
        <v>540</v>
      </c>
      <c r="B441" s="25" t="s">
        <v>4845</v>
      </c>
      <c r="C441" s="26" t="s">
        <v>3997</v>
      </c>
      <c r="D441" s="26" t="s">
        <v>3998</v>
      </c>
      <c r="E441" s="26" t="s">
        <v>4846</v>
      </c>
      <c r="F441" s="48"/>
    </row>
    <row r="442" ht="75" spans="1:6">
      <c r="A442" s="26">
        <v>38364</v>
      </c>
      <c r="B442" s="25" t="s">
        <v>4847</v>
      </c>
      <c r="C442" s="26" t="s">
        <v>3997</v>
      </c>
      <c r="D442" s="26" t="s">
        <v>3998</v>
      </c>
      <c r="E442" s="26" t="s">
        <v>4848</v>
      </c>
      <c r="F442" s="49"/>
    </row>
    <row r="443" ht="30" spans="1:6">
      <c r="A443" s="26">
        <v>11692</v>
      </c>
      <c r="B443" s="25" t="s">
        <v>4849</v>
      </c>
      <c r="C443" s="26" t="s">
        <v>4007</v>
      </c>
      <c r="D443" s="26" t="s">
        <v>4008</v>
      </c>
      <c r="E443" s="26" t="s">
        <v>4850</v>
      </c>
      <c r="F443" s="48"/>
    </row>
    <row r="444" ht="60" spans="1:6">
      <c r="A444" s="26">
        <v>1746</v>
      </c>
      <c r="B444" s="25" t="s">
        <v>4851</v>
      </c>
      <c r="C444" s="26" t="s">
        <v>3997</v>
      </c>
      <c r="D444" s="26" t="s">
        <v>4019</v>
      </c>
      <c r="E444" s="26" t="s">
        <v>4852</v>
      </c>
      <c r="F444" s="49"/>
    </row>
    <row r="445" ht="60" spans="1:6">
      <c r="A445" s="26">
        <v>1748</v>
      </c>
      <c r="B445" s="25" t="s">
        <v>4853</v>
      </c>
      <c r="C445" s="26" t="s">
        <v>3997</v>
      </c>
      <c r="D445" s="26" t="s">
        <v>3998</v>
      </c>
      <c r="E445" s="26" t="s">
        <v>4854</v>
      </c>
      <c r="F445" s="48"/>
    </row>
    <row r="446" ht="60" spans="1:6">
      <c r="A446" s="26">
        <v>1749</v>
      </c>
      <c r="B446" s="25" t="s">
        <v>4855</v>
      </c>
      <c r="C446" s="26" t="s">
        <v>3997</v>
      </c>
      <c r="D446" s="26" t="s">
        <v>3998</v>
      </c>
      <c r="E446" s="26" t="s">
        <v>4856</v>
      </c>
      <c r="F446" s="49"/>
    </row>
    <row r="447" ht="60" spans="1:6">
      <c r="A447" s="26">
        <v>37412</v>
      </c>
      <c r="B447" s="25" t="s">
        <v>4857</v>
      </c>
      <c r="C447" s="26" t="s">
        <v>3997</v>
      </c>
      <c r="D447" s="26" t="s">
        <v>3998</v>
      </c>
      <c r="E447" s="26" t="s">
        <v>4858</v>
      </c>
      <c r="F447" s="48"/>
    </row>
    <row r="448" ht="45" spans="1:6">
      <c r="A448" s="26">
        <v>1745</v>
      </c>
      <c r="B448" s="25" t="s">
        <v>4859</v>
      </c>
      <c r="C448" s="26" t="s">
        <v>3997</v>
      </c>
      <c r="D448" s="26" t="s">
        <v>3998</v>
      </c>
      <c r="E448" s="26" t="s">
        <v>4860</v>
      </c>
      <c r="F448" s="49"/>
    </row>
    <row r="449" ht="45" spans="1:6">
      <c r="A449" s="26">
        <v>1750</v>
      </c>
      <c r="B449" s="25" t="s">
        <v>4861</v>
      </c>
      <c r="C449" s="26" t="s">
        <v>3997</v>
      </c>
      <c r="D449" s="26" t="s">
        <v>3998</v>
      </c>
      <c r="E449" s="26" t="s">
        <v>4862</v>
      </c>
      <c r="F449" s="48"/>
    </row>
    <row r="450" ht="45" spans="1:6">
      <c r="A450" s="26">
        <v>11687</v>
      </c>
      <c r="B450" s="25" t="s">
        <v>4863</v>
      </c>
      <c r="C450" s="26" t="s">
        <v>4111</v>
      </c>
      <c r="D450" s="26" t="s">
        <v>3998</v>
      </c>
      <c r="E450" s="26" t="s">
        <v>4864</v>
      </c>
      <c r="F450" s="49"/>
    </row>
    <row r="451" ht="45" spans="1:6">
      <c r="A451" s="26">
        <v>11689</v>
      </c>
      <c r="B451" s="25" t="s">
        <v>4865</v>
      </c>
      <c r="C451" s="26" t="s">
        <v>4111</v>
      </c>
      <c r="D451" s="26" t="s">
        <v>3998</v>
      </c>
      <c r="E451" s="26" t="s">
        <v>4866</v>
      </c>
      <c r="F451" s="48"/>
    </row>
    <row r="452" ht="30" spans="1:6">
      <c r="A452" s="26">
        <v>11693</v>
      </c>
      <c r="B452" s="25" t="s">
        <v>4867</v>
      </c>
      <c r="C452" s="26" t="s">
        <v>4007</v>
      </c>
      <c r="D452" s="26" t="s">
        <v>3998</v>
      </c>
      <c r="E452" s="26" t="s">
        <v>4868</v>
      </c>
      <c r="F452" s="49"/>
    </row>
    <row r="453" ht="30" spans="1:6">
      <c r="A453" s="26">
        <v>36215</v>
      </c>
      <c r="B453" s="25" t="s">
        <v>4869</v>
      </c>
      <c r="C453" s="26" t="s">
        <v>3997</v>
      </c>
      <c r="D453" s="26" t="s">
        <v>3998</v>
      </c>
      <c r="E453" s="26" t="s">
        <v>4870</v>
      </c>
      <c r="F453" s="48"/>
    </row>
    <row r="454" spans="1:6">
      <c r="A454" s="26">
        <v>38381</v>
      </c>
      <c r="B454" s="25" t="s">
        <v>4871</v>
      </c>
      <c r="C454" s="26" t="s">
        <v>3997</v>
      </c>
      <c r="D454" s="26" t="s">
        <v>3998</v>
      </c>
      <c r="E454" s="26" t="s">
        <v>4872</v>
      </c>
      <c r="F454" s="49"/>
    </row>
    <row r="455" ht="30" spans="1:6">
      <c r="A455" s="26">
        <v>39621</v>
      </c>
      <c r="B455" s="25" t="s">
        <v>4873</v>
      </c>
      <c r="C455" s="26" t="s">
        <v>4874</v>
      </c>
      <c r="D455" s="26" t="s">
        <v>3998</v>
      </c>
      <c r="E455" s="26" t="s">
        <v>4875</v>
      </c>
      <c r="F455" s="48"/>
    </row>
    <row r="456" ht="30" spans="1:6">
      <c r="A456" s="26">
        <v>39624</v>
      </c>
      <c r="B456" s="25" t="s">
        <v>4876</v>
      </c>
      <c r="C456" s="26" t="s">
        <v>4874</v>
      </c>
      <c r="D456" s="26" t="s">
        <v>3998</v>
      </c>
      <c r="E456" s="26" t="s">
        <v>4877</v>
      </c>
      <c r="F456" s="49"/>
    </row>
    <row r="457" ht="30" spans="1:6">
      <c r="A457" s="26">
        <v>39615</v>
      </c>
      <c r="B457" s="25" t="s">
        <v>4878</v>
      </c>
      <c r="C457" s="26" t="s">
        <v>3997</v>
      </c>
      <c r="D457" s="26" t="s">
        <v>3998</v>
      </c>
      <c r="E457" s="26" t="s">
        <v>4879</v>
      </c>
      <c r="F457" s="48"/>
    </row>
    <row r="458" ht="30" spans="1:6">
      <c r="A458" s="26">
        <v>39620</v>
      </c>
      <c r="B458" s="25" t="s">
        <v>4880</v>
      </c>
      <c r="C458" s="26" t="s">
        <v>3997</v>
      </c>
      <c r="D458" s="26" t="s">
        <v>3998</v>
      </c>
      <c r="E458" s="26" t="s">
        <v>4881</v>
      </c>
      <c r="F458" s="49"/>
    </row>
    <row r="459" ht="30" spans="1:6">
      <c r="A459" s="26">
        <v>39623</v>
      </c>
      <c r="B459" s="25" t="s">
        <v>4882</v>
      </c>
      <c r="C459" s="26" t="s">
        <v>3997</v>
      </c>
      <c r="D459" s="26" t="s">
        <v>3998</v>
      </c>
      <c r="E459" s="26" t="s">
        <v>4883</v>
      </c>
      <c r="F459" s="48"/>
    </row>
    <row r="460" ht="30" spans="1:6">
      <c r="A460" s="26">
        <v>36214</v>
      </c>
      <c r="B460" s="25" t="s">
        <v>4884</v>
      </c>
      <c r="C460" s="26" t="s">
        <v>3997</v>
      </c>
      <c r="D460" s="26" t="s">
        <v>3998</v>
      </c>
      <c r="E460" s="26" t="s">
        <v>4885</v>
      </c>
      <c r="F460" s="49"/>
    </row>
    <row r="461" ht="30" spans="1:6">
      <c r="A461" s="26">
        <v>36207</v>
      </c>
      <c r="B461" s="25" t="s">
        <v>4886</v>
      </c>
      <c r="C461" s="26" t="s">
        <v>3997</v>
      </c>
      <c r="D461" s="26" t="s">
        <v>3998</v>
      </c>
      <c r="E461" s="26" t="s">
        <v>4887</v>
      </c>
      <c r="F461" s="48"/>
    </row>
    <row r="462" ht="30" spans="1:6">
      <c r="A462" s="26">
        <v>36209</v>
      </c>
      <c r="B462" s="25" t="s">
        <v>4888</v>
      </c>
      <c r="C462" s="26" t="s">
        <v>3997</v>
      </c>
      <c r="D462" s="26" t="s">
        <v>3998</v>
      </c>
      <c r="E462" s="26" t="s">
        <v>4889</v>
      </c>
      <c r="F462" s="49"/>
    </row>
    <row r="463" ht="45" spans="1:6">
      <c r="A463" s="26">
        <v>36210</v>
      </c>
      <c r="B463" s="25" t="s">
        <v>4890</v>
      </c>
      <c r="C463" s="26" t="s">
        <v>3997</v>
      </c>
      <c r="D463" s="26" t="s">
        <v>3998</v>
      </c>
      <c r="E463" s="26" t="s">
        <v>4891</v>
      </c>
      <c r="F463" s="48"/>
    </row>
    <row r="464" ht="30" spans="1:6">
      <c r="A464" s="26">
        <v>36212</v>
      </c>
      <c r="B464" s="25" t="s">
        <v>4892</v>
      </c>
      <c r="C464" s="26" t="s">
        <v>3997</v>
      </c>
      <c r="D464" s="26" t="s">
        <v>3998</v>
      </c>
      <c r="E464" s="26" t="s">
        <v>4893</v>
      </c>
      <c r="F464" s="49"/>
    </row>
    <row r="465" ht="45" spans="1:6">
      <c r="A465" s="26">
        <v>36211</v>
      </c>
      <c r="B465" s="25" t="s">
        <v>4894</v>
      </c>
      <c r="C465" s="26" t="s">
        <v>3997</v>
      </c>
      <c r="D465" s="26" t="s">
        <v>3998</v>
      </c>
      <c r="E465" s="26" t="s">
        <v>4895</v>
      </c>
      <c r="F465" s="48"/>
    </row>
    <row r="466" ht="30" spans="1:6">
      <c r="A466" s="26">
        <v>36204</v>
      </c>
      <c r="B466" s="25" t="s">
        <v>4896</v>
      </c>
      <c r="C466" s="26" t="s">
        <v>3997</v>
      </c>
      <c r="D466" s="26" t="s">
        <v>3998</v>
      </c>
      <c r="E466" s="26" t="s">
        <v>4897</v>
      </c>
      <c r="F466" s="49"/>
    </row>
    <row r="467" ht="30" spans="1:6">
      <c r="A467" s="26">
        <v>36205</v>
      </c>
      <c r="B467" s="25" t="s">
        <v>4898</v>
      </c>
      <c r="C467" s="26" t="s">
        <v>3997</v>
      </c>
      <c r="D467" s="26" t="s">
        <v>3998</v>
      </c>
      <c r="E467" s="26" t="s">
        <v>4899</v>
      </c>
      <c r="F467" s="48"/>
    </row>
    <row r="468" ht="30" spans="1:6">
      <c r="A468" s="26">
        <v>36081</v>
      </c>
      <c r="B468" s="25" t="s">
        <v>4900</v>
      </c>
      <c r="C468" s="26" t="s">
        <v>3997</v>
      </c>
      <c r="D468" s="26" t="s">
        <v>4019</v>
      </c>
      <c r="E468" s="26" t="s">
        <v>4901</v>
      </c>
      <c r="F468" s="49"/>
    </row>
    <row r="469" ht="45" spans="1:6">
      <c r="A469" s="26">
        <v>36206</v>
      </c>
      <c r="B469" s="25" t="s">
        <v>4902</v>
      </c>
      <c r="C469" s="26" t="s">
        <v>3997</v>
      </c>
      <c r="D469" s="26" t="s">
        <v>3998</v>
      </c>
      <c r="E469" s="26" t="s">
        <v>4903</v>
      </c>
      <c r="F469" s="48"/>
    </row>
    <row r="470" ht="30" spans="1:6">
      <c r="A470" s="26">
        <v>36218</v>
      </c>
      <c r="B470" s="25" t="s">
        <v>4904</v>
      </c>
      <c r="C470" s="26" t="s">
        <v>3997</v>
      </c>
      <c r="D470" s="26" t="s">
        <v>3998</v>
      </c>
      <c r="E470" s="26" t="s">
        <v>4905</v>
      </c>
      <c r="F470" s="49"/>
    </row>
    <row r="471" ht="30" spans="1:6">
      <c r="A471" s="26">
        <v>36220</v>
      </c>
      <c r="B471" s="25" t="s">
        <v>4906</v>
      </c>
      <c r="C471" s="26" t="s">
        <v>3997</v>
      </c>
      <c r="D471" s="26" t="s">
        <v>3998</v>
      </c>
      <c r="E471" s="26" t="s">
        <v>4907</v>
      </c>
      <c r="F471" s="48"/>
    </row>
    <row r="472" ht="45" spans="1:6">
      <c r="A472" s="26">
        <v>36080</v>
      </c>
      <c r="B472" s="25" t="s">
        <v>4908</v>
      </c>
      <c r="C472" s="26" t="s">
        <v>3997</v>
      </c>
      <c r="D472" s="26" t="s">
        <v>4019</v>
      </c>
      <c r="E472" s="26" t="s">
        <v>4909</v>
      </c>
      <c r="F472" s="49"/>
    </row>
    <row r="473" ht="45" spans="1:6">
      <c r="A473" s="26">
        <v>36223</v>
      </c>
      <c r="B473" s="25" t="s">
        <v>4910</v>
      </c>
      <c r="C473" s="26" t="s">
        <v>3997</v>
      </c>
      <c r="D473" s="26" t="s">
        <v>3998</v>
      </c>
      <c r="E473" s="26" t="s">
        <v>4911</v>
      </c>
      <c r="F473" s="48"/>
    </row>
    <row r="474" ht="30" spans="1:6">
      <c r="A474" s="26">
        <v>546</v>
      </c>
      <c r="B474" s="25" t="s">
        <v>4912</v>
      </c>
      <c r="C474" s="26" t="s">
        <v>4118</v>
      </c>
      <c r="D474" s="26" t="s">
        <v>4019</v>
      </c>
      <c r="E474" s="26" t="s">
        <v>4913</v>
      </c>
      <c r="F474" s="49"/>
    </row>
    <row r="475" ht="30" spans="1:6">
      <c r="A475" s="26">
        <v>557</v>
      </c>
      <c r="B475" s="25" t="s">
        <v>4914</v>
      </c>
      <c r="C475" s="26" t="s">
        <v>4111</v>
      </c>
      <c r="D475" s="26" t="s">
        <v>3998</v>
      </c>
      <c r="E475" s="26" t="s">
        <v>4915</v>
      </c>
      <c r="F475" s="48"/>
    </row>
    <row r="476" ht="30" spans="1:6">
      <c r="A476" s="26">
        <v>552</v>
      </c>
      <c r="B476" s="25" t="s">
        <v>4916</v>
      </c>
      <c r="C476" s="26" t="s">
        <v>4111</v>
      </c>
      <c r="D476" s="26" t="s">
        <v>3998</v>
      </c>
      <c r="E476" s="26" t="s">
        <v>4917</v>
      </c>
      <c r="F476" s="49"/>
    </row>
    <row r="477" ht="30" spans="1:6">
      <c r="A477" s="26">
        <v>555</v>
      </c>
      <c r="B477" s="25" t="s">
        <v>4918</v>
      </c>
      <c r="C477" s="26" t="s">
        <v>4111</v>
      </c>
      <c r="D477" s="26" t="s">
        <v>3998</v>
      </c>
      <c r="E477" s="26" t="s">
        <v>4919</v>
      </c>
      <c r="F477" s="48"/>
    </row>
    <row r="478" ht="30" spans="1:6">
      <c r="A478" s="26">
        <v>565</v>
      </c>
      <c r="B478" s="25" t="s">
        <v>4920</v>
      </c>
      <c r="C478" s="26" t="s">
        <v>4111</v>
      </c>
      <c r="D478" s="26" t="s">
        <v>3998</v>
      </c>
      <c r="E478" s="26" t="s">
        <v>4921</v>
      </c>
      <c r="F478" s="49"/>
    </row>
    <row r="479" ht="30" spans="1:6">
      <c r="A479" s="26">
        <v>549</v>
      </c>
      <c r="B479" s="25" t="s">
        <v>4922</v>
      </c>
      <c r="C479" s="26" t="s">
        <v>4111</v>
      </c>
      <c r="D479" s="26" t="s">
        <v>3998</v>
      </c>
      <c r="E479" s="26" t="s">
        <v>4923</v>
      </c>
      <c r="F479" s="48"/>
    </row>
    <row r="480" ht="30" spans="1:6">
      <c r="A480" s="26">
        <v>559</v>
      </c>
      <c r="B480" s="25" t="s">
        <v>4924</v>
      </c>
      <c r="C480" s="26" t="s">
        <v>4111</v>
      </c>
      <c r="D480" s="26" t="s">
        <v>3998</v>
      </c>
      <c r="E480" s="26" t="s">
        <v>4925</v>
      </c>
      <c r="F480" s="49"/>
    </row>
    <row r="481" ht="30" spans="1:6">
      <c r="A481" s="26">
        <v>551</v>
      </c>
      <c r="B481" s="25" t="s">
        <v>4926</v>
      </c>
      <c r="C481" s="26" t="s">
        <v>4111</v>
      </c>
      <c r="D481" s="26" t="s">
        <v>3998</v>
      </c>
      <c r="E481" s="26" t="s">
        <v>4927</v>
      </c>
      <c r="F481" s="48"/>
    </row>
    <row r="482" ht="30" spans="1:6">
      <c r="A482" s="26">
        <v>547</v>
      </c>
      <c r="B482" s="25" t="s">
        <v>4928</v>
      </c>
      <c r="C482" s="26" t="s">
        <v>4111</v>
      </c>
      <c r="D482" s="26" t="s">
        <v>3998</v>
      </c>
      <c r="E482" s="26" t="s">
        <v>4929</v>
      </c>
      <c r="F482" s="49"/>
    </row>
    <row r="483" ht="30" spans="1:6">
      <c r="A483" s="26">
        <v>560</v>
      </c>
      <c r="B483" s="25" t="s">
        <v>4930</v>
      </c>
      <c r="C483" s="26" t="s">
        <v>4111</v>
      </c>
      <c r="D483" s="26" t="s">
        <v>3998</v>
      </c>
      <c r="E483" s="26" t="s">
        <v>4931</v>
      </c>
      <c r="F483" s="48"/>
    </row>
    <row r="484" ht="30" spans="1:6">
      <c r="A484" s="26">
        <v>566</v>
      </c>
      <c r="B484" s="25" t="s">
        <v>4932</v>
      </c>
      <c r="C484" s="26" t="s">
        <v>4111</v>
      </c>
      <c r="D484" s="26" t="s">
        <v>3998</v>
      </c>
      <c r="E484" s="26" t="s">
        <v>4933</v>
      </c>
      <c r="F484" s="49"/>
    </row>
    <row r="485" ht="30" spans="1:6">
      <c r="A485" s="26">
        <v>563</v>
      </c>
      <c r="B485" s="25" t="s">
        <v>4934</v>
      </c>
      <c r="C485" s="26" t="s">
        <v>4111</v>
      </c>
      <c r="D485" s="26" t="s">
        <v>3998</v>
      </c>
      <c r="E485" s="26" t="s">
        <v>4935</v>
      </c>
      <c r="F485" s="48"/>
    </row>
    <row r="486" ht="30" spans="1:6">
      <c r="A486" s="26">
        <v>38127</v>
      </c>
      <c r="B486" s="25" t="s">
        <v>4936</v>
      </c>
      <c r="C486" s="26" t="s">
        <v>3997</v>
      </c>
      <c r="D486" s="26" t="s">
        <v>3998</v>
      </c>
      <c r="E486" s="26" t="s">
        <v>4937</v>
      </c>
      <c r="F486" s="49"/>
    </row>
    <row r="487" ht="30" spans="1:6">
      <c r="A487" s="26">
        <v>38060</v>
      </c>
      <c r="B487" s="25" t="s">
        <v>4938</v>
      </c>
      <c r="C487" s="26" t="s">
        <v>3997</v>
      </c>
      <c r="D487" s="26" t="s">
        <v>3998</v>
      </c>
      <c r="E487" s="26" t="s">
        <v>4939</v>
      </c>
      <c r="F487" s="48"/>
    </row>
    <row r="488" ht="30" spans="1:6">
      <c r="A488" s="26">
        <v>10956</v>
      </c>
      <c r="B488" s="25" t="s">
        <v>4940</v>
      </c>
      <c r="C488" s="26" t="s">
        <v>3997</v>
      </c>
      <c r="D488" s="26" t="s">
        <v>3998</v>
      </c>
      <c r="E488" s="26" t="s">
        <v>4941</v>
      </c>
      <c r="F488" s="49"/>
    </row>
    <row r="489" spans="1:6">
      <c r="A489" s="26">
        <v>39380</v>
      </c>
      <c r="B489" s="25" t="s">
        <v>4942</v>
      </c>
      <c r="C489" s="26" t="s">
        <v>3997</v>
      </c>
      <c r="D489" s="26" t="s">
        <v>4008</v>
      </c>
      <c r="E489" s="26" t="s">
        <v>4943</v>
      </c>
      <c r="F489" s="48"/>
    </row>
    <row r="490" ht="30" spans="1:6">
      <c r="A490" s="26">
        <v>13374</v>
      </c>
      <c r="B490" s="25" t="s">
        <v>4944</v>
      </c>
      <c r="C490" s="26" t="s">
        <v>3997</v>
      </c>
      <c r="D490" s="26" t="s">
        <v>4008</v>
      </c>
      <c r="E490" s="26" t="s">
        <v>4945</v>
      </c>
      <c r="F490" s="49"/>
    </row>
    <row r="491" ht="30" spans="1:6">
      <c r="A491" s="26">
        <v>37597</v>
      </c>
      <c r="B491" s="25" t="s">
        <v>4946</v>
      </c>
      <c r="C491" s="26" t="s">
        <v>3997</v>
      </c>
      <c r="D491" s="26" t="s">
        <v>4008</v>
      </c>
      <c r="E491" s="26" t="s">
        <v>4947</v>
      </c>
      <c r="F491" s="48"/>
    </row>
    <row r="492" ht="90" spans="1:6">
      <c r="A492" s="26">
        <v>183</v>
      </c>
      <c r="B492" s="25" t="s">
        <v>4948</v>
      </c>
      <c r="C492" s="26" t="s">
        <v>4949</v>
      </c>
      <c r="D492" s="26" t="s">
        <v>4019</v>
      </c>
      <c r="E492" s="26" t="s">
        <v>4950</v>
      </c>
      <c r="F492" s="49"/>
    </row>
    <row r="493" ht="75" spans="1:6">
      <c r="A493" s="26">
        <v>184</v>
      </c>
      <c r="B493" s="25" t="s">
        <v>4951</v>
      </c>
      <c r="C493" s="26" t="s">
        <v>4949</v>
      </c>
      <c r="D493" s="26" t="s">
        <v>3998</v>
      </c>
      <c r="E493" s="26" t="s">
        <v>4952</v>
      </c>
      <c r="F493" s="48"/>
    </row>
    <row r="494" ht="90" spans="1:6">
      <c r="A494" s="26">
        <v>195</v>
      </c>
      <c r="B494" s="25" t="s">
        <v>4953</v>
      </c>
      <c r="C494" s="26" t="s">
        <v>4949</v>
      </c>
      <c r="D494" s="26" t="s">
        <v>3998</v>
      </c>
      <c r="E494" s="26" t="s">
        <v>4954</v>
      </c>
      <c r="F494" s="49"/>
    </row>
    <row r="495" ht="75" spans="1:6">
      <c r="A495" s="26">
        <v>194</v>
      </c>
      <c r="B495" s="25" t="s">
        <v>4955</v>
      </c>
      <c r="C495" s="26" t="s">
        <v>4949</v>
      </c>
      <c r="D495" s="26" t="s">
        <v>3998</v>
      </c>
      <c r="E495" s="26" t="s">
        <v>4956</v>
      </c>
      <c r="F495" s="48"/>
    </row>
    <row r="496" ht="60" spans="1:6">
      <c r="A496" s="26">
        <v>20001</v>
      </c>
      <c r="B496" s="25" t="s">
        <v>4957</v>
      </c>
      <c r="C496" s="26" t="s">
        <v>4949</v>
      </c>
      <c r="D496" s="26" t="s">
        <v>3998</v>
      </c>
      <c r="E496" s="26" t="s">
        <v>4958</v>
      </c>
      <c r="F496" s="49"/>
    </row>
    <row r="497" ht="90" spans="1:6">
      <c r="A497" s="26">
        <v>181</v>
      </c>
      <c r="B497" s="25" t="s">
        <v>4959</v>
      </c>
      <c r="C497" s="26" t="s">
        <v>4949</v>
      </c>
      <c r="D497" s="26" t="s">
        <v>3998</v>
      </c>
      <c r="E497" s="26" t="s">
        <v>4960</v>
      </c>
      <c r="F497" s="48"/>
    </row>
    <row r="498" ht="60" spans="1:6">
      <c r="A498" s="26">
        <v>39837</v>
      </c>
      <c r="B498" s="25" t="s">
        <v>4961</v>
      </c>
      <c r="C498" s="26" t="s">
        <v>4949</v>
      </c>
      <c r="D498" s="26" t="s">
        <v>4008</v>
      </c>
      <c r="E498" s="26" t="s">
        <v>4962</v>
      </c>
      <c r="F498" s="49"/>
    </row>
    <row r="499" ht="60" spans="1:6">
      <c r="A499" s="26">
        <v>10535</v>
      </c>
      <c r="B499" s="25" t="s">
        <v>4963</v>
      </c>
      <c r="C499" s="26" t="s">
        <v>3997</v>
      </c>
      <c r="D499" s="26" t="s">
        <v>4019</v>
      </c>
      <c r="E499" s="26" t="s">
        <v>4964</v>
      </c>
      <c r="F499" s="48"/>
    </row>
    <row r="500" ht="45" spans="1:6">
      <c r="A500" s="26">
        <v>10537</v>
      </c>
      <c r="B500" s="25" t="s">
        <v>4965</v>
      </c>
      <c r="C500" s="26" t="s">
        <v>3997</v>
      </c>
      <c r="D500" s="26" t="s">
        <v>3998</v>
      </c>
      <c r="E500" s="26" t="s">
        <v>4966</v>
      </c>
      <c r="F500" s="49"/>
    </row>
    <row r="501" ht="45" spans="1:6">
      <c r="A501" s="26">
        <v>13891</v>
      </c>
      <c r="B501" s="25" t="s">
        <v>4967</v>
      </c>
      <c r="C501" s="26" t="s">
        <v>3997</v>
      </c>
      <c r="D501" s="26" t="s">
        <v>3998</v>
      </c>
      <c r="E501" s="26" t="s">
        <v>4968</v>
      </c>
      <c r="F501" s="48"/>
    </row>
    <row r="502" ht="45" spans="1:6">
      <c r="A502" s="26">
        <v>25975</v>
      </c>
      <c r="B502" s="25" t="s">
        <v>4969</v>
      </c>
      <c r="C502" s="26" t="s">
        <v>3997</v>
      </c>
      <c r="D502" s="26" t="s">
        <v>3998</v>
      </c>
      <c r="E502" s="26" t="s">
        <v>4970</v>
      </c>
      <c r="F502" s="49"/>
    </row>
    <row r="503" ht="60" spans="1:6">
      <c r="A503" s="26">
        <v>36396</v>
      </c>
      <c r="B503" s="25" t="s">
        <v>4971</v>
      </c>
      <c r="C503" s="26" t="s">
        <v>3997</v>
      </c>
      <c r="D503" s="26" t="s">
        <v>3998</v>
      </c>
      <c r="E503" s="26" t="s">
        <v>4972</v>
      </c>
      <c r="F503" s="48"/>
    </row>
    <row r="504" ht="60" spans="1:6">
      <c r="A504" s="26">
        <v>36397</v>
      </c>
      <c r="B504" s="25" t="s">
        <v>4973</v>
      </c>
      <c r="C504" s="26" t="s">
        <v>3997</v>
      </c>
      <c r="D504" s="26" t="s">
        <v>3998</v>
      </c>
      <c r="E504" s="26" t="s">
        <v>4974</v>
      </c>
      <c r="F504" s="49"/>
    </row>
    <row r="505" ht="45" spans="1:6">
      <c r="A505" s="26">
        <v>36398</v>
      </c>
      <c r="B505" s="25" t="s">
        <v>4975</v>
      </c>
      <c r="C505" s="26" t="s">
        <v>3997</v>
      </c>
      <c r="D505" s="26" t="s">
        <v>3998</v>
      </c>
      <c r="E505" s="26" t="s">
        <v>4976</v>
      </c>
      <c r="F505" s="48"/>
    </row>
    <row r="506" spans="1:6">
      <c r="A506" s="26">
        <v>647</v>
      </c>
      <c r="B506" s="25" t="s">
        <v>4977</v>
      </c>
      <c r="C506" s="26" t="s">
        <v>4011</v>
      </c>
      <c r="D506" s="26" t="s">
        <v>3998</v>
      </c>
      <c r="E506" s="26" t="s">
        <v>4978</v>
      </c>
      <c r="F506" s="49"/>
    </row>
    <row r="507" ht="30" spans="1:6">
      <c r="A507" s="26">
        <v>40920</v>
      </c>
      <c r="B507" s="25" t="s">
        <v>4979</v>
      </c>
      <c r="C507" s="26" t="s">
        <v>4356</v>
      </c>
      <c r="D507" s="26" t="s">
        <v>3998</v>
      </c>
      <c r="E507" s="26" t="s">
        <v>4980</v>
      </c>
      <c r="F507" s="48"/>
    </row>
    <row r="508" ht="30" spans="1:6">
      <c r="A508" s="26">
        <v>7266</v>
      </c>
      <c r="B508" s="25" t="s">
        <v>4981</v>
      </c>
      <c r="C508" s="26" t="s">
        <v>4982</v>
      </c>
      <c r="D508" s="26" t="s">
        <v>4019</v>
      </c>
      <c r="E508" s="26" t="s">
        <v>4983</v>
      </c>
      <c r="F508" s="49"/>
    </row>
    <row r="509" ht="30" spans="1:6">
      <c r="A509" s="26">
        <v>7270</v>
      </c>
      <c r="B509" s="25" t="s">
        <v>4984</v>
      </c>
      <c r="C509" s="26" t="s">
        <v>3997</v>
      </c>
      <c r="D509" s="26" t="s">
        <v>3998</v>
      </c>
      <c r="E509" s="26" t="s">
        <v>4084</v>
      </c>
      <c r="F509" s="48"/>
    </row>
    <row r="510" ht="30" spans="1:6">
      <c r="A510" s="26">
        <v>7269</v>
      </c>
      <c r="B510" s="25" t="s">
        <v>4985</v>
      </c>
      <c r="C510" s="26" t="s">
        <v>3997</v>
      </c>
      <c r="D510" s="26" t="s">
        <v>3998</v>
      </c>
      <c r="E510" s="26" t="s">
        <v>4986</v>
      </c>
      <c r="F510" s="49"/>
    </row>
    <row r="511" ht="30" spans="1:6">
      <c r="A511" s="26">
        <v>7271</v>
      </c>
      <c r="B511" s="25" t="s">
        <v>4987</v>
      </c>
      <c r="C511" s="26" t="s">
        <v>3997</v>
      </c>
      <c r="D511" s="26" t="s">
        <v>3998</v>
      </c>
      <c r="E511" s="26" t="s">
        <v>4697</v>
      </c>
      <c r="F511" s="48"/>
    </row>
    <row r="512" ht="30" spans="1:6">
      <c r="A512" s="26">
        <v>7268</v>
      </c>
      <c r="B512" s="25" t="s">
        <v>4988</v>
      </c>
      <c r="C512" s="26" t="s">
        <v>3997</v>
      </c>
      <c r="D512" s="26" t="s">
        <v>3998</v>
      </c>
      <c r="E512" s="26" t="s">
        <v>4640</v>
      </c>
      <c r="F512" s="49"/>
    </row>
    <row r="513" ht="30" spans="1:6">
      <c r="A513" s="26">
        <v>7267</v>
      </c>
      <c r="B513" s="25" t="s">
        <v>4989</v>
      </c>
      <c r="C513" s="26" t="s">
        <v>3997</v>
      </c>
      <c r="D513" s="26" t="s">
        <v>3998</v>
      </c>
      <c r="E513" s="26" t="s">
        <v>4986</v>
      </c>
      <c r="F513" s="48"/>
    </row>
    <row r="514" ht="45" spans="1:6">
      <c r="A514" s="26">
        <v>38783</v>
      </c>
      <c r="B514" s="25" t="s">
        <v>4990</v>
      </c>
      <c r="C514" s="26" t="s">
        <v>3997</v>
      </c>
      <c r="D514" s="26" t="s">
        <v>3998</v>
      </c>
      <c r="E514" s="26" t="s">
        <v>4050</v>
      </c>
      <c r="F514" s="49"/>
    </row>
    <row r="515" ht="45" spans="1:6">
      <c r="A515" s="26">
        <v>37593</v>
      </c>
      <c r="B515" s="25" t="s">
        <v>4991</v>
      </c>
      <c r="C515" s="26" t="s">
        <v>3997</v>
      </c>
      <c r="D515" s="26" t="s">
        <v>3998</v>
      </c>
      <c r="E515" s="26" t="s">
        <v>4992</v>
      </c>
      <c r="F515" s="48"/>
    </row>
    <row r="516" ht="45" spans="1:6">
      <c r="A516" s="26">
        <v>37594</v>
      </c>
      <c r="B516" s="25" t="s">
        <v>4993</v>
      </c>
      <c r="C516" s="26" t="s">
        <v>3997</v>
      </c>
      <c r="D516" s="26" t="s">
        <v>3998</v>
      </c>
      <c r="E516" s="26" t="s">
        <v>4994</v>
      </c>
      <c r="F516" s="49"/>
    </row>
    <row r="517" ht="30" spans="1:6">
      <c r="A517" s="26">
        <v>37592</v>
      </c>
      <c r="B517" s="25" t="s">
        <v>4995</v>
      </c>
      <c r="C517" s="26" t="s">
        <v>3997</v>
      </c>
      <c r="D517" s="26" t="s">
        <v>3998</v>
      </c>
      <c r="E517" s="26" t="s">
        <v>4996</v>
      </c>
      <c r="F517" s="48"/>
    </row>
    <row r="518" ht="30" spans="1:6">
      <c r="A518" s="26">
        <v>34556</v>
      </c>
      <c r="B518" s="25" t="s">
        <v>4997</v>
      </c>
      <c r="C518" s="26" t="s">
        <v>3997</v>
      </c>
      <c r="D518" s="26" t="s">
        <v>3998</v>
      </c>
      <c r="E518" s="26" t="s">
        <v>4998</v>
      </c>
      <c r="F518" s="49"/>
    </row>
    <row r="519" ht="30" spans="1:6">
      <c r="A519" s="26">
        <v>37873</v>
      </c>
      <c r="B519" s="25" t="s">
        <v>4999</v>
      </c>
      <c r="C519" s="26" t="s">
        <v>3997</v>
      </c>
      <c r="D519" s="26" t="s">
        <v>3998</v>
      </c>
      <c r="E519" s="26" t="s">
        <v>4060</v>
      </c>
      <c r="F519" s="48"/>
    </row>
    <row r="520" ht="30" spans="1:6">
      <c r="A520" s="26">
        <v>34564</v>
      </c>
      <c r="B520" s="25" t="s">
        <v>5000</v>
      </c>
      <c r="C520" s="26" t="s">
        <v>3997</v>
      </c>
      <c r="D520" s="26" t="s">
        <v>3998</v>
      </c>
      <c r="E520" s="26" t="s">
        <v>5001</v>
      </c>
      <c r="F520" s="49"/>
    </row>
    <row r="521" ht="30" spans="1:6">
      <c r="A521" s="26">
        <v>34565</v>
      </c>
      <c r="B521" s="25" t="s">
        <v>5002</v>
      </c>
      <c r="C521" s="26" t="s">
        <v>3997</v>
      </c>
      <c r="D521" s="26" t="s">
        <v>3998</v>
      </c>
      <c r="E521" s="26" t="s">
        <v>5003</v>
      </c>
      <c r="F521" s="48"/>
    </row>
    <row r="522" ht="30" spans="1:6">
      <c r="A522" s="26">
        <v>38590</v>
      </c>
      <c r="B522" s="25" t="s">
        <v>5004</v>
      </c>
      <c r="C522" s="26" t="s">
        <v>3997</v>
      </c>
      <c r="D522" s="26" t="s">
        <v>3998</v>
      </c>
      <c r="E522" s="26" t="s">
        <v>5005</v>
      </c>
      <c r="F522" s="49"/>
    </row>
    <row r="523" ht="30" spans="1:6">
      <c r="A523" s="26">
        <v>34566</v>
      </c>
      <c r="B523" s="25" t="s">
        <v>5006</v>
      </c>
      <c r="C523" s="26" t="s">
        <v>3997</v>
      </c>
      <c r="D523" s="26" t="s">
        <v>3998</v>
      </c>
      <c r="E523" s="26" t="s">
        <v>5007</v>
      </c>
      <c r="F523" s="48"/>
    </row>
    <row r="524" ht="30" spans="1:6">
      <c r="A524" s="26">
        <v>34567</v>
      </c>
      <c r="B524" s="25" t="s">
        <v>5008</v>
      </c>
      <c r="C524" s="26" t="s">
        <v>3997</v>
      </c>
      <c r="D524" s="26" t="s">
        <v>3998</v>
      </c>
      <c r="E524" s="26" t="s">
        <v>5009</v>
      </c>
      <c r="F524" s="49"/>
    </row>
    <row r="525" ht="30" spans="1:6">
      <c r="A525" s="26">
        <v>38591</v>
      </c>
      <c r="B525" s="25" t="s">
        <v>5010</v>
      </c>
      <c r="C525" s="26" t="s">
        <v>3997</v>
      </c>
      <c r="D525" s="26" t="s">
        <v>3998</v>
      </c>
      <c r="E525" s="26" t="s">
        <v>5011</v>
      </c>
      <c r="F525" s="48"/>
    </row>
    <row r="526" ht="30" spans="1:6">
      <c r="A526" s="26">
        <v>34568</v>
      </c>
      <c r="B526" s="25" t="s">
        <v>5012</v>
      </c>
      <c r="C526" s="26" t="s">
        <v>3997</v>
      </c>
      <c r="D526" s="26" t="s">
        <v>3998</v>
      </c>
      <c r="E526" s="26" t="s">
        <v>5013</v>
      </c>
      <c r="F526" s="49"/>
    </row>
    <row r="527" ht="30" spans="1:6">
      <c r="A527" s="26">
        <v>34569</v>
      </c>
      <c r="B527" s="25" t="s">
        <v>5014</v>
      </c>
      <c r="C527" s="26" t="s">
        <v>3997</v>
      </c>
      <c r="D527" s="26" t="s">
        <v>3998</v>
      </c>
      <c r="E527" s="26" t="s">
        <v>5015</v>
      </c>
      <c r="F527" s="48"/>
    </row>
    <row r="528" ht="30" spans="1:6">
      <c r="A528" s="26">
        <v>34570</v>
      </c>
      <c r="B528" s="25" t="s">
        <v>5016</v>
      </c>
      <c r="C528" s="26" t="s">
        <v>3997</v>
      </c>
      <c r="D528" s="26" t="s">
        <v>3998</v>
      </c>
      <c r="E528" s="26" t="s">
        <v>5017</v>
      </c>
      <c r="F528" s="49"/>
    </row>
    <row r="529" ht="30" spans="1:6">
      <c r="A529" s="26">
        <v>25070</v>
      </c>
      <c r="B529" s="25" t="s">
        <v>5018</v>
      </c>
      <c r="C529" s="26" t="s">
        <v>3997</v>
      </c>
      <c r="D529" s="26" t="s">
        <v>3998</v>
      </c>
      <c r="E529" s="26" t="s">
        <v>5019</v>
      </c>
      <c r="F529" s="48"/>
    </row>
    <row r="530" ht="30" spans="1:6">
      <c r="A530" s="26">
        <v>34571</v>
      </c>
      <c r="B530" s="25" t="s">
        <v>5020</v>
      </c>
      <c r="C530" s="26" t="s">
        <v>3997</v>
      </c>
      <c r="D530" s="26" t="s">
        <v>3998</v>
      </c>
      <c r="E530" s="26" t="s">
        <v>5021</v>
      </c>
      <c r="F530" s="49"/>
    </row>
    <row r="531" ht="30" spans="1:6">
      <c r="A531" s="26">
        <v>34573</v>
      </c>
      <c r="B531" s="25" t="s">
        <v>5022</v>
      </c>
      <c r="C531" s="26" t="s">
        <v>3997</v>
      </c>
      <c r="D531" s="26" t="s">
        <v>3998</v>
      </c>
      <c r="E531" s="26" t="s">
        <v>5023</v>
      </c>
      <c r="F531" s="48"/>
    </row>
    <row r="532" ht="30" spans="1:6">
      <c r="A532" s="26">
        <v>37107</v>
      </c>
      <c r="B532" s="25" t="s">
        <v>5024</v>
      </c>
      <c r="C532" s="26" t="s">
        <v>3997</v>
      </c>
      <c r="D532" s="26" t="s">
        <v>3998</v>
      </c>
      <c r="E532" s="26" t="s">
        <v>5025</v>
      </c>
      <c r="F532" s="49"/>
    </row>
    <row r="533" ht="30" spans="1:6">
      <c r="A533" s="26">
        <v>34576</v>
      </c>
      <c r="B533" s="25" t="s">
        <v>5026</v>
      </c>
      <c r="C533" s="26" t="s">
        <v>3997</v>
      </c>
      <c r="D533" s="26" t="s">
        <v>3998</v>
      </c>
      <c r="E533" s="26" t="s">
        <v>5027</v>
      </c>
      <c r="F533" s="48"/>
    </row>
    <row r="534" ht="30" spans="1:6">
      <c r="A534" s="26">
        <v>34577</v>
      </c>
      <c r="B534" s="25" t="s">
        <v>5028</v>
      </c>
      <c r="C534" s="26" t="s">
        <v>3997</v>
      </c>
      <c r="D534" s="26" t="s">
        <v>3998</v>
      </c>
      <c r="E534" s="26" t="s">
        <v>5025</v>
      </c>
      <c r="F534" s="49"/>
    </row>
    <row r="535" ht="30" spans="1:6">
      <c r="A535" s="26">
        <v>34578</v>
      </c>
      <c r="B535" s="25" t="s">
        <v>5029</v>
      </c>
      <c r="C535" s="26" t="s">
        <v>3997</v>
      </c>
      <c r="D535" s="26" t="s">
        <v>3998</v>
      </c>
      <c r="E535" s="26" t="s">
        <v>5030</v>
      </c>
      <c r="F535" s="48"/>
    </row>
    <row r="536" ht="30" spans="1:6">
      <c r="A536" s="26">
        <v>34579</v>
      </c>
      <c r="B536" s="25" t="s">
        <v>5031</v>
      </c>
      <c r="C536" s="26" t="s">
        <v>3997</v>
      </c>
      <c r="D536" s="26" t="s">
        <v>3998</v>
      </c>
      <c r="E536" s="26" t="s">
        <v>5032</v>
      </c>
      <c r="F536" s="49"/>
    </row>
    <row r="537" ht="30" spans="1:6">
      <c r="A537" s="26">
        <v>25067</v>
      </c>
      <c r="B537" s="25" t="s">
        <v>5033</v>
      </c>
      <c r="C537" s="26" t="s">
        <v>3997</v>
      </c>
      <c r="D537" s="26" t="s">
        <v>3998</v>
      </c>
      <c r="E537" s="26" t="s">
        <v>5001</v>
      </c>
      <c r="F537" s="48"/>
    </row>
    <row r="538" ht="30" spans="1:6">
      <c r="A538" s="26">
        <v>34580</v>
      </c>
      <c r="B538" s="25" t="s">
        <v>5034</v>
      </c>
      <c r="C538" s="26" t="s">
        <v>3997</v>
      </c>
      <c r="D538" s="26" t="s">
        <v>3998</v>
      </c>
      <c r="E538" s="26" t="s">
        <v>4112</v>
      </c>
      <c r="F538" s="49"/>
    </row>
    <row r="539" ht="30" spans="1:6">
      <c r="A539" s="26">
        <v>25071</v>
      </c>
      <c r="B539" s="25" t="s">
        <v>5035</v>
      </c>
      <c r="C539" s="26" t="s">
        <v>3997</v>
      </c>
      <c r="D539" s="26" t="s">
        <v>3998</v>
      </c>
      <c r="E539" s="26" t="s">
        <v>5036</v>
      </c>
      <c r="F539" s="48"/>
    </row>
    <row r="540" spans="1:6">
      <c r="A540" s="26">
        <v>38395</v>
      </c>
      <c r="B540" s="25" t="s">
        <v>5037</v>
      </c>
      <c r="C540" s="26" t="s">
        <v>3997</v>
      </c>
      <c r="D540" s="26" t="s">
        <v>3998</v>
      </c>
      <c r="E540" s="26" t="s">
        <v>5038</v>
      </c>
      <c r="F540" s="49"/>
    </row>
    <row r="541" ht="30" spans="1:6">
      <c r="A541" s="26">
        <v>34583</v>
      </c>
      <c r="B541" s="25" t="s">
        <v>5039</v>
      </c>
      <c r="C541" s="26" t="s">
        <v>4007</v>
      </c>
      <c r="D541" s="26" t="s">
        <v>3998</v>
      </c>
      <c r="E541" s="26" t="s">
        <v>4724</v>
      </c>
      <c r="F541" s="48"/>
    </row>
    <row r="542" ht="30" spans="1:6">
      <c r="A542" s="26">
        <v>34584</v>
      </c>
      <c r="B542" s="25" t="s">
        <v>5040</v>
      </c>
      <c r="C542" s="26" t="s">
        <v>4007</v>
      </c>
      <c r="D542" s="26" t="s">
        <v>3998</v>
      </c>
      <c r="E542" s="26" t="s">
        <v>5041</v>
      </c>
      <c r="F542" s="49"/>
    </row>
    <row r="543" ht="60" spans="1:6">
      <c r="A543" s="26">
        <v>709</v>
      </c>
      <c r="B543" s="25" t="s">
        <v>5042</v>
      </c>
      <c r="C543" s="26" t="s">
        <v>4007</v>
      </c>
      <c r="D543" s="26" t="s">
        <v>4008</v>
      </c>
      <c r="E543" s="26" t="s">
        <v>5043</v>
      </c>
      <c r="F543" s="48"/>
    </row>
    <row r="544" ht="30" spans="1:6">
      <c r="A544" s="26">
        <v>716</v>
      </c>
      <c r="B544" s="25" t="s">
        <v>5044</v>
      </c>
      <c r="C544" s="26" t="s">
        <v>3997</v>
      </c>
      <c r="D544" s="26" t="s">
        <v>3998</v>
      </c>
      <c r="E544" s="26" t="s">
        <v>5045</v>
      </c>
      <c r="F544" s="49"/>
    </row>
    <row r="545" ht="30" spans="1:6">
      <c r="A545" s="26">
        <v>715</v>
      </c>
      <c r="B545" s="25" t="s">
        <v>5046</v>
      </c>
      <c r="C545" s="26" t="s">
        <v>3997</v>
      </c>
      <c r="D545" s="26" t="s">
        <v>4019</v>
      </c>
      <c r="E545" s="26" t="s">
        <v>5047</v>
      </c>
      <c r="F545" s="48"/>
    </row>
    <row r="546" ht="30" spans="1:6">
      <c r="A546" s="26">
        <v>718</v>
      </c>
      <c r="B546" s="25" t="s">
        <v>5048</v>
      </c>
      <c r="C546" s="26" t="s">
        <v>3997</v>
      </c>
      <c r="D546" s="26" t="s">
        <v>3998</v>
      </c>
      <c r="E546" s="26" t="s">
        <v>5049</v>
      </c>
      <c r="F546" s="49"/>
    </row>
    <row r="547" ht="30" spans="1:6">
      <c r="A547" s="26">
        <v>11981</v>
      </c>
      <c r="B547" s="25" t="s">
        <v>5050</v>
      </c>
      <c r="C547" s="26" t="s">
        <v>3997</v>
      </c>
      <c r="D547" s="26" t="s">
        <v>3998</v>
      </c>
      <c r="E547" s="26" t="s">
        <v>5051</v>
      </c>
      <c r="F547" s="48"/>
    </row>
    <row r="548" ht="30" spans="1:6">
      <c r="A548" s="26">
        <v>10610</v>
      </c>
      <c r="B548" s="25" t="s">
        <v>5052</v>
      </c>
      <c r="C548" s="26" t="s">
        <v>3997</v>
      </c>
      <c r="D548" s="26" t="s">
        <v>3998</v>
      </c>
      <c r="E548" s="26" t="s">
        <v>5007</v>
      </c>
      <c r="F548" s="49"/>
    </row>
    <row r="549" ht="30" spans="1:6">
      <c r="A549" s="26">
        <v>34585</v>
      </c>
      <c r="B549" s="25" t="s">
        <v>5053</v>
      </c>
      <c r="C549" s="26" t="s">
        <v>3997</v>
      </c>
      <c r="D549" s="26" t="s">
        <v>3998</v>
      </c>
      <c r="E549" s="26" t="s">
        <v>5054</v>
      </c>
      <c r="F549" s="48"/>
    </row>
    <row r="550" ht="30" spans="1:6">
      <c r="A550" s="26">
        <v>34586</v>
      </c>
      <c r="B550" s="25" t="s">
        <v>5055</v>
      </c>
      <c r="C550" s="26" t="s">
        <v>3997</v>
      </c>
      <c r="D550" s="26" t="s">
        <v>3998</v>
      </c>
      <c r="E550" s="26" t="s">
        <v>5056</v>
      </c>
      <c r="F550" s="49"/>
    </row>
    <row r="551" ht="30" spans="1:6">
      <c r="A551" s="26">
        <v>38603</v>
      </c>
      <c r="B551" s="25" t="s">
        <v>5057</v>
      </c>
      <c r="C551" s="26" t="s">
        <v>3997</v>
      </c>
      <c r="D551" s="26" t="s">
        <v>3998</v>
      </c>
      <c r="E551" s="26" t="s">
        <v>5058</v>
      </c>
      <c r="F551" s="48"/>
    </row>
    <row r="552" ht="30" spans="1:6">
      <c r="A552" s="26">
        <v>34588</v>
      </c>
      <c r="B552" s="25" t="s">
        <v>5059</v>
      </c>
      <c r="C552" s="26" t="s">
        <v>3997</v>
      </c>
      <c r="D552" s="26" t="s">
        <v>3998</v>
      </c>
      <c r="E552" s="26" t="s">
        <v>5060</v>
      </c>
      <c r="F552" s="49"/>
    </row>
    <row r="553" ht="30" spans="1:6">
      <c r="A553" s="26">
        <v>34590</v>
      </c>
      <c r="B553" s="25" t="s">
        <v>5061</v>
      </c>
      <c r="C553" s="26" t="s">
        <v>3997</v>
      </c>
      <c r="D553" s="26" t="s">
        <v>3998</v>
      </c>
      <c r="E553" s="26" t="s">
        <v>5062</v>
      </c>
      <c r="F553" s="48"/>
    </row>
    <row r="554" ht="30" spans="1:6">
      <c r="A554" s="26">
        <v>34591</v>
      </c>
      <c r="B554" s="25" t="s">
        <v>5063</v>
      </c>
      <c r="C554" s="26" t="s">
        <v>3997</v>
      </c>
      <c r="D554" s="26" t="s">
        <v>3998</v>
      </c>
      <c r="E554" s="26" t="s">
        <v>5064</v>
      </c>
      <c r="F554" s="49"/>
    </row>
    <row r="555" ht="30" spans="1:6">
      <c r="A555" s="26">
        <v>37103</v>
      </c>
      <c r="B555" s="25" t="s">
        <v>5065</v>
      </c>
      <c r="C555" s="26" t="s">
        <v>3997</v>
      </c>
      <c r="D555" s="26" t="s">
        <v>3998</v>
      </c>
      <c r="E555" s="26" t="s">
        <v>5066</v>
      </c>
      <c r="F555" s="48"/>
    </row>
    <row r="556" ht="30" spans="1:6">
      <c r="A556" s="26">
        <v>34555</v>
      </c>
      <c r="B556" s="25" t="s">
        <v>5067</v>
      </c>
      <c r="C556" s="26" t="s">
        <v>3997</v>
      </c>
      <c r="D556" s="26" t="s">
        <v>3998</v>
      </c>
      <c r="E556" s="26" t="s">
        <v>5068</v>
      </c>
      <c r="F556" s="49"/>
    </row>
    <row r="557" ht="30" spans="1:6">
      <c r="A557" s="26">
        <v>34599</v>
      </c>
      <c r="B557" s="25" t="s">
        <v>5069</v>
      </c>
      <c r="C557" s="26" t="s">
        <v>3997</v>
      </c>
      <c r="D557" s="26" t="s">
        <v>3998</v>
      </c>
      <c r="E557" s="26" t="s">
        <v>4048</v>
      </c>
      <c r="F557" s="48"/>
    </row>
    <row r="558" ht="30" spans="1:6">
      <c r="A558" s="26">
        <v>674</v>
      </c>
      <c r="B558" s="25" t="s">
        <v>5070</v>
      </c>
      <c r="C558" s="26" t="s">
        <v>4007</v>
      </c>
      <c r="D558" s="26" t="s">
        <v>4008</v>
      </c>
      <c r="E558" s="26" t="s">
        <v>5071</v>
      </c>
      <c r="F558" s="49"/>
    </row>
    <row r="559" ht="30" spans="1:6">
      <c r="A559" s="26">
        <v>34600</v>
      </c>
      <c r="B559" s="25" t="s">
        <v>5072</v>
      </c>
      <c r="C559" s="26" t="s">
        <v>4007</v>
      </c>
      <c r="D559" s="26" t="s">
        <v>4008</v>
      </c>
      <c r="E559" s="26" t="s">
        <v>5073</v>
      </c>
      <c r="F559" s="48"/>
    </row>
    <row r="560" ht="30" spans="1:6">
      <c r="A560" s="26">
        <v>652</v>
      </c>
      <c r="B560" s="25" t="s">
        <v>5074</v>
      </c>
      <c r="C560" s="26" t="s">
        <v>4007</v>
      </c>
      <c r="D560" s="26" t="s">
        <v>4008</v>
      </c>
      <c r="E560" s="26" t="s">
        <v>5075</v>
      </c>
      <c r="F560" s="49"/>
    </row>
    <row r="561" ht="30" spans="1:6">
      <c r="A561" s="26">
        <v>34592</v>
      </c>
      <c r="B561" s="25" t="s">
        <v>5076</v>
      </c>
      <c r="C561" s="26" t="s">
        <v>3997</v>
      </c>
      <c r="D561" s="26" t="s">
        <v>3998</v>
      </c>
      <c r="E561" s="26" t="s">
        <v>5077</v>
      </c>
      <c r="F561" s="48"/>
    </row>
    <row r="562" ht="30" spans="1:6">
      <c r="A562" s="26">
        <v>651</v>
      </c>
      <c r="B562" s="25" t="s">
        <v>5078</v>
      </c>
      <c r="C562" s="26" t="s">
        <v>3997</v>
      </c>
      <c r="D562" s="26" t="s">
        <v>3998</v>
      </c>
      <c r="E562" s="26" t="s">
        <v>5079</v>
      </c>
      <c r="F562" s="49"/>
    </row>
    <row r="563" ht="30" spans="1:6">
      <c r="A563" s="26">
        <v>654</v>
      </c>
      <c r="B563" s="25" t="s">
        <v>5080</v>
      </c>
      <c r="C563" s="26" t="s">
        <v>3997</v>
      </c>
      <c r="D563" s="26" t="s">
        <v>3998</v>
      </c>
      <c r="E563" s="26" t="s">
        <v>5081</v>
      </c>
      <c r="F563" s="48"/>
    </row>
    <row r="564" ht="30" spans="1:6">
      <c r="A564" s="26">
        <v>650</v>
      </c>
      <c r="B564" s="25" t="s">
        <v>5082</v>
      </c>
      <c r="C564" s="26" t="s">
        <v>3997</v>
      </c>
      <c r="D564" s="26" t="s">
        <v>4019</v>
      </c>
      <c r="E564" s="26" t="s">
        <v>5083</v>
      </c>
      <c r="F564" s="49"/>
    </row>
    <row r="565" ht="45" spans="1:6">
      <c r="A565" s="26">
        <v>40517</v>
      </c>
      <c r="B565" s="25" t="s">
        <v>5084</v>
      </c>
      <c r="C565" s="26" t="s">
        <v>4007</v>
      </c>
      <c r="D565" s="26" t="s">
        <v>3998</v>
      </c>
      <c r="E565" s="26" t="s">
        <v>5085</v>
      </c>
      <c r="F565" s="48"/>
    </row>
    <row r="566" ht="45" spans="1:6">
      <c r="A566" s="26">
        <v>40520</v>
      </c>
      <c r="B566" s="25" t="s">
        <v>5086</v>
      </c>
      <c r="C566" s="26" t="s">
        <v>4007</v>
      </c>
      <c r="D566" s="26" t="s">
        <v>3998</v>
      </c>
      <c r="E566" s="26" t="s">
        <v>5087</v>
      </c>
      <c r="F566" s="49"/>
    </row>
    <row r="567" ht="60" spans="1:6">
      <c r="A567" s="26">
        <v>40515</v>
      </c>
      <c r="B567" s="25" t="s">
        <v>5088</v>
      </c>
      <c r="C567" s="26" t="s">
        <v>4007</v>
      </c>
      <c r="D567" s="26" t="s">
        <v>3998</v>
      </c>
      <c r="E567" s="26" t="s">
        <v>5089</v>
      </c>
      <c r="F567" s="48"/>
    </row>
    <row r="568" ht="60" spans="1:6">
      <c r="A568" s="26">
        <v>40516</v>
      </c>
      <c r="B568" s="25" t="s">
        <v>5090</v>
      </c>
      <c r="C568" s="26" t="s">
        <v>4007</v>
      </c>
      <c r="D568" s="26" t="s">
        <v>3998</v>
      </c>
      <c r="E568" s="26" t="s">
        <v>5091</v>
      </c>
      <c r="F568" s="49"/>
    </row>
    <row r="569" ht="60" spans="1:6">
      <c r="A569" s="26">
        <v>40525</v>
      </c>
      <c r="B569" s="25" t="s">
        <v>5092</v>
      </c>
      <c r="C569" s="26" t="s">
        <v>4007</v>
      </c>
      <c r="D569" s="26" t="s">
        <v>3998</v>
      </c>
      <c r="E569" s="26" t="s">
        <v>5093</v>
      </c>
      <c r="F569" s="48"/>
    </row>
    <row r="570" ht="60" spans="1:6">
      <c r="A570" s="26">
        <v>40529</v>
      </c>
      <c r="B570" s="25" t="s">
        <v>5094</v>
      </c>
      <c r="C570" s="26" t="s">
        <v>4007</v>
      </c>
      <c r="D570" s="26" t="s">
        <v>3998</v>
      </c>
      <c r="E570" s="26" t="s">
        <v>5095</v>
      </c>
      <c r="F570" s="49"/>
    </row>
    <row r="571" ht="60" spans="1:6">
      <c r="A571" s="26">
        <v>695</v>
      </c>
      <c r="B571" s="25" t="s">
        <v>5096</v>
      </c>
      <c r="C571" s="26" t="s">
        <v>4007</v>
      </c>
      <c r="D571" s="26" t="s">
        <v>3998</v>
      </c>
      <c r="E571" s="26" t="s">
        <v>5097</v>
      </c>
      <c r="F571" s="48"/>
    </row>
    <row r="572" ht="90" spans="1:6">
      <c r="A572" s="26">
        <v>40524</v>
      </c>
      <c r="B572" s="25" t="s">
        <v>5098</v>
      </c>
      <c r="C572" s="26" t="s">
        <v>4007</v>
      </c>
      <c r="D572" s="26" t="s">
        <v>3998</v>
      </c>
      <c r="E572" s="26" t="s">
        <v>5093</v>
      </c>
      <c r="F572" s="49"/>
    </row>
    <row r="573" ht="75" spans="1:6">
      <c r="A573" s="26">
        <v>36156</v>
      </c>
      <c r="B573" s="25" t="s">
        <v>5099</v>
      </c>
      <c r="C573" s="26" t="s">
        <v>4007</v>
      </c>
      <c r="D573" s="26" t="s">
        <v>3998</v>
      </c>
      <c r="E573" s="26" t="s">
        <v>5100</v>
      </c>
      <c r="F573" s="48"/>
    </row>
    <row r="574" ht="90" spans="1:6">
      <c r="A574" s="26">
        <v>36155</v>
      </c>
      <c r="B574" s="25" t="s">
        <v>5101</v>
      </c>
      <c r="C574" s="26" t="s">
        <v>4007</v>
      </c>
      <c r="D574" s="26" t="s">
        <v>3998</v>
      </c>
      <c r="E574" s="26" t="s">
        <v>5102</v>
      </c>
      <c r="F574" s="49"/>
    </row>
    <row r="575" ht="75" spans="1:6">
      <c r="A575" s="26">
        <v>36154</v>
      </c>
      <c r="B575" s="25" t="s">
        <v>5103</v>
      </c>
      <c r="C575" s="26" t="s">
        <v>4007</v>
      </c>
      <c r="D575" s="26" t="s">
        <v>3998</v>
      </c>
      <c r="E575" s="26" t="s">
        <v>5104</v>
      </c>
      <c r="F575" s="48"/>
    </row>
    <row r="576" ht="90" spans="1:6">
      <c r="A576" s="26">
        <v>36196</v>
      </c>
      <c r="B576" s="25" t="s">
        <v>5105</v>
      </c>
      <c r="C576" s="26" t="s">
        <v>4007</v>
      </c>
      <c r="D576" s="26" t="s">
        <v>3998</v>
      </c>
      <c r="E576" s="26" t="s">
        <v>5100</v>
      </c>
      <c r="F576" s="49"/>
    </row>
    <row r="577" ht="60" spans="1:6">
      <c r="A577" s="26">
        <v>679</v>
      </c>
      <c r="B577" s="25" t="s">
        <v>5106</v>
      </c>
      <c r="C577" s="26" t="s">
        <v>4007</v>
      </c>
      <c r="D577" s="26" t="s">
        <v>3998</v>
      </c>
      <c r="E577" s="26" t="s">
        <v>5107</v>
      </c>
      <c r="F577" s="48"/>
    </row>
    <row r="578" ht="60" spans="1:6">
      <c r="A578" s="26">
        <v>711</v>
      </c>
      <c r="B578" s="25" t="s">
        <v>5108</v>
      </c>
      <c r="C578" s="26" t="s">
        <v>4007</v>
      </c>
      <c r="D578" s="26" t="s">
        <v>3998</v>
      </c>
      <c r="E578" s="26" t="s">
        <v>5109</v>
      </c>
      <c r="F578" s="49"/>
    </row>
    <row r="579" ht="60" spans="1:6">
      <c r="A579" s="26">
        <v>712</v>
      </c>
      <c r="B579" s="25" t="s">
        <v>5110</v>
      </c>
      <c r="C579" s="26" t="s">
        <v>4007</v>
      </c>
      <c r="D579" s="26" t="s">
        <v>3998</v>
      </c>
      <c r="E579" s="26" t="s">
        <v>5111</v>
      </c>
      <c r="F579" s="48"/>
    </row>
    <row r="580" ht="60" spans="1:6">
      <c r="A580" s="26">
        <v>36191</v>
      </c>
      <c r="B580" s="25" t="s">
        <v>5110</v>
      </c>
      <c r="C580" s="26" t="s">
        <v>3997</v>
      </c>
      <c r="D580" s="26" t="s">
        <v>3998</v>
      </c>
      <c r="E580" s="26" t="s">
        <v>5112</v>
      </c>
      <c r="F580" s="49"/>
    </row>
    <row r="581" ht="60" spans="1:6">
      <c r="A581" s="26">
        <v>36169</v>
      </c>
      <c r="B581" s="25" t="s">
        <v>5113</v>
      </c>
      <c r="C581" s="26" t="s">
        <v>4007</v>
      </c>
      <c r="D581" s="26" t="s">
        <v>3998</v>
      </c>
      <c r="E581" s="26" t="s">
        <v>5114</v>
      </c>
      <c r="F581" s="48"/>
    </row>
    <row r="582" ht="60" spans="1:6">
      <c r="A582" s="26">
        <v>36172</v>
      </c>
      <c r="B582" s="25" t="s">
        <v>5115</v>
      </c>
      <c r="C582" s="26" t="s">
        <v>4007</v>
      </c>
      <c r="D582" s="26" t="s">
        <v>3998</v>
      </c>
      <c r="E582" s="26" t="s">
        <v>5116</v>
      </c>
      <c r="F582" s="49"/>
    </row>
    <row r="583" ht="60" spans="1:6">
      <c r="A583" s="26">
        <v>36174</v>
      </c>
      <c r="B583" s="25" t="s">
        <v>5117</v>
      </c>
      <c r="C583" s="26" t="s">
        <v>4007</v>
      </c>
      <c r="D583" s="26" t="s">
        <v>3998</v>
      </c>
      <c r="E583" s="26" t="s">
        <v>5118</v>
      </c>
      <c r="F583" s="48"/>
    </row>
    <row r="584" ht="60" spans="1:6">
      <c r="A584" s="26">
        <v>36170</v>
      </c>
      <c r="B584" s="25" t="s">
        <v>5119</v>
      </c>
      <c r="C584" s="26" t="s">
        <v>4007</v>
      </c>
      <c r="D584" s="26" t="s">
        <v>4019</v>
      </c>
      <c r="E584" s="26" t="s">
        <v>5111</v>
      </c>
      <c r="F584" s="49"/>
    </row>
    <row r="585" ht="45" spans="1:6">
      <c r="A585" s="26">
        <v>12614</v>
      </c>
      <c r="B585" s="25" t="s">
        <v>5120</v>
      </c>
      <c r="C585" s="26" t="s">
        <v>3997</v>
      </c>
      <c r="D585" s="26" t="s">
        <v>4008</v>
      </c>
      <c r="E585" s="26" t="s">
        <v>5121</v>
      </c>
      <c r="F585" s="48"/>
    </row>
    <row r="586" ht="30" spans="1:6">
      <c r="A586" s="26">
        <v>6140</v>
      </c>
      <c r="B586" s="25" t="s">
        <v>5122</v>
      </c>
      <c r="C586" s="26" t="s">
        <v>3997</v>
      </c>
      <c r="D586" s="26" t="s">
        <v>3998</v>
      </c>
      <c r="E586" s="26" t="s">
        <v>4683</v>
      </c>
      <c r="F586" s="49"/>
    </row>
    <row r="587" ht="30" spans="1:6">
      <c r="A587" s="26">
        <v>38399</v>
      </c>
      <c r="B587" s="25" t="s">
        <v>5123</v>
      </c>
      <c r="C587" s="26" t="s">
        <v>3997</v>
      </c>
      <c r="D587" s="26" t="s">
        <v>3998</v>
      </c>
      <c r="E587" s="26" t="s">
        <v>5124</v>
      </c>
      <c r="F587" s="48"/>
    </row>
    <row r="588" ht="75" spans="1:6">
      <c r="A588" s="26">
        <v>735</v>
      </c>
      <c r="B588" s="25" t="s">
        <v>5125</v>
      </c>
      <c r="C588" s="26" t="s">
        <v>3997</v>
      </c>
      <c r="D588" s="26" t="s">
        <v>3998</v>
      </c>
      <c r="E588" s="26" t="s">
        <v>5126</v>
      </c>
      <c r="F588" s="49"/>
    </row>
    <row r="589" ht="75" spans="1:6">
      <c r="A589" s="26">
        <v>736</v>
      </c>
      <c r="B589" s="25" t="s">
        <v>5127</v>
      </c>
      <c r="C589" s="26" t="s">
        <v>3997</v>
      </c>
      <c r="D589" s="26" t="s">
        <v>3998</v>
      </c>
      <c r="E589" s="26" t="s">
        <v>5128</v>
      </c>
      <c r="F589" s="48"/>
    </row>
    <row r="590" ht="60" spans="1:6">
      <c r="A590" s="26">
        <v>729</v>
      </c>
      <c r="B590" s="25" t="s">
        <v>5129</v>
      </c>
      <c r="C590" s="26" t="s">
        <v>3997</v>
      </c>
      <c r="D590" s="26" t="s">
        <v>4019</v>
      </c>
      <c r="E590" s="26" t="s">
        <v>5130</v>
      </c>
      <c r="F590" s="49"/>
    </row>
    <row r="591" ht="60" spans="1:6">
      <c r="A591" s="26">
        <v>39925</v>
      </c>
      <c r="B591" s="25" t="s">
        <v>5131</v>
      </c>
      <c r="C591" s="26" t="s">
        <v>3997</v>
      </c>
      <c r="D591" s="26" t="s">
        <v>3998</v>
      </c>
      <c r="E591" s="26" t="s">
        <v>5132</v>
      </c>
      <c r="F591" s="48"/>
    </row>
    <row r="592" ht="60" spans="1:6">
      <c r="A592" s="26">
        <v>731</v>
      </c>
      <c r="B592" s="25" t="s">
        <v>5133</v>
      </c>
      <c r="C592" s="26" t="s">
        <v>3997</v>
      </c>
      <c r="D592" s="26" t="s">
        <v>3998</v>
      </c>
      <c r="E592" s="26" t="s">
        <v>5134</v>
      </c>
      <c r="F592" s="49"/>
    </row>
    <row r="593" ht="75" spans="1:6">
      <c r="A593" s="26">
        <v>10575</v>
      </c>
      <c r="B593" s="25" t="s">
        <v>5135</v>
      </c>
      <c r="C593" s="26" t="s">
        <v>3997</v>
      </c>
      <c r="D593" s="26" t="s">
        <v>3998</v>
      </c>
      <c r="E593" s="26" t="s">
        <v>5136</v>
      </c>
      <c r="F593" s="48"/>
    </row>
    <row r="594" ht="75" spans="1:6">
      <c r="A594" s="26">
        <v>733</v>
      </c>
      <c r="B594" s="25" t="s">
        <v>5137</v>
      </c>
      <c r="C594" s="26" t="s">
        <v>3997</v>
      </c>
      <c r="D594" s="26" t="s">
        <v>3998</v>
      </c>
      <c r="E594" s="26" t="s">
        <v>5138</v>
      </c>
      <c r="F594" s="49"/>
    </row>
    <row r="595" ht="60" spans="1:6">
      <c r="A595" s="26">
        <v>732</v>
      </c>
      <c r="B595" s="25" t="s">
        <v>5139</v>
      </c>
      <c r="C595" s="26" t="s">
        <v>3997</v>
      </c>
      <c r="D595" s="26" t="s">
        <v>3998</v>
      </c>
      <c r="E595" s="26" t="s">
        <v>5140</v>
      </c>
      <c r="F595" s="48"/>
    </row>
    <row r="596" ht="75" spans="1:6">
      <c r="A596" s="26">
        <v>737</v>
      </c>
      <c r="B596" s="25" t="s">
        <v>5141</v>
      </c>
      <c r="C596" s="26" t="s">
        <v>3997</v>
      </c>
      <c r="D596" s="26" t="s">
        <v>3998</v>
      </c>
      <c r="E596" s="26" t="s">
        <v>5142</v>
      </c>
      <c r="F596" s="49"/>
    </row>
    <row r="597" ht="75" spans="1:6">
      <c r="A597" s="26">
        <v>738</v>
      </c>
      <c r="B597" s="25" t="s">
        <v>5143</v>
      </c>
      <c r="C597" s="26" t="s">
        <v>3997</v>
      </c>
      <c r="D597" s="26" t="s">
        <v>3998</v>
      </c>
      <c r="E597" s="26" t="s">
        <v>5144</v>
      </c>
      <c r="F597" s="48"/>
    </row>
    <row r="598" ht="75" spans="1:6">
      <c r="A598" s="26">
        <v>740</v>
      </c>
      <c r="B598" s="25" t="s">
        <v>5145</v>
      </c>
      <c r="C598" s="26" t="s">
        <v>3997</v>
      </c>
      <c r="D598" s="26" t="s">
        <v>3998</v>
      </c>
      <c r="E598" s="26" t="s">
        <v>5146</v>
      </c>
      <c r="F598" s="49"/>
    </row>
    <row r="599" ht="75" spans="1:6">
      <c r="A599" s="26">
        <v>734</v>
      </c>
      <c r="B599" s="25" t="s">
        <v>5147</v>
      </c>
      <c r="C599" s="26" t="s">
        <v>3997</v>
      </c>
      <c r="D599" s="26" t="s">
        <v>3998</v>
      </c>
      <c r="E599" s="26" t="s">
        <v>5148</v>
      </c>
      <c r="F599" s="48"/>
    </row>
    <row r="600" ht="30" spans="1:6">
      <c r="A600" s="26">
        <v>39008</v>
      </c>
      <c r="B600" s="25" t="s">
        <v>5149</v>
      </c>
      <c r="C600" s="26" t="s">
        <v>3997</v>
      </c>
      <c r="D600" s="26" t="s">
        <v>3998</v>
      </c>
      <c r="E600" s="26" t="s">
        <v>5150</v>
      </c>
      <c r="F600" s="49"/>
    </row>
    <row r="601" ht="30" spans="1:6">
      <c r="A601" s="26">
        <v>39009</v>
      </c>
      <c r="B601" s="25" t="s">
        <v>5151</v>
      </c>
      <c r="C601" s="26" t="s">
        <v>3997</v>
      </c>
      <c r="D601" s="26" t="s">
        <v>3998</v>
      </c>
      <c r="E601" s="26" t="s">
        <v>5152</v>
      </c>
      <c r="F601" s="48"/>
    </row>
    <row r="602" ht="90" spans="1:6">
      <c r="A602" s="26">
        <v>10587</v>
      </c>
      <c r="B602" s="25" t="s">
        <v>5153</v>
      </c>
      <c r="C602" s="26" t="s">
        <v>3997</v>
      </c>
      <c r="D602" s="26" t="s">
        <v>3998</v>
      </c>
      <c r="E602" s="26" t="s">
        <v>5154</v>
      </c>
      <c r="F602" s="49"/>
    </row>
    <row r="603" ht="90" spans="1:6">
      <c r="A603" s="26">
        <v>759</v>
      </c>
      <c r="B603" s="25" t="s">
        <v>5155</v>
      </c>
      <c r="C603" s="26" t="s">
        <v>3997</v>
      </c>
      <c r="D603" s="26" t="s">
        <v>3998</v>
      </c>
      <c r="E603" s="26" t="s">
        <v>5156</v>
      </c>
      <c r="F603" s="48"/>
    </row>
    <row r="604" ht="90" spans="1:6">
      <c r="A604" s="26">
        <v>761</v>
      </c>
      <c r="B604" s="25" t="s">
        <v>5157</v>
      </c>
      <c r="C604" s="26" t="s">
        <v>3997</v>
      </c>
      <c r="D604" s="26" t="s">
        <v>3998</v>
      </c>
      <c r="E604" s="26" t="s">
        <v>5158</v>
      </c>
      <c r="F604" s="49"/>
    </row>
    <row r="605" ht="90" spans="1:6">
      <c r="A605" s="26">
        <v>750</v>
      </c>
      <c r="B605" s="25" t="s">
        <v>5159</v>
      </c>
      <c r="C605" s="26" t="s">
        <v>3997</v>
      </c>
      <c r="D605" s="26" t="s">
        <v>3998</v>
      </c>
      <c r="E605" s="26" t="s">
        <v>5160</v>
      </c>
      <c r="F605" s="48"/>
    </row>
    <row r="606" ht="90" spans="1:6">
      <c r="A606" s="26">
        <v>755</v>
      </c>
      <c r="B606" s="25" t="s">
        <v>5161</v>
      </c>
      <c r="C606" s="26" t="s">
        <v>3997</v>
      </c>
      <c r="D606" s="26" t="s">
        <v>3998</v>
      </c>
      <c r="E606" s="26" t="s">
        <v>5162</v>
      </c>
      <c r="F606" s="49"/>
    </row>
    <row r="607" ht="90" spans="1:6">
      <c r="A607" s="26">
        <v>749</v>
      </c>
      <c r="B607" s="25" t="s">
        <v>5163</v>
      </c>
      <c r="C607" s="26" t="s">
        <v>3997</v>
      </c>
      <c r="D607" s="26" t="s">
        <v>3998</v>
      </c>
      <c r="E607" s="26" t="s">
        <v>5164</v>
      </c>
      <c r="F607" s="48"/>
    </row>
    <row r="608" ht="90" spans="1:6">
      <c r="A608" s="26">
        <v>756</v>
      </c>
      <c r="B608" s="25" t="s">
        <v>5165</v>
      </c>
      <c r="C608" s="26" t="s">
        <v>3997</v>
      </c>
      <c r="D608" s="26" t="s">
        <v>3998</v>
      </c>
      <c r="E608" s="26" t="s">
        <v>5166</v>
      </c>
      <c r="F608" s="49"/>
    </row>
    <row r="609" ht="60" spans="1:6">
      <c r="A609" s="26">
        <v>757</v>
      </c>
      <c r="B609" s="25" t="s">
        <v>5167</v>
      </c>
      <c r="C609" s="26" t="s">
        <v>3997</v>
      </c>
      <c r="D609" s="26" t="s">
        <v>3998</v>
      </c>
      <c r="E609" s="26" t="s">
        <v>5168</v>
      </c>
      <c r="F609" s="48"/>
    </row>
    <row r="610" ht="75" spans="1:6">
      <c r="A610" s="26">
        <v>10588</v>
      </c>
      <c r="B610" s="25" t="s">
        <v>5169</v>
      </c>
      <c r="C610" s="26" t="s">
        <v>3997</v>
      </c>
      <c r="D610" s="26" t="s">
        <v>3998</v>
      </c>
      <c r="E610" s="26" t="s">
        <v>5170</v>
      </c>
      <c r="F610" s="49"/>
    </row>
    <row r="611" ht="75" spans="1:6">
      <c r="A611" s="26">
        <v>10592</v>
      </c>
      <c r="B611" s="25" t="s">
        <v>5171</v>
      </c>
      <c r="C611" s="26" t="s">
        <v>3997</v>
      </c>
      <c r="D611" s="26" t="s">
        <v>4019</v>
      </c>
      <c r="E611" s="26" t="s">
        <v>5172</v>
      </c>
      <c r="F611" s="48"/>
    </row>
    <row r="612" ht="75" spans="1:6">
      <c r="A612" s="26">
        <v>10589</v>
      </c>
      <c r="B612" s="25" t="s">
        <v>5173</v>
      </c>
      <c r="C612" s="26" t="s">
        <v>3997</v>
      </c>
      <c r="D612" s="26" t="s">
        <v>3998</v>
      </c>
      <c r="E612" s="26" t="s">
        <v>5174</v>
      </c>
      <c r="F612" s="49"/>
    </row>
    <row r="613" ht="75" spans="1:6">
      <c r="A613" s="26">
        <v>760</v>
      </c>
      <c r="B613" s="25" t="s">
        <v>5175</v>
      </c>
      <c r="C613" s="26" t="s">
        <v>3997</v>
      </c>
      <c r="D613" s="26" t="s">
        <v>3998</v>
      </c>
      <c r="E613" s="26" t="s">
        <v>5176</v>
      </c>
      <c r="F613" s="48"/>
    </row>
    <row r="614" ht="75" spans="1:6">
      <c r="A614" s="26">
        <v>751</v>
      </c>
      <c r="B614" s="25" t="s">
        <v>5177</v>
      </c>
      <c r="C614" s="26" t="s">
        <v>3997</v>
      </c>
      <c r="D614" s="26" t="s">
        <v>3998</v>
      </c>
      <c r="E614" s="26" t="s">
        <v>5178</v>
      </c>
      <c r="F614" s="49"/>
    </row>
    <row r="615" ht="75" spans="1:6">
      <c r="A615" s="26">
        <v>754</v>
      </c>
      <c r="B615" s="25" t="s">
        <v>5179</v>
      </c>
      <c r="C615" s="26" t="s">
        <v>3997</v>
      </c>
      <c r="D615" s="26" t="s">
        <v>3998</v>
      </c>
      <c r="E615" s="26" t="s">
        <v>5180</v>
      </c>
      <c r="F615" s="48"/>
    </row>
    <row r="616" ht="30" spans="1:6">
      <c r="A616" s="26">
        <v>14013</v>
      </c>
      <c r="B616" s="25" t="s">
        <v>5181</v>
      </c>
      <c r="C616" s="26" t="s">
        <v>3997</v>
      </c>
      <c r="D616" s="26" t="s">
        <v>3998</v>
      </c>
      <c r="E616" s="26" t="s">
        <v>5182</v>
      </c>
      <c r="F616" s="49"/>
    </row>
    <row r="617" ht="60" spans="1:6">
      <c r="A617" s="26">
        <v>39917</v>
      </c>
      <c r="B617" s="25" t="s">
        <v>5183</v>
      </c>
      <c r="C617" s="26" t="s">
        <v>3997</v>
      </c>
      <c r="D617" s="26" t="s">
        <v>3998</v>
      </c>
      <c r="E617" s="26" t="s">
        <v>5184</v>
      </c>
      <c r="F617" s="48"/>
    </row>
    <row r="618" ht="30" spans="1:6">
      <c r="A618" s="26">
        <v>5081</v>
      </c>
      <c r="B618" s="25" t="s">
        <v>5185</v>
      </c>
      <c r="C618" s="26" t="s">
        <v>4874</v>
      </c>
      <c r="D618" s="26" t="s">
        <v>3998</v>
      </c>
      <c r="E618" s="26" t="s">
        <v>5186</v>
      </c>
      <c r="F618" s="49"/>
    </row>
    <row r="619" ht="30" spans="1:6">
      <c r="A619" s="26">
        <v>38167</v>
      </c>
      <c r="B619" s="25" t="s">
        <v>5187</v>
      </c>
      <c r="C619" s="26" t="s">
        <v>4874</v>
      </c>
      <c r="D619" s="26" t="s">
        <v>3998</v>
      </c>
      <c r="E619" s="26" t="s">
        <v>4808</v>
      </c>
      <c r="F619" s="48"/>
    </row>
    <row r="620" spans="1:6">
      <c r="A620" s="26">
        <v>36145</v>
      </c>
      <c r="B620" s="25" t="s">
        <v>5188</v>
      </c>
      <c r="C620" s="26" t="s">
        <v>4874</v>
      </c>
      <c r="D620" s="26" t="s">
        <v>3998</v>
      </c>
      <c r="E620" s="26" t="s">
        <v>5189</v>
      </c>
      <c r="F620" s="49"/>
    </row>
    <row r="621" ht="30" spans="1:6">
      <c r="A621" s="26">
        <v>12893</v>
      </c>
      <c r="B621" s="25" t="s">
        <v>5190</v>
      </c>
      <c r="C621" s="26" t="s">
        <v>4874</v>
      </c>
      <c r="D621" s="26" t="s">
        <v>3998</v>
      </c>
      <c r="E621" s="26" t="s">
        <v>5191</v>
      </c>
      <c r="F621" s="48"/>
    </row>
    <row r="622" ht="30" spans="1:6">
      <c r="A622" s="26">
        <v>11685</v>
      </c>
      <c r="B622" s="25" t="s">
        <v>5192</v>
      </c>
      <c r="C622" s="26" t="s">
        <v>3997</v>
      </c>
      <c r="D622" s="26" t="s">
        <v>3998</v>
      </c>
      <c r="E622" s="26" t="s">
        <v>5193</v>
      </c>
      <c r="F622" s="49"/>
    </row>
    <row r="623" ht="30" spans="1:6">
      <c r="A623" s="26">
        <v>11679</v>
      </c>
      <c r="B623" s="25" t="s">
        <v>5194</v>
      </c>
      <c r="C623" s="26" t="s">
        <v>3997</v>
      </c>
      <c r="D623" s="26" t="s">
        <v>3998</v>
      </c>
      <c r="E623" s="26" t="s">
        <v>5195</v>
      </c>
      <c r="F623" s="48"/>
    </row>
    <row r="624" ht="30" spans="1:6">
      <c r="A624" s="26">
        <v>11680</v>
      </c>
      <c r="B624" s="25" t="s">
        <v>5196</v>
      </c>
      <c r="C624" s="26" t="s">
        <v>3997</v>
      </c>
      <c r="D624" s="26" t="s">
        <v>3998</v>
      </c>
      <c r="E624" s="26" t="s">
        <v>4327</v>
      </c>
      <c r="F624" s="49"/>
    </row>
    <row r="625" ht="30" spans="1:6">
      <c r="A625" s="26">
        <v>2512</v>
      </c>
      <c r="B625" s="25" t="s">
        <v>5197</v>
      </c>
      <c r="C625" s="26" t="s">
        <v>3997</v>
      </c>
      <c r="D625" s="26" t="s">
        <v>4008</v>
      </c>
      <c r="E625" s="26" t="s">
        <v>5198</v>
      </c>
      <c r="F625" s="48"/>
    </row>
    <row r="626" spans="1:6">
      <c r="A626" s="26">
        <v>4374</v>
      </c>
      <c r="B626" s="25" t="s">
        <v>5199</v>
      </c>
      <c r="C626" s="26" t="s">
        <v>3997</v>
      </c>
      <c r="D626" s="26" t="s">
        <v>3998</v>
      </c>
      <c r="E626" s="26" t="s">
        <v>5200</v>
      </c>
      <c r="F626" s="49"/>
    </row>
    <row r="627" ht="60" spans="1:6">
      <c r="A627" s="26">
        <v>7568</v>
      </c>
      <c r="B627" s="25" t="s">
        <v>5201</v>
      </c>
      <c r="C627" s="26" t="s">
        <v>3997</v>
      </c>
      <c r="D627" s="26" t="s">
        <v>3998</v>
      </c>
      <c r="E627" s="26" t="s">
        <v>5202</v>
      </c>
      <c r="F627" s="48"/>
    </row>
    <row r="628" ht="45" spans="1:6">
      <c r="A628" s="26">
        <v>7584</v>
      </c>
      <c r="B628" s="25" t="s">
        <v>5203</v>
      </c>
      <c r="C628" s="26" t="s">
        <v>3997</v>
      </c>
      <c r="D628" s="26" t="s">
        <v>3998</v>
      </c>
      <c r="E628" s="26" t="s">
        <v>5204</v>
      </c>
      <c r="F628" s="49"/>
    </row>
    <row r="629" spans="1:6">
      <c r="A629" s="26">
        <v>11945</v>
      </c>
      <c r="B629" s="25" t="s">
        <v>5205</v>
      </c>
      <c r="C629" s="26" t="s">
        <v>3997</v>
      </c>
      <c r="D629" s="26" t="s">
        <v>3998</v>
      </c>
      <c r="E629" s="26" t="s">
        <v>4034</v>
      </c>
      <c r="F629" s="48"/>
    </row>
    <row r="630" spans="1:6">
      <c r="A630" s="26">
        <v>11946</v>
      </c>
      <c r="B630" s="25" t="s">
        <v>5206</v>
      </c>
      <c r="C630" s="26" t="s">
        <v>3997</v>
      </c>
      <c r="D630" s="26" t="s">
        <v>3998</v>
      </c>
      <c r="E630" s="26" t="s">
        <v>4034</v>
      </c>
      <c r="F630" s="49"/>
    </row>
    <row r="631" spans="1:6">
      <c r="A631" s="26">
        <v>4375</v>
      </c>
      <c r="B631" s="25" t="s">
        <v>5207</v>
      </c>
      <c r="C631" s="26" t="s">
        <v>3997</v>
      </c>
      <c r="D631" s="26" t="s">
        <v>4019</v>
      </c>
      <c r="E631" s="26" t="s">
        <v>5208</v>
      </c>
      <c r="F631" s="48"/>
    </row>
    <row r="632" ht="45" spans="1:6">
      <c r="A632" s="26">
        <v>11950</v>
      </c>
      <c r="B632" s="25" t="s">
        <v>5209</v>
      </c>
      <c r="C632" s="26" t="s">
        <v>3997</v>
      </c>
      <c r="D632" s="26" t="s">
        <v>3998</v>
      </c>
      <c r="E632" s="26" t="s">
        <v>4038</v>
      </c>
      <c r="F632" s="49"/>
    </row>
    <row r="633" spans="1:6">
      <c r="A633" s="26">
        <v>4376</v>
      </c>
      <c r="B633" s="25" t="s">
        <v>5210</v>
      </c>
      <c r="C633" s="26" t="s">
        <v>3997</v>
      </c>
      <c r="D633" s="26" t="s">
        <v>3998</v>
      </c>
      <c r="E633" s="26" t="s">
        <v>5211</v>
      </c>
      <c r="F633" s="48"/>
    </row>
    <row r="634" ht="45" spans="1:6">
      <c r="A634" s="26">
        <v>7583</v>
      </c>
      <c r="B634" s="25" t="s">
        <v>5212</v>
      </c>
      <c r="C634" s="26" t="s">
        <v>3997</v>
      </c>
      <c r="D634" s="26" t="s">
        <v>3998</v>
      </c>
      <c r="E634" s="26" t="s">
        <v>4086</v>
      </c>
      <c r="F634" s="49"/>
    </row>
    <row r="635" ht="60" spans="1:6">
      <c r="A635" s="26">
        <v>4350</v>
      </c>
      <c r="B635" s="25" t="s">
        <v>5213</v>
      </c>
      <c r="C635" s="26" t="s">
        <v>3997</v>
      </c>
      <c r="D635" s="26" t="s">
        <v>4008</v>
      </c>
      <c r="E635" s="26" t="s">
        <v>5214</v>
      </c>
      <c r="F635" s="48"/>
    </row>
    <row r="636" ht="30" spans="1:6">
      <c r="A636" s="26">
        <v>39886</v>
      </c>
      <c r="B636" s="25" t="s">
        <v>5215</v>
      </c>
      <c r="C636" s="26" t="s">
        <v>3997</v>
      </c>
      <c r="D636" s="26" t="s">
        <v>4008</v>
      </c>
      <c r="E636" s="26" t="s">
        <v>5216</v>
      </c>
      <c r="F636" s="49"/>
    </row>
    <row r="637" ht="30" spans="1:6">
      <c r="A637" s="26">
        <v>39887</v>
      </c>
      <c r="B637" s="25" t="s">
        <v>5217</v>
      </c>
      <c r="C637" s="26" t="s">
        <v>3997</v>
      </c>
      <c r="D637" s="26" t="s">
        <v>4008</v>
      </c>
      <c r="E637" s="26" t="s">
        <v>5218</v>
      </c>
      <c r="F637" s="48"/>
    </row>
    <row r="638" ht="30" spans="1:6">
      <c r="A638" s="26">
        <v>39888</v>
      </c>
      <c r="B638" s="25" t="s">
        <v>5219</v>
      </c>
      <c r="C638" s="26" t="s">
        <v>3997</v>
      </c>
      <c r="D638" s="26" t="s">
        <v>4008</v>
      </c>
      <c r="E638" s="26" t="s">
        <v>5220</v>
      </c>
      <c r="F638" s="49"/>
    </row>
    <row r="639" ht="30" spans="1:6">
      <c r="A639" s="26">
        <v>39890</v>
      </c>
      <c r="B639" s="25" t="s">
        <v>5221</v>
      </c>
      <c r="C639" s="26" t="s">
        <v>3997</v>
      </c>
      <c r="D639" s="26" t="s">
        <v>4008</v>
      </c>
      <c r="E639" s="26" t="s">
        <v>5222</v>
      </c>
      <c r="F639" s="48"/>
    </row>
    <row r="640" ht="30" spans="1:6">
      <c r="A640" s="26">
        <v>39891</v>
      </c>
      <c r="B640" s="25" t="s">
        <v>5223</v>
      </c>
      <c r="C640" s="26" t="s">
        <v>3997</v>
      </c>
      <c r="D640" s="26" t="s">
        <v>4008</v>
      </c>
      <c r="E640" s="26" t="s">
        <v>5224</v>
      </c>
      <c r="F640" s="49"/>
    </row>
    <row r="641" ht="30" spans="1:6">
      <c r="A641" s="26">
        <v>39892</v>
      </c>
      <c r="B641" s="25" t="s">
        <v>5225</v>
      </c>
      <c r="C641" s="26" t="s">
        <v>3997</v>
      </c>
      <c r="D641" s="26" t="s">
        <v>4008</v>
      </c>
      <c r="E641" s="26" t="s">
        <v>5226</v>
      </c>
      <c r="F641" s="48"/>
    </row>
    <row r="642" ht="30" spans="1:6">
      <c r="A642" s="26">
        <v>790</v>
      </c>
      <c r="B642" s="25" t="s">
        <v>5227</v>
      </c>
      <c r="C642" s="26" t="s">
        <v>3997</v>
      </c>
      <c r="D642" s="26" t="s">
        <v>3998</v>
      </c>
      <c r="E642" s="26" t="s">
        <v>5228</v>
      </c>
      <c r="F642" s="49"/>
    </row>
    <row r="643" ht="30" spans="1:6">
      <c r="A643" s="26">
        <v>766</v>
      </c>
      <c r="B643" s="25" t="s">
        <v>5229</v>
      </c>
      <c r="C643" s="26" t="s">
        <v>3997</v>
      </c>
      <c r="D643" s="26" t="s">
        <v>3998</v>
      </c>
      <c r="E643" s="26" t="s">
        <v>5228</v>
      </c>
      <c r="F643" s="48"/>
    </row>
    <row r="644" ht="30" spans="1:6">
      <c r="A644" s="26">
        <v>791</v>
      </c>
      <c r="B644" s="25" t="s">
        <v>5230</v>
      </c>
      <c r="C644" s="26" t="s">
        <v>3997</v>
      </c>
      <c r="D644" s="26" t="s">
        <v>3998</v>
      </c>
      <c r="E644" s="26" t="s">
        <v>5228</v>
      </c>
      <c r="F644" s="49"/>
    </row>
    <row r="645" ht="30" spans="1:6">
      <c r="A645" s="26">
        <v>767</v>
      </c>
      <c r="B645" s="25" t="s">
        <v>5231</v>
      </c>
      <c r="C645" s="26" t="s">
        <v>3997</v>
      </c>
      <c r="D645" s="26" t="s">
        <v>3998</v>
      </c>
      <c r="E645" s="26" t="s">
        <v>5228</v>
      </c>
      <c r="F645" s="48"/>
    </row>
    <row r="646" ht="30" spans="1:6">
      <c r="A646" s="26">
        <v>768</v>
      </c>
      <c r="B646" s="25" t="s">
        <v>5232</v>
      </c>
      <c r="C646" s="26" t="s">
        <v>3997</v>
      </c>
      <c r="D646" s="26" t="s">
        <v>3998</v>
      </c>
      <c r="E646" s="26" t="s">
        <v>5233</v>
      </c>
      <c r="F646" s="49"/>
    </row>
    <row r="647" ht="30" spans="1:6">
      <c r="A647" s="26">
        <v>789</v>
      </c>
      <c r="B647" s="25" t="s">
        <v>5234</v>
      </c>
      <c r="C647" s="26" t="s">
        <v>3997</v>
      </c>
      <c r="D647" s="26" t="s">
        <v>3998</v>
      </c>
      <c r="E647" s="26" t="s">
        <v>5235</v>
      </c>
      <c r="F647" s="48"/>
    </row>
    <row r="648" ht="30" spans="1:6">
      <c r="A648" s="26">
        <v>769</v>
      </c>
      <c r="B648" s="25" t="s">
        <v>5236</v>
      </c>
      <c r="C648" s="26" t="s">
        <v>3997</v>
      </c>
      <c r="D648" s="26" t="s">
        <v>3998</v>
      </c>
      <c r="E648" s="26" t="s">
        <v>5233</v>
      </c>
      <c r="F648" s="49"/>
    </row>
    <row r="649" ht="30" spans="1:6">
      <c r="A649" s="26">
        <v>770</v>
      </c>
      <c r="B649" s="25" t="s">
        <v>5237</v>
      </c>
      <c r="C649" s="26" t="s">
        <v>3997</v>
      </c>
      <c r="D649" s="26" t="s">
        <v>3998</v>
      </c>
      <c r="E649" s="26" t="s">
        <v>5238</v>
      </c>
      <c r="F649" s="48"/>
    </row>
    <row r="650" ht="30" spans="1:6">
      <c r="A650" s="26">
        <v>12394</v>
      </c>
      <c r="B650" s="25" t="s">
        <v>5239</v>
      </c>
      <c r="C650" s="26" t="s">
        <v>3997</v>
      </c>
      <c r="D650" s="26" t="s">
        <v>3998</v>
      </c>
      <c r="E650" s="26" t="s">
        <v>5238</v>
      </c>
      <c r="F650" s="49"/>
    </row>
    <row r="651" ht="30" spans="1:6">
      <c r="A651" s="26">
        <v>764</v>
      </c>
      <c r="B651" s="25" t="s">
        <v>5240</v>
      </c>
      <c r="C651" s="26" t="s">
        <v>3997</v>
      </c>
      <c r="D651" s="26" t="s">
        <v>4019</v>
      </c>
      <c r="E651" s="26" t="s">
        <v>5241</v>
      </c>
      <c r="F651" s="48"/>
    </row>
    <row r="652" ht="30" spans="1:6">
      <c r="A652" s="26">
        <v>765</v>
      </c>
      <c r="B652" s="25" t="s">
        <v>5242</v>
      </c>
      <c r="C652" s="26" t="s">
        <v>3997</v>
      </c>
      <c r="D652" s="26" t="s">
        <v>3998</v>
      </c>
      <c r="E652" s="26" t="s">
        <v>5241</v>
      </c>
      <c r="F652" s="49"/>
    </row>
    <row r="653" ht="30" spans="1:6">
      <c r="A653" s="26">
        <v>787</v>
      </c>
      <c r="B653" s="25" t="s">
        <v>5243</v>
      </c>
      <c r="C653" s="26" t="s">
        <v>3997</v>
      </c>
      <c r="D653" s="26" t="s">
        <v>3998</v>
      </c>
      <c r="E653" s="26" t="s">
        <v>5244</v>
      </c>
      <c r="F653" s="48"/>
    </row>
    <row r="654" ht="30" spans="1:6">
      <c r="A654" s="26">
        <v>774</v>
      </c>
      <c r="B654" s="25" t="s">
        <v>5245</v>
      </c>
      <c r="C654" s="26" t="s">
        <v>3997</v>
      </c>
      <c r="D654" s="26" t="s">
        <v>3998</v>
      </c>
      <c r="E654" s="26" t="s">
        <v>5244</v>
      </c>
      <c r="F654" s="49"/>
    </row>
    <row r="655" ht="30" spans="1:6">
      <c r="A655" s="26">
        <v>773</v>
      </c>
      <c r="B655" s="25" t="s">
        <v>5246</v>
      </c>
      <c r="C655" s="26" t="s">
        <v>3997</v>
      </c>
      <c r="D655" s="26" t="s">
        <v>3998</v>
      </c>
      <c r="E655" s="26" t="s">
        <v>5244</v>
      </c>
      <c r="F655" s="48"/>
    </row>
    <row r="656" ht="30" spans="1:6">
      <c r="A656" s="26">
        <v>775</v>
      </c>
      <c r="B656" s="25" t="s">
        <v>5247</v>
      </c>
      <c r="C656" s="26" t="s">
        <v>3997</v>
      </c>
      <c r="D656" s="26" t="s">
        <v>3998</v>
      </c>
      <c r="E656" s="26" t="s">
        <v>5244</v>
      </c>
      <c r="F656" s="49"/>
    </row>
    <row r="657" ht="30" spans="1:6">
      <c r="A657" s="26">
        <v>788</v>
      </c>
      <c r="B657" s="25" t="s">
        <v>5248</v>
      </c>
      <c r="C657" s="26" t="s">
        <v>3997</v>
      </c>
      <c r="D657" s="26" t="s">
        <v>3998</v>
      </c>
      <c r="E657" s="26" t="s">
        <v>5249</v>
      </c>
      <c r="F657" s="48"/>
    </row>
    <row r="658" ht="30" spans="1:6">
      <c r="A658" s="26">
        <v>772</v>
      </c>
      <c r="B658" s="25" t="s">
        <v>5250</v>
      </c>
      <c r="C658" s="26" t="s">
        <v>3997</v>
      </c>
      <c r="D658" s="26" t="s">
        <v>3998</v>
      </c>
      <c r="E658" s="26" t="s">
        <v>5249</v>
      </c>
      <c r="F658" s="49"/>
    </row>
    <row r="659" ht="30" spans="1:6">
      <c r="A659" s="26">
        <v>771</v>
      </c>
      <c r="B659" s="25" t="s">
        <v>5251</v>
      </c>
      <c r="C659" s="26" t="s">
        <v>3997</v>
      </c>
      <c r="D659" s="26" t="s">
        <v>3998</v>
      </c>
      <c r="E659" s="26" t="s">
        <v>5249</v>
      </c>
      <c r="F659" s="48"/>
    </row>
    <row r="660" ht="30" spans="1:6">
      <c r="A660" s="26">
        <v>779</v>
      </c>
      <c r="B660" s="25" t="s">
        <v>5252</v>
      </c>
      <c r="C660" s="26" t="s">
        <v>3997</v>
      </c>
      <c r="D660" s="26" t="s">
        <v>3998</v>
      </c>
      <c r="E660" s="26" t="s">
        <v>4389</v>
      </c>
      <c r="F660" s="49"/>
    </row>
    <row r="661" ht="30" spans="1:6">
      <c r="A661" s="26">
        <v>776</v>
      </c>
      <c r="B661" s="25" t="s">
        <v>5253</v>
      </c>
      <c r="C661" s="26" t="s">
        <v>3997</v>
      </c>
      <c r="D661" s="26" t="s">
        <v>3998</v>
      </c>
      <c r="E661" s="26" t="s">
        <v>5254</v>
      </c>
      <c r="F661" s="48"/>
    </row>
    <row r="662" ht="30" spans="1:6">
      <c r="A662" s="26">
        <v>777</v>
      </c>
      <c r="B662" s="25" t="s">
        <v>5255</v>
      </c>
      <c r="C662" s="26" t="s">
        <v>3997</v>
      </c>
      <c r="D662" s="26" t="s">
        <v>3998</v>
      </c>
      <c r="E662" s="26" t="s">
        <v>5256</v>
      </c>
      <c r="F662" s="49"/>
    </row>
    <row r="663" ht="30" spans="1:6">
      <c r="A663" s="26">
        <v>780</v>
      </c>
      <c r="B663" s="25" t="s">
        <v>5257</v>
      </c>
      <c r="C663" s="26" t="s">
        <v>3997</v>
      </c>
      <c r="D663" s="26" t="s">
        <v>3998</v>
      </c>
      <c r="E663" s="26" t="s">
        <v>5258</v>
      </c>
      <c r="F663" s="48"/>
    </row>
    <row r="664" ht="30" spans="1:6">
      <c r="A664" s="26">
        <v>778</v>
      </c>
      <c r="B664" s="25" t="s">
        <v>5259</v>
      </c>
      <c r="C664" s="26" t="s">
        <v>3997</v>
      </c>
      <c r="D664" s="26" t="s">
        <v>3998</v>
      </c>
      <c r="E664" s="26" t="s">
        <v>5254</v>
      </c>
      <c r="F664" s="49"/>
    </row>
    <row r="665" ht="30" spans="1:6">
      <c r="A665" s="26">
        <v>781</v>
      </c>
      <c r="B665" s="25" t="s">
        <v>5260</v>
      </c>
      <c r="C665" s="26" t="s">
        <v>3997</v>
      </c>
      <c r="D665" s="26" t="s">
        <v>3998</v>
      </c>
      <c r="E665" s="26" t="s">
        <v>5261</v>
      </c>
      <c r="F665" s="48"/>
    </row>
    <row r="666" ht="30" spans="1:6">
      <c r="A666" s="26">
        <v>786</v>
      </c>
      <c r="B666" s="25" t="s">
        <v>5262</v>
      </c>
      <c r="C666" s="26" t="s">
        <v>3997</v>
      </c>
      <c r="D666" s="26" t="s">
        <v>3998</v>
      </c>
      <c r="E666" s="26" t="s">
        <v>5261</v>
      </c>
      <c r="F666" s="49"/>
    </row>
    <row r="667" ht="30" spans="1:6">
      <c r="A667" s="26">
        <v>782</v>
      </c>
      <c r="B667" s="25" t="s">
        <v>5263</v>
      </c>
      <c r="C667" s="26" t="s">
        <v>3997</v>
      </c>
      <c r="D667" s="26" t="s">
        <v>3998</v>
      </c>
      <c r="E667" s="26" t="s">
        <v>5261</v>
      </c>
      <c r="F667" s="48"/>
    </row>
    <row r="668" ht="30" spans="1:6">
      <c r="A668" s="26">
        <v>783</v>
      </c>
      <c r="B668" s="25" t="s">
        <v>5264</v>
      </c>
      <c r="C668" s="26" t="s">
        <v>3997</v>
      </c>
      <c r="D668" s="26" t="s">
        <v>3998</v>
      </c>
      <c r="E668" s="26" t="s">
        <v>5265</v>
      </c>
      <c r="F668" s="49"/>
    </row>
    <row r="669" ht="30" spans="1:6">
      <c r="A669" s="26">
        <v>785</v>
      </c>
      <c r="B669" s="25" t="s">
        <v>5266</v>
      </c>
      <c r="C669" s="26" t="s">
        <v>3997</v>
      </c>
      <c r="D669" s="26" t="s">
        <v>3998</v>
      </c>
      <c r="E669" s="26" t="s">
        <v>5267</v>
      </c>
      <c r="F669" s="48"/>
    </row>
    <row r="670" ht="30" spans="1:6">
      <c r="A670" s="26">
        <v>784</v>
      </c>
      <c r="B670" s="25" t="s">
        <v>5268</v>
      </c>
      <c r="C670" s="26" t="s">
        <v>3997</v>
      </c>
      <c r="D670" s="26" t="s">
        <v>3998</v>
      </c>
      <c r="E670" s="26" t="s">
        <v>5269</v>
      </c>
      <c r="F670" s="49"/>
    </row>
    <row r="671" ht="30" spans="1:6">
      <c r="A671" s="26">
        <v>831</v>
      </c>
      <c r="B671" s="25" t="s">
        <v>5270</v>
      </c>
      <c r="C671" s="26" t="s">
        <v>3997</v>
      </c>
      <c r="D671" s="26" t="s">
        <v>3998</v>
      </c>
      <c r="E671" s="26" t="s">
        <v>5271</v>
      </c>
      <c r="F671" s="48"/>
    </row>
    <row r="672" ht="30" spans="1:6">
      <c r="A672" s="26">
        <v>828</v>
      </c>
      <c r="B672" s="25" t="s">
        <v>5272</v>
      </c>
      <c r="C672" s="26" t="s">
        <v>3997</v>
      </c>
      <c r="D672" s="26" t="s">
        <v>3998</v>
      </c>
      <c r="E672" s="26" t="s">
        <v>5273</v>
      </c>
      <c r="F672" s="49"/>
    </row>
    <row r="673" ht="30" spans="1:6">
      <c r="A673" s="26">
        <v>829</v>
      </c>
      <c r="B673" s="25" t="s">
        <v>5274</v>
      </c>
      <c r="C673" s="26" t="s">
        <v>3997</v>
      </c>
      <c r="D673" s="26" t="s">
        <v>3998</v>
      </c>
      <c r="E673" s="26" t="s">
        <v>4196</v>
      </c>
      <c r="F673" s="48"/>
    </row>
    <row r="674" ht="30" spans="1:6">
      <c r="A674" s="26">
        <v>812</v>
      </c>
      <c r="B674" s="25" t="s">
        <v>5275</v>
      </c>
      <c r="C674" s="26" t="s">
        <v>3997</v>
      </c>
      <c r="D674" s="26" t="s">
        <v>4019</v>
      </c>
      <c r="E674" s="26" t="s">
        <v>5276</v>
      </c>
      <c r="F674" s="49"/>
    </row>
    <row r="675" ht="30" spans="1:6">
      <c r="A675" s="26">
        <v>819</v>
      </c>
      <c r="B675" s="25" t="s">
        <v>5277</v>
      </c>
      <c r="C675" s="26" t="s">
        <v>3997</v>
      </c>
      <c r="D675" s="26" t="s">
        <v>3998</v>
      </c>
      <c r="E675" s="26" t="s">
        <v>5278</v>
      </c>
      <c r="F675" s="48"/>
    </row>
    <row r="676" ht="30" spans="1:6">
      <c r="A676" s="26">
        <v>818</v>
      </c>
      <c r="B676" s="25" t="s">
        <v>5279</v>
      </c>
      <c r="C676" s="26" t="s">
        <v>3997</v>
      </c>
      <c r="D676" s="26" t="s">
        <v>3998</v>
      </c>
      <c r="E676" s="26" t="s">
        <v>5280</v>
      </c>
      <c r="F676" s="49"/>
    </row>
    <row r="677" ht="30" spans="1:6">
      <c r="A677" s="26">
        <v>823</v>
      </c>
      <c r="B677" s="25" t="s">
        <v>5281</v>
      </c>
      <c r="C677" s="26" t="s">
        <v>3997</v>
      </c>
      <c r="D677" s="26" t="s">
        <v>3998</v>
      </c>
      <c r="E677" s="26" t="s">
        <v>5282</v>
      </c>
      <c r="F677" s="48"/>
    </row>
    <row r="678" ht="30" spans="1:6">
      <c r="A678" s="26">
        <v>830</v>
      </c>
      <c r="B678" s="25" t="s">
        <v>5283</v>
      </c>
      <c r="C678" s="26" t="s">
        <v>3997</v>
      </c>
      <c r="D678" s="26" t="s">
        <v>3998</v>
      </c>
      <c r="E678" s="26" t="s">
        <v>5284</v>
      </c>
      <c r="F678" s="49"/>
    </row>
    <row r="679" ht="45" spans="1:6">
      <c r="A679" s="26">
        <v>826</v>
      </c>
      <c r="B679" s="25" t="s">
        <v>5285</v>
      </c>
      <c r="C679" s="26" t="s">
        <v>3997</v>
      </c>
      <c r="D679" s="26" t="s">
        <v>3998</v>
      </c>
      <c r="E679" s="26" t="s">
        <v>5286</v>
      </c>
      <c r="F679" s="48"/>
    </row>
    <row r="680" ht="45" spans="1:6">
      <c r="A680" s="26">
        <v>827</v>
      </c>
      <c r="B680" s="25" t="s">
        <v>5287</v>
      </c>
      <c r="C680" s="26" t="s">
        <v>3997</v>
      </c>
      <c r="D680" s="26" t="s">
        <v>3998</v>
      </c>
      <c r="E680" s="26" t="s">
        <v>5288</v>
      </c>
      <c r="F680" s="49"/>
    </row>
    <row r="681" ht="45" spans="1:6">
      <c r="A681" s="26">
        <v>832</v>
      </c>
      <c r="B681" s="25" t="s">
        <v>5289</v>
      </c>
      <c r="C681" s="26" t="s">
        <v>3997</v>
      </c>
      <c r="D681" s="26" t="s">
        <v>3998</v>
      </c>
      <c r="E681" s="26" t="s">
        <v>5007</v>
      </c>
      <c r="F681" s="48"/>
    </row>
    <row r="682" ht="45" spans="1:6">
      <c r="A682" s="26">
        <v>833</v>
      </c>
      <c r="B682" s="25" t="s">
        <v>5290</v>
      </c>
      <c r="C682" s="26" t="s">
        <v>3997</v>
      </c>
      <c r="D682" s="26" t="s">
        <v>3998</v>
      </c>
      <c r="E682" s="26" t="s">
        <v>5013</v>
      </c>
      <c r="F682" s="49"/>
    </row>
    <row r="683" ht="45" spans="1:6">
      <c r="A683" s="26">
        <v>834</v>
      </c>
      <c r="B683" s="25" t="s">
        <v>5291</v>
      </c>
      <c r="C683" s="26" t="s">
        <v>3997</v>
      </c>
      <c r="D683" s="26" t="s">
        <v>3998</v>
      </c>
      <c r="E683" s="26" t="s">
        <v>5292</v>
      </c>
      <c r="F683" s="48"/>
    </row>
    <row r="684" ht="45" spans="1:6">
      <c r="A684" s="26">
        <v>825</v>
      </c>
      <c r="B684" s="25" t="s">
        <v>5293</v>
      </c>
      <c r="C684" s="26" t="s">
        <v>3997</v>
      </c>
      <c r="D684" s="26" t="s">
        <v>3998</v>
      </c>
      <c r="E684" s="26" t="s">
        <v>4112</v>
      </c>
      <c r="F684" s="49"/>
    </row>
    <row r="685" ht="45" spans="1:6">
      <c r="A685" s="26">
        <v>813</v>
      </c>
      <c r="B685" s="25" t="s">
        <v>5294</v>
      </c>
      <c r="C685" s="26" t="s">
        <v>3997</v>
      </c>
      <c r="D685" s="26" t="s">
        <v>3998</v>
      </c>
      <c r="E685" s="26" t="s">
        <v>5295</v>
      </c>
      <c r="F685" s="48"/>
    </row>
    <row r="686" ht="45" spans="1:6">
      <c r="A686" s="26">
        <v>820</v>
      </c>
      <c r="B686" s="25" t="s">
        <v>5296</v>
      </c>
      <c r="C686" s="26" t="s">
        <v>3997</v>
      </c>
      <c r="D686" s="26" t="s">
        <v>3998</v>
      </c>
      <c r="E686" s="26" t="s">
        <v>5297</v>
      </c>
      <c r="F686" s="49"/>
    </row>
    <row r="687" ht="45" spans="1:6">
      <c r="A687" s="26">
        <v>816</v>
      </c>
      <c r="B687" s="25" t="s">
        <v>5298</v>
      </c>
      <c r="C687" s="26" t="s">
        <v>3997</v>
      </c>
      <c r="D687" s="26" t="s">
        <v>3998</v>
      </c>
      <c r="E687" s="26" t="s">
        <v>5299</v>
      </c>
      <c r="F687" s="48"/>
    </row>
    <row r="688" ht="45" spans="1:6">
      <c r="A688" s="26">
        <v>814</v>
      </c>
      <c r="B688" s="25" t="s">
        <v>5300</v>
      </c>
      <c r="C688" s="26" t="s">
        <v>3997</v>
      </c>
      <c r="D688" s="26" t="s">
        <v>3998</v>
      </c>
      <c r="E688" s="26" t="s">
        <v>4762</v>
      </c>
      <c r="F688" s="49"/>
    </row>
    <row r="689" ht="45" spans="1:6">
      <c r="A689" s="26">
        <v>815</v>
      </c>
      <c r="B689" s="25" t="s">
        <v>5301</v>
      </c>
      <c r="C689" s="26" t="s">
        <v>3997</v>
      </c>
      <c r="D689" s="26" t="s">
        <v>3998</v>
      </c>
      <c r="E689" s="26" t="s">
        <v>5302</v>
      </c>
      <c r="F689" s="48"/>
    </row>
    <row r="690" ht="45" spans="1:6">
      <c r="A690" s="26">
        <v>822</v>
      </c>
      <c r="B690" s="25" t="s">
        <v>5303</v>
      </c>
      <c r="C690" s="26" t="s">
        <v>3997</v>
      </c>
      <c r="D690" s="26" t="s">
        <v>3998</v>
      </c>
      <c r="E690" s="26" t="s">
        <v>5304</v>
      </c>
      <c r="F690" s="49"/>
    </row>
    <row r="691" ht="45" spans="1:6">
      <c r="A691" s="26">
        <v>821</v>
      </c>
      <c r="B691" s="25" t="s">
        <v>5305</v>
      </c>
      <c r="C691" s="26" t="s">
        <v>3997</v>
      </c>
      <c r="D691" s="26" t="s">
        <v>3998</v>
      </c>
      <c r="E691" s="26" t="s">
        <v>5306</v>
      </c>
      <c r="F691" s="48"/>
    </row>
    <row r="692" ht="45" spans="1:6">
      <c r="A692" s="26">
        <v>817</v>
      </c>
      <c r="B692" s="25" t="s">
        <v>5307</v>
      </c>
      <c r="C692" s="26" t="s">
        <v>3997</v>
      </c>
      <c r="D692" s="26" t="s">
        <v>3998</v>
      </c>
      <c r="E692" s="26" t="s">
        <v>5308</v>
      </c>
      <c r="F692" s="49"/>
    </row>
    <row r="693" ht="30" spans="1:6">
      <c r="A693" s="26">
        <v>20086</v>
      </c>
      <c r="B693" s="25" t="s">
        <v>5309</v>
      </c>
      <c r="C693" s="26" t="s">
        <v>3997</v>
      </c>
      <c r="D693" s="26" t="s">
        <v>3998</v>
      </c>
      <c r="E693" s="26" t="s">
        <v>5023</v>
      </c>
      <c r="F693" s="48"/>
    </row>
    <row r="694" ht="30" spans="1:6">
      <c r="A694" s="26">
        <v>39191</v>
      </c>
      <c r="B694" s="25" t="s">
        <v>5310</v>
      </c>
      <c r="C694" s="26" t="s">
        <v>3997</v>
      </c>
      <c r="D694" s="26" t="s">
        <v>3998</v>
      </c>
      <c r="E694" s="26" t="s">
        <v>5311</v>
      </c>
      <c r="F694" s="49"/>
    </row>
    <row r="695" ht="30" spans="1:6">
      <c r="A695" s="26">
        <v>39190</v>
      </c>
      <c r="B695" s="25" t="s">
        <v>5312</v>
      </c>
      <c r="C695" s="26" t="s">
        <v>3997</v>
      </c>
      <c r="D695" s="26" t="s">
        <v>3998</v>
      </c>
      <c r="E695" s="26" t="s">
        <v>5313</v>
      </c>
      <c r="F695" s="48"/>
    </row>
    <row r="696" ht="30" spans="1:6">
      <c r="A696" s="26">
        <v>39189</v>
      </c>
      <c r="B696" s="25" t="s">
        <v>5314</v>
      </c>
      <c r="C696" s="26" t="s">
        <v>3997</v>
      </c>
      <c r="D696" s="26" t="s">
        <v>3998</v>
      </c>
      <c r="E696" s="26" t="s">
        <v>5315</v>
      </c>
      <c r="F696" s="49"/>
    </row>
    <row r="697" ht="30" spans="1:6">
      <c r="A697" s="26">
        <v>39186</v>
      </c>
      <c r="B697" s="25" t="s">
        <v>5316</v>
      </c>
      <c r="C697" s="26" t="s">
        <v>3997</v>
      </c>
      <c r="D697" s="26" t="s">
        <v>3998</v>
      </c>
      <c r="E697" s="26" t="s">
        <v>5317</v>
      </c>
      <c r="F697" s="48"/>
    </row>
    <row r="698" ht="30" spans="1:6">
      <c r="A698" s="26">
        <v>39188</v>
      </c>
      <c r="B698" s="25" t="s">
        <v>5318</v>
      </c>
      <c r="C698" s="26" t="s">
        <v>3997</v>
      </c>
      <c r="D698" s="26" t="s">
        <v>3998</v>
      </c>
      <c r="E698" s="26" t="s">
        <v>5319</v>
      </c>
      <c r="F698" s="49"/>
    </row>
    <row r="699" ht="30" spans="1:6">
      <c r="A699" s="26">
        <v>39187</v>
      </c>
      <c r="B699" s="25" t="s">
        <v>5320</v>
      </c>
      <c r="C699" s="26" t="s">
        <v>3997</v>
      </c>
      <c r="D699" s="26" t="s">
        <v>3998</v>
      </c>
      <c r="E699" s="26" t="s">
        <v>5321</v>
      </c>
      <c r="F699" s="48"/>
    </row>
    <row r="700" ht="30" spans="1:6">
      <c r="A700" s="26">
        <v>39184</v>
      </c>
      <c r="B700" s="25" t="s">
        <v>5322</v>
      </c>
      <c r="C700" s="26" t="s">
        <v>3997</v>
      </c>
      <c r="D700" s="26" t="s">
        <v>3998</v>
      </c>
      <c r="E700" s="26" t="s">
        <v>4756</v>
      </c>
      <c r="F700" s="49"/>
    </row>
    <row r="701" ht="30" spans="1:6">
      <c r="A701" s="26">
        <v>39185</v>
      </c>
      <c r="B701" s="25" t="s">
        <v>5323</v>
      </c>
      <c r="C701" s="26" t="s">
        <v>3997</v>
      </c>
      <c r="D701" s="26" t="s">
        <v>3998</v>
      </c>
      <c r="E701" s="26" t="s">
        <v>5324</v>
      </c>
      <c r="F701" s="48"/>
    </row>
    <row r="702" ht="30" spans="1:6">
      <c r="A702" s="26">
        <v>39198</v>
      </c>
      <c r="B702" s="25" t="s">
        <v>5325</v>
      </c>
      <c r="C702" s="26" t="s">
        <v>3997</v>
      </c>
      <c r="D702" s="26" t="s">
        <v>3998</v>
      </c>
      <c r="E702" s="26" t="s">
        <v>5326</v>
      </c>
      <c r="F702" s="49"/>
    </row>
    <row r="703" ht="30" spans="1:6">
      <c r="A703" s="26">
        <v>39197</v>
      </c>
      <c r="B703" s="25" t="s">
        <v>5327</v>
      </c>
      <c r="C703" s="26" t="s">
        <v>3997</v>
      </c>
      <c r="D703" s="26" t="s">
        <v>3998</v>
      </c>
      <c r="E703" s="26" t="s">
        <v>5328</v>
      </c>
      <c r="F703" s="48"/>
    </row>
    <row r="704" ht="30" spans="1:6">
      <c r="A704" s="26">
        <v>39196</v>
      </c>
      <c r="B704" s="25" t="s">
        <v>5329</v>
      </c>
      <c r="C704" s="26" t="s">
        <v>3997</v>
      </c>
      <c r="D704" s="26" t="s">
        <v>3998</v>
      </c>
      <c r="E704" s="26" t="s">
        <v>5330</v>
      </c>
      <c r="F704" s="49"/>
    </row>
    <row r="705" ht="30" spans="1:6">
      <c r="A705" s="26">
        <v>39199</v>
      </c>
      <c r="B705" s="25" t="s">
        <v>5331</v>
      </c>
      <c r="C705" s="26" t="s">
        <v>3997</v>
      </c>
      <c r="D705" s="26" t="s">
        <v>3998</v>
      </c>
      <c r="E705" s="26" t="s">
        <v>5332</v>
      </c>
      <c r="F705" s="48"/>
    </row>
    <row r="706" ht="30" spans="1:6">
      <c r="A706" s="26">
        <v>39195</v>
      </c>
      <c r="B706" s="25" t="s">
        <v>5333</v>
      </c>
      <c r="C706" s="26" t="s">
        <v>3997</v>
      </c>
      <c r="D706" s="26" t="s">
        <v>3998</v>
      </c>
      <c r="E706" s="26" t="s">
        <v>5334</v>
      </c>
      <c r="F706" s="49"/>
    </row>
    <row r="707" ht="30" spans="1:6">
      <c r="A707" s="26">
        <v>39194</v>
      </c>
      <c r="B707" s="25" t="s">
        <v>5335</v>
      </c>
      <c r="C707" s="26" t="s">
        <v>3997</v>
      </c>
      <c r="D707" s="26" t="s">
        <v>3998</v>
      </c>
      <c r="E707" s="26" t="s">
        <v>5336</v>
      </c>
      <c r="F707" s="48"/>
    </row>
    <row r="708" ht="30" spans="1:6">
      <c r="A708" s="26">
        <v>39193</v>
      </c>
      <c r="B708" s="25" t="s">
        <v>5337</v>
      </c>
      <c r="C708" s="26" t="s">
        <v>3997</v>
      </c>
      <c r="D708" s="26" t="s">
        <v>3998</v>
      </c>
      <c r="E708" s="26" t="s">
        <v>5338</v>
      </c>
      <c r="F708" s="49"/>
    </row>
    <row r="709" ht="30" spans="1:6">
      <c r="A709" s="26">
        <v>39192</v>
      </c>
      <c r="B709" s="25" t="s">
        <v>5339</v>
      </c>
      <c r="C709" s="26" t="s">
        <v>3997</v>
      </c>
      <c r="D709" s="26" t="s">
        <v>3998</v>
      </c>
      <c r="E709" s="26" t="s">
        <v>5340</v>
      </c>
      <c r="F709" s="48"/>
    </row>
    <row r="710" ht="30" spans="1:6">
      <c r="A710" s="26">
        <v>39920</v>
      </c>
      <c r="B710" s="25" t="s">
        <v>5341</v>
      </c>
      <c r="C710" s="26" t="s">
        <v>3997</v>
      </c>
      <c r="D710" s="26" t="s">
        <v>3998</v>
      </c>
      <c r="E710" s="26" t="s">
        <v>5342</v>
      </c>
      <c r="F710" s="49"/>
    </row>
    <row r="711" ht="30" spans="1:6">
      <c r="A711" s="26">
        <v>39201</v>
      </c>
      <c r="B711" s="25" t="s">
        <v>5343</v>
      </c>
      <c r="C711" s="26" t="s">
        <v>3997</v>
      </c>
      <c r="D711" s="26" t="s">
        <v>3998</v>
      </c>
      <c r="E711" s="26" t="s">
        <v>5344</v>
      </c>
      <c r="F711" s="48"/>
    </row>
    <row r="712" ht="30" spans="1:6">
      <c r="A712" s="26">
        <v>39200</v>
      </c>
      <c r="B712" s="25" t="s">
        <v>5345</v>
      </c>
      <c r="C712" s="26" t="s">
        <v>3997</v>
      </c>
      <c r="D712" s="26" t="s">
        <v>3998</v>
      </c>
      <c r="E712" s="26" t="s">
        <v>5346</v>
      </c>
      <c r="F712" s="49"/>
    </row>
    <row r="713" ht="30" spans="1:6">
      <c r="A713" s="26">
        <v>39203</v>
      </c>
      <c r="B713" s="25" t="s">
        <v>5347</v>
      </c>
      <c r="C713" s="26" t="s">
        <v>3997</v>
      </c>
      <c r="D713" s="26" t="s">
        <v>3998</v>
      </c>
      <c r="E713" s="26" t="s">
        <v>5348</v>
      </c>
      <c r="F713" s="48"/>
    </row>
    <row r="714" ht="30" spans="1:6">
      <c r="A714" s="26">
        <v>39202</v>
      </c>
      <c r="B714" s="25" t="s">
        <v>5349</v>
      </c>
      <c r="C714" s="26" t="s">
        <v>3997</v>
      </c>
      <c r="D714" s="26" t="s">
        <v>3998</v>
      </c>
      <c r="E714" s="26" t="s">
        <v>5350</v>
      </c>
      <c r="F714" s="49"/>
    </row>
    <row r="715" ht="30" spans="1:6">
      <c r="A715" s="26">
        <v>39205</v>
      </c>
      <c r="B715" s="25" t="s">
        <v>5351</v>
      </c>
      <c r="C715" s="26" t="s">
        <v>3997</v>
      </c>
      <c r="D715" s="26" t="s">
        <v>3998</v>
      </c>
      <c r="E715" s="26" t="s">
        <v>5352</v>
      </c>
      <c r="F715" s="48"/>
    </row>
    <row r="716" ht="30" spans="1:6">
      <c r="A716" s="26">
        <v>39204</v>
      </c>
      <c r="B716" s="25" t="s">
        <v>5353</v>
      </c>
      <c r="C716" s="26" t="s">
        <v>3997</v>
      </c>
      <c r="D716" s="26" t="s">
        <v>3998</v>
      </c>
      <c r="E716" s="26" t="s">
        <v>5354</v>
      </c>
      <c r="F716" s="49"/>
    </row>
    <row r="717" ht="30" spans="1:6">
      <c r="A717" s="26">
        <v>39206</v>
      </c>
      <c r="B717" s="25" t="s">
        <v>5355</v>
      </c>
      <c r="C717" s="26" t="s">
        <v>3997</v>
      </c>
      <c r="D717" s="26" t="s">
        <v>3998</v>
      </c>
      <c r="E717" s="26" t="s">
        <v>5356</v>
      </c>
      <c r="F717" s="48"/>
    </row>
    <row r="718" spans="1:6">
      <c r="A718" s="26">
        <v>797</v>
      </c>
      <c r="B718" s="25" t="s">
        <v>5357</v>
      </c>
      <c r="C718" s="26" t="s">
        <v>3997</v>
      </c>
      <c r="D718" s="26" t="s">
        <v>3998</v>
      </c>
      <c r="E718" s="26" t="s">
        <v>5358</v>
      </c>
      <c r="F718" s="49"/>
    </row>
    <row r="719" spans="1:6">
      <c r="A719" s="26">
        <v>798</v>
      </c>
      <c r="B719" s="25" t="s">
        <v>5359</v>
      </c>
      <c r="C719" s="26" t="s">
        <v>3997</v>
      </c>
      <c r="D719" s="26" t="s">
        <v>3998</v>
      </c>
      <c r="E719" s="26" t="s">
        <v>5360</v>
      </c>
      <c r="F719" s="48"/>
    </row>
    <row r="720" ht="30" spans="1:6">
      <c r="A720" s="26">
        <v>796</v>
      </c>
      <c r="B720" s="25" t="s">
        <v>5361</v>
      </c>
      <c r="C720" s="26" t="s">
        <v>3997</v>
      </c>
      <c r="D720" s="26" t="s">
        <v>3998</v>
      </c>
      <c r="E720" s="26" t="s">
        <v>4389</v>
      </c>
      <c r="F720" s="49"/>
    </row>
    <row r="721" spans="1:6">
      <c r="A721" s="26">
        <v>799</v>
      </c>
      <c r="B721" s="25" t="s">
        <v>5362</v>
      </c>
      <c r="C721" s="26" t="s">
        <v>3997</v>
      </c>
      <c r="D721" s="26" t="s">
        <v>3998</v>
      </c>
      <c r="E721" s="26" t="s">
        <v>5081</v>
      </c>
      <c r="F721" s="48"/>
    </row>
    <row r="722" spans="1:6">
      <c r="A722" s="26">
        <v>792</v>
      </c>
      <c r="B722" s="25" t="s">
        <v>5363</v>
      </c>
      <c r="C722" s="26" t="s">
        <v>3997</v>
      </c>
      <c r="D722" s="26" t="s">
        <v>4019</v>
      </c>
      <c r="E722" s="26" t="s">
        <v>5021</v>
      </c>
      <c r="F722" s="49"/>
    </row>
    <row r="723" ht="30" spans="1:6">
      <c r="A723" s="26">
        <v>804</v>
      </c>
      <c r="B723" s="25" t="s">
        <v>5364</v>
      </c>
      <c r="C723" s="26" t="s">
        <v>3997</v>
      </c>
      <c r="D723" s="26" t="s">
        <v>3998</v>
      </c>
      <c r="E723" s="26" t="s">
        <v>5365</v>
      </c>
      <c r="F723" s="48"/>
    </row>
    <row r="724" ht="30" spans="1:6">
      <c r="A724" s="26">
        <v>793</v>
      </c>
      <c r="B724" s="25" t="s">
        <v>5366</v>
      </c>
      <c r="C724" s="26" t="s">
        <v>3997</v>
      </c>
      <c r="D724" s="26" t="s">
        <v>3998</v>
      </c>
      <c r="E724" s="26" t="s">
        <v>5367</v>
      </c>
      <c r="F724" s="49"/>
    </row>
    <row r="725" ht="30" spans="1:6">
      <c r="A725" s="26">
        <v>801</v>
      </c>
      <c r="B725" s="25" t="s">
        <v>5368</v>
      </c>
      <c r="C725" s="26" t="s">
        <v>3997</v>
      </c>
      <c r="D725" s="26" t="s">
        <v>3998</v>
      </c>
      <c r="E725" s="26" t="s">
        <v>5027</v>
      </c>
      <c r="F725" s="48"/>
    </row>
    <row r="726" ht="30" spans="1:6">
      <c r="A726" s="26">
        <v>794</v>
      </c>
      <c r="B726" s="25" t="s">
        <v>5369</v>
      </c>
      <c r="C726" s="26" t="s">
        <v>3997</v>
      </c>
      <c r="D726" s="26" t="s">
        <v>3998</v>
      </c>
      <c r="E726" s="26" t="s">
        <v>5370</v>
      </c>
      <c r="F726" s="49"/>
    </row>
    <row r="727" spans="1:6">
      <c r="A727" s="26">
        <v>802</v>
      </c>
      <c r="B727" s="25" t="s">
        <v>5371</v>
      </c>
      <c r="C727" s="26" t="s">
        <v>3997</v>
      </c>
      <c r="D727" s="26" t="s">
        <v>3998</v>
      </c>
      <c r="E727" s="26" t="s">
        <v>5372</v>
      </c>
      <c r="F727" s="48"/>
    </row>
    <row r="728" ht="30" spans="1:6">
      <c r="A728" s="26">
        <v>803</v>
      </c>
      <c r="B728" s="25" t="s">
        <v>5373</v>
      </c>
      <c r="C728" s="26" t="s">
        <v>3997</v>
      </c>
      <c r="D728" s="26" t="s">
        <v>3998</v>
      </c>
      <c r="E728" s="26" t="s">
        <v>5374</v>
      </c>
      <c r="F728" s="49"/>
    </row>
    <row r="729" ht="30" spans="1:6">
      <c r="A729" s="26">
        <v>38001</v>
      </c>
      <c r="B729" s="25" t="s">
        <v>5375</v>
      </c>
      <c r="C729" s="26" t="s">
        <v>3997</v>
      </c>
      <c r="D729" s="26" t="s">
        <v>3998</v>
      </c>
      <c r="E729" s="26" t="s">
        <v>4069</v>
      </c>
      <c r="F729" s="48"/>
    </row>
    <row r="730" ht="30" spans="1:6">
      <c r="A730" s="26">
        <v>38002</v>
      </c>
      <c r="B730" s="25" t="s">
        <v>5376</v>
      </c>
      <c r="C730" s="26" t="s">
        <v>3997</v>
      </c>
      <c r="D730" s="26" t="s">
        <v>3998</v>
      </c>
      <c r="E730" s="26" t="s">
        <v>5377</v>
      </c>
      <c r="F730" s="49"/>
    </row>
    <row r="731" ht="30" spans="1:6">
      <c r="A731" s="26">
        <v>38003</v>
      </c>
      <c r="B731" s="25" t="s">
        <v>5378</v>
      </c>
      <c r="C731" s="26" t="s">
        <v>3997</v>
      </c>
      <c r="D731" s="26" t="s">
        <v>3998</v>
      </c>
      <c r="E731" s="26" t="s">
        <v>5379</v>
      </c>
      <c r="F731" s="48"/>
    </row>
    <row r="732" ht="30" spans="1:6">
      <c r="A732" s="26">
        <v>38004</v>
      </c>
      <c r="B732" s="25" t="s">
        <v>5380</v>
      </c>
      <c r="C732" s="26" t="s">
        <v>3997</v>
      </c>
      <c r="D732" s="26" t="s">
        <v>3998</v>
      </c>
      <c r="E732" s="26" t="s">
        <v>5381</v>
      </c>
      <c r="F732" s="49"/>
    </row>
    <row r="733" ht="30" spans="1:6">
      <c r="A733" s="26">
        <v>36327</v>
      </c>
      <c r="B733" s="25" t="s">
        <v>5382</v>
      </c>
      <c r="C733" s="26" t="s">
        <v>3997</v>
      </c>
      <c r="D733" s="26" t="s">
        <v>4008</v>
      </c>
      <c r="E733" s="26" t="s">
        <v>5054</v>
      </c>
      <c r="F733" s="48"/>
    </row>
    <row r="734" ht="30" spans="1:6">
      <c r="A734" s="26">
        <v>38992</v>
      </c>
      <c r="B734" s="25" t="s">
        <v>5383</v>
      </c>
      <c r="C734" s="26" t="s">
        <v>3997</v>
      </c>
      <c r="D734" s="26" t="s">
        <v>4008</v>
      </c>
      <c r="E734" s="26" t="s">
        <v>5384</v>
      </c>
      <c r="F734" s="49"/>
    </row>
    <row r="735" ht="30" spans="1:6">
      <c r="A735" s="26">
        <v>38993</v>
      </c>
      <c r="B735" s="25" t="s">
        <v>5385</v>
      </c>
      <c r="C735" s="26" t="s">
        <v>3997</v>
      </c>
      <c r="D735" s="26" t="s">
        <v>4008</v>
      </c>
      <c r="E735" s="26" t="s">
        <v>5386</v>
      </c>
      <c r="F735" s="48"/>
    </row>
    <row r="736" ht="30" spans="1:6">
      <c r="A736" s="26">
        <v>38418</v>
      </c>
      <c r="B736" s="25" t="s">
        <v>5387</v>
      </c>
      <c r="C736" s="26" t="s">
        <v>3997</v>
      </c>
      <c r="D736" s="26" t="s">
        <v>4008</v>
      </c>
      <c r="E736" s="26" t="s">
        <v>5388</v>
      </c>
      <c r="F736" s="49"/>
    </row>
    <row r="737" ht="30" spans="1:6">
      <c r="A737" s="26">
        <v>39178</v>
      </c>
      <c r="B737" s="25" t="s">
        <v>5389</v>
      </c>
      <c r="C737" s="26" t="s">
        <v>3997</v>
      </c>
      <c r="D737" s="26" t="s">
        <v>3998</v>
      </c>
      <c r="E737" s="26" t="s">
        <v>4471</v>
      </c>
      <c r="F737" s="48"/>
    </row>
    <row r="738" ht="30" spans="1:6">
      <c r="A738" s="26">
        <v>39177</v>
      </c>
      <c r="B738" s="25" t="s">
        <v>5390</v>
      </c>
      <c r="C738" s="26" t="s">
        <v>3997</v>
      </c>
      <c r="D738" s="26" t="s">
        <v>3998</v>
      </c>
      <c r="E738" s="26" t="s">
        <v>5391</v>
      </c>
      <c r="F738" s="49"/>
    </row>
    <row r="739" ht="30" spans="1:6">
      <c r="A739" s="26">
        <v>39174</v>
      </c>
      <c r="B739" s="25" t="s">
        <v>5392</v>
      </c>
      <c r="C739" s="26" t="s">
        <v>3997</v>
      </c>
      <c r="D739" s="26" t="s">
        <v>3998</v>
      </c>
      <c r="E739" s="26" t="s">
        <v>5360</v>
      </c>
      <c r="F739" s="48"/>
    </row>
    <row r="740" ht="30" spans="1:6">
      <c r="A740" s="26">
        <v>39176</v>
      </c>
      <c r="B740" s="25" t="s">
        <v>5393</v>
      </c>
      <c r="C740" s="26" t="s">
        <v>3997</v>
      </c>
      <c r="D740" s="26" t="s">
        <v>3998</v>
      </c>
      <c r="E740" s="26" t="s">
        <v>5394</v>
      </c>
      <c r="F740" s="49"/>
    </row>
    <row r="741" ht="30" spans="1:6">
      <c r="A741" s="26">
        <v>39180</v>
      </c>
      <c r="B741" s="25" t="s">
        <v>5395</v>
      </c>
      <c r="C741" s="26" t="s">
        <v>3997</v>
      </c>
      <c r="D741" s="26" t="s">
        <v>3998</v>
      </c>
      <c r="E741" s="26" t="s">
        <v>5396</v>
      </c>
      <c r="F741" s="48"/>
    </row>
    <row r="742" ht="30" spans="1:6">
      <c r="A742" s="26">
        <v>39179</v>
      </c>
      <c r="B742" s="25" t="s">
        <v>5397</v>
      </c>
      <c r="C742" s="26" t="s">
        <v>3997</v>
      </c>
      <c r="D742" s="26" t="s">
        <v>3998</v>
      </c>
      <c r="E742" s="26" t="s">
        <v>4122</v>
      </c>
      <c r="F742" s="49"/>
    </row>
    <row r="743" ht="30" spans="1:6">
      <c r="A743" s="26">
        <v>39175</v>
      </c>
      <c r="B743" s="25" t="s">
        <v>5398</v>
      </c>
      <c r="C743" s="26" t="s">
        <v>3997</v>
      </c>
      <c r="D743" s="26" t="s">
        <v>3998</v>
      </c>
      <c r="E743" s="26" t="s">
        <v>4640</v>
      </c>
      <c r="F743" s="48"/>
    </row>
    <row r="744" ht="30" spans="1:6">
      <c r="A744" s="26">
        <v>39217</v>
      </c>
      <c r="B744" s="25" t="s">
        <v>5399</v>
      </c>
      <c r="C744" s="26" t="s">
        <v>3997</v>
      </c>
      <c r="D744" s="26" t="s">
        <v>3998</v>
      </c>
      <c r="E744" s="26" t="s">
        <v>5400</v>
      </c>
      <c r="F744" s="49"/>
    </row>
    <row r="745" ht="30" spans="1:6">
      <c r="A745" s="26">
        <v>39181</v>
      </c>
      <c r="B745" s="25" t="s">
        <v>5401</v>
      </c>
      <c r="C745" s="26" t="s">
        <v>3997</v>
      </c>
      <c r="D745" s="26" t="s">
        <v>3998</v>
      </c>
      <c r="E745" s="26" t="s">
        <v>4151</v>
      </c>
      <c r="F745" s="48"/>
    </row>
    <row r="746" ht="30" spans="1:6">
      <c r="A746" s="26">
        <v>39182</v>
      </c>
      <c r="B746" s="25" t="s">
        <v>5402</v>
      </c>
      <c r="C746" s="26" t="s">
        <v>3997</v>
      </c>
      <c r="D746" s="26" t="s">
        <v>3998</v>
      </c>
      <c r="E746" s="26" t="s">
        <v>5403</v>
      </c>
      <c r="F746" s="49"/>
    </row>
    <row r="747" ht="45" spans="1:6">
      <c r="A747" s="26">
        <v>12616</v>
      </c>
      <c r="B747" s="25" t="s">
        <v>5404</v>
      </c>
      <c r="C747" s="26" t="s">
        <v>3997</v>
      </c>
      <c r="D747" s="26" t="s">
        <v>4008</v>
      </c>
      <c r="E747" s="26" t="s">
        <v>5405</v>
      </c>
      <c r="F747" s="48"/>
    </row>
    <row r="748" ht="75" spans="1:6">
      <c r="A748" s="26">
        <v>1049</v>
      </c>
      <c r="B748" s="25" t="s">
        <v>5406</v>
      </c>
      <c r="C748" s="26" t="s">
        <v>3997</v>
      </c>
      <c r="D748" s="26" t="s">
        <v>3998</v>
      </c>
      <c r="E748" s="26" t="s">
        <v>5407</v>
      </c>
      <c r="F748" s="49"/>
    </row>
    <row r="749" ht="75" spans="1:6">
      <c r="A749" s="26">
        <v>1099</v>
      </c>
      <c r="B749" s="25" t="s">
        <v>5408</v>
      </c>
      <c r="C749" s="26" t="s">
        <v>3997</v>
      </c>
      <c r="D749" s="26" t="s">
        <v>3998</v>
      </c>
      <c r="E749" s="26" t="s">
        <v>5409</v>
      </c>
      <c r="F749" s="48"/>
    </row>
    <row r="750" ht="75" spans="1:6">
      <c r="A750" s="26">
        <v>39678</v>
      </c>
      <c r="B750" s="25" t="s">
        <v>5410</v>
      </c>
      <c r="C750" s="26" t="s">
        <v>3997</v>
      </c>
      <c r="D750" s="26" t="s">
        <v>3998</v>
      </c>
      <c r="E750" s="26" t="s">
        <v>5021</v>
      </c>
      <c r="F750" s="49"/>
    </row>
    <row r="751" ht="75" spans="1:6">
      <c r="A751" s="26">
        <v>1050</v>
      </c>
      <c r="B751" s="25" t="s">
        <v>5411</v>
      </c>
      <c r="C751" s="26" t="s">
        <v>3997</v>
      </c>
      <c r="D751" s="26" t="s">
        <v>3998</v>
      </c>
      <c r="E751" s="26" t="s">
        <v>5412</v>
      </c>
      <c r="F751" s="48"/>
    </row>
    <row r="752" ht="75" spans="1:6">
      <c r="A752" s="26">
        <v>1101</v>
      </c>
      <c r="B752" s="25" t="s">
        <v>5413</v>
      </c>
      <c r="C752" s="26" t="s">
        <v>3997</v>
      </c>
      <c r="D752" s="26" t="s">
        <v>3998</v>
      </c>
      <c r="E752" s="26" t="s">
        <v>5414</v>
      </c>
      <c r="F752" s="49"/>
    </row>
    <row r="753" ht="75" spans="1:6">
      <c r="A753" s="26">
        <v>1100</v>
      </c>
      <c r="B753" s="25" t="s">
        <v>5415</v>
      </c>
      <c r="C753" s="26" t="s">
        <v>3997</v>
      </c>
      <c r="D753" s="26" t="s">
        <v>3998</v>
      </c>
      <c r="E753" s="26" t="s">
        <v>5416</v>
      </c>
      <c r="F753" s="48"/>
    </row>
    <row r="754" ht="75" spans="1:6">
      <c r="A754" s="26">
        <v>39679</v>
      </c>
      <c r="B754" s="25" t="s">
        <v>5417</v>
      </c>
      <c r="C754" s="26" t="s">
        <v>3997</v>
      </c>
      <c r="D754" s="26" t="s">
        <v>3998</v>
      </c>
      <c r="E754" s="26" t="s">
        <v>5418</v>
      </c>
      <c r="F754" s="49"/>
    </row>
    <row r="755" ht="75" spans="1:6">
      <c r="A755" s="26">
        <v>1098</v>
      </c>
      <c r="B755" s="25" t="s">
        <v>5419</v>
      </c>
      <c r="C755" s="26" t="s">
        <v>3997</v>
      </c>
      <c r="D755" s="26" t="s">
        <v>3998</v>
      </c>
      <c r="E755" s="26" t="s">
        <v>5420</v>
      </c>
      <c r="F755" s="48"/>
    </row>
    <row r="756" ht="75" spans="1:6">
      <c r="A756" s="26">
        <v>1102</v>
      </c>
      <c r="B756" s="25" t="s">
        <v>5421</v>
      </c>
      <c r="C756" s="26" t="s">
        <v>3997</v>
      </c>
      <c r="D756" s="26" t="s">
        <v>3998</v>
      </c>
      <c r="E756" s="26" t="s">
        <v>5422</v>
      </c>
      <c r="F756" s="49"/>
    </row>
    <row r="757" ht="75" spans="1:6">
      <c r="A757" s="26">
        <v>1051</v>
      </c>
      <c r="B757" s="25" t="s">
        <v>5423</v>
      </c>
      <c r="C757" s="26" t="s">
        <v>3997</v>
      </c>
      <c r="D757" s="26" t="s">
        <v>3998</v>
      </c>
      <c r="E757" s="26" t="s">
        <v>5424</v>
      </c>
      <c r="F757" s="48"/>
    </row>
    <row r="758" ht="30" spans="1:6">
      <c r="A758" s="26">
        <v>37399</v>
      </c>
      <c r="B758" s="25" t="s">
        <v>5425</v>
      </c>
      <c r="C758" s="26" t="s">
        <v>3997</v>
      </c>
      <c r="D758" s="26" t="s">
        <v>3998</v>
      </c>
      <c r="E758" s="26" t="s">
        <v>5426</v>
      </c>
      <c r="F758" s="49"/>
    </row>
    <row r="759" ht="45" spans="1:6">
      <c r="A759" s="26">
        <v>42014</v>
      </c>
      <c r="B759" s="25" t="s">
        <v>5427</v>
      </c>
      <c r="C759" s="26" t="s">
        <v>4118</v>
      </c>
      <c r="D759" s="26" t="s">
        <v>3998</v>
      </c>
      <c r="E759" s="26" t="s">
        <v>5428</v>
      </c>
      <c r="F759" s="48"/>
    </row>
    <row r="760" ht="45" spans="1:6">
      <c r="A760" s="26">
        <v>42012</v>
      </c>
      <c r="B760" s="25" t="s">
        <v>5429</v>
      </c>
      <c r="C760" s="26" t="s">
        <v>4118</v>
      </c>
      <c r="D760" s="26" t="s">
        <v>3998</v>
      </c>
      <c r="E760" s="26" t="s">
        <v>5430</v>
      </c>
      <c r="F760" s="49"/>
    </row>
    <row r="761" ht="45" spans="1:6">
      <c r="A761" s="26">
        <v>42013</v>
      </c>
      <c r="B761" s="25" t="s">
        <v>5431</v>
      </c>
      <c r="C761" s="26" t="s">
        <v>4118</v>
      </c>
      <c r="D761" s="26" t="s">
        <v>3998</v>
      </c>
      <c r="E761" s="26" t="s">
        <v>5432</v>
      </c>
      <c r="F761" s="48"/>
    </row>
    <row r="762" ht="30" spans="1:6">
      <c r="A762" s="26">
        <v>25004</v>
      </c>
      <c r="B762" s="25" t="s">
        <v>5433</v>
      </c>
      <c r="C762" s="26" t="s">
        <v>4118</v>
      </c>
      <c r="D762" s="26" t="s">
        <v>4008</v>
      </c>
      <c r="E762" s="26" t="s">
        <v>5434</v>
      </c>
      <c r="F762" s="49"/>
    </row>
    <row r="763" ht="30" spans="1:6">
      <c r="A763" s="26">
        <v>25002</v>
      </c>
      <c r="B763" s="25" t="s">
        <v>5435</v>
      </c>
      <c r="C763" s="26" t="s">
        <v>4118</v>
      </c>
      <c r="D763" s="26" t="s">
        <v>4008</v>
      </c>
      <c r="E763" s="26" t="s">
        <v>5436</v>
      </c>
      <c r="F763" s="48"/>
    </row>
    <row r="764" ht="30" spans="1:6">
      <c r="A764" s="26">
        <v>37409</v>
      </c>
      <c r="B764" s="25" t="s">
        <v>5437</v>
      </c>
      <c r="C764" s="26" t="s">
        <v>4118</v>
      </c>
      <c r="D764" s="26" t="s">
        <v>4008</v>
      </c>
      <c r="E764" s="26" t="s">
        <v>5438</v>
      </c>
      <c r="F764" s="49"/>
    </row>
    <row r="765" ht="30" spans="1:6">
      <c r="A765" s="26">
        <v>841</v>
      </c>
      <c r="B765" s="25" t="s">
        <v>5439</v>
      </c>
      <c r="C765" s="26" t="s">
        <v>4118</v>
      </c>
      <c r="D765" s="26" t="s">
        <v>4008</v>
      </c>
      <c r="E765" s="26" t="s">
        <v>5440</v>
      </c>
      <c r="F765" s="48"/>
    </row>
    <row r="766" ht="30" spans="1:6">
      <c r="A766" s="26">
        <v>25005</v>
      </c>
      <c r="B766" s="25" t="s">
        <v>5441</v>
      </c>
      <c r="C766" s="26" t="s">
        <v>4118</v>
      </c>
      <c r="D766" s="26" t="s">
        <v>4008</v>
      </c>
      <c r="E766" s="26" t="s">
        <v>5442</v>
      </c>
      <c r="F766" s="49"/>
    </row>
    <row r="767" ht="30" spans="1:6">
      <c r="A767" s="26">
        <v>25003</v>
      </c>
      <c r="B767" s="25" t="s">
        <v>5443</v>
      </c>
      <c r="C767" s="26" t="s">
        <v>4118</v>
      </c>
      <c r="D767" s="26" t="s">
        <v>4008</v>
      </c>
      <c r="E767" s="26" t="s">
        <v>5444</v>
      </c>
      <c r="F767" s="48"/>
    </row>
    <row r="768" ht="30" spans="1:6">
      <c r="A768" s="26">
        <v>37410</v>
      </c>
      <c r="B768" s="25" t="s">
        <v>5445</v>
      </c>
      <c r="C768" s="26" t="s">
        <v>4118</v>
      </c>
      <c r="D768" s="26" t="s">
        <v>4008</v>
      </c>
      <c r="E768" s="26" t="s">
        <v>5442</v>
      </c>
      <c r="F768" s="49"/>
    </row>
    <row r="769" ht="30" spans="1:6">
      <c r="A769" s="26">
        <v>842</v>
      </c>
      <c r="B769" s="25" t="s">
        <v>5446</v>
      </c>
      <c r="C769" s="26" t="s">
        <v>4118</v>
      </c>
      <c r="D769" s="26" t="s">
        <v>4008</v>
      </c>
      <c r="E769" s="26" t="s">
        <v>5447</v>
      </c>
      <c r="F769" s="48"/>
    </row>
    <row r="770" spans="1:6">
      <c r="A770" s="26">
        <v>862</v>
      </c>
      <c r="B770" s="25" t="s">
        <v>5448</v>
      </c>
      <c r="C770" s="26" t="s">
        <v>4111</v>
      </c>
      <c r="D770" s="26" t="s">
        <v>3998</v>
      </c>
      <c r="E770" s="26" t="s">
        <v>4149</v>
      </c>
      <c r="F770" s="49"/>
    </row>
    <row r="771" spans="1:6">
      <c r="A771" s="26">
        <v>866</v>
      </c>
      <c r="B771" s="25" t="s">
        <v>5449</v>
      </c>
      <c r="C771" s="26" t="s">
        <v>4111</v>
      </c>
      <c r="D771" s="26" t="s">
        <v>3998</v>
      </c>
      <c r="E771" s="26" t="s">
        <v>5450</v>
      </c>
      <c r="F771" s="48"/>
    </row>
    <row r="772" spans="1:6">
      <c r="A772" s="26">
        <v>892</v>
      </c>
      <c r="B772" s="25" t="s">
        <v>5451</v>
      </c>
      <c r="C772" s="26" t="s">
        <v>4111</v>
      </c>
      <c r="D772" s="26" t="s">
        <v>3998</v>
      </c>
      <c r="E772" s="26" t="s">
        <v>5452</v>
      </c>
      <c r="F772" s="49"/>
    </row>
    <row r="773" spans="1:6">
      <c r="A773" s="26">
        <v>857</v>
      </c>
      <c r="B773" s="25" t="s">
        <v>5453</v>
      </c>
      <c r="C773" s="26" t="s">
        <v>4111</v>
      </c>
      <c r="D773" s="26" t="s">
        <v>4019</v>
      </c>
      <c r="E773" s="26" t="s">
        <v>5454</v>
      </c>
      <c r="F773" s="48"/>
    </row>
    <row r="774" spans="1:6">
      <c r="A774" s="26">
        <v>37404</v>
      </c>
      <c r="B774" s="25" t="s">
        <v>5455</v>
      </c>
      <c r="C774" s="26" t="s">
        <v>4111</v>
      </c>
      <c r="D774" s="26" t="s">
        <v>3998</v>
      </c>
      <c r="E774" s="26" t="s">
        <v>5456</v>
      </c>
      <c r="F774" s="49"/>
    </row>
    <row r="775" spans="1:6">
      <c r="A775" s="26">
        <v>868</v>
      </c>
      <c r="B775" s="25" t="s">
        <v>5457</v>
      </c>
      <c r="C775" s="26" t="s">
        <v>4111</v>
      </c>
      <c r="D775" s="26" t="s">
        <v>3998</v>
      </c>
      <c r="E775" s="26" t="s">
        <v>5458</v>
      </c>
      <c r="F775" s="48"/>
    </row>
    <row r="776" spans="1:6">
      <c r="A776" s="26">
        <v>870</v>
      </c>
      <c r="B776" s="25" t="s">
        <v>5459</v>
      </c>
      <c r="C776" s="26" t="s">
        <v>4111</v>
      </c>
      <c r="D776" s="26" t="s">
        <v>3998</v>
      </c>
      <c r="E776" s="26" t="s">
        <v>5460</v>
      </c>
      <c r="F776" s="49"/>
    </row>
    <row r="777" spans="1:6">
      <c r="A777" s="26">
        <v>863</v>
      </c>
      <c r="B777" s="25" t="s">
        <v>5461</v>
      </c>
      <c r="C777" s="26" t="s">
        <v>4111</v>
      </c>
      <c r="D777" s="26" t="s">
        <v>3998</v>
      </c>
      <c r="E777" s="26" t="s">
        <v>5462</v>
      </c>
      <c r="F777" s="48"/>
    </row>
    <row r="778" spans="1:6">
      <c r="A778" s="26">
        <v>867</v>
      </c>
      <c r="B778" s="25" t="s">
        <v>5463</v>
      </c>
      <c r="C778" s="26" t="s">
        <v>4111</v>
      </c>
      <c r="D778" s="26" t="s">
        <v>3998</v>
      </c>
      <c r="E778" s="26" t="s">
        <v>5464</v>
      </c>
      <c r="F778" s="49"/>
    </row>
    <row r="779" spans="1:6">
      <c r="A779" s="26">
        <v>891</v>
      </c>
      <c r="B779" s="25" t="s">
        <v>5465</v>
      </c>
      <c r="C779" s="26" t="s">
        <v>4111</v>
      </c>
      <c r="D779" s="26" t="s">
        <v>3998</v>
      </c>
      <c r="E779" s="26" t="s">
        <v>5466</v>
      </c>
      <c r="F779" s="48"/>
    </row>
    <row r="780" spans="1:6">
      <c r="A780" s="26">
        <v>864</v>
      </c>
      <c r="B780" s="25" t="s">
        <v>5467</v>
      </c>
      <c r="C780" s="26" t="s">
        <v>4111</v>
      </c>
      <c r="D780" s="26" t="s">
        <v>3998</v>
      </c>
      <c r="E780" s="26" t="s">
        <v>5468</v>
      </c>
      <c r="F780" s="49"/>
    </row>
    <row r="781" spans="1:6">
      <c r="A781" s="26">
        <v>865</v>
      </c>
      <c r="B781" s="25" t="s">
        <v>5469</v>
      </c>
      <c r="C781" s="26" t="s">
        <v>4111</v>
      </c>
      <c r="D781" s="26" t="s">
        <v>3998</v>
      </c>
      <c r="E781" s="26" t="s">
        <v>5470</v>
      </c>
      <c r="F781" s="48"/>
    </row>
    <row r="782" ht="45" spans="1:6">
      <c r="A782" s="26">
        <v>1006</v>
      </c>
      <c r="B782" s="25" t="s">
        <v>5471</v>
      </c>
      <c r="C782" s="26" t="s">
        <v>4111</v>
      </c>
      <c r="D782" s="26" t="s">
        <v>3998</v>
      </c>
      <c r="E782" s="26" t="s">
        <v>5472</v>
      </c>
      <c r="F782" s="49"/>
    </row>
    <row r="783" ht="30" spans="1:6">
      <c r="A783" s="26">
        <v>948</v>
      </c>
      <c r="B783" s="25" t="s">
        <v>5473</v>
      </c>
      <c r="C783" s="26" t="s">
        <v>4111</v>
      </c>
      <c r="D783" s="26" t="s">
        <v>4008</v>
      </c>
      <c r="E783" s="26" t="s">
        <v>5474</v>
      </c>
      <c r="F783" s="48"/>
    </row>
    <row r="784" ht="30" spans="1:6">
      <c r="A784" s="26">
        <v>947</v>
      </c>
      <c r="B784" s="25" t="s">
        <v>5475</v>
      </c>
      <c r="C784" s="26" t="s">
        <v>4111</v>
      </c>
      <c r="D784" s="26" t="s">
        <v>4008</v>
      </c>
      <c r="E784" s="26" t="s">
        <v>5476</v>
      </c>
      <c r="F784" s="49"/>
    </row>
    <row r="785" ht="30" spans="1:6">
      <c r="A785" s="26">
        <v>911</v>
      </c>
      <c r="B785" s="25" t="s">
        <v>5477</v>
      </c>
      <c r="C785" s="26" t="s">
        <v>4111</v>
      </c>
      <c r="D785" s="26" t="s">
        <v>4008</v>
      </c>
      <c r="E785" s="26" t="s">
        <v>5478</v>
      </c>
      <c r="F785" s="48"/>
    </row>
    <row r="786" ht="30" spans="1:6">
      <c r="A786" s="26">
        <v>925</v>
      </c>
      <c r="B786" s="25" t="s">
        <v>5479</v>
      </c>
      <c r="C786" s="26" t="s">
        <v>4111</v>
      </c>
      <c r="D786" s="26" t="s">
        <v>4008</v>
      </c>
      <c r="E786" s="26" t="s">
        <v>5480</v>
      </c>
      <c r="F786" s="49"/>
    </row>
    <row r="787" ht="30" spans="1:6">
      <c r="A787" s="26">
        <v>954</v>
      </c>
      <c r="B787" s="25" t="s">
        <v>5481</v>
      </c>
      <c r="C787" s="26" t="s">
        <v>4111</v>
      </c>
      <c r="D787" s="26" t="s">
        <v>4008</v>
      </c>
      <c r="E787" s="26" t="s">
        <v>5482</v>
      </c>
      <c r="F787" s="48"/>
    </row>
    <row r="788" ht="30" spans="1:6">
      <c r="A788" s="26">
        <v>901</v>
      </c>
      <c r="B788" s="25" t="s">
        <v>5483</v>
      </c>
      <c r="C788" s="26" t="s">
        <v>4111</v>
      </c>
      <c r="D788" s="26" t="s">
        <v>4008</v>
      </c>
      <c r="E788" s="26" t="s">
        <v>5484</v>
      </c>
      <c r="F788" s="49"/>
    </row>
    <row r="789" ht="30" spans="1:6">
      <c r="A789" s="26">
        <v>926</v>
      </c>
      <c r="B789" s="25" t="s">
        <v>5485</v>
      </c>
      <c r="C789" s="26" t="s">
        <v>4111</v>
      </c>
      <c r="D789" s="26" t="s">
        <v>4008</v>
      </c>
      <c r="E789" s="26" t="s">
        <v>5486</v>
      </c>
      <c r="F789" s="48"/>
    </row>
    <row r="790" ht="30" spans="1:6">
      <c r="A790" s="26">
        <v>912</v>
      </c>
      <c r="B790" s="25" t="s">
        <v>5487</v>
      </c>
      <c r="C790" s="26" t="s">
        <v>4111</v>
      </c>
      <c r="D790" s="26" t="s">
        <v>4008</v>
      </c>
      <c r="E790" s="26" t="s">
        <v>5488</v>
      </c>
      <c r="F790" s="49"/>
    </row>
    <row r="791" ht="30" spans="1:6">
      <c r="A791" s="26">
        <v>955</v>
      </c>
      <c r="B791" s="25" t="s">
        <v>5489</v>
      </c>
      <c r="C791" s="26" t="s">
        <v>4111</v>
      </c>
      <c r="D791" s="26" t="s">
        <v>4008</v>
      </c>
      <c r="E791" s="26" t="s">
        <v>5490</v>
      </c>
      <c r="F791" s="48"/>
    </row>
    <row r="792" ht="30" spans="1:6">
      <c r="A792" s="26">
        <v>946</v>
      </c>
      <c r="B792" s="25" t="s">
        <v>5491</v>
      </c>
      <c r="C792" s="26" t="s">
        <v>4111</v>
      </c>
      <c r="D792" s="26" t="s">
        <v>4008</v>
      </c>
      <c r="E792" s="26" t="s">
        <v>5492</v>
      </c>
      <c r="F792" s="49"/>
    </row>
    <row r="793" ht="30" spans="1:6">
      <c r="A793" s="26">
        <v>953</v>
      </c>
      <c r="B793" s="25" t="s">
        <v>5493</v>
      </c>
      <c r="C793" s="26" t="s">
        <v>4111</v>
      </c>
      <c r="D793" s="26" t="s">
        <v>4008</v>
      </c>
      <c r="E793" s="26" t="s">
        <v>5494</v>
      </c>
      <c r="F793" s="48"/>
    </row>
    <row r="794" ht="30" spans="1:6">
      <c r="A794" s="26">
        <v>902</v>
      </c>
      <c r="B794" s="25" t="s">
        <v>5495</v>
      </c>
      <c r="C794" s="26" t="s">
        <v>4111</v>
      </c>
      <c r="D794" s="26" t="s">
        <v>4008</v>
      </c>
      <c r="E794" s="26" t="s">
        <v>5496</v>
      </c>
      <c r="F794" s="49"/>
    </row>
    <row r="795" ht="30" spans="1:6">
      <c r="A795" s="26">
        <v>927</v>
      </c>
      <c r="B795" s="25" t="s">
        <v>5497</v>
      </c>
      <c r="C795" s="26" t="s">
        <v>4111</v>
      </c>
      <c r="D795" s="26" t="s">
        <v>4008</v>
      </c>
      <c r="E795" s="26" t="s">
        <v>5498</v>
      </c>
      <c r="F795" s="48"/>
    </row>
    <row r="796" ht="30" spans="1:6">
      <c r="A796" s="26">
        <v>913</v>
      </c>
      <c r="B796" s="25" t="s">
        <v>5499</v>
      </c>
      <c r="C796" s="26" t="s">
        <v>4111</v>
      </c>
      <c r="D796" s="26" t="s">
        <v>4008</v>
      </c>
      <c r="E796" s="26" t="s">
        <v>5500</v>
      </c>
      <c r="F796" s="49"/>
    </row>
    <row r="797" ht="30" spans="1:6">
      <c r="A797" s="26">
        <v>903</v>
      </c>
      <c r="B797" s="25" t="s">
        <v>5501</v>
      </c>
      <c r="C797" s="26" t="s">
        <v>4111</v>
      </c>
      <c r="D797" s="26" t="s">
        <v>4008</v>
      </c>
      <c r="E797" s="26" t="s">
        <v>5502</v>
      </c>
      <c r="F797" s="48"/>
    </row>
    <row r="798" ht="30" spans="1:6">
      <c r="A798" s="26">
        <v>945</v>
      </c>
      <c r="B798" s="25" t="s">
        <v>5503</v>
      </c>
      <c r="C798" s="26" t="s">
        <v>4111</v>
      </c>
      <c r="D798" s="26" t="s">
        <v>4008</v>
      </c>
      <c r="E798" s="26" t="s">
        <v>5504</v>
      </c>
      <c r="F798" s="49"/>
    </row>
    <row r="799" ht="30" spans="1:6">
      <c r="A799" s="26">
        <v>914</v>
      </c>
      <c r="B799" s="25" t="s">
        <v>5505</v>
      </c>
      <c r="C799" s="26" t="s">
        <v>4111</v>
      </c>
      <c r="D799" s="26" t="s">
        <v>4008</v>
      </c>
      <c r="E799" s="26" t="s">
        <v>5506</v>
      </c>
      <c r="F799" s="48"/>
    </row>
    <row r="800" ht="75" spans="1:6">
      <c r="A800" s="26">
        <v>993</v>
      </c>
      <c r="B800" s="25" t="s">
        <v>5507</v>
      </c>
      <c r="C800" s="26" t="s">
        <v>4111</v>
      </c>
      <c r="D800" s="26" t="s">
        <v>3998</v>
      </c>
      <c r="E800" s="26" t="s">
        <v>5508</v>
      </c>
      <c r="F800" s="49"/>
    </row>
    <row r="801" ht="60" spans="1:6">
      <c r="A801" s="26">
        <v>1020</v>
      </c>
      <c r="B801" s="25" t="s">
        <v>5509</v>
      </c>
      <c r="C801" s="26" t="s">
        <v>4111</v>
      </c>
      <c r="D801" s="26" t="s">
        <v>3998</v>
      </c>
      <c r="E801" s="26" t="s">
        <v>5510</v>
      </c>
      <c r="F801" s="48"/>
    </row>
    <row r="802" ht="75" spans="1:6">
      <c r="A802" s="26">
        <v>1017</v>
      </c>
      <c r="B802" s="25" t="s">
        <v>5511</v>
      </c>
      <c r="C802" s="26" t="s">
        <v>4111</v>
      </c>
      <c r="D802" s="26" t="s">
        <v>3998</v>
      </c>
      <c r="E802" s="26" t="s">
        <v>5512</v>
      </c>
      <c r="F802" s="49"/>
    </row>
    <row r="803" ht="75" spans="1:6">
      <c r="A803" s="26">
        <v>999</v>
      </c>
      <c r="B803" s="25" t="s">
        <v>5513</v>
      </c>
      <c r="C803" s="26" t="s">
        <v>4111</v>
      </c>
      <c r="D803" s="26" t="s">
        <v>3998</v>
      </c>
      <c r="E803" s="26" t="s">
        <v>5514</v>
      </c>
      <c r="F803" s="48"/>
    </row>
    <row r="804" ht="60" spans="1:6">
      <c r="A804" s="26">
        <v>995</v>
      </c>
      <c r="B804" s="25" t="s">
        <v>5515</v>
      </c>
      <c r="C804" s="26" t="s">
        <v>4111</v>
      </c>
      <c r="D804" s="26" t="s">
        <v>3998</v>
      </c>
      <c r="E804" s="26" t="s">
        <v>5516</v>
      </c>
      <c r="F804" s="49"/>
    </row>
    <row r="805" ht="75" spans="1:6">
      <c r="A805" s="26">
        <v>1000</v>
      </c>
      <c r="B805" s="25" t="s">
        <v>5517</v>
      </c>
      <c r="C805" s="26" t="s">
        <v>4111</v>
      </c>
      <c r="D805" s="26" t="s">
        <v>3998</v>
      </c>
      <c r="E805" s="26" t="s">
        <v>5518</v>
      </c>
      <c r="F805" s="48"/>
    </row>
    <row r="806" ht="75" spans="1:6">
      <c r="A806" s="26">
        <v>1022</v>
      </c>
      <c r="B806" s="25" t="s">
        <v>5519</v>
      </c>
      <c r="C806" s="26" t="s">
        <v>4111</v>
      </c>
      <c r="D806" s="26" t="s">
        <v>3998</v>
      </c>
      <c r="E806" s="26" t="s">
        <v>5520</v>
      </c>
      <c r="F806" s="49"/>
    </row>
    <row r="807" ht="75" spans="1:6">
      <c r="A807" s="26">
        <v>1015</v>
      </c>
      <c r="B807" s="25" t="s">
        <v>5521</v>
      </c>
      <c r="C807" s="26" t="s">
        <v>4111</v>
      </c>
      <c r="D807" s="26" t="s">
        <v>3998</v>
      </c>
      <c r="E807" s="26" t="s">
        <v>5522</v>
      </c>
      <c r="F807" s="48"/>
    </row>
    <row r="808" ht="60" spans="1:6">
      <c r="A808" s="26">
        <v>996</v>
      </c>
      <c r="B808" s="25" t="s">
        <v>5523</v>
      </c>
      <c r="C808" s="26" t="s">
        <v>4111</v>
      </c>
      <c r="D808" s="26" t="s">
        <v>3998</v>
      </c>
      <c r="E808" s="26" t="s">
        <v>5524</v>
      </c>
      <c r="F808" s="49"/>
    </row>
    <row r="809" ht="75" spans="1:6">
      <c r="A809" s="26">
        <v>1001</v>
      </c>
      <c r="B809" s="25" t="s">
        <v>5525</v>
      </c>
      <c r="C809" s="26" t="s">
        <v>4111</v>
      </c>
      <c r="D809" s="26" t="s">
        <v>3998</v>
      </c>
      <c r="E809" s="26" t="s">
        <v>5526</v>
      </c>
      <c r="F809" s="48"/>
    </row>
    <row r="810" ht="60" spans="1:6">
      <c r="A810" s="26">
        <v>1019</v>
      </c>
      <c r="B810" s="25" t="s">
        <v>5527</v>
      </c>
      <c r="C810" s="26" t="s">
        <v>4111</v>
      </c>
      <c r="D810" s="26" t="s">
        <v>3998</v>
      </c>
      <c r="E810" s="26" t="s">
        <v>5528</v>
      </c>
      <c r="F810" s="49"/>
    </row>
    <row r="811" ht="60" spans="1:6">
      <c r="A811" s="26">
        <v>1021</v>
      </c>
      <c r="B811" s="25" t="s">
        <v>5529</v>
      </c>
      <c r="C811" s="26" t="s">
        <v>4111</v>
      </c>
      <c r="D811" s="26" t="s">
        <v>3998</v>
      </c>
      <c r="E811" s="26" t="s">
        <v>4463</v>
      </c>
      <c r="F811" s="48"/>
    </row>
    <row r="812" ht="75" spans="1:6">
      <c r="A812" s="26">
        <v>39249</v>
      </c>
      <c r="B812" s="25" t="s">
        <v>5530</v>
      </c>
      <c r="C812" s="26" t="s">
        <v>4111</v>
      </c>
      <c r="D812" s="26" t="s">
        <v>3998</v>
      </c>
      <c r="E812" s="26" t="s">
        <v>5531</v>
      </c>
      <c r="F812" s="49"/>
    </row>
    <row r="813" ht="60" spans="1:6">
      <c r="A813" s="26">
        <v>1018</v>
      </c>
      <c r="B813" s="25" t="s">
        <v>5532</v>
      </c>
      <c r="C813" s="26" t="s">
        <v>4111</v>
      </c>
      <c r="D813" s="26" t="s">
        <v>3998</v>
      </c>
      <c r="E813" s="26" t="s">
        <v>5533</v>
      </c>
      <c r="F813" s="48"/>
    </row>
    <row r="814" ht="75" spans="1:6">
      <c r="A814" s="26">
        <v>39250</v>
      </c>
      <c r="B814" s="25" t="s">
        <v>5534</v>
      </c>
      <c r="C814" s="26" t="s">
        <v>4111</v>
      </c>
      <c r="D814" s="26" t="s">
        <v>3998</v>
      </c>
      <c r="E814" s="26" t="s">
        <v>5535</v>
      </c>
      <c r="F814" s="49"/>
    </row>
    <row r="815" ht="60" spans="1:6">
      <c r="A815" s="26">
        <v>994</v>
      </c>
      <c r="B815" s="25" t="s">
        <v>5536</v>
      </c>
      <c r="C815" s="26" t="s">
        <v>4111</v>
      </c>
      <c r="D815" s="26" t="s">
        <v>3998</v>
      </c>
      <c r="E815" s="26" t="s">
        <v>5537</v>
      </c>
      <c r="F815" s="48"/>
    </row>
    <row r="816" ht="60" spans="1:6">
      <c r="A816" s="26">
        <v>977</v>
      </c>
      <c r="B816" s="25" t="s">
        <v>5538</v>
      </c>
      <c r="C816" s="26" t="s">
        <v>4111</v>
      </c>
      <c r="D816" s="26" t="s">
        <v>3998</v>
      </c>
      <c r="E816" s="26" t="s">
        <v>5539</v>
      </c>
      <c r="F816" s="49"/>
    </row>
    <row r="817" ht="60" spans="1:6">
      <c r="A817" s="26">
        <v>998</v>
      </c>
      <c r="B817" s="25" t="s">
        <v>5540</v>
      </c>
      <c r="C817" s="26" t="s">
        <v>4111</v>
      </c>
      <c r="D817" s="26" t="s">
        <v>3998</v>
      </c>
      <c r="E817" s="26" t="s">
        <v>5541</v>
      </c>
      <c r="F817" s="48"/>
    </row>
    <row r="818" ht="60" spans="1:6">
      <c r="A818" s="26">
        <v>39251</v>
      </c>
      <c r="B818" s="25" t="s">
        <v>5542</v>
      </c>
      <c r="C818" s="26" t="s">
        <v>4111</v>
      </c>
      <c r="D818" s="26" t="s">
        <v>3998</v>
      </c>
      <c r="E818" s="26" t="s">
        <v>5543</v>
      </c>
      <c r="F818" s="49"/>
    </row>
    <row r="819" ht="60" spans="1:6">
      <c r="A819" s="26">
        <v>1011</v>
      </c>
      <c r="B819" s="25" t="s">
        <v>5544</v>
      </c>
      <c r="C819" s="26" t="s">
        <v>4111</v>
      </c>
      <c r="D819" s="26" t="s">
        <v>3998</v>
      </c>
      <c r="E819" s="26" t="s">
        <v>5545</v>
      </c>
      <c r="F819" s="48"/>
    </row>
    <row r="820" ht="60" spans="1:6">
      <c r="A820" s="26">
        <v>39252</v>
      </c>
      <c r="B820" s="25" t="s">
        <v>5546</v>
      </c>
      <c r="C820" s="26" t="s">
        <v>4111</v>
      </c>
      <c r="D820" s="26" t="s">
        <v>3998</v>
      </c>
      <c r="E820" s="26" t="s">
        <v>4685</v>
      </c>
      <c r="F820" s="49"/>
    </row>
    <row r="821" ht="60" spans="1:6">
      <c r="A821" s="26">
        <v>1013</v>
      </c>
      <c r="B821" s="25" t="s">
        <v>5547</v>
      </c>
      <c r="C821" s="26" t="s">
        <v>4111</v>
      </c>
      <c r="D821" s="26" t="s">
        <v>3998</v>
      </c>
      <c r="E821" s="26" t="s">
        <v>5548</v>
      </c>
      <c r="F821" s="48"/>
    </row>
    <row r="822" ht="60" spans="1:6">
      <c r="A822" s="26">
        <v>980</v>
      </c>
      <c r="B822" s="25" t="s">
        <v>5549</v>
      </c>
      <c r="C822" s="26" t="s">
        <v>4111</v>
      </c>
      <c r="D822" s="26" t="s">
        <v>3998</v>
      </c>
      <c r="E822" s="26" t="s">
        <v>5550</v>
      </c>
      <c r="F822" s="49"/>
    </row>
    <row r="823" ht="60" spans="1:6">
      <c r="A823" s="26">
        <v>39237</v>
      </c>
      <c r="B823" s="25" t="s">
        <v>5551</v>
      </c>
      <c r="C823" s="26" t="s">
        <v>4111</v>
      </c>
      <c r="D823" s="26" t="s">
        <v>3998</v>
      </c>
      <c r="E823" s="26" t="s">
        <v>5552</v>
      </c>
      <c r="F823" s="48"/>
    </row>
    <row r="824" ht="60" spans="1:6">
      <c r="A824" s="26">
        <v>39238</v>
      </c>
      <c r="B824" s="25" t="s">
        <v>5553</v>
      </c>
      <c r="C824" s="26" t="s">
        <v>4111</v>
      </c>
      <c r="D824" s="26" t="s">
        <v>3998</v>
      </c>
      <c r="E824" s="26" t="s">
        <v>5554</v>
      </c>
      <c r="F824" s="49"/>
    </row>
    <row r="825" ht="60" spans="1:6">
      <c r="A825" s="26">
        <v>979</v>
      </c>
      <c r="B825" s="25" t="s">
        <v>5555</v>
      </c>
      <c r="C825" s="26" t="s">
        <v>4111</v>
      </c>
      <c r="D825" s="26" t="s">
        <v>4019</v>
      </c>
      <c r="E825" s="26" t="s">
        <v>5556</v>
      </c>
      <c r="F825" s="48"/>
    </row>
    <row r="826" ht="60" spans="1:6">
      <c r="A826" s="26">
        <v>39239</v>
      </c>
      <c r="B826" s="25" t="s">
        <v>5557</v>
      </c>
      <c r="C826" s="26" t="s">
        <v>4111</v>
      </c>
      <c r="D826" s="26" t="s">
        <v>3998</v>
      </c>
      <c r="E826" s="26" t="s">
        <v>5558</v>
      </c>
      <c r="F826" s="49"/>
    </row>
    <row r="827" ht="60" spans="1:6">
      <c r="A827" s="26">
        <v>1014</v>
      </c>
      <c r="B827" s="25" t="s">
        <v>5559</v>
      </c>
      <c r="C827" s="26" t="s">
        <v>4111</v>
      </c>
      <c r="D827" s="26" t="s">
        <v>3998</v>
      </c>
      <c r="E827" s="26" t="s">
        <v>4473</v>
      </c>
      <c r="F827" s="48"/>
    </row>
    <row r="828" ht="60" spans="1:6">
      <c r="A828" s="26">
        <v>39240</v>
      </c>
      <c r="B828" s="25" t="s">
        <v>5560</v>
      </c>
      <c r="C828" s="26" t="s">
        <v>4111</v>
      </c>
      <c r="D828" s="26" t="s">
        <v>3998</v>
      </c>
      <c r="E828" s="26" t="s">
        <v>5561</v>
      </c>
      <c r="F828" s="49"/>
    </row>
    <row r="829" ht="60" spans="1:6">
      <c r="A829" s="26">
        <v>39232</v>
      </c>
      <c r="B829" s="25" t="s">
        <v>5562</v>
      </c>
      <c r="C829" s="26" t="s">
        <v>4111</v>
      </c>
      <c r="D829" s="26" t="s">
        <v>3998</v>
      </c>
      <c r="E829" s="26" t="s">
        <v>5563</v>
      </c>
      <c r="F829" s="48"/>
    </row>
    <row r="830" ht="60" spans="1:6">
      <c r="A830" s="26">
        <v>39233</v>
      </c>
      <c r="B830" s="25" t="s">
        <v>5564</v>
      </c>
      <c r="C830" s="26" t="s">
        <v>4111</v>
      </c>
      <c r="D830" s="26" t="s">
        <v>3998</v>
      </c>
      <c r="E830" s="26" t="s">
        <v>5565</v>
      </c>
      <c r="F830" s="49"/>
    </row>
    <row r="831" ht="45" spans="1:6">
      <c r="A831" s="26">
        <v>981</v>
      </c>
      <c r="B831" s="25" t="s">
        <v>5566</v>
      </c>
      <c r="C831" s="26" t="s">
        <v>4111</v>
      </c>
      <c r="D831" s="26" t="s">
        <v>3998</v>
      </c>
      <c r="E831" s="26" t="s">
        <v>5567</v>
      </c>
      <c r="F831" s="48"/>
    </row>
    <row r="832" ht="60" spans="1:6">
      <c r="A832" s="26">
        <v>39234</v>
      </c>
      <c r="B832" s="25" t="s">
        <v>5568</v>
      </c>
      <c r="C832" s="26" t="s">
        <v>4111</v>
      </c>
      <c r="D832" s="26" t="s">
        <v>3998</v>
      </c>
      <c r="E832" s="26" t="s">
        <v>5569</v>
      </c>
      <c r="F832" s="49"/>
    </row>
    <row r="833" ht="45" spans="1:6">
      <c r="A833" s="26">
        <v>982</v>
      </c>
      <c r="B833" s="25" t="s">
        <v>5570</v>
      </c>
      <c r="C833" s="26" t="s">
        <v>4111</v>
      </c>
      <c r="D833" s="26" t="s">
        <v>3998</v>
      </c>
      <c r="E833" s="26" t="s">
        <v>5420</v>
      </c>
      <c r="F833" s="48"/>
    </row>
    <row r="834" ht="60" spans="1:6">
      <c r="A834" s="26">
        <v>39235</v>
      </c>
      <c r="B834" s="25" t="s">
        <v>5571</v>
      </c>
      <c r="C834" s="26" t="s">
        <v>4111</v>
      </c>
      <c r="D834" s="26" t="s">
        <v>3998</v>
      </c>
      <c r="E834" s="26" t="s">
        <v>5572</v>
      </c>
      <c r="F834" s="49"/>
    </row>
    <row r="835" ht="60" spans="1:6">
      <c r="A835" s="26">
        <v>39236</v>
      </c>
      <c r="B835" s="25" t="s">
        <v>5573</v>
      </c>
      <c r="C835" s="26" t="s">
        <v>4111</v>
      </c>
      <c r="D835" s="26" t="s">
        <v>3998</v>
      </c>
      <c r="E835" s="26" t="s">
        <v>5574</v>
      </c>
      <c r="F835" s="48"/>
    </row>
    <row r="836" ht="75" spans="1:6">
      <c r="A836" s="26">
        <v>876</v>
      </c>
      <c r="B836" s="25" t="s">
        <v>5575</v>
      </c>
      <c r="C836" s="26" t="s">
        <v>4111</v>
      </c>
      <c r="D836" s="26" t="s">
        <v>3998</v>
      </c>
      <c r="E836" s="26" t="s">
        <v>5576</v>
      </c>
      <c r="F836" s="49"/>
    </row>
    <row r="837" ht="75" spans="1:6">
      <c r="A837" s="26">
        <v>877</v>
      </c>
      <c r="B837" s="25" t="s">
        <v>5577</v>
      </c>
      <c r="C837" s="26" t="s">
        <v>4111</v>
      </c>
      <c r="D837" s="26" t="s">
        <v>3998</v>
      </c>
      <c r="E837" s="26" t="s">
        <v>5578</v>
      </c>
      <c r="F837" s="48"/>
    </row>
    <row r="838" ht="75" spans="1:6">
      <c r="A838" s="26">
        <v>882</v>
      </c>
      <c r="B838" s="25" t="s">
        <v>5579</v>
      </c>
      <c r="C838" s="26" t="s">
        <v>4111</v>
      </c>
      <c r="D838" s="26" t="s">
        <v>3998</v>
      </c>
      <c r="E838" s="26" t="s">
        <v>5580</v>
      </c>
      <c r="F838" s="49"/>
    </row>
    <row r="839" ht="75" spans="1:6">
      <c r="A839" s="26">
        <v>878</v>
      </c>
      <c r="B839" s="25" t="s">
        <v>5581</v>
      </c>
      <c r="C839" s="26" t="s">
        <v>4111</v>
      </c>
      <c r="D839" s="26" t="s">
        <v>3998</v>
      </c>
      <c r="E839" s="26" t="s">
        <v>5582</v>
      </c>
      <c r="F839" s="48"/>
    </row>
    <row r="840" ht="75" spans="1:6">
      <c r="A840" s="26">
        <v>879</v>
      </c>
      <c r="B840" s="25" t="s">
        <v>5583</v>
      </c>
      <c r="C840" s="26" t="s">
        <v>4111</v>
      </c>
      <c r="D840" s="26" t="s">
        <v>3998</v>
      </c>
      <c r="E840" s="26" t="s">
        <v>5584</v>
      </c>
      <c r="F840" s="49"/>
    </row>
    <row r="841" ht="75" spans="1:6">
      <c r="A841" s="26">
        <v>880</v>
      </c>
      <c r="B841" s="25" t="s">
        <v>5585</v>
      </c>
      <c r="C841" s="26" t="s">
        <v>4111</v>
      </c>
      <c r="D841" s="26" t="s">
        <v>3998</v>
      </c>
      <c r="E841" s="26" t="s">
        <v>5586</v>
      </c>
      <c r="F841" s="48"/>
    </row>
    <row r="842" ht="75" spans="1:6">
      <c r="A842" s="26">
        <v>873</v>
      </c>
      <c r="B842" s="25" t="s">
        <v>5587</v>
      </c>
      <c r="C842" s="26" t="s">
        <v>4111</v>
      </c>
      <c r="D842" s="26" t="s">
        <v>3998</v>
      </c>
      <c r="E842" s="26" t="s">
        <v>5588</v>
      </c>
      <c r="F842" s="49"/>
    </row>
    <row r="843" ht="75" spans="1:6">
      <c r="A843" s="26">
        <v>881</v>
      </c>
      <c r="B843" s="25" t="s">
        <v>5589</v>
      </c>
      <c r="C843" s="26" t="s">
        <v>4111</v>
      </c>
      <c r="D843" s="26" t="s">
        <v>3998</v>
      </c>
      <c r="E843" s="26" t="s">
        <v>5590</v>
      </c>
      <c r="F843" s="48"/>
    </row>
    <row r="844" ht="75" spans="1:6">
      <c r="A844" s="26">
        <v>874</v>
      </c>
      <c r="B844" s="25" t="s">
        <v>5591</v>
      </c>
      <c r="C844" s="26" t="s">
        <v>4111</v>
      </c>
      <c r="D844" s="26" t="s">
        <v>3998</v>
      </c>
      <c r="E844" s="26" t="s">
        <v>5592</v>
      </c>
      <c r="F844" s="49"/>
    </row>
    <row r="845" ht="75" spans="1:6">
      <c r="A845" s="26">
        <v>875</v>
      </c>
      <c r="B845" s="25" t="s">
        <v>5593</v>
      </c>
      <c r="C845" s="26" t="s">
        <v>4111</v>
      </c>
      <c r="D845" s="26" t="s">
        <v>3998</v>
      </c>
      <c r="E845" s="26" t="s">
        <v>5594</v>
      </c>
      <c r="F845" s="48"/>
    </row>
    <row r="846" ht="45" spans="1:6">
      <c r="A846" s="26">
        <v>983</v>
      </c>
      <c r="B846" s="25" t="s">
        <v>5595</v>
      </c>
      <c r="C846" s="26" t="s">
        <v>4111</v>
      </c>
      <c r="D846" s="26" t="s">
        <v>3998</v>
      </c>
      <c r="E846" s="26" t="s">
        <v>5596</v>
      </c>
      <c r="F846" s="49"/>
    </row>
    <row r="847" ht="45" spans="1:6">
      <c r="A847" s="26">
        <v>985</v>
      </c>
      <c r="B847" s="25" t="s">
        <v>5597</v>
      </c>
      <c r="C847" s="26" t="s">
        <v>4111</v>
      </c>
      <c r="D847" s="26" t="s">
        <v>3998</v>
      </c>
      <c r="E847" s="26" t="s">
        <v>5598</v>
      </c>
      <c r="F847" s="48"/>
    </row>
    <row r="848" ht="45" spans="1:6">
      <c r="A848" s="26">
        <v>990</v>
      </c>
      <c r="B848" s="25" t="s">
        <v>5599</v>
      </c>
      <c r="C848" s="26" t="s">
        <v>4111</v>
      </c>
      <c r="D848" s="26" t="s">
        <v>3998</v>
      </c>
      <c r="E848" s="26" t="s">
        <v>5600</v>
      </c>
      <c r="F848" s="49"/>
    </row>
    <row r="849" ht="45" spans="1:6">
      <c r="A849" s="26">
        <v>39241</v>
      </c>
      <c r="B849" s="25" t="s">
        <v>5601</v>
      </c>
      <c r="C849" s="26" t="s">
        <v>4111</v>
      </c>
      <c r="D849" s="26" t="s">
        <v>3998</v>
      </c>
      <c r="E849" s="26" t="s">
        <v>5602</v>
      </c>
      <c r="F849" s="48"/>
    </row>
    <row r="850" ht="45" spans="1:6">
      <c r="A850" s="26">
        <v>1005</v>
      </c>
      <c r="B850" s="25" t="s">
        <v>5603</v>
      </c>
      <c r="C850" s="26" t="s">
        <v>4111</v>
      </c>
      <c r="D850" s="26" t="s">
        <v>3998</v>
      </c>
      <c r="E850" s="26" t="s">
        <v>5604</v>
      </c>
      <c r="F850" s="49"/>
    </row>
    <row r="851" ht="45" spans="1:6">
      <c r="A851" s="26">
        <v>984</v>
      </c>
      <c r="B851" s="25" t="s">
        <v>5605</v>
      </c>
      <c r="C851" s="26" t="s">
        <v>4111</v>
      </c>
      <c r="D851" s="26" t="s">
        <v>3998</v>
      </c>
      <c r="E851" s="26" t="s">
        <v>5066</v>
      </c>
      <c r="F851" s="48"/>
    </row>
    <row r="852" ht="45" spans="1:6">
      <c r="A852" s="26">
        <v>991</v>
      </c>
      <c r="B852" s="25" t="s">
        <v>5606</v>
      </c>
      <c r="C852" s="26" t="s">
        <v>4111</v>
      </c>
      <c r="D852" s="26" t="s">
        <v>3998</v>
      </c>
      <c r="E852" s="26" t="s">
        <v>5607</v>
      </c>
      <c r="F852" s="49"/>
    </row>
    <row r="853" ht="45" spans="1:6">
      <c r="A853" s="26">
        <v>986</v>
      </c>
      <c r="B853" s="25" t="s">
        <v>5608</v>
      </c>
      <c r="C853" s="26" t="s">
        <v>4111</v>
      </c>
      <c r="D853" s="26" t="s">
        <v>3998</v>
      </c>
      <c r="E853" s="26" t="s">
        <v>5609</v>
      </c>
      <c r="F853" s="48"/>
    </row>
    <row r="854" ht="45" spans="1:6">
      <c r="A854" s="26">
        <v>1024</v>
      </c>
      <c r="B854" s="25" t="s">
        <v>5610</v>
      </c>
      <c r="C854" s="26" t="s">
        <v>4111</v>
      </c>
      <c r="D854" s="26" t="s">
        <v>3998</v>
      </c>
      <c r="E854" s="26" t="s">
        <v>5611</v>
      </c>
      <c r="F854" s="49"/>
    </row>
    <row r="855" ht="45" spans="1:6">
      <c r="A855" s="26">
        <v>987</v>
      </c>
      <c r="B855" s="25" t="s">
        <v>5612</v>
      </c>
      <c r="C855" s="26" t="s">
        <v>4111</v>
      </c>
      <c r="D855" s="26" t="s">
        <v>3998</v>
      </c>
      <c r="E855" s="26" t="s">
        <v>5613</v>
      </c>
      <c r="F855" s="48"/>
    </row>
    <row r="856" ht="45" spans="1:6">
      <c r="A856" s="26">
        <v>1003</v>
      </c>
      <c r="B856" s="25" t="s">
        <v>5614</v>
      </c>
      <c r="C856" s="26" t="s">
        <v>4111</v>
      </c>
      <c r="D856" s="26" t="s">
        <v>3998</v>
      </c>
      <c r="E856" s="26" t="s">
        <v>5615</v>
      </c>
      <c r="F856" s="49"/>
    </row>
    <row r="857" ht="45" spans="1:6">
      <c r="A857" s="26">
        <v>992</v>
      </c>
      <c r="B857" s="25" t="s">
        <v>5616</v>
      </c>
      <c r="C857" s="26" t="s">
        <v>4111</v>
      </c>
      <c r="D857" s="26" t="s">
        <v>3998</v>
      </c>
      <c r="E857" s="26" t="s">
        <v>5617</v>
      </c>
      <c r="F857" s="48"/>
    </row>
    <row r="858" ht="45" spans="1:6">
      <c r="A858" s="26">
        <v>1007</v>
      </c>
      <c r="B858" s="25" t="s">
        <v>5618</v>
      </c>
      <c r="C858" s="26" t="s">
        <v>4111</v>
      </c>
      <c r="D858" s="26" t="s">
        <v>3998</v>
      </c>
      <c r="E858" s="26" t="s">
        <v>5619</v>
      </c>
      <c r="F858" s="49"/>
    </row>
    <row r="859" ht="45" spans="1:6">
      <c r="A859" s="26">
        <v>39242</v>
      </c>
      <c r="B859" s="25" t="s">
        <v>5620</v>
      </c>
      <c r="C859" s="26" t="s">
        <v>4111</v>
      </c>
      <c r="D859" s="26" t="s">
        <v>3998</v>
      </c>
      <c r="E859" s="26" t="s">
        <v>5621</v>
      </c>
      <c r="F859" s="48"/>
    </row>
    <row r="860" ht="45" spans="1:6">
      <c r="A860" s="26">
        <v>1008</v>
      </c>
      <c r="B860" s="25" t="s">
        <v>5622</v>
      </c>
      <c r="C860" s="26" t="s">
        <v>4111</v>
      </c>
      <c r="D860" s="26" t="s">
        <v>3998</v>
      </c>
      <c r="E860" s="26" t="s">
        <v>4112</v>
      </c>
      <c r="F860" s="49"/>
    </row>
    <row r="861" ht="45" spans="1:6">
      <c r="A861" s="26">
        <v>988</v>
      </c>
      <c r="B861" s="25" t="s">
        <v>5623</v>
      </c>
      <c r="C861" s="26" t="s">
        <v>4111</v>
      </c>
      <c r="D861" s="26" t="s">
        <v>3998</v>
      </c>
      <c r="E861" s="26" t="s">
        <v>5624</v>
      </c>
      <c r="F861" s="48"/>
    </row>
    <row r="862" ht="45" spans="1:6">
      <c r="A862" s="26">
        <v>989</v>
      </c>
      <c r="B862" s="25" t="s">
        <v>5625</v>
      </c>
      <c r="C862" s="26" t="s">
        <v>4111</v>
      </c>
      <c r="D862" s="26" t="s">
        <v>3998</v>
      </c>
      <c r="E862" s="26" t="s">
        <v>5626</v>
      </c>
      <c r="F862" s="49"/>
    </row>
    <row r="863" ht="30" spans="1:6">
      <c r="A863" s="26">
        <v>39598</v>
      </c>
      <c r="B863" s="25" t="s">
        <v>5627</v>
      </c>
      <c r="C863" s="26" t="s">
        <v>4111</v>
      </c>
      <c r="D863" s="26" t="s">
        <v>4008</v>
      </c>
      <c r="E863" s="26" t="s">
        <v>5508</v>
      </c>
      <c r="F863" s="48"/>
    </row>
    <row r="864" ht="30" spans="1:6">
      <c r="A864" s="26">
        <v>39599</v>
      </c>
      <c r="B864" s="25" t="s">
        <v>5628</v>
      </c>
      <c r="C864" s="26" t="s">
        <v>4111</v>
      </c>
      <c r="D864" s="26" t="s">
        <v>4008</v>
      </c>
      <c r="E864" s="26" t="s">
        <v>5005</v>
      </c>
      <c r="F864" s="49"/>
    </row>
    <row r="865" ht="30" spans="1:6">
      <c r="A865" s="26">
        <v>34602</v>
      </c>
      <c r="B865" s="25" t="s">
        <v>5629</v>
      </c>
      <c r="C865" s="26" t="s">
        <v>4111</v>
      </c>
      <c r="D865" s="26" t="s">
        <v>4008</v>
      </c>
      <c r="E865" s="26" t="s">
        <v>5630</v>
      </c>
      <c r="F865" s="48"/>
    </row>
    <row r="866" ht="30" spans="1:6">
      <c r="A866" s="26">
        <v>34603</v>
      </c>
      <c r="B866" s="25" t="s">
        <v>5631</v>
      </c>
      <c r="C866" s="26" t="s">
        <v>4111</v>
      </c>
      <c r="D866" s="26" t="s">
        <v>4008</v>
      </c>
      <c r="E866" s="26" t="s">
        <v>5632</v>
      </c>
      <c r="F866" s="49"/>
    </row>
    <row r="867" ht="30" spans="1:6">
      <c r="A867" s="26">
        <v>34607</v>
      </c>
      <c r="B867" s="25" t="s">
        <v>5633</v>
      </c>
      <c r="C867" s="26" t="s">
        <v>4111</v>
      </c>
      <c r="D867" s="26" t="s">
        <v>4008</v>
      </c>
      <c r="E867" s="26" t="s">
        <v>5634</v>
      </c>
      <c r="F867" s="48"/>
    </row>
    <row r="868" ht="30" spans="1:6">
      <c r="A868" s="26">
        <v>34609</v>
      </c>
      <c r="B868" s="25" t="s">
        <v>5635</v>
      </c>
      <c r="C868" s="26" t="s">
        <v>4111</v>
      </c>
      <c r="D868" s="26" t="s">
        <v>4008</v>
      </c>
      <c r="E868" s="26" t="s">
        <v>5636</v>
      </c>
      <c r="F868" s="49"/>
    </row>
    <row r="869" ht="30" spans="1:6">
      <c r="A869" s="26">
        <v>34618</v>
      </c>
      <c r="B869" s="25" t="s">
        <v>5637</v>
      </c>
      <c r="C869" s="26" t="s">
        <v>4111</v>
      </c>
      <c r="D869" s="26" t="s">
        <v>4008</v>
      </c>
      <c r="E869" s="26" t="s">
        <v>5638</v>
      </c>
      <c r="F869" s="48"/>
    </row>
    <row r="870" ht="30" spans="1:6">
      <c r="A870" s="26">
        <v>34620</v>
      </c>
      <c r="B870" s="25" t="s">
        <v>5639</v>
      </c>
      <c r="C870" s="26" t="s">
        <v>4111</v>
      </c>
      <c r="D870" s="26" t="s">
        <v>4008</v>
      </c>
      <c r="E870" s="26" t="s">
        <v>4412</v>
      </c>
      <c r="F870" s="49"/>
    </row>
    <row r="871" ht="30" spans="1:6">
      <c r="A871" s="26">
        <v>34621</v>
      </c>
      <c r="B871" s="25" t="s">
        <v>5640</v>
      </c>
      <c r="C871" s="26" t="s">
        <v>4111</v>
      </c>
      <c r="D871" s="26" t="s">
        <v>4008</v>
      </c>
      <c r="E871" s="26" t="s">
        <v>5641</v>
      </c>
      <c r="F871" s="48"/>
    </row>
    <row r="872" ht="30" spans="1:6">
      <c r="A872" s="26">
        <v>34622</v>
      </c>
      <c r="B872" s="25" t="s">
        <v>5642</v>
      </c>
      <c r="C872" s="26" t="s">
        <v>4111</v>
      </c>
      <c r="D872" s="26" t="s">
        <v>4008</v>
      </c>
      <c r="E872" s="26" t="s">
        <v>5643</v>
      </c>
      <c r="F872" s="49"/>
    </row>
    <row r="873" ht="30" spans="1:6">
      <c r="A873" s="26">
        <v>34624</v>
      </c>
      <c r="B873" s="25" t="s">
        <v>5644</v>
      </c>
      <c r="C873" s="26" t="s">
        <v>4111</v>
      </c>
      <c r="D873" s="26" t="s">
        <v>4008</v>
      </c>
      <c r="E873" s="26" t="s">
        <v>5367</v>
      </c>
      <c r="F873" s="48"/>
    </row>
    <row r="874" ht="30" spans="1:6">
      <c r="A874" s="26">
        <v>34626</v>
      </c>
      <c r="B874" s="25" t="s">
        <v>5645</v>
      </c>
      <c r="C874" s="26" t="s">
        <v>4111</v>
      </c>
      <c r="D874" s="26" t="s">
        <v>4008</v>
      </c>
      <c r="E874" s="26" t="s">
        <v>5646</v>
      </c>
      <c r="F874" s="49"/>
    </row>
    <row r="875" ht="30" spans="1:6">
      <c r="A875" s="26">
        <v>34627</v>
      </c>
      <c r="B875" s="25" t="s">
        <v>5647</v>
      </c>
      <c r="C875" s="26" t="s">
        <v>4111</v>
      </c>
      <c r="D875" s="26" t="s">
        <v>4008</v>
      </c>
      <c r="E875" s="26" t="s">
        <v>5648</v>
      </c>
      <c r="F875" s="48"/>
    </row>
    <row r="876" ht="30" spans="1:6">
      <c r="A876" s="26">
        <v>34629</v>
      </c>
      <c r="B876" s="25" t="s">
        <v>5649</v>
      </c>
      <c r="C876" s="26" t="s">
        <v>4111</v>
      </c>
      <c r="D876" s="26" t="s">
        <v>4008</v>
      </c>
      <c r="E876" s="26" t="s">
        <v>4220</v>
      </c>
      <c r="F876" s="49"/>
    </row>
    <row r="877" ht="60" spans="1:6">
      <c r="A877" s="26">
        <v>39257</v>
      </c>
      <c r="B877" s="25" t="s">
        <v>5650</v>
      </c>
      <c r="C877" s="26" t="s">
        <v>4111</v>
      </c>
      <c r="D877" s="26" t="s">
        <v>3998</v>
      </c>
      <c r="E877" s="26" t="s">
        <v>5651</v>
      </c>
      <c r="F877" s="48"/>
    </row>
    <row r="878" ht="60" spans="1:6">
      <c r="A878" s="26">
        <v>39261</v>
      </c>
      <c r="B878" s="25" t="s">
        <v>5652</v>
      </c>
      <c r="C878" s="26" t="s">
        <v>4111</v>
      </c>
      <c r="D878" s="26" t="s">
        <v>3998</v>
      </c>
      <c r="E878" s="26" t="s">
        <v>5653</v>
      </c>
      <c r="F878" s="49"/>
    </row>
    <row r="879" ht="60" spans="1:6">
      <c r="A879" s="26">
        <v>39268</v>
      </c>
      <c r="B879" s="25" t="s">
        <v>5654</v>
      </c>
      <c r="C879" s="26" t="s">
        <v>4111</v>
      </c>
      <c r="D879" s="26" t="s">
        <v>3998</v>
      </c>
      <c r="E879" s="26" t="s">
        <v>5655</v>
      </c>
      <c r="F879" s="48"/>
    </row>
    <row r="880" ht="60" spans="1:6">
      <c r="A880" s="26">
        <v>39262</v>
      </c>
      <c r="B880" s="25" t="s">
        <v>5656</v>
      </c>
      <c r="C880" s="26" t="s">
        <v>4111</v>
      </c>
      <c r="D880" s="26" t="s">
        <v>3998</v>
      </c>
      <c r="E880" s="26" t="s">
        <v>5657</v>
      </c>
      <c r="F880" s="49"/>
    </row>
    <row r="881" ht="60" spans="1:6">
      <c r="A881" s="26">
        <v>39258</v>
      </c>
      <c r="B881" s="25" t="s">
        <v>5658</v>
      </c>
      <c r="C881" s="26" t="s">
        <v>4111</v>
      </c>
      <c r="D881" s="26" t="s">
        <v>3998</v>
      </c>
      <c r="E881" s="26" t="s">
        <v>5659</v>
      </c>
      <c r="F881" s="48"/>
    </row>
    <row r="882" ht="60" spans="1:6">
      <c r="A882" s="26">
        <v>39263</v>
      </c>
      <c r="B882" s="25" t="s">
        <v>5660</v>
      </c>
      <c r="C882" s="26" t="s">
        <v>4111</v>
      </c>
      <c r="D882" s="26" t="s">
        <v>3998</v>
      </c>
      <c r="E882" s="26" t="s">
        <v>5661</v>
      </c>
      <c r="F882" s="49"/>
    </row>
    <row r="883" ht="60" spans="1:6">
      <c r="A883" s="26">
        <v>39264</v>
      </c>
      <c r="B883" s="25" t="s">
        <v>5662</v>
      </c>
      <c r="C883" s="26" t="s">
        <v>4111</v>
      </c>
      <c r="D883" s="26" t="s">
        <v>3998</v>
      </c>
      <c r="E883" s="26" t="s">
        <v>5663</v>
      </c>
      <c r="F883" s="48"/>
    </row>
    <row r="884" ht="60" spans="1:6">
      <c r="A884" s="26">
        <v>39259</v>
      </c>
      <c r="B884" s="25" t="s">
        <v>5664</v>
      </c>
      <c r="C884" s="26" t="s">
        <v>4111</v>
      </c>
      <c r="D884" s="26" t="s">
        <v>3998</v>
      </c>
      <c r="E884" s="26" t="s">
        <v>5665</v>
      </c>
      <c r="F884" s="49"/>
    </row>
    <row r="885" ht="60" spans="1:6">
      <c r="A885" s="26">
        <v>39265</v>
      </c>
      <c r="B885" s="25" t="s">
        <v>5666</v>
      </c>
      <c r="C885" s="26" t="s">
        <v>4111</v>
      </c>
      <c r="D885" s="26" t="s">
        <v>3998</v>
      </c>
      <c r="E885" s="26" t="s">
        <v>5667</v>
      </c>
      <c r="F885" s="48"/>
    </row>
    <row r="886" ht="60" spans="1:6">
      <c r="A886" s="26">
        <v>39260</v>
      </c>
      <c r="B886" s="25" t="s">
        <v>5668</v>
      </c>
      <c r="C886" s="26" t="s">
        <v>4111</v>
      </c>
      <c r="D886" s="26" t="s">
        <v>3998</v>
      </c>
      <c r="E886" s="26" t="s">
        <v>5669</v>
      </c>
      <c r="F886" s="49"/>
    </row>
    <row r="887" ht="60" spans="1:6">
      <c r="A887" s="26">
        <v>39266</v>
      </c>
      <c r="B887" s="25" t="s">
        <v>5670</v>
      </c>
      <c r="C887" s="26" t="s">
        <v>4111</v>
      </c>
      <c r="D887" s="26" t="s">
        <v>3998</v>
      </c>
      <c r="E887" s="26" t="s">
        <v>5671</v>
      </c>
      <c r="F887" s="48"/>
    </row>
    <row r="888" ht="60" spans="1:6">
      <c r="A888" s="26">
        <v>39267</v>
      </c>
      <c r="B888" s="25" t="s">
        <v>5672</v>
      </c>
      <c r="C888" s="26" t="s">
        <v>4111</v>
      </c>
      <c r="D888" s="26" t="s">
        <v>3998</v>
      </c>
      <c r="E888" s="26" t="s">
        <v>5673</v>
      </c>
      <c r="F888" s="49"/>
    </row>
    <row r="889" ht="30" spans="1:6">
      <c r="A889" s="26">
        <v>11901</v>
      </c>
      <c r="B889" s="25" t="s">
        <v>5674</v>
      </c>
      <c r="C889" s="26" t="s">
        <v>4111</v>
      </c>
      <c r="D889" s="26" t="s">
        <v>4019</v>
      </c>
      <c r="E889" s="26" t="s">
        <v>4084</v>
      </c>
      <c r="F889" s="48"/>
    </row>
    <row r="890" ht="30" spans="1:6">
      <c r="A890" s="26">
        <v>11902</v>
      </c>
      <c r="B890" s="25" t="s">
        <v>5675</v>
      </c>
      <c r="C890" s="26" t="s">
        <v>4111</v>
      </c>
      <c r="D890" s="26" t="s">
        <v>3998</v>
      </c>
      <c r="E890" s="26" t="s">
        <v>5676</v>
      </c>
      <c r="F890" s="49"/>
    </row>
    <row r="891" ht="30" spans="1:6">
      <c r="A891" s="26">
        <v>11903</v>
      </c>
      <c r="B891" s="25" t="s">
        <v>5677</v>
      </c>
      <c r="C891" s="26" t="s">
        <v>4111</v>
      </c>
      <c r="D891" s="26" t="s">
        <v>3998</v>
      </c>
      <c r="E891" s="26" t="s">
        <v>4048</v>
      </c>
      <c r="F891" s="48"/>
    </row>
    <row r="892" ht="30" spans="1:6">
      <c r="A892" s="26">
        <v>11904</v>
      </c>
      <c r="B892" s="25" t="s">
        <v>5678</v>
      </c>
      <c r="C892" s="26" t="s">
        <v>4111</v>
      </c>
      <c r="D892" s="26" t="s">
        <v>3998</v>
      </c>
      <c r="E892" s="26" t="s">
        <v>5058</v>
      </c>
      <c r="F892" s="49"/>
    </row>
    <row r="893" ht="30" spans="1:6">
      <c r="A893" s="26">
        <v>11905</v>
      </c>
      <c r="B893" s="25" t="s">
        <v>5679</v>
      </c>
      <c r="C893" s="26" t="s">
        <v>4111</v>
      </c>
      <c r="D893" s="26" t="s">
        <v>3998</v>
      </c>
      <c r="E893" s="26" t="s">
        <v>5680</v>
      </c>
      <c r="F893" s="48"/>
    </row>
    <row r="894" ht="30" spans="1:6">
      <c r="A894" s="26">
        <v>11906</v>
      </c>
      <c r="B894" s="25" t="s">
        <v>5681</v>
      </c>
      <c r="C894" s="26" t="s">
        <v>4111</v>
      </c>
      <c r="D894" s="26" t="s">
        <v>3998</v>
      </c>
      <c r="E894" s="26" t="s">
        <v>5682</v>
      </c>
      <c r="F894" s="49"/>
    </row>
    <row r="895" ht="30" spans="1:6">
      <c r="A895" s="26">
        <v>11919</v>
      </c>
      <c r="B895" s="25" t="s">
        <v>5683</v>
      </c>
      <c r="C895" s="26" t="s">
        <v>4111</v>
      </c>
      <c r="D895" s="26" t="s">
        <v>3998</v>
      </c>
      <c r="E895" s="26" t="s">
        <v>5684</v>
      </c>
      <c r="F895" s="48"/>
    </row>
    <row r="896" ht="30" spans="1:6">
      <c r="A896" s="26">
        <v>11920</v>
      </c>
      <c r="B896" s="25" t="s">
        <v>5685</v>
      </c>
      <c r="C896" s="26" t="s">
        <v>4111</v>
      </c>
      <c r="D896" s="26" t="s">
        <v>3998</v>
      </c>
      <c r="E896" s="26" t="s">
        <v>5686</v>
      </c>
      <c r="F896" s="49"/>
    </row>
    <row r="897" ht="30" spans="1:6">
      <c r="A897" s="26">
        <v>11924</v>
      </c>
      <c r="B897" s="25" t="s">
        <v>5687</v>
      </c>
      <c r="C897" s="26" t="s">
        <v>4111</v>
      </c>
      <c r="D897" s="26" t="s">
        <v>3998</v>
      </c>
      <c r="E897" s="26" t="s">
        <v>5688</v>
      </c>
      <c r="F897" s="48"/>
    </row>
    <row r="898" ht="30" spans="1:6">
      <c r="A898" s="26">
        <v>11921</v>
      </c>
      <c r="B898" s="25" t="s">
        <v>5689</v>
      </c>
      <c r="C898" s="26" t="s">
        <v>4111</v>
      </c>
      <c r="D898" s="26" t="s">
        <v>3998</v>
      </c>
      <c r="E898" s="26" t="s">
        <v>5308</v>
      </c>
      <c r="F898" s="49"/>
    </row>
    <row r="899" ht="30" spans="1:6">
      <c r="A899" s="26">
        <v>11922</v>
      </c>
      <c r="B899" s="25" t="s">
        <v>5690</v>
      </c>
      <c r="C899" s="26" t="s">
        <v>4111</v>
      </c>
      <c r="D899" s="26" t="s">
        <v>3998</v>
      </c>
      <c r="E899" s="26" t="s">
        <v>5691</v>
      </c>
      <c r="F899" s="48"/>
    </row>
    <row r="900" ht="30" spans="1:6">
      <c r="A900" s="26">
        <v>11923</v>
      </c>
      <c r="B900" s="25" t="s">
        <v>5692</v>
      </c>
      <c r="C900" s="26" t="s">
        <v>4111</v>
      </c>
      <c r="D900" s="26" t="s">
        <v>3998</v>
      </c>
      <c r="E900" s="26" t="s">
        <v>5693</v>
      </c>
      <c r="F900" s="49"/>
    </row>
    <row r="901" ht="30" spans="1:6">
      <c r="A901" s="26">
        <v>11916</v>
      </c>
      <c r="B901" s="25" t="s">
        <v>5694</v>
      </c>
      <c r="C901" s="26" t="s">
        <v>4111</v>
      </c>
      <c r="D901" s="26" t="s">
        <v>3998</v>
      </c>
      <c r="E901" s="26" t="s">
        <v>5602</v>
      </c>
      <c r="F901" s="48"/>
    </row>
    <row r="902" ht="30" spans="1:6">
      <c r="A902" s="26">
        <v>11914</v>
      </c>
      <c r="B902" s="25" t="s">
        <v>5695</v>
      </c>
      <c r="C902" s="26" t="s">
        <v>4111</v>
      </c>
      <c r="D902" s="26" t="s">
        <v>3998</v>
      </c>
      <c r="E902" s="26" t="s">
        <v>5696</v>
      </c>
      <c r="F902" s="49"/>
    </row>
    <row r="903" ht="30" spans="1:6">
      <c r="A903" s="26">
        <v>11917</v>
      </c>
      <c r="B903" s="25" t="s">
        <v>5697</v>
      </c>
      <c r="C903" s="26" t="s">
        <v>4111</v>
      </c>
      <c r="D903" s="26" t="s">
        <v>3998</v>
      </c>
      <c r="E903" s="26" t="s">
        <v>5698</v>
      </c>
      <c r="F903" s="48"/>
    </row>
    <row r="904" ht="30" spans="1:6">
      <c r="A904" s="26">
        <v>11918</v>
      </c>
      <c r="B904" s="25" t="s">
        <v>5699</v>
      </c>
      <c r="C904" s="26" t="s">
        <v>4111</v>
      </c>
      <c r="D904" s="26" t="s">
        <v>3998</v>
      </c>
      <c r="E904" s="26" t="s">
        <v>5700</v>
      </c>
      <c r="F904" s="49"/>
    </row>
    <row r="905" ht="45" spans="1:6">
      <c r="A905" s="26">
        <v>37734</v>
      </c>
      <c r="B905" s="25" t="s">
        <v>5701</v>
      </c>
      <c r="C905" s="26" t="s">
        <v>3997</v>
      </c>
      <c r="D905" s="26" t="s">
        <v>3998</v>
      </c>
      <c r="E905" s="26" t="s">
        <v>5702</v>
      </c>
      <c r="F905" s="48"/>
    </row>
    <row r="906" ht="45" spans="1:6">
      <c r="A906" s="26">
        <v>42251</v>
      </c>
      <c r="B906" s="25" t="s">
        <v>5703</v>
      </c>
      <c r="C906" s="26" t="s">
        <v>3997</v>
      </c>
      <c r="D906" s="26" t="s">
        <v>3998</v>
      </c>
      <c r="E906" s="26" t="s">
        <v>5704</v>
      </c>
      <c r="F906" s="49"/>
    </row>
    <row r="907" ht="45" spans="1:6">
      <c r="A907" s="26">
        <v>37733</v>
      </c>
      <c r="B907" s="25" t="s">
        <v>5705</v>
      </c>
      <c r="C907" s="26" t="s">
        <v>3997</v>
      </c>
      <c r="D907" s="26" t="s">
        <v>3998</v>
      </c>
      <c r="E907" s="26" t="s">
        <v>5706</v>
      </c>
      <c r="F907" s="48"/>
    </row>
    <row r="908" ht="45" spans="1:6">
      <c r="A908" s="26">
        <v>37735</v>
      </c>
      <c r="B908" s="25" t="s">
        <v>5707</v>
      </c>
      <c r="C908" s="26" t="s">
        <v>3997</v>
      </c>
      <c r="D908" s="26" t="s">
        <v>3998</v>
      </c>
      <c r="E908" s="26" t="s">
        <v>5708</v>
      </c>
      <c r="F908" s="49"/>
    </row>
    <row r="909" ht="45" spans="1:6">
      <c r="A909" s="26">
        <v>41758</v>
      </c>
      <c r="B909" s="25" t="s">
        <v>5709</v>
      </c>
      <c r="C909" s="26" t="s">
        <v>3997</v>
      </c>
      <c r="D909" s="26" t="s">
        <v>3998</v>
      </c>
      <c r="E909" s="26" t="s">
        <v>5710</v>
      </c>
      <c r="F909" s="48"/>
    </row>
    <row r="910" ht="60" spans="1:6">
      <c r="A910" s="26">
        <v>5090</v>
      </c>
      <c r="B910" s="25" t="s">
        <v>5711</v>
      </c>
      <c r="C910" s="26" t="s">
        <v>3997</v>
      </c>
      <c r="D910" s="26" t="s">
        <v>4019</v>
      </c>
      <c r="E910" s="26" t="s">
        <v>5712</v>
      </c>
      <c r="F910" s="49"/>
    </row>
    <row r="911" ht="60" spans="1:6">
      <c r="A911" s="26">
        <v>5085</v>
      </c>
      <c r="B911" s="25" t="s">
        <v>5713</v>
      </c>
      <c r="C911" s="26" t="s">
        <v>3997</v>
      </c>
      <c r="D911" s="26" t="s">
        <v>3998</v>
      </c>
      <c r="E911" s="26" t="s">
        <v>5714</v>
      </c>
      <c r="F911" s="48"/>
    </row>
    <row r="912" ht="30" spans="1:6">
      <c r="A912" s="26">
        <v>38374</v>
      </c>
      <c r="B912" s="25" t="s">
        <v>5715</v>
      </c>
      <c r="C912" s="26" t="s">
        <v>3997</v>
      </c>
      <c r="D912" s="26" t="s">
        <v>3998</v>
      </c>
      <c r="E912" s="26" t="s">
        <v>5716</v>
      </c>
      <c r="F912" s="49"/>
    </row>
    <row r="913" ht="45" spans="1:6">
      <c r="A913" s="26">
        <v>20212</v>
      </c>
      <c r="B913" s="25" t="s">
        <v>5717</v>
      </c>
      <c r="C913" s="26" t="s">
        <v>4111</v>
      </c>
      <c r="D913" s="26" t="s">
        <v>4019</v>
      </c>
      <c r="E913" s="26" t="s">
        <v>5718</v>
      </c>
      <c r="F913" s="48"/>
    </row>
    <row r="914" ht="45" spans="1:6">
      <c r="A914" s="26">
        <v>4430</v>
      </c>
      <c r="B914" s="25" t="s">
        <v>5719</v>
      </c>
      <c r="C914" s="26" t="s">
        <v>4111</v>
      </c>
      <c r="D914" s="26" t="s">
        <v>3998</v>
      </c>
      <c r="E914" s="26" t="s">
        <v>5720</v>
      </c>
      <c r="F914" s="49"/>
    </row>
    <row r="915" ht="45" spans="1:6">
      <c r="A915" s="26">
        <v>4400</v>
      </c>
      <c r="B915" s="25" t="s">
        <v>5721</v>
      </c>
      <c r="C915" s="26" t="s">
        <v>4111</v>
      </c>
      <c r="D915" s="26" t="s">
        <v>3998</v>
      </c>
      <c r="E915" s="26" t="s">
        <v>5722</v>
      </c>
      <c r="F915" s="48"/>
    </row>
    <row r="916" ht="30" spans="1:6">
      <c r="A916" s="26">
        <v>4496</v>
      </c>
      <c r="B916" s="25" t="s">
        <v>5723</v>
      </c>
      <c r="C916" s="26" t="s">
        <v>4111</v>
      </c>
      <c r="D916" s="26" t="s">
        <v>3998</v>
      </c>
      <c r="E916" s="26" t="s">
        <v>4058</v>
      </c>
      <c r="F916" s="49"/>
    </row>
    <row r="917" ht="30" spans="1:6">
      <c r="A917" s="26">
        <v>11871</v>
      </c>
      <c r="B917" s="25" t="s">
        <v>5724</v>
      </c>
      <c r="C917" s="26" t="s">
        <v>3997</v>
      </c>
      <c r="D917" s="26" t="s">
        <v>4008</v>
      </c>
      <c r="E917" s="26" t="s">
        <v>5725</v>
      </c>
      <c r="F917" s="48"/>
    </row>
    <row r="918" ht="30" spans="1:6">
      <c r="A918" s="26">
        <v>34636</v>
      </c>
      <c r="B918" s="25" t="s">
        <v>5726</v>
      </c>
      <c r="C918" s="26" t="s">
        <v>3997</v>
      </c>
      <c r="D918" s="26" t="s">
        <v>4019</v>
      </c>
      <c r="E918" s="26" t="s">
        <v>5727</v>
      </c>
      <c r="F918" s="49"/>
    </row>
    <row r="919" ht="30" spans="1:6">
      <c r="A919" s="26">
        <v>34639</v>
      </c>
      <c r="B919" s="25" t="s">
        <v>5728</v>
      </c>
      <c r="C919" s="26" t="s">
        <v>3997</v>
      </c>
      <c r="D919" s="26" t="s">
        <v>3998</v>
      </c>
      <c r="E919" s="26" t="s">
        <v>5729</v>
      </c>
      <c r="F919" s="48"/>
    </row>
    <row r="920" ht="30" spans="1:6">
      <c r="A920" s="26">
        <v>34640</v>
      </c>
      <c r="B920" s="25" t="s">
        <v>5730</v>
      </c>
      <c r="C920" s="26" t="s">
        <v>3997</v>
      </c>
      <c r="D920" s="26" t="s">
        <v>3998</v>
      </c>
      <c r="E920" s="26" t="s">
        <v>5731</v>
      </c>
      <c r="F920" s="49"/>
    </row>
    <row r="921" ht="30" spans="1:6">
      <c r="A921" s="26">
        <v>34637</v>
      </c>
      <c r="B921" s="25" t="s">
        <v>5732</v>
      </c>
      <c r="C921" s="26" t="s">
        <v>3997</v>
      </c>
      <c r="D921" s="26" t="s">
        <v>3998</v>
      </c>
      <c r="E921" s="26" t="s">
        <v>5733</v>
      </c>
      <c r="F921" s="48"/>
    </row>
    <row r="922" ht="30" spans="1:6">
      <c r="A922" s="26">
        <v>34638</v>
      </c>
      <c r="B922" s="25" t="s">
        <v>5734</v>
      </c>
      <c r="C922" s="26" t="s">
        <v>3997</v>
      </c>
      <c r="D922" s="26" t="s">
        <v>3998</v>
      </c>
      <c r="E922" s="26" t="s">
        <v>5735</v>
      </c>
      <c r="F922" s="49"/>
    </row>
    <row r="923" ht="30" spans="1:6">
      <c r="A923" s="26">
        <v>11868</v>
      </c>
      <c r="B923" s="25" t="s">
        <v>5736</v>
      </c>
      <c r="C923" s="26" t="s">
        <v>3997</v>
      </c>
      <c r="D923" s="26" t="s">
        <v>4008</v>
      </c>
      <c r="E923" s="26" t="s">
        <v>5737</v>
      </c>
      <c r="F923" s="48"/>
    </row>
    <row r="924" ht="30" spans="1:6">
      <c r="A924" s="26">
        <v>37106</v>
      </c>
      <c r="B924" s="25" t="s">
        <v>5738</v>
      </c>
      <c r="C924" s="26" t="s">
        <v>3997</v>
      </c>
      <c r="D924" s="26" t="s">
        <v>4008</v>
      </c>
      <c r="E924" s="26" t="s">
        <v>5739</v>
      </c>
      <c r="F924" s="49"/>
    </row>
    <row r="925" ht="30" spans="1:6">
      <c r="A925" s="26">
        <v>11869</v>
      </c>
      <c r="B925" s="25" t="s">
        <v>5740</v>
      </c>
      <c r="C925" s="26" t="s">
        <v>3997</v>
      </c>
      <c r="D925" s="26" t="s">
        <v>4008</v>
      </c>
      <c r="E925" s="26" t="s">
        <v>5741</v>
      </c>
      <c r="F925" s="48"/>
    </row>
    <row r="926" ht="30" spans="1:6">
      <c r="A926" s="26">
        <v>37104</v>
      </c>
      <c r="B926" s="25" t="s">
        <v>5742</v>
      </c>
      <c r="C926" s="26" t="s">
        <v>3997</v>
      </c>
      <c r="D926" s="26" t="s">
        <v>4008</v>
      </c>
      <c r="E926" s="26" t="s">
        <v>5743</v>
      </c>
      <c r="F926" s="49"/>
    </row>
    <row r="927" ht="30" spans="1:6">
      <c r="A927" s="26">
        <v>37105</v>
      </c>
      <c r="B927" s="25" t="s">
        <v>5744</v>
      </c>
      <c r="C927" s="26" t="s">
        <v>3997</v>
      </c>
      <c r="D927" s="26" t="s">
        <v>4008</v>
      </c>
      <c r="E927" s="26" t="s">
        <v>5745</v>
      </c>
      <c r="F927" s="48"/>
    </row>
    <row r="928" ht="45" spans="1:6">
      <c r="A928" s="26">
        <v>11638</v>
      </c>
      <c r="B928" s="25" t="s">
        <v>5746</v>
      </c>
      <c r="C928" s="26" t="s">
        <v>3997</v>
      </c>
      <c r="D928" s="26" t="s">
        <v>4008</v>
      </c>
      <c r="E928" s="26" t="s">
        <v>5747</v>
      </c>
      <c r="F928" s="49"/>
    </row>
    <row r="929" ht="45" spans="1:6">
      <c r="A929" s="26">
        <v>1030</v>
      </c>
      <c r="B929" s="25" t="s">
        <v>5748</v>
      </c>
      <c r="C929" s="26" t="s">
        <v>3997</v>
      </c>
      <c r="D929" s="26" t="s">
        <v>4019</v>
      </c>
      <c r="E929" s="26" t="s">
        <v>5749</v>
      </c>
      <c r="F929" s="48"/>
    </row>
    <row r="930" ht="45" spans="1:6">
      <c r="A930" s="26">
        <v>11694</v>
      </c>
      <c r="B930" s="25" t="s">
        <v>5750</v>
      </c>
      <c r="C930" s="26" t="s">
        <v>3997</v>
      </c>
      <c r="D930" s="26" t="s">
        <v>3998</v>
      </c>
      <c r="E930" s="26" t="s">
        <v>5751</v>
      </c>
      <c r="F930" s="49"/>
    </row>
    <row r="931" ht="60" spans="1:6">
      <c r="A931" s="26">
        <v>35277</v>
      </c>
      <c r="B931" s="25" t="s">
        <v>5752</v>
      </c>
      <c r="C931" s="26" t="s">
        <v>3997</v>
      </c>
      <c r="D931" s="26" t="s">
        <v>3998</v>
      </c>
      <c r="E931" s="26" t="s">
        <v>5753</v>
      </c>
      <c r="F931" s="48"/>
    </row>
    <row r="932" ht="105" spans="1:6">
      <c r="A932" s="26">
        <v>10521</v>
      </c>
      <c r="B932" s="25" t="s">
        <v>5754</v>
      </c>
      <c r="C932" s="26" t="s">
        <v>3997</v>
      </c>
      <c r="D932" s="26" t="s">
        <v>4008</v>
      </c>
      <c r="E932" s="26" t="s">
        <v>5755</v>
      </c>
      <c r="F932" s="49"/>
    </row>
    <row r="933" ht="105" spans="1:6">
      <c r="A933" s="26">
        <v>10885</v>
      </c>
      <c r="B933" s="25" t="s">
        <v>5756</v>
      </c>
      <c r="C933" s="26" t="s">
        <v>3997</v>
      </c>
      <c r="D933" s="26" t="s">
        <v>4008</v>
      </c>
      <c r="E933" s="26" t="s">
        <v>5757</v>
      </c>
      <c r="F933" s="48"/>
    </row>
    <row r="934" ht="105" spans="1:6">
      <c r="A934" s="26">
        <v>20962</v>
      </c>
      <c r="B934" s="25" t="s">
        <v>5758</v>
      </c>
      <c r="C934" s="26" t="s">
        <v>3997</v>
      </c>
      <c r="D934" s="26" t="s">
        <v>4008</v>
      </c>
      <c r="E934" s="26" t="s">
        <v>5759</v>
      </c>
      <c r="F934" s="49"/>
    </row>
    <row r="935" ht="105" spans="1:6">
      <c r="A935" s="26">
        <v>20963</v>
      </c>
      <c r="B935" s="25" t="s">
        <v>5760</v>
      </c>
      <c r="C935" s="26" t="s">
        <v>3997</v>
      </c>
      <c r="D935" s="26" t="s">
        <v>4008</v>
      </c>
      <c r="E935" s="26" t="s">
        <v>5761</v>
      </c>
      <c r="F935" s="48"/>
    </row>
    <row r="936" spans="1:6">
      <c r="A936" s="26">
        <v>2555</v>
      </c>
      <c r="B936" s="25" t="s">
        <v>5762</v>
      </c>
      <c r="C936" s="26" t="s">
        <v>3997</v>
      </c>
      <c r="D936" s="26" t="s">
        <v>3998</v>
      </c>
      <c r="E936" s="26" t="s">
        <v>5763</v>
      </c>
      <c r="F936" s="49"/>
    </row>
    <row r="937" spans="1:6">
      <c r="A937" s="26">
        <v>2556</v>
      </c>
      <c r="B937" s="25" t="s">
        <v>5764</v>
      </c>
      <c r="C937" s="26" t="s">
        <v>3997</v>
      </c>
      <c r="D937" s="26" t="s">
        <v>3998</v>
      </c>
      <c r="E937" s="26" t="s">
        <v>4511</v>
      </c>
      <c r="F937" s="48"/>
    </row>
    <row r="938" spans="1:6">
      <c r="A938" s="26">
        <v>2557</v>
      </c>
      <c r="B938" s="25" t="s">
        <v>5765</v>
      </c>
      <c r="C938" s="26" t="s">
        <v>3997</v>
      </c>
      <c r="D938" s="26" t="s">
        <v>3998</v>
      </c>
      <c r="E938" s="26" t="s">
        <v>5766</v>
      </c>
      <c r="F938" s="49"/>
    </row>
    <row r="939" ht="30" spans="1:6">
      <c r="A939" s="26">
        <v>39810</v>
      </c>
      <c r="B939" s="25" t="s">
        <v>5767</v>
      </c>
      <c r="C939" s="26" t="s">
        <v>3997</v>
      </c>
      <c r="D939" s="26" t="s">
        <v>3998</v>
      </c>
      <c r="E939" s="26" t="s">
        <v>4363</v>
      </c>
      <c r="F939" s="48"/>
    </row>
    <row r="940" ht="30" spans="1:6">
      <c r="A940" s="26">
        <v>39811</v>
      </c>
      <c r="B940" s="25" t="s">
        <v>5768</v>
      </c>
      <c r="C940" s="26" t="s">
        <v>3997</v>
      </c>
      <c r="D940" s="26" t="s">
        <v>3998</v>
      </c>
      <c r="E940" s="26" t="s">
        <v>5769</v>
      </c>
      <c r="F940" s="49"/>
    </row>
    <row r="941" ht="30" spans="1:6">
      <c r="A941" s="26">
        <v>39812</v>
      </c>
      <c r="B941" s="25" t="s">
        <v>5770</v>
      </c>
      <c r="C941" s="26" t="s">
        <v>3997</v>
      </c>
      <c r="D941" s="26" t="s">
        <v>3998</v>
      </c>
      <c r="E941" s="26" t="s">
        <v>5771</v>
      </c>
      <c r="F941" s="48"/>
    </row>
    <row r="942" ht="45" spans="1:6">
      <c r="A942" s="26">
        <v>20254</v>
      </c>
      <c r="B942" s="25" t="s">
        <v>5772</v>
      </c>
      <c r="C942" s="26" t="s">
        <v>3997</v>
      </c>
      <c r="D942" s="26" t="s">
        <v>3998</v>
      </c>
      <c r="E942" s="26" t="s">
        <v>5773</v>
      </c>
      <c r="F942" s="49"/>
    </row>
    <row r="943" ht="45" spans="1:6">
      <c r="A943" s="26">
        <v>39771</v>
      </c>
      <c r="B943" s="25" t="s">
        <v>5774</v>
      </c>
      <c r="C943" s="26" t="s">
        <v>3997</v>
      </c>
      <c r="D943" s="26" t="s">
        <v>3998</v>
      </c>
      <c r="E943" s="26" t="s">
        <v>5775</v>
      </c>
      <c r="F943" s="48"/>
    </row>
    <row r="944" ht="45" spans="1:6">
      <c r="A944" s="26">
        <v>20255</v>
      </c>
      <c r="B944" s="25" t="s">
        <v>5776</v>
      </c>
      <c r="C944" s="26" t="s">
        <v>3997</v>
      </c>
      <c r="D944" s="26" t="s">
        <v>3998</v>
      </c>
      <c r="E944" s="26" t="s">
        <v>5619</v>
      </c>
      <c r="F944" s="49"/>
    </row>
    <row r="945" ht="45" spans="1:6">
      <c r="A945" s="26">
        <v>39772</v>
      </c>
      <c r="B945" s="25" t="s">
        <v>5777</v>
      </c>
      <c r="C945" s="26" t="s">
        <v>3997</v>
      </c>
      <c r="D945" s="26" t="s">
        <v>3998</v>
      </c>
      <c r="E945" s="26" t="s">
        <v>5778</v>
      </c>
      <c r="F945" s="48"/>
    </row>
    <row r="946" ht="45" spans="1:6">
      <c r="A946" s="26">
        <v>20253</v>
      </c>
      <c r="B946" s="25" t="s">
        <v>5779</v>
      </c>
      <c r="C946" s="26" t="s">
        <v>3997</v>
      </c>
      <c r="D946" s="26" t="s">
        <v>3998</v>
      </c>
      <c r="E946" s="26" t="s">
        <v>5780</v>
      </c>
      <c r="F946" s="49"/>
    </row>
    <row r="947" ht="45" spans="1:6">
      <c r="A947" s="26">
        <v>39773</v>
      </c>
      <c r="B947" s="25" t="s">
        <v>5781</v>
      </c>
      <c r="C947" s="26" t="s">
        <v>3997</v>
      </c>
      <c r="D947" s="26" t="s">
        <v>3998</v>
      </c>
      <c r="E947" s="26" t="s">
        <v>5782</v>
      </c>
      <c r="F947" s="48"/>
    </row>
    <row r="948" ht="45" spans="1:6">
      <c r="A948" s="26">
        <v>39774</v>
      </c>
      <c r="B948" s="25" t="s">
        <v>5783</v>
      </c>
      <c r="C948" s="26" t="s">
        <v>3997</v>
      </c>
      <c r="D948" s="26" t="s">
        <v>3998</v>
      </c>
      <c r="E948" s="26" t="s">
        <v>5784</v>
      </c>
      <c r="F948" s="49"/>
    </row>
    <row r="949" ht="45" spans="1:6">
      <c r="A949" s="26">
        <v>39775</v>
      </c>
      <c r="B949" s="25" t="s">
        <v>5785</v>
      </c>
      <c r="C949" s="26" t="s">
        <v>3997</v>
      </c>
      <c r="D949" s="26" t="s">
        <v>3998</v>
      </c>
      <c r="E949" s="26" t="s">
        <v>5786</v>
      </c>
      <c r="F949" s="48"/>
    </row>
    <row r="950" ht="45" spans="1:6">
      <c r="A950" s="26">
        <v>39776</v>
      </c>
      <c r="B950" s="25" t="s">
        <v>5787</v>
      </c>
      <c r="C950" s="26" t="s">
        <v>3997</v>
      </c>
      <c r="D950" s="26" t="s">
        <v>3998</v>
      </c>
      <c r="E950" s="26" t="s">
        <v>5788</v>
      </c>
      <c r="F950" s="49"/>
    </row>
    <row r="951" ht="45" spans="1:6">
      <c r="A951" s="26">
        <v>39777</v>
      </c>
      <c r="B951" s="25" t="s">
        <v>5789</v>
      </c>
      <c r="C951" s="26" t="s">
        <v>3997</v>
      </c>
      <c r="D951" s="26" t="s">
        <v>3998</v>
      </c>
      <c r="E951" s="26" t="s">
        <v>5790</v>
      </c>
      <c r="F951" s="48"/>
    </row>
    <row r="952" ht="45" spans="1:6">
      <c r="A952" s="26">
        <v>11250</v>
      </c>
      <c r="B952" s="25" t="s">
        <v>5791</v>
      </c>
      <c r="C952" s="26" t="s">
        <v>3997</v>
      </c>
      <c r="D952" s="26" t="s">
        <v>3998</v>
      </c>
      <c r="E952" s="26" t="s">
        <v>5792</v>
      </c>
      <c r="F952" s="49"/>
    </row>
    <row r="953" ht="45" spans="1:6">
      <c r="A953" s="26">
        <v>39766</v>
      </c>
      <c r="B953" s="25" t="s">
        <v>5793</v>
      </c>
      <c r="C953" s="26" t="s">
        <v>3997</v>
      </c>
      <c r="D953" s="26" t="s">
        <v>3998</v>
      </c>
      <c r="E953" s="26" t="s">
        <v>5794</v>
      </c>
      <c r="F953" s="48"/>
    </row>
    <row r="954" ht="45" spans="1:6">
      <c r="A954" s="26">
        <v>11251</v>
      </c>
      <c r="B954" s="25" t="s">
        <v>5795</v>
      </c>
      <c r="C954" s="26" t="s">
        <v>3997</v>
      </c>
      <c r="D954" s="26" t="s">
        <v>3998</v>
      </c>
      <c r="E954" s="26" t="s">
        <v>5663</v>
      </c>
      <c r="F954" s="49"/>
    </row>
    <row r="955" ht="45" spans="1:6">
      <c r="A955" s="26">
        <v>39767</v>
      </c>
      <c r="B955" s="25" t="s">
        <v>5796</v>
      </c>
      <c r="C955" s="26" t="s">
        <v>3997</v>
      </c>
      <c r="D955" s="26" t="s">
        <v>3998</v>
      </c>
      <c r="E955" s="26" t="s">
        <v>5797</v>
      </c>
      <c r="F955" s="48"/>
    </row>
    <row r="956" ht="45" spans="1:6">
      <c r="A956" s="26">
        <v>11253</v>
      </c>
      <c r="B956" s="25" t="s">
        <v>5798</v>
      </c>
      <c r="C956" s="26" t="s">
        <v>3997</v>
      </c>
      <c r="D956" s="26" t="s">
        <v>3998</v>
      </c>
      <c r="E956" s="26" t="s">
        <v>5799</v>
      </c>
      <c r="F956" s="49"/>
    </row>
    <row r="957" ht="45" spans="1:6">
      <c r="A957" s="26">
        <v>11254</v>
      </c>
      <c r="B957" s="25" t="s">
        <v>5800</v>
      </c>
      <c r="C957" s="26" t="s">
        <v>3997</v>
      </c>
      <c r="D957" s="26" t="s">
        <v>3998</v>
      </c>
      <c r="E957" s="26" t="s">
        <v>5801</v>
      </c>
      <c r="F957" s="48"/>
    </row>
    <row r="958" ht="45" spans="1:6">
      <c r="A958" s="26">
        <v>11255</v>
      </c>
      <c r="B958" s="25" t="s">
        <v>5802</v>
      </c>
      <c r="C958" s="26" t="s">
        <v>3997</v>
      </c>
      <c r="D958" s="26" t="s">
        <v>3998</v>
      </c>
      <c r="E958" s="26" t="s">
        <v>5790</v>
      </c>
      <c r="F958" s="49"/>
    </row>
    <row r="959" ht="45" spans="1:6">
      <c r="A959" s="26">
        <v>11256</v>
      </c>
      <c r="B959" s="25" t="s">
        <v>5803</v>
      </c>
      <c r="C959" s="26" t="s">
        <v>3997</v>
      </c>
      <c r="D959" s="26" t="s">
        <v>3998</v>
      </c>
      <c r="E959" s="26" t="s">
        <v>5804</v>
      </c>
      <c r="F959" s="48"/>
    </row>
    <row r="960" ht="45" spans="1:6">
      <c r="A960" s="26">
        <v>14055</v>
      </c>
      <c r="B960" s="25" t="s">
        <v>5805</v>
      </c>
      <c r="C960" s="26" t="s">
        <v>3997</v>
      </c>
      <c r="D960" s="26" t="s">
        <v>3998</v>
      </c>
      <c r="E960" s="26" t="s">
        <v>5806</v>
      </c>
      <c r="F960" s="49"/>
    </row>
    <row r="961" ht="45" spans="1:6">
      <c r="A961" s="26">
        <v>39768</v>
      </c>
      <c r="B961" s="25" t="s">
        <v>5807</v>
      </c>
      <c r="C961" s="26" t="s">
        <v>3997</v>
      </c>
      <c r="D961" s="26" t="s">
        <v>3998</v>
      </c>
      <c r="E961" s="26" t="s">
        <v>5808</v>
      </c>
      <c r="F961" s="48"/>
    </row>
    <row r="962" ht="45" spans="1:6">
      <c r="A962" s="26">
        <v>11247</v>
      </c>
      <c r="B962" s="25" t="s">
        <v>5809</v>
      </c>
      <c r="C962" s="26" t="s">
        <v>3997</v>
      </c>
      <c r="D962" s="26" t="s">
        <v>3998</v>
      </c>
      <c r="E962" s="26" t="s">
        <v>5810</v>
      </c>
      <c r="F962" s="49"/>
    </row>
    <row r="963" ht="45" spans="1:6">
      <c r="A963" s="26">
        <v>39769</v>
      </c>
      <c r="B963" s="25" t="s">
        <v>5811</v>
      </c>
      <c r="C963" s="26" t="s">
        <v>3997</v>
      </c>
      <c r="D963" s="26" t="s">
        <v>3998</v>
      </c>
      <c r="E963" s="26" t="s">
        <v>5812</v>
      </c>
      <c r="F963" s="48"/>
    </row>
    <row r="964" ht="45" spans="1:6">
      <c r="A964" s="26">
        <v>11249</v>
      </c>
      <c r="B964" s="25" t="s">
        <v>5813</v>
      </c>
      <c r="C964" s="26" t="s">
        <v>3997</v>
      </c>
      <c r="D964" s="26" t="s">
        <v>3998</v>
      </c>
      <c r="E964" s="26" t="s">
        <v>5814</v>
      </c>
      <c r="F964" s="49"/>
    </row>
    <row r="965" ht="45" spans="1:6">
      <c r="A965" s="26">
        <v>39770</v>
      </c>
      <c r="B965" s="25" t="s">
        <v>5815</v>
      </c>
      <c r="C965" s="26" t="s">
        <v>3997</v>
      </c>
      <c r="D965" s="26" t="s">
        <v>3998</v>
      </c>
      <c r="E965" s="26" t="s">
        <v>5816</v>
      </c>
      <c r="F965" s="48"/>
    </row>
    <row r="966" ht="30" spans="1:6">
      <c r="A966" s="26">
        <v>10569</v>
      </c>
      <c r="B966" s="25" t="s">
        <v>5817</v>
      </c>
      <c r="C966" s="26" t="s">
        <v>3997</v>
      </c>
      <c r="D966" s="26" t="s">
        <v>3998</v>
      </c>
      <c r="E966" s="26" t="s">
        <v>5377</v>
      </c>
      <c r="F966" s="49"/>
    </row>
    <row r="967" ht="30" spans="1:6">
      <c r="A967" s="26">
        <v>1872</v>
      </c>
      <c r="B967" s="25" t="s">
        <v>5818</v>
      </c>
      <c r="C967" s="26" t="s">
        <v>3997</v>
      </c>
      <c r="D967" s="26" t="s">
        <v>3998</v>
      </c>
      <c r="E967" s="26" t="s">
        <v>5011</v>
      </c>
      <c r="F967" s="48"/>
    </row>
    <row r="968" ht="30" spans="1:6">
      <c r="A968" s="26">
        <v>1873</v>
      </c>
      <c r="B968" s="25" t="s">
        <v>5819</v>
      </c>
      <c r="C968" s="26" t="s">
        <v>3997</v>
      </c>
      <c r="D968" s="26" t="s">
        <v>3998</v>
      </c>
      <c r="E968" s="26" t="s">
        <v>5820</v>
      </c>
      <c r="F968" s="49"/>
    </row>
    <row r="969" ht="60" spans="1:6">
      <c r="A969" s="26">
        <v>39693</v>
      </c>
      <c r="B969" s="25" t="s">
        <v>5821</v>
      </c>
      <c r="C969" s="26" t="s">
        <v>3997</v>
      </c>
      <c r="D969" s="26" t="s">
        <v>3998</v>
      </c>
      <c r="E969" s="26" t="s">
        <v>5822</v>
      </c>
      <c r="F969" s="48"/>
    </row>
    <row r="970" ht="45" spans="1:6">
      <c r="A970" s="26">
        <v>39692</v>
      </c>
      <c r="B970" s="25" t="s">
        <v>5823</v>
      </c>
      <c r="C970" s="26" t="s">
        <v>3997</v>
      </c>
      <c r="D970" s="26" t="s">
        <v>3998</v>
      </c>
      <c r="E970" s="26" t="s">
        <v>5824</v>
      </c>
      <c r="F970" s="49"/>
    </row>
    <row r="971" ht="45" spans="1:6">
      <c r="A971" s="26">
        <v>39681</v>
      </c>
      <c r="B971" s="25" t="s">
        <v>5825</v>
      </c>
      <c r="C971" s="26" t="s">
        <v>3997</v>
      </c>
      <c r="D971" s="26" t="s">
        <v>3998</v>
      </c>
      <c r="E971" s="26" t="s">
        <v>5826</v>
      </c>
      <c r="F971" s="48"/>
    </row>
    <row r="972" ht="45" spans="1:6">
      <c r="A972" s="26">
        <v>39680</v>
      </c>
      <c r="B972" s="25" t="s">
        <v>5827</v>
      </c>
      <c r="C972" s="26" t="s">
        <v>3997</v>
      </c>
      <c r="D972" s="26" t="s">
        <v>3998</v>
      </c>
      <c r="E972" s="26" t="s">
        <v>5828</v>
      </c>
      <c r="F972" s="49"/>
    </row>
    <row r="973" ht="45" spans="1:6">
      <c r="A973" s="26">
        <v>39682</v>
      </c>
      <c r="B973" s="25" t="s">
        <v>5829</v>
      </c>
      <c r="C973" s="26" t="s">
        <v>3997</v>
      </c>
      <c r="D973" s="26" t="s">
        <v>3998</v>
      </c>
      <c r="E973" s="26" t="s">
        <v>5830</v>
      </c>
      <c r="F973" s="48"/>
    </row>
    <row r="974" ht="45" spans="1:6">
      <c r="A974" s="26">
        <v>39685</v>
      </c>
      <c r="B974" s="25" t="s">
        <v>5831</v>
      </c>
      <c r="C974" s="26" t="s">
        <v>3997</v>
      </c>
      <c r="D974" s="26" t="s">
        <v>3998</v>
      </c>
      <c r="E974" s="26" t="s">
        <v>5832</v>
      </c>
      <c r="F974" s="49"/>
    </row>
    <row r="975" ht="60" spans="1:6">
      <c r="A975" s="26">
        <v>39687</v>
      </c>
      <c r="B975" s="25" t="s">
        <v>5833</v>
      </c>
      <c r="C975" s="26" t="s">
        <v>3997</v>
      </c>
      <c r="D975" s="26" t="s">
        <v>3998</v>
      </c>
      <c r="E975" s="26" t="s">
        <v>5834</v>
      </c>
      <c r="F975" s="48"/>
    </row>
    <row r="976" ht="30" spans="1:6">
      <c r="A976" s="26">
        <v>3280</v>
      </c>
      <c r="B976" s="25" t="s">
        <v>5835</v>
      </c>
      <c r="C976" s="26" t="s">
        <v>3997</v>
      </c>
      <c r="D976" s="26" t="s">
        <v>4008</v>
      </c>
      <c r="E976" s="26" t="s">
        <v>5836</v>
      </c>
      <c r="F976" s="49"/>
    </row>
    <row r="977" ht="30" spans="1:6">
      <c r="A977" s="26">
        <v>11881</v>
      </c>
      <c r="B977" s="25" t="s">
        <v>5837</v>
      </c>
      <c r="C977" s="26" t="s">
        <v>3997</v>
      </c>
      <c r="D977" s="26" t="s">
        <v>4008</v>
      </c>
      <c r="E977" s="26" t="s">
        <v>5838</v>
      </c>
      <c r="F977" s="48"/>
    </row>
    <row r="978" ht="45" spans="1:6">
      <c r="A978" s="26">
        <v>34641</v>
      </c>
      <c r="B978" s="25" t="s">
        <v>5839</v>
      </c>
      <c r="C978" s="26" t="s">
        <v>3997</v>
      </c>
      <c r="D978" s="26" t="s">
        <v>4008</v>
      </c>
      <c r="E978" s="26" t="s">
        <v>5840</v>
      </c>
      <c r="F978" s="49"/>
    </row>
    <row r="979" ht="45" spans="1:6">
      <c r="A979" s="26">
        <v>34643</v>
      </c>
      <c r="B979" s="25" t="s">
        <v>5841</v>
      </c>
      <c r="C979" s="26" t="s">
        <v>3997</v>
      </c>
      <c r="D979" s="26" t="s">
        <v>3998</v>
      </c>
      <c r="E979" s="26" t="s">
        <v>5842</v>
      </c>
      <c r="F979" s="48"/>
    </row>
    <row r="980" ht="30" spans="1:6">
      <c r="A980" s="26">
        <v>3278</v>
      </c>
      <c r="B980" s="25" t="s">
        <v>5843</v>
      </c>
      <c r="C980" s="26" t="s">
        <v>3997</v>
      </c>
      <c r="D980" s="26" t="s">
        <v>4008</v>
      </c>
      <c r="E980" s="26" t="s">
        <v>4491</v>
      </c>
      <c r="F980" s="49"/>
    </row>
    <row r="981" ht="30" spans="1:6">
      <c r="A981" s="26">
        <v>3279</v>
      </c>
      <c r="B981" s="25" t="s">
        <v>5844</v>
      </c>
      <c r="C981" s="26" t="s">
        <v>3997</v>
      </c>
      <c r="D981" s="26" t="s">
        <v>4008</v>
      </c>
      <c r="E981" s="26" t="s">
        <v>5845</v>
      </c>
      <c r="F981" s="48"/>
    </row>
    <row r="982" ht="45" spans="1:6">
      <c r="A982" s="26">
        <v>1062</v>
      </c>
      <c r="B982" s="25" t="s">
        <v>5846</v>
      </c>
      <c r="C982" s="26" t="s">
        <v>3997</v>
      </c>
      <c r="D982" s="26" t="s">
        <v>4019</v>
      </c>
      <c r="E982" s="26" t="s">
        <v>5847</v>
      </c>
      <c r="F982" s="49"/>
    </row>
    <row r="983" ht="60" spans="1:6">
      <c r="A983" s="26">
        <v>39686</v>
      </c>
      <c r="B983" s="25" t="s">
        <v>5848</v>
      </c>
      <c r="C983" s="26" t="s">
        <v>3997</v>
      </c>
      <c r="D983" s="26" t="s">
        <v>3998</v>
      </c>
      <c r="E983" s="26" t="s">
        <v>5849</v>
      </c>
      <c r="F983" s="48"/>
    </row>
    <row r="984" ht="60" spans="1:6">
      <c r="A984" s="26">
        <v>39683</v>
      </c>
      <c r="B984" s="25" t="s">
        <v>5850</v>
      </c>
      <c r="C984" s="26" t="s">
        <v>3997</v>
      </c>
      <c r="D984" s="26" t="s">
        <v>3998</v>
      </c>
      <c r="E984" s="26" t="s">
        <v>5851</v>
      </c>
      <c r="F984" s="49"/>
    </row>
    <row r="985" ht="45" spans="1:6">
      <c r="A985" s="26">
        <v>1871</v>
      </c>
      <c r="B985" s="25" t="s">
        <v>5852</v>
      </c>
      <c r="C985" s="26" t="s">
        <v>3997</v>
      </c>
      <c r="D985" s="26" t="s">
        <v>3998</v>
      </c>
      <c r="E985" s="26" t="s">
        <v>5853</v>
      </c>
      <c r="F985" s="48"/>
    </row>
    <row r="986" ht="45" spans="1:6">
      <c r="A986" s="26">
        <v>12001</v>
      </c>
      <c r="B986" s="25" t="s">
        <v>5854</v>
      </c>
      <c r="C986" s="26" t="s">
        <v>3997</v>
      </c>
      <c r="D986" s="26" t="s">
        <v>3998</v>
      </c>
      <c r="E986" s="26" t="s">
        <v>4141</v>
      </c>
      <c r="F986" s="49"/>
    </row>
    <row r="987" ht="30" spans="1:6">
      <c r="A987" s="26">
        <v>11882</v>
      </c>
      <c r="B987" s="25" t="s">
        <v>5855</v>
      </c>
      <c r="C987" s="26" t="s">
        <v>3997</v>
      </c>
      <c r="D987" s="26" t="s">
        <v>4008</v>
      </c>
      <c r="E987" s="26" t="s">
        <v>4491</v>
      </c>
      <c r="F987" s="48"/>
    </row>
    <row r="988" ht="60" spans="1:6">
      <c r="A988" s="26">
        <v>39689</v>
      </c>
      <c r="B988" s="25" t="s">
        <v>5856</v>
      </c>
      <c r="C988" s="26" t="s">
        <v>3997</v>
      </c>
      <c r="D988" s="26" t="s">
        <v>3998</v>
      </c>
      <c r="E988" s="26" t="s">
        <v>5857</v>
      </c>
      <c r="F988" s="49"/>
    </row>
    <row r="989" ht="60" spans="1:6">
      <c r="A989" s="26">
        <v>39688</v>
      </c>
      <c r="B989" s="25" t="s">
        <v>5858</v>
      </c>
      <c r="C989" s="26" t="s">
        <v>3997</v>
      </c>
      <c r="D989" s="26" t="s">
        <v>3998</v>
      </c>
      <c r="E989" s="26" t="s">
        <v>5859</v>
      </c>
      <c r="F989" s="48"/>
    </row>
    <row r="990" ht="60" spans="1:6">
      <c r="A990" s="26">
        <v>1068</v>
      </c>
      <c r="B990" s="25" t="s">
        <v>5860</v>
      </c>
      <c r="C990" s="26" t="s">
        <v>3997</v>
      </c>
      <c r="D990" s="26" t="s">
        <v>3998</v>
      </c>
      <c r="E990" s="26" t="s">
        <v>5861</v>
      </c>
      <c r="F990" s="49"/>
    </row>
    <row r="991" ht="60" spans="1:6">
      <c r="A991" s="26">
        <v>39690</v>
      </c>
      <c r="B991" s="25" t="s">
        <v>5862</v>
      </c>
      <c r="C991" s="26" t="s">
        <v>3997</v>
      </c>
      <c r="D991" s="26" t="s">
        <v>3998</v>
      </c>
      <c r="E991" s="26" t="s">
        <v>5863</v>
      </c>
      <c r="F991" s="48"/>
    </row>
    <row r="992" ht="60" spans="1:6">
      <c r="A992" s="26">
        <v>39691</v>
      </c>
      <c r="B992" s="25" t="s">
        <v>5864</v>
      </c>
      <c r="C992" s="26" t="s">
        <v>3997</v>
      </c>
      <c r="D992" s="26" t="s">
        <v>3998</v>
      </c>
      <c r="E992" s="26" t="s">
        <v>5865</v>
      </c>
      <c r="F992" s="49"/>
    </row>
    <row r="993" ht="45" spans="1:6">
      <c r="A993" s="26">
        <v>39808</v>
      </c>
      <c r="B993" s="25" t="s">
        <v>5866</v>
      </c>
      <c r="C993" s="26" t="s">
        <v>3997</v>
      </c>
      <c r="D993" s="26" t="s">
        <v>3998</v>
      </c>
      <c r="E993" s="26" t="s">
        <v>4287</v>
      </c>
      <c r="F993" s="48"/>
    </row>
    <row r="994" ht="45" spans="1:6">
      <c r="A994" s="26">
        <v>39809</v>
      </c>
      <c r="B994" s="25" t="s">
        <v>5867</v>
      </c>
      <c r="C994" s="26" t="s">
        <v>3997</v>
      </c>
      <c r="D994" s="26" t="s">
        <v>3998</v>
      </c>
      <c r="E994" s="26" t="s">
        <v>5868</v>
      </c>
      <c r="F994" s="49"/>
    </row>
    <row r="995" ht="30" spans="1:6">
      <c r="A995" s="26">
        <v>11713</v>
      </c>
      <c r="B995" s="25" t="s">
        <v>5869</v>
      </c>
      <c r="C995" s="26" t="s">
        <v>3997</v>
      </c>
      <c r="D995" s="26" t="s">
        <v>3998</v>
      </c>
      <c r="E995" s="26" t="s">
        <v>5870</v>
      </c>
      <c r="F995" s="48"/>
    </row>
    <row r="996" ht="30" spans="1:6">
      <c r="A996" s="26">
        <v>11716</v>
      </c>
      <c r="B996" s="25" t="s">
        <v>5871</v>
      </c>
      <c r="C996" s="26" t="s">
        <v>3997</v>
      </c>
      <c r="D996" s="26" t="s">
        <v>3998</v>
      </c>
      <c r="E996" s="26" t="s">
        <v>5872</v>
      </c>
      <c r="F996" s="49"/>
    </row>
    <row r="997" ht="30" spans="1:6">
      <c r="A997" s="26">
        <v>5103</v>
      </c>
      <c r="B997" s="25" t="s">
        <v>5873</v>
      </c>
      <c r="C997" s="26" t="s">
        <v>3997</v>
      </c>
      <c r="D997" s="26" t="s">
        <v>3998</v>
      </c>
      <c r="E997" s="26" t="s">
        <v>5874</v>
      </c>
      <c r="F997" s="48"/>
    </row>
    <row r="998" ht="30" spans="1:6">
      <c r="A998" s="26">
        <v>11712</v>
      </c>
      <c r="B998" s="25" t="s">
        <v>5875</v>
      </c>
      <c r="C998" s="26" t="s">
        <v>3997</v>
      </c>
      <c r="D998" s="26" t="s">
        <v>4019</v>
      </c>
      <c r="E998" s="26" t="s">
        <v>5876</v>
      </c>
      <c r="F998" s="49"/>
    </row>
    <row r="999" ht="30" spans="1:6">
      <c r="A999" s="26">
        <v>11717</v>
      </c>
      <c r="B999" s="25" t="s">
        <v>5877</v>
      </c>
      <c r="C999" s="26" t="s">
        <v>3997</v>
      </c>
      <c r="D999" s="26" t="s">
        <v>3998</v>
      </c>
      <c r="E999" s="26" t="s">
        <v>5878</v>
      </c>
      <c r="F999" s="48"/>
    </row>
    <row r="1000" ht="30" spans="1:6">
      <c r="A1000" s="26">
        <v>11714</v>
      </c>
      <c r="B1000" s="25" t="s">
        <v>5879</v>
      </c>
      <c r="C1000" s="26" t="s">
        <v>3997</v>
      </c>
      <c r="D1000" s="26" t="s">
        <v>3998</v>
      </c>
      <c r="E1000" s="26" t="s">
        <v>5880</v>
      </c>
      <c r="F1000" s="49"/>
    </row>
    <row r="1001" ht="30" spans="1:6">
      <c r="A1001" s="26">
        <v>11715</v>
      </c>
      <c r="B1001" s="25" t="s">
        <v>5881</v>
      </c>
      <c r="C1001" s="26" t="s">
        <v>3997</v>
      </c>
      <c r="D1001" s="26" t="s">
        <v>3998</v>
      </c>
      <c r="E1001" s="26" t="s">
        <v>5882</v>
      </c>
      <c r="F1001" s="48"/>
    </row>
    <row r="1002" ht="30" spans="1:6">
      <c r="A1002" s="26">
        <v>11880</v>
      </c>
      <c r="B1002" s="25" t="s">
        <v>5883</v>
      </c>
      <c r="C1002" s="26" t="s">
        <v>3997</v>
      </c>
      <c r="D1002" s="26" t="s">
        <v>3998</v>
      </c>
      <c r="E1002" s="26" t="s">
        <v>5884</v>
      </c>
      <c r="F1002" s="49"/>
    </row>
    <row r="1003" spans="1:6">
      <c r="A1003" s="26">
        <v>1106</v>
      </c>
      <c r="B1003" s="25" t="s">
        <v>5885</v>
      </c>
      <c r="C1003" s="26" t="s">
        <v>4118</v>
      </c>
      <c r="D1003" s="26" t="s">
        <v>4019</v>
      </c>
      <c r="E1003" s="26" t="s">
        <v>5204</v>
      </c>
      <c r="F1003" s="48"/>
    </row>
    <row r="1004" spans="1:6">
      <c r="A1004" s="26">
        <v>11161</v>
      </c>
      <c r="B1004" s="25" t="s">
        <v>5886</v>
      </c>
      <c r="C1004" s="26" t="s">
        <v>4118</v>
      </c>
      <c r="D1004" s="26" t="s">
        <v>3998</v>
      </c>
      <c r="E1004" s="26" t="s">
        <v>5887</v>
      </c>
      <c r="F1004" s="49"/>
    </row>
    <row r="1005" ht="30" spans="1:6">
      <c r="A1005" s="26">
        <v>1107</v>
      </c>
      <c r="B1005" s="25" t="s">
        <v>5888</v>
      </c>
      <c r="C1005" s="26" t="s">
        <v>4118</v>
      </c>
      <c r="D1005" s="26" t="s">
        <v>3998</v>
      </c>
      <c r="E1005" s="26" t="s">
        <v>5889</v>
      </c>
      <c r="F1005" s="48"/>
    </row>
    <row r="1006" spans="1:6">
      <c r="A1006" s="26">
        <v>4758</v>
      </c>
      <c r="B1006" s="25" t="s">
        <v>5890</v>
      </c>
      <c r="C1006" s="26" t="s">
        <v>4011</v>
      </c>
      <c r="D1006" s="26" t="s">
        <v>3998</v>
      </c>
      <c r="E1006" s="26" t="s">
        <v>5891</v>
      </c>
      <c r="F1006" s="49"/>
    </row>
    <row r="1007" spans="1:6">
      <c r="A1007" s="26">
        <v>41080</v>
      </c>
      <c r="B1007" s="25" t="s">
        <v>5892</v>
      </c>
      <c r="C1007" s="26" t="s">
        <v>4356</v>
      </c>
      <c r="D1007" s="26" t="s">
        <v>3998</v>
      </c>
      <c r="E1007" s="26" t="s">
        <v>5893</v>
      </c>
      <c r="F1007" s="48"/>
    </row>
    <row r="1008" ht="30" spans="1:6">
      <c r="A1008" s="26">
        <v>25963</v>
      </c>
      <c r="B1008" s="25" t="s">
        <v>5894</v>
      </c>
      <c r="C1008" s="26" t="s">
        <v>4118</v>
      </c>
      <c r="D1008" s="26" t="s">
        <v>3998</v>
      </c>
      <c r="E1008" s="26" t="s">
        <v>5895</v>
      </c>
      <c r="F1008" s="49"/>
    </row>
    <row r="1009" spans="1:6">
      <c r="A1009" s="26">
        <v>4759</v>
      </c>
      <c r="B1009" s="25" t="s">
        <v>5896</v>
      </c>
      <c r="C1009" s="26" t="s">
        <v>4011</v>
      </c>
      <c r="D1009" s="26" t="s">
        <v>3998</v>
      </c>
      <c r="E1009" s="26" t="s">
        <v>5897</v>
      </c>
      <c r="F1009" s="48"/>
    </row>
    <row r="1010" spans="1:6">
      <c r="A1010" s="26">
        <v>41068</v>
      </c>
      <c r="B1010" s="25" t="s">
        <v>5898</v>
      </c>
      <c r="C1010" s="26" t="s">
        <v>4356</v>
      </c>
      <c r="D1010" s="26" t="s">
        <v>3998</v>
      </c>
      <c r="E1010" s="26" t="s">
        <v>5899</v>
      </c>
      <c r="F1010" s="49"/>
    </row>
    <row r="1011" ht="30" spans="1:6">
      <c r="A1011" s="26">
        <v>1108</v>
      </c>
      <c r="B1011" s="25" t="s">
        <v>5900</v>
      </c>
      <c r="C1011" s="26" t="s">
        <v>4111</v>
      </c>
      <c r="D1011" s="26" t="s">
        <v>3998</v>
      </c>
      <c r="E1011" s="26" t="s">
        <v>5901</v>
      </c>
      <c r="F1011" s="48"/>
    </row>
    <row r="1012" ht="30" spans="1:6">
      <c r="A1012" s="26">
        <v>1117</v>
      </c>
      <c r="B1012" s="25" t="s">
        <v>5902</v>
      </c>
      <c r="C1012" s="26" t="s">
        <v>4111</v>
      </c>
      <c r="D1012" s="26" t="s">
        <v>3998</v>
      </c>
      <c r="E1012" s="26" t="s">
        <v>5903</v>
      </c>
      <c r="F1012" s="49"/>
    </row>
    <row r="1013" ht="30" spans="1:6">
      <c r="A1013" s="26">
        <v>1118</v>
      </c>
      <c r="B1013" s="25" t="s">
        <v>5904</v>
      </c>
      <c r="C1013" s="26" t="s">
        <v>4111</v>
      </c>
      <c r="D1013" s="26" t="s">
        <v>3998</v>
      </c>
      <c r="E1013" s="26" t="s">
        <v>5905</v>
      </c>
      <c r="F1013" s="48"/>
    </row>
    <row r="1014" ht="30" spans="1:6">
      <c r="A1014" s="26">
        <v>1110</v>
      </c>
      <c r="B1014" s="25" t="s">
        <v>5906</v>
      </c>
      <c r="C1014" s="26" t="s">
        <v>4111</v>
      </c>
      <c r="D1014" s="26" t="s">
        <v>3998</v>
      </c>
      <c r="E1014" s="26" t="s">
        <v>5905</v>
      </c>
      <c r="F1014" s="49"/>
    </row>
    <row r="1015" ht="45" spans="1:6">
      <c r="A1015" s="26">
        <v>12618</v>
      </c>
      <c r="B1015" s="25" t="s">
        <v>5907</v>
      </c>
      <c r="C1015" s="26" t="s">
        <v>3997</v>
      </c>
      <c r="D1015" s="26" t="s">
        <v>4008</v>
      </c>
      <c r="E1015" s="26" t="s">
        <v>5908</v>
      </c>
      <c r="F1015" s="48"/>
    </row>
    <row r="1016" ht="45" spans="1:6">
      <c r="A1016" s="26">
        <v>40871</v>
      </c>
      <c r="B1016" s="25" t="s">
        <v>5909</v>
      </c>
      <c r="C1016" s="26" t="s">
        <v>4111</v>
      </c>
      <c r="D1016" s="26" t="s">
        <v>3998</v>
      </c>
      <c r="E1016" s="26" t="s">
        <v>5910</v>
      </c>
      <c r="F1016" s="49"/>
    </row>
    <row r="1017" ht="45" spans="1:6">
      <c r="A1017" s="26">
        <v>40869</v>
      </c>
      <c r="B1017" s="25" t="s">
        <v>5911</v>
      </c>
      <c r="C1017" s="26" t="s">
        <v>4111</v>
      </c>
      <c r="D1017" s="26" t="s">
        <v>3998</v>
      </c>
      <c r="E1017" s="26" t="s">
        <v>5912</v>
      </c>
      <c r="F1017" s="48"/>
    </row>
    <row r="1018" ht="45" spans="1:6">
      <c r="A1018" s="26">
        <v>40870</v>
      </c>
      <c r="B1018" s="25" t="s">
        <v>5913</v>
      </c>
      <c r="C1018" s="26" t="s">
        <v>4111</v>
      </c>
      <c r="D1018" s="26" t="s">
        <v>3998</v>
      </c>
      <c r="E1018" s="26" t="s">
        <v>5914</v>
      </c>
      <c r="F1018" s="49"/>
    </row>
    <row r="1019" ht="30" spans="1:6">
      <c r="A1019" s="26">
        <v>1109</v>
      </c>
      <c r="B1019" s="25" t="s">
        <v>5915</v>
      </c>
      <c r="C1019" s="26" t="s">
        <v>4111</v>
      </c>
      <c r="D1019" s="26" t="s">
        <v>3998</v>
      </c>
      <c r="E1019" s="26" t="s">
        <v>5916</v>
      </c>
      <c r="F1019" s="48"/>
    </row>
    <row r="1020" ht="30" spans="1:6">
      <c r="A1020" s="26">
        <v>1119</v>
      </c>
      <c r="B1020" s="25" t="s">
        <v>5917</v>
      </c>
      <c r="C1020" s="26" t="s">
        <v>4111</v>
      </c>
      <c r="D1020" s="26" t="s">
        <v>3998</v>
      </c>
      <c r="E1020" s="26" t="s">
        <v>5918</v>
      </c>
      <c r="F1020" s="49"/>
    </row>
    <row r="1021" ht="30" spans="1:6">
      <c r="A1021" s="26">
        <v>13115</v>
      </c>
      <c r="B1021" s="25" t="s">
        <v>5919</v>
      </c>
      <c r="C1021" s="26" t="s">
        <v>4111</v>
      </c>
      <c r="D1021" s="26" t="s">
        <v>4008</v>
      </c>
      <c r="E1021" s="26" t="s">
        <v>5920</v>
      </c>
      <c r="F1021" s="48"/>
    </row>
    <row r="1022" ht="30" spans="1:6">
      <c r="A1022" s="26">
        <v>10541</v>
      </c>
      <c r="B1022" s="25" t="s">
        <v>5921</v>
      </c>
      <c r="C1022" s="26" t="s">
        <v>4111</v>
      </c>
      <c r="D1022" s="26" t="s">
        <v>4008</v>
      </c>
      <c r="E1022" s="26" t="s">
        <v>5922</v>
      </c>
      <c r="F1022" s="49"/>
    </row>
    <row r="1023" ht="30" spans="1:6">
      <c r="A1023" s="26">
        <v>10543</v>
      </c>
      <c r="B1023" s="25" t="s">
        <v>5923</v>
      </c>
      <c r="C1023" s="26" t="s">
        <v>4111</v>
      </c>
      <c r="D1023" s="26" t="s">
        <v>4008</v>
      </c>
      <c r="E1023" s="26" t="s">
        <v>5924</v>
      </c>
      <c r="F1023" s="48"/>
    </row>
    <row r="1024" ht="30" spans="1:6">
      <c r="A1024" s="26">
        <v>10544</v>
      </c>
      <c r="B1024" s="25" t="s">
        <v>5925</v>
      </c>
      <c r="C1024" s="26" t="s">
        <v>4111</v>
      </c>
      <c r="D1024" s="26" t="s">
        <v>4008</v>
      </c>
      <c r="E1024" s="26" t="s">
        <v>5926</v>
      </c>
      <c r="F1024" s="49"/>
    </row>
    <row r="1025" ht="30" spans="1:6">
      <c r="A1025" s="26">
        <v>10545</v>
      </c>
      <c r="B1025" s="25" t="s">
        <v>5927</v>
      </c>
      <c r="C1025" s="26" t="s">
        <v>4111</v>
      </c>
      <c r="D1025" s="26" t="s">
        <v>4008</v>
      </c>
      <c r="E1025" s="26" t="s">
        <v>5928</v>
      </c>
      <c r="F1025" s="48"/>
    </row>
    <row r="1026" ht="30" spans="1:6">
      <c r="A1026" s="26">
        <v>10542</v>
      </c>
      <c r="B1026" s="25" t="s">
        <v>5929</v>
      </c>
      <c r="C1026" s="26" t="s">
        <v>4111</v>
      </c>
      <c r="D1026" s="26" t="s">
        <v>4008</v>
      </c>
      <c r="E1026" s="26" t="s">
        <v>5930</v>
      </c>
      <c r="F1026" s="49"/>
    </row>
    <row r="1027" ht="30" spans="1:6">
      <c r="A1027" s="26">
        <v>38365</v>
      </c>
      <c r="B1027" s="25" t="s">
        <v>5931</v>
      </c>
      <c r="C1027" s="26" t="s">
        <v>4007</v>
      </c>
      <c r="D1027" s="26" t="s">
        <v>4008</v>
      </c>
      <c r="E1027" s="26" t="s">
        <v>5079</v>
      </c>
      <c r="F1027" s="48"/>
    </row>
    <row r="1028" ht="60" spans="1:6">
      <c r="A1028" s="26">
        <v>37745</v>
      </c>
      <c r="B1028" s="25" t="s">
        <v>5932</v>
      </c>
      <c r="C1028" s="26" t="s">
        <v>3997</v>
      </c>
      <c r="D1028" s="26" t="s">
        <v>4019</v>
      </c>
      <c r="E1028" s="26" t="s">
        <v>5933</v>
      </c>
      <c r="F1028" s="49"/>
    </row>
    <row r="1029" ht="60" spans="1:6">
      <c r="A1029" s="26">
        <v>37754</v>
      </c>
      <c r="B1029" s="25" t="s">
        <v>5934</v>
      </c>
      <c r="C1029" s="26" t="s">
        <v>3997</v>
      </c>
      <c r="D1029" s="26" t="s">
        <v>3998</v>
      </c>
      <c r="E1029" s="26" t="s">
        <v>5935</v>
      </c>
      <c r="F1029" s="48"/>
    </row>
    <row r="1030" ht="60" spans="1:6">
      <c r="A1030" s="26">
        <v>37748</v>
      </c>
      <c r="B1030" s="25" t="s">
        <v>5936</v>
      </c>
      <c r="C1030" s="26" t="s">
        <v>3997</v>
      </c>
      <c r="D1030" s="26" t="s">
        <v>3998</v>
      </c>
      <c r="E1030" s="26" t="s">
        <v>5937</v>
      </c>
      <c r="F1030" s="49"/>
    </row>
    <row r="1031" ht="75" spans="1:6">
      <c r="A1031" s="26">
        <v>37761</v>
      </c>
      <c r="B1031" s="25" t="s">
        <v>5938</v>
      </c>
      <c r="C1031" s="26" t="s">
        <v>3997</v>
      </c>
      <c r="D1031" s="26" t="s">
        <v>3998</v>
      </c>
      <c r="E1031" s="26" t="s">
        <v>5939</v>
      </c>
      <c r="F1031" s="48"/>
    </row>
    <row r="1032" ht="60" spans="1:6">
      <c r="A1032" s="26">
        <v>37757</v>
      </c>
      <c r="B1032" s="25" t="s">
        <v>5940</v>
      </c>
      <c r="C1032" s="26" t="s">
        <v>3997</v>
      </c>
      <c r="D1032" s="26" t="s">
        <v>3998</v>
      </c>
      <c r="E1032" s="26" t="s">
        <v>5941</v>
      </c>
      <c r="F1032" s="49"/>
    </row>
    <row r="1033" ht="60" spans="1:6">
      <c r="A1033" s="26">
        <v>37759</v>
      </c>
      <c r="B1033" s="25" t="s">
        <v>5942</v>
      </c>
      <c r="C1033" s="26" t="s">
        <v>3997</v>
      </c>
      <c r="D1033" s="26" t="s">
        <v>3998</v>
      </c>
      <c r="E1033" s="26" t="s">
        <v>5943</v>
      </c>
      <c r="F1033" s="48"/>
    </row>
    <row r="1034" ht="60" spans="1:6">
      <c r="A1034" s="26">
        <v>37766</v>
      </c>
      <c r="B1034" s="25" t="s">
        <v>5944</v>
      </c>
      <c r="C1034" s="26" t="s">
        <v>3997</v>
      </c>
      <c r="D1034" s="26" t="s">
        <v>3998</v>
      </c>
      <c r="E1034" s="26" t="s">
        <v>5945</v>
      </c>
      <c r="F1034" s="49"/>
    </row>
    <row r="1035" ht="60" spans="1:6">
      <c r="A1035" s="26">
        <v>37752</v>
      </c>
      <c r="B1035" s="25" t="s">
        <v>5946</v>
      </c>
      <c r="C1035" s="26" t="s">
        <v>3997</v>
      </c>
      <c r="D1035" s="26" t="s">
        <v>3998</v>
      </c>
      <c r="E1035" s="26" t="s">
        <v>5947</v>
      </c>
      <c r="F1035" s="48"/>
    </row>
    <row r="1036" ht="60" spans="1:6">
      <c r="A1036" s="26">
        <v>37760</v>
      </c>
      <c r="B1036" s="25" t="s">
        <v>5948</v>
      </c>
      <c r="C1036" s="26" t="s">
        <v>3997</v>
      </c>
      <c r="D1036" s="26" t="s">
        <v>3998</v>
      </c>
      <c r="E1036" s="26" t="s">
        <v>5949</v>
      </c>
      <c r="F1036" s="49"/>
    </row>
    <row r="1037" ht="60" spans="1:6">
      <c r="A1037" s="26">
        <v>37765</v>
      </c>
      <c r="B1037" s="25" t="s">
        <v>5950</v>
      </c>
      <c r="C1037" s="26" t="s">
        <v>3997</v>
      </c>
      <c r="D1037" s="26" t="s">
        <v>3998</v>
      </c>
      <c r="E1037" s="26" t="s">
        <v>5951</v>
      </c>
      <c r="F1037" s="48"/>
    </row>
    <row r="1038" ht="60" spans="1:6">
      <c r="A1038" s="26">
        <v>37746</v>
      </c>
      <c r="B1038" s="25" t="s">
        <v>5952</v>
      </c>
      <c r="C1038" s="26" t="s">
        <v>3997</v>
      </c>
      <c r="D1038" s="26" t="s">
        <v>3998</v>
      </c>
      <c r="E1038" s="26" t="s">
        <v>5953</v>
      </c>
      <c r="F1038" s="49"/>
    </row>
    <row r="1039" ht="60" spans="1:6">
      <c r="A1039" s="26">
        <v>37750</v>
      </c>
      <c r="B1039" s="25" t="s">
        <v>5954</v>
      </c>
      <c r="C1039" s="26" t="s">
        <v>3997</v>
      </c>
      <c r="D1039" s="26" t="s">
        <v>3998</v>
      </c>
      <c r="E1039" s="26" t="s">
        <v>5955</v>
      </c>
      <c r="F1039" s="48"/>
    </row>
    <row r="1040" ht="60" spans="1:6">
      <c r="A1040" s="26">
        <v>37753</v>
      </c>
      <c r="B1040" s="25" t="s">
        <v>5956</v>
      </c>
      <c r="C1040" s="26" t="s">
        <v>3997</v>
      </c>
      <c r="D1040" s="26" t="s">
        <v>3998</v>
      </c>
      <c r="E1040" s="26" t="s">
        <v>5957</v>
      </c>
      <c r="F1040" s="49"/>
    </row>
    <row r="1041" ht="60" spans="1:6">
      <c r="A1041" s="26">
        <v>37756</v>
      </c>
      <c r="B1041" s="25" t="s">
        <v>5958</v>
      </c>
      <c r="C1041" s="26" t="s">
        <v>3997</v>
      </c>
      <c r="D1041" s="26" t="s">
        <v>3998</v>
      </c>
      <c r="E1041" s="26" t="s">
        <v>5939</v>
      </c>
      <c r="F1041" s="48"/>
    </row>
    <row r="1042" ht="75" spans="1:6">
      <c r="A1042" s="26">
        <v>37755</v>
      </c>
      <c r="B1042" s="25" t="s">
        <v>5959</v>
      </c>
      <c r="C1042" s="26" t="s">
        <v>3997</v>
      </c>
      <c r="D1042" s="26" t="s">
        <v>3998</v>
      </c>
      <c r="E1042" s="26" t="s">
        <v>5960</v>
      </c>
      <c r="F1042" s="49"/>
    </row>
    <row r="1043" ht="75" spans="1:6">
      <c r="A1043" s="26">
        <v>37758</v>
      </c>
      <c r="B1043" s="25" t="s">
        <v>5961</v>
      </c>
      <c r="C1043" s="26" t="s">
        <v>3997</v>
      </c>
      <c r="D1043" s="26" t="s">
        <v>3998</v>
      </c>
      <c r="E1043" s="26" t="s">
        <v>5962</v>
      </c>
      <c r="F1043" s="48"/>
    </row>
    <row r="1044" ht="75" spans="1:6">
      <c r="A1044" s="26">
        <v>37747</v>
      </c>
      <c r="B1044" s="25" t="s">
        <v>5963</v>
      </c>
      <c r="C1044" s="26" t="s">
        <v>3997</v>
      </c>
      <c r="D1044" s="26" t="s">
        <v>3998</v>
      </c>
      <c r="E1044" s="26" t="s">
        <v>5964</v>
      </c>
      <c r="F1044" s="49"/>
    </row>
    <row r="1045" ht="75" spans="1:6">
      <c r="A1045" s="26">
        <v>37767</v>
      </c>
      <c r="B1045" s="25" t="s">
        <v>5965</v>
      </c>
      <c r="C1045" s="26" t="s">
        <v>3997</v>
      </c>
      <c r="D1045" s="26" t="s">
        <v>3998</v>
      </c>
      <c r="E1045" s="26" t="s">
        <v>5966</v>
      </c>
      <c r="F1045" s="48"/>
    </row>
    <row r="1046" ht="75" spans="1:6">
      <c r="A1046" s="26">
        <v>37751</v>
      </c>
      <c r="B1046" s="25" t="s">
        <v>5967</v>
      </c>
      <c r="C1046" s="26" t="s">
        <v>3997</v>
      </c>
      <c r="D1046" s="26" t="s">
        <v>3998</v>
      </c>
      <c r="E1046" s="26" t="s">
        <v>5966</v>
      </c>
      <c r="F1046" s="49"/>
    </row>
    <row r="1047" ht="75" spans="1:6">
      <c r="A1047" s="26">
        <v>37749</v>
      </c>
      <c r="B1047" s="25" t="s">
        <v>5968</v>
      </c>
      <c r="C1047" s="26" t="s">
        <v>3997</v>
      </c>
      <c r="D1047" s="26" t="s">
        <v>3998</v>
      </c>
      <c r="E1047" s="26" t="s">
        <v>5969</v>
      </c>
      <c r="F1047" s="48"/>
    </row>
    <row r="1048" ht="30" spans="1:6">
      <c r="A1048" s="26">
        <v>12114</v>
      </c>
      <c r="B1048" s="25" t="s">
        <v>5970</v>
      </c>
      <c r="C1048" s="26" t="s">
        <v>3997</v>
      </c>
      <c r="D1048" s="26" t="s">
        <v>3998</v>
      </c>
      <c r="E1048" s="26" t="s">
        <v>5971</v>
      </c>
      <c r="F1048" s="49"/>
    </row>
    <row r="1049" ht="30" spans="1:6">
      <c r="A1049" s="26">
        <v>38106</v>
      </c>
      <c r="B1049" s="25" t="s">
        <v>5972</v>
      </c>
      <c r="C1049" s="26" t="s">
        <v>3997</v>
      </c>
      <c r="D1049" s="26" t="s">
        <v>3998</v>
      </c>
      <c r="E1049" s="26" t="s">
        <v>5973</v>
      </c>
      <c r="F1049" s="48"/>
    </row>
    <row r="1050" ht="45" spans="1:6">
      <c r="A1050" s="26">
        <v>38085</v>
      </c>
      <c r="B1050" s="25" t="s">
        <v>5974</v>
      </c>
      <c r="C1050" s="26" t="s">
        <v>3997</v>
      </c>
      <c r="D1050" s="26" t="s">
        <v>3998</v>
      </c>
      <c r="E1050" s="26" t="s">
        <v>5975</v>
      </c>
      <c r="F1050" s="49"/>
    </row>
    <row r="1051" ht="30" spans="1:6">
      <c r="A1051" s="26">
        <v>38599</v>
      </c>
      <c r="B1051" s="25" t="s">
        <v>5976</v>
      </c>
      <c r="C1051" s="26" t="s">
        <v>3997</v>
      </c>
      <c r="D1051" s="26" t="s">
        <v>3998</v>
      </c>
      <c r="E1051" s="26" t="s">
        <v>5977</v>
      </c>
      <c r="F1051" s="48"/>
    </row>
    <row r="1052" ht="30" spans="1:6">
      <c r="A1052" s="26">
        <v>38596</v>
      </c>
      <c r="B1052" s="25" t="s">
        <v>5978</v>
      </c>
      <c r="C1052" s="26" t="s">
        <v>3997</v>
      </c>
      <c r="D1052" s="26" t="s">
        <v>3998</v>
      </c>
      <c r="E1052" s="26" t="s">
        <v>5009</v>
      </c>
      <c r="F1052" s="49"/>
    </row>
    <row r="1053" ht="30" spans="1:6">
      <c r="A1053" s="26">
        <v>38600</v>
      </c>
      <c r="B1053" s="25" t="s">
        <v>5979</v>
      </c>
      <c r="C1053" s="26" t="s">
        <v>3997</v>
      </c>
      <c r="D1053" s="26" t="s">
        <v>3998</v>
      </c>
      <c r="E1053" s="26" t="s">
        <v>5537</v>
      </c>
      <c r="F1053" s="48"/>
    </row>
    <row r="1054" ht="30" spans="1:6">
      <c r="A1054" s="26">
        <v>38597</v>
      </c>
      <c r="B1054" s="25" t="s">
        <v>5980</v>
      </c>
      <c r="C1054" s="26" t="s">
        <v>3997</v>
      </c>
      <c r="D1054" s="26" t="s">
        <v>3998</v>
      </c>
      <c r="E1054" s="26" t="s">
        <v>5981</v>
      </c>
      <c r="F1054" s="49"/>
    </row>
    <row r="1055" ht="30" spans="1:6">
      <c r="A1055" s="26">
        <v>659</v>
      </c>
      <c r="B1055" s="25" t="s">
        <v>5982</v>
      </c>
      <c r="C1055" s="26" t="s">
        <v>3997</v>
      </c>
      <c r="D1055" s="26" t="s">
        <v>3998</v>
      </c>
      <c r="E1055" s="26" t="s">
        <v>4473</v>
      </c>
      <c r="F1055" s="48"/>
    </row>
    <row r="1056" ht="30" spans="1:6">
      <c r="A1056" s="26">
        <v>660</v>
      </c>
      <c r="B1056" s="25" t="s">
        <v>5983</v>
      </c>
      <c r="C1056" s="26" t="s">
        <v>3997</v>
      </c>
      <c r="D1056" s="26" t="s">
        <v>3998</v>
      </c>
      <c r="E1056" s="26" t="s">
        <v>5984</v>
      </c>
      <c r="F1056" s="49"/>
    </row>
    <row r="1057" ht="30" spans="1:6">
      <c r="A1057" s="26">
        <v>658</v>
      </c>
      <c r="B1057" s="25" t="s">
        <v>5985</v>
      </c>
      <c r="C1057" s="26" t="s">
        <v>3997</v>
      </c>
      <c r="D1057" s="26" t="s">
        <v>3998</v>
      </c>
      <c r="E1057" s="26" t="s">
        <v>4054</v>
      </c>
      <c r="F1057" s="48"/>
    </row>
    <row r="1058" ht="30" spans="1:6">
      <c r="A1058" s="26">
        <v>38548</v>
      </c>
      <c r="B1058" s="25" t="s">
        <v>5986</v>
      </c>
      <c r="C1058" s="26" t="s">
        <v>3997</v>
      </c>
      <c r="D1058" s="26" t="s">
        <v>3998</v>
      </c>
      <c r="E1058" s="26" t="s">
        <v>5987</v>
      </c>
      <c r="F1058" s="49"/>
    </row>
    <row r="1059" ht="30" spans="1:6">
      <c r="A1059" s="26">
        <v>34647</v>
      </c>
      <c r="B1059" s="25" t="s">
        <v>5988</v>
      </c>
      <c r="C1059" s="26" t="s">
        <v>3997</v>
      </c>
      <c r="D1059" s="26" t="s">
        <v>3998</v>
      </c>
      <c r="E1059" s="26" t="s">
        <v>5989</v>
      </c>
      <c r="F1059" s="48"/>
    </row>
    <row r="1060" ht="30" spans="1:6">
      <c r="A1060" s="26">
        <v>34649</v>
      </c>
      <c r="B1060" s="25" t="s">
        <v>5990</v>
      </c>
      <c r="C1060" s="26" t="s">
        <v>3997</v>
      </c>
      <c r="D1060" s="26" t="s">
        <v>3998</v>
      </c>
      <c r="E1060" s="26" t="s">
        <v>5991</v>
      </c>
      <c r="F1060" s="49"/>
    </row>
    <row r="1061" ht="30" spans="1:6">
      <c r="A1061" s="26">
        <v>34652</v>
      </c>
      <c r="B1061" s="25" t="s">
        <v>5992</v>
      </c>
      <c r="C1061" s="26" t="s">
        <v>3997</v>
      </c>
      <c r="D1061" s="26" t="s">
        <v>3998</v>
      </c>
      <c r="E1061" s="26" t="s">
        <v>5993</v>
      </c>
      <c r="F1061" s="48"/>
    </row>
    <row r="1062" ht="30" spans="1:6">
      <c r="A1062" s="26">
        <v>34655</v>
      </c>
      <c r="B1062" s="25" t="s">
        <v>5994</v>
      </c>
      <c r="C1062" s="26" t="s">
        <v>3997</v>
      </c>
      <c r="D1062" s="26" t="s">
        <v>3998</v>
      </c>
      <c r="E1062" s="26" t="s">
        <v>5995</v>
      </c>
      <c r="F1062" s="49"/>
    </row>
    <row r="1063" ht="30" spans="1:6">
      <c r="A1063" s="26">
        <v>40607</v>
      </c>
      <c r="B1063" s="25" t="s">
        <v>5996</v>
      </c>
      <c r="C1063" s="26" t="s">
        <v>3997</v>
      </c>
      <c r="D1063" s="26" t="s">
        <v>3998</v>
      </c>
      <c r="E1063" s="26" t="s">
        <v>4122</v>
      </c>
      <c r="F1063" s="48"/>
    </row>
    <row r="1064" ht="30" spans="1:6">
      <c r="A1064" s="26">
        <v>585</v>
      </c>
      <c r="B1064" s="25" t="s">
        <v>5997</v>
      </c>
      <c r="C1064" s="26" t="s">
        <v>4118</v>
      </c>
      <c r="D1064" s="26" t="s">
        <v>4008</v>
      </c>
      <c r="E1064" s="26" t="s">
        <v>5998</v>
      </c>
      <c r="F1064" s="49"/>
    </row>
    <row r="1065" ht="30" spans="1:6">
      <c r="A1065" s="26">
        <v>4777</v>
      </c>
      <c r="B1065" s="25" t="s">
        <v>5999</v>
      </c>
      <c r="C1065" s="26" t="s">
        <v>4118</v>
      </c>
      <c r="D1065" s="26" t="s">
        <v>4008</v>
      </c>
      <c r="E1065" s="26" t="s">
        <v>6000</v>
      </c>
      <c r="F1065" s="48"/>
    </row>
    <row r="1066" ht="30" spans="1:6">
      <c r="A1066" s="26">
        <v>587</v>
      </c>
      <c r="B1066" s="25" t="s">
        <v>6001</v>
      </c>
      <c r="C1066" s="26" t="s">
        <v>4118</v>
      </c>
      <c r="D1066" s="26" t="s">
        <v>4008</v>
      </c>
      <c r="E1066" s="26" t="s">
        <v>6002</v>
      </c>
      <c r="F1066" s="49"/>
    </row>
    <row r="1067" ht="30" spans="1:6">
      <c r="A1067" s="26">
        <v>590</v>
      </c>
      <c r="B1067" s="25" t="s">
        <v>6003</v>
      </c>
      <c r="C1067" s="26" t="s">
        <v>4118</v>
      </c>
      <c r="D1067" s="26" t="s">
        <v>4008</v>
      </c>
      <c r="E1067" s="26" t="s">
        <v>5198</v>
      </c>
      <c r="F1067" s="48"/>
    </row>
    <row r="1068" ht="30" spans="1:6">
      <c r="A1068" s="26">
        <v>592</v>
      </c>
      <c r="B1068" s="25" t="s">
        <v>6004</v>
      </c>
      <c r="C1068" s="26" t="s">
        <v>4118</v>
      </c>
      <c r="D1068" s="26" t="s">
        <v>4008</v>
      </c>
      <c r="E1068" s="26" t="s">
        <v>6002</v>
      </c>
      <c r="F1068" s="49"/>
    </row>
    <row r="1069" ht="30" spans="1:6">
      <c r="A1069" s="26">
        <v>586</v>
      </c>
      <c r="B1069" s="25" t="s">
        <v>6005</v>
      </c>
      <c r="C1069" s="26" t="s">
        <v>4111</v>
      </c>
      <c r="D1069" s="26" t="s">
        <v>4008</v>
      </c>
      <c r="E1069" s="26" t="s">
        <v>6006</v>
      </c>
      <c r="F1069" s="48"/>
    </row>
    <row r="1070" ht="30" spans="1:6">
      <c r="A1070" s="26">
        <v>591</v>
      </c>
      <c r="B1070" s="25" t="s">
        <v>6007</v>
      </c>
      <c r="C1070" s="26" t="s">
        <v>4118</v>
      </c>
      <c r="D1070" s="26" t="s">
        <v>4008</v>
      </c>
      <c r="E1070" s="26" t="s">
        <v>5998</v>
      </c>
      <c r="F1070" s="49"/>
    </row>
    <row r="1071" ht="30" spans="1:6">
      <c r="A1071" s="26">
        <v>588</v>
      </c>
      <c r="B1071" s="25" t="s">
        <v>6008</v>
      </c>
      <c r="C1071" s="26" t="s">
        <v>4111</v>
      </c>
      <c r="D1071" s="26" t="s">
        <v>4008</v>
      </c>
      <c r="E1071" s="26" t="s">
        <v>6009</v>
      </c>
      <c r="F1071" s="48"/>
    </row>
    <row r="1072" ht="30" spans="1:6">
      <c r="A1072" s="26">
        <v>589</v>
      </c>
      <c r="B1072" s="25" t="s">
        <v>6010</v>
      </c>
      <c r="C1072" s="26" t="s">
        <v>4111</v>
      </c>
      <c r="D1072" s="26" t="s">
        <v>4008</v>
      </c>
      <c r="E1072" s="26" t="s">
        <v>6011</v>
      </c>
      <c r="F1072" s="49"/>
    </row>
    <row r="1073" ht="30" spans="1:6">
      <c r="A1073" s="26">
        <v>584</v>
      </c>
      <c r="B1073" s="25" t="s">
        <v>6012</v>
      </c>
      <c r="C1073" s="26" t="s">
        <v>4111</v>
      </c>
      <c r="D1073" s="26" t="s">
        <v>4008</v>
      </c>
      <c r="E1073" s="26" t="s">
        <v>5912</v>
      </c>
      <c r="F1073" s="48"/>
    </row>
    <row r="1074" spans="1:6">
      <c r="A1074" s="26">
        <v>4912</v>
      </c>
      <c r="B1074" s="25" t="s">
        <v>6013</v>
      </c>
      <c r="C1074" s="26" t="s">
        <v>4118</v>
      </c>
      <c r="D1074" s="26" t="s">
        <v>4008</v>
      </c>
      <c r="E1074" s="26" t="s">
        <v>6014</v>
      </c>
      <c r="F1074" s="49"/>
    </row>
    <row r="1075" ht="30" spans="1:6">
      <c r="A1075" s="26">
        <v>574</v>
      </c>
      <c r="B1075" s="25" t="s">
        <v>6015</v>
      </c>
      <c r="C1075" s="26" t="s">
        <v>4111</v>
      </c>
      <c r="D1075" s="26" t="s">
        <v>3998</v>
      </c>
      <c r="E1075" s="26" t="s">
        <v>6016</v>
      </c>
      <c r="F1075" s="48"/>
    </row>
    <row r="1076" ht="30" spans="1:6">
      <c r="A1076" s="26">
        <v>567</v>
      </c>
      <c r="B1076" s="25" t="s">
        <v>6017</v>
      </c>
      <c r="C1076" s="26" t="s">
        <v>4111</v>
      </c>
      <c r="D1076" s="26" t="s">
        <v>3998</v>
      </c>
      <c r="E1076" s="26" t="s">
        <v>5641</v>
      </c>
      <c r="F1076" s="49"/>
    </row>
    <row r="1077" ht="30" spans="1:6">
      <c r="A1077" s="26">
        <v>568</v>
      </c>
      <c r="B1077" s="25" t="s">
        <v>6018</v>
      </c>
      <c r="C1077" s="26" t="s">
        <v>4111</v>
      </c>
      <c r="D1077" s="26" t="s">
        <v>3998</v>
      </c>
      <c r="E1077" s="26" t="s">
        <v>6019</v>
      </c>
      <c r="F1077" s="48"/>
    </row>
    <row r="1078" ht="30" spans="1:6">
      <c r="A1078" s="26">
        <v>569</v>
      </c>
      <c r="B1078" s="25" t="s">
        <v>6020</v>
      </c>
      <c r="C1078" s="26" t="s">
        <v>4118</v>
      </c>
      <c r="D1078" s="26" t="s">
        <v>3998</v>
      </c>
      <c r="E1078" s="26" t="s">
        <v>6021</v>
      </c>
      <c r="F1078" s="49"/>
    </row>
    <row r="1079" ht="30" spans="1:6">
      <c r="A1079" s="26">
        <v>1165</v>
      </c>
      <c r="B1079" s="25" t="s">
        <v>6022</v>
      </c>
      <c r="C1079" s="26" t="s">
        <v>3997</v>
      </c>
      <c r="D1079" s="26" t="s">
        <v>3998</v>
      </c>
      <c r="E1079" s="26" t="s">
        <v>6023</v>
      </c>
      <c r="F1079" s="48"/>
    </row>
    <row r="1080" ht="30" spans="1:6">
      <c r="A1080" s="26">
        <v>1164</v>
      </c>
      <c r="B1080" s="25" t="s">
        <v>6024</v>
      </c>
      <c r="C1080" s="26" t="s">
        <v>3997</v>
      </c>
      <c r="D1080" s="26" t="s">
        <v>3998</v>
      </c>
      <c r="E1080" s="26" t="s">
        <v>6025</v>
      </c>
      <c r="F1080" s="49"/>
    </row>
    <row r="1081" ht="30" spans="1:6">
      <c r="A1081" s="26">
        <v>1162</v>
      </c>
      <c r="B1081" s="25" t="s">
        <v>6026</v>
      </c>
      <c r="C1081" s="26" t="s">
        <v>3997</v>
      </c>
      <c r="D1081" s="26" t="s">
        <v>3998</v>
      </c>
      <c r="E1081" s="26" t="s">
        <v>6027</v>
      </c>
      <c r="F1081" s="48"/>
    </row>
    <row r="1082" ht="30" spans="1:6">
      <c r="A1082" s="26">
        <v>12395</v>
      </c>
      <c r="B1082" s="25" t="s">
        <v>6028</v>
      </c>
      <c r="C1082" s="26" t="s">
        <v>3997</v>
      </c>
      <c r="D1082" s="26" t="s">
        <v>3998</v>
      </c>
      <c r="E1082" s="26" t="s">
        <v>4188</v>
      </c>
      <c r="F1082" s="49"/>
    </row>
    <row r="1083" ht="30" spans="1:6">
      <c r="A1083" s="26">
        <v>1170</v>
      </c>
      <c r="B1083" s="25" t="s">
        <v>6029</v>
      </c>
      <c r="C1083" s="26" t="s">
        <v>3997</v>
      </c>
      <c r="D1083" s="26" t="s">
        <v>3998</v>
      </c>
      <c r="E1083" s="26" t="s">
        <v>6030</v>
      </c>
      <c r="F1083" s="48"/>
    </row>
    <row r="1084" ht="30" spans="1:6">
      <c r="A1084" s="26">
        <v>1169</v>
      </c>
      <c r="B1084" s="25" t="s">
        <v>6031</v>
      </c>
      <c r="C1084" s="26" t="s">
        <v>3997</v>
      </c>
      <c r="D1084" s="26" t="s">
        <v>3998</v>
      </c>
      <c r="E1084" s="26" t="s">
        <v>6032</v>
      </c>
      <c r="F1084" s="49"/>
    </row>
    <row r="1085" ht="30" spans="1:6">
      <c r="A1085" s="26">
        <v>1166</v>
      </c>
      <c r="B1085" s="25" t="s">
        <v>6033</v>
      </c>
      <c r="C1085" s="26" t="s">
        <v>3997</v>
      </c>
      <c r="D1085" s="26" t="s">
        <v>3998</v>
      </c>
      <c r="E1085" s="26" t="s">
        <v>6034</v>
      </c>
      <c r="F1085" s="48"/>
    </row>
    <row r="1086" ht="30" spans="1:6">
      <c r="A1086" s="26">
        <v>1163</v>
      </c>
      <c r="B1086" s="25" t="s">
        <v>6035</v>
      </c>
      <c r="C1086" s="26" t="s">
        <v>3997</v>
      </c>
      <c r="D1086" s="26" t="s">
        <v>3998</v>
      </c>
      <c r="E1086" s="26" t="s">
        <v>4449</v>
      </c>
      <c r="F1086" s="49"/>
    </row>
    <row r="1087" ht="30" spans="1:6">
      <c r="A1087" s="26">
        <v>12396</v>
      </c>
      <c r="B1087" s="25" t="s">
        <v>6036</v>
      </c>
      <c r="C1087" s="26" t="s">
        <v>3997</v>
      </c>
      <c r="D1087" s="26" t="s">
        <v>3998</v>
      </c>
      <c r="E1087" s="26" t="s">
        <v>4188</v>
      </c>
      <c r="F1087" s="48"/>
    </row>
    <row r="1088" ht="30" spans="1:6">
      <c r="A1088" s="26">
        <v>1168</v>
      </c>
      <c r="B1088" s="25" t="s">
        <v>6037</v>
      </c>
      <c r="C1088" s="26" t="s">
        <v>3997</v>
      </c>
      <c r="D1088" s="26" t="s">
        <v>3998</v>
      </c>
      <c r="E1088" s="26" t="s">
        <v>6019</v>
      </c>
      <c r="F1088" s="49"/>
    </row>
    <row r="1089" ht="30" spans="1:6">
      <c r="A1089" s="26">
        <v>1167</v>
      </c>
      <c r="B1089" s="25" t="s">
        <v>6038</v>
      </c>
      <c r="C1089" s="26" t="s">
        <v>3997</v>
      </c>
      <c r="D1089" s="26" t="s">
        <v>3998</v>
      </c>
      <c r="E1089" s="26" t="s">
        <v>6039</v>
      </c>
      <c r="F1089" s="48"/>
    </row>
    <row r="1090" ht="30" spans="1:6">
      <c r="A1090" s="26">
        <v>36331</v>
      </c>
      <c r="B1090" s="25" t="s">
        <v>6040</v>
      </c>
      <c r="C1090" s="26" t="s">
        <v>3997</v>
      </c>
      <c r="D1090" s="26" t="s">
        <v>4008</v>
      </c>
      <c r="E1090" s="26" t="s">
        <v>4426</v>
      </c>
      <c r="F1090" s="49"/>
    </row>
    <row r="1091" ht="30" spans="1:6">
      <c r="A1091" s="26">
        <v>36346</v>
      </c>
      <c r="B1091" s="25" t="s">
        <v>6041</v>
      </c>
      <c r="C1091" s="26" t="s">
        <v>3997</v>
      </c>
      <c r="D1091" s="26" t="s">
        <v>4008</v>
      </c>
      <c r="E1091" s="26" t="s">
        <v>6042</v>
      </c>
      <c r="F1091" s="48"/>
    </row>
    <row r="1092" ht="30" spans="1:6">
      <c r="A1092" s="26">
        <v>1210</v>
      </c>
      <c r="B1092" s="25" t="s">
        <v>6043</v>
      </c>
      <c r="C1092" s="26" t="s">
        <v>3997</v>
      </c>
      <c r="D1092" s="26" t="s">
        <v>3998</v>
      </c>
      <c r="E1092" s="26" t="s">
        <v>6044</v>
      </c>
      <c r="F1092" s="49"/>
    </row>
    <row r="1093" ht="30" spans="1:6">
      <c r="A1093" s="26">
        <v>1203</v>
      </c>
      <c r="B1093" s="25" t="s">
        <v>6045</v>
      </c>
      <c r="C1093" s="26" t="s">
        <v>3997</v>
      </c>
      <c r="D1093" s="26" t="s">
        <v>3998</v>
      </c>
      <c r="E1093" s="26" t="s">
        <v>6046</v>
      </c>
      <c r="F1093" s="48"/>
    </row>
    <row r="1094" ht="30" spans="1:6">
      <c r="A1094" s="26">
        <v>1197</v>
      </c>
      <c r="B1094" s="25" t="s">
        <v>6047</v>
      </c>
      <c r="C1094" s="26" t="s">
        <v>3997</v>
      </c>
      <c r="D1094" s="26" t="s">
        <v>3998</v>
      </c>
      <c r="E1094" s="26" t="s">
        <v>4473</v>
      </c>
      <c r="F1094" s="49"/>
    </row>
    <row r="1095" ht="30" spans="1:6">
      <c r="A1095" s="26">
        <v>1202</v>
      </c>
      <c r="B1095" s="25" t="s">
        <v>6048</v>
      </c>
      <c r="C1095" s="26" t="s">
        <v>3997</v>
      </c>
      <c r="D1095" s="26" t="s">
        <v>3998</v>
      </c>
      <c r="E1095" s="26" t="s">
        <v>6049</v>
      </c>
      <c r="F1095" s="48"/>
    </row>
    <row r="1096" ht="30" spans="1:6">
      <c r="A1096" s="26">
        <v>1188</v>
      </c>
      <c r="B1096" s="25" t="s">
        <v>6050</v>
      </c>
      <c r="C1096" s="26" t="s">
        <v>3997</v>
      </c>
      <c r="D1096" s="26" t="s">
        <v>3998</v>
      </c>
      <c r="E1096" s="26" t="s">
        <v>4935</v>
      </c>
      <c r="F1096" s="49"/>
    </row>
    <row r="1097" spans="1:6">
      <c r="A1097" s="26">
        <v>1211</v>
      </c>
      <c r="B1097" s="25" t="s">
        <v>6051</v>
      </c>
      <c r="C1097" s="26" t="s">
        <v>3997</v>
      </c>
      <c r="D1097" s="26" t="s">
        <v>3998</v>
      </c>
      <c r="E1097" s="26" t="s">
        <v>6052</v>
      </c>
      <c r="F1097" s="48"/>
    </row>
    <row r="1098" ht="30" spans="1:6">
      <c r="A1098" s="26">
        <v>1198</v>
      </c>
      <c r="B1098" s="25" t="s">
        <v>6053</v>
      </c>
      <c r="C1098" s="26" t="s">
        <v>3997</v>
      </c>
      <c r="D1098" s="26" t="s">
        <v>3998</v>
      </c>
      <c r="E1098" s="26" t="s">
        <v>5054</v>
      </c>
      <c r="F1098" s="49"/>
    </row>
    <row r="1099" spans="1:6">
      <c r="A1099" s="26">
        <v>1199</v>
      </c>
      <c r="B1099" s="25" t="s">
        <v>6054</v>
      </c>
      <c r="C1099" s="26" t="s">
        <v>3997</v>
      </c>
      <c r="D1099" s="26" t="s">
        <v>3998</v>
      </c>
      <c r="E1099" s="26" t="s">
        <v>6055</v>
      </c>
      <c r="F1099" s="48"/>
    </row>
    <row r="1100" ht="30" spans="1:6">
      <c r="A1100" s="26">
        <v>20088</v>
      </c>
      <c r="B1100" s="25" t="s">
        <v>6056</v>
      </c>
      <c r="C1100" s="26" t="s">
        <v>3997</v>
      </c>
      <c r="D1100" s="26" t="s">
        <v>4008</v>
      </c>
      <c r="E1100" s="26" t="s">
        <v>6057</v>
      </c>
      <c r="F1100" s="49"/>
    </row>
    <row r="1101" ht="30" spans="1:6">
      <c r="A1101" s="26">
        <v>20089</v>
      </c>
      <c r="B1101" s="25" t="s">
        <v>6058</v>
      </c>
      <c r="C1101" s="26" t="s">
        <v>3997</v>
      </c>
      <c r="D1101" s="26" t="s">
        <v>4008</v>
      </c>
      <c r="E1101" s="26" t="s">
        <v>6059</v>
      </c>
      <c r="F1101" s="48"/>
    </row>
    <row r="1102" ht="30" spans="1:6">
      <c r="A1102" s="26">
        <v>20087</v>
      </c>
      <c r="B1102" s="25" t="s">
        <v>6060</v>
      </c>
      <c r="C1102" s="26" t="s">
        <v>3997</v>
      </c>
      <c r="D1102" s="26" t="s">
        <v>4008</v>
      </c>
      <c r="E1102" s="26" t="s">
        <v>6061</v>
      </c>
      <c r="F1102" s="49"/>
    </row>
    <row r="1103" ht="30" spans="1:6">
      <c r="A1103" s="26">
        <v>1200</v>
      </c>
      <c r="B1103" s="25" t="s">
        <v>6062</v>
      </c>
      <c r="C1103" s="26" t="s">
        <v>3997</v>
      </c>
      <c r="D1103" s="26" t="s">
        <v>3998</v>
      </c>
      <c r="E1103" s="26" t="s">
        <v>5241</v>
      </c>
      <c r="F1103" s="48"/>
    </row>
    <row r="1104" ht="30" spans="1:6">
      <c r="A1104" s="26">
        <v>12909</v>
      </c>
      <c r="B1104" s="25" t="s">
        <v>6063</v>
      </c>
      <c r="C1104" s="26" t="s">
        <v>3997</v>
      </c>
      <c r="D1104" s="26" t="s">
        <v>3998</v>
      </c>
      <c r="E1104" s="26" t="s">
        <v>5003</v>
      </c>
      <c r="F1104" s="49"/>
    </row>
    <row r="1105" ht="30" spans="1:6">
      <c r="A1105" s="26">
        <v>12910</v>
      </c>
      <c r="B1105" s="25" t="s">
        <v>6064</v>
      </c>
      <c r="C1105" s="26" t="s">
        <v>3997</v>
      </c>
      <c r="D1105" s="26" t="s">
        <v>3998</v>
      </c>
      <c r="E1105" s="26" t="s">
        <v>6065</v>
      </c>
      <c r="F1105" s="48"/>
    </row>
    <row r="1106" ht="30" spans="1:6">
      <c r="A1106" s="26">
        <v>1184</v>
      </c>
      <c r="B1106" s="25" t="s">
        <v>6066</v>
      </c>
      <c r="C1106" s="26" t="s">
        <v>3997</v>
      </c>
      <c r="D1106" s="26" t="s">
        <v>3998</v>
      </c>
      <c r="E1106" s="26" t="s">
        <v>6067</v>
      </c>
      <c r="F1106" s="49"/>
    </row>
    <row r="1107" ht="30" spans="1:6">
      <c r="A1107" s="26">
        <v>1191</v>
      </c>
      <c r="B1107" s="25" t="s">
        <v>6068</v>
      </c>
      <c r="C1107" s="26" t="s">
        <v>3997</v>
      </c>
      <c r="D1107" s="26" t="s">
        <v>3998</v>
      </c>
      <c r="E1107" s="26" t="s">
        <v>5676</v>
      </c>
      <c r="F1107" s="48"/>
    </row>
    <row r="1108" ht="30" spans="1:6">
      <c r="A1108" s="26">
        <v>1185</v>
      </c>
      <c r="B1108" s="25" t="s">
        <v>6069</v>
      </c>
      <c r="C1108" s="26" t="s">
        <v>3997</v>
      </c>
      <c r="D1108" s="26" t="s">
        <v>3998</v>
      </c>
      <c r="E1108" s="26" t="s">
        <v>6070</v>
      </c>
      <c r="F1108" s="49"/>
    </row>
    <row r="1109" ht="30" spans="1:6">
      <c r="A1109" s="26">
        <v>1189</v>
      </c>
      <c r="B1109" s="25" t="s">
        <v>6071</v>
      </c>
      <c r="C1109" s="26" t="s">
        <v>3997</v>
      </c>
      <c r="D1109" s="26" t="s">
        <v>3998</v>
      </c>
      <c r="E1109" s="26" t="s">
        <v>6072</v>
      </c>
      <c r="F1109" s="48"/>
    </row>
    <row r="1110" ht="30" spans="1:6">
      <c r="A1110" s="26">
        <v>1193</v>
      </c>
      <c r="B1110" s="25" t="s">
        <v>6073</v>
      </c>
      <c r="C1110" s="26" t="s">
        <v>3997</v>
      </c>
      <c r="D1110" s="26" t="s">
        <v>3998</v>
      </c>
      <c r="E1110" s="26" t="s">
        <v>5003</v>
      </c>
      <c r="F1110" s="49"/>
    </row>
    <row r="1111" ht="30" spans="1:6">
      <c r="A1111" s="26">
        <v>1194</v>
      </c>
      <c r="B1111" s="25" t="s">
        <v>6074</v>
      </c>
      <c r="C1111" s="26" t="s">
        <v>3997</v>
      </c>
      <c r="D1111" s="26" t="s">
        <v>3998</v>
      </c>
      <c r="E1111" s="26" t="s">
        <v>6075</v>
      </c>
      <c r="F1111" s="48"/>
    </row>
    <row r="1112" ht="30" spans="1:6">
      <c r="A1112" s="26">
        <v>1195</v>
      </c>
      <c r="B1112" s="25" t="s">
        <v>6076</v>
      </c>
      <c r="C1112" s="26" t="s">
        <v>3997</v>
      </c>
      <c r="D1112" s="26" t="s">
        <v>3998</v>
      </c>
      <c r="E1112" s="26" t="s">
        <v>6077</v>
      </c>
      <c r="F1112" s="49"/>
    </row>
    <row r="1113" ht="30" spans="1:6">
      <c r="A1113" s="26">
        <v>1204</v>
      </c>
      <c r="B1113" s="25" t="s">
        <v>6078</v>
      </c>
      <c r="C1113" s="26" t="s">
        <v>3997</v>
      </c>
      <c r="D1113" s="26" t="s">
        <v>3998</v>
      </c>
      <c r="E1113" s="26" t="s">
        <v>6079</v>
      </c>
      <c r="F1113" s="48"/>
    </row>
    <row r="1114" ht="30" spans="1:6">
      <c r="A1114" s="26">
        <v>1205</v>
      </c>
      <c r="B1114" s="25" t="s">
        <v>6080</v>
      </c>
      <c r="C1114" s="26" t="s">
        <v>3997</v>
      </c>
      <c r="D1114" s="26" t="s">
        <v>3998</v>
      </c>
      <c r="E1114" s="26" t="s">
        <v>6081</v>
      </c>
      <c r="F1114" s="49"/>
    </row>
    <row r="1115" ht="30" spans="1:6">
      <c r="A1115" s="26">
        <v>1207</v>
      </c>
      <c r="B1115" s="25" t="s">
        <v>6082</v>
      </c>
      <c r="C1115" s="26" t="s">
        <v>3997</v>
      </c>
      <c r="D1115" s="26" t="s">
        <v>4008</v>
      </c>
      <c r="E1115" s="26" t="s">
        <v>6083</v>
      </c>
      <c r="F1115" s="48"/>
    </row>
    <row r="1116" ht="30" spans="1:6">
      <c r="A1116" s="26">
        <v>1206</v>
      </c>
      <c r="B1116" s="25" t="s">
        <v>6084</v>
      </c>
      <c r="C1116" s="26" t="s">
        <v>3997</v>
      </c>
      <c r="D1116" s="26" t="s">
        <v>4008</v>
      </c>
      <c r="E1116" s="26" t="s">
        <v>6085</v>
      </c>
      <c r="F1116" s="49"/>
    </row>
    <row r="1117" ht="30" spans="1:6">
      <c r="A1117" s="26">
        <v>1183</v>
      </c>
      <c r="B1117" s="25" t="s">
        <v>6086</v>
      </c>
      <c r="C1117" s="26" t="s">
        <v>3997</v>
      </c>
      <c r="D1117" s="26" t="s">
        <v>4008</v>
      </c>
      <c r="E1117" s="26" t="s">
        <v>4220</v>
      </c>
      <c r="F1117" s="48"/>
    </row>
    <row r="1118" ht="30" spans="1:6">
      <c r="A1118" s="26">
        <v>26047</v>
      </c>
      <c r="B1118" s="25" t="s">
        <v>6087</v>
      </c>
      <c r="C1118" s="26" t="s">
        <v>3997</v>
      </c>
      <c r="D1118" s="26" t="s">
        <v>4008</v>
      </c>
      <c r="E1118" s="26" t="s">
        <v>6088</v>
      </c>
      <c r="F1118" s="49"/>
    </row>
    <row r="1119" ht="30" spans="1:6">
      <c r="A1119" s="26">
        <v>26048</v>
      </c>
      <c r="B1119" s="25" t="s">
        <v>6089</v>
      </c>
      <c r="C1119" s="26" t="s">
        <v>3997</v>
      </c>
      <c r="D1119" s="26" t="s">
        <v>4008</v>
      </c>
      <c r="E1119" s="26" t="s">
        <v>6090</v>
      </c>
      <c r="F1119" s="48"/>
    </row>
    <row r="1120" ht="30" spans="1:6">
      <c r="A1120" s="26">
        <v>12894</v>
      </c>
      <c r="B1120" s="25" t="s">
        <v>6091</v>
      </c>
      <c r="C1120" s="26" t="s">
        <v>3997</v>
      </c>
      <c r="D1120" s="26" t="s">
        <v>3998</v>
      </c>
      <c r="E1120" s="26" t="s">
        <v>6092</v>
      </c>
      <c r="F1120" s="49"/>
    </row>
    <row r="1121" ht="45" spans="1:6">
      <c r="A1121" s="26">
        <v>12895</v>
      </c>
      <c r="B1121" s="25" t="s">
        <v>6093</v>
      </c>
      <c r="C1121" s="26" t="s">
        <v>3997</v>
      </c>
      <c r="D1121" s="26" t="s">
        <v>4019</v>
      </c>
      <c r="E1121" s="26" t="s">
        <v>6094</v>
      </c>
      <c r="F1121" s="48"/>
    </row>
    <row r="1122" ht="60" spans="1:6">
      <c r="A1122" s="26">
        <v>1631</v>
      </c>
      <c r="B1122" s="25" t="s">
        <v>6095</v>
      </c>
      <c r="C1122" s="26" t="s">
        <v>3997</v>
      </c>
      <c r="D1122" s="26" t="s">
        <v>4008</v>
      </c>
      <c r="E1122" s="26" t="s">
        <v>6096</v>
      </c>
      <c r="F1122" s="49"/>
    </row>
    <row r="1123" ht="60" spans="1:6">
      <c r="A1123" s="26">
        <v>1633</v>
      </c>
      <c r="B1123" s="25" t="s">
        <v>6097</v>
      </c>
      <c r="C1123" s="26" t="s">
        <v>3997</v>
      </c>
      <c r="D1123" s="26" t="s">
        <v>4008</v>
      </c>
      <c r="E1123" s="26" t="s">
        <v>6098</v>
      </c>
      <c r="F1123" s="48"/>
    </row>
    <row r="1124" ht="30" spans="1:6">
      <c r="A1124" s="26">
        <v>10818</v>
      </c>
      <c r="B1124" s="25" t="s">
        <v>6099</v>
      </c>
      <c r="C1124" s="26" t="s">
        <v>4118</v>
      </c>
      <c r="D1124" s="26" t="s">
        <v>3998</v>
      </c>
      <c r="E1124" s="26" t="s">
        <v>6100</v>
      </c>
      <c r="F1124" s="49"/>
    </row>
    <row r="1125" ht="90" spans="1:6">
      <c r="A1125" s="26">
        <v>39359</v>
      </c>
      <c r="B1125" s="25" t="s">
        <v>6101</v>
      </c>
      <c r="C1125" s="26" t="s">
        <v>3997</v>
      </c>
      <c r="D1125" s="26" t="s">
        <v>4008</v>
      </c>
      <c r="E1125" s="26" t="s">
        <v>6102</v>
      </c>
      <c r="F1125" s="48"/>
    </row>
    <row r="1126" ht="90" spans="1:6">
      <c r="A1126" s="26">
        <v>39360</v>
      </c>
      <c r="B1126" s="25" t="s">
        <v>6103</v>
      </c>
      <c r="C1126" s="26" t="s">
        <v>3997</v>
      </c>
      <c r="D1126" s="26" t="s">
        <v>4008</v>
      </c>
      <c r="E1126" s="26" t="s">
        <v>6104</v>
      </c>
      <c r="F1126" s="49"/>
    </row>
    <row r="1127" ht="30" spans="1:6">
      <c r="A1127" s="26">
        <v>10710</v>
      </c>
      <c r="B1127" s="25" t="s">
        <v>6105</v>
      </c>
      <c r="C1127" s="26" t="s">
        <v>4007</v>
      </c>
      <c r="D1127" s="26" t="s">
        <v>4008</v>
      </c>
      <c r="E1127" s="26" t="s">
        <v>6106</v>
      </c>
      <c r="F1127" s="48"/>
    </row>
    <row r="1128" ht="45" spans="1:6">
      <c r="A1128" s="26">
        <v>10709</v>
      </c>
      <c r="B1128" s="25" t="s">
        <v>6107</v>
      </c>
      <c r="C1128" s="26" t="s">
        <v>4007</v>
      </c>
      <c r="D1128" s="26" t="s">
        <v>4008</v>
      </c>
      <c r="E1128" s="26" t="s">
        <v>6108</v>
      </c>
      <c r="F1128" s="49"/>
    </row>
    <row r="1129" ht="45" spans="1:6">
      <c r="A1129" s="26">
        <v>39636</v>
      </c>
      <c r="B1129" s="25" t="s">
        <v>6109</v>
      </c>
      <c r="C1129" s="26" t="s">
        <v>4007</v>
      </c>
      <c r="D1129" s="26" t="s">
        <v>4008</v>
      </c>
      <c r="E1129" s="26" t="s">
        <v>6110</v>
      </c>
      <c r="F1129" s="48"/>
    </row>
    <row r="1130" ht="45" spans="1:6">
      <c r="A1130" s="26">
        <v>10708</v>
      </c>
      <c r="B1130" s="25" t="s">
        <v>6111</v>
      </c>
      <c r="C1130" s="26" t="s">
        <v>4007</v>
      </c>
      <c r="D1130" s="26" t="s">
        <v>4008</v>
      </c>
      <c r="E1130" s="26" t="s">
        <v>6112</v>
      </c>
      <c r="F1130" s="49"/>
    </row>
    <row r="1131" ht="45" spans="1:6">
      <c r="A1131" s="26">
        <v>39635</v>
      </c>
      <c r="B1131" s="25" t="s">
        <v>6113</v>
      </c>
      <c r="C1131" s="26" t="s">
        <v>4007</v>
      </c>
      <c r="D1131" s="26" t="s">
        <v>4008</v>
      </c>
      <c r="E1131" s="26" t="s">
        <v>6114</v>
      </c>
      <c r="F1131" s="48"/>
    </row>
    <row r="1132" spans="1:6">
      <c r="A1132" s="26">
        <v>6117</v>
      </c>
      <c r="B1132" s="25" t="s">
        <v>6115</v>
      </c>
      <c r="C1132" s="26" t="s">
        <v>4011</v>
      </c>
      <c r="D1132" s="26" t="s">
        <v>3998</v>
      </c>
      <c r="E1132" s="26" t="s">
        <v>6116</v>
      </c>
      <c r="F1132" s="49"/>
    </row>
    <row r="1133" spans="1:6">
      <c r="A1133" s="26">
        <v>40913</v>
      </c>
      <c r="B1133" s="25" t="s">
        <v>6117</v>
      </c>
      <c r="C1133" s="26" t="s">
        <v>4356</v>
      </c>
      <c r="D1133" s="26" t="s">
        <v>3998</v>
      </c>
      <c r="E1133" s="26" t="s">
        <v>6118</v>
      </c>
      <c r="F1133" s="48"/>
    </row>
    <row r="1134" spans="1:6">
      <c r="A1134" s="26">
        <v>1214</v>
      </c>
      <c r="B1134" s="25" t="s">
        <v>6119</v>
      </c>
      <c r="C1134" s="26" t="s">
        <v>4011</v>
      </c>
      <c r="D1134" s="26" t="s">
        <v>3998</v>
      </c>
      <c r="E1134" s="26" t="s">
        <v>6116</v>
      </c>
      <c r="F1134" s="49"/>
    </row>
    <row r="1135" spans="1:6">
      <c r="A1135" s="26">
        <v>40915</v>
      </c>
      <c r="B1135" s="25" t="s">
        <v>6120</v>
      </c>
      <c r="C1135" s="26" t="s">
        <v>4356</v>
      </c>
      <c r="D1135" s="26" t="s">
        <v>3998</v>
      </c>
      <c r="E1135" s="26" t="s">
        <v>6118</v>
      </c>
      <c r="F1135" s="48"/>
    </row>
    <row r="1136" spans="1:6">
      <c r="A1136" s="26">
        <v>1213</v>
      </c>
      <c r="B1136" s="25" t="s">
        <v>6121</v>
      </c>
      <c r="C1136" s="26" t="s">
        <v>4011</v>
      </c>
      <c r="D1136" s="26" t="s">
        <v>4019</v>
      </c>
      <c r="E1136" s="26" t="s">
        <v>4642</v>
      </c>
      <c r="F1136" s="49"/>
    </row>
    <row r="1137" spans="1:6">
      <c r="A1137" s="26">
        <v>40914</v>
      </c>
      <c r="B1137" s="25" t="s">
        <v>6122</v>
      </c>
      <c r="C1137" s="26" t="s">
        <v>4356</v>
      </c>
      <c r="D1137" s="26" t="s">
        <v>3998</v>
      </c>
      <c r="E1137" s="26" t="s">
        <v>4726</v>
      </c>
      <c r="F1137" s="48"/>
    </row>
    <row r="1138" ht="45" spans="1:6">
      <c r="A1138" s="26">
        <v>5091</v>
      </c>
      <c r="B1138" s="25" t="s">
        <v>6123</v>
      </c>
      <c r="C1138" s="26" t="s">
        <v>3997</v>
      </c>
      <c r="D1138" s="26" t="s">
        <v>3998</v>
      </c>
      <c r="E1138" s="26" t="s">
        <v>6124</v>
      </c>
      <c r="F1138" s="49"/>
    </row>
    <row r="1139" ht="60" spans="1:6">
      <c r="A1139" s="26">
        <v>14615</v>
      </c>
      <c r="B1139" s="25" t="s">
        <v>6125</v>
      </c>
      <c r="C1139" s="26" t="s">
        <v>3997</v>
      </c>
      <c r="D1139" s="26" t="s">
        <v>3998</v>
      </c>
      <c r="E1139" s="26" t="s">
        <v>6126</v>
      </c>
      <c r="F1139" s="48"/>
    </row>
    <row r="1140" ht="30" spans="1:6">
      <c r="A1140" s="26">
        <v>2711</v>
      </c>
      <c r="B1140" s="25" t="s">
        <v>6127</v>
      </c>
      <c r="C1140" s="26" t="s">
        <v>3997</v>
      </c>
      <c r="D1140" s="26" t="s">
        <v>4019</v>
      </c>
      <c r="E1140" s="26" t="s">
        <v>6128</v>
      </c>
      <c r="F1140" s="49"/>
    </row>
    <row r="1141" ht="60" spans="1:6">
      <c r="A1141" s="26">
        <v>37727</v>
      </c>
      <c r="B1141" s="25" t="s">
        <v>6129</v>
      </c>
      <c r="C1141" s="26" t="s">
        <v>3997</v>
      </c>
      <c r="D1141" s="26" t="s">
        <v>4019</v>
      </c>
      <c r="E1141" s="26" t="s">
        <v>6130</v>
      </c>
      <c r="F1141" s="48"/>
    </row>
    <row r="1142" ht="60" spans="1:6">
      <c r="A1142" s="26">
        <v>37728</v>
      </c>
      <c r="B1142" s="25" t="s">
        <v>6131</v>
      </c>
      <c r="C1142" s="26" t="s">
        <v>3997</v>
      </c>
      <c r="D1142" s="26" t="s">
        <v>3998</v>
      </c>
      <c r="E1142" s="26" t="s">
        <v>6132</v>
      </c>
      <c r="F1142" s="49"/>
    </row>
    <row r="1143" ht="60" spans="1:6">
      <c r="A1143" s="26">
        <v>37729</v>
      </c>
      <c r="B1143" s="25" t="s">
        <v>6133</v>
      </c>
      <c r="C1143" s="26" t="s">
        <v>3997</v>
      </c>
      <c r="D1143" s="26" t="s">
        <v>3998</v>
      </c>
      <c r="E1143" s="26" t="s">
        <v>6134</v>
      </c>
      <c r="F1143" s="48"/>
    </row>
    <row r="1144" ht="60" spans="1:6">
      <c r="A1144" s="26">
        <v>37730</v>
      </c>
      <c r="B1144" s="25" t="s">
        <v>6135</v>
      </c>
      <c r="C1144" s="26" t="s">
        <v>3997</v>
      </c>
      <c r="D1144" s="26" t="s">
        <v>3998</v>
      </c>
      <c r="E1144" s="26" t="s">
        <v>6136</v>
      </c>
      <c r="F1144" s="49"/>
    </row>
    <row r="1145" ht="60" spans="1:6">
      <c r="A1145" s="26">
        <v>37731</v>
      </c>
      <c r="B1145" s="25" t="s">
        <v>6137</v>
      </c>
      <c r="C1145" s="26" t="s">
        <v>3997</v>
      </c>
      <c r="D1145" s="26" t="s">
        <v>3998</v>
      </c>
      <c r="E1145" s="26" t="s">
        <v>6138</v>
      </c>
      <c r="F1145" s="48"/>
    </row>
    <row r="1146" ht="60" spans="1:6">
      <c r="A1146" s="26">
        <v>37732</v>
      </c>
      <c r="B1146" s="25" t="s">
        <v>6139</v>
      </c>
      <c r="C1146" s="26" t="s">
        <v>3997</v>
      </c>
      <c r="D1146" s="26" t="s">
        <v>3998</v>
      </c>
      <c r="E1146" s="26" t="s">
        <v>6140</v>
      </c>
      <c r="F1146" s="49"/>
    </row>
    <row r="1147" ht="45" spans="1:6">
      <c r="A1147" s="26">
        <v>42250</v>
      </c>
      <c r="B1147" s="25" t="s">
        <v>6141</v>
      </c>
      <c r="C1147" s="26" t="s">
        <v>6142</v>
      </c>
      <c r="D1147" s="26" t="s">
        <v>3998</v>
      </c>
      <c r="E1147" s="26" t="s">
        <v>6143</v>
      </c>
      <c r="F1147" s="48"/>
    </row>
    <row r="1148" ht="60" spans="1:6">
      <c r="A1148" s="26">
        <v>42256</v>
      </c>
      <c r="B1148" s="25" t="s">
        <v>6144</v>
      </c>
      <c r="C1148" s="26" t="s">
        <v>4118</v>
      </c>
      <c r="D1148" s="26" t="s">
        <v>3998</v>
      </c>
      <c r="E1148" s="26" t="s">
        <v>6145</v>
      </c>
      <c r="F1148" s="49"/>
    </row>
    <row r="1149" spans="1:6">
      <c r="A1149" s="26">
        <v>4743</v>
      </c>
      <c r="B1149" s="25" t="s">
        <v>6146</v>
      </c>
      <c r="C1149" s="26" t="s">
        <v>4018</v>
      </c>
      <c r="D1149" s="26" t="s">
        <v>3998</v>
      </c>
      <c r="E1149" s="26" t="s">
        <v>6147</v>
      </c>
      <c r="F1149" s="48"/>
    </row>
    <row r="1150" spans="1:6">
      <c r="A1150" s="26">
        <v>4744</v>
      </c>
      <c r="B1150" s="25" t="s">
        <v>6148</v>
      </c>
      <c r="C1150" s="26" t="s">
        <v>4018</v>
      </c>
      <c r="D1150" s="26" t="s">
        <v>3998</v>
      </c>
      <c r="E1150" s="26" t="s">
        <v>6149</v>
      </c>
      <c r="F1150" s="49"/>
    </row>
    <row r="1151" spans="1:6">
      <c r="A1151" s="26">
        <v>4745</v>
      </c>
      <c r="B1151" s="25" t="s">
        <v>6150</v>
      </c>
      <c r="C1151" s="26" t="s">
        <v>4018</v>
      </c>
      <c r="D1151" s="26" t="s">
        <v>3998</v>
      </c>
      <c r="E1151" s="26" t="s">
        <v>6151</v>
      </c>
      <c r="F1151" s="48"/>
    </row>
    <row r="1152" ht="90" spans="1:6">
      <c r="A1152" s="26">
        <v>36496</v>
      </c>
      <c r="B1152" s="25" t="s">
        <v>6152</v>
      </c>
      <c r="C1152" s="26" t="s">
        <v>3997</v>
      </c>
      <c r="D1152" s="26" t="s">
        <v>3998</v>
      </c>
      <c r="E1152" s="26" t="s">
        <v>6153</v>
      </c>
      <c r="F1152" s="49"/>
    </row>
    <row r="1153" ht="75" spans="1:6">
      <c r="A1153" s="26">
        <v>10630</v>
      </c>
      <c r="B1153" s="25" t="s">
        <v>6154</v>
      </c>
      <c r="C1153" s="26" t="s">
        <v>3997</v>
      </c>
      <c r="D1153" s="26" t="s">
        <v>3998</v>
      </c>
      <c r="E1153" s="26" t="s">
        <v>6155</v>
      </c>
      <c r="F1153" s="48"/>
    </row>
    <row r="1154" ht="75" spans="1:6">
      <c r="A1154" s="26">
        <v>37762</v>
      </c>
      <c r="B1154" s="25" t="s">
        <v>6156</v>
      </c>
      <c r="C1154" s="26" t="s">
        <v>3997</v>
      </c>
      <c r="D1154" s="26" t="s">
        <v>3998</v>
      </c>
      <c r="E1154" s="26" t="s">
        <v>6157</v>
      </c>
      <c r="F1154" s="49"/>
    </row>
    <row r="1155" ht="75" spans="1:6">
      <c r="A1155" s="26">
        <v>37763</v>
      </c>
      <c r="B1155" s="25" t="s">
        <v>6158</v>
      </c>
      <c r="C1155" s="26" t="s">
        <v>3997</v>
      </c>
      <c r="D1155" s="26" t="s">
        <v>3998</v>
      </c>
      <c r="E1155" s="26" t="s">
        <v>6159</v>
      </c>
      <c r="F1155" s="48"/>
    </row>
    <row r="1156" ht="75" spans="1:6">
      <c r="A1156" s="26">
        <v>41992</v>
      </c>
      <c r="B1156" s="25" t="s">
        <v>6160</v>
      </c>
      <c r="C1156" s="26" t="s">
        <v>3997</v>
      </c>
      <c r="D1156" s="26" t="s">
        <v>4019</v>
      </c>
      <c r="E1156" s="26" t="s">
        <v>6161</v>
      </c>
      <c r="F1156" s="49"/>
    </row>
    <row r="1157" ht="75" spans="1:6">
      <c r="A1157" s="26">
        <v>13215</v>
      </c>
      <c r="B1157" s="25" t="s">
        <v>6162</v>
      </c>
      <c r="C1157" s="26" t="s">
        <v>3997</v>
      </c>
      <c r="D1157" s="26" t="s">
        <v>3998</v>
      </c>
      <c r="E1157" s="26" t="s">
        <v>6163</v>
      </c>
      <c r="F1157" s="48"/>
    </row>
    <row r="1158" ht="30" spans="1:6">
      <c r="A1158" s="26">
        <v>4235</v>
      </c>
      <c r="B1158" s="25" t="s">
        <v>6164</v>
      </c>
      <c r="C1158" s="26" t="s">
        <v>4011</v>
      </c>
      <c r="D1158" s="26" t="s">
        <v>3998</v>
      </c>
      <c r="E1158" s="26" t="s">
        <v>6165</v>
      </c>
      <c r="F1158" s="49"/>
    </row>
    <row r="1159" ht="30" spans="1:6">
      <c r="A1159" s="26">
        <v>40976</v>
      </c>
      <c r="B1159" s="25" t="s">
        <v>6166</v>
      </c>
      <c r="C1159" s="26" t="s">
        <v>4356</v>
      </c>
      <c r="D1159" s="26" t="s">
        <v>3998</v>
      </c>
      <c r="E1159" s="26" t="s">
        <v>6167</v>
      </c>
      <c r="F1159" s="48"/>
    </row>
    <row r="1160" ht="45" spans="1:6">
      <c r="A1160" s="26">
        <v>39013</v>
      </c>
      <c r="B1160" s="25" t="s">
        <v>6168</v>
      </c>
      <c r="C1160" s="26" t="s">
        <v>3997</v>
      </c>
      <c r="D1160" s="26" t="s">
        <v>3998</v>
      </c>
      <c r="E1160" s="26" t="s">
        <v>6169</v>
      </c>
      <c r="F1160" s="49"/>
    </row>
    <row r="1161" spans="1:6">
      <c r="A1161" s="26">
        <v>41967</v>
      </c>
      <c r="B1161" s="25" t="s">
        <v>6170</v>
      </c>
      <c r="C1161" s="26" t="s">
        <v>4121</v>
      </c>
      <c r="D1161" s="26" t="s">
        <v>4008</v>
      </c>
      <c r="E1161" s="26" t="s">
        <v>4137</v>
      </c>
      <c r="F1161" s="48"/>
    </row>
    <row r="1162" ht="45" spans="1:6">
      <c r="A1162" s="26">
        <v>12760</v>
      </c>
      <c r="B1162" s="25" t="s">
        <v>6171</v>
      </c>
      <c r="C1162" s="26" t="s">
        <v>4007</v>
      </c>
      <c r="D1162" s="26" t="s">
        <v>3998</v>
      </c>
      <c r="E1162" s="26" t="s">
        <v>6172</v>
      </c>
      <c r="F1162" s="49"/>
    </row>
    <row r="1163" ht="45" spans="1:6">
      <c r="A1163" s="26">
        <v>12759</v>
      </c>
      <c r="B1163" s="25" t="s">
        <v>6173</v>
      </c>
      <c r="C1163" s="26" t="s">
        <v>4007</v>
      </c>
      <c r="D1163" s="26" t="s">
        <v>3998</v>
      </c>
      <c r="E1163" s="26" t="s">
        <v>6174</v>
      </c>
      <c r="F1163" s="48"/>
    </row>
    <row r="1164" ht="45" spans="1:6">
      <c r="A1164" s="26">
        <v>40424</v>
      </c>
      <c r="B1164" s="25" t="s">
        <v>6175</v>
      </c>
      <c r="C1164" s="26" t="s">
        <v>4118</v>
      </c>
      <c r="D1164" s="26" t="s">
        <v>3998</v>
      </c>
      <c r="E1164" s="26" t="s">
        <v>6176</v>
      </c>
      <c r="F1164" s="49"/>
    </row>
    <row r="1165" ht="30" spans="1:6">
      <c r="A1165" s="26">
        <v>1325</v>
      </c>
      <c r="B1165" s="25" t="s">
        <v>6177</v>
      </c>
      <c r="C1165" s="26" t="s">
        <v>4118</v>
      </c>
      <c r="D1165" s="26" t="s">
        <v>3998</v>
      </c>
      <c r="E1165" s="26" t="s">
        <v>6178</v>
      </c>
      <c r="F1165" s="48"/>
    </row>
    <row r="1166" ht="30" spans="1:6">
      <c r="A1166" s="26">
        <v>1327</v>
      </c>
      <c r="B1166" s="25" t="s">
        <v>6179</v>
      </c>
      <c r="C1166" s="26" t="s">
        <v>4118</v>
      </c>
      <c r="D1166" s="26" t="s">
        <v>3998</v>
      </c>
      <c r="E1166" s="26" t="s">
        <v>6180</v>
      </c>
      <c r="F1166" s="49"/>
    </row>
    <row r="1167" ht="30" spans="1:6">
      <c r="A1167" s="26">
        <v>1328</v>
      </c>
      <c r="B1167" s="25" t="s">
        <v>6181</v>
      </c>
      <c r="C1167" s="26" t="s">
        <v>4118</v>
      </c>
      <c r="D1167" s="26" t="s">
        <v>3998</v>
      </c>
      <c r="E1167" s="26" t="s">
        <v>6182</v>
      </c>
      <c r="F1167" s="48"/>
    </row>
    <row r="1168" ht="30" spans="1:6">
      <c r="A1168" s="26">
        <v>1321</v>
      </c>
      <c r="B1168" s="25" t="s">
        <v>6183</v>
      </c>
      <c r="C1168" s="26" t="s">
        <v>4118</v>
      </c>
      <c r="D1168" s="26" t="s">
        <v>3998</v>
      </c>
      <c r="E1168" s="26" t="s">
        <v>6184</v>
      </c>
      <c r="F1168" s="49"/>
    </row>
    <row r="1169" ht="30" spans="1:6">
      <c r="A1169" s="26">
        <v>1318</v>
      </c>
      <c r="B1169" s="25" t="s">
        <v>6185</v>
      </c>
      <c r="C1169" s="26" t="s">
        <v>4118</v>
      </c>
      <c r="D1169" s="26" t="s">
        <v>3998</v>
      </c>
      <c r="E1169" s="26" t="s">
        <v>6186</v>
      </c>
      <c r="F1169" s="48"/>
    </row>
    <row r="1170" ht="30" spans="1:6">
      <c r="A1170" s="26">
        <v>1322</v>
      </c>
      <c r="B1170" s="25" t="s">
        <v>6187</v>
      </c>
      <c r="C1170" s="26" t="s">
        <v>4118</v>
      </c>
      <c r="D1170" s="26" t="s">
        <v>3998</v>
      </c>
      <c r="E1170" s="26" t="s">
        <v>6188</v>
      </c>
      <c r="F1170" s="49"/>
    </row>
    <row r="1171" ht="30" spans="1:6">
      <c r="A1171" s="26">
        <v>1323</v>
      </c>
      <c r="B1171" s="25" t="s">
        <v>6189</v>
      </c>
      <c r="C1171" s="26" t="s">
        <v>4118</v>
      </c>
      <c r="D1171" s="26" t="s">
        <v>3998</v>
      </c>
      <c r="E1171" s="26" t="s">
        <v>6190</v>
      </c>
      <c r="F1171" s="48"/>
    </row>
    <row r="1172" ht="30" spans="1:6">
      <c r="A1172" s="26">
        <v>1319</v>
      </c>
      <c r="B1172" s="25" t="s">
        <v>6191</v>
      </c>
      <c r="C1172" s="26" t="s">
        <v>4118</v>
      </c>
      <c r="D1172" s="26" t="s">
        <v>3998</v>
      </c>
      <c r="E1172" s="26" t="s">
        <v>4327</v>
      </c>
      <c r="F1172" s="49"/>
    </row>
    <row r="1173" ht="30" spans="1:6">
      <c r="A1173" s="26">
        <v>11026</v>
      </c>
      <c r="B1173" s="25" t="s">
        <v>6192</v>
      </c>
      <c r="C1173" s="26" t="s">
        <v>4118</v>
      </c>
      <c r="D1173" s="26" t="s">
        <v>3998</v>
      </c>
      <c r="E1173" s="26" t="s">
        <v>6193</v>
      </c>
      <c r="F1173" s="48"/>
    </row>
    <row r="1174" ht="30" spans="1:6">
      <c r="A1174" s="26">
        <v>11027</v>
      </c>
      <c r="B1174" s="25" t="s">
        <v>6194</v>
      </c>
      <c r="C1174" s="26" t="s">
        <v>4118</v>
      </c>
      <c r="D1174" s="26" t="s">
        <v>3998</v>
      </c>
      <c r="E1174" s="26" t="s">
        <v>5773</v>
      </c>
      <c r="F1174" s="49"/>
    </row>
    <row r="1175" ht="30" spans="1:6">
      <c r="A1175" s="26">
        <v>11046</v>
      </c>
      <c r="B1175" s="25" t="s">
        <v>6195</v>
      </c>
      <c r="C1175" s="26" t="s">
        <v>4118</v>
      </c>
      <c r="D1175" s="26" t="s">
        <v>3998</v>
      </c>
      <c r="E1175" s="26" t="s">
        <v>4762</v>
      </c>
      <c r="F1175" s="48"/>
    </row>
    <row r="1176" ht="30" spans="1:6">
      <c r="A1176" s="26">
        <v>11047</v>
      </c>
      <c r="B1176" s="25" t="s">
        <v>6196</v>
      </c>
      <c r="C1176" s="26" t="s">
        <v>4118</v>
      </c>
      <c r="D1176" s="26" t="s">
        <v>3998</v>
      </c>
      <c r="E1176" s="26" t="s">
        <v>6197</v>
      </c>
      <c r="F1176" s="49"/>
    </row>
    <row r="1177" ht="30" spans="1:6">
      <c r="A1177" s="26">
        <v>39630</v>
      </c>
      <c r="B1177" s="25" t="s">
        <v>6198</v>
      </c>
      <c r="C1177" s="26" t="s">
        <v>4007</v>
      </c>
      <c r="D1177" s="26" t="s">
        <v>3998</v>
      </c>
      <c r="E1177" s="26" t="s">
        <v>6199</v>
      </c>
      <c r="F1177" s="48"/>
    </row>
    <row r="1178" ht="30" spans="1:6">
      <c r="A1178" s="26">
        <v>11049</v>
      </c>
      <c r="B1178" s="25" t="s">
        <v>6200</v>
      </c>
      <c r="C1178" s="26" t="s">
        <v>4118</v>
      </c>
      <c r="D1178" s="26" t="s">
        <v>4019</v>
      </c>
      <c r="E1178" s="26" t="s">
        <v>6201</v>
      </c>
      <c r="F1178" s="49"/>
    </row>
    <row r="1179" ht="30" spans="1:6">
      <c r="A1179" s="26">
        <v>39632</v>
      </c>
      <c r="B1179" s="25" t="s">
        <v>6202</v>
      </c>
      <c r="C1179" s="26" t="s">
        <v>4007</v>
      </c>
      <c r="D1179" s="26" t="s">
        <v>3998</v>
      </c>
      <c r="E1179" s="26" t="s">
        <v>5880</v>
      </c>
      <c r="F1179" s="48"/>
    </row>
    <row r="1180" ht="30" spans="1:6">
      <c r="A1180" s="26">
        <v>11051</v>
      </c>
      <c r="B1180" s="25" t="s">
        <v>6203</v>
      </c>
      <c r="C1180" s="26" t="s">
        <v>4118</v>
      </c>
      <c r="D1180" s="26" t="s">
        <v>3998</v>
      </c>
      <c r="E1180" s="26" t="s">
        <v>6204</v>
      </c>
      <c r="F1180" s="49"/>
    </row>
    <row r="1181" ht="30" spans="1:6">
      <c r="A1181" s="26">
        <v>11061</v>
      </c>
      <c r="B1181" s="25" t="s">
        <v>6205</v>
      </c>
      <c r="C1181" s="26" t="s">
        <v>4118</v>
      </c>
      <c r="D1181" s="26" t="s">
        <v>3998</v>
      </c>
      <c r="E1181" s="26" t="s">
        <v>4151</v>
      </c>
      <c r="F1181" s="48"/>
    </row>
    <row r="1182" ht="30" spans="1:6">
      <c r="A1182" s="26">
        <v>1336</v>
      </c>
      <c r="B1182" s="25" t="s">
        <v>6206</v>
      </c>
      <c r="C1182" s="26" t="s">
        <v>4007</v>
      </c>
      <c r="D1182" s="26" t="s">
        <v>3998</v>
      </c>
      <c r="E1182" s="26" t="s">
        <v>6207</v>
      </c>
      <c r="F1182" s="49"/>
    </row>
    <row r="1183" ht="30" spans="1:6">
      <c r="A1183" s="26">
        <v>1333</v>
      </c>
      <c r="B1183" s="25" t="s">
        <v>6208</v>
      </c>
      <c r="C1183" s="26" t="s">
        <v>4118</v>
      </c>
      <c r="D1183" s="26" t="s">
        <v>3998</v>
      </c>
      <c r="E1183" s="26" t="s">
        <v>5038</v>
      </c>
      <c r="F1183" s="48"/>
    </row>
    <row r="1184" ht="30" spans="1:6">
      <c r="A1184" s="26">
        <v>1330</v>
      </c>
      <c r="B1184" s="25" t="s">
        <v>6209</v>
      </c>
      <c r="C1184" s="26" t="s">
        <v>4118</v>
      </c>
      <c r="D1184" s="26" t="s">
        <v>3998</v>
      </c>
      <c r="E1184" s="26" t="s">
        <v>6210</v>
      </c>
      <c r="F1184" s="49"/>
    </row>
    <row r="1185" ht="30" spans="1:6">
      <c r="A1185" s="26">
        <v>10957</v>
      </c>
      <c r="B1185" s="25" t="s">
        <v>6211</v>
      </c>
      <c r="C1185" s="26" t="s">
        <v>4118</v>
      </c>
      <c r="D1185" s="26" t="s">
        <v>3998</v>
      </c>
      <c r="E1185" s="26" t="s">
        <v>6201</v>
      </c>
      <c r="F1185" s="48"/>
    </row>
    <row r="1186" ht="30" spans="1:6">
      <c r="A1186" s="26">
        <v>1332</v>
      </c>
      <c r="B1186" s="25" t="s">
        <v>6212</v>
      </c>
      <c r="C1186" s="26" t="s">
        <v>4118</v>
      </c>
      <c r="D1186" s="26" t="s">
        <v>3998</v>
      </c>
      <c r="E1186" s="26" t="s">
        <v>6213</v>
      </c>
      <c r="F1186" s="49"/>
    </row>
    <row r="1187" ht="30" spans="1:6">
      <c r="A1187" s="26">
        <v>1334</v>
      </c>
      <c r="B1187" s="25" t="s">
        <v>6214</v>
      </c>
      <c r="C1187" s="26" t="s">
        <v>4118</v>
      </c>
      <c r="D1187" s="26" t="s">
        <v>3998</v>
      </c>
      <c r="E1187" s="26" t="s">
        <v>4539</v>
      </c>
      <c r="F1187" s="48"/>
    </row>
    <row r="1188" ht="30" spans="1:6">
      <c r="A1188" s="26">
        <v>1335</v>
      </c>
      <c r="B1188" s="25" t="s">
        <v>6215</v>
      </c>
      <c r="C1188" s="26" t="s">
        <v>4118</v>
      </c>
      <c r="D1188" s="26" t="s">
        <v>3998</v>
      </c>
      <c r="E1188" s="26" t="s">
        <v>4919</v>
      </c>
      <c r="F1188" s="49"/>
    </row>
    <row r="1189" ht="30" spans="1:6">
      <c r="A1189" s="26">
        <v>40425</v>
      </c>
      <c r="B1189" s="25" t="s">
        <v>6216</v>
      </c>
      <c r="C1189" s="26" t="s">
        <v>4118</v>
      </c>
      <c r="D1189" s="26" t="s">
        <v>3998</v>
      </c>
      <c r="E1189" s="26" t="s">
        <v>6217</v>
      </c>
      <c r="F1189" s="48"/>
    </row>
    <row r="1190" ht="30" spans="1:6">
      <c r="A1190" s="26">
        <v>1337</v>
      </c>
      <c r="B1190" s="25" t="s">
        <v>6218</v>
      </c>
      <c r="C1190" s="26" t="s">
        <v>4118</v>
      </c>
      <c r="D1190" s="26" t="s">
        <v>3998</v>
      </c>
      <c r="E1190" s="26" t="s">
        <v>4437</v>
      </c>
      <c r="F1190" s="49"/>
    </row>
    <row r="1191" ht="30" spans="1:6">
      <c r="A1191" s="26">
        <v>11122</v>
      </c>
      <c r="B1191" s="25" t="s">
        <v>6219</v>
      </c>
      <c r="C1191" s="26" t="s">
        <v>4118</v>
      </c>
      <c r="D1191" s="26" t="s">
        <v>3998</v>
      </c>
      <c r="E1191" s="26" t="s">
        <v>6220</v>
      </c>
      <c r="F1191" s="48"/>
    </row>
    <row r="1192" ht="30" spans="1:6">
      <c r="A1192" s="26">
        <v>11123</v>
      </c>
      <c r="B1192" s="25" t="s">
        <v>6221</v>
      </c>
      <c r="C1192" s="26" t="s">
        <v>4118</v>
      </c>
      <c r="D1192" s="26" t="s">
        <v>3998</v>
      </c>
      <c r="E1192" s="26" t="s">
        <v>6220</v>
      </c>
      <c r="F1192" s="49"/>
    </row>
    <row r="1193" ht="30" spans="1:6">
      <c r="A1193" s="26">
        <v>11125</v>
      </c>
      <c r="B1193" s="25" t="s">
        <v>6222</v>
      </c>
      <c r="C1193" s="26" t="s">
        <v>4118</v>
      </c>
      <c r="D1193" s="26" t="s">
        <v>3998</v>
      </c>
      <c r="E1193" s="26" t="s">
        <v>6220</v>
      </c>
      <c r="F1193" s="48"/>
    </row>
    <row r="1194" ht="45" spans="1:6">
      <c r="A1194" s="26">
        <v>39416</v>
      </c>
      <c r="B1194" s="25" t="s">
        <v>6223</v>
      </c>
      <c r="C1194" s="26" t="s">
        <v>4007</v>
      </c>
      <c r="D1194" s="26" t="s">
        <v>3998</v>
      </c>
      <c r="E1194" s="26" t="s">
        <v>6224</v>
      </c>
      <c r="F1194" s="49"/>
    </row>
    <row r="1195" ht="45" spans="1:6">
      <c r="A1195" s="26">
        <v>39417</v>
      </c>
      <c r="B1195" s="25" t="s">
        <v>6225</v>
      </c>
      <c r="C1195" s="26" t="s">
        <v>4007</v>
      </c>
      <c r="D1195" s="26" t="s">
        <v>3998</v>
      </c>
      <c r="E1195" s="26" t="s">
        <v>6226</v>
      </c>
      <c r="F1195" s="48"/>
    </row>
    <row r="1196" ht="45" spans="1:6">
      <c r="A1196" s="26">
        <v>39414</v>
      </c>
      <c r="B1196" s="25" t="s">
        <v>6227</v>
      </c>
      <c r="C1196" s="26" t="s">
        <v>4007</v>
      </c>
      <c r="D1196" s="26" t="s">
        <v>3998</v>
      </c>
      <c r="E1196" s="26" t="s">
        <v>6228</v>
      </c>
      <c r="F1196" s="49"/>
    </row>
    <row r="1197" ht="45" spans="1:6">
      <c r="A1197" s="26">
        <v>39415</v>
      </c>
      <c r="B1197" s="25" t="s">
        <v>6229</v>
      </c>
      <c r="C1197" s="26" t="s">
        <v>4007</v>
      </c>
      <c r="D1197" s="26" t="s">
        <v>3998</v>
      </c>
      <c r="E1197" s="26" t="s">
        <v>6230</v>
      </c>
      <c r="F1197" s="48"/>
    </row>
    <row r="1198" ht="45" spans="1:6">
      <c r="A1198" s="26">
        <v>39412</v>
      </c>
      <c r="B1198" s="25" t="s">
        <v>6231</v>
      </c>
      <c r="C1198" s="26" t="s">
        <v>4007</v>
      </c>
      <c r="D1198" s="26" t="s">
        <v>3998</v>
      </c>
      <c r="E1198" s="26" t="s">
        <v>6232</v>
      </c>
      <c r="F1198" s="49"/>
    </row>
    <row r="1199" ht="45" spans="1:6">
      <c r="A1199" s="26">
        <v>39413</v>
      </c>
      <c r="B1199" s="25" t="s">
        <v>6233</v>
      </c>
      <c r="C1199" s="26" t="s">
        <v>4007</v>
      </c>
      <c r="D1199" s="26" t="s">
        <v>3998</v>
      </c>
      <c r="E1199" s="26" t="s">
        <v>6234</v>
      </c>
      <c r="F1199" s="48"/>
    </row>
    <row r="1200" ht="30" spans="1:6">
      <c r="A1200" s="26">
        <v>1338</v>
      </c>
      <c r="B1200" s="25" t="s">
        <v>6235</v>
      </c>
      <c r="C1200" s="26" t="s">
        <v>4007</v>
      </c>
      <c r="D1200" s="26" t="s">
        <v>4019</v>
      </c>
      <c r="E1200" s="26" t="s">
        <v>6236</v>
      </c>
      <c r="F1200" s="49"/>
    </row>
    <row r="1201" ht="30" spans="1:6">
      <c r="A1201" s="26">
        <v>1340</v>
      </c>
      <c r="B1201" s="25" t="s">
        <v>6237</v>
      </c>
      <c r="C1201" s="26" t="s">
        <v>4007</v>
      </c>
      <c r="D1201" s="26" t="s">
        <v>3998</v>
      </c>
      <c r="E1201" s="26" t="s">
        <v>6238</v>
      </c>
      <c r="F1201" s="48"/>
    </row>
    <row r="1202" ht="30" spans="1:6">
      <c r="A1202" s="26">
        <v>1341</v>
      </c>
      <c r="B1202" s="25" t="s">
        <v>6239</v>
      </c>
      <c r="C1202" s="26" t="s">
        <v>4007</v>
      </c>
      <c r="D1202" s="26" t="s">
        <v>3998</v>
      </c>
      <c r="E1202" s="26" t="s">
        <v>6240</v>
      </c>
      <c r="F1202" s="49"/>
    </row>
    <row r="1203" ht="45" spans="1:6">
      <c r="A1203" s="26">
        <v>1364</v>
      </c>
      <c r="B1203" s="25" t="s">
        <v>6241</v>
      </c>
      <c r="C1203" s="26" t="s">
        <v>4007</v>
      </c>
      <c r="D1203" s="26" t="s">
        <v>3998</v>
      </c>
      <c r="E1203" s="26" t="s">
        <v>6242</v>
      </c>
      <c r="F1203" s="48"/>
    </row>
    <row r="1204" ht="45" spans="1:6">
      <c r="A1204" s="26">
        <v>1361</v>
      </c>
      <c r="B1204" s="25" t="s">
        <v>6243</v>
      </c>
      <c r="C1204" s="26" t="s">
        <v>3997</v>
      </c>
      <c r="D1204" s="26" t="s">
        <v>3998</v>
      </c>
      <c r="E1204" s="26" t="s">
        <v>6244</v>
      </c>
      <c r="F1204" s="49"/>
    </row>
    <row r="1205" ht="45" spans="1:6">
      <c r="A1205" s="26">
        <v>1362</v>
      </c>
      <c r="B1205" s="25" t="s">
        <v>6245</v>
      </c>
      <c r="C1205" s="26" t="s">
        <v>4007</v>
      </c>
      <c r="D1205" s="26" t="s">
        <v>3998</v>
      </c>
      <c r="E1205" s="26" t="s">
        <v>6246</v>
      </c>
      <c r="F1205" s="48"/>
    </row>
    <row r="1206" ht="45" spans="1:6">
      <c r="A1206" s="26">
        <v>11131</v>
      </c>
      <c r="B1206" s="25" t="s">
        <v>6247</v>
      </c>
      <c r="C1206" s="26" t="s">
        <v>4007</v>
      </c>
      <c r="D1206" s="26" t="s">
        <v>3998</v>
      </c>
      <c r="E1206" s="26" t="s">
        <v>6248</v>
      </c>
      <c r="F1206" s="49"/>
    </row>
    <row r="1207" ht="45" spans="1:6">
      <c r="A1207" s="26">
        <v>11132</v>
      </c>
      <c r="B1207" s="25" t="s">
        <v>6249</v>
      </c>
      <c r="C1207" s="26" t="s">
        <v>4007</v>
      </c>
      <c r="D1207" s="26" t="s">
        <v>3998</v>
      </c>
      <c r="E1207" s="26" t="s">
        <v>6250</v>
      </c>
      <c r="F1207" s="48"/>
    </row>
    <row r="1208" ht="45" spans="1:6">
      <c r="A1208" s="26">
        <v>1363</v>
      </c>
      <c r="B1208" s="25" t="s">
        <v>6251</v>
      </c>
      <c r="C1208" s="26" t="s">
        <v>4007</v>
      </c>
      <c r="D1208" s="26" t="s">
        <v>4019</v>
      </c>
      <c r="E1208" s="26" t="s">
        <v>6252</v>
      </c>
      <c r="F1208" s="49"/>
    </row>
    <row r="1209" ht="45" spans="1:6">
      <c r="A1209" s="26">
        <v>11130</v>
      </c>
      <c r="B1209" s="25" t="s">
        <v>6253</v>
      </c>
      <c r="C1209" s="26" t="s">
        <v>4007</v>
      </c>
      <c r="D1209" s="26" t="s">
        <v>3998</v>
      </c>
      <c r="E1209" s="26" t="s">
        <v>6254</v>
      </c>
      <c r="F1209" s="48"/>
    </row>
    <row r="1210" ht="45" spans="1:6">
      <c r="A1210" s="26">
        <v>11134</v>
      </c>
      <c r="B1210" s="25" t="s">
        <v>6255</v>
      </c>
      <c r="C1210" s="26" t="s">
        <v>4007</v>
      </c>
      <c r="D1210" s="26" t="s">
        <v>4019</v>
      </c>
      <c r="E1210" s="26" t="s">
        <v>6256</v>
      </c>
      <c r="F1210" s="49"/>
    </row>
    <row r="1211" ht="45" spans="1:6">
      <c r="A1211" s="26">
        <v>11135</v>
      </c>
      <c r="B1211" s="25" t="s">
        <v>6257</v>
      </c>
      <c r="C1211" s="26" t="s">
        <v>4007</v>
      </c>
      <c r="D1211" s="26" t="s">
        <v>3998</v>
      </c>
      <c r="E1211" s="26" t="s">
        <v>6258</v>
      </c>
      <c r="F1211" s="48"/>
    </row>
    <row r="1212" ht="45" spans="1:6">
      <c r="A1212" s="26">
        <v>11136</v>
      </c>
      <c r="B1212" s="25" t="s">
        <v>6259</v>
      </c>
      <c r="C1212" s="26" t="s">
        <v>4007</v>
      </c>
      <c r="D1212" s="26" t="s">
        <v>3998</v>
      </c>
      <c r="E1212" s="26" t="s">
        <v>6260</v>
      </c>
      <c r="F1212" s="49"/>
    </row>
    <row r="1213" ht="45" spans="1:6">
      <c r="A1213" s="26">
        <v>34743</v>
      </c>
      <c r="B1213" s="25" t="s">
        <v>6261</v>
      </c>
      <c r="C1213" s="26" t="s">
        <v>4007</v>
      </c>
      <c r="D1213" s="26" t="s">
        <v>3998</v>
      </c>
      <c r="E1213" s="26" t="s">
        <v>6262</v>
      </c>
      <c r="F1213" s="48"/>
    </row>
    <row r="1214" ht="45" spans="1:6">
      <c r="A1214" s="26">
        <v>11137</v>
      </c>
      <c r="B1214" s="25" t="s">
        <v>6263</v>
      </c>
      <c r="C1214" s="26" t="s">
        <v>4007</v>
      </c>
      <c r="D1214" s="26" t="s">
        <v>3998</v>
      </c>
      <c r="E1214" s="26" t="s">
        <v>6264</v>
      </c>
      <c r="F1214" s="49"/>
    </row>
    <row r="1215" ht="45" spans="1:6">
      <c r="A1215" s="26">
        <v>34745</v>
      </c>
      <c r="B1215" s="25" t="s">
        <v>6265</v>
      </c>
      <c r="C1215" s="26" t="s">
        <v>4007</v>
      </c>
      <c r="D1215" s="26" t="s">
        <v>3998</v>
      </c>
      <c r="E1215" s="26" t="s">
        <v>6266</v>
      </c>
      <c r="F1215" s="48"/>
    </row>
    <row r="1216" ht="45" spans="1:6">
      <c r="A1216" s="26">
        <v>34746</v>
      </c>
      <c r="B1216" s="25" t="s">
        <v>6267</v>
      </c>
      <c r="C1216" s="26" t="s">
        <v>4007</v>
      </c>
      <c r="D1216" s="26" t="s">
        <v>3998</v>
      </c>
      <c r="E1216" s="26" t="s">
        <v>6268</v>
      </c>
      <c r="F1216" s="49"/>
    </row>
    <row r="1217" ht="45" spans="1:6">
      <c r="A1217" s="26">
        <v>1360</v>
      </c>
      <c r="B1217" s="25" t="s">
        <v>6269</v>
      </c>
      <c r="C1217" s="26" t="s">
        <v>4007</v>
      </c>
      <c r="D1217" s="26" t="s">
        <v>3998</v>
      </c>
      <c r="E1217" s="26" t="s">
        <v>6270</v>
      </c>
      <c r="F1217" s="48"/>
    </row>
    <row r="1218" ht="45" spans="1:6">
      <c r="A1218" s="26">
        <v>1346</v>
      </c>
      <c r="B1218" s="25" t="s">
        <v>6271</v>
      </c>
      <c r="C1218" s="26" t="s">
        <v>4007</v>
      </c>
      <c r="D1218" s="26" t="s">
        <v>3998</v>
      </c>
      <c r="E1218" s="26" t="s">
        <v>6272</v>
      </c>
      <c r="F1218" s="49"/>
    </row>
    <row r="1219" ht="45" spans="1:6">
      <c r="A1219" s="26">
        <v>1345</v>
      </c>
      <c r="B1219" s="25" t="s">
        <v>6273</v>
      </c>
      <c r="C1219" s="26" t="s">
        <v>4007</v>
      </c>
      <c r="D1219" s="26" t="s">
        <v>3998</v>
      </c>
      <c r="E1219" s="26" t="s">
        <v>6274</v>
      </c>
      <c r="F1219" s="48"/>
    </row>
    <row r="1220" ht="45" spans="1:6">
      <c r="A1220" s="26">
        <v>1344</v>
      </c>
      <c r="B1220" s="25" t="s">
        <v>6275</v>
      </c>
      <c r="C1220" s="26" t="s">
        <v>3997</v>
      </c>
      <c r="D1220" s="26" t="s">
        <v>3998</v>
      </c>
      <c r="E1220" s="26" t="s">
        <v>6276</v>
      </c>
      <c r="F1220" s="49"/>
    </row>
    <row r="1221" ht="45" spans="1:6">
      <c r="A1221" s="26">
        <v>1342</v>
      </c>
      <c r="B1221" s="25" t="s">
        <v>6277</v>
      </c>
      <c r="C1221" s="26" t="s">
        <v>3997</v>
      </c>
      <c r="D1221" s="26" t="s">
        <v>3998</v>
      </c>
      <c r="E1221" s="26" t="s">
        <v>6278</v>
      </c>
      <c r="F1221" s="48"/>
    </row>
    <row r="1222" ht="45" spans="1:6">
      <c r="A1222" s="26">
        <v>1347</v>
      </c>
      <c r="B1222" s="25" t="s">
        <v>6279</v>
      </c>
      <c r="C1222" s="26" t="s">
        <v>4007</v>
      </c>
      <c r="D1222" s="26" t="s">
        <v>4019</v>
      </c>
      <c r="E1222" s="26" t="s">
        <v>6280</v>
      </c>
      <c r="F1222" s="49"/>
    </row>
    <row r="1223" ht="45" spans="1:6">
      <c r="A1223" s="26">
        <v>1349</v>
      </c>
      <c r="B1223" s="25" t="s">
        <v>6281</v>
      </c>
      <c r="C1223" s="26" t="s">
        <v>3997</v>
      </c>
      <c r="D1223" s="26" t="s">
        <v>3998</v>
      </c>
      <c r="E1223" s="26" t="s">
        <v>6282</v>
      </c>
      <c r="F1223" s="48"/>
    </row>
    <row r="1224" ht="45" spans="1:6">
      <c r="A1224" s="26">
        <v>1350</v>
      </c>
      <c r="B1224" s="25" t="s">
        <v>6283</v>
      </c>
      <c r="C1224" s="26" t="s">
        <v>3997</v>
      </c>
      <c r="D1224" s="26" t="s">
        <v>4019</v>
      </c>
      <c r="E1224" s="26" t="s">
        <v>6284</v>
      </c>
      <c r="F1224" s="49"/>
    </row>
    <row r="1225" ht="45" spans="1:6">
      <c r="A1225" s="26">
        <v>1357</v>
      </c>
      <c r="B1225" s="25" t="s">
        <v>6285</v>
      </c>
      <c r="C1225" s="26" t="s">
        <v>3997</v>
      </c>
      <c r="D1225" s="26" t="s">
        <v>3998</v>
      </c>
      <c r="E1225" s="26" t="s">
        <v>6286</v>
      </c>
      <c r="F1225" s="48"/>
    </row>
    <row r="1226" ht="45" spans="1:6">
      <c r="A1226" s="26">
        <v>1355</v>
      </c>
      <c r="B1226" s="25" t="s">
        <v>6287</v>
      </c>
      <c r="C1226" s="26" t="s">
        <v>4007</v>
      </c>
      <c r="D1226" s="26" t="s">
        <v>3998</v>
      </c>
      <c r="E1226" s="26" t="s">
        <v>6288</v>
      </c>
      <c r="F1226" s="49"/>
    </row>
    <row r="1227" ht="45" spans="1:6">
      <c r="A1227" s="26">
        <v>1358</v>
      </c>
      <c r="B1227" s="25" t="s">
        <v>6289</v>
      </c>
      <c r="C1227" s="26" t="s">
        <v>4007</v>
      </c>
      <c r="D1227" s="26" t="s">
        <v>3998</v>
      </c>
      <c r="E1227" s="26" t="s">
        <v>6290</v>
      </c>
      <c r="F1227" s="48"/>
    </row>
    <row r="1228" ht="45" spans="1:6">
      <c r="A1228" s="26">
        <v>1359</v>
      </c>
      <c r="B1228" s="25" t="s">
        <v>6291</v>
      </c>
      <c r="C1228" s="26" t="s">
        <v>3997</v>
      </c>
      <c r="D1228" s="26" t="s">
        <v>3998</v>
      </c>
      <c r="E1228" s="26" t="s">
        <v>6292</v>
      </c>
      <c r="F1228" s="49"/>
    </row>
    <row r="1229" ht="45" spans="1:6">
      <c r="A1229" s="26">
        <v>1351</v>
      </c>
      <c r="B1229" s="25" t="s">
        <v>6293</v>
      </c>
      <c r="C1229" s="26" t="s">
        <v>3997</v>
      </c>
      <c r="D1229" s="26" t="s">
        <v>3998</v>
      </c>
      <c r="E1229" s="26" t="s">
        <v>6294</v>
      </c>
      <c r="F1229" s="48"/>
    </row>
    <row r="1230" ht="30" spans="1:6">
      <c r="A1230" s="26">
        <v>34659</v>
      </c>
      <c r="B1230" s="25" t="s">
        <v>6295</v>
      </c>
      <c r="C1230" s="26" t="s">
        <v>4007</v>
      </c>
      <c r="D1230" s="26" t="s">
        <v>4008</v>
      </c>
      <c r="E1230" s="26" t="s">
        <v>6296</v>
      </c>
      <c r="F1230" s="49"/>
    </row>
    <row r="1231" ht="30" spans="1:6">
      <c r="A1231" s="26">
        <v>34514</v>
      </c>
      <c r="B1231" s="25" t="s">
        <v>6297</v>
      </c>
      <c r="C1231" s="26" t="s">
        <v>4007</v>
      </c>
      <c r="D1231" s="26" t="s">
        <v>4008</v>
      </c>
      <c r="E1231" s="26" t="s">
        <v>6298</v>
      </c>
      <c r="F1231" s="48"/>
    </row>
    <row r="1232" ht="30" spans="1:6">
      <c r="A1232" s="26">
        <v>34660</v>
      </c>
      <c r="B1232" s="25" t="s">
        <v>6299</v>
      </c>
      <c r="C1232" s="26" t="s">
        <v>4007</v>
      </c>
      <c r="D1232" s="26" t="s">
        <v>4008</v>
      </c>
      <c r="E1232" s="26" t="s">
        <v>6300</v>
      </c>
      <c r="F1232" s="49"/>
    </row>
    <row r="1233" ht="30" spans="1:6">
      <c r="A1233" s="26">
        <v>34661</v>
      </c>
      <c r="B1233" s="25" t="s">
        <v>6301</v>
      </c>
      <c r="C1233" s="26" t="s">
        <v>4007</v>
      </c>
      <c r="D1233" s="26" t="s">
        <v>4008</v>
      </c>
      <c r="E1233" s="26" t="s">
        <v>6302</v>
      </c>
      <c r="F1233" s="48"/>
    </row>
    <row r="1234" ht="30" spans="1:6">
      <c r="A1234" s="26">
        <v>34667</v>
      </c>
      <c r="B1234" s="25" t="s">
        <v>6303</v>
      </c>
      <c r="C1234" s="26" t="s">
        <v>4007</v>
      </c>
      <c r="D1234" s="26" t="s">
        <v>4008</v>
      </c>
      <c r="E1234" s="26" t="s">
        <v>6304</v>
      </c>
      <c r="F1234" s="49"/>
    </row>
    <row r="1235" ht="30" spans="1:6">
      <c r="A1235" s="26">
        <v>34668</v>
      </c>
      <c r="B1235" s="25" t="s">
        <v>6305</v>
      </c>
      <c r="C1235" s="26" t="s">
        <v>4007</v>
      </c>
      <c r="D1235" s="26" t="s">
        <v>4008</v>
      </c>
      <c r="E1235" s="26" t="s">
        <v>6306</v>
      </c>
      <c r="F1235" s="48"/>
    </row>
    <row r="1236" ht="30" spans="1:6">
      <c r="A1236" s="26">
        <v>34741</v>
      </c>
      <c r="B1236" s="25" t="s">
        <v>6307</v>
      </c>
      <c r="C1236" s="26" t="s">
        <v>4007</v>
      </c>
      <c r="D1236" s="26" t="s">
        <v>4008</v>
      </c>
      <c r="E1236" s="26" t="s">
        <v>6308</v>
      </c>
      <c r="F1236" s="49"/>
    </row>
    <row r="1237" ht="30" spans="1:6">
      <c r="A1237" s="26">
        <v>34664</v>
      </c>
      <c r="B1237" s="25" t="s">
        <v>6309</v>
      </c>
      <c r="C1237" s="26" t="s">
        <v>4007</v>
      </c>
      <c r="D1237" s="26" t="s">
        <v>4008</v>
      </c>
      <c r="E1237" s="26" t="s">
        <v>6310</v>
      </c>
      <c r="F1237" s="48"/>
    </row>
    <row r="1238" ht="30" spans="1:6">
      <c r="A1238" s="26">
        <v>34665</v>
      </c>
      <c r="B1238" s="25" t="s">
        <v>6311</v>
      </c>
      <c r="C1238" s="26" t="s">
        <v>4007</v>
      </c>
      <c r="D1238" s="26" t="s">
        <v>4008</v>
      </c>
      <c r="E1238" s="26" t="s">
        <v>6312</v>
      </c>
      <c r="F1238" s="49"/>
    </row>
    <row r="1239" ht="30" spans="1:6">
      <c r="A1239" s="26">
        <v>34666</v>
      </c>
      <c r="B1239" s="25" t="s">
        <v>6313</v>
      </c>
      <c r="C1239" s="26" t="s">
        <v>4007</v>
      </c>
      <c r="D1239" s="26" t="s">
        <v>4008</v>
      </c>
      <c r="E1239" s="26" t="s">
        <v>6314</v>
      </c>
      <c r="F1239" s="48"/>
    </row>
    <row r="1240" ht="30" spans="1:6">
      <c r="A1240" s="26">
        <v>34669</v>
      </c>
      <c r="B1240" s="25" t="s">
        <v>6315</v>
      </c>
      <c r="C1240" s="26" t="s">
        <v>4007</v>
      </c>
      <c r="D1240" s="26" t="s">
        <v>4008</v>
      </c>
      <c r="E1240" s="26" t="s">
        <v>6316</v>
      </c>
      <c r="F1240" s="49"/>
    </row>
    <row r="1241" ht="30" spans="1:6">
      <c r="A1241" s="26">
        <v>34670</v>
      </c>
      <c r="B1241" s="25" t="s">
        <v>6317</v>
      </c>
      <c r="C1241" s="26" t="s">
        <v>4007</v>
      </c>
      <c r="D1241" s="26" t="s">
        <v>4008</v>
      </c>
      <c r="E1241" s="26" t="s">
        <v>6318</v>
      </c>
      <c r="F1241" s="48"/>
    </row>
    <row r="1242" ht="30" spans="1:6">
      <c r="A1242" s="26">
        <v>34671</v>
      </c>
      <c r="B1242" s="25" t="s">
        <v>6319</v>
      </c>
      <c r="C1242" s="26" t="s">
        <v>4007</v>
      </c>
      <c r="D1242" s="26" t="s">
        <v>4008</v>
      </c>
      <c r="E1242" s="26" t="s">
        <v>6320</v>
      </c>
      <c r="F1242" s="49"/>
    </row>
    <row r="1243" ht="30" spans="1:6">
      <c r="A1243" s="26">
        <v>34672</v>
      </c>
      <c r="B1243" s="25" t="s">
        <v>6321</v>
      </c>
      <c r="C1243" s="26" t="s">
        <v>4007</v>
      </c>
      <c r="D1243" s="26" t="s">
        <v>4008</v>
      </c>
      <c r="E1243" s="26" t="s">
        <v>6322</v>
      </c>
      <c r="F1243" s="48"/>
    </row>
    <row r="1244" ht="30" spans="1:6">
      <c r="A1244" s="26">
        <v>34673</v>
      </c>
      <c r="B1244" s="25" t="s">
        <v>6323</v>
      </c>
      <c r="C1244" s="26" t="s">
        <v>4007</v>
      </c>
      <c r="D1244" s="26" t="s">
        <v>4008</v>
      </c>
      <c r="E1244" s="26" t="s">
        <v>5533</v>
      </c>
      <c r="F1244" s="49"/>
    </row>
    <row r="1245" ht="30" spans="1:6">
      <c r="A1245" s="26">
        <v>34674</v>
      </c>
      <c r="B1245" s="25" t="s">
        <v>6324</v>
      </c>
      <c r="C1245" s="26" t="s">
        <v>4007</v>
      </c>
      <c r="D1245" s="26" t="s">
        <v>4008</v>
      </c>
      <c r="E1245" s="26" t="s">
        <v>6325</v>
      </c>
      <c r="F1245" s="48"/>
    </row>
    <row r="1246" ht="30" spans="1:6">
      <c r="A1246" s="26">
        <v>34675</v>
      </c>
      <c r="B1246" s="25" t="s">
        <v>6326</v>
      </c>
      <c r="C1246" s="26" t="s">
        <v>4007</v>
      </c>
      <c r="D1246" s="26" t="s">
        <v>4008</v>
      </c>
      <c r="E1246" s="26" t="s">
        <v>6327</v>
      </c>
      <c r="F1246" s="49"/>
    </row>
    <row r="1247" ht="30" spans="1:6">
      <c r="A1247" s="26">
        <v>34676</v>
      </c>
      <c r="B1247" s="25" t="s">
        <v>6328</v>
      </c>
      <c r="C1247" s="26" t="s">
        <v>4007</v>
      </c>
      <c r="D1247" s="26" t="s">
        <v>4008</v>
      </c>
      <c r="E1247" s="26" t="s">
        <v>6329</v>
      </c>
      <c r="F1247" s="48"/>
    </row>
    <row r="1248" ht="30" spans="1:6">
      <c r="A1248" s="26">
        <v>34677</v>
      </c>
      <c r="B1248" s="25" t="s">
        <v>6330</v>
      </c>
      <c r="C1248" s="26" t="s">
        <v>4007</v>
      </c>
      <c r="D1248" s="26" t="s">
        <v>4008</v>
      </c>
      <c r="E1248" s="26" t="s">
        <v>6331</v>
      </c>
      <c r="F1248" s="49"/>
    </row>
    <row r="1249" ht="60" spans="1:6">
      <c r="A1249" s="26">
        <v>40623</v>
      </c>
      <c r="B1249" s="25" t="s">
        <v>6332</v>
      </c>
      <c r="C1249" s="26" t="s">
        <v>4874</v>
      </c>
      <c r="D1249" s="26" t="s">
        <v>3998</v>
      </c>
      <c r="E1249" s="26" t="s">
        <v>6333</v>
      </c>
      <c r="F1249" s="48"/>
    </row>
    <row r="1250" ht="45" spans="1:6">
      <c r="A1250" s="26">
        <v>11584</v>
      </c>
      <c r="B1250" s="25" t="s">
        <v>6334</v>
      </c>
      <c r="C1250" s="26" t="s">
        <v>3997</v>
      </c>
      <c r="D1250" s="26" t="s">
        <v>3998</v>
      </c>
      <c r="E1250" s="26" t="s">
        <v>6335</v>
      </c>
      <c r="F1250" s="49"/>
    </row>
    <row r="1251" ht="30" spans="1:6">
      <c r="A1251" s="26">
        <v>11112</v>
      </c>
      <c r="B1251" s="25" t="s">
        <v>6336</v>
      </c>
      <c r="C1251" s="26" t="s">
        <v>4118</v>
      </c>
      <c r="D1251" s="26" t="s">
        <v>4019</v>
      </c>
      <c r="E1251" s="26" t="s">
        <v>6220</v>
      </c>
      <c r="F1251" s="48"/>
    </row>
    <row r="1252" ht="30" spans="1:6">
      <c r="A1252" s="26">
        <v>11115</v>
      </c>
      <c r="B1252" s="25" t="s">
        <v>6337</v>
      </c>
      <c r="C1252" s="26" t="s">
        <v>4111</v>
      </c>
      <c r="D1252" s="26" t="s">
        <v>3998</v>
      </c>
      <c r="E1252" s="26" t="s">
        <v>6338</v>
      </c>
      <c r="F1252" s="49"/>
    </row>
    <row r="1253" ht="30" spans="1:6">
      <c r="A1253" s="26">
        <v>11113</v>
      </c>
      <c r="B1253" s="25" t="s">
        <v>6339</v>
      </c>
      <c r="C1253" s="26" t="s">
        <v>4118</v>
      </c>
      <c r="D1253" s="26" t="s">
        <v>3998</v>
      </c>
      <c r="E1253" s="26" t="s">
        <v>6220</v>
      </c>
      <c r="F1253" s="48"/>
    </row>
    <row r="1254" ht="30" spans="1:6">
      <c r="A1254" s="26">
        <v>11114</v>
      </c>
      <c r="B1254" s="25" t="s">
        <v>6340</v>
      </c>
      <c r="C1254" s="26" t="s">
        <v>4111</v>
      </c>
      <c r="D1254" s="26" t="s">
        <v>3998</v>
      </c>
      <c r="E1254" s="26" t="s">
        <v>6341</v>
      </c>
      <c r="F1254" s="49"/>
    </row>
    <row r="1255" ht="60" spans="1:6">
      <c r="A1255" s="26">
        <v>12083</v>
      </c>
      <c r="B1255" s="25" t="s">
        <v>6342</v>
      </c>
      <c r="C1255" s="26" t="s">
        <v>3997</v>
      </c>
      <c r="D1255" s="26" t="s">
        <v>4008</v>
      </c>
      <c r="E1255" s="26" t="s">
        <v>6343</v>
      </c>
      <c r="F1255" s="48"/>
    </row>
    <row r="1256" ht="60" spans="1:6">
      <c r="A1256" s="26">
        <v>12081</v>
      </c>
      <c r="B1256" s="25" t="s">
        <v>6344</v>
      </c>
      <c r="C1256" s="26" t="s">
        <v>3997</v>
      </c>
      <c r="D1256" s="26" t="s">
        <v>4008</v>
      </c>
      <c r="E1256" s="26" t="s">
        <v>6345</v>
      </c>
      <c r="F1256" s="49"/>
    </row>
    <row r="1257" ht="60" spans="1:6">
      <c r="A1257" s="26">
        <v>12082</v>
      </c>
      <c r="B1257" s="25" t="s">
        <v>6346</v>
      </c>
      <c r="C1257" s="26" t="s">
        <v>3997</v>
      </c>
      <c r="D1257" s="26" t="s">
        <v>4008</v>
      </c>
      <c r="E1257" s="26" t="s">
        <v>6347</v>
      </c>
      <c r="F1257" s="48"/>
    </row>
    <row r="1258" ht="60" spans="1:6">
      <c r="A1258" s="26">
        <v>13354</v>
      </c>
      <c r="B1258" s="25" t="s">
        <v>6348</v>
      </c>
      <c r="C1258" s="26" t="s">
        <v>3997</v>
      </c>
      <c r="D1258" s="26" t="s">
        <v>4008</v>
      </c>
      <c r="E1258" s="26" t="s">
        <v>6349</v>
      </c>
      <c r="F1258" s="49"/>
    </row>
    <row r="1259" ht="60" spans="1:6">
      <c r="A1259" s="26">
        <v>14057</v>
      </c>
      <c r="B1259" s="25" t="s">
        <v>6350</v>
      </c>
      <c r="C1259" s="26" t="s">
        <v>3997</v>
      </c>
      <c r="D1259" s="26" t="s">
        <v>4008</v>
      </c>
      <c r="E1259" s="26" t="s">
        <v>6351</v>
      </c>
      <c r="F1259" s="48"/>
    </row>
    <row r="1260" ht="60" spans="1:6">
      <c r="A1260" s="26">
        <v>14058</v>
      </c>
      <c r="B1260" s="25" t="s">
        <v>6352</v>
      </c>
      <c r="C1260" s="26" t="s">
        <v>3997</v>
      </c>
      <c r="D1260" s="26" t="s">
        <v>4008</v>
      </c>
      <c r="E1260" s="26" t="s">
        <v>6353</v>
      </c>
      <c r="F1260" s="49"/>
    </row>
    <row r="1261" ht="60" spans="1:6">
      <c r="A1261" s="26">
        <v>20971</v>
      </c>
      <c r="B1261" s="25" t="s">
        <v>6354</v>
      </c>
      <c r="C1261" s="26" t="s">
        <v>3997</v>
      </c>
      <c r="D1261" s="26" t="s">
        <v>4008</v>
      </c>
      <c r="E1261" s="26" t="s">
        <v>6355</v>
      </c>
      <c r="F1261" s="48"/>
    </row>
    <row r="1262" ht="90" spans="1:6">
      <c r="A1262" s="26">
        <v>5047</v>
      </c>
      <c r="B1262" s="25" t="s">
        <v>6356</v>
      </c>
      <c r="C1262" s="26" t="s">
        <v>3997</v>
      </c>
      <c r="D1262" s="26" t="s">
        <v>4008</v>
      </c>
      <c r="E1262" s="26" t="s">
        <v>6357</v>
      </c>
      <c r="F1262" s="49"/>
    </row>
    <row r="1263" ht="60" spans="1:6">
      <c r="A1263" s="26">
        <v>13369</v>
      </c>
      <c r="B1263" s="25" t="s">
        <v>6358</v>
      </c>
      <c r="C1263" s="26" t="s">
        <v>3997</v>
      </c>
      <c r="D1263" s="26" t="s">
        <v>4008</v>
      </c>
      <c r="E1263" s="26" t="s">
        <v>6359</v>
      </c>
      <c r="F1263" s="48"/>
    </row>
    <row r="1264" ht="60" spans="1:6">
      <c r="A1264" s="26">
        <v>13370</v>
      </c>
      <c r="B1264" s="25" t="s">
        <v>6360</v>
      </c>
      <c r="C1264" s="26" t="s">
        <v>3997</v>
      </c>
      <c r="D1264" s="26" t="s">
        <v>4008</v>
      </c>
      <c r="E1264" s="26" t="s">
        <v>6361</v>
      </c>
      <c r="F1264" s="49"/>
    </row>
    <row r="1265" ht="30" spans="1:6">
      <c r="A1265" s="26">
        <v>13279</v>
      </c>
      <c r="B1265" s="25" t="s">
        <v>6362</v>
      </c>
      <c r="C1265" s="26" t="s">
        <v>4118</v>
      </c>
      <c r="D1265" s="26" t="s">
        <v>4008</v>
      </c>
      <c r="E1265" s="26" t="s">
        <v>4663</v>
      </c>
      <c r="F1265" s="48"/>
    </row>
    <row r="1266" ht="30" spans="1:6">
      <c r="A1266" s="26">
        <v>11977</v>
      </c>
      <c r="B1266" s="25" t="s">
        <v>6363</v>
      </c>
      <c r="C1266" s="26" t="s">
        <v>3997</v>
      </c>
      <c r="D1266" s="26" t="s">
        <v>4008</v>
      </c>
      <c r="E1266" s="26" t="s">
        <v>6364</v>
      </c>
      <c r="F1266" s="49"/>
    </row>
    <row r="1267" ht="30" spans="1:6">
      <c r="A1267" s="26">
        <v>11975</v>
      </c>
      <c r="B1267" s="25" t="s">
        <v>6365</v>
      </c>
      <c r="C1267" s="26" t="s">
        <v>3997</v>
      </c>
      <c r="D1267" s="26" t="s">
        <v>4008</v>
      </c>
      <c r="E1267" s="26" t="s">
        <v>6366</v>
      </c>
      <c r="F1267" s="48"/>
    </row>
    <row r="1268" ht="45" spans="1:6">
      <c r="A1268" s="26">
        <v>39746</v>
      </c>
      <c r="B1268" s="25" t="s">
        <v>6367</v>
      </c>
      <c r="C1268" s="26" t="s">
        <v>3997</v>
      </c>
      <c r="D1268" s="26" t="s">
        <v>4008</v>
      </c>
      <c r="E1268" s="26" t="s">
        <v>6368</v>
      </c>
      <c r="F1268" s="49"/>
    </row>
    <row r="1269" ht="30" spans="1:6">
      <c r="A1269" s="26">
        <v>11976</v>
      </c>
      <c r="B1269" s="25" t="s">
        <v>6369</v>
      </c>
      <c r="C1269" s="26" t="s">
        <v>3997</v>
      </c>
      <c r="D1269" s="26" t="s">
        <v>4008</v>
      </c>
      <c r="E1269" s="26" t="s">
        <v>6370</v>
      </c>
      <c r="F1269" s="48"/>
    </row>
    <row r="1270" ht="45" spans="1:6">
      <c r="A1270" s="26">
        <v>1368</v>
      </c>
      <c r="B1270" s="25" t="s">
        <v>6371</v>
      </c>
      <c r="C1270" s="26" t="s">
        <v>3997</v>
      </c>
      <c r="D1270" s="26" t="s">
        <v>4019</v>
      </c>
      <c r="E1270" s="26" t="s">
        <v>6372</v>
      </c>
      <c r="F1270" s="49"/>
    </row>
    <row r="1271" ht="30" spans="1:6">
      <c r="A1271" s="26">
        <v>1367</v>
      </c>
      <c r="B1271" s="25" t="s">
        <v>6373</v>
      </c>
      <c r="C1271" s="26" t="s">
        <v>3997</v>
      </c>
      <c r="D1271" s="26" t="s">
        <v>3998</v>
      </c>
      <c r="E1271" s="26" t="s">
        <v>6374</v>
      </c>
      <c r="F1271" s="48"/>
    </row>
    <row r="1272" ht="30" spans="1:6">
      <c r="A1272" s="26">
        <v>7608</v>
      </c>
      <c r="B1272" s="25" t="s">
        <v>6375</v>
      </c>
      <c r="C1272" s="26" t="s">
        <v>3997</v>
      </c>
      <c r="D1272" s="26" t="s">
        <v>3998</v>
      </c>
      <c r="E1272" s="26" t="s">
        <v>6376</v>
      </c>
      <c r="F1272" s="49"/>
    </row>
    <row r="1273" ht="45" spans="1:6">
      <c r="A1273" s="26">
        <v>41900</v>
      </c>
      <c r="B1273" s="25" t="s">
        <v>6377</v>
      </c>
      <c r="C1273" s="26" t="s">
        <v>4118</v>
      </c>
      <c r="D1273" s="26" t="s">
        <v>4008</v>
      </c>
      <c r="E1273" s="26" t="s">
        <v>6378</v>
      </c>
      <c r="F1273" s="48"/>
    </row>
    <row r="1274" ht="45" spans="1:6">
      <c r="A1274" s="26">
        <v>41899</v>
      </c>
      <c r="B1274" s="25" t="s">
        <v>6379</v>
      </c>
      <c r="C1274" s="26" t="s">
        <v>6142</v>
      </c>
      <c r="D1274" s="26" t="s">
        <v>4008</v>
      </c>
      <c r="E1274" s="26" t="s">
        <v>6380</v>
      </c>
      <c r="F1274" s="49"/>
    </row>
    <row r="1275" spans="1:6">
      <c r="A1275" s="26">
        <v>1380</v>
      </c>
      <c r="B1275" s="25" t="s">
        <v>6381</v>
      </c>
      <c r="C1275" s="26" t="s">
        <v>4118</v>
      </c>
      <c r="D1275" s="26" t="s">
        <v>3998</v>
      </c>
      <c r="E1275" s="26" t="s">
        <v>5384</v>
      </c>
      <c r="F1275" s="48"/>
    </row>
    <row r="1276" ht="30" spans="1:6">
      <c r="A1276" s="26">
        <v>1375</v>
      </c>
      <c r="B1276" s="25" t="s">
        <v>6382</v>
      </c>
      <c r="C1276" s="26" t="s">
        <v>4118</v>
      </c>
      <c r="D1276" s="26" t="s">
        <v>3998</v>
      </c>
      <c r="E1276" s="26" t="s">
        <v>4226</v>
      </c>
      <c r="F1276" s="49"/>
    </row>
    <row r="1277" spans="1:6">
      <c r="A1277" s="26">
        <v>1379</v>
      </c>
      <c r="B1277" s="25" t="s">
        <v>6383</v>
      </c>
      <c r="C1277" s="26" t="s">
        <v>4118</v>
      </c>
      <c r="D1277" s="26" t="s">
        <v>3998</v>
      </c>
      <c r="E1277" s="26" t="s">
        <v>6384</v>
      </c>
      <c r="F1277" s="48"/>
    </row>
    <row r="1278" ht="30" spans="1:6">
      <c r="A1278" s="26">
        <v>10511</v>
      </c>
      <c r="B1278" s="25" t="s">
        <v>6385</v>
      </c>
      <c r="C1278" s="26" t="s">
        <v>6386</v>
      </c>
      <c r="D1278" s="26" t="s">
        <v>4019</v>
      </c>
      <c r="E1278" s="26" t="s">
        <v>4350</v>
      </c>
      <c r="F1278" s="49"/>
    </row>
    <row r="1279" ht="30" spans="1:6">
      <c r="A1279" s="26">
        <v>13284</v>
      </c>
      <c r="B1279" s="25" t="s">
        <v>6387</v>
      </c>
      <c r="C1279" s="26" t="s">
        <v>4118</v>
      </c>
      <c r="D1279" s="26" t="s">
        <v>3998</v>
      </c>
      <c r="E1279" s="26" t="s">
        <v>5273</v>
      </c>
      <c r="F1279" s="48"/>
    </row>
    <row r="1280" ht="30" spans="1:6">
      <c r="A1280" s="26">
        <v>25974</v>
      </c>
      <c r="B1280" s="25" t="s">
        <v>6388</v>
      </c>
      <c r="C1280" s="26" t="s">
        <v>4118</v>
      </c>
      <c r="D1280" s="26" t="s">
        <v>3998</v>
      </c>
      <c r="E1280" s="26" t="s">
        <v>4048</v>
      </c>
      <c r="F1280" s="49"/>
    </row>
    <row r="1281" spans="1:6">
      <c r="A1281" s="26">
        <v>1382</v>
      </c>
      <c r="B1281" s="25" t="s">
        <v>6389</v>
      </c>
      <c r="C1281" s="26" t="s">
        <v>6386</v>
      </c>
      <c r="D1281" s="26" t="s">
        <v>3998</v>
      </c>
      <c r="E1281" s="26" t="s">
        <v>6390</v>
      </c>
      <c r="F1281" s="48"/>
    </row>
    <row r="1282" spans="1:6">
      <c r="A1282" s="26">
        <v>34753</v>
      </c>
      <c r="B1282" s="25" t="s">
        <v>6391</v>
      </c>
      <c r="C1282" s="26" t="s">
        <v>4118</v>
      </c>
      <c r="D1282" s="26" t="s">
        <v>3998</v>
      </c>
      <c r="E1282" s="26" t="s">
        <v>4699</v>
      </c>
      <c r="F1282" s="49"/>
    </row>
    <row r="1283" ht="45" spans="1:6">
      <c r="A1283" s="26">
        <v>420</v>
      </c>
      <c r="B1283" s="25" t="s">
        <v>6392</v>
      </c>
      <c r="C1283" s="26" t="s">
        <v>3997</v>
      </c>
      <c r="D1283" s="26" t="s">
        <v>4008</v>
      </c>
      <c r="E1283" s="26" t="s">
        <v>6393</v>
      </c>
      <c r="F1283" s="48"/>
    </row>
    <row r="1284" ht="45" spans="1:6">
      <c r="A1284" s="26">
        <v>12327</v>
      </c>
      <c r="B1284" s="25" t="s">
        <v>6394</v>
      </c>
      <c r="C1284" s="26" t="s">
        <v>3997</v>
      </c>
      <c r="D1284" s="26" t="s">
        <v>4008</v>
      </c>
      <c r="E1284" s="26" t="s">
        <v>6395</v>
      </c>
      <c r="F1284" s="49"/>
    </row>
    <row r="1285" ht="45" spans="1:6">
      <c r="A1285" s="26">
        <v>36148</v>
      </c>
      <c r="B1285" s="25" t="s">
        <v>6396</v>
      </c>
      <c r="C1285" s="26" t="s">
        <v>3997</v>
      </c>
      <c r="D1285" s="26" t="s">
        <v>3998</v>
      </c>
      <c r="E1285" s="26" t="s">
        <v>5191</v>
      </c>
      <c r="F1285" s="48"/>
    </row>
    <row r="1286" spans="1:6">
      <c r="A1286" s="26">
        <v>12329</v>
      </c>
      <c r="B1286" s="25" t="s">
        <v>6397</v>
      </c>
      <c r="C1286" s="26" t="s">
        <v>4118</v>
      </c>
      <c r="D1286" s="26" t="s">
        <v>3998</v>
      </c>
      <c r="E1286" s="26" t="s">
        <v>6398</v>
      </c>
      <c r="F1286" s="49"/>
    </row>
    <row r="1287" ht="30" spans="1:6">
      <c r="A1287" s="26">
        <v>1339</v>
      </c>
      <c r="B1287" s="25" t="s">
        <v>6399</v>
      </c>
      <c r="C1287" s="26" t="s">
        <v>4118</v>
      </c>
      <c r="D1287" s="26" t="s">
        <v>3998</v>
      </c>
      <c r="E1287" s="26" t="s">
        <v>6400</v>
      </c>
      <c r="F1287" s="48"/>
    </row>
    <row r="1288" spans="1:6">
      <c r="A1288" s="26">
        <v>11849</v>
      </c>
      <c r="B1288" s="25" t="s">
        <v>6401</v>
      </c>
      <c r="C1288" s="26" t="s">
        <v>4121</v>
      </c>
      <c r="D1288" s="26" t="s">
        <v>3998</v>
      </c>
      <c r="E1288" s="26" t="s">
        <v>6402</v>
      </c>
      <c r="F1288" s="49"/>
    </row>
    <row r="1289" ht="45" spans="1:6">
      <c r="A1289" s="26">
        <v>37418</v>
      </c>
      <c r="B1289" s="25" t="s">
        <v>6403</v>
      </c>
      <c r="C1289" s="26" t="s">
        <v>3997</v>
      </c>
      <c r="D1289" s="26" t="s">
        <v>4008</v>
      </c>
      <c r="E1289" s="26" t="s">
        <v>6404</v>
      </c>
      <c r="F1289" s="48"/>
    </row>
    <row r="1290" ht="45" spans="1:6">
      <c r="A1290" s="26">
        <v>37419</v>
      </c>
      <c r="B1290" s="25" t="s">
        <v>6405</v>
      </c>
      <c r="C1290" s="26" t="s">
        <v>3997</v>
      </c>
      <c r="D1290" s="26" t="s">
        <v>4008</v>
      </c>
      <c r="E1290" s="26" t="s">
        <v>6406</v>
      </c>
      <c r="F1290" s="49"/>
    </row>
    <row r="1291" ht="45" spans="1:6">
      <c r="A1291" s="26">
        <v>1427</v>
      </c>
      <c r="B1291" s="25" t="s">
        <v>6407</v>
      </c>
      <c r="C1291" s="26" t="s">
        <v>3997</v>
      </c>
      <c r="D1291" s="26" t="s">
        <v>4008</v>
      </c>
      <c r="E1291" s="26" t="s">
        <v>6408</v>
      </c>
      <c r="F1291" s="48"/>
    </row>
    <row r="1292" ht="45" spans="1:6">
      <c r="A1292" s="26">
        <v>1402</v>
      </c>
      <c r="B1292" s="25" t="s">
        <v>6409</v>
      </c>
      <c r="C1292" s="26" t="s">
        <v>3997</v>
      </c>
      <c r="D1292" s="26" t="s">
        <v>4008</v>
      </c>
      <c r="E1292" s="26" t="s">
        <v>6410</v>
      </c>
      <c r="F1292" s="49"/>
    </row>
    <row r="1293" ht="45" spans="1:6">
      <c r="A1293" s="26">
        <v>1420</v>
      </c>
      <c r="B1293" s="25" t="s">
        <v>6411</v>
      </c>
      <c r="C1293" s="26" t="s">
        <v>3997</v>
      </c>
      <c r="D1293" s="26" t="s">
        <v>4008</v>
      </c>
      <c r="E1293" s="26" t="s">
        <v>6412</v>
      </c>
      <c r="F1293" s="48"/>
    </row>
    <row r="1294" ht="45" spans="1:6">
      <c r="A1294" s="26">
        <v>1419</v>
      </c>
      <c r="B1294" s="25" t="s">
        <v>6413</v>
      </c>
      <c r="C1294" s="26" t="s">
        <v>3997</v>
      </c>
      <c r="D1294" s="26" t="s">
        <v>4008</v>
      </c>
      <c r="E1294" s="26" t="s">
        <v>6414</v>
      </c>
      <c r="F1294" s="49"/>
    </row>
    <row r="1295" ht="45" spans="1:6">
      <c r="A1295" s="26">
        <v>1414</v>
      </c>
      <c r="B1295" s="25" t="s">
        <v>6415</v>
      </c>
      <c r="C1295" s="26" t="s">
        <v>3997</v>
      </c>
      <c r="D1295" s="26" t="s">
        <v>4008</v>
      </c>
      <c r="E1295" s="26" t="s">
        <v>6416</v>
      </c>
      <c r="F1295" s="48"/>
    </row>
    <row r="1296" ht="45" spans="1:6">
      <c r="A1296" s="26">
        <v>1413</v>
      </c>
      <c r="B1296" s="25" t="s">
        <v>6417</v>
      </c>
      <c r="C1296" s="26" t="s">
        <v>3997</v>
      </c>
      <c r="D1296" s="26" t="s">
        <v>4008</v>
      </c>
      <c r="E1296" s="26" t="s">
        <v>6418</v>
      </c>
      <c r="F1296" s="49"/>
    </row>
    <row r="1297" ht="45" spans="1:6">
      <c r="A1297" s="26">
        <v>1412</v>
      </c>
      <c r="B1297" s="25" t="s">
        <v>6419</v>
      </c>
      <c r="C1297" s="26" t="s">
        <v>3997</v>
      </c>
      <c r="D1297" s="26" t="s">
        <v>4008</v>
      </c>
      <c r="E1297" s="26" t="s">
        <v>6420</v>
      </c>
      <c r="F1297" s="48"/>
    </row>
    <row r="1298" ht="60" spans="1:6">
      <c r="A1298" s="26">
        <v>1411</v>
      </c>
      <c r="B1298" s="25" t="s">
        <v>6421</v>
      </c>
      <c r="C1298" s="26" t="s">
        <v>3997</v>
      </c>
      <c r="D1298" s="26" t="s">
        <v>4008</v>
      </c>
      <c r="E1298" s="26" t="s">
        <v>6422</v>
      </c>
      <c r="F1298" s="49"/>
    </row>
    <row r="1299" ht="60" spans="1:6">
      <c r="A1299" s="26">
        <v>1406</v>
      </c>
      <c r="B1299" s="25" t="s">
        <v>6423</v>
      </c>
      <c r="C1299" s="26" t="s">
        <v>3997</v>
      </c>
      <c r="D1299" s="26" t="s">
        <v>4008</v>
      </c>
      <c r="E1299" s="26" t="s">
        <v>6424</v>
      </c>
      <c r="F1299" s="48"/>
    </row>
    <row r="1300" ht="60" spans="1:6">
      <c r="A1300" s="26">
        <v>1407</v>
      </c>
      <c r="B1300" s="25" t="s">
        <v>6425</v>
      </c>
      <c r="C1300" s="26" t="s">
        <v>3997</v>
      </c>
      <c r="D1300" s="26" t="s">
        <v>4008</v>
      </c>
      <c r="E1300" s="26" t="s">
        <v>6426</v>
      </c>
      <c r="F1300" s="49"/>
    </row>
    <row r="1301" ht="60" spans="1:6">
      <c r="A1301" s="26">
        <v>1404</v>
      </c>
      <c r="B1301" s="25" t="s">
        <v>6427</v>
      </c>
      <c r="C1301" s="26" t="s">
        <v>3997</v>
      </c>
      <c r="D1301" s="26" t="s">
        <v>4008</v>
      </c>
      <c r="E1301" s="26" t="s">
        <v>6428</v>
      </c>
      <c r="F1301" s="48"/>
    </row>
    <row r="1302" ht="105" spans="1:6">
      <c r="A1302" s="26">
        <v>11281</v>
      </c>
      <c r="B1302" s="25" t="s">
        <v>6429</v>
      </c>
      <c r="C1302" s="26" t="s">
        <v>3997</v>
      </c>
      <c r="D1302" s="26" t="s">
        <v>4008</v>
      </c>
      <c r="E1302" s="26" t="s">
        <v>6430</v>
      </c>
      <c r="F1302" s="49"/>
    </row>
    <row r="1303" ht="120" spans="1:6">
      <c r="A1303" s="26">
        <v>40699</v>
      </c>
      <c r="B1303" s="25" t="s">
        <v>6431</v>
      </c>
      <c r="C1303" s="26" t="s">
        <v>3997</v>
      </c>
      <c r="D1303" s="26" t="s">
        <v>4008</v>
      </c>
      <c r="E1303" s="26" t="s">
        <v>6432</v>
      </c>
      <c r="F1303" s="48"/>
    </row>
    <row r="1304" ht="120" spans="1:6">
      <c r="A1304" s="26">
        <v>40701</v>
      </c>
      <c r="B1304" s="25" t="s">
        <v>6433</v>
      </c>
      <c r="C1304" s="26" t="s">
        <v>3997</v>
      </c>
      <c r="D1304" s="26" t="s">
        <v>4008</v>
      </c>
      <c r="E1304" s="26" t="s">
        <v>6434</v>
      </c>
      <c r="F1304" s="49"/>
    </row>
    <row r="1305" ht="120" spans="1:6">
      <c r="A1305" s="26">
        <v>1442</v>
      </c>
      <c r="B1305" s="25" t="s">
        <v>6435</v>
      </c>
      <c r="C1305" s="26" t="s">
        <v>3997</v>
      </c>
      <c r="D1305" s="26" t="s">
        <v>4008</v>
      </c>
      <c r="E1305" s="26" t="s">
        <v>6436</v>
      </c>
      <c r="F1305" s="48"/>
    </row>
    <row r="1306" ht="120" spans="1:6">
      <c r="A1306" s="26">
        <v>13457</v>
      </c>
      <c r="B1306" s="25" t="s">
        <v>6437</v>
      </c>
      <c r="C1306" s="26" t="s">
        <v>3997</v>
      </c>
      <c r="D1306" s="26" t="s">
        <v>4008</v>
      </c>
      <c r="E1306" s="26" t="s">
        <v>6438</v>
      </c>
      <c r="F1306" s="49"/>
    </row>
    <row r="1307" ht="120" spans="1:6">
      <c r="A1307" s="26">
        <v>40700</v>
      </c>
      <c r="B1307" s="25" t="s">
        <v>6439</v>
      </c>
      <c r="C1307" s="26" t="s">
        <v>3997</v>
      </c>
      <c r="D1307" s="26" t="s">
        <v>4008</v>
      </c>
      <c r="E1307" s="26" t="s">
        <v>6440</v>
      </c>
      <c r="F1307" s="48"/>
    </row>
    <row r="1308" ht="45" spans="1:6">
      <c r="A1308" s="26">
        <v>13458</v>
      </c>
      <c r="B1308" s="25" t="s">
        <v>6441</v>
      </c>
      <c r="C1308" s="26" t="s">
        <v>3997</v>
      </c>
      <c r="D1308" s="26" t="s">
        <v>4008</v>
      </c>
      <c r="E1308" s="26" t="s">
        <v>6442</v>
      </c>
      <c r="F1308" s="49"/>
    </row>
    <row r="1309" ht="45" spans="1:6">
      <c r="A1309" s="26">
        <v>36524</v>
      </c>
      <c r="B1309" s="25" t="s">
        <v>6443</v>
      </c>
      <c r="C1309" s="26" t="s">
        <v>3997</v>
      </c>
      <c r="D1309" s="26" t="s">
        <v>4008</v>
      </c>
      <c r="E1309" s="26" t="s">
        <v>6444</v>
      </c>
      <c r="F1309" s="48"/>
    </row>
    <row r="1310" ht="45" spans="1:6">
      <c r="A1310" s="26">
        <v>36526</v>
      </c>
      <c r="B1310" s="25" t="s">
        <v>6445</v>
      </c>
      <c r="C1310" s="26" t="s">
        <v>3997</v>
      </c>
      <c r="D1310" s="26" t="s">
        <v>4008</v>
      </c>
      <c r="E1310" s="26" t="s">
        <v>6446</v>
      </c>
      <c r="F1310" s="49"/>
    </row>
    <row r="1311" ht="45" spans="1:6">
      <c r="A1311" s="26">
        <v>36523</v>
      </c>
      <c r="B1311" s="25" t="s">
        <v>6447</v>
      </c>
      <c r="C1311" s="26" t="s">
        <v>3997</v>
      </c>
      <c r="D1311" s="26" t="s">
        <v>4008</v>
      </c>
      <c r="E1311" s="26" t="s">
        <v>6448</v>
      </c>
      <c r="F1311" s="48"/>
    </row>
    <row r="1312" ht="45" spans="1:6">
      <c r="A1312" s="26">
        <v>36527</v>
      </c>
      <c r="B1312" s="25" t="s">
        <v>6449</v>
      </c>
      <c r="C1312" s="26" t="s">
        <v>3997</v>
      </c>
      <c r="D1312" s="26" t="s">
        <v>4008</v>
      </c>
      <c r="E1312" s="26" t="s">
        <v>6450</v>
      </c>
      <c r="F1312" s="49"/>
    </row>
    <row r="1313" ht="45" spans="1:6">
      <c r="A1313" s="26">
        <v>13803</v>
      </c>
      <c r="B1313" s="25" t="s">
        <v>6451</v>
      </c>
      <c r="C1313" s="26" t="s">
        <v>3997</v>
      </c>
      <c r="D1313" s="26" t="s">
        <v>4008</v>
      </c>
      <c r="E1313" s="26" t="s">
        <v>6452</v>
      </c>
      <c r="F1313" s="48"/>
    </row>
    <row r="1314" ht="45" spans="1:6">
      <c r="A1314" s="26">
        <v>38642</v>
      </c>
      <c r="B1314" s="25" t="s">
        <v>6453</v>
      </c>
      <c r="C1314" s="26" t="s">
        <v>3997</v>
      </c>
      <c r="D1314" s="26" t="s">
        <v>4008</v>
      </c>
      <c r="E1314" s="26" t="s">
        <v>6454</v>
      </c>
      <c r="F1314" s="49"/>
    </row>
    <row r="1315" ht="45" spans="1:6">
      <c r="A1315" s="26">
        <v>36522</v>
      </c>
      <c r="B1315" s="25" t="s">
        <v>6455</v>
      </c>
      <c r="C1315" s="26" t="s">
        <v>3997</v>
      </c>
      <c r="D1315" s="26" t="s">
        <v>4008</v>
      </c>
      <c r="E1315" s="26" t="s">
        <v>6456</v>
      </c>
      <c r="F1315" s="48"/>
    </row>
    <row r="1316" ht="45" spans="1:6">
      <c r="A1316" s="26">
        <v>36525</v>
      </c>
      <c r="B1316" s="25" t="s">
        <v>6457</v>
      </c>
      <c r="C1316" s="26" t="s">
        <v>3997</v>
      </c>
      <c r="D1316" s="26" t="s">
        <v>4008</v>
      </c>
      <c r="E1316" s="26" t="s">
        <v>6458</v>
      </c>
      <c r="F1316" s="49"/>
    </row>
    <row r="1317" ht="60" spans="1:6">
      <c r="A1317" s="26">
        <v>41991</v>
      </c>
      <c r="B1317" s="25" t="s">
        <v>6459</v>
      </c>
      <c r="C1317" s="26" t="s">
        <v>3997</v>
      </c>
      <c r="D1317" s="26" t="s">
        <v>4008</v>
      </c>
      <c r="E1317" s="26" t="s">
        <v>6460</v>
      </c>
      <c r="F1317" s="48"/>
    </row>
    <row r="1318" ht="45" spans="1:6">
      <c r="A1318" s="26">
        <v>34348</v>
      </c>
      <c r="B1318" s="25" t="s">
        <v>6461</v>
      </c>
      <c r="C1318" s="26" t="s">
        <v>4111</v>
      </c>
      <c r="D1318" s="26" t="s">
        <v>3998</v>
      </c>
      <c r="E1318" s="26" t="s">
        <v>6462</v>
      </c>
      <c r="F1318" s="49"/>
    </row>
    <row r="1319" ht="45" spans="1:6">
      <c r="A1319" s="26">
        <v>34347</v>
      </c>
      <c r="B1319" s="25" t="s">
        <v>6463</v>
      </c>
      <c r="C1319" s="26" t="s">
        <v>4111</v>
      </c>
      <c r="D1319" s="26" t="s">
        <v>3998</v>
      </c>
      <c r="E1319" s="26" t="s">
        <v>6464</v>
      </c>
      <c r="F1319" s="48"/>
    </row>
    <row r="1320" ht="45" spans="1:6">
      <c r="A1320" s="26">
        <v>11146</v>
      </c>
      <c r="B1320" s="25" t="s">
        <v>6465</v>
      </c>
      <c r="C1320" s="26" t="s">
        <v>4018</v>
      </c>
      <c r="D1320" s="26" t="s">
        <v>3998</v>
      </c>
      <c r="E1320" s="26" t="s">
        <v>6466</v>
      </c>
      <c r="F1320" s="49"/>
    </row>
    <row r="1321" ht="45" spans="1:6">
      <c r="A1321" s="26">
        <v>11147</v>
      </c>
      <c r="B1321" s="25" t="s">
        <v>6467</v>
      </c>
      <c r="C1321" s="26" t="s">
        <v>4018</v>
      </c>
      <c r="D1321" s="26" t="s">
        <v>3998</v>
      </c>
      <c r="E1321" s="26" t="s">
        <v>6468</v>
      </c>
      <c r="F1321" s="48"/>
    </row>
    <row r="1322" ht="45" spans="1:6">
      <c r="A1322" s="26">
        <v>34872</v>
      </c>
      <c r="B1322" s="25" t="s">
        <v>6469</v>
      </c>
      <c r="C1322" s="26" t="s">
        <v>4018</v>
      </c>
      <c r="D1322" s="26" t="s">
        <v>3998</v>
      </c>
      <c r="E1322" s="26" t="s">
        <v>6470</v>
      </c>
      <c r="F1322" s="49"/>
    </row>
    <row r="1323" ht="45" spans="1:6">
      <c r="A1323" s="26">
        <v>34491</v>
      </c>
      <c r="B1323" s="25" t="s">
        <v>6471</v>
      </c>
      <c r="C1323" s="26" t="s">
        <v>4018</v>
      </c>
      <c r="D1323" s="26" t="s">
        <v>3998</v>
      </c>
      <c r="E1323" s="26" t="s">
        <v>6472</v>
      </c>
      <c r="F1323" s="48"/>
    </row>
    <row r="1324" ht="60" spans="1:6">
      <c r="A1324" s="26">
        <v>34770</v>
      </c>
      <c r="B1324" s="25" t="s">
        <v>6473</v>
      </c>
      <c r="C1324" s="26" t="s">
        <v>6142</v>
      </c>
      <c r="D1324" s="26" t="s">
        <v>4008</v>
      </c>
      <c r="E1324" s="26" t="s">
        <v>6474</v>
      </c>
      <c r="F1324" s="49"/>
    </row>
    <row r="1325" ht="60" spans="1:6">
      <c r="A1325" s="26">
        <v>1518</v>
      </c>
      <c r="B1325" s="25" t="s">
        <v>6475</v>
      </c>
      <c r="C1325" s="26" t="s">
        <v>6142</v>
      </c>
      <c r="D1325" s="26" t="s">
        <v>4008</v>
      </c>
      <c r="E1325" s="26" t="s">
        <v>6476</v>
      </c>
      <c r="F1325" s="48"/>
    </row>
    <row r="1326" ht="60" spans="1:6">
      <c r="A1326" s="26">
        <v>41965</v>
      </c>
      <c r="B1326" s="25" t="s">
        <v>6477</v>
      </c>
      <c r="C1326" s="26" t="s">
        <v>6142</v>
      </c>
      <c r="D1326" s="26" t="s">
        <v>4008</v>
      </c>
      <c r="E1326" s="26" t="s">
        <v>6478</v>
      </c>
      <c r="F1326" s="49"/>
    </row>
    <row r="1327" ht="60" spans="1:6">
      <c r="A1327" s="26">
        <v>34492</v>
      </c>
      <c r="B1327" s="25" t="s">
        <v>6479</v>
      </c>
      <c r="C1327" s="26" t="s">
        <v>4018</v>
      </c>
      <c r="D1327" s="26" t="s">
        <v>3998</v>
      </c>
      <c r="E1327" s="26" t="s">
        <v>6480</v>
      </c>
      <c r="F1327" s="48"/>
    </row>
    <row r="1328" ht="60" spans="1:6">
      <c r="A1328" s="26">
        <v>1524</v>
      </c>
      <c r="B1328" s="25" t="s">
        <v>6481</v>
      </c>
      <c r="C1328" s="26" t="s">
        <v>4018</v>
      </c>
      <c r="D1328" s="26" t="s">
        <v>4019</v>
      </c>
      <c r="E1328" s="26" t="s">
        <v>6482</v>
      </c>
      <c r="F1328" s="49"/>
    </row>
    <row r="1329" ht="60" spans="1:6">
      <c r="A1329" s="26">
        <v>38404</v>
      </c>
      <c r="B1329" s="25" t="s">
        <v>6483</v>
      </c>
      <c r="C1329" s="26" t="s">
        <v>4018</v>
      </c>
      <c r="D1329" s="26" t="s">
        <v>3998</v>
      </c>
      <c r="E1329" s="26" t="s">
        <v>6484</v>
      </c>
      <c r="F1329" s="48"/>
    </row>
    <row r="1330" ht="60" spans="1:6">
      <c r="A1330" s="26">
        <v>39849</v>
      </c>
      <c r="B1330" s="25" t="s">
        <v>6485</v>
      </c>
      <c r="C1330" s="26" t="s">
        <v>4018</v>
      </c>
      <c r="D1330" s="26" t="s">
        <v>3998</v>
      </c>
      <c r="E1330" s="26" t="s">
        <v>6486</v>
      </c>
      <c r="F1330" s="49"/>
    </row>
    <row r="1331" ht="60" spans="1:6">
      <c r="A1331" s="26">
        <v>38464</v>
      </c>
      <c r="B1331" s="25" t="s">
        <v>6487</v>
      </c>
      <c r="C1331" s="26" t="s">
        <v>4018</v>
      </c>
      <c r="D1331" s="26" t="s">
        <v>3998</v>
      </c>
      <c r="E1331" s="26" t="s">
        <v>6488</v>
      </c>
      <c r="F1331" s="48"/>
    </row>
    <row r="1332" ht="60" spans="1:6">
      <c r="A1332" s="26">
        <v>34493</v>
      </c>
      <c r="B1332" s="25" t="s">
        <v>6489</v>
      </c>
      <c r="C1332" s="26" t="s">
        <v>4018</v>
      </c>
      <c r="D1332" s="26" t="s">
        <v>3998</v>
      </c>
      <c r="E1332" s="26" t="s">
        <v>6490</v>
      </c>
      <c r="F1332" s="49"/>
    </row>
    <row r="1333" ht="60" spans="1:6">
      <c r="A1333" s="26">
        <v>1527</v>
      </c>
      <c r="B1333" s="25" t="s">
        <v>6491</v>
      </c>
      <c r="C1333" s="26" t="s">
        <v>4018</v>
      </c>
      <c r="D1333" s="26" t="s">
        <v>3998</v>
      </c>
      <c r="E1333" s="26" t="s">
        <v>6492</v>
      </c>
      <c r="F1333" s="48"/>
    </row>
    <row r="1334" ht="60" spans="1:6">
      <c r="A1334" s="26">
        <v>38405</v>
      </c>
      <c r="B1334" s="25" t="s">
        <v>6493</v>
      </c>
      <c r="C1334" s="26" t="s">
        <v>4018</v>
      </c>
      <c r="D1334" s="26" t="s">
        <v>3998</v>
      </c>
      <c r="E1334" s="26" t="s">
        <v>6494</v>
      </c>
      <c r="F1334" s="49"/>
    </row>
    <row r="1335" ht="60" spans="1:6">
      <c r="A1335" s="26">
        <v>38408</v>
      </c>
      <c r="B1335" s="25" t="s">
        <v>6495</v>
      </c>
      <c r="C1335" s="26" t="s">
        <v>4018</v>
      </c>
      <c r="D1335" s="26" t="s">
        <v>3998</v>
      </c>
      <c r="E1335" s="26" t="s">
        <v>6496</v>
      </c>
      <c r="F1335" s="48"/>
    </row>
    <row r="1336" ht="60" spans="1:6">
      <c r="A1336" s="26">
        <v>34494</v>
      </c>
      <c r="B1336" s="25" t="s">
        <v>6497</v>
      </c>
      <c r="C1336" s="26" t="s">
        <v>4018</v>
      </c>
      <c r="D1336" s="26" t="s">
        <v>3998</v>
      </c>
      <c r="E1336" s="26" t="s">
        <v>6498</v>
      </c>
      <c r="F1336" s="49"/>
    </row>
    <row r="1337" ht="60" spans="1:6">
      <c r="A1337" s="26">
        <v>1525</v>
      </c>
      <c r="B1337" s="25" t="s">
        <v>6499</v>
      </c>
      <c r="C1337" s="26" t="s">
        <v>4018</v>
      </c>
      <c r="D1337" s="26" t="s">
        <v>3998</v>
      </c>
      <c r="E1337" s="26" t="s">
        <v>6500</v>
      </c>
      <c r="F1337" s="48"/>
    </row>
    <row r="1338" ht="60" spans="1:6">
      <c r="A1338" s="26">
        <v>38406</v>
      </c>
      <c r="B1338" s="25" t="s">
        <v>6501</v>
      </c>
      <c r="C1338" s="26" t="s">
        <v>4018</v>
      </c>
      <c r="D1338" s="26" t="s">
        <v>3998</v>
      </c>
      <c r="E1338" s="26" t="s">
        <v>6502</v>
      </c>
      <c r="F1338" s="49"/>
    </row>
    <row r="1339" ht="60" spans="1:6">
      <c r="A1339" s="26">
        <v>38409</v>
      </c>
      <c r="B1339" s="25" t="s">
        <v>6503</v>
      </c>
      <c r="C1339" s="26" t="s">
        <v>4018</v>
      </c>
      <c r="D1339" s="26" t="s">
        <v>3998</v>
      </c>
      <c r="E1339" s="26" t="s">
        <v>6504</v>
      </c>
      <c r="F1339" s="48"/>
    </row>
    <row r="1340" ht="60" spans="1:6">
      <c r="A1340" s="26">
        <v>34495</v>
      </c>
      <c r="B1340" s="25" t="s">
        <v>6505</v>
      </c>
      <c r="C1340" s="26" t="s">
        <v>4018</v>
      </c>
      <c r="D1340" s="26" t="s">
        <v>3998</v>
      </c>
      <c r="E1340" s="26" t="s">
        <v>6506</v>
      </c>
      <c r="F1340" s="49"/>
    </row>
    <row r="1341" ht="60" spans="1:6">
      <c r="A1341" s="26">
        <v>11145</v>
      </c>
      <c r="B1341" s="25" t="s">
        <v>6507</v>
      </c>
      <c r="C1341" s="26" t="s">
        <v>4018</v>
      </c>
      <c r="D1341" s="26" t="s">
        <v>3998</v>
      </c>
      <c r="E1341" s="26" t="s">
        <v>6508</v>
      </c>
      <c r="F1341" s="48"/>
    </row>
    <row r="1342" ht="60" spans="1:6">
      <c r="A1342" s="26">
        <v>34496</v>
      </c>
      <c r="B1342" s="25" t="s">
        <v>6509</v>
      </c>
      <c r="C1342" s="26" t="s">
        <v>4018</v>
      </c>
      <c r="D1342" s="26" t="s">
        <v>3998</v>
      </c>
      <c r="E1342" s="26" t="s">
        <v>6510</v>
      </c>
      <c r="F1342" s="49"/>
    </row>
    <row r="1343" ht="60" spans="1:6">
      <c r="A1343" s="26">
        <v>34479</v>
      </c>
      <c r="B1343" s="25" t="s">
        <v>6511</v>
      </c>
      <c r="C1343" s="26" t="s">
        <v>4018</v>
      </c>
      <c r="D1343" s="26" t="s">
        <v>3998</v>
      </c>
      <c r="E1343" s="26" t="s">
        <v>6512</v>
      </c>
      <c r="F1343" s="48"/>
    </row>
    <row r="1344" ht="60" spans="1:6">
      <c r="A1344" s="26">
        <v>34481</v>
      </c>
      <c r="B1344" s="25" t="s">
        <v>6513</v>
      </c>
      <c r="C1344" s="26" t="s">
        <v>4018</v>
      </c>
      <c r="D1344" s="26" t="s">
        <v>3998</v>
      </c>
      <c r="E1344" s="26" t="s">
        <v>6514</v>
      </c>
      <c r="F1344" s="49"/>
    </row>
    <row r="1345" ht="60" spans="1:6">
      <c r="A1345" s="26">
        <v>34483</v>
      </c>
      <c r="B1345" s="25" t="s">
        <v>6515</v>
      </c>
      <c r="C1345" s="26" t="s">
        <v>4018</v>
      </c>
      <c r="D1345" s="26" t="s">
        <v>3998</v>
      </c>
      <c r="E1345" s="26" t="s">
        <v>6516</v>
      </c>
      <c r="F1345" s="48"/>
    </row>
    <row r="1346" ht="60" spans="1:6">
      <c r="A1346" s="26">
        <v>34485</v>
      </c>
      <c r="B1346" s="25" t="s">
        <v>6517</v>
      </c>
      <c r="C1346" s="26" t="s">
        <v>4018</v>
      </c>
      <c r="D1346" s="26" t="s">
        <v>3998</v>
      </c>
      <c r="E1346" s="26" t="s">
        <v>6518</v>
      </c>
      <c r="F1346" s="49"/>
    </row>
    <row r="1347" ht="60" spans="1:6">
      <c r="A1347" s="26">
        <v>34497</v>
      </c>
      <c r="B1347" s="25" t="s">
        <v>6519</v>
      </c>
      <c r="C1347" s="26" t="s">
        <v>4018</v>
      </c>
      <c r="D1347" s="26" t="s">
        <v>3998</v>
      </c>
      <c r="E1347" s="26" t="s">
        <v>6520</v>
      </c>
      <c r="F1347" s="48"/>
    </row>
    <row r="1348" ht="60" spans="1:6">
      <c r="A1348" s="26">
        <v>14041</v>
      </c>
      <c r="B1348" s="25" t="s">
        <v>6521</v>
      </c>
      <c r="C1348" s="26" t="s">
        <v>4018</v>
      </c>
      <c r="D1348" s="26" t="s">
        <v>3998</v>
      </c>
      <c r="E1348" s="26" t="s">
        <v>6522</v>
      </c>
      <c r="F1348" s="49"/>
    </row>
    <row r="1349" ht="60" spans="1:6">
      <c r="A1349" s="26">
        <v>1523</v>
      </c>
      <c r="B1349" s="25" t="s">
        <v>6523</v>
      </c>
      <c r="C1349" s="26" t="s">
        <v>4018</v>
      </c>
      <c r="D1349" s="26" t="s">
        <v>3998</v>
      </c>
      <c r="E1349" s="26" t="s">
        <v>6524</v>
      </c>
      <c r="F1349" s="48"/>
    </row>
    <row r="1350" ht="45" spans="1:6">
      <c r="A1350" s="26">
        <v>14052</v>
      </c>
      <c r="B1350" s="25" t="s">
        <v>6525</v>
      </c>
      <c r="C1350" s="26" t="s">
        <v>3997</v>
      </c>
      <c r="D1350" s="26" t="s">
        <v>3998</v>
      </c>
      <c r="E1350" s="26" t="s">
        <v>6526</v>
      </c>
      <c r="F1350" s="49"/>
    </row>
    <row r="1351" ht="45" spans="1:6">
      <c r="A1351" s="26">
        <v>14054</v>
      </c>
      <c r="B1351" s="25" t="s">
        <v>6527</v>
      </c>
      <c r="C1351" s="26" t="s">
        <v>3997</v>
      </c>
      <c r="D1351" s="26" t="s">
        <v>3998</v>
      </c>
      <c r="E1351" s="26" t="s">
        <v>6528</v>
      </c>
      <c r="F1351" s="48"/>
    </row>
    <row r="1352" ht="45" spans="1:6">
      <c r="A1352" s="26">
        <v>14053</v>
      </c>
      <c r="B1352" s="25" t="s">
        <v>6529</v>
      </c>
      <c r="C1352" s="26" t="s">
        <v>3997</v>
      </c>
      <c r="D1352" s="26" t="s">
        <v>3998</v>
      </c>
      <c r="E1352" s="26" t="s">
        <v>4838</v>
      </c>
      <c r="F1352" s="49"/>
    </row>
    <row r="1353" ht="45" spans="1:6">
      <c r="A1353" s="26">
        <v>2558</v>
      </c>
      <c r="B1353" s="25" t="s">
        <v>6530</v>
      </c>
      <c r="C1353" s="26" t="s">
        <v>3997</v>
      </c>
      <c r="D1353" s="26" t="s">
        <v>3998</v>
      </c>
      <c r="E1353" s="26" t="s">
        <v>6531</v>
      </c>
      <c r="F1353" s="48"/>
    </row>
    <row r="1354" ht="45" spans="1:6">
      <c r="A1354" s="26">
        <v>2560</v>
      </c>
      <c r="B1354" s="25" t="s">
        <v>6532</v>
      </c>
      <c r="C1354" s="26" t="s">
        <v>3997</v>
      </c>
      <c r="D1354" s="26" t="s">
        <v>3998</v>
      </c>
      <c r="E1354" s="26" t="s">
        <v>6533</v>
      </c>
      <c r="F1354" s="49"/>
    </row>
    <row r="1355" ht="45" spans="1:6">
      <c r="A1355" s="26">
        <v>2559</v>
      </c>
      <c r="B1355" s="25" t="s">
        <v>6534</v>
      </c>
      <c r="C1355" s="26" t="s">
        <v>3997</v>
      </c>
      <c r="D1355" s="26" t="s">
        <v>4019</v>
      </c>
      <c r="E1355" s="26" t="s">
        <v>6535</v>
      </c>
      <c r="F1355" s="48"/>
    </row>
    <row r="1356" ht="45" spans="1:6">
      <c r="A1356" s="26">
        <v>2592</v>
      </c>
      <c r="B1356" s="25" t="s">
        <v>6536</v>
      </c>
      <c r="C1356" s="26" t="s">
        <v>3997</v>
      </c>
      <c r="D1356" s="26" t="s">
        <v>3998</v>
      </c>
      <c r="E1356" s="26" t="s">
        <v>6537</v>
      </c>
      <c r="F1356" s="49"/>
    </row>
    <row r="1357" ht="45" spans="1:6">
      <c r="A1357" s="26">
        <v>2566</v>
      </c>
      <c r="B1357" s="25" t="s">
        <v>6538</v>
      </c>
      <c r="C1357" s="26" t="s">
        <v>3997</v>
      </c>
      <c r="D1357" s="26" t="s">
        <v>3998</v>
      </c>
      <c r="E1357" s="26" t="s">
        <v>6539</v>
      </c>
      <c r="F1357" s="48"/>
    </row>
    <row r="1358" ht="45" spans="1:6">
      <c r="A1358" s="26">
        <v>2589</v>
      </c>
      <c r="B1358" s="25" t="s">
        <v>6540</v>
      </c>
      <c r="C1358" s="26" t="s">
        <v>3997</v>
      </c>
      <c r="D1358" s="26" t="s">
        <v>3998</v>
      </c>
      <c r="E1358" s="26" t="s">
        <v>6541</v>
      </c>
      <c r="F1358" s="49"/>
    </row>
    <row r="1359" ht="45" spans="1:6">
      <c r="A1359" s="26">
        <v>2591</v>
      </c>
      <c r="B1359" s="25" t="s">
        <v>6542</v>
      </c>
      <c r="C1359" s="26" t="s">
        <v>3997</v>
      </c>
      <c r="D1359" s="26" t="s">
        <v>3998</v>
      </c>
      <c r="E1359" s="26" t="s">
        <v>6543</v>
      </c>
      <c r="F1359" s="48"/>
    </row>
    <row r="1360" ht="45" spans="1:6">
      <c r="A1360" s="26">
        <v>2590</v>
      </c>
      <c r="B1360" s="25" t="s">
        <v>6544</v>
      </c>
      <c r="C1360" s="26" t="s">
        <v>3997</v>
      </c>
      <c r="D1360" s="26" t="s">
        <v>3998</v>
      </c>
      <c r="E1360" s="26" t="s">
        <v>6545</v>
      </c>
      <c r="F1360" s="49"/>
    </row>
    <row r="1361" ht="45" spans="1:6">
      <c r="A1361" s="26">
        <v>2567</v>
      </c>
      <c r="B1361" s="25" t="s">
        <v>6546</v>
      </c>
      <c r="C1361" s="26" t="s">
        <v>3997</v>
      </c>
      <c r="D1361" s="26" t="s">
        <v>3998</v>
      </c>
      <c r="E1361" s="26" t="s">
        <v>6547</v>
      </c>
      <c r="F1361" s="48"/>
    </row>
    <row r="1362" ht="45" spans="1:6">
      <c r="A1362" s="26">
        <v>2565</v>
      </c>
      <c r="B1362" s="25" t="s">
        <v>6548</v>
      </c>
      <c r="C1362" s="26" t="s">
        <v>3997</v>
      </c>
      <c r="D1362" s="26" t="s">
        <v>3998</v>
      </c>
      <c r="E1362" s="26" t="s">
        <v>5641</v>
      </c>
      <c r="F1362" s="49"/>
    </row>
    <row r="1363" ht="45" spans="1:6">
      <c r="A1363" s="26">
        <v>2568</v>
      </c>
      <c r="B1363" s="25" t="s">
        <v>6549</v>
      </c>
      <c r="C1363" s="26" t="s">
        <v>3997</v>
      </c>
      <c r="D1363" s="26" t="s">
        <v>3998</v>
      </c>
      <c r="E1363" s="26" t="s">
        <v>6550</v>
      </c>
      <c r="F1363" s="48"/>
    </row>
    <row r="1364" ht="45" spans="1:6">
      <c r="A1364" s="26">
        <v>2594</v>
      </c>
      <c r="B1364" s="25" t="s">
        <v>6551</v>
      </c>
      <c r="C1364" s="26" t="s">
        <v>3997</v>
      </c>
      <c r="D1364" s="26" t="s">
        <v>3998</v>
      </c>
      <c r="E1364" s="26" t="s">
        <v>6552</v>
      </c>
      <c r="F1364" s="49"/>
    </row>
    <row r="1365" ht="45" spans="1:6">
      <c r="A1365" s="26">
        <v>2587</v>
      </c>
      <c r="B1365" s="25" t="s">
        <v>6553</v>
      </c>
      <c r="C1365" s="26" t="s">
        <v>3997</v>
      </c>
      <c r="D1365" s="26" t="s">
        <v>3998</v>
      </c>
      <c r="E1365" s="26" t="s">
        <v>6554</v>
      </c>
      <c r="F1365" s="48"/>
    </row>
    <row r="1366" ht="45" spans="1:6">
      <c r="A1366" s="26">
        <v>2588</v>
      </c>
      <c r="B1366" s="25" t="s">
        <v>6555</v>
      </c>
      <c r="C1366" s="26" t="s">
        <v>3997</v>
      </c>
      <c r="D1366" s="26" t="s">
        <v>3998</v>
      </c>
      <c r="E1366" s="26" t="s">
        <v>6556</v>
      </c>
      <c r="F1366" s="49"/>
    </row>
    <row r="1367" ht="45" spans="1:6">
      <c r="A1367" s="26">
        <v>2569</v>
      </c>
      <c r="B1367" s="25" t="s">
        <v>6557</v>
      </c>
      <c r="C1367" s="26" t="s">
        <v>3997</v>
      </c>
      <c r="D1367" s="26" t="s">
        <v>3998</v>
      </c>
      <c r="E1367" s="26" t="s">
        <v>6558</v>
      </c>
      <c r="F1367" s="48"/>
    </row>
    <row r="1368" ht="45" spans="1:6">
      <c r="A1368" s="26">
        <v>2570</v>
      </c>
      <c r="B1368" s="25" t="s">
        <v>6559</v>
      </c>
      <c r="C1368" s="26" t="s">
        <v>3997</v>
      </c>
      <c r="D1368" s="26" t="s">
        <v>3998</v>
      </c>
      <c r="E1368" s="26" t="s">
        <v>4439</v>
      </c>
      <c r="F1368" s="49"/>
    </row>
    <row r="1369" ht="45" spans="1:6">
      <c r="A1369" s="26">
        <v>2571</v>
      </c>
      <c r="B1369" s="25" t="s">
        <v>6560</v>
      </c>
      <c r="C1369" s="26" t="s">
        <v>3997</v>
      </c>
      <c r="D1369" s="26" t="s">
        <v>3998</v>
      </c>
      <c r="E1369" s="26" t="s">
        <v>6561</v>
      </c>
      <c r="F1369" s="48"/>
    </row>
    <row r="1370" ht="45" spans="1:6">
      <c r="A1370" s="26">
        <v>2593</v>
      </c>
      <c r="B1370" s="25" t="s">
        <v>6562</v>
      </c>
      <c r="C1370" s="26" t="s">
        <v>3997</v>
      </c>
      <c r="D1370" s="26" t="s">
        <v>3998</v>
      </c>
      <c r="E1370" s="26" t="s">
        <v>6563</v>
      </c>
      <c r="F1370" s="49"/>
    </row>
    <row r="1371" ht="45" spans="1:6">
      <c r="A1371" s="26">
        <v>2572</v>
      </c>
      <c r="B1371" s="25" t="s">
        <v>6564</v>
      </c>
      <c r="C1371" s="26" t="s">
        <v>3997</v>
      </c>
      <c r="D1371" s="26" t="s">
        <v>3998</v>
      </c>
      <c r="E1371" s="26" t="s">
        <v>6565</v>
      </c>
      <c r="F1371" s="48"/>
    </row>
    <row r="1372" ht="45" spans="1:6">
      <c r="A1372" s="26">
        <v>2595</v>
      </c>
      <c r="B1372" s="25" t="s">
        <v>6566</v>
      </c>
      <c r="C1372" s="26" t="s">
        <v>3997</v>
      </c>
      <c r="D1372" s="26" t="s">
        <v>3998</v>
      </c>
      <c r="E1372" s="26" t="s">
        <v>6567</v>
      </c>
      <c r="F1372" s="49"/>
    </row>
    <row r="1373" ht="45" spans="1:6">
      <c r="A1373" s="26">
        <v>2576</v>
      </c>
      <c r="B1373" s="25" t="s">
        <v>6568</v>
      </c>
      <c r="C1373" s="26" t="s">
        <v>3997</v>
      </c>
      <c r="D1373" s="26" t="s">
        <v>3998</v>
      </c>
      <c r="E1373" s="26" t="s">
        <v>6569</v>
      </c>
      <c r="F1373" s="48"/>
    </row>
    <row r="1374" ht="45" spans="1:6">
      <c r="A1374" s="26">
        <v>2575</v>
      </c>
      <c r="B1374" s="25" t="s">
        <v>6570</v>
      </c>
      <c r="C1374" s="26" t="s">
        <v>3997</v>
      </c>
      <c r="D1374" s="26" t="s">
        <v>3998</v>
      </c>
      <c r="E1374" s="26" t="s">
        <v>4350</v>
      </c>
      <c r="F1374" s="49"/>
    </row>
    <row r="1375" ht="45" spans="1:6">
      <c r="A1375" s="26">
        <v>2573</v>
      </c>
      <c r="B1375" s="25" t="s">
        <v>6571</v>
      </c>
      <c r="C1375" s="26" t="s">
        <v>3997</v>
      </c>
      <c r="D1375" s="26" t="s">
        <v>3998</v>
      </c>
      <c r="E1375" s="26" t="s">
        <v>6572</v>
      </c>
      <c r="F1375" s="48"/>
    </row>
    <row r="1376" ht="45" spans="1:6">
      <c r="A1376" s="26">
        <v>2586</v>
      </c>
      <c r="B1376" s="25" t="s">
        <v>6573</v>
      </c>
      <c r="C1376" s="26" t="s">
        <v>3997</v>
      </c>
      <c r="D1376" s="26" t="s">
        <v>3998</v>
      </c>
      <c r="E1376" s="26" t="s">
        <v>6574</v>
      </c>
      <c r="F1376" s="49"/>
    </row>
    <row r="1377" ht="45" spans="1:6">
      <c r="A1377" s="26">
        <v>2577</v>
      </c>
      <c r="B1377" s="25" t="s">
        <v>6575</v>
      </c>
      <c r="C1377" s="26" t="s">
        <v>3997</v>
      </c>
      <c r="D1377" s="26" t="s">
        <v>3998</v>
      </c>
      <c r="E1377" s="26" t="s">
        <v>6576</v>
      </c>
      <c r="F1377" s="48"/>
    </row>
    <row r="1378" ht="45" spans="1:6">
      <c r="A1378" s="26">
        <v>2574</v>
      </c>
      <c r="B1378" s="25" t="s">
        <v>6577</v>
      </c>
      <c r="C1378" s="26" t="s">
        <v>3997</v>
      </c>
      <c r="D1378" s="26" t="s">
        <v>3998</v>
      </c>
      <c r="E1378" s="26" t="s">
        <v>5669</v>
      </c>
      <c r="F1378" s="49"/>
    </row>
    <row r="1379" ht="45" spans="1:6">
      <c r="A1379" s="26">
        <v>2578</v>
      </c>
      <c r="B1379" s="25" t="s">
        <v>6578</v>
      </c>
      <c r="C1379" s="26" t="s">
        <v>3997</v>
      </c>
      <c r="D1379" s="26" t="s">
        <v>3998</v>
      </c>
      <c r="E1379" s="26" t="s">
        <v>6579</v>
      </c>
      <c r="F1379" s="48"/>
    </row>
    <row r="1380" ht="45" spans="1:6">
      <c r="A1380" s="26">
        <v>2585</v>
      </c>
      <c r="B1380" s="25" t="s">
        <v>6580</v>
      </c>
      <c r="C1380" s="26" t="s">
        <v>3997</v>
      </c>
      <c r="D1380" s="26" t="s">
        <v>3998</v>
      </c>
      <c r="E1380" s="26" t="s">
        <v>6581</v>
      </c>
      <c r="F1380" s="49"/>
    </row>
    <row r="1381" ht="45" spans="1:6">
      <c r="A1381" s="26">
        <v>12008</v>
      </c>
      <c r="B1381" s="25" t="s">
        <v>6582</v>
      </c>
      <c r="C1381" s="26" t="s">
        <v>3997</v>
      </c>
      <c r="D1381" s="26" t="s">
        <v>3998</v>
      </c>
      <c r="E1381" s="26" t="s">
        <v>6583</v>
      </c>
      <c r="F1381" s="48"/>
    </row>
    <row r="1382" ht="45" spans="1:6">
      <c r="A1382" s="26">
        <v>2582</v>
      </c>
      <c r="B1382" s="25" t="s">
        <v>6584</v>
      </c>
      <c r="C1382" s="26" t="s">
        <v>3997</v>
      </c>
      <c r="D1382" s="26" t="s">
        <v>3998</v>
      </c>
      <c r="E1382" s="26" t="s">
        <v>6256</v>
      </c>
      <c r="F1382" s="49"/>
    </row>
    <row r="1383" ht="45" spans="1:6">
      <c r="A1383" s="26">
        <v>2597</v>
      </c>
      <c r="B1383" s="25" t="s">
        <v>6585</v>
      </c>
      <c r="C1383" s="26" t="s">
        <v>3997</v>
      </c>
      <c r="D1383" s="26" t="s">
        <v>3998</v>
      </c>
      <c r="E1383" s="26" t="s">
        <v>6586</v>
      </c>
      <c r="F1383" s="48"/>
    </row>
    <row r="1384" ht="45" spans="1:6">
      <c r="A1384" s="26">
        <v>2579</v>
      </c>
      <c r="B1384" s="25" t="s">
        <v>6587</v>
      </c>
      <c r="C1384" s="26" t="s">
        <v>3997</v>
      </c>
      <c r="D1384" s="26" t="s">
        <v>3998</v>
      </c>
      <c r="E1384" s="26" t="s">
        <v>5563</v>
      </c>
      <c r="F1384" s="49"/>
    </row>
    <row r="1385" ht="45" spans="1:6">
      <c r="A1385" s="26">
        <v>2581</v>
      </c>
      <c r="B1385" s="25" t="s">
        <v>6588</v>
      </c>
      <c r="C1385" s="26" t="s">
        <v>3997</v>
      </c>
      <c r="D1385" s="26" t="s">
        <v>3998</v>
      </c>
      <c r="E1385" s="26" t="s">
        <v>6589</v>
      </c>
      <c r="F1385" s="48"/>
    </row>
    <row r="1386" ht="45" spans="1:6">
      <c r="A1386" s="26">
        <v>2596</v>
      </c>
      <c r="B1386" s="25" t="s">
        <v>6590</v>
      </c>
      <c r="C1386" s="26" t="s">
        <v>3997</v>
      </c>
      <c r="D1386" s="26" t="s">
        <v>3998</v>
      </c>
      <c r="E1386" s="26" t="s">
        <v>6591</v>
      </c>
      <c r="F1386" s="49"/>
    </row>
    <row r="1387" ht="45" spans="1:6">
      <c r="A1387" s="26">
        <v>2580</v>
      </c>
      <c r="B1387" s="25" t="s">
        <v>6592</v>
      </c>
      <c r="C1387" s="26" t="s">
        <v>3997</v>
      </c>
      <c r="D1387" s="26" t="s">
        <v>3998</v>
      </c>
      <c r="E1387" s="26" t="s">
        <v>6414</v>
      </c>
      <c r="F1387" s="48"/>
    </row>
    <row r="1388" ht="45" spans="1:6">
      <c r="A1388" s="26">
        <v>2583</v>
      </c>
      <c r="B1388" s="25" t="s">
        <v>6593</v>
      </c>
      <c r="C1388" s="26" t="s">
        <v>3997</v>
      </c>
      <c r="D1388" s="26" t="s">
        <v>3998</v>
      </c>
      <c r="E1388" s="26" t="s">
        <v>6594</v>
      </c>
      <c r="F1388" s="49"/>
    </row>
    <row r="1389" ht="45" spans="1:6">
      <c r="A1389" s="26">
        <v>2584</v>
      </c>
      <c r="B1389" s="25" t="s">
        <v>6595</v>
      </c>
      <c r="C1389" s="26" t="s">
        <v>3997</v>
      </c>
      <c r="D1389" s="26" t="s">
        <v>3998</v>
      </c>
      <c r="E1389" s="26" t="s">
        <v>6596</v>
      </c>
      <c r="F1389" s="48"/>
    </row>
    <row r="1390" ht="30" spans="1:6">
      <c r="A1390" s="26">
        <v>12010</v>
      </c>
      <c r="B1390" s="25" t="s">
        <v>6597</v>
      </c>
      <c r="C1390" s="26" t="s">
        <v>3997</v>
      </c>
      <c r="D1390" s="26" t="s">
        <v>3998</v>
      </c>
      <c r="E1390" s="26" t="s">
        <v>6598</v>
      </c>
      <c r="F1390" s="49"/>
    </row>
    <row r="1391" ht="30" spans="1:6">
      <c r="A1391" s="26">
        <v>39329</v>
      </c>
      <c r="B1391" s="25" t="s">
        <v>6599</v>
      </c>
      <c r="C1391" s="26" t="s">
        <v>3997</v>
      </c>
      <c r="D1391" s="26" t="s">
        <v>3998</v>
      </c>
      <c r="E1391" s="26" t="s">
        <v>6600</v>
      </c>
      <c r="F1391" s="48"/>
    </row>
    <row r="1392" ht="30" spans="1:6">
      <c r="A1392" s="26">
        <v>39330</v>
      </c>
      <c r="B1392" s="25" t="s">
        <v>6601</v>
      </c>
      <c r="C1392" s="26" t="s">
        <v>3997</v>
      </c>
      <c r="D1392" s="26" t="s">
        <v>3998</v>
      </c>
      <c r="E1392" s="26" t="s">
        <v>6602</v>
      </c>
      <c r="F1392" s="49"/>
    </row>
    <row r="1393" ht="30" spans="1:6">
      <c r="A1393" s="26">
        <v>39332</v>
      </c>
      <c r="B1393" s="25" t="s">
        <v>6603</v>
      </c>
      <c r="C1393" s="26" t="s">
        <v>3997</v>
      </c>
      <c r="D1393" s="26" t="s">
        <v>3998</v>
      </c>
      <c r="E1393" s="26" t="s">
        <v>6604</v>
      </c>
      <c r="F1393" s="48"/>
    </row>
    <row r="1394" ht="30" spans="1:6">
      <c r="A1394" s="26">
        <v>39331</v>
      </c>
      <c r="B1394" s="25" t="s">
        <v>6605</v>
      </c>
      <c r="C1394" s="26" t="s">
        <v>3997</v>
      </c>
      <c r="D1394" s="26" t="s">
        <v>3998</v>
      </c>
      <c r="E1394" s="26" t="s">
        <v>6606</v>
      </c>
      <c r="F1394" s="49"/>
    </row>
    <row r="1395" ht="30" spans="1:6">
      <c r="A1395" s="26">
        <v>39333</v>
      </c>
      <c r="B1395" s="25" t="s">
        <v>6607</v>
      </c>
      <c r="C1395" s="26" t="s">
        <v>3997</v>
      </c>
      <c r="D1395" s="26" t="s">
        <v>3998</v>
      </c>
      <c r="E1395" s="26" t="s">
        <v>6608</v>
      </c>
      <c r="F1395" s="48"/>
    </row>
    <row r="1396" ht="30" spans="1:6">
      <c r="A1396" s="26">
        <v>39335</v>
      </c>
      <c r="B1396" s="25" t="s">
        <v>6609</v>
      </c>
      <c r="C1396" s="26" t="s">
        <v>3997</v>
      </c>
      <c r="D1396" s="26" t="s">
        <v>3998</v>
      </c>
      <c r="E1396" s="26" t="s">
        <v>6610</v>
      </c>
      <c r="F1396" s="49"/>
    </row>
    <row r="1397" ht="30" spans="1:6">
      <c r="A1397" s="26">
        <v>39334</v>
      </c>
      <c r="B1397" s="25" t="s">
        <v>6611</v>
      </c>
      <c r="C1397" s="26" t="s">
        <v>3997</v>
      </c>
      <c r="D1397" s="26" t="s">
        <v>3998</v>
      </c>
      <c r="E1397" s="26" t="s">
        <v>6612</v>
      </c>
      <c r="F1397" s="48"/>
    </row>
    <row r="1398" ht="30" spans="1:6">
      <c r="A1398" s="26">
        <v>12016</v>
      </c>
      <c r="B1398" s="25" t="s">
        <v>6613</v>
      </c>
      <c r="C1398" s="26" t="s">
        <v>3997</v>
      </c>
      <c r="D1398" s="26" t="s">
        <v>3998</v>
      </c>
      <c r="E1398" s="26" t="s">
        <v>6526</v>
      </c>
      <c r="F1398" s="49"/>
    </row>
    <row r="1399" ht="30" spans="1:6">
      <c r="A1399" s="26">
        <v>12015</v>
      </c>
      <c r="B1399" s="25" t="s">
        <v>6614</v>
      </c>
      <c r="C1399" s="26" t="s">
        <v>3997</v>
      </c>
      <c r="D1399" s="26" t="s">
        <v>3998</v>
      </c>
      <c r="E1399" s="26" t="s">
        <v>6615</v>
      </c>
      <c r="F1399" s="48"/>
    </row>
    <row r="1400" ht="30" spans="1:6">
      <c r="A1400" s="26">
        <v>12020</v>
      </c>
      <c r="B1400" s="25" t="s">
        <v>6616</v>
      </c>
      <c r="C1400" s="26" t="s">
        <v>3997</v>
      </c>
      <c r="D1400" s="26" t="s">
        <v>3998</v>
      </c>
      <c r="E1400" s="26" t="s">
        <v>6526</v>
      </c>
      <c r="F1400" s="49"/>
    </row>
    <row r="1401" ht="30" spans="1:6">
      <c r="A1401" s="26">
        <v>12019</v>
      </c>
      <c r="B1401" s="25" t="s">
        <v>6617</v>
      </c>
      <c r="C1401" s="26" t="s">
        <v>3997</v>
      </c>
      <c r="D1401" s="26" t="s">
        <v>3998</v>
      </c>
      <c r="E1401" s="26" t="s">
        <v>6615</v>
      </c>
      <c r="F1401" s="48"/>
    </row>
    <row r="1402" ht="30" spans="1:6">
      <c r="A1402" s="26">
        <v>39336</v>
      </c>
      <c r="B1402" s="25" t="s">
        <v>6618</v>
      </c>
      <c r="C1402" s="26" t="s">
        <v>3997</v>
      </c>
      <c r="D1402" s="26" t="s">
        <v>3998</v>
      </c>
      <c r="E1402" s="26" t="s">
        <v>6602</v>
      </c>
      <c r="F1402" s="49"/>
    </row>
    <row r="1403" ht="30" spans="1:6">
      <c r="A1403" s="26">
        <v>39338</v>
      </c>
      <c r="B1403" s="25" t="s">
        <v>6619</v>
      </c>
      <c r="C1403" s="26" t="s">
        <v>3997</v>
      </c>
      <c r="D1403" s="26" t="s">
        <v>3998</v>
      </c>
      <c r="E1403" s="26" t="s">
        <v>6604</v>
      </c>
      <c r="F1403" s="48"/>
    </row>
    <row r="1404" ht="30" spans="1:6">
      <c r="A1404" s="26">
        <v>39337</v>
      </c>
      <c r="B1404" s="25" t="s">
        <v>6620</v>
      </c>
      <c r="C1404" s="26" t="s">
        <v>3997</v>
      </c>
      <c r="D1404" s="26" t="s">
        <v>3998</v>
      </c>
      <c r="E1404" s="26" t="s">
        <v>6606</v>
      </c>
      <c r="F1404" s="49"/>
    </row>
    <row r="1405" ht="30" spans="1:6">
      <c r="A1405" s="26">
        <v>39341</v>
      </c>
      <c r="B1405" s="25" t="s">
        <v>6621</v>
      </c>
      <c r="C1405" s="26" t="s">
        <v>3997</v>
      </c>
      <c r="D1405" s="26" t="s">
        <v>3998</v>
      </c>
      <c r="E1405" s="26" t="s">
        <v>6622</v>
      </c>
      <c r="F1405" s="48"/>
    </row>
    <row r="1406" ht="30" spans="1:6">
      <c r="A1406" s="26">
        <v>39340</v>
      </c>
      <c r="B1406" s="25" t="s">
        <v>6623</v>
      </c>
      <c r="C1406" s="26" t="s">
        <v>3997</v>
      </c>
      <c r="D1406" s="26" t="s">
        <v>3998</v>
      </c>
      <c r="E1406" s="26" t="s">
        <v>5374</v>
      </c>
      <c r="F1406" s="49"/>
    </row>
    <row r="1407" ht="30" spans="1:6">
      <c r="A1407" s="26">
        <v>12025</v>
      </c>
      <c r="B1407" s="25" t="s">
        <v>6624</v>
      </c>
      <c r="C1407" s="26" t="s">
        <v>3997</v>
      </c>
      <c r="D1407" s="26" t="s">
        <v>3998</v>
      </c>
      <c r="E1407" s="26" t="s">
        <v>6625</v>
      </c>
      <c r="F1407" s="48"/>
    </row>
    <row r="1408" ht="30" spans="1:6">
      <c r="A1408" s="26">
        <v>39342</v>
      </c>
      <c r="B1408" s="25" t="s">
        <v>6626</v>
      </c>
      <c r="C1408" s="26" t="s">
        <v>3997</v>
      </c>
      <c r="D1408" s="26" t="s">
        <v>3998</v>
      </c>
      <c r="E1408" s="26" t="s">
        <v>6622</v>
      </c>
      <c r="F1408" s="49"/>
    </row>
    <row r="1409" ht="30" spans="1:6">
      <c r="A1409" s="26">
        <v>39343</v>
      </c>
      <c r="B1409" s="25" t="s">
        <v>6627</v>
      </c>
      <c r="C1409" s="26" t="s">
        <v>3997</v>
      </c>
      <c r="D1409" s="26" t="s">
        <v>3998</v>
      </c>
      <c r="E1409" s="26" t="s">
        <v>6628</v>
      </c>
      <c r="F1409" s="48"/>
    </row>
    <row r="1410" ht="30" spans="1:6">
      <c r="A1410" s="26">
        <v>39345</v>
      </c>
      <c r="B1410" s="25" t="s">
        <v>6629</v>
      </c>
      <c r="C1410" s="26" t="s">
        <v>3997</v>
      </c>
      <c r="D1410" s="26" t="s">
        <v>3998</v>
      </c>
      <c r="E1410" s="26" t="s">
        <v>6630</v>
      </c>
      <c r="F1410" s="49"/>
    </row>
    <row r="1411" ht="30" spans="1:6">
      <c r="A1411" s="26">
        <v>39344</v>
      </c>
      <c r="B1411" s="25" t="s">
        <v>6631</v>
      </c>
      <c r="C1411" s="26" t="s">
        <v>3997</v>
      </c>
      <c r="D1411" s="26" t="s">
        <v>3998</v>
      </c>
      <c r="E1411" s="26" t="s">
        <v>6632</v>
      </c>
      <c r="F1411" s="48"/>
    </row>
    <row r="1412" ht="45" spans="1:6">
      <c r="A1412" s="26">
        <v>12623</v>
      </c>
      <c r="B1412" s="25" t="s">
        <v>6633</v>
      </c>
      <c r="C1412" s="26" t="s">
        <v>4111</v>
      </c>
      <c r="D1412" s="26" t="s">
        <v>4008</v>
      </c>
      <c r="E1412" s="26" t="s">
        <v>6634</v>
      </c>
      <c r="F1412" s="49"/>
    </row>
    <row r="1413" ht="30" spans="1:6">
      <c r="A1413" s="26">
        <v>34498</v>
      </c>
      <c r="B1413" s="25" t="s">
        <v>6635</v>
      </c>
      <c r="C1413" s="26" t="s">
        <v>3997</v>
      </c>
      <c r="D1413" s="26" t="s">
        <v>3998</v>
      </c>
      <c r="E1413" s="26" t="s">
        <v>6636</v>
      </c>
      <c r="F1413" s="48"/>
    </row>
    <row r="1414" ht="30" spans="1:6">
      <c r="A1414" s="26">
        <v>13244</v>
      </c>
      <c r="B1414" s="25" t="s">
        <v>6637</v>
      </c>
      <c r="C1414" s="26" t="s">
        <v>3997</v>
      </c>
      <c r="D1414" s="26" t="s">
        <v>4019</v>
      </c>
      <c r="E1414" s="26" t="s">
        <v>6638</v>
      </c>
      <c r="F1414" s="49"/>
    </row>
    <row r="1415" ht="45" spans="1:6">
      <c r="A1415" s="26">
        <v>38998</v>
      </c>
      <c r="B1415" s="25" t="s">
        <v>6639</v>
      </c>
      <c r="C1415" s="26" t="s">
        <v>3997</v>
      </c>
      <c r="D1415" s="26" t="s">
        <v>4008</v>
      </c>
      <c r="E1415" s="26" t="s">
        <v>6640</v>
      </c>
      <c r="F1415" s="48"/>
    </row>
    <row r="1416" ht="45" spans="1:6">
      <c r="A1416" s="26">
        <v>38999</v>
      </c>
      <c r="B1416" s="25" t="s">
        <v>6641</v>
      </c>
      <c r="C1416" s="26" t="s">
        <v>3997</v>
      </c>
      <c r="D1416" s="26" t="s">
        <v>4008</v>
      </c>
      <c r="E1416" s="26" t="s">
        <v>4228</v>
      </c>
      <c r="F1416" s="49"/>
    </row>
    <row r="1417" ht="45" spans="1:6">
      <c r="A1417" s="26">
        <v>38996</v>
      </c>
      <c r="B1417" s="25" t="s">
        <v>6642</v>
      </c>
      <c r="C1417" s="26" t="s">
        <v>3997</v>
      </c>
      <c r="D1417" s="26" t="s">
        <v>4008</v>
      </c>
      <c r="E1417" s="26" t="s">
        <v>6643</v>
      </c>
      <c r="F1417" s="48"/>
    </row>
    <row r="1418" ht="45" spans="1:6">
      <c r="A1418" s="26">
        <v>38997</v>
      </c>
      <c r="B1418" s="25" t="s">
        <v>6644</v>
      </c>
      <c r="C1418" s="26" t="s">
        <v>3997</v>
      </c>
      <c r="D1418" s="26" t="s">
        <v>4008</v>
      </c>
      <c r="E1418" s="26" t="s">
        <v>6645</v>
      </c>
      <c r="F1418" s="49"/>
    </row>
    <row r="1419" ht="30" spans="1:6">
      <c r="A1419" s="26">
        <v>39862</v>
      </c>
      <c r="B1419" s="25" t="s">
        <v>6646</v>
      </c>
      <c r="C1419" s="26" t="s">
        <v>3997</v>
      </c>
      <c r="D1419" s="26" t="s">
        <v>4008</v>
      </c>
      <c r="E1419" s="26" t="s">
        <v>6647</v>
      </c>
      <c r="F1419" s="48"/>
    </row>
    <row r="1420" ht="30" spans="1:6">
      <c r="A1420" s="26">
        <v>39863</v>
      </c>
      <c r="B1420" s="25" t="s">
        <v>6648</v>
      </c>
      <c r="C1420" s="26" t="s">
        <v>3997</v>
      </c>
      <c r="D1420" s="26" t="s">
        <v>4008</v>
      </c>
      <c r="E1420" s="26" t="s">
        <v>4214</v>
      </c>
      <c r="F1420" s="49"/>
    </row>
    <row r="1421" ht="30" spans="1:6">
      <c r="A1421" s="26">
        <v>39864</v>
      </c>
      <c r="B1421" s="25" t="s">
        <v>6649</v>
      </c>
      <c r="C1421" s="26" t="s">
        <v>3997</v>
      </c>
      <c r="D1421" s="26" t="s">
        <v>4008</v>
      </c>
      <c r="E1421" s="26" t="s">
        <v>6650</v>
      </c>
      <c r="F1421" s="48"/>
    </row>
    <row r="1422" ht="30" spans="1:6">
      <c r="A1422" s="26">
        <v>39865</v>
      </c>
      <c r="B1422" s="25" t="s">
        <v>6651</v>
      </c>
      <c r="C1422" s="26" t="s">
        <v>3997</v>
      </c>
      <c r="D1422" s="26" t="s">
        <v>4008</v>
      </c>
      <c r="E1422" s="26" t="s">
        <v>4790</v>
      </c>
      <c r="F1422" s="49"/>
    </row>
    <row r="1423" ht="45" spans="1:6">
      <c r="A1423" s="26">
        <v>2517</v>
      </c>
      <c r="B1423" s="25" t="s">
        <v>6652</v>
      </c>
      <c r="C1423" s="26" t="s">
        <v>3997</v>
      </c>
      <c r="D1423" s="26" t="s">
        <v>3998</v>
      </c>
      <c r="E1423" s="26" t="s">
        <v>6653</v>
      </c>
      <c r="F1423" s="48"/>
    </row>
    <row r="1424" ht="45" spans="1:6">
      <c r="A1424" s="26">
        <v>2522</v>
      </c>
      <c r="B1424" s="25" t="s">
        <v>6654</v>
      </c>
      <c r="C1424" s="26" t="s">
        <v>3997</v>
      </c>
      <c r="D1424" s="26" t="s">
        <v>3998</v>
      </c>
      <c r="E1424" s="26" t="s">
        <v>5643</v>
      </c>
      <c r="F1424" s="49"/>
    </row>
    <row r="1425" ht="45" spans="1:6">
      <c r="A1425" s="26">
        <v>2548</v>
      </c>
      <c r="B1425" s="25" t="s">
        <v>6655</v>
      </c>
      <c r="C1425" s="26" t="s">
        <v>3997</v>
      </c>
      <c r="D1425" s="26" t="s">
        <v>3998</v>
      </c>
      <c r="E1425" s="26" t="s">
        <v>4192</v>
      </c>
      <c r="F1425" s="48"/>
    </row>
    <row r="1426" ht="45" spans="1:6">
      <c r="A1426" s="26">
        <v>2516</v>
      </c>
      <c r="B1426" s="25" t="s">
        <v>6656</v>
      </c>
      <c r="C1426" s="26" t="s">
        <v>3997</v>
      </c>
      <c r="D1426" s="26" t="s">
        <v>3998</v>
      </c>
      <c r="E1426" s="26" t="s">
        <v>6657</v>
      </c>
      <c r="F1426" s="49"/>
    </row>
    <row r="1427" ht="45" spans="1:6">
      <c r="A1427" s="26">
        <v>2518</v>
      </c>
      <c r="B1427" s="25" t="s">
        <v>6658</v>
      </c>
      <c r="C1427" s="26" t="s">
        <v>3997</v>
      </c>
      <c r="D1427" s="26" t="s">
        <v>3998</v>
      </c>
      <c r="E1427" s="26" t="s">
        <v>6659</v>
      </c>
      <c r="F1427" s="48"/>
    </row>
    <row r="1428" ht="45" spans="1:6">
      <c r="A1428" s="26">
        <v>2521</v>
      </c>
      <c r="B1428" s="25" t="s">
        <v>6660</v>
      </c>
      <c r="C1428" s="26" t="s">
        <v>3997</v>
      </c>
      <c r="D1428" s="26" t="s">
        <v>3998</v>
      </c>
      <c r="E1428" s="26" t="s">
        <v>6661</v>
      </c>
      <c r="F1428" s="49"/>
    </row>
    <row r="1429" ht="45" spans="1:6">
      <c r="A1429" s="26">
        <v>2515</v>
      </c>
      <c r="B1429" s="25" t="s">
        <v>6662</v>
      </c>
      <c r="C1429" s="26" t="s">
        <v>3997</v>
      </c>
      <c r="D1429" s="26" t="s">
        <v>3998</v>
      </c>
      <c r="E1429" s="26" t="s">
        <v>6663</v>
      </c>
      <c r="F1429" s="48"/>
    </row>
    <row r="1430" ht="45" spans="1:6">
      <c r="A1430" s="26">
        <v>2519</v>
      </c>
      <c r="B1430" s="25" t="s">
        <v>6664</v>
      </c>
      <c r="C1430" s="26" t="s">
        <v>3997</v>
      </c>
      <c r="D1430" s="26" t="s">
        <v>3998</v>
      </c>
      <c r="E1430" s="26" t="s">
        <v>6665</v>
      </c>
      <c r="F1430" s="49"/>
    </row>
    <row r="1431" ht="45" spans="1:6">
      <c r="A1431" s="26">
        <v>2520</v>
      </c>
      <c r="B1431" s="25" t="s">
        <v>6666</v>
      </c>
      <c r="C1431" s="26" t="s">
        <v>3997</v>
      </c>
      <c r="D1431" s="26" t="s">
        <v>3998</v>
      </c>
      <c r="E1431" s="26" t="s">
        <v>6667</v>
      </c>
      <c r="F1431" s="48"/>
    </row>
    <row r="1432" ht="45" spans="1:6">
      <c r="A1432" s="26">
        <v>1602</v>
      </c>
      <c r="B1432" s="25" t="s">
        <v>6668</v>
      </c>
      <c r="C1432" s="26" t="s">
        <v>3997</v>
      </c>
      <c r="D1432" s="26" t="s">
        <v>3998</v>
      </c>
      <c r="E1432" s="26" t="s">
        <v>4659</v>
      </c>
      <c r="F1432" s="49"/>
    </row>
    <row r="1433" ht="45" spans="1:6">
      <c r="A1433" s="26">
        <v>1601</v>
      </c>
      <c r="B1433" s="25" t="s">
        <v>6669</v>
      </c>
      <c r="C1433" s="26" t="s">
        <v>3997</v>
      </c>
      <c r="D1433" s="26" t="s">
        <v>3998</v>
      </c>
      <c r="E1433" s="26" t="s">
        <v>4222</v>
      </c>
      <c r="F1433" s="48"/>
    </row>
    <row r="1434" ht="45" spans="1:6">
      <c r="A1434" s="26">
        <v>1598</v>
      </c>
      <c r="B1434" s="25" t="s">
        <v>6670</v>
      </c>
      <c r="C1434" s="26" t="s">
        <v>3997</v>
      </c>
      <c r="D1434" s="26" t="s">
        <v>3998</v>
      </c>
      <c r="E1434" s="26" t="s">
        <v>6671</v>
      </c>
      <c r="F1434" s="49"/>
    </row>
    <row r="1435" ht="45" spans="1:6">
      <c r="A1435" s="26">
        <v>1600</v>
      </c>
      <c r="B1435" s="25" t="s">
        <v>6672</v>
      </c>
      <c r="C1435" s="26" t="s">
        <v>3997</v>
      </c>
      <c r="D1435" s="26" t="s">
        <v>3998</v>
      </c>
      <c r="E1435" s="26" t="s">
        <v>5374</v>
      </c>
      <c r="F1435" s="48"/>
    </row>
    <row r="1436" ht="45" spans="1:6">
      <c r="A1436" s="26">
        <v>1603</v>
      </c>
      <c r="B1436" s="25" t="s">
        <v>6673</v>
      </c>
      <c r="C1436" s="26" t="s">
        <v>3997</v>
      </c>
      <c r="D1436" s="26" t="s">
        <v>3998</v>
      </c>
      <c r="E1436" s="26" t="s">
        <v>6674</v>
      </c>
      <c r="F1436" s="49"/>
    </row>
    <row r="1437" ht="45" spans="1:6">
      <c r="A1437" s="26">
        <v>1599</v>
      </c>
      <c r="B1437" s="25" t="s">
        <v>6675</v>
      </c>
      <c r="C1437" s="26" t="s">
        <v>3997</v>
      </c>
      <c r="D1437" s="26" t="s">
        <v>3998</v>
      </c>
      <c r="E1437" s="26" t="s">
        <v>5602</v>
      </c>
      <c r="F1437" s="48"/>
    </row>
    <row r="1438" ht="45" spans="1:6">
      <c r="A1438" s="26">
        <v>1597</v>
      </c>
      <c r="B1438" s="25" t="s">
        <v>6676</v>
      </c>
      <c r="C1438" s="26" t="s">
        <v>3997</v>
      </c>
      <c r="D1438" s="26" t="s">
        <v>3998</v>
      </c>
      <c r="E1438" s="26" t="s">
        <v>6677</v>
      </c>
      <c r="F1438" s="49"/>
    </row>
    <row r="1439" spans="1:6">
      <c r="A1439" s="26">
        <v>39600</v>
      </c>
      <c r="B1439" s="25" t="s">
        <v>6678</v>
      </c>
      <c r="C1439" s="26" t="s">
        <v>3997</v>
      </c>
      <c r="D1439" s="26" t="s">
        <v>4008</v>
      </c>
      <c r="E1439" s="26" t="s">
        <v>6679</v>
      </c>
      <c r="F1439" s="48"/>
    </row>
    <row r="1440" spans="1:6">
      <c r="A1440" s="26">
        <v>39601</v>
      </c>
      <c r="B1440" s="25" t="s">
        <v>6680</v>
      </c>
      <c r="C1440" s="26" t="s">
        <v>3997</v>
      </c>
      <c r="D1440" s="26" t="s">
        <v>4008</v>
      </c>
      <c r="E1440" s="26" t="s">
        <v>4412</v>
      </c>
      <c r="F1440" s="49"/>
    </row>
    <row r="1441" spans="1:6">
      <c r="A1441" s="26">
        <v>39602</v>
      </c>
      <c r="B1441" s="25" t="s">
        <v>6681</v>
      </c>
      <c r="C1441" s="26" t="s">
        <v>3997</v>
      </c>
      <c r="D1441" s="26" t="s">
        <v>4008</v>
      </c>
      <c r="E1441" s="26" t="s">
        <v>6682</v>
      </c>
      <c r="F1441" s="48"/>
    </row>
    <row r="1442" spans="1:6">
      <c r="A1442" s="26">
        <v>39603</v>
      </c>
      <c r="B1442" s="25" t="s">
        <v>6683</v>
      </c>
      <c r="C1442" s="26" t="s">
        <v>3997</v>
      </c>
      <c r="D1442" s="26" t="s">
        <v>4008</v>
      </c>
      <c r="E1442" s="26" t="s">
        <v>5567</v>
      </c>
      <c r="F1442" s="49"/>
    </row>
    <row r="1443" ht="45" spans="1:6">
      <c r="A1443" s="26">
        <v>11821</v>
      </c>
      <c r="B1443" s="25" t="s">
        <v>6684</v>
      </c>
      <c r="C1443" s="26" t="s">
        <v>3997</v>
      </c>
      <c r="D1443" s="26" t="s">
        <v>3998</v>
      </c>
      <c r="E1443" s="26" t="s">
        <v>6685</v>
      </c>
      <c r="F1443" s="48"/>
    </row>
    <row r="1444" ht="45" spans="1:6">
      <c r="A1444" s="26">
        <v>1562</v>
      </c>
      <c r="B1444" s="25" t="s">
        <v>6686</v>
      </c>
      <c r="C1444" s="26" t="s">
        <v>3997</v>
      </c>
      <c r="D1444" s="26" t="s">
        <v>3998</v>
      </c>
      <c r="E1444" s="26" t="s">
        <v>6687</v>
      </c>
      <c r="F1444" s="49"/>
    </row>
    <row r="1445" ht="45" spans="1:6">
      <c r="A1445" s="26">
        <v>1563</v>
      </c>
      <c r="B1445" s="25" t="s">
        <v>6688</v>
      </c>
      <c r="C1445" s="26" t="s">
        <v>3997</v>
      </c>
      <c r="D1445" s="26" t="s">
        <v>3998</v>
      </c>
      <c r="E1445" s="26" t="s">
        <v>6628</v>
      </c>
      <c r="F1445" s="48"/>
    </row>
    <row r="1446" ht="45" spans="1:6">
      <c r="A1446" s="26">
        <v>11856</v>
      </c>
      <c r="B1446" s="25" t="s">
        <v>6689</v>
      </c>
      <c r="C1446" s="26" t="s">
        <v>3997</v>
      </c>
      <c r="D1446" s="26" t="s">
        <v>4019</v>
      </c>
      <c r="E1446" s="26" t="s">
        <v>4190</v>
      </c>
      <c r="F1446" s="49"/>
    </row>
    <row r="1447" ht="45" spans="1:6">
      <c r="A1447" s="26">
        <v>11857</v>
      </c>
      <c r="B1447" s="25" t="s">
        <v>6690</v>
      </c>
      <c r="C1447" s="26" t="s">
        <v>3997</v>
      </c>
      <c r="D1447" s="26" t="s">
        <v>3998</v>
      </c>
      <c r="E1447" s="26" t="s">
        <v>6691</v>
      </c>
      <c r="F1447" s="48"/>
    </row>
    <row r="1448" ht="45" spans="1:6">
      <c r="A1448" s="26">
        <v>11858</v>
      </c>
      <c r="B1448" s="25" t="s">
        <v>6692</v>
      </c>
      <c r="C1448" s="26" t="s">
        <v>3997</v>
      </c>
      <c r="D1448" s="26" t="s">
        <v>3998</v>
      </c>
      <c r="E1448" s="26" t="s">
        <v>6390</v>
      </c>
      <c r="F1448" s="49"/>
    </row>
    <row r="1449" ht="45" spans="1:6">
      <c r="A1449" s="26">
        <v>1539</v>
      </c>
      <c r="B1449" s="25" t="s">
        <v>6693</v>
      </c>
      <c r="C1449" s="26" t="s">
        <v>3997</v>
      </c>
      <c r="D1449" s="26" t="s">
        <v>3998</v>
      </c>
      <c r="E1449" s="26" t="s">
        <v>5820</v>
      </c>
      <c r="F1449" s="48"/>
    </row>
    <row r="1450" ht="45" spans="1:6">
      <c r="A1450" s="26">
        <v>11859</v>
      </c>
      <c r="B1450" s="25" t="s">
        <v>6694</v>
      </c>
      <c r="C1450" s="26" t="s">
        <v>3997</v>
      </c>
      <c r="D1450" s="26" t="s">
        <v>3998</v>
      </c>
      <c r="E1450" s="26" t="s">
        <v>6695</v>
      </c>
      <c r="F1450" s="49"/>
    </row>
    <row r="1451" ht="45" spans="1:6">
      <c r="A1451" s="26">
        <v>1550</v>
      </c>
      <c r="B1451" s="25" t="s">
        <v>6696</v>
      </c>
      <c r="C1451" s="26" t="s">
        <v>3997</v>
      </c>
      <c r="D1451" s="26" t="s">
        <v>3998</v>
      </c>
      <c r="E1451" s="26" t="s">
        <v>6697</v>
      </c>
      <c r="F1451" s="48"/>
    </row>
    <row r="1452" ht="45" spans="1:6">
      <c r="A1452" s="26">
        <v>11854</v>
      </c>
      <c r="B1452" s="25" t="s">
        <v>6698</v>
      </c>
      <c r="C1452" s="26" t="s">
        <v>3997</v>
      </c>
      <c r="D1452" s="26" t="s">
        <v>3998</v>
      </c>
      <c r="E1452" s="26" t="s">
        <v>6699</v>
      </c>
      <c r="F1452" s="49"/>
    </row>
    <row r="1453" ht="45" spans="1:6">
      <c r="A1453" s="26">
        <v>11862</v>
      </c>
      <c r="B1453" s="25" t="s">
        <v>6700</v>
      </c>
      <c r="C1453" s="26" t="s">
        <v>3997</v>
      </c>
      <c r="D1453" s="26" t="s">
        <v>3998</v>
      </c>
      <c r="E1453" s="26" t="s">
        <v>6612</v>
      </c>
      <c r="F1453" s="48"/>
    </row>
    <row r="1454" ht="30" spans="1:6">
      <c r="A1454" s="26">
        <v>11863</v>
      </c>
      <c r="B1454" s="25" t="s">
        <v>6701</v>
      </c>
      <c r="C1454" s="26" t="s">
        <v>3997</v>
      </c>
      <c r="D1454" s="26" t="s">
        <v>3998</v>
      </c>
      <c r="E1454" s="26" t="s">
        <v>6702</v>
      </c>
      <c r="F1454" s="49"/>
    </row>
    <row r="1455" ht="45" spans="1:6">
      <c r="A1455" s="26">
        <v>11855</v>
      </c>
      <c r="B1455" s="25" t="s">
        <v>6703</v>
      </c>
      <c r="C1455" s="26" t="s">
        <v>3997</v>
      </c>
      <c r="D1455" s="26" t="s">
        <v>3998</v>
      </c>
      <c r="E1455" s="26" t="s">
        <v>6704</v>
      </c>
      <c r="F1455" s="48"/>
    </row>
    <row r="1456" ht="45" spans="1:6">
      <c r="A1456" s="26">
        <v>11864</v>
      </c>
      <c r="B1456" s="25" t="s">
        <v>6705</v>
      </c>
      <c r="C1456" s="26" t="s">
        <v>3997</v>
      </c>
      <c r="D1456" s="26" t="s">
        <v>3998</v>
      </c>
      <c r="E1456" s="26" t="s">
        <v>6706</v>
      </c>
      <c r="F1456" s="49"/>
    </row>
    <row r="1457" ht="60" spans="1:6">
      <c r="A1457" s="26">
        <v>2527</v>
      </c>
      <c r="B1457" s="25" t="s">
        <v>6707</v>
      </c>
      <c r="C1457" s="26" t="s">
        <v>3997</v>
      </c>
      <c r="D1457" s="26" t="s">
        <v>3998</v>
      </c>
      <c r="E1457" s="26" t="s">
        <v>6708</v>
      </c>
      <c r="F1457" s="48"/>
    </row>
    <row r="1458" ht="60" spans="1:6">
      <c r="A1458" s="26">
        <v>2526</v>
      </c>
      <c r="B1458" s="25" t="s">
        <v>6709</v>
      </c>
      <c r="C1458" s="26" t="s">
        <v>3997</v>
      </c>
      <c r="D1458" s="26" t="s">
        <v>3998</v>
      </c>
      <c r="E1458" s="26" t="s">
        <v>6710</v>
      </c>
      <c r="F1458" s="49"/>
    </row>
    <row r="1459" ht="60" spans="1:6">
      <c r="A1459" s="26">
        <v>2487</v>
      </c>
      <c r="B1459" s="25" t="s">
        <v>6711</v>
      </c>
      <c r="C1459" s="26" t="s">
        <v>3997</v>
      </c>
      <c r="D1459" s="26" t="s">
        <v>3998</v>
      </c>
      <c r="E1459" s="26" t="s">
        <v>5036</v>
      </c>
      <c r="F1459" s="48"/>
    </row>
    <row r="1460" ht="60" spans="1:6">
      <c r="A1460" s="26">
        <v>2483</v>
      </c>
      <c r="B1460" s="25" t="s">
        <v>6712</v>
      </c>
      <c r="C1460" s="26" t="s">
        <v>3997</v>
      </c>
      <c r="D1460" s="26" t="s">
        <v>3998</v>
      </c>
      <c r="E1460" s="26" t="s">
        <v>6713</v>
      </c>
      <c r="F1460" s="49"/>
    </row>
    <row r="1461" ht="60" spans="1:6">
      <c r="A1461" s="26">
        <v>2528</v>
      </c>
      <c r="B1461" s="25" t="s">
        <v>6714</v>
      </c>
      <c r="C1461" s="26" t="s">
        <v>3997</v>
      </c>
      <c r="D1461" s="26" t="s">
        <v>3998</v>
      </c>
      <c r="E1461" s="26" t="s">
        <v>6715</v>
      </c>
      <c r="F1461" s="48"/>
    </row>
    <row r="1462" ht="60" spans="1:6">
      <c r="A1462" s="26">
        <v>2489</v>
      </c>
      <c r="B1462" s="25" t="s">
        <v>6716</v>
      </c>
      <c r="C1462" s="26" t="s">
        <v>3997</v>
      </c>
      <c r="D1462" s="26" t="s">
        <v>3998</v>
      </c>
      <c r="E1462" s="26" t="s">
        <v>6717</v>
      </c>
      <c r="F1462" s="49"/>
    </row>
    <row r="1463" ht="60" spans="1:6">
      <c r="A1463" s="26">
        <v>2488</v>
      </c>
      <c r="B1463" s="25" t="s">
        <v>6718</v>
      </c>
      <c r="C1463" s="26" t="s">
        <v>3997</v>
      </c>
      <c r="D1463" s="26" t="s">
        <v>3998</v>
      </c>
      <c r="E1463" s="26" t="s">
        <v>5520</v>
      </c>
      <c r="F1463" s="48"/>
    </row>
    <row r="1464" ht="60" spans="1:6">
      <c r="A1464" s="26">
        <v>2484</v>
      </c>
      <c r="B1464" s="25" t="s">
        <v>6719</v>
      </c>
      <c r="C1464" s="26" t="s">
        <v>3997</v>
      </c>
      <c r="D1464" s="26" t="s">
        <v>3998</v>
      </c>
      <c r="E1464" s="26" t="s">
        <v>6720</v>
      </c>
      <c r="F1464" s="49"/>
    </row>
    <row r="1465" ht="60" spans="1:6">
      <c r="A1465" s="26">
        <v>2485</v>
      </c>
      <c r="B1465" s="25" t="s">
        <v>6721</v>
      </c>
      <c r="C1465" s="26" t="s">
        <v>3997</v>
      </c>
      <c r="D1465" s="26" t="s">
        <v>3998</v>
      </c>
      <c r="E1465" s="26" t="s">
        <v>6722</v>
      </c>
      <c r="F1465" s="48"/>
    </row>
    <row r="1466" ht="30" spans="1:6">
      <c r="A1466" s="26">
        <v>38005</v>
      </c>
      <c r="B1466" s="25" t="s">
        <v>6723</v>
      </c>
      <c r="C1466" s="26" t="s">
        <v>3997</v>
      </c>
      <c r="D1466" s="26" t="s">
        <v>3998</v>
      </c>
      <c r="E1466" s="26" t="s">
        <v>6724</v>
      </c>
      <c r="F1466" s="49"/>
    </row>
    <row r="1467" ht="30" spans="1:6">
      <c r="A1467" s="26">
        <v>38006</v>
      </c>
      <c r="B1467" s="25" t="s">
        <v>6725</v>
      </c>
      <c r="C1467" s="26" t="s">
        <v>3997</v>
      </c>
      <c r="D1467" s="26" t="s">
        <v>3998</v>
      </c>
      <c r="E1467" s="26" t="s">
        <v>6726</v>
      </c>
      <c r="F1467" s="48"/>
    </row>
    <row r="1468" ht="30" spans="1:6">
      <c r="A1468" s="26">
        <v>38428</v>
      </c>
      <c r="B1468" s="25" t="s">
        <v>6727</v>
      </c>
      <c r="C1468" s="26" t="s">
        <v>3997</v>
      </c>
      <c r="D1468" s="26" t="s">
        <v>3998</v>
      </c>
      <c r="E1468" s="26" t="s">
        <v>6728</v>
      </c>
      <c r="F1468" s="49"/>
    </row>
    <row r="1469" ht="30" spans="1:6">
      <c r="A1469" s="26">
        <v>38007</v>
      </c>
      <c r="B1469" s="25" t="s">
        <v>6729</v>
      </c>
      <c r="C1469" s="26" t="s">
        <v>3997</v>
      </c>
      <c r="D1469" s="26" t="s">
        <v>3998</v>
      </c>
      <c r="E1469" s="26" t="s">
        <v>6730</v>
      </c>
      <c r="F1469" s="48"/>
    </row>
    <row r="1470" ht="30" spans="1:6">
      <c r="A1470" s="26">
        <v>38008</v>
      </c>
      <c r="B1470" s="25" t="s">
        <v>6731</v>
      </c>
      <c r="C1470" s="26" t="s">
        <v>3997</v>
      </c>
      <c r="D1470" s="26" t="s">
        <v>3998</v>
      </c>
      <c r="E1470" s="26" t="s">
        <v>6732</v>
      </c>
      <c r="F1470" s="49"/>
    </row>
    <row r="1471" ht="30" spans="1:6">
      <c r="A1471" s="26">
        <v>38009</v>
      </c>
      <c r="B1471" s="25" t="s">
        <v>6733</v>
      </c>
      <c r="C1471" s="26" t="s">
        <v>3997</v>
      </c>
      <c r="D1471" s="26" t="s">
        <v>3998</v>
      </c>
      <c r="E1471" s="26" t="s">
        <v>6734</v>
      </c>
      <c r="F1471" s="48"/>
    </row>
    <row r="1472" ht="45" spans="1:6">
      <c r="A1472" s="26">
        <v>39279</v>
      </c>
      <c r="B1472" s="25" t="s">
        <v>6735</v>
      </c>
      <c r="C1472" s="26" t="s">
        <v>3997</v>
      </c>
      <c r="D1472" s="26" t="s">
        <v>4008</v>
      </c>
      <c r="E1472" s="26" t="s">
        <v>6736</v>
      </c>
      <c r="F1472" s="49"/>
    </row>
    <row r="1473" ht="45" spans="1:6">
      <c r="A1473" s="26">
        <v>38845</v>
      </c>
      <c r="B1473" s="25" t="s">
        <v>6737</v>
      </c>
      <c r="C1473" s="26" t="s">
        <v>3997</v>
      </c>
      <c r="D1473" s="26" t="s">
        <v>4008</v>
      </c>
      <c r="E1473" s="26" t="s">
        <v>6738</v>
      </c>
      <c r="F1473" s="48"/>
    </row>
    <row r="1474" ht="45" spans="1:6">
      <c r="A1474" s="26">
        <v>39280</v>
      </c>
      <c r="B1474" s="25" t="s">
        <v>6739</v>
      </c>
      <c r="C1474" s="26" t="s">
        <v>3997</v>
      </c>
      <c r="D1474" s="26" t="s">
        <v>4008</v>
      </c>
      <c r="E1474" s="26" t="s">
        <v>6740</v>
      </c>
      <c r="F1474" s="49"/>
    </row>
    <row r="1475" ht="45" spans="1:6">
      <c r="A1475" s="26">
        <v>39281</v>
      </c>
      <c r="B1475" s="25" t="s">
        <v>6741</v>
      </c>
      <c r="C1475" s="26" t="s">
        <v>3997</v>
      </c>
      <c r="D1475" s="26" t="s">
        <v>4008</v>
      </c>
      <c r="E1475" s="26" t="s">
        <v>5973</v>
      </c>
      <c r="F1475" s="48"/>
    </row>
    <row r="1476" ht="45" spans="1:6">
      <c r="A1476" s="26">
        <v>38849</v>
      </c>
      <c r="B1476" s="25" t="s">
        <v>6742</v>
      </c>
      <c r="C1476" s="26" t="s">
        <v>3997</v>
      </c>
      <c r="D1476" s="26" t="s">
        <v>4008</v>
      </c>
      <c r="E1476" s="26" t="s">
        <v>6743</v>
      </c>
      <c r="F1476" s="49"/>
    </row>
    <row r="1477" ht="45" spans="1:6">
      <c r="A1477" s="26">
        <v>39282</v>
      </c>
      <c r="B1477" s="25" t="s">
        <v>6744</v>
      </c>
      <c r="C1477" s="26" t="s">
        <v>3997</v>
      </c>
      <c r="D1477" s="26" t="s">
        <v>4008</v>
      </c>
      <c r="E1477" s="26" t="s">
        <v>6745</v>
      </c>
      <c r="F1477" s="48"/>
    </row>
    <row r="1478" ht="45" spans="1:6">
      <c r="A1478" s="26">
        <v>38852</v>
      </c>
      <c r="B1478" s="25" t="s">
        <v>6746</v>
      </c>
      <c r="C1478" s="26" t="s">
        <v>3997</v>
      </c>
      <c r="D1478" s="26" t="s">
        <v>4008</v>
      </c>
      <c r="E1478" s="26" t="s">
        <v>6747</v>
      </c>
      <c r="F1478" s="49"/>
    </row>
    <row r="1479" ht="45" spans="1:6">
      <c r="A1479" s="26">
        <v>38844</v>
      </c>
      <c r="B1479" s="25" t="s">
        <v>6748</v>
      </c>
      <c r="C1479" s="26" t="s">
        <v>3997</v>
      </c>
      <c r="D1479" s="26" t="s">
        <v>4008</v>
      </c>
      <c r="E1479" s="26" t="s">
        <v>6749</v>
      </c>
      <c r="F1479" s="48"/>
    </row>
    <row r="1480" ht="45" spans="1:6">
      <c r="A1480" s="26">
        <v>38846</v>
      </c>
      <c r="B1480" s="25" t="s">
        <v>6750</v>
      </c>
      <c r="C1480" s="26" t="s">
        <v>3997</v>
      </c>
      <c r="D1480" s="26" t="s">
        <v>4008</v>
      </c>
      <c r="E1480" s="26" t="s">
        <v>6751</v>
      </c>
      <c r="F1480" s="49"/>
    </row>
    <row r="1481" ht="45" spans="1:6">
      <c r="A1481" s="26">
        <v>38847</v>
      </c>
      <c r="B1481" s="25" t="s">
        <v>6752</v>
      </c>
      <c r="C1481" s="26" t="s">
        <v>3997</v>
      </c>
      <c r="D1481" s="26" t="s">
        <v>4008</v>
      </c>
      <c r="E1481" s="26" t="s">
        <v>6753</v>
      </c>
      <c r="F1481" s="48"/>
    </row>
    <row r="1482" ht="45" spans="1:6">
      <c r="A1482" s="26">
        <v>38850</v>
      </c>
      <c r="B1482" s="25" t="s">
        <v>6754</v>
      </c>
      <c r="C1482" s="26" t="s">
        <v>3997</v>
      </c>
      <c r="D1482" s="26" t="s">
        <v>4008</v>
      </c>
      <c r="E1482" s="26" t="s">
        <v>6755</v>
      </c>
      <c r="F1482" s="49"/>
    </row>
    <row r="1483" ht="45" spans="1:6">
      <c r="A1483" s="26">
        <v>38848</v>
      </c>
      <c r="B1483" s="25" t="s">
        <v>6756</v>
      </c>
      <c r="C1483" s="26" t="s">
        <v>3997</v>
      </c>
      <c r="D1483" s="26" t="s">
        <v>4008</v>
      </c>
      <c r="E1483" s="26" t="s">
        <v>6757</v>
      </c>
      <c r="F1483" s="48"/>
    </row>
    <row r="1484" ht="45" spans="1:6">
      <c r="A1484" s="26">
        <v>38851</v>
      </c>
      <c r="B1484" s="25" t="s">
        <v>6758</v>
      </c>
      <c r="C1484" s="26" t="s">
        <v>3997</v>
      </c>
      <c r="D1484" s="26" t="s">
        <v>4008</v>
      </c>
      <c r="E1484" s="26" t="s">
        <v>6759</v>
      </c>
      <c r="F1484" s="49"/>
    </row>
    <row r="1485" ht="30" spans="1:6">
      <c r="A1485" s="26">
        <v>38860</v>
      </c>
      <c r="B1485" s="25" t="s">
        <v>6760</v>
      </c>
      <c r="C1485" s="26" t="s">
        <v>3997</v>
      </c>
      <c r="D1485" s="26" t="s">
        <v>4008</v>
      </c>
      <c r="E1485" s="26" t="s">
        <v>6761</v>
      </c>
      <c r="F1485" s="48"/>
    </row>
    <row r="1486" ht="30" spans="1:6">
      <c r="A1486" s="26">
        <v>38861</v>
      </c>
      <c r="B1486" s="25" t="s">
        <v>6762</v>
      </c>
      <c r="C1486" s="26" t="s">
        <v>3997</v>
      </c>
      <c r="D1486" s="26" t="s">
        <v>4008</v>
      </c>
      <c r="E1486" s="26" t="s">
        <v>6763</v>
      </c>
      <c r="F1486" s="49"/>
    </row>
    <row r="1487" ht="30" spans="1:6">
      <c r="A1487" s="26">
        <v>38862</v>
      </c>
      <c r="B1487" s="25" t="s">
        <v>6764</v>
      </c>
      <c r="C1487" s="26" t="s">
        <v>3997</v>
      </c>
      <c r="D1487" s="26" t="s">
        <v>4008</v>
      </c>
      <c r="E1487" s="26" t="s">
        <v>6765</v>
      </c>
      <c r="F1487" s="48"/>
    </row>
    <row r="1488" ht="30" spans="1:6">
      <c r="A1488" s="26">
        <v>38863</v>
      </c>
      <c r="B1488" s="25" t="s">
        <v>6766</v>
      </c>
      <c r="C1488" s="26" t="s">
        <v>3997</v>
      </c>
      <c r="D1488" s="26" t="s">
        <v>4008</v>
      </c>
      <c r="E1488" s="26" t="s">
        <v>6767</v>
      </c>
      <c r="F1488" s="49"/>
    </row>
    <row r="1489" ht="30" spans="1:6">
      <c r="A1489" s="26">
        <v>38865</v>
      </c>
      <c r="B1489" s="25" t="s">
        <v>6768</v>
      </c>
      <c r="C1489" s="26" t="s">
        <v>3997</v>
      </c>
      <c r="D1489" s="26" t="s">
        <v>4008</v>
      </c>
      <c r="E1489" s="26" t="s">
        <v>6769</v>
      </c>
      <c r="F1489" s="48"/>
    </row>
    <row r="1490" ht="30" spans="1:6">
      <c r="A1490" s="26">
        <v>38864</v>
      </c>
      <c r="B1490" s="25" t="s">
        <v>6770</v>
      </c>
      <c r="C1490" s="26" t="s">
        <v>3997</v>
      </c>
      <c r="D1490" s="26" t="s">
        <v>4008</v>
      </c>
      <c r="E1490" s="26" t="s">
        <v>6771</v>
      </c>
      <c r="F1490" s="49"/>
    </row>
    <row r="1491" ht="30" spans="1:6">
      <c r="A1491" s="26">
        <v>38866</v>
      </c>
      <c r="B1491" s="25" t="s">
        <v>6772</v>
      </c>
      <c r="C1491" s="26" t="s">
        <v>3997</v>
      </c>
      <c r="D1491" s="26" t="s">
        <v>4008</v>
      </c>
      <c r="E1491" s="26" t="s">
        <v>6773</v>
      </c>
      <c r="F1491" s="48"/>
    </row>
    <row r="1492" ht="30" spans="1:6">
      <c r="A1492" s="26">
        <v>38868</v>
      </c>
      <c r="B1492" s="25" t="s">
        <v>6774</v>
      </c>
      <c r="C1492" s="26" t="s">
        <v>3997</v>
      </c>
      <c r="D1492" s="26" t="s">
        <v>4008</v>
      </c>
      <c r="E1492" s="26" t="s">
        <v>6775</v>
      </c>
      <c r="F1492" s="49"/>
    </row>
    <row r="1493" ht="45" spans="1:6">
      <c r="A1493" s="26">
        <v>38853</v>
      </c>
      <c r="B1493" s="25" t="s">
        <v>6776</v>
      </c>
      <c r="C1493" s="26" t="s">
        <v>3997</v>
      </c>
      <c r="D1493" s="26" t="s">
        <v>4008</v>
      </c>
      <c r="E1493" s="26" t="s">
        <v>6186</v>
      </c>
      <c r="F1493" s="48"/>
    </row>
    <row r="1494" ht="45" spans="1:6">
      <c r="A1494" s="26">
        <v>38854</v>
      </c>
      <c r="B1494" s="25" t="s">
        <v>6777</v>
      </c>
      <c r="C1494" s="26" t="s">
        <v>3997</v>
      </c>
      <c r="D1494" s="26" t="s">
        <v>4008</v>
      </c>
      <c r="E1494" s="26" t="s">
        <v>6778</v>
      </c>
      <c r="F1494" s="49"/>
    </row>
    <row r="1495" ht="45" spans="1:6">
      <c r="A1495" s="26">
        <v>38855</v>
      </c>
      <c r="B1495" s="25" t="s">
        <v>6779</v>
      </c>
      <c r="C1495" s="26" t="s">
        <v>3997</v>
      </c>
      <c r="D1495" s="26" t="s">
        <v>4008</v>
      </c>
      <c r="E1495" s="26" t="s">
        <v>6780</v>
      </c>
      <c r="F1495" s="48"/>
    </row>
    <row r="1496" ht="45" spans="1:6">
      <c r="A1496" s="26">
        <v>38856</v>
      </c>
      <c r="B1496" s="25" t="s">
        <v>6781</v>
      </c>
      <c r="C1496" s="26" t="s">
        <v>3997</v>
      </c>
      <c r="D1496" s="26" t="s">
        <v>4008</v>
      </c>
      <c r="E1496" s="26" t="s">
        <v>6782</v>
      </c>
      <c r="F1496" s="49"/>
    </row>
    <row r="1497" ht="45" spans="1:6">
      <c r="A1497" s="26">
        <v>38857</v>
      </c>
      <c r="B1497" s="25" t="s">
        <v>6783</v>
      </c>
      <c r="C1497" s="26" t="s">
        <v>3997</v>
      </c>
      <c r="D1497" s="26" t="s">
        <v>4008</v>
      </c>
      <c r="E1497" s="26" t="s">
        <v>6740</v>
      </c>
      <c r="F1497" s="48"/>
    </row>
    <row r="1498" ht="45" spans="1:6">
      <c r="A1498" s="26">
        <v>38858</v>
      </c>
      <c r="B1498" s="25" t="s">
        <v>6784</v>
      </c>
      <c r="C1498" s="26" t="s">
        <v>3997</v>
      </c>
      <c r="D1498" s="26" t="s">
        <v>4008</v>
      </c>
      <c r="E1498" s="26" t="s">
        <v>6785</v>
      </c>
      <c r="F1498" s="49"/>
    </row>
    <row r="1499" ht="45" spans="1:6">
      <c r="A1499" s="26">
        <v>38859</v>
      </c>
      <c r="B1499" s="25" t="s">
        <v>6786</v>
      </c>
      <c r="C1499" s="26" t="s">
        <v>3997</v>
      </c>
      <c r="D1499" s="26" t="s">
        <v>4008</v>
      </c>
      <c r="E1499" s="26" t="s">
        <v>6787</v>
      </c>
      <c r="F1499" s="48"/>
    </row>
    <row r="1500" ht="45" spans="1:6">
      <c r="A1500" s="26">
        <v>1607</v>
      </c>
      <c r="B1500" s="25" t="s">
        <v>6788</v>
      </c>
      <c r="C1500" s="26" t="s">
        <v>6789</v>
      </c>
      <c r="D1500" s="26" t="s">
        <v>3998</v>
      </c>
      <c r="E1500" s="26" t="s">
        <v>5211</v>
      </c>
      <c r="F1500" s="49"/>
    </row>
    <row r="1501" ht="60" spans="1:6">
      <c r="A1501" s="26">
        <v>11467</v>
      </c>
      <c r="B1501" s="25" t="s">
        <v>6790</v>
      </c>
      <c r="C1501" s="26" t="s">
        <v>3997</v>
      </c>
      <c r="D1501" s="26" t="s">
        <v>3998</v>
      </c>
      <c r="E1501" s="26" t="s">
        <v>6791</v>
      </c>
      <c r="F1501" s="48"/>
    </row>
    <row r="1502" ht="60" spans="1:6">
      <c r="A1502" s="26">
        <v>38169</v>
      </c>
      <c r="B1502" s="25" t="s">
        <v>6792</v>
      </c>
      <c r="C1502" s="26" t="s">
        <v>6789</v>
      </c>
      <c r="D1502" s="26" t="s">
        <v>3998</v>
      </c>
      <c r="E1502" s="26" t="s">
        <v>6793</v>
      </c>
      <c r="F1502" s="49"/>
    </row>
    <row r="1503" ht="45" spans="1:6">
      <c r="A1503" s="26">
        <v>6142</v>
      </c>
      <c r="B1503" s="25" t="s">
        <v>6794</v>
      </c>
      <c r="C1503" s="26" t="s">
        <v>3997</v>
      </c>
      <c r="D1503" s="26" t="s">
        <v>3998</v>
      </c>
      <c r="E1503" s="26" t="s">
        <v>6795</v>
      </c>
      <c r="F1503" s="48"/>
    </row>
    <row r="1504" ht="45" spans="1:6">
      <c r="A1504" s="26">
        <v>11686</v>
      </c>
      <c r="B1504" s="25" t="s">
        <v>6796</v>
      </c>
      <c r="C1504" s="26" t="s">
        <v>3997</v>
      </c>
      <c r="D1504" s="26" t="s">
        <v>3998</v>
      </c>
      <c r="E1504" s="26" t="s">
        <v>4387</v>
      </c>
      <c r="F1504" s="49"/>
    </row>
    <row r="1505" ht="45" spans="1:6">
      <c r="A1505" s="26">
        <v>37598</v>
      </c>
      <c r="B1505" s="25" t="s">
        <v>6797</v>
      </c>
      <c r="C1505" s="26" t="s">
        <v>3997</v>
      </c>
      <c r="D1505" s="26" t="s">
        <v>4008</v>
      </c>
      <c r="E1505" s="26" t="s">
        <v>6798</v>
      </c>
      <c r="F1505" s="48"/>
    </row>
    <row r="1506" ht="75" spans="1:6">
      <c r="A1506" s="26">
        <v>25398</v>
      </c>
      <c r="B1506" s="25" t="s">
        <v>6799</v>
      </c>
      <c r="C1506" s="26" t="s">
        <v>3997</v>
      </c>
      <c r="D1506" s="26" t="s">
        <v>4008</v>
      </c>
      <c r="E1506" s="26" t="s">
        <v>6800</v>
      </c>
      <c r="F1506" s="49"/>
    </row>
    <row r="1507" ht="90" spans="1:6">
      <c r="A1507" s="26">
        <v>25399</v>
      </c>
      <c r="B1507" s="25" t="s">
        <v>6801</v>
      </c>
      <c r="C1507" s="26" t="s">
        <v>3997</v>
      </c>
      <c r="D1507" s="26" t="s">
        <v>4008</v>
      </c>
      <c r="E1507" s="26" t="s">
        <v>6802</v>
      </c>
      <c r="F1507" s="48"/>
    </row>
    <row r="1508" ht="75" spans="1:6">
      <c r="A1508" s="26">
        <v>10667</v>
      </c>
      <c r="B1508" s="25" t="s">
        <v>6803</v>
      </c>
      <c r="C1508" s="26" t="s">
        <v>3997</v>
      </c>
      <c r="D1508" s="26" t="s">
        <v>4008</v>
      </c>
      <c r="E1508" s="26" t="s">
        <v>6804</v>
      </c>
      <c r="F1508" s="49"/>
    </row>
    <row r="1509" ht="45" spans="1:6">
      <c r="A1509" s="26">
        <v>1613</v>
      </c>
      <c r="B1509" s="25" t="s">
        <v>6805</v>
      </c>
      <c r="C1509" s="26" t="s">
        <v>3997</v>
      </c>
      <c r="D1509" s="26" t="s">
        <v>4008</v>
      </c>
      <c r="E1509" s="26" t="s">
        <v>6806</v>
      </c>
      <c r="F1509" s="48"/>
    </row>
    <row r="1510" ht="45" spans="1:6">
      <c r="A1510" s="26">
        <v>1626</v>
      </c>
      <c r="B1510" s="25" t="s">
        <v>6807</v>
      </c>
      <c r="C1510" s="26" t="s">
        <v>3997</v>
      </c>
      <c r="D1510" s="26" t="s">
        <v>4008</v>
      </c>
      <c r="E1510" s="26" t="s">
        <v>6808</v>
      </c>
      <c r="F1510" s="49"/>
    </row>
    <row r="1511" ht="45" spans="1:6">
      <c r="A1511" s="26">
        <v>1625</v>
      </c>
      <c r="B1511" s="25" t="s">
        <v>6809</v>
      </c>
      <c r="C1511" s="26" t="s">
        <v>3997</v>
      </c>
      <c r="D1511" s="26" t="s">
        <v>4008</v>
      </c>
      <c r="E1511" s="26" t="s">
        <v>6810</v>
      </c>
      <c r="F1511" s="48"/>
    </row>
    <row r="1512" ht="45" spans="1:6">
      <c r="A1512" s="26">
        <v>1622</v>
      </c>
      <c r="B1512" s="25" t="s">
        <v>6811</v>
      </c>
      <c r="C1512" s="26" t="s">
        <v>3997</v>
      </c>
      <c r="D1512" s="26" t="s">
        <v>4008</v>
      </c>
      <c r="E1512" s="26" t="s">
        <v>6812</v>
      </c>
      <c r="F1512" s="49"/>
    </row>
    <row r="1513" ht="45" spans="1:6">
      <c r="A1513" s="26">
        <v>1620</v>
      </c>
      <c r="B1513" s="25" t="s">
        <v>6813</v>
      </c>
      <c r="C1513" s="26" t="s">
        <v>3997</v>
      </c>
      <c r="D1513" s="26" t="s">
        <v>4008</v>
      </c>
      <c r="E1513" s="26" t="s">
        <v>6814</v>
      </c>
      <c r="F1513" s="48"/>
    </row>
    <row r="1514" ht="45" spans="1:6">
      <c r="A1514" s="26">
        <v>1629</v>
      </c>
      <c r="B1514" s="25" t="s">
        <v>6815</v>
      </c>
      <c r="C1514" s="26" t="s">
        <v>3997</v>
      </c>
      <c r="D1514" s="26" t="s">
        <v>4008</v>
      </c>
      <c r="E1514" s="26" t="s">
        <v>6816</v>
      </c>
      <c r="F1514" s="49"/>
    </row>
    <row r="1515" ht="45" spans="1:6">
      <c r="A1515" s="26">
        <v>1627</v>
      </c>
      <c r="B1515" s="25" t="s">
        <v>6817</v>
      </c>
      <c r="C1515" s="26" t="s">
        <v>3997</v>
      </c>
      <c r="D1515" s="26" t="s">
        <v>4008</v>
      </c>
      <c r="E1515" s="26" t="s">
        <v>6818</v>
      </c>
      <c r="F1515" s="48"/>
    </row>
    <row r="1516" ht="45" spans="1:6">
      <c r="A1516" s="26">
        <v>1623</v>
      </c>
      <c r="B1516" s="25" t="s">
        <v>6819</v>
      </c>
      <c r="C1516" s="26" t="s">
        <v>3997</v>
      </c>
      <c r="D1516" s="26" t="s">
        <v>4008</v>
      </c>
      <c r="E1516" s="26" t="s">
        <v>6820</v>
      </c>
      <c r="F1516" s="49"/>
    </row>
    <row r="1517" ht="45" spans="1:6">
      <c r="A1517" s="26">
        <v>1619</v>
      </c>
      <c r="B1517" s="25" t="s">
        <v>6821</v>
      </c>
      <c r="C1517" s="26" t="s">
        <v>3997</v>
      </c>
      <c r="D1517" s="26" t="s">
        <v>4008</v>
      </c>
      <c r="E1517" s="26" t="s">
        <v>6822</v>
      </c>
      <c r="F1517" s="48"/>
    </row>
    <row r="1518" ht="45" spans="1:6">
      <c r="A1518" s="26">
        <v>1630</v>
      </c>
      <c r="B1518" s="25" t="s">
        <v>6823</v>
      </c>
      <c r="C1518" s="26" t="s">
        <v>3997</v>
      </c>
      <c r="D1518" s="26" t="s">
        <v>4008</v>
      </c>
      <c r="E1518" s="26" t="s">
        <v>6824</v>
      </c>
      <c r="F1518" s="49"/>
    </row>
    <row r="1519" ht="45" spans="1:6">
      <c r="A1519" s="26">
        <v>1616</v>
      </c>
      <c r="B1519" s="25" t="s">
        <v>6825</v>
      </c>
      <c r="C1519" s="26" t="s">
        <v>3997</v>
      </c>
      <c r="D1519" s="26" t="s">
        <v>4008</v>
      </c>
      <c r="E1519" s="26" t="s">
        <v>6826</v>
      </c>
      <c r="F1519" s="48"/>
    </row>
    <row r="1520" ht="45" spans="1:6">
      <c r="A1520" s="26">
        <v>1614</v>
      </c>
      <c r="B1520" s="25" t="s">
        <v>6827</v>
      </c>
      <c r="C1520" s="26" t="s">
        <v>3997</v>
      </c>
      <c r="D1520" s="26" t="s">
        <v>4008</v>
      </c>
      <c r="E1520" s="26" t="s">
        <v>6828</v>
      </c>
      <c r="F1520" s="49"/>
    </row>
    <row r="1521" ht="45" spans="1:6">
      <c r="A1521" s="26">
        <v>1617</v>
      </c>
      <c r="B1521" s="25" t="s">
        <v>6829</v>
      </c>
      <c r="C1521" s="26" t="s">
        <v>3997</v>
      </c>
      <c r="D1521" s="26" t="s">
        <v>4008</v>
      </c>
      <c r="E1521" s="26" t="s">
        <v>6830</v>
      </c>
      <c r="F1521" s="48"/>
    </row>
    <row r="1522" ht="45" spans="1:6">
      <c r="A1522" s="26">
        <v>1621</v>
      </c>
      <c r="B1522" s="25" t="s">
        <v>6831</v>
      </c>
      <c r="C1522" s="26" t="s">
        <v>3997</v>
      </c>
      <c r="D1522" s="26" t="s">
        <v>4008</v>
      </c>
      <c r="E1522" s="26" t="s">
        <v>6832</v>
      </c>
      <c r="F1522" s="49"/>
    </row>
    <row r="1523" ht="45" spans="1:6">
      <c r="A1523" s="26">
        <v>1624</v>
      </c>
      <c r="B1523" s="25" t="s">
        <v>6833</v>
      </c>
      <c r="C1523" s="26" t="s">
        <v>3997</v>
      </c>
      <c r="D1523" s="26" t="s">
        <v>4008</v>
      </c>
      <c r="E1523" s="26" t="s">
        <v>6834</v>
      </c>
      <c r="F1523" s="48"/>
    </row>
    <row r="1524" ht="45" spans="1:6">
      <c r="A1524" s="26">
        <v>1615</v>
      </c>
      <c r="B1524" s="25" t="s">
        <v>6835</v>
      </c>
      <c r="C1524" s="26" t="s">
        <v>3997</v>
      </c>
      <c r="D1524" s="26" t="s">
        <v>4008</v>
      </c>
      <c r="E1524" s="26" t="s">
        <v>6836</v>
      </c>
      <c r="F1524" s="49"/>
    </row>
    <row r="1525" ht="45" spans="1:6">
      <c r="A1525" s="26">
        <v>1612</v>
      </c>
      <c r="B1525" s="25" t="s">
        <v>6837</v>
      </c>
      <c r="C1525" s="26" t="s">
        <v>3997</v>
      </c>
      <c r="D1525" s="26" t="s">
        <v>4008</v>
      </c>
      <c r="E1525" s="26" t="s">
        <v>6838</v>
      </c>
      <c r="F1525" s="48"/>
    </row>
    <row r="1526" ht="45" spans="1:6">
      <c r="A1526" s="26">
        <v>1618</v>
      </c>
      <c r="B1526" s="25" t="s">
        <v>6839</v>
      </c>
      <c r="C1526" s="26" t="s">
        <v>3997</v>
      </c>
      <c r="D1526" s="26" t="s">
        <v>4008</v>
      </c>
      <c r="E1526" s="26" t="s">
        <v>6840</v>
      </c>
      <c r="F1526" s="49"/>
    </row>
    <row r="1527" ht="30" spans="1:6">
      <c r="A1527" s="26">
        <v>14211</v>
      </c>
      <c r="B1527" s="25" t="s">
        <v>6841</v>
      </c>
      <c r="C1527" s="26" t="s">
        <v>3997</v>
      </c>
      <c r="D1527" s="26" t="s">
        <v>4008</v>
      </c>
      <c r="E1527" s="26" t="s">
        <v>6842</v>
      </c>
      <c r="F1527" s="48"/>
    </row>
    <row r="1528" spans="1:6">
      <c r="A1528" s="26">
        <v>34500</v>
      </c>
      <c r="B1528" s="25" t="s">
        <v>6843</v>
      </c>
      <c r="C1528" s="26" t="s">
        <v>4011</v>
      </c>
      <c r="D1528" s="26" t="s">
        <v>3998</v>
      </c>
      <c r="E1528" s="26" t="s">
        <v>6844</v>
      </c>
      <c r="F1528" s="49"/>
    </row>
    <row r="1529" ht="30" spans="1:6">
      <c r="A1529" s="26">
        <v>40934</v>
      </c>
      <c r="B1529" s="25" t="s">
        <v>6845</v>
      </c>
      <c r="C1529" s="26" t="s">
        <v>4356</v>
      </c>
      <c r="D1529" s="26" t="s">
        <v>3998</v>
      </c>
      <c r="E1529" s="26" t="s">
        <v>6846</v>
      </c>
      <c r="F1529" s="48"/>
    </row>
    <row r="1530" ht="30" spans="1:6">
      <c r="A1530" s="26">
        <v>5328</v>
      </c>
      <c r="B1530" s="25" t="s">
        <v>6847</v>
      </c>
      <c r="C1530" s="26" t="s">
        <v>3997</v>
      </c>
      <c r="D1530" s="26" t="s">
        <v>3998</v>
      </c>
      <c r="E1530" s="26" t="s">
        <v>6848</v>
      </c>
      <c r="F1530" s="49"/>
    </row>
    <row r="1531" ht="30" spans="1:6">
      <c r="A1531" s="26">
        <v>38200</v>
      </c>
      <c r="B1531" s="25" t="s">
        <v>6849</v>
      </c>
      <c r="C1531" s="26" t="s">
        <v>6850</v>
      </c>
      <c r="D1531" s="26" t="s">
        <v>3998</v>
      </c>
      <c r="E1531" s="26" t="s">
        <v>6851</v>
      </c>
      <c r="F1531" s="48"/>
    </row>
    <row r="1532" ht="45" spans="1:6">
      <c r="A1532" s="26">
        <v>39269</v>
      </c>
      <c r="B1532" s="25" t="s">
        <v>6852</v>
      </c>
      <c r="C1532" s="26" t="s">
        <v>4111</v>
      </c>
      <c r="D1532" s="26" t="s">
        <v>3998</v>
      </c>
      <c r="E1532" s="26" t="s">
        <v>5596</v>
      </c>
      <c r="F1532" s="49"/>
    </row>
    <row r="1533" ht="45" spans="1:6">
      <c r="A1533" s="26">
        <v>11889</v>
      </c>
      <c r="B1533" s="25" t="s">
        <v>6853</v>
      </c>
      <c r="C1533" s="26" t="s">
        <v>4111</v>
      </c>
      <c r="D1533" s="26" t="s">
        <v>3998</v>
      </c>
      <c r="E1533" s="26" t="s">
        <v>5394</v>
      </c>
      <c r="F1533" s="48"/>
    </row>
    <row r="1534" ht="45" spans="1:6">
      <c r="A1534" s="26">
        <v>39270</v>
      </c>
      <c r="B1534" s="25" t="s">
        <v>6854</v>
      </c>
      <c r="C1534" s="26" t="s">
        <v>4111</v>
      </c>
      <c r="D1534" s="26" t="s">
        <v>3998</v>
      </c>
      <c r="E1534" s="26" t="s">
        <v>4473</v>
      </c>
      <c r="F1534" s="49"/>
    </row>
    <row r="1535" ht="45" spans="1:6">
      <c r="A1535" s="26">
        <v>11890</v>
      </c>
      <c r="B1535" s="25" t="s">
        <v>6855</v>
      </c>
      <c r="C1535" s="26" t="s">
        <v>4111</v>
      </c>
      <c r="D1535" s="26" t="s">
        <v>3998</v>
      </c>
      <c r="E1535" s="26" t="s">
        <v>5083</v>
      </c>
      <c r="F1535" s="48"/>
    </row>
    <row r="1536" ht="45" spans="1:6">
      <c r="A1536" s="26">
        <v>11891</v>
      </c>
      <c r="B1536" s="25" t="s">
        <v>6856</v>
      </c>
      <c r="C1536" s="26" t="s">
        <v>4111</v>
      </c>
      <c r="D1536" s="26" t="s">
        <v>3998</v>
      </c>
      <c r="E1536" s="26" t="s">
        <v>6857</v>
      </c>
      <c r="F1536" s="49"/>
    </row>
    <row r="1537" ht="45" spans="1:6">
      <c r="A1537" s="26">
        <v>11892</v>
      </c>
      <c r="B1537" s="25" t="s">
        <v>6858</v>
      </c>
      <c r="C1537" s="26" t="s">
        <v>4111</v>
      </c>
      <c r="D1537" s="26" t="s">
        <v>3998</v>
      </c>
      <c r="E1537" s="26" t="s">
        <v>6859</v>
      </c>
      <c r="F1537" s="48"/>
    </row>
    <row r="1538" spans="1:6">
      <c r="A1538" s="26">
        <v>37601</v>
      </c>
      <c r="B1538" s="25" t="s">
        <v>6860</v>
      </c>
      <c r="C1538" s="26" t="s">
        <v>4111</v>
      </c>
      <c r="D1538" s="26" t="s">
        <v>4008</v>
      </c>
      <c r="E1538" s="26" t="s">
        <v>6861</v>
      </c>
      <c r="F1538" s="49"/>
    </row>
    <row r="1539" spans="1:6">
      <c r="A1539" s="26">
        <v>1634</v>
      </c>
      <c r="B1539" s="25" t="s">
        <v>6862</v>
      </c>
      <c r="C1539" s="26" t="s">
        <v>4111</v>
      </c>
      <c r="D1539" s="26" t="s">
        <v>4008</v>
      </c>
      <c r="E1539" s="26" t="s">
        <v>6863</v>
      </c>
      <c r="F1539" s="48"/>
    </row>
    <row r="1540" ht="45" spans="1:6">
      <c r="A1540" s="26">
        <v>5086</v>
      </c>
      <c r="B1540" s="25" t="s">
        <v>6864</v>
      </c>
      <c r="C1540" s="26" t="s">
        <v>4118</v>
      </c>
      <c r="D1540" s="26" t="s">
        <v>3998</v>
      </c>
      <c r="E1540" s="26" t="s">
        <v>6865</v>
      </c>
      <c r="F1540" s="49"/>
    </row>
    <row r="1541" ht="60" spans="1:6">
      <c r="A1541" s="26">
        <v>11280</v>
      </c>
      <c r="B1541" s="25" t="s">
        <v>6866</v>
      </c>
      <c r="C1541" s="26" t="s">
        <v>3997</v>
      </c>
      <c r="D1541" s="26" t="s">
        <v>3998</v>
      </c>
      <c r="E1541" s="26" t="s">
        <v>6867</v>
      </c>
      <c r="F1541" s="48"/>
    </row>
    <row r="1542" ht="60" spans="1:6">
      <c r="A1542" s="26">
        <v>40519</v>
      </c>
      <c r="B1542" s="25" t="s">
        <v>6868</v>
      </c>
      <c r="C1542" s="26" t="s">
        <v>3997</v>
      </c>
      <c r="D1542" s="26" t="s">
        <v>3998</v>
      </c>
      <c r="E1542" s="26" t="s">
        <v>6869</v>
      </c>
      <c r="F1542" s="49"/>
    </row>
    <row r="1543" ht="30" spans="1:6">
      <c r="A1543" s="26">
        <v>39869</v>
      </c>
      <c r="B1543" s="25" t="s">
        <v>6870</v>
      </c>
      <c r="C1543" s="26" t="s">
        <v>3997</v>
      </c>
      <c r="D1543" s="26" t="s">
        <v>4008</v>
      </c>
      <c r="E1543" s="26" t="s">
        <v>6871</v>
      </c>
      <c r="F1543" s="48"/>
    </row>
    <row r="1544" ht="30" spans="1:6">
      <c r="A1544" s="26">
        <v>39870</v>
      </c>
      <c r="B1544" s="25" t="s">
        <v>6872</v>
      </c>
      <c r="C1544" s="26" t="s">
        <v>3997</v>
      </c>
      <c r="D1544" s="26" t="s">
        <v>4008</v>
      </c>
      <c r="E1544" s="26" t="s">
        <v>6873</v>
      </c>
      <c r="F1544" s="49"/>
    </row>
    <row r="1545" ht="30" spans="1:6">
      <c r="A1545" s="26">
        <v>39871</v>
      </c>
      <c r="B1545" s="25" t="s">
        <v>6874</v>
      </c>
      <c r="C1545" s="26" t="s">
        <v>3997</v>
      </c>
      <c r="D1545" s="26" t="s">
        <v>4008</v>
      </c>
      <c r="E1545" s="26" t="s">
        <v>6769</v>
      </c>
      <c r="F1545" s="48"/>
    </row>
    <row r="1546" ht="30" spans="1:6">
      <c r="A1546" s="26">
        <v>12722</v>
      </c>
      <c r="B1546" s="25" t="s">
        <v>6875</v>
      </c>
      <c r="C1546" s="26" t="s">
        <v>3997</v>
      </c>
      <c r="D1546" s="26" t="s">
        <v>4008</v>
      </c>
      <c r="E1546" s="26" t="s">
        <v>6876</v>
      </c>
      <c r="F1546" s="49"/>
    </row>
    <row r="1547" ht="30" spans="1:6">
      <c r="A1547" s="26">
        <v>12714</v>
      </c>
      <c r="B1547" s="25" t="s">
        <v>6877</v>
      </c>
      <c r="C1547" s="26" t="s">
        <v>3997</v>
      </c>
      <c r="D1547" s="26" t="s">
        <v>4008</v>
      </c>
      <c r="E1547" s="26" t="s">
        <v>6878</v>
      </c>
      <c r="F1547" s="48"/>
    </row>
    <row r="1548" ht="30" spans="1:6">
      <c r="A1548" s="26">
        <v>12715</v>
      </c>
      <c r="B1548" s="25" t="s">
        <v>6879</v>
      </c>
      <c r="C1548" s="26" t="s">
        <v>3997</v>
      </c>
      <c r="D1548" s="26" t="s">
        <v>4008</v>
      </c>
      <c r="E1548" s="26" t="s">
        <v>6699</v>
      </c>
      <c r="F1548" s="49"/>
    </row>
    <row r="1549" ht="30" spans="1:6">
      <c r="A1549" s="26">
        <v>12716</v>
      </c>
      <c r="B1549" s="25" t="s">
        <v>6880</v>
      </c>
      <c r="C1549" s="26" t="s">
        <v>3997</v>
      </c>
      <c r="D1549" s="26" t="s">
        <v>4008</v>
      </c>
      <c r="E1549" s="26" t="s">
        <v>6881</v>
      </c>
      <c r="F1549" s="48"/>
    </row>
    <row r="1550" ht="30" spans="1:6">
      <c r="A1550" s="26">
        <v>12717</v>
      </c>
      <c r="B1550" s="25" t="s">
        <v>6882</v>
      </c>
      <c r="C1550" s="26" t="s">
        <v>3997</v>
      </c>
      <c r="D1550" s="26" t="s">
        <v>4008</v>
      </c>
      <c r="E1550" s="26" t="s">
        <v>6883</v>
      </c>
      <c r="F1550" s="49"/>
    </row>
    <row r="1551" ht="30" spans="1:6">
      <c r="A1551" s="26">
        <v>12718</v>
      </c>
      <c r="B1551" s="25" t="s">
        <v>6884</v>
      </c>
      <c r="C1551" s="26" t="s">
        <v>3997</v>
      </c>
      <c r="D1551" s="26" t="s">
        <v>4008</v>
      </c>
      <c r="E1551" s="26" t="s">
        <v>6885</v>
      </c>
      <c r="F1551" s="48"/>
    </row>
    <row r="1552" ht="30" spans="1:6">
      <c r="A1552" s="26">
        <v>12719</v>
      </c>
      <c r="B1552" s="25" t="s">
        <v>6886</v>
      </c>
      <c r="C1552" s="26" t="s">
        <v>3997</v>
      </c>
      <c r="D1552" s="26" t="s">
        <v>4008</v>
      </c>
      <c r="E1552" s="26" t="s">
        <v>6887</v>
      </c>
      <c r="F1552" s="49"/>
    </row>
    <row r="1553" ht="30" spans="1:6">
      <c r="A1553" s="26">
        <v>12720</v>
      </c>
      <c r="B1553" s="25" t="s">
        <v>6888</v>
      </c>
      <c r="C1553" s="26" t="s">
        <v>3997</v>
      </c>
      <c r="D1553" s="26" t="s">
        <v>4008</v>
      </c>
      <c r="E1553" s="26" t="s">
        <v>6889</v>
      </c>
      <c r="F1553" s="48"/>
    </row>
    <row r="1554" ht="30" spans="1:6">
      <c r="A1554" s="26">
        <v>12721</v>
      </c>
      <c r="B1554" s="25" t="s">
        <v>6890</v>
      </c>
      <c r="C1554" s="26" t="s">
        <v>3997</v>
      </c>
      <c r="D1554" s="26" t="s">
        <v>4008</v>
      </c>
      <c r="E1554" s="26" t="s">
        <v>6891</v>
      </c>
      <c r="F1554" s="49"/>
    </row>
    <row r="1555" ht="30" spans="1:6">
      <c r="A1555" s="26">
        <v>3468</v>
      </c>
      <c r="B1555" s="25" t="s">
        <v>6892</v>
      </c>
      <c r="C1555" s="26" t="s">
        <v>3997</v>
      </c>
      <c r="D1555" s="26" t="s">
        <v>3998</v>
      </c>
      <c r="E1555" s="26" t="s">
        <v>5914</v>
      </c>
      <c r="F1555" s="48"/>
    </row>
    <row r="1556" ht="45" spans="1:6">
      <c r="A1556" s="26">
        <v>3465</v>
      </c>
      <c r="B1556" s="25" t="s">
        <v>6893</v>
      </c>
      <c r="C1556" s="26" t="s">
        <v>3997</v>
      </c>
      <c r="D1556" s="26" t="s">
        <v>3998</v>
      </c>
      <c r="E1556" s="26" t="s">
        <v>6894</v>
      </c>
      <c r="F1556" s="49"/>
    </row>
    <row r="1557" ht="30" spans="1:6">
      <c r="A1557" s="26">
        <v>12403</v>
      </c>
      <c r="B1557" s="25" t="s">
        <v>6895</v>
      </c>
      <c r="C1557" s="26" t="s">
        <v>3997</v>
      </c>
      <c r="D1557" s="26" t="s">
        <v>3998</v>
      </c>
      <c r="E1557" s="26" t="s">
        <v>6896</v>
      </c>
      <c r="F1557" s="48"/>
    </row>
    <row r="1558" ht="30" spans="1:6">
      <c r="A1558" s="26">
        <v>3463</v>
      </c>
      <c r="B1558" s="25" t="s">
        <v>6897</v>
      </c>
      <c r="C1558" s="26" t="s">
        <v>3997</v>
      </c>
      <c r="D1558" s="26" t="s">
        <v>3998</v>
      </c>
      <c r="E1558" s="26" t="s">
        <v>6785</v>
      </c>
      <c r="F1558" s="49"/>
    </row>
    <row r="1559" ht="30" spans="1:6">
      <c r="A1559" s="26">
        <v>3464</v>
      </c>
      <c r="B1559" s="25" t="s">
        <v>6898</v>
      </c>
      <c r="C1559" s="26" t="s">
        <v>3997</v>
      </c>
      <c r="D1559" s="26" t="s">
        <v>3998</v>
      </c>
      <c r="E1559" s="26" t="s">
        <v>6785</v>
      </c>
      <c r="F1559" s="48"/>
    </row>
    <row r="1560" ht="30" spans="1:6">
      <c r="A1560" s="26">
        <v>3466</v>
      </c>
      <c r="B1560" s="25" t="s">
        <v>6899</v>
      </c>
      <c r="C1560" s="26" t="s">
        <v>3997</v>
      </c>
      <c r="D1560" s="26" t="s">
        <v>3998</v>
      </c>
      <c r="E1560" s="26" t="s">
        <v>6900</v>
      </c>
      <c r="F1560" s="49"/>
    </row>
    <row r="1561" ht="30" spans="1:6">
      <c r="A1561" s="26">
        <v>3467</v>
      </c>
      <c r="B1561" s="25" t="s">
        <v>6901</v>
      </c>
      <c r="C1561" s="26" t="s">
        <v>3997</v>
      </c>
      <c r="D1561" s="26" t="s">
        <v>3998</v>
      </c>
      <c r="E1561" s="26" t="s">
        <v>6902</v>
      </c>
      <c r="F1561" s="48"/>
    </row>
    <row r="1562" ht="30" spans="1:6">
      <c r="A1562" s="26">
        <v>3462</v>
      </c>
      <c r="B1562" s="25" t="s">
        <v>6903</v>
      </c>
      <c r="C1562" s="26" t="s">
        <v>3997</v>
      </c>
      <c r="D1562" s="26" t="s">
        <v>3998</v>
      </c>
      <c r="E1562" s="26" t="s">
        <v>6904</v>
      </c>
      <c r="F1562" s="49"/>
    </row>
    <row r="1563" ht="30" spans="1:6">
      <c r="A1563" s="26">
        <v>3446</v>
      </c>
      <c r="B1563" s="25" t="s">
        <v>6905</v>
      </c>
      <c r="C1563" s="26" t="s">
        <v>3997</v>
      </c>
      <c r="D1563" s="26" t="s">
        <v>3998</v>
      </c>
      <c r="E1563" s="26" t="s">
        <v>4716</v>
      </c>
      <c r="F1563" s="48"/>
    </row>
    <row r="1564" ht="30" spans="1:6">
      <c r="A1564" s="26">
        <v>3445</v>
      </c>
      <c r="B1564" s="25" t="s">
        <v>6906</v>
      </c>
      <c r="C1564" s="26" t="s">
        <v>3997</v>
      </c>
      <c r="D1564" s="26" t="s">
        <v>3998</v>
      </c>
      <c r="E1564" s="26" t="s">
        <v>6907</v>
      </c>
      <c r="F1564" s="49"/>
    </row>
    <row r="1565" ht="30" spans="1:6">
      <c r="A1565" s="26">
        <v>3441</v>
      </c>
      <c r="B1565" s="25" t="s">
        <v>6908</v>
      </c>
      <c r="C1565" s="26" t="s">
        <v>3997</v>
      </c>
      <c r="D1565" s="26" t="s">
        <v>3998</v>
      </c>
      <c r="E1565" s="26" t="s">
        <v>6909</v>
      </c>
      <c r="F1565" s="48"/>
    </row>
    <row r="1566" ht="30" spans="1:6">
      <c r="A1566" s="26">
        <v>3444</v>
      </c>
      <c r="B1566" s="25" t="s">
        <v>6910</v>
      </c>
      <c r="C1566" s="26" t="s">
        <v>3997</v>
      </c>
      <c r="D1566" s="26" t="s">
        <v>3998</v>
      </c>
      <c r="E1566" s="26" t="s">
        <v>6911</v>
      </c>
      <c r="F1566" s="49"/>
    </row>
    <row r="1567" ht="30" spans="1:6">
      <c r="A1567" s="26">
        <v>12402</v>
      </c>
      <c r="B1567" s="25" t="s">
        <v>6912</v>
      </c>
      <c r="C1567" s="26" t="s">
        <v>3997</v>
      </c>
      <c r="D1567" s="26" t="s">
        <v>3998</v>
      </c>
      <c r="E1567" s="26" t="s">
        <v>6913</v>
      </c>
      <c r="F1567" s="48"/>
    </row>
    <row r="1568" ht="30" spans="1:6">
      <c r="A1568" s="26">
        <v>3447</v>
      </c>
      <c r="B1568" s="25" t="s">
        <v>6914</v>
      </c>
      <c r="C1568" s="26" t="s">
        <v>3997</v>
      </c>
      <c r="D1568" s="26" t="s">
        <v>3998</v>
      </c>
      <c r="E1568" s="26" t="s">
        <v>5116</v>
      </c>
      <c r="F1568" s="49"/>
    </row>
    <row r="1569" ht="30" spans="1:6">
      <c r="A1569" s="26">
        <v>3442</v>
      </c>
      <c r="B1569" s="25" t="s">
        <v>6915</v>
      </c>
      <c r="C1569" s="26" t="s">
        <v>3997</v>
      </c>
      <c r="D1569" s="26" t="s">
        <v>3998</v>
      </c>
      <c r="E1569" s="26" t="s">
        <v>6916</v>
      </c>
      <c r="F1569" s="48"/>
    </row>
    <row r="1570" ht="30" spans="1:6">
      <c r="A1570" s="26">
        <v>3448</v>
      </c>
      <c r="B1570" s="25" t="s">
        <v>6917</v>
      </c>
      <c r="C1570" s="26" t="s">
        <v>3997</v>
      </c>
      <c r="D1570" s="26" t="s">
        <v>3998</v>
      </c>
      <c r="E1570" s="26" t="s">
        <v>6918</v>
      </c>
      <c r="F1570" s="49"/>
    </row>
    <row r="1571" ht="30" spans="1:6">
      <c r="A1571" s="26">
        <v>3449</v>
      </c>
      <c r="B1571" s="25" t="s">
        <v>6919</v>
      </c>
      <c r="C1571" s="26" t="s">
        <v>3997</v>
      </c>
      <c r="D1571" s="26" t="s">
        <v>3998</v>
      </c>
      <c r="E1571" s="26" t="s">
        <v>6920</v>
      </c>
      <c r="F1571" s="48"/>
    </row>
    <row r="1572" ht="30" spans="1:6">
      <c r="A1572" s="26">
        <v>37438</v>
      </c>
      <c r="B1572" s="25" t="s">
        <v>6921</v>
      </c>
      <c r="C1572" s="26" t="s">
        <v>3997</v>
      </c>
      <c r="D1572" s="26" t="s">
        <v>4008</v>
      </c>
      <c r="E1572" s="26" t="s">
        <v>6922</v>
      </c>
      <c r="F1572" s="49"/>
    </row>
    <row r="1573" ht="30" spans="1:6">
      <c r="A1573" s="26">
        <v>37439</v>
      </c>
      <c r="B1573" s="25" t="s">
        <v>6923</v>
      </c>
      <c r="C1573" s="26" t="s">
        <v>3997</v>
      </c>
      <c r="D1573" s="26" t="s">
        <v>4008</v>
      </c>
      <c r="E1573" s="26" t="s">
        <v>6924</v>
      </c>
      <c r="F1573" s="48"/>
    </row>
    <row r="1574" ht="30" spans="1:6">
      <c r="A1574" s="26">
        <v>37435</v>
      </c>
      <c r="B1574" s="25" t="s">
        <v>6925</v>
      </c>
      <c r="C1574" s="26" t="s">
        <v>3997</v>
      </c>
      <c r="D1574" s="26" t="s">
        <v>4008</v>
      </c>
      <c r="E1574" s="26" t="s">
        <v>5891</v>
      </c>
      <c r="F1574" s="49"/>
    </row>
    <row r="1575" ht="30" spans="1:6">
      <c r="A1575" s="26">
        <v>37436</v>
      </c>
      <c r="B1575" s="25" t="s">
        <v>6926</v>
      </c>
      <c r="C1575" s="26" t="s">
        <v>3997</v>
      </c>
      <c r="D1575" s="26" t="s">
        <v>4008</v>
      </c>
      <c r="E1575" s="26" t="s">
        <v>6927</v>
      </c>
      <c r="F1575" s="48"/>
    </row>
    <row r="1576" ht="30" spans="1:6">
      <c r="A1576" s="26">
        <v>37437</v>
      </c>
      <c r="B1576" s="25" t="s">
        <v>6928</v>
      </c>
      <c r="C1576" s="26" t="s">
        <v>3997</v>
      </c>
      <c r="D1576" s="26" t="s">
        <v>4008</v>
      </c>
      <c r="E1576" s="26" t="s">
        <v>6929</v>
      </c>
      <c r="F1576" s="49"/>
    </row>
    <row r="1577" ht="30" spans="1:6">
      <c r="A1577" s="26">
        <v>3473</v>
      </c>
      <c r="B1577" s="25" t="s">
        <v>6930</v>
      </c>
      <c r="C1577" s="26" t="s">
        <v>3997</v>
      </c>
      <c r="D1577" s="26" t="s">
        <v>3998</v>
      </c>
      <c r="E1577" s="26" t="s">
        <v>6931</v>
      </c>
      <c r="F1577" s="48"/>
    </row>
    <row r="1578" ht="30" spans="1:6">
      <c r="A1578" s="26">
        <v>3474</v>
      </c>
      <c r="B1578" s="25" t="s">
        <v>6932</v>
      </c>
      <c r="C1578" s="26" t="s">
        <v>3997</v>
      </c>
      <c r="D1578" s="26" t="s">
        <v>3998</v>
      </c>
      <c r="E1578" s="26" t="s">
        <v>5619</v>
      </c>
      <c r="F1578" s="49"/>
    </row>
    <row r="1579" ht="30" spans="1:6">
      <c r="A1579" s="26">
        <v>3450</v>
      </c>
      <c r="B1579" s="25" t="s">
        <v>6933</v>
      </c>
      <c r="C1579" s="26" t="s">
        <v>3997</v>
      </c>
      <c r="D1579" s="26" t="s">
        <v>3998</v>
      </c>
      <c r="E1579" s="26" t="s">
        <v>6934</v>
      </c>
      <c r="F1579" s="48"/>
    </row>
    <row r="1580" ht="30" spans="1:6">
      <c r="A1580" s="26">
        <v>3443</v>
      </c>
      <c r="B1580" s="25" t="s">
        <v>6935</v>
      </c>
      <c r="C1580" s="26" t="s">
        <v>3997</v>
      </c>
      <c r="D1580" s="26" t="s">
        <v>3998</v>
      </c>
      <c r="E1580" s="26" t="s">
        <v>6936</v>
      </c>
      <c r="F1580" s="49"/>
    </row>
    <row r="1581" ht="30" spans="1:6">
      <c r="A1581" s="26">
        <v>3453</v>
      </c>
      <c r="B1581" s="25" t="s">
        <v>6937</v>
      </c>
      <c r="C1581" s="26" t="s">
        <v>3997</v>
      </c>
      <c r="D1581" s="26" t="s">
        <v>3998</v>
      </c>
      <c r="E1581" s="26" t="s">
        <v>6938</v>
      </c>
      <c r="F1581" s="48"/>
    </row>
    <row r="1582" ht="30" spans="1:6">
      <c r="A1582" s="26">
        <v>3452</v>
      </c>
      <c r="B1582" s="25" t="s">
        <v>6939</v>
      </c>
      <c r="C1582" s="26" t="s">
        <v>3997</v>
      </c>
      <c r="D1582" s="26" t="s">
        <v>3998</v>
      </c>
      <c r="E1582" s="26" t="s">
        <v>6940</v>
      </c>
      <c r="F1582" s="49"/>
    </row>
    <row r="1583" ht="30" spans="1:6">
      <c r="A1583" s="26">
        <v>3451</v>
      </c>
      <c r="B1583" s="25" t="s">
        <v>6941</v>
      </c>
      <c r="C1583" s="26" t="s">
        <v>3997</v>
      </c>
      <c r="D1583" s="26" t="s">
        <v>3998</v>
      </c>
      <c r="E1583" s="26" t="s">
        <v>5454</v>
      </c>
      <c r="F1583" s="48"/>
    </row>
    <row r="1584" ht="30" spans="1:6">
      <c r="A1584" s="26">
        <v>3454</v>
      </c>
      <c r="B1584" s="25" t="s">
        <v>6942</v>
      </c>
      <c r="C1584" s="26" t="s">
        <v>3997</v>
      </c>
      <c r="D1584" s="26" t="s">
        <v>3998</v>
      </c>
      <c r="E1584" s="26" t="s">
        <v>6943</v>
      </c>
      <c r="F1584" s="49"/>
    </row>
    <row r="1585" ht="30" spans="1:6">
      <c r="A1585" s="26">
        <v>3458</v>
      </c>
      <c r="B1585" s="25" t="s">
        <v>6944</v>
      </c>
      <c r="C1585" s="26" t="s">
        <v>3997</v>
      </c>
      <c r="D1585" s="26" t="s">
        <v>3998</v>
      </c>
      <c r="E1585" s="26" t="s">
        <v>6945</v>
      </c>
      <c r="F1585" s="48"/>
    </row>
    <row r="1586" ht="30" spans="1:6">
      <c r="A1586" s="26">
        <v>3457</v>
      </c>
      <c r="B1586" s="25" t="s">
        <v>6946</v>
      </c>
      <c r="C1586" s="26" t="s">
        <v>3997</v>
      </c>
      <c r="D1586" s="26" t="s">
        <v>3998</v>
      </c>
      <c r="E1586" s="26" t="s">
        <v>6947</v>
      </c>
      <c r="F1586" s="49"/>
    </row>
    <row r="1587" ht="30" spans="1:6">
      <c r="A1587" s="26">
        <v>3455</v>
      </c>
      <c r="B1587" s="25" t="s">
        <v>6948</v>
      </c>
      <c r="C1587" s="26" t="s">
        <v>3997</v>
      </c>
      <c r="D1587" s="26" t="s">
        <v>3998</v>
      </c>
      <c r="E1587" s="26" t="s">
        <v>4694</v>
      </c>
      <c r="F1587" s="48"/>
    </row>
    <row r="1588" ht="30" spans="1:6">
      <c r="A1588" s="26">
        <v>3472</v>
      </c>
      <c r="B1588" s="25" t="s">
        <v>6949</v>
      </c>
      <c r="C1588" s="26" t="s">
        <v>3997</v>
      </c>
      <c r="D1588" s="26" t="s">
        <v>3998</v>
      </c>
      <c r="E1588" s="26" t="s">
        <v>6950</v>
      </c>
      <c r="F1588" s="49"/>
    </row>
    <row r="1589" ht="30" spans="1:6">
      <c r="A1589" s="26">
        <v>3470</v>
      </c>
      <c r="B1589" s="25" t="s">
        <v>6951</v>
      </c>
      <c r="C1589" s="26" t="s">
        <v>3997</v>
      </c>
      <c r="D1589" s="26" t="s">
        <v>3998</v>
      </c>
      <c r="E1589" s="26" t="s">
        <v>6952</v>
      </c>
      <c r="F1589" s="48"/>
    </row>
    <row r="1590" ht="30" spans="1:6">
      <c r="A1590" s="26">
        <v>3471</v>
      </c>
      <c r="B1590" s="25" t="s">
        <v>6953</v>
      </c>
      <c r="C1590" s="26" t="s">
        <v>3997</v>
      </c>
      <c r="D1590" s="26" t="s">
        <v>3998</v>
      </c>
      <c r="E1590" s="26" t="s">
        <v>6954</v>
      </c>
      <c r="F1590" s="49"/>
    </row>
    <row r="1591" ht="30" spans="1:6">
      <c r="A1591" s="26">
        <v>3456</v>
      </c>
      <c r="B1591" s="25" t="s">
        <v>6955</v>
      </c>
      <c r="C1591" s="26" t="s">
        <v>3997</v>
      </c>
      <c r="D1591" s="26" t="s">
        <v>3998</v>
      </c>
      <c r="E1591" s="26" t="s">
        <v>4513</v>
      </c>
      <c r="F1591" s="48"/>
    </row>
    <row r="1592" ht="30" spans="1:6">
      <c r="A1592" s="26">
        <v>3459</v>
      </c>
      <c r="B1592" s="25" t="s">
        <v>6956</v>
      </c>
      <c r="C1592" s="26" t="s">
        <v>3997</v>
      </c>
      <c r="D1592" s="26" t="s">
        <v>3998</v>
      </c>
      <c r="E1592" s="26" t="s">
        <v>6957</v>
      </c>
      <c r="F1592" s="49"/>
    </row>
    <row r="1593" ht="30" spans="1:6">
      <c r="A1593" s="26">
        <v>3469</v>
      </c>
      <c r="B1593" s="25" t="s">
        <v>6958</v>
      </c>
      <c r="C1593" s="26" t="s">
        <v>3997</v>
      </c>
      <c r="D1593" s="26" t="s">
        <v>3998</v>
      </c>
      <c r="E1593" s="26" t="s">
        <v>6959</v>
      </c>
      <c r="F1593" s="48"/>
    </row>
    <row r="1594" ht="30" spans="1:6">
      <c r="A1594" s="26">
        <v>3460</v>
      </c>
      <c r="B1594" s="25" t="s">
        <v>6960</v>
      </c>
      <c r="C1594" s="26" t="s">
        <v>3997</v>
      </c>
      <c r="D1594" s="26" t="s">
        <v>3998</v>
      </c>
      <c r="E1594" s="26" t="s">
        <v>6961</v>
      </c>
      <c r="F1594" s="49"/>
    </row>
    <row r="1595" ht="30" spans="1:6">
      <c r="A1595" s="26">
        <v>3461</v>
      </c>
      <c r="B1595" s="25" t="s">
        <v>6962</v>
      </c>
      <c r="C1595" s="26" t="s">
        <v>3997</v>
      </c>
      <c r="D1595" s="26" t="s">
        <v>3998</v>
      </c>
      <c r="E1595" s="26" t="s">
        <v>6963</v>
      </c>
      <c r="F1595" s="48"/>
    </row>
    <row r="1596" ht="30" spans="1:6">
      <c r="A1596" s="26">
        <v>37433</v>
      </c>
      <c r="B1596" s="25" t="s">
        <v>6964</v>
      </c>
      <c r="C1596" s="26" t="s">
        <v>3997</v>
      </c>
      <c r="D1596" s="26" t="s">
        <v>4008</v>
      </c>
      <c r="E1596" s="26" t="s">
        <v>6922</v>
      </c>
      <c r="F1596" s="49"/>
    </row>
    <row r="1597" ht="30" spans="1:6">
      <c r="A1597" s="26">
        <v>37430</v>
      </c>
      <c r="B1597" s="25" t="s">
        <v>6965</v>
      </c>
      <c r="C1597" s="26" t="s">
        <v>3997</v>
      </c>
      <c r="D1597" s="26" t="s">
        <v>4008</v>
      </c>
      <c r="E1597" s="26" t="s">
        <v>6966</v>
      </c>
      <c r="F1597" s="48"/>
    </row>
    <row r="1598" ht="30" spans="1:6">
      <c r="A1598" s="26">
        <v>37434</v>
      </c>
      <c r="B1598" s="25" t="s">
        <v>6967</v>
      </c>
      <c r="C1598" s="26" t="s">
        <v>3997</v>
      </c>
      <c r="D1598" s="26" t="s">
        <v>4008</v>
      </c>
      <c r="E1598" s="26" t="s">
        <v>6968</v>
      </c>
      <c r="F1598" s="49"/>
    </row>
    <row r="1599" ht="30" spans="1:6">
      <c r="A1599" s="26">
        <v>37431</v>
      </c>
      <c r="B1599" s="25" t="s">
        <v>6969</v>
      </c>
      <c r="C1599" s="26" t="s">
        <v>3997</v>
      </c>
      <c r="D1599" s="26" t="s">
        <v>4008</v>
      </c>
      <c r="E1599" s="26" t="s">
        <v>6970</v>
      </c>
      <c r="F1599" s="48"/>
    </row>
    <row r="1600" ht="30" spans="1:6">
      <c r="A1600" s="26">
        <v>37432</v>
      </c>
      <c r="B1600" s="25" t="s">
        <v>6971</v>
      </c>
      <c r="C1600" s="26" t="s">
        <v>3997</v>
      </c>
      <c r="D1600" s="26" t="s">
        <v>4008</v>
      </c>
      <c r="E1600" s="26" t="s">
        <v>6972</v>
      </c>
      <c r="F1600" s="49"/>
    </row>
    <row r="1601" ht="60" spans="1:6">
      <c r="A1601" s="26">
        <v>37413</v>
      </c>
      <c r="B1601" s="25" t="s">
        <v>6973</v>
      </c>
      <c r="C1601" s="26" t="s">
        <v>3997</v>
      </c>
      <c r="D1601" s="26" t="s">
        <v>4008</v>
      </c>
      <c r="E1601" s="26" t="s">
        <v>6974</v>
      </c>
      <c r="F1601" s="48"/>
    </row>
    <row r="1602" ht="60" spans="1:6">
      <c r="A1602" s="26">
        <v>37414</v>
      </c>
      <c r="B1602" s="25" t="s">
        <v>6975</v>
      </c>
      <c r="C1602" s="26" t="s">
        <v>3997</v>
      </c>
      <c r="D1602" s="26" t="s">
        <v>4008</v>
      </c>
      <c r="E1602" s="26" t="s">
        <v>6976</v>
      </c>
      <c r="F1602" s="49"/>
    </row>
    <row r="1603" ht="60" spans="1:6">
      <c r="A1603" s="26">
        <v>37415</v>
      </c>
      <c r="B1603" s="25" t="s">
        <v>6977</v>
      </c>
      <c r="C1603" s="26" t="s">
        <v>3997</v>
      </c>
      <c r="D1603" s="26" t="s">
        <v>4008</v>
      </c>
      <c r="E1603" s="26" t="s">
        <v>5665</v>
      </c>
      <c r="F1603" s="48"/>
    </row>
    <row r="1604" ht="45" spans="1:6">
      <c r="A1604" s="26">
        <v>37416</v>
      </c>
      <c r="B1604" s="25" t="s">
        <v>6978</v>
      </c>
      <c r="C1604" s="26" t="s">
        <v>3997</v>
      </c>
      <c r="D1604" s="26" t="s">
        <v>4008</v>
      </c>
      <c r="E1604" s="26" t="s">
        <v>6979</v>
      </c>
      <c r="F1604" s="49"/>
    </row>
    <row r="1605" ht="45" spans="1:6">
      <c r="A1605" s="26">
        <v>37417</v>
      </c>
      <c r="B1605" s="25" t="s">
        <v>6980</v>
      </c>
      <c r="C1605" s="26" t="s">
        <v>3997</v>
      </c>
      <c r="D1605" s="26" t="s">
        <v>4008</v>
      </c>
      <c r="E1605" s="26" t="s">
        <v>6981</v>
      </c>
      <c r="F1605" s="48"/>
    </row>
    <row r="1606" ht="45" spans="1:6">
      <c r="A1606" s="26">
        <v>3112</v>
      </c>
      <c r="B1606" s="25" t="s">
        <v>6982</v>
      </c>
      <c r="C1606" s="26" t="s">
        <v>6789</v>
      </c>
      <c r="D1606" s="26" t="s">
        <v>3998</v>
      </c>
      <c r="E1606" s="26" t="s">
        <v>6983</v>
      </c>
      <c r="F1606" s="49"/>
    </row>
    <row r="1607" ht="45" spans="1:6">
      <c r="A1607" s="26">
        <v>3113</v>
      </c>
      <c r="B1607" s="25" t="s">
        <v>6984</v>
      </c>
      <c r="C1607" s="26" t="s">
        <v>6789</v>
      </c>
      <c r="D1607" s="26" t="s">
        <v>3998</v>
      </c>
      <c r="E1607" s="26" t="s">
        <v>6985</v>
      </c>
      <c r="F1607" s="48"/>
    </row>
    <row r="1608" ht="60" spans="1:6">
      <c r="A1608" s="26">
        <v>3114</v>
      </c>
      <c r="B1608" s="25" t="s">
        <v>6986</v>
      </c>
      <c r="C1608" s="26" t="s">
        <v>3997</v>
      </c>
      <c r="D1608" s="26" t="s">
        <v>3998</v>
      </c>
      <c r="E1608" s="26" t="s">
        <v>6987</v>
      </c>
      <c r="F1608" s="49"/>
    </row>
    <row r="1609" ht="30" spans="1:6">
      <c r="A1609" s="26">
        <v>34519</v>
      </c>
      <c r="B1609" s="25" t="s">
        <v>6988</v>
      </c>
      <c r="C1609" s="26" t="s">
        <v>3997</v>
      </c>
      <c r="D1609" s="26" t="s">
        <v>4008</v>
      </c>
      <c r="E1609" s="26" t="s">
        <v>6989</v>
      </c>
      <c r="F1609" s="48"/>
    </row>
    <row r="1610" ht="45" spans="1:6">
      <c r="A1610" s="26">
        <v>10510</v>
      </c>
      <c r="B1610" s="25" t="s">
        <v>6990</v>
      </c>
      <c r="C1610" s="26" t="s">
        <v>3997</v>
      </c>
      <c r="D1610" s="26" t="s">
        <v>4008</v>
      </c>
      <c r="E1610" s="26" t="s">
        <v>6991</v>
      </c>
      <c r="F1610" s="49"/>
    </row>
    <row r="1611" ht="30" spans="1:6">
      <c r="A1611" s="26">
        <v>1649</v>
      </c>
      <c r="B1611" s="25" t="s">
        <v>6992</v>
      </c>
      <c r="C1611" s="26" t="s">
        <v>3997</v>
      </c>
      <c r="D1611" s="26" t="s">
        <v>3998</v>
      </c>
      <c r="E1611" s="26" t="s">
        <v>6993</v>
      </c>
      <c r="F1611" s="48"/>
    </row>
    <row r="1612" ht="30" spans="1:6">
      <c r="A1612" s="26">
        <v>1653</v>
      </c>
      <c r="B1612" s="25" t="s">
        <v>6994</v>
      </c>
      <c r="C1612" s="26" t="s">
        <v>3997</v>
      </c>
      <c r="D1612" s="26" t="s">
        <v>3998</v>
      </c>
      <c r="E1612" s="26" t="s">
        <v>6995</v>
      </c>
      <c r="F1612" s="49"/>
    </row>
    <row r="1613" ht="30" spans="1:6">
      <c r="A1613" s="26">
        <v>1647</v>
      </c>
      <c r="B1613" s="25" t="s">
        <v>6996</v>
      </c>
      <c r="C1613" s="26" t="s">
        <v>3997</v>
      </c>
      <c r="D1613" s="26" t="s">
        <v>3998</v>
      </c>
      <c r="E1613" s="26" t="s">
        <v>6997</v>
      </c>
      <c r="F1613" s="48"/>
    </row>
    <row r="1614" ht="30" spans="1:6">
      <c r="A1614" s="26">
        <v>1648</v>
      </c>
      <c r="B1614" s="25" t="s">
        <v>6998</v>
      </c>
      <c r="C1614" s="26" t="s">
        <v>3997</v>
      </c>
      <c r="D1614" s="26" t="s">
        <v>3998</v>
      </c>
      <c r="E1614" s="26" t="s">
        <v>6999</v>
      </c>
      <c r="F1614" s="49"/>
    </row>
    <row r="1615" ht="30" spans="1:6">
      <c r="A1615" s="26">
        <v>1651</v>
      </c>
      <c r="B1615" s="25" t="s">
        <v>7000</v>
      </c>
      <c r="C1615" s="26" t="s">
        <v>3997</v>
      </c>
      <c r="D1615" s="26" t="s">
        <v>3998</v>
      </c>
      <c r="E1615" s="26" t="s">
        <v>7001</v>
      </c>
      <c r="F1615" s="48"/>
    </row>
    <row r="1616" ht="30" spans="1:6">
      <c r="A1616" s="26">
        <v>1650</v>
      </c>
      <c r="B1616" s="25" t="s">
        <v>7002</v>
      </c>
      <c r="C1616" s="26" t="s">
        <v>3997</v>
      </c>
      <c r="D1616" s="26" t="s">
        <v>3998</v>
      </c>
      <c r="E1616" s="26" t="s">
        <v>7003</v>
      </c>
      <c r="F1616" s="49"/>
    </row>
    <row r="1617" ht="30" spans="1:6">
      <c r="A1617" s="26">
        <v>1654</v>
      </c>
      <c r="B1617" s="25" t="s">
        <v>7004</v>
      </c>
      <c r="C1617" s="26" t="s">
        <v>3997</v>
      </c>
      <c r="D1617" s="26" t="s">
        <v>3998</v>
      </c>
      <c r="E1617" s="26" t="s">
        <v>7005</v>
      </c>
      <c r="F1617" s="48"/>
    </row>
    <row r="1618" ht="30" spans="1:6">
      <c r="A1618" s="26">
        <v>1652</v>
      </c>
      <c r="B1618" s="25" t="s">
        <v>7006</v>
      </c>
      <c r="C1618" s="26" t="s">
        <v>3997</v>
      </c>
      <c r="D1618" s="26" t="s">
        <v>3998</v>
      </c>
      <c r="E1618" s="26" t="s">
        <v>7007</v>
      </c>
      <c r="F1618" s="49"/>
    </row>
    <row r="1619" ht="30" spans="1:6">
      <c r="A1619" s="26">
        <v>1727</v>
      </c>
      <c r="B1619" s="25" t="s">
        <v>7008</v>
      </c>
      <c r="C1619" s="26" t="s">
        <v>3997</v>
      </c>
      <c r="D1619" s="26" t="s">
        <v>4008</v>
      </c>
      <c r="E1619" s="26" t="s">
        <v>7009</v>
      </c>
      <c r="F1619" s="48"/>
    </row>
    <row r="1620" ht="30" spans="1:6">
      <c r="A1620" s="26">
        <v>12920</v>
      </c>
      <c r="B1620" s="25" t="s">
        <v>7010</v>
      </c>
      <c r="C1620" s="26" t="s">
        <v>3997</v>
      </c>
      <c r="D1620" s="26" t="s">
        <v>4008</v>
      </c>
      <c r="E1620" s="26" t="s">
        <v>7011</v>
      </c>
      <c r="F1620" s="49"/>
    </row>
    <row r="1621" spans="1:6">
      <c r="A1621" s="26">
        <v>1725</v>
      </c>
      <c r="B1621" s="25" t="s">
        <v>7012</v>
      </c>
      <c r="C1621" s="26" t="s">
        <v>3997</v>
      </c>
      <c r="D1621" s="26" t="s">
        <v>4008</v>
      </c>
      <c r="E1621" s="26" t="s">
        <v>7013</v>
      </c>
      <c r="F1621" s="48"/>
    </row>
    <row r="1622" spans="1:6">
      <c r="A1622" s="26">
        <v>12943</v>
      </c>
      <c r="B1622" s="25" t="s">
        <v>7014</v>
      </c>
      <c r="C1622" s="26" t="s">
        <v>3997</v>
      </c>
      <c r="D1622" s="26" t="s">
        <v>4008</v>
      </c>
      <c r="E1622" s="26" t="s">
        <v>7015</v>
      </c>
      <c r="F1622" s="49"/>
    </row>
    <row r="1623" ht="30" spans="1:6">
      <c r="A1623" s="26">
        <v>1747</v>
      </c>
      <c r="B1623" s="25" t="s">
        <v>7016</v>
      </c>
      <c r="C1623" s="26" t="s">
        <v>3997</v>
      </c>
      <c r="D1623" s="26" t="s">
        <v>3998</v>
      </c>
      <c r="E1623" s="26" t="s">
        <v>7017</v>
      </c>
      <c r="F1623" s="48"/>
    </row>
    <row r="1624" ht="30" spans="1:6">
      <c r="A1624" s="26">
        <v>1744</v>
      </c>
      <c r="B1624" s="25" t="s">
        <v>7018</v>
      </c>
      <c r="C1624" s="26" t="s">
        <v>3997</v>
      </c>
      <c r="D1624" s="26" t="s">
        <v>3998</v>
      </c>
      <c r="E1624" s="26" t="s">
        <v>7019</v>
      </c>
      <c r="F1624" s="49"/>
    </row>
    <row r="1625" ht="30" spans="1:6">
      <c r="A1625" s="26">
        <v>1743</v>
      </c>
      <c r="B1625" s="25" t="s">
        <v>7020</v>
      </c>
      <c r="C1625" s="26" t="s">
        <v>3997</v>
      </c>
      <c r="D1625" s="26" t="s">
        <v>3998</v>
      </c>
      <c r="E1625" s="26" t="s">
        <v>7021</v>
      </c>
      <c r="F1625" s="48"/>
    </row>
    <row r="1626" ht="30" spans="1:6">
      <c r="A1626" s="26">
        <v>7241</v>
      </c>
      <c r="B1626" s="25" t="s">
        <v>7022</v>
      </c>
      <c r="C1626" s="26" t="s">
        <v>4007</v>
      </c>
      <c r="D1626" s="26" t="s">
        <v>3998</v>
      </c>
      <c r="E1626" s="26" t="s">
        <v>7023</v>
      </c>
      <c r="F1626" s="49"/>
    </row>
    <row r="1627" ht="60" spans="1:6">
      <c r="A1627" s="26">
        <v>39640</v>
      </c>
      <c r="B1627" s="25" t="s">
        <v>7024</v>
      </c>
      <c r="C1627" s="26" t="s">
        <v>3997</v>
      </c>
      <c r="D1627" s="26" t="s">
        <v>3998</v>
      </c>
      <c r="E1627" s="26" t="s">
        <v>7025</v>
      </c>
      <c r="F1627" s="48"/>
    </row>
    <row r="1628" ht="60" spans="1:6">
      <c r="A1628" s="26">
        <v>11013</v>
      </c>
      <c r="B1628" s="25" t="s">
        <v>7026</v>
      </c>
      <c r="C1628" s="26" t="s">
        <v>3997</v>
      </c>
      <c r="D1628" s="26" t="s">
        <v>3998</v>
      </c>
      <c r="E1628" s="26" t="s">
        <v>7027</v>
      </c>
      <c r="F1628" s="49"/>
    </row>
    <row r="1629" ht="60" spans="1:6">
      <c r="A1629" s="26">
        <v>11017</v>
      </c>
      <c r="B1629" s="25" t="s">
        <v>7028</v>
      </c>
      <c r="C1629" s="26" t="s">
        <v>3997</v>
      </c>
      <c r="D1629" s="26" t="s">
        <v>3998</v>
      </c>
      <c r="E1629" s="26" t="s">
        <v>6184</v>
      </c>
      <c r="F1629" s="48"/>
    </row>
    <row r="1630" ht="60" spans="1:6">
      <c r="A1630" s="26">
        <v>20236</v>
      </c>
      <c r="B1630" s="25" t="s">
        <v>7029</v>
      </c>
      <c r="C1630" s="26" t="s">
        <v>3997</v>
      </c>
      <c r="D1630" s="26" t="s">
        <v>3998</v>
      </c>
      <c r="E1630" s="26" t="s">
        <v>5476</v>
      </c>
      <c r="F1630" s="49"/>
    </row>
    <row r="1631" ht="45" spans="1:6">
      <c r="A1631" s="26">
        <v>7215</v>
      </c>
      <c r="B1631" s="25" t="s">
        <v>7030</v>
      </c>
      <c r="C1631" s="26" t="s">
        <v>3997</v>
      </c>
      <c r="D1631" s="26" t="s">
        <v>3998</v>
      </c>
      <c r="E1631" s="26" t="s">
        <v>7031</v>
      </c>
      <c r="F1631" s="48"/>
    </row>
    <row r="1632" ht="45" spans="1:6">
      <c r="A1632" s="26">
        <v>7216</v>
      </c>
      <c r="B1632" s="25" t="s">
        <v>7032</v>
      </c>
      <c r="C1632" s="26" t="s">
        <v>3997</v>
      </c>
      <c r="D1632" s="26" t="s">
        <v>3998</v>
      </c>
      <c r="E1632" s="26" t="s">
        <v>7033</v>
      </c>
      <c r="F1632" s="49"/>
    </row>
    <row r="1633" ht="45" spans="1:6">
      <c r="A1633" s="26">
        <v>20235</v>
      </c>
      <c r="B1633" s="25" t="s">
        <v>7034</v>
      </c>
      <c r="C1633" s="26" t="s">
        <v>3997</v>
      </c>
      <c r="D1633" s="26" t="s">
        <v>3998</v>
      </c>
      <c r="E1633" s="26" t="s">
        <v>7035</v>
      </c>
      <c r="F1633" s="48"/>
    </row>
    <row r="1634" ht="45" spans="1:6">
      <c r="A1634" s="26">
        <v>7181</v>
      </c>
      <c r="B1634" s="25" t="s">
        <v>7036</v>
      </c>
      <c r="C1634" s="26" t="s">
        <v>3997</v>
      </c>
      <c r="D1634" s="26" t="s">
        <v>3998</v>
      </c>
      <c r="E1634" s="26" t="s">
        <v>7037</v>
      </c>
      <c r="F1634" s="49"/>
    </row>
    <row r="1635" ht="45" spans="1:6">
      <c r="A1635" s="26">
        <v>40866</v>
      </c>
      <c r="B1635" s="25" t="s">
        <v>7038</v>
      </c>
      <c r="C1635" s="26" t="s">
        <v>3997</v>
      </c>
      <c r="D1635" s="26" t="s">
        <v>3998</v>
      </c>
      <c r="E1635" s="26" t="s">
        <v>7039</v>
      </c>
      <c r="F1635" s="48"/>
    </row>
    <row r="1636" ht="45" spans="1:6">
      <c r="A1636" s="26">
        <v>7214</v>
      </c>
      <c r="B1636" s="25" t="s">
        <v>7040</v>
      </c>
      <c r="C1636" s="26" t="s">
        <v>3997</v>
      </c>
      <c r="D1636" s="26" t="s">
        <v>3998</v>
      </c>
      <c r="E1636" s="26" t="s">
        <v>7041</v>
      </c>
      <c r="F1636" s="49"/>
    </row>
    <row r="1637" ht="45" spans="1:6">
      <c r="A1637" s="26">
        <v>7219</v>
      </c>
      <c r="B1637" s="25" t="s">
        <v>7042</v>
      </c>
      <c r="C1637" s="26" t="s">
        <v>3997</v>
      </c>
      <c r="D1637" s="26" t="s">
        <v>3998</v>
      </c>
      <c r="E1637" s="26" t="s">
        <v>7043</v>
      </c>
      <c r="F1637" s="48"/>
    </row>
    <row r="1638" ht="30" spans="1:6">
      <c r="A1638" s="26">
        <v>37972</v>
      </c>
      <c r="B1638" s="25" t="s">
        <v>7044</v>
      </c>
      <c r="C1638" s="26" t="s">
        <v>3997</v>
      </c>
      <c r="D1638" s="26" t="s">
        <v>3998</v>
      </c>
      <c r="E1638" s="26" t="s">
        <v>7045</v>
      </c>
      <c r="F1638" s="49"/>
    </row>
    <row r="1639" ht="30" spans="1:6">
      <c r="A1639" s="26">
        <v>37973</v>
      </c>
      <c r="B1639" s="25" t="s">
        <v>7046</v>
      </c>
      <c r="C1639" s="26" t="s">
        <v>3997</v>
      </c>
      <c r="D1639" s="26" t="s">
        <v>3998</v>
      </c>
      <c r="E1639" s="26" t="s">
        <v>7047</v>
      </c>
      <c r="F1639" s="48"/>
    </row>
    <row r="1640" ht="30" spans="1:6">
      <c r="A1640" s="26">
        <v>37971</v>
      </c>
      <c r="B1640" s="25" t="s">
        <v>7048</v>
      </c>
      <c r="C1640" s="26" t="s">
        <v>3997</v>
      </c>
      <c r="D1640" s="26" t="s">
        <v>3998</v>
      </c>
      <c r="E1640" s="26" t="s">
        <v>5025</v>
      </c>
      <c r="F1640" s="49"/>
    </row>
    <row r="1641" ht="45" spans="1:6">
      <c r="A1641" s="26">
        <v>20094</v>
      </c>
      <c r="B1641" s="25" t="s">
        <v>7049</v>
      </c>
      <c r="C1641" s="26" t="s">
        <v>3997</v>
      </c>
      <c r="D1641" s="26" t="s">
        <v>4008</v>
      </c>
      <c r="E1641" s="26" t="s">
        <v>7050</v>
      </c>
      <c r="F1641" s="48"/>
    </row>
    <row r="1642" ht="45" spans="1:6">
      <c r="A1642" s="26">
        <v>20095</v>
      </c>
      <c r="B1642" s="25" t="s">
        <v>7051</v>
      </c>
      <c r="C1642" s="26" t="s">
        <v>3997</v>
      </c>
      <c r="D1642" s="26" t="s">
        <v>4008</v>
      </c>
      <c r="E1642" s="26" t="s">
        <v>7052</v>
      </c>
      <c r="F1642" s="49"/>
    </row>
    <row r="1643" ht="30" spans="1:6">
      <c r="A1643" s="26">
        <v>1954</v>
      </c>
      <c r="B1643" s="25" t="s">
        <v>7053</v>
      </c>
      <c r="C1643" s="26" t="s">
        <v>3997</v>
      </c>
      <c r="D1643" s="26" t="s">
        <v>3998</v>
      </c>
      <c r="E1643" s="26" t="s">
        <v>7054</v>
      </c>
      <c r="F1643" s="48"/>
    </row>
    <row r="1644" ht="30" spans="1:6">
      <c r="A1644" s="26">
        <v>1926</v>
      </c>
      <c r="B1644" s="25" t="s">
        <v>7055</v>
      </c>
      <c r="C1644" s="26" t="s">
        <v>3997</v>
      </c>
      <c r="D1644" s="26" t="s">
        <v>4019</v>
      </c>
      <c r="E1644" s="26" t="s">
        <v>4062</v>
      </c>
      <c r="F1644" s="49"/>
    </row>
    <row r="1645" ht="30" spans="1:6">
      <c r="A1645" s="26">
        <v>1927</v>
      </c>
      <c r="B1645" s="25" t="s">
        <v>7056</v>
      </c>
      <c r="C1645" s="26" t="s">
        <v>3997</v>
      </c>
      <c r="D1645" s="26" t="s">
        <v>3998</v>
      </c>
      <c r="E1645" s="26" t="s">
        <v>5019</v>
      </c>
      <c r="F1645" s="48"/>
    </row>
    <row r="1646" ht="30" spans="1:6">
      <c r="A1646" s="26">
        <v>1923</v>
      </c>
      <c r="B1646" s="25" t="s">
        <v>7057</v>
      </c>
      <c r="C1646" s="26" t="s">
        <v>3997</v>
      </c>
      <c r="D1646" s="26" t="s">
        <v>3998</v>
      </c>
      <c r="E1646" s="26" t="s">
        <v>6974</v>
      </c>
      <c r="F1646" s="49"/>
    </row>
    <row r="1647" ht="30" spans="1:6">
      <c r="A1647" s="26">
        <v>1929</v>
      </c>
      <c r="B1647" s="25" t="s">
        <v>7058</v>
      </c>
      <c r="C1647" s="26" t="s">
        <v>3997</v>
      </c>
      <c r="D1647" s="26" t="s">
        <v>3998</v>
      </c>
      <c r="E1647" s="26" t="s">
        <v>7059</v>
      </c>
      <c r="F1647" s="48"/>
    </row>
    <row r="1648" ht="30" spans="1:6">
      <c r="A1648" s="26">
        <v>1930</v>
      </c>
      <c r="B1648" s="25" t="s">
        <v>7060</v>
      </c>
      <c r="C1648" s="26" t="s">
        <v>3997</v>
      </c>
      <c r="D1648" s="26" t="s">
        <v>3998</v>
      </c>
      <c r="E1648" s="26" t="s">
        <v>4186</v>
      </c>
      <c r="F1648" s="49"/>
    </row>
    <row r="1649" ht="30" spans="1:6">
      <c r="A1649" s="26">
        <v>1924</v>
      </c>
      <c r="B1649" s="25" t="s">
        <v>7061</v>
      </c>
      <c r="C1649" s="26" t="s">
        <v>3997</v>
      </c>
      <c r="D1649" s="26" t="s">
        <v>3998</v>
      </c>
      <c r="E1649" s="26" t="s">
        <v>7062</v>
      </c>
      <c r="F1649" s="48"/>
    </row>
    <row r="1650" ht="30" spans="1:6">
      <c r="A1650" s="26">
        <v>1922</v>
      </c>
      <c r="B1650" s="25" t="s">
        <v>7063</v>
      </c>
      <c r="C1650" s="26" t="s">
        <v>3997</v>
      </c>
      <c r="D1650" s="26" t="s">
        <v>3998</v>
      </c>
      <c r="E1650" s="26" t="s">
        <v>7064</v>
      </c>
      <c r="F1650" s="49"/>
    </row>
    <row r="1651" ht="30" spans="1:6">
      <c r="A1651" s="26">
        <v>1953</v>
      </c>
      <c r="B1651" s="25" t="s">
        <v>7065</v>
      </c>
      <c r="C1651" s="26" t="s">
        <v>3997</v>
      </c>
      <c r="D1651" s="26" t="s">
        <v>3998</v>
      </c>
      <c r="E1651" s="26" t="s">
        <v>7066</v>
      </c>
      <c r="F1651" s="48"/>
    </row>
    <row r="1652" ht="30" spans="1:6">
      <c r="A1652" s="26">
        <v>1962</v>
      </c>
      <c r="B1652" s="25" t="s">
        <v>7067</v>
      </c>
      <c r="C1652" s="26" t="s">
        <v>3997</v>
      </c>
      <c r="D1652" s="26" t="s">
        <v>3998</v>
      </c>
      <c r="E1652" s="26" t="s">
        <v>7068</v>
      </c>
      <c r="F1652" s="49"/>
    </row>
    <row r="1653" ht="30" spans="1:6">
      <c r="A1653" s="26">
        <v>1955</v>
      </c>
      <c r="B1653" s="25" t="s">
        <v>7069</v>
      </c>
      <c r="C1653" s="26" t="s">
        <v>3997</v>
      </c>
      <c r="D1653" s="26" t="s">
        <v>3998</v>
      </c>
      <c r="E1653" s="26" t="s">
        <v>7070</v>
      </c>
      <c r="F1653" s="48"/>
    </row>
    <row r="1654" ht="30" spans="1:6">
      <c r="A1654" s="26">
        <v>1956</v>
      </c>
      <c r="B1654" s="25" t="s">
        <v>7071</v>
      </c>
      <c r="C1654" s="26" t="s">
        <v>3997</v>
      </c>
      <c r="D1654" s="26" t="s">
        <v>3998</v>
      </c>
      <c r="E1654" s="26" t="s">
        <v>5615</v>
      </c>
      <c r="F1654" s="49"/>
    </row>
    <row r="1655" ht="30" spans="1:6">
      <c r="A1655" s="26">
        <v>1957</v>
      </c>
      <c r="B1655" s="25" t="s">
        <v>7072</v>
      </c>
      <c r="C1655" s="26" t="s">
        <v>3997</v>
      </c>
      <c r="D1655" s="26" t="s">
        <v>3998</v>
      </c>
      <c r="E1655" s="26" t="s">
        <v>7073</v>
      </c>
      <c r="F1655" s="48"/>
    </row>
    <row r="1656" ht="30" spans="1:6">
      <c r="A1656" s="26">
        <v>1958</v>
      </c>
      <c r="B1656" s="25" t="s">
        <v>7074</v>
      </c>
      <c r="C1656" s="26" t="s">
        <v>3997</v>
      </c>
      <c r="D1656" s="26" t="s">
        <v>3998</v>
      </c>
      <c r="E1656" s="26" t="s">
        <v>7075</v>
      </c>
      <c r="F1656" s="49"/>
    </row>
    <row r="1657" ht="30" spans="1:6">
      <c r="A1657" s="26">
        <v>1959</v>
      </c>
      <c r="B1657" s="25" t="s">
        <v>7076</v>
      </c>
      <c r="C1657" s="26" t="s">
        <v>3997</v>
      </c>
      <c r="D1657" s="26" t="s">
        <v>3998</v>
      </c>
      <c r="E1657" s="26" t="s">
        <v>6057</v>
      </c>
      <c r="F1657" s="48"/>
    </row>
    <row r="1658" ht="30" spans="1:6">
      <c r="A1658" s="26">
        <v>1925</v>
      </c>
      <c r="B1658" s="25" t="s">
        <v>7077</v>
      </c>
      <c r="C1658" s="26" t="s">
        <v>3997</v>
      </c>
      <c r="D1658" s="26" t="s">
        <v>3998</v>
      </c>
      <c r="E1658" s="26" t="s">
        <v>4915</v>
      </c>
      <c r="F1658" s="49"/>
    </row>
    <row r="1659" ht="30" spans="1:6">
      <c r="A1659" s="26">
        <v>1960</v>
      </c>
      <c r="B1659" s="25" t="s">
        <v>7078</v>
      </c>
      <c r="C1659" s="26" t="s">
        <v>3997</v>
      </c>
      <c r="D1659" s="26" t="s">
        <v>3998</v>
      </c>
      <c r="E1659" s="26" t="s">
        <v>7079</v>
      </c>
      <c r="F1659" s="48"/>
    </row>
    <row r="1660" ht="30" spans="1:6">
      <c r="A1660" s="26">
        <v>1961</v>
      </c>
      <c r="B1660" s="25" t="s">
        <v>7080</v>
      </c>
      <c r="C1660" s="26" t="s">
        <v>3997</v>
      </c>
      <c r="D1660" s="26" t="s">
        <v>3998</v>
      </c>
      <c r="E1660" s="26" t="s">
        <v>7081</v>
      </c>
      <c r="F1660" s="49"/>
    </row>
    <row r="1661" ht="30" spans="1:6">
      <c r="A1661" s="26">
        <v>38426</v>
      </c>
      <c r="B1661" s="25" t="s">
        <v>7082</v>
      </c>
      <c r="C1661" s="26" t="s">
        <v>3997</v>
      </c>
      <c r="D1661" s="26" t="s">
        <v>4008</v>
      </c>
      <c r="E1661" s="26" t="s">
        <v>7083</v>
      </c>
      <c r="F1661" s="48"/>
    </row>
    <row r="1662" ht="30" spans="1:6">
      <c r="A1662" s="26">
        <v>38427</v>
      </c>
      <c r="B1662" s="25" t="s">
        <v>7084</v>
      </c>
      <c r="C1662" s="26" t="s">
        <v>3997</v>
      </c>
      <c r="D1662" s="26" t="s">
        <v>4008</v>
      </c>
      <c r="E1662" s="26" t="s">
        <v>7085</v>
      </c>
      <c r="F1662" s="49"/>
    </row>
    <row r="1663" ht="30" spans="1:6">
      <c r="A1663" s="26">
        <v>38425</v>
      </c>
      <c r="B1663" s="25" t="s">
        <v>7086</v>
      </c>
      <c r="C1663" s="26" t="s">
        <v>3997</v>
      </c>
      <c r="D1663" s="26" t="s">
        <v>4008</v>
      </c>
      <c r="E1663" s="26" t="s">
        <v>7087</v>
      </c>
      <c r="F1663" s="48"/>
    </row>
    <row r="1664" ht="30" spans="1:6">
      <c r="A1664" s="26">
        <v>38423</v>
      </c>
      <c r="B1664" s="25" t="s">
        <v>7088</v>
      </c>
      <c r="C1664" s="26" t="s">
        <v>3997</v>
      </c>
      <c r="D1664" s="26" t="s">
        <v>4008</v>
      </c>
      <c r="E1664" s="26" t="s">
        <v>7089</v>
      </c>
      <c r="F1664" s="49"/>
    </row>
    <row r="1665" ht="30" spans="1:6">
      <c r="A1665" s="26">
        <v>38424</v>
      </c>
      <c r="B1665" s="25" t="s">
        <v>7090</v>
      </c>
      <c r="C1665" s="26" t="s">
        <v>3997</v>
      </c>
      <c r="D1665" s="26" t="s">
        <v>4008</v>
      </c>
      <c r="E1665" s="26" t="s">
        <v>7091</v>
      </c>
      <c r="F1665" s="48"/>
    </row>
    <row r="1666" ht="30" spans="1:6">
      <c r="A1666" s="26">
        <v>38421</v>
      </c>
      <c r="B1666" s="25" t="s">
        <v>7092</v>
      </c>
      <c r="C1666" s="26" t="s">
        <v>3997</v>
      </c>
      <c r="D1666" s="26" t="s">
        <v>4008</v>
      </c>
      <c r="E1666" s="26" t="s">
        <v>7093</v>
      </c>
      <c r="F1666" s="49"/>
    </row>
    <row r="1667" ht="30" spans="1:6">
      <c r="A1667" s="26">
        <v>38422</v>
      </c>
      <c r="B1667" s="25" t="s">
        <v>7094</v>
      </c>
      <c r="C1667" s="26" t="s">
        <v>3997</v>
      </c>
      <c r="D1667" s="26" t="s">
        <v>4008</v>
      </c>
      <c r="E1667" s="26" t="s">
        <v>7095</v>
      </c>
      <c r="F1667" s="48"/>
    </row>
    <row r="1668" ht="45" spans="1:6">
      <c r="A1668" s="26">
        <v>39866</v>
      </c>
      <c r="B1668" s="25" t="s">
        <v>7096</v>
      </c>
      <c r="C1668" s="26" t="s">
        <v>3997</v>
      </c>
      <c r="D1668" s="26" t="s">
        <v>4008</v>
      </c>
      <c r="E1668" s="26" t="s">
        <v>7097</v>
      </c>
      <c r="F1668" s="49"/>
    </row>
    <row r="1669" ht="45" spans="1:6">
      <c r="A1669" s="26">
        <v>39867</v>
      </c>
      <c r="B1669" s="25" t="s">
        <v>7098</v>
      </c>
      <c r="C1669" s="26" t="s">
        <v>3997</v>
      </c>
      <c r="D1669" s="26" t="s">
        <v>4008</v>
      </c>
      <c r="E1669" s="26" t="s">
        <v>7099</v>
      </c>
      <c r="F1669" s="48"/>
    </row>
    <row r="1670" ht="45" spans="1:6">
      <c r="A1670" s="26">
        <v>39868</v>
      </c>
      <c r="B1670" s="25" t="s">
        <v>7100</v>
      </c>
      <c r="C1670" s="26" t="s">
        <v>3997</v>
      </c>
      <c r="D1670" s="26" t="s">
        <v>4008</v>
      </c>
      <c r="E1670" s="26" t="s">
        <v>7101</v>
      </c>
      <c r="F1670" s="49"/>
    </row>
    <row r="1671" ht="30" spans="1:6">
      <c r="A1671" s="26">
        <v>37999</v>
      </c>
      <c r="B1671" s="25" t="s">
        <v>7102</v>
      </c>
      <c r="C1671" s="26" t="s">
        <v>3997</v>
      </c>
      <c r="D1671" s="26" t="s">
        <v>3998</v>
      </c>
      <c r="E1671" s="26" t="s">
        <v>5510</v>
      </c>
      <c r="F1671" s="48"/>
    </row>
    <row r="1672" ht="30" spans="1:6">
      <c r="A1672" s="26">
        <v>38000</v>
      </c>
      <c r="B1672" s="25" t="s">
        <v>7103</v>
      </c>
      <c r="C1672" s="26" t="s">
        <v>3997</v>
      </c>
      <c r="D1672" s="26" t="s">
        <v>3998</v>
      </c>
      <c r="E1672" s="26" t="s">
        <v>7104</v>
      </c>
      <c r="F1672" s="49"/>
    </row>
    <row r="1673" ht="30" spans="1:6">
      <c r="A1673" s="26">
        <v>38129</v>
      </c>
      <c r="B1673" s="25" t="s">
        <v>7105</v>
      </c>
      <c r="C1673" s="26" t="s">
        <v>3997</v>
      </c>
      <c r="D1673" s="26" t="s">
        <v>3998</v>
      </c>
      <c r="E1673" s="26" t="s">
        <v>5003</v>
      </c>
      <c r="F1673" s="48"/>
    </row>
    <row r="1674" ht="30" spans="1:6">
      <c r="A1674" s="26">
        <v>38025</v>
      </c>
      <c r="B1674" s="25" t="s">
        <v>7106</v>
      </c>
      <c r="C1674" s="26" t="s">
        <v>3997</v>
      </c>
      <c r="D1674" s="26" t="s">
        <v>3998</v>
      </c>
      <c r="E1674" s="26" t="s">
        <v>5598</v>
      </c>
      <c r="F1674" s="49"/>
    </row>
    <row r="1675" ht="30" spans="1:6">
      <c r="A1675" s="26">
        <v>38026</v>
      </c>
      <c r="B1675" s="25" t="s">
        <v>7107</v>
      </c>
      <c r="C1675" s="26" t="s">
        <v>3997</v>
      </c>
      <c r="D1675" s="26" t="s">
        <v>3998</v>
      </c>
      <c r="E1675" s="26" t="s">
        <v>6094</v>
      </c>
      <c r="F1675" s="48"/>
    </row>
    <row r="1676" ht="45" spans="1:6">
      <c r="A1676" s="26">
        <v>1858</v>
      </c>
      <c r="B1676" s="25" t="s">
        <v>7108</v>
      </c>
      <c r="C1676" s="26" t="s">
        <v>3997</v>
      </c>
      <c r="D1676" s="26" t="s">
        <v>4008</v>
      </c>
      <c r="E1676" s="26" t="s">
        <v>7109</v>
      </c>
      <c r="F1676" s="49"/>
    </row>
    <row r="1677" ht="45" spans="1:6">
      <c r="A1677" s="26">
        <v>1844</v>
      </c>
      <c r="B1677" s="25" t="s">
        <v>7110</v>
      </c>
      <c r="C1677" s="26" t="s">
        <v>3997</v>
      </c>
      <c r="D1677" s="26" t="s">
        <v>4008</v>
      </c>
      <c r="E1677" s="26" t="s">
        <v>7111</v>
      </c>
      <c r="F1677" s="48"/>
    </row>
    <row r="1678" ht="45" spans="1:6">
      <c r="A1678" s="26">
        <v>1837</v>
      </c>
      <c r="B1678" s="25" t="s">
        <v>7112</v>
      </c>
      <c r="C1678" s="26" t="s">
        <v>3997</v>
      </c>
      <c r="D1678" s="26" t="s">
        <v>4008</v>
      </c>
      <c r="E1678" s="26" t="s">
        <v>7113</v>
      </c>
      <c r="F1678" s="49"/>
    </row>
    <row r="1679" ht="45" spans="1:6">
      <c r="A1679" s="26">
        <v>1860</v>
      </c>
      <c r="B1679" s="25" t="s">
        <v>7114</v>
      </c>
      <c r="C1679" s="26" t="s">
        <v>3997</v>
      </c>
      <c r="D1679" s="26" t="s">
        <v>4008</v>
      </c>
      <c r="E1679" s="26" t="s">
        <v>7115</v>
      </c>
      <c r="F1679" s="48"/>
    </row>
    <row r="1680" ht="45" spans="1:6">
      <c r="A1680" s="26">
        <v>1862</v>
      </c>
      <c r="B1680" s="25" t="s">
        <v>7116</v>
      </c>
      <c r="C1680" s="26" t="s">
        <v>3997</v>
      </c>
      <c r="D1680" s="26" t="s">
        <v>4008</v>
      </c>
      <c r="E1680" s="26" t="s">
        <v>7117</v>
      </c>
      <c r="F1680" s="49"/>
    </row>
    <row r="1681" ht="45" spans="1:6">
      <c r="A1681" s="26">
        <v>1863</v>
      </c>
      <c r="B1681" s="25" t="s">
        <v>7118</v>
      </c>
      <c r="C1681" s="26" t="s">
        <v>3997</v>
      </c>
      <c r="D1681" s="26" t="s">
        <v>4008</v>
      </c>
      <c r="E1681" s="26" t="s">
        <v>7119</v>
      </c>
      <c r="F1681" s="48"/>
    </row>
    <row r="1682" ht="45" spans="1:6">
      <c r="A1682" s="26">
        <v>1865</v>
      </c>
      <c r="B1682" s="25" t="s">
        <v>7120</v>
      </c>
      <c r="C1682" s="26" t="s">
        <v>3997</v>
      </c>
      <c r="D1682" s="26" t="s">
        <v>4008</v>
      </c>
      <c r="E1682" s="26" t="s">
        <v>7121</v>
      </c>
      <c r="F1682" s="49"/>
    </row>
    <row r="1683" ht="45" spans="1:6">
      <c r="A1683" s="26">
        <v>1866</v>
      </c>
      <c r="B1683" s="25" t="s">
        <v>7122</v>
      </c>
      <c r="C1683" s="26" t="s">
        <v>3997</v>
      </c>
      <c r="D1683" s="26" t="s">
        <v>4008</v>
      </c>
      <c r="E1683" s="26" t="s">
        <v>7123</v>
      </c>
      <c r="F1683" s="48"/>
    </row>
    <row r="1684" ht="45" spans="1:6">
      <c r="A1684" s="26">
        <v>1853</v>
      </c>
      <c r="B1684" s="25" t="s">
        <v>7124</v>
      </c>
      <c r="C1684" s="26" t="s">
        <v>3997</v>
      </c>
      <c r="D1684" s="26" t="s">
        <v>4008</v>
      </c>
      <c r="E1684" s="26" t="s">
        <v>7125</v>
      </c>
      <c r="F1684" s="49"/>
    </row>
    <row r="1685" ht="45" spans="1:6">
      <c r="A1685" s="26">
        <v>1867</v>
      </c>
      <c r="B1685" s="25" t="s">
        <v>7126</v>
      </c>
      <c r="C1685" s="26" t="s">
        <v>3997</v>
      </c>
      <c r="D1685" s="26" t="s">
        <v>4008</v>
      </c>
      <c r="E1685" s="26" t="s">
        <v>7127</v>
      </c>
      <c r="F1685" s="48"/>
    </row>
    <row r="1686" ht="45" spans="1:6">
      <c r="A1686" s="26">
        <v>1868</v>
      </c>
      <c r="B1686" s="25" t="s">
        <v>7128</v>
      </c>
      <c r="C1686" s="26" t="s">
        <v>3997</v>
      </c>
      <c r="D1686" s="26" t="s">
        <v>4008</v>
      </c>
      <c r="E1686" s="26" t="s">
        <v>7129</v>
      </c>
      <c r="F1686" s="49"/>
    </row>
    <row r="1687" ht="45" spans="1:6">
      <c r="A1687" s="26">
        <v>1859</v>
      </c>
      <c r="B1687" s="25" t="s">
        <v>7130</v>
      </c>
      <c r="C1687" s="26" t="s">
        <v>3997</v>
      </c>
      <c r="D1687" s="26" t="s">
        <v>4008</v>
      </c>
      <c r="E1687" s="26" t="s">
        <v>7131</v>
      </c>
      <c r="F1687" s="48"/>
    </row>
    <row r="1688" ht="45" spans="1:6">
      <c r="A1688" s="26">
        <v>1836</v>
      </c>
      <c r="B1688" s="25" t="s">
        <v>7132</v>
      </c>
      <c r="C1688" s="26" t="s">
        <v>3997</v>
      </c>
      <c r="D1688" s="26" t="s">
        <v>4008</v>
      </c>
      <c r="E1688" s="26" t="s">
        <v>7133</v>
      </c>
      <c r="F1688" s="49"/>
    </row>
    <row r="1689" ht="30" spans="1:6">
      <c r="A1689" s="26">
        <v>36355</v>
      </c>
      <c r="B1689" s="25" t="s">
        <v>7134</v>
      </c>
      <c r="C1689" s="26" t="s">
        <v>3997</v>
      </c>
      <c r="D1689" s="26" t="s">
        <v>4008</v>
      </c>
      <c r="E1689" s="26" t="s">
        <v>7135</v>
      </c>
      <c r="F1689" s="48"/>
    </row>
    <row r="1690" ht="30" spans="1:6">
      <c r="A1690" s="26">
        <v>36356</v>
      </c>
      <c r="B1690" s="25" t="s">
        <v>7136</v>
      </c>
      <c r="C1690" s="26" t="s">
        <v>3997</v>
      </c>
      <c r="D1690" s="26" t="s">
        <v>4008</v>
      </c>
      <c r="E1690" s="26" t="s">
        <v>7137</v>
      </c>
      <c r="F1690" s="49"/>
    </row>
    <row r="1691" ht="30" spans="1:6">
      <c r="A1691" s="26">
        <v>1932</v>
      </c>
      <c r="B1691" s="25" t="s">
        <v>7138</v>
      </c>
      <c r="C1691" s="26" t="s">
        <v>3997</v>
      </c>
      <c r="D1691" s="26" t="s">
        <v>3998</v>
      </c>
      <c r="E1691" s="26" t="s">
        <v>7139</v>
      </c>
      <c r="F1691" s="48"/>
    </row>
    <row r="1692" ht="30" spans="1:6">
      <c r="A1692" s="26">
        <v>1933</v>
      </c>
      <c r="B1692" s="25" t="s">
        <v>7140</v>
      </c>
      <c r="C1692" s="26" t="s">
        <v>3997</v>
      </c>
      <c r="D1692" s="26" t="s">
        <v>3998</v>
      </c>
      <c r="E1692" s="26" t="s">
        <v>5388</v>
      </c>
      <c r="F1692" s="49"/>
    </row>
    <row r="1693" ht="30" spans="1:6">
      <c r="A1693" s="26">
        <v>1951</v>
      </c>
      <c r="B1693" s="25" t="s">
        <v>7141</v>
      </c>
      <c r="C1693" s="26" t="s">
        <v>3997</v>
      </c>
      <c r="D1693" s="26" t="s">
        <v>3998</v>
      </c>
      <c r="E1693" s="26" t="s">
        <v>7142</v>
      </c>
      <c r="F1693" s="48"/>
    </row>
    <row r="1694" ht="30" spans="1:6">
      <c r="A1694" s="26">
        <v>1966</v>
      </c>
      <c r="B1694" s="25" t="s">
        <v>7143</v>
      </c>
      <c r="C1694" s="26" t="s">
        <v>3997</v>
      </c>
      <c r="D1694" s="26" t="s">
        <v>3998</v>
      </c>
      <c r="E1694" s="26" t="s">
        <v>7144</v>
      </c>
      <c r="F1694" s="49"/>
    </row>
    <row r="1695" ht="30" spans="1:6">
      <c r="A1695" s="26">
        <v>1952</v>
      </c>
      <c r="B1695" s="25" t="s">
        <v>7145</v>
      </c>
      <c r="C1695" s="26" t="s">
        <v>3997</v>
      </c>
      <c r="D1695" s="26" t="s">
        <v>3998</v>
      </c>
      <c r="E1695" s="26" t="s">
        <v>7146</v>
      </c>
      <c r="F1695" s="48"/>
    </row>
    <row r="1696" ht="30" spans="1:6">
      <c r="A1696" s="26">
        <v>20104</v>
      </c>
      <c r="B1696" s="25" t="s">
        <v>7147</v>
      </c>
      <c r="C1696" s="26" t="s">
        <v>3997</v>
      </c>
      <c r="D1696" s="26" t="s">
        <v>3998</v>
      </c>
      <c r="E1696" s="26" t="s">
        <v>7148</v>
      </c>
      <c r="F1696" s="49"/>
    </row>
    <row r="1697" ht="30" spans="1:6">
      <c r="A1697" s="26">
        <v>20105</v>
      </c>
      <c r="B1697" s="25" t="s">
        <v>7149</v>
      </c>
      <c r="C1697" s="26" t="s">
        <v>3997</v>
      </c>
      <c r="D1697" s="26" t="s">
        <v>3998</v>
      </c>
      <c r="E1697" s="26" t="s">
        <v>7150</v>
      </c>
      <c r="F1697" s="48"/>
    </row>
    <row r="1698" ht="30" spans="1:6">
      <c r="A1698" s="26">
        <v>1965</v>
      </c>
      <c r="B1698" s="25" t="s">
        <v>7151</v>
      </c>
      <c r="C1698" s="26" t="s">
        <v>3997</v>
      </c>
      <c r="D1698" s="26" t="s">
        <v>3998</v>
      </c>
      <c r="E1698" s="26" t="s">
        <v>7152</v>
      </c>
      <c r="F1698" s="49"/>
    </row>
    <row r="1699" ht="30" spans="1:6">
      <c r="A1699" s="26">
        <v>10765</v>
      </c>
      <c r="B1699" s="25" t="s">
        <v>7153</v>
      </c>
      <c r="C1699" s="26" t="s">
        <v>3997</v>
      </c>
      <c r="D1699" s="26" t="s">
        <v>3998</v>
      </c>
      <c r="E1699" s="26" t="s">
        <v>6904</v>
      </c>
      <c r="F1699" s="48"/>
    </row>
    <row r="1700" ht="30" spans="1:6">
      <c r="A1700" s="26">
        <v>10767</v>
      </c>
      <c r="B1700" s="25" t="s">
        <v>7154</v>
      </c>
      <c r="C1700" s="26" t="s">
        <v>3997</v>
      </c>
      <c r="D1700" s="26" t="s">
        <v>3998</v>
      </c>
      <c r="E1700" s="26" t="s">
        <v>7155</v>
      </c>
      <c r="F1700" s="49"/>
    </row>
    <row r="1701" ht="30" spans="1:6">
      <c r="A1701" s="26">
        <v>1970</v>
      </c>
      <c r="B1701" s="25" t="s">
        <v>7156</v>
      </c>
      <c r="C1701" s="26" t="s">
        <v>3997</v>
      </c>
      <c r="D1701" s="26" t="s">
        <v>3998</v>
      </c>
      <c r="E1701" s="26" t="s">
        <v>7157</v>
      </c>
      <c r="F1701" s="48"/>
    </row>
    <row r="1702" ht="30" spans="1:6">
      <c r="A1702" s="26">
        <v>1967</v>
      </c>
      <c r="B1702" s="25" t="s">
        <v>7158</v>
      </c>
      <c r="C1702" s="26" t="s">
        <v>3997</v>
      </c>
      <c r="D1702" s="26" t="s">
        <v>3998</v>
      </c>
      <c r="E1702" s="26" t="s">
        <v>7159</v>
      </c>
      <c r="F1702" s="49"/>
    </row>
    <row r="1703" ht="30" spans="1:6">
      <c r="A1703" s="26">
        <v>1968</v>
      </c>
      <c r="B1703" s="25" t="s">
        <v>7160</v>
      </c>
      <c r="C1703" s="26" t="s">
        <v>3997</v>
      </c>
      <c r="D1703" s="26" t="s">
        <v>3998</v>
      </c>
      <c r="E1703" s="26" t="s">
        <v>7161</v>
      </c>
      <c r="F1703" s="48"/>
    </row>
    <row r="1704" ht="30" spans="1:6">
      <c r="A1704" s="26">
        <v>1969</v>
      </c>
      <c r="B1704" s="25" t="s">
        <v>7162</v>
      </c>
      <c r="C1704" s="26" t="s">
        <v>3997</v>
      </c>
      <c r="D1704" s="26" t="s">
        <v>3998</v>
      </c>
      <c r="E1704" s="26" t="s">
        <v>4301</v>
      </c>
      <c r="F1704" s="49"/>
    </row>
    <row r="1705" ht="30" spans="1:6">
      <c r="A1705" s="26">
        <v>1839</v>
      </c>
      <c r="B1705" s="25" t="s">
        <v>7163</v>
      </c>
      <c r="C1705" s="26" t="s">
        <v>3997</v>
      </c>
      <c r="D1705" s="26" t="s">
        <v>4008</v>
      </c>
      <c r="E1705" s="26" t="s">
        <v>7164</v>
      </c>
      <c r="F1705" s="48"/>
    </row>
    <row r="1706" ht="30" spans="1:6">
      <c r="A1706" s="26">
        <v>1835</v>
      </c>
      <c r="B1706" s="25" t="s">
        <v>7165</v>
      </c>
      <c r="C1706" s="26" t="s">
        <v>3997</v>
      </c>
      <c r="D1706" s="26" t="s">
        <v>4008</v>
      </c>
      <c r="E1706" s="26" t="s">
        <v>7166</v>
      </c>
      <c r="F1706" s="49"/>
    </row>
    <row r="1707" ht="30" spans="1:6">
      <c r="A1707" s="26">
        <v>1823</v>
      </c>
      <c r="B1707" s="25" t="s">
        <v>7167</v>
      </c>
      <c r="C1707" s="26" t="s">
        <v>3997</v>
      </c>
      <c r="D1707" s="26" t="s">
        <v>4008</v>
      </c>
      <c r="E1707" s="26" t="s">
        <v>7168</v>
      </c>
      <c r="F1707" s="48"/>
    </row>
    <row r="1708" ht="30" spans="1:6">
      <c r="A1708" s="26">
        <v>1827</v>
      </c>
      <c r="B1708" s="25" t="s">
        <v>7169</v>
      </c>
      <c r="C1708" s="26" t="s">
        <v>3997</v>
      </c>
      <c r="D1708" s="26" t="s">
        <v>4008</v>
      </c>
      <c r="E1708" s="26" t="s">
        <v>7170</v>
      </c>
      <c r="F1708" s="49"/>
    </row>
    <row r="1709" ht="30" spans="1:6">
      <c r="A1709" s="26">
        <v>1831</v>
      </c>
      <c r="B1709" s="25" t="s">
        <v>7171</v>
      </c>
      <c r="C1709" s="26" t="s">
        <v>3997</v>
      </c>
      <c r="D1709" s="26" t="s">
        <v>4008</v>
      </c>
      <c r="E1709" s="26" t="s">
        <v>7172</v>
      </c>
      <c r="F1709" s="48"/>
    </row>
    <row r="1710" ht="30" spans="1:6">
      <c r="A1710" s="26">
        <v>1825</v>
      </c>
      <c r="B1710" s="25" t="s">
        <v>7173</v>
      </c>
      <c r="C1710" s="26" t="s">
        <v>3997</v>
      </c>
      <c r="D1710" s="26" t="s">
        <v>4008</v>
      </c>
      <c r="E1710" s="26" t="s">
        <v>7174</v>
      </c>
      <c r="F1710" s="49"/>
    </row>
    <row r="1711" ht="30" spans="1:6">
      <c r="A1711" s="26">
        <v>1828</v>
      </c>
      <c r="B1711" s="25" t="s">
        <v>7175</v>
      </c>
      <c r="C1711" s="26" t="s">
        <v>3997</v>
      </c>
      <c r="D1711" s="26" t="s">
        <v>4008</v>
      </c>
      <c r="E1711" s="26" t="s">
        <v>7176</v>
      </c>
      <c r="F1711" s="48"/>
    </row>
    <row r="1712" ht="30" spans="1:6">
      <c r="A1712" s="26">
        <v>1845</v>
      </c>
      <c r="B1712" s="25" t="s">
        <v>7177</v>
      </c>
      <c r="C1712" s="26" t="s">
        <v>3997</v>
      </c>
      <c r="D1712" s="26" t="s">
        <v>4008</v>
      </c>
      <c r="E1712" s="26" t="s">
        <v>6715</v>
      </c>
      <c r="F1712" s="49"/>
    </row>
    <row r="1713" ht="30" spans="1:6">
      <c r="A1713" s="26">
        <v>1824</v>
      </c>
      <c r="B1713" s="25" t="s">
        <v>7178</v>
      </c>
      <c r="C1713" s="26" t="s">
        <v>3997</v>
      </c>
      <c r="D1713" s="26" t="s">
        <v>4008</v>
      </c>
      <c r="E1713" s="26" t="s">
        <v>7179</v>
      </c>
      <c r="F1713" s="48"/>
    </row>
    <row r="1714" ht="30" spans="1:6">
      <c r="A1714" s="26">
        <v>1941</v>
      </c>
      <c r="B1714" s="25" t="s">
        <v>7180</v>
      </c>
      <c r="C1714" s="26" t="s">
        <v>3997</v>
      </c>
      <c r="D1714" s="26" t="s">
        <v>3998</v>
      </c>
      <c r="E1714" s="26" t="s">
        <v>7181</v>
      </c>
      <c r="F1714" s="49"/>
    </row>
    <row r="1715" ht="30" spans="1:6">
      <c r="A1715" s="26">
        <v>1940</v>
      </c>
      <c r="B1715" s="25" t="s">
        <v>7182</v>
      </c>
      <c r="C1715" s="26" t="s">
        <v>3997</v>
      </c>
      <c r="D1715" s="26" t="s">
        <v>3998</v>
      </c>
      <c r="E1715" s="26" t="s">
        <v>7062</v>
      </c>
      <c r="F1715" s="48"/>
    </row>
    <row r="1716" ht="30" spans="1:6">
      <c r="A1716" s="26">
        <v>1937</v>
      </c>
      <c r="B1716" s="25" t="s">
        <v>7183</v>
      </c>
      <c r="C1716" s="26" t="s">
        <v>3997</v>
      </c>
      <c r="D1716" s="26" t="s">
        <v>3998</v>
      </c>
      <c r="E1716" s="26" t="s">
        <v>7184</v>
      </c>
      <c r="F1716" s="49"/>
    </row>
    <row r="1717" ht="30" spans="1:6">
      <c r="A1717" s="26">
        <v>1939</v>
      </c>
      <c r="B1717" s="25" t="s">
        <v>7185</v>
      </c>
      <c r="C1717" s="26" t="s">
        <v>3997</v>
      </c>
      <c r="D1717" s="26" t="s">
        <v>3998</v>
      </c>
      <c r="E1717" s="26" t="s">
        <v>7186</v>
      </c>
      <c r="F1717" s="48"/>
    </row>
    <row r="1718" ht="30" spans="1:6">
      <c r="A1718" s="26">
        <v>1942</v>
      </c>
      <c r="B1718" s="25" t="s">
        <v>7187</v>
      </c>
      <c r="C1718" s="26" t="s">
        <v>3997</v>
      </c>
      <c r="D1718" s="26" t="s">
        <v>3998</v>
      </c>
      <c r="E1718" s="26" t="s">
        <v>6224</v>
      </c>
      <c r="F1718" s="49"/>
    </row>
    <row r="1719" ht="30" spans="1:6">
      <c r="A1719" s="26">
        <v>1938</v>
      </c>
      <c r="B1719" s="25" t="s">
        <v>7188</v>
      </c>
      <c r="C1719" s="26" t="s">
        <v>3997</v>
      </c>
      <c r="D1719" s="26" t="s">
        <v>3998</v>
      </c>
      <c r="E1719" s="26" t="s">
        <v>5003</v>
      </c>
      <c r="F1719" s="48"/>
    </row>
    <row r="1720" ht="45" spans="1:6">
      <c r="A1720" s="26">
        <v>20097</v>
      </c>
      <c r="B1720" s="25" t="s">
        <v>7189</v>
      </c>
      <c r="C1720" s="26" t="s">
        <v>3997</v>
      </c>
      <c r="D1720" s="26" t="s">
        <v>3998</v>
      </c>
      <c r="E1720" s="26" t="s">
        <v>7190</v>
      </c>
      <c r="F1720" s="49"/>
    </row>
    <row r="1721" ht="45" spans="1:6">
      <c r="A1721" s="26">
        <v>20098</v>
      </c>
      <c r="B1721" s="25" t="s">
        <v>7191</v>
      </c>
      <c r="C1721" s="26" t="s">
        <v>3997</v>
      </c>
      <c r="D1721" s="26" t="s">
        <v>3998</v>
      </c>
      <c r="E1721" s="26" t="s">
        <v>7192</v>
      </c>
      <c r="F1721" s="48"/>
    </row>
    <row r="1722" ht="45" spans="1:6">
      <c r="A1722" s="26">
        <v>20096</v>
      </c>
      <c r="B1722" s="25" t="s">
        <v>7193</v>
      </c>
      <c r="C1722" s="26" t="s">
        <v>3997</v>
      </c>
      <c r="D1722" s="26" t="s">
        <v>3998</v>
      </c>
      <c r="E1722" s="26" t="s">
        <v>7194</v>
      </c>
      <c r="F1722" s="49"/>
    </row>
    <row r="1723" ht="30" spans="1:6">
      <c r="A1723" s="26">
        <v>1964</v>
      </c>
      <c r="B1723" s="25" t="s">
        <v>7195</v>
      </c>
      <c r="C1723" s="26" t="s">
        <v>3997</v>
      </c>
      <c r="D1723" s="26" t="s">
        <v>3998</v>
      </c>
      <c r="E1723" s="26" t="s">
        <v>7196</v>
      </c>
      <c r="F1723" s="48"/>
    </row>
    <row r="1724" ht="30" spans="1:6">
      <c r="A1724" s="26">
        <v>1880</v>
      </c>
      <c r="B1724" s="25" t="s">
        <v>7197</v>
      </c>
      <c r="C1724" s="26" t="s">
        <v>3997</v>
      </c>
      <c r="D1724" s="26" t="s">
        <v>3998</v>
      </c>
      <c r="E1724" s="26" t="s">
        <v>5278</v>
      </c>
      <c r="F1724" s="49"/>
    </row>
    <row r="1725" ht="30" spans="1:6">
      <c r="A1725" s="26">
        <v>39274</v>
      </c>
      <c r="B1725" s="25" t="s">
        <v>7198</v>
      </c>
      <c r="C1725" s="26" t="s">
        <v>3997</v>
      </c>
      <c r="D1725" s="26" t="s">
        <v>3998</v>
      </c>
      <c r="E1725" s="26" t="s">
        <v>7199</v>
      </c>
      <c r="F1725" s="48"/>
    </row>
    <row r="1726" ht="45" spans="1:6">
      <c r="A1726" s="26">
        <v>2628</v>
      </c>
      <c r="B1726" s="25" t="s">
        <v>7200</v>
      </c>
      <c r="C1726" s="26" t="s">
        <v>3997</v>
      </c>
      <c r="D1726" s="26" t="s">
        <v>4008</v>
      </c>
      <c r="E1726" s="26" t="s">
        <v>7201</v>
      </c>
      <c r="F1726" s="49"/>
    </row>
    <row r="1727" ht="45" spans="1:6">
      <c r="A1727" s="26">
        <v>2622</v>
      </c>
      <c r="B1727" s="25" t="s">
        <v>7202</v>
      </c>
      <c r="C1727" s="26" t="s">
        <v>3997</v>
      </c>
      <c r="D1727" s="26" t="s">
        <v>4008</v>
      </c>
      <c r="E1727" s="26" t="s">
        <v>5299</v>
      </c>
      <c r="F1727" s="48"/>
    </row>
    <row r="1728" ht="45" spans="1:6">
      <c r="A1728" s="26">
        <v>2623</v>
      </c>
      <c r="B1728" s="25" t="s">
        <v>7203</v>
      </c>
      <c r="C1728" s="26" t="s">
        <v>3997</v>
      </c>
      <c r="D1728" s="26" t="s">
        <v>4008</v>
      </c>
      <c r="E1728" s="26" t="s">
        <v>6767</v>
      </c>
      <c r="F1728" s="49"/>
    </row>
    <row r="1729" ht="45" spans="1:6">
      <c r="A1729" s="26">
        <v>2624</v>
      </c>
      <c r="B1729" s="25" t="s">
        <v>7204</v>
      </c>
      <c r="C1729" s="26" t="s">
        <v>3997</v>
      </c>
      <c r="D1729" s="26" t="s">
        <v>4008</v>
      </c>
      <c r="E1729" s="26" t="s">
        <v>5872</v>
      </c>
      <c r="F1729" s="48"/>
    </row>
    <row r="1730" ht="45" spans="1:6">
      <c r="A1730" s="26">
        <v>2625</v>
      </c>
      <c r="B1730" s="25" t="s">
        <v>7205</v>
      </c>
      <c r="C1730" s="26" t="s">
        <v>3997</v>
      </c>
      <c r="D1730" s="26" t="s">
        <v>4008</v>
      </c>
      <c r="E1730" s="26" t="s">
        <v>7206</v>
      </c>
      <c r="F1730" s="49"/>
    </row>
    <row r="1731" ht="45" spans="1:6">
      <c r="A1731" s="26">
        <v>2626</v>
      </c>
      <c r="B1731" s="25" t="s">
        <v>7207</v>
      </c>
      <c r="C1731" s="26" t="s">
        <v>3997</v>
      </c>
      <c r="D1731" s="26" t="s">
        <v>4008</v>
      </c>
      <c r="E1731" s="26" t="s">
        <v>7208</v>
      </c>
      <c r="F1731" s="48"/>
    </row>
    <row r="1732" ht="45" spans="1:6">
      <c r="A1732" s="26">
        <v>2630</v>
      </c>
      <c r="B1732" s="25" t="s">
        <v>7209</v>
      </c>
      <c r="C1732" s="26" t="s">
        <v>3997</v>
      </c>
      <c r="D1732" s="26" t="s">
        <v>4008</v>
      </c>
      <c r="E1732" s="26" t="s">
        <v>7210</v>
      </c>
      <c r="F1732" s="49"/>
    </row>
    <row r="1733" ht="45" spans="1:6">
      <c r="A1733" s="26">
        <v>2627</v>
      </c>
      <c r="B1733" s="25" t="s">
        <v>7211</v>
      </c>
      <c r="C1733" s="26" t="s">
        <v>3997</v>
      </c>
      <c r="D1733" s="26" t="s">
        <v>4008</v>
      </c>
      <c r="E1733" s="26" t="s">
        <v>7212</v>
      </c>
      <c r="F1733" s="48"/>
    </row>
    <row r="1734" ht="45" spans="1:6">
      <c r="A1734" s="26">
        <v>2629</v>
      </c>
      <c r="B1734" s="25" t="s">
        <v>7213</v>
      </c>
      <c r="C1734" s="26" t="s">
        <v>3997</v>
      </c>
      <c r="D1734" s="26" t="s">
        <v>4008</v>
      </c>
      <c r="E1734" s="26" t="s">
        <v>7214</v>
      </c>
      <c r="F1734" s="49"/>
    </row>
    <row r="1735" ht="30" spans="1:6">
      <c r="A1735" s="26">
        <v>12033</v>
      </c>
      <c r="B1735" s="25" t="s">
        <v>7215</v>
      </c>
      <c r="C1735" s="26" t="s">
        <v>3997</v>
      </c>
      <c r="D1735" s="26" t="s">
        <v>3998</v>
      </c>
      <c r="E1735" s="26" t="s">
        <v>7137</v>
      </c>
      <c r="F1735" s="48"/>
    </row>
    <row r="1736" ht="30" spans="1:6">
      <c r="A1736" s="26">
        <v>40408</v>
      </c>
      <c r="B1736" s="25" t="s">
        <v>7216</v>
      </c>
      <c r="C1736" s="26" t="s">
        <v>3997</v>
      </c>
      <c r="D1736" s="26" t="s">
        <v>3998</v>
      </c>
      <c r="E1736" s="26" t="s">
        <v>7217</v>
      </c>
      <c r="F1736" s="49"/>
    </row>
    <row r="1737" ht="30" spans="1:6">
      <c r="A1737" s="26">
        <v>40409</v>
      </c>
      <c r="B1737" s="25" t="s">
        <v>7218</v>
      </c>
      <c r="C1737" s="26" t="s">
        <v>3997</v>
      </c>
      <c r="D1737" s="26" t="s">
        <v>3998</v>
      </c>
      <c r="E1737" s="26" t="s">
        <v>4533</v>
      </c>
      <c r="F1737" s="48"/>
    </row>
    <row r="1738" ht="30" spans="1:6">
      <c r="A1738" s="26">
        <v>39276</v>
      </c>
      <c r="B1738" s="25" t="s">
        <v>7219</v>
      </c>
      <c r="C1738" s="26" t="s">
        <v>3997</v>
      </c>
      <c r="D1738" s="26" t="s">
        <v>3998</v>
      </c>
      <c r="E1738" s="26" t="s">
        <v>7220</v>
      </c>
      <c r="F1738" s="49"/>
    </row>
    <row r="1739" ht="30" spans="1:6">
      <c r="A1739" s="26">
        <v>39277</v>
      </c>
      <c r="B1739" s="25" t="s">
        <v>7221</v>
      </c>
      <c r="C1739" s="26" t="s">
        <v>3997</v>
      </c>
      <c r="D1739" s="26" t="s">
        <v>3998</v>
      </c>
      <c r="E1739" s="26" t="s">
        <v>7222</v>
      </c>
      <c r="F1739" s="48"/>
    </row>
    <row r="1740" ht="30" spans="1:6">
      <c r="A1740" s="26">
        <v>12034</v>
      </c>
      <c r="B1740" s="25" t="s">
        <v>7223</v>
      </c>
      <c r="C1740" s="26" t="s">
        <v>3997</v>
      </c>
      <c r="D1740" s="26" t="s">
        <v>3998</v>
      </c>
      <c r="E1740" s="26" t="s">
        <v>5820</v>
      </c>
      <c r="F1740" s="49"/>
    </row>
    <row r="1741" ht="30" spans="1:6">
      <c r="A1741" s="26">
        <v>39879</v>
      </c>
      <c r="B1741" s="25" t="s">
        <v>7224</v>
      </c>
      <c r="C1741" s="26" t="s">
        <v>3997</v>
      </c>
      <c r="D1741" s="26" t="s">
        <v>4008</v>
      </c>
      <c r="E1741" s="26" t="s">
        <v>6378</v>
      </c>
      <c r="F1741" s="48"/>
    </row>
    <row r="1742" ht="30" spans="1:6">
      <c r="A1742" s="26">
        <v>39880</v>
      </c>
      <c r="B1742" s="25" t="s">
        <v>7225</v>
      </c>
      <c r="C1742" s="26" t="s">
        <v>3997</v>
      </c>
      <c r="D1742" s="26" t="s">
        <v>4008</v>
      </c>
      <c r="E1742" s="26" t="s">
        <v>5409</v>
      </c>
      <c r="F1742" s="49"/>
    </row>
    <row r="1743" ht="30" spans="1:6">
      <c r="A1743" s="26">
        <v>39881</v>
      </c>
      <c r="B1743" s="25" t="s">
        <v>7226</v>
      </c>
      <c r="C1743" s="26" t="s">
        <v>3997</v>
      </c>
      <c r="D1743" s="26" t="s">
        <v>4008</v>
      </c>
      <c r="E1743" s="26" t="s">
        <v>6606</v>
      </c>
      <c r="F1743" s="48"/>
    </row>
    <row r="1744" ht="30" spans="1:6">
      <c r="A1744" s="26">
        <v>39882</v>
      </c>
      <c r="B1744" s="25" t="s">
        <v>7227</v>
      </c>
      <c r="C1744" s="26" t="s">
        <v>3997</v>
      </c>
      <c r="D1744" s="26" t="s">
        <v>4008</v>
      </c>
      <c r="E1744" s="26" t="s">
        <v>7228</v>
      </c>
      <c r="F1744" s="49"/>
    </row>
    <row r="1745" ht="30" spans="1:6">
      <c r="A1745" s="26">
        <v>39883</v>
      </c>
      <c r="B1745" s="25" t="s">
        <v>7229</v>
      </c>
      <c r="C1745" s="26" t="s">
        <v>3997</v>
      </c>
      <c r="D1745" s="26" t="s">
        <v>4008</v>
      </c>
      <c r="E1745" s="26" t="s">
        <v>7230</v>
      </c>
      <c r="F1745" s="48"/>
    </row>
    <row r="1746" ht="30" spans="1:6">
      <c r="A1746" s="26">
        <v>39884</v>
      </c>
      <c r="B1746" s="25" t="s">
        <v>7231</v>
      </c>
      <c r="C1746" s="26" t="s">
        <v>3997</v>
      </c>
      <c r="D1746" s="26" t="s">
        <v>4008</v>
      </c>
      <c r="E1746" s="26" t="s">
        <v>7232</v>
      </c>
      <c r="F1746" s="49"/>
    </row>
    <row r="1747" ht="30" spans="1:6">
      <c r="A1747" s="26">
        <v>39885</v>
      </c>
      <c r="B1747" s="25" t="s">
        <v>7233</v>
      </c>
      <c r="C1747" s="26" t="s">
        <v>3997</v>
      </c>
      <c r="D1747" s="26" t="s">
        <v>4008</v>
      </c>
      <c r="E1747" s="26" t="s">
        <v>7234</v>
      </c>
      <c r="F1747" s="48"/>
    </row>
    <row r="1748" ht="30" spans="1:6">
      <c r="A1748" s="26">
        <v>1777</v>
      </c>
      <c r="B1748" s="25" t="s">
        <v>7235</v>
      </c>
      <c r="C1748" s="26" t="s">
        <v>3997</v>
      </c>
      <c r="D1748" s="26" t="s">
        <v>3998</v>
      </c>
      <c r="E1748" s="26" t="s">
        <v>7236</v>
      </c>
      <c r="F1748" s="49"/>
    </row>
    <row r="1749" ht="30" spans="1:6">
      <c r="A1749" s="26">
        <v>1819</v>
      </c>
      <c r="B1749" s="25" t="s">
        <v>7237</v>
      </c>
      <c r="C1749" s="26" t="s">
        <v>3997</v>
      </c>
      <c r="D1749" s="26" t="s">
        <v>3998</v>
      </c>
      <c r="E1749" s="26" t="s">
        <v>7238</v>
      </c>
      <c r="F1749" s="48"/>
    </row>
    <row r="1750" ht="30" spans="1:6">
      <c r="A1750" s="26">
        <v>1775</v>
      </c>
      <c r="B1750" s="25" t="s">
        <v>7239</v>
      </c>
      <c r="C1750" s="26" t="s">
        <v>3997</v>
      </c>
      <c r="D1750" s="26" t="s">
        <v>3998</v>
      </c>
      <c r="E1750" s="26" t="s">
        <v>7240</v>
      </c>
      <c r="F1750" s="49"/>
    </row>
    <row r="1751" ht="30" spans="1:6">
      <c r="A1751" s="26">
        <v>1776</v>
      </c>
      <c r="B1751" s="25" t="s">
        <v>7241</v>
      </c>
      <c r="C1751" s="26" t="s">
        <v>3997</v>
      </c>
      <c r="D1751" s="26" t="s">
        <v>3998</v>
      </c>
      <c r="E1751" s="26" t="s">
        <v>7242</v>
      </c>
      <c r="F1751" s="48"/>
    </row>
    <row r="1752" ht="30" spans="1:6">
      <c r="A1752" s="26">
        <v>1778</v>
      </c>
      <c r="B1752" s="25" t="s">
        <v>7243</v>
      </c>
      <c r="C1752" s="26" t="s">
        <v>3997</v>
      </c>
      <c r="D1752" s="26" t="s">
        <v>3998</v>
      </c>
      <c r="E1752" s="26" t="s">
        <v>7244</v>
      </c>
      <c r="F1752" s="49"/>
    </row>
    <row r="1753" ht="30" spans="1:6">
      <c r="A1753" s="26">
        <v>1818</v>
      </c>
      <c r="B1753" s="25" t="s">
        <v>7245</v>
      </c>
      <c r="C1753" s="26" t="s">
        <v>3997</v>
      </c>
      <c r="D1753" s="26" t="s">
        <v>3998</v>
      </c>
      <c r="E1753" s="26" t="s">
        <v>7246</v>
      </c>
      <c r="F1753" s="48"/>
    </row>
    <row r="1754" ht="30" spans="1:6">
      <c r="A1754" s="26">
        <v>1820</v>
      </c>
      <c r="B1754" s="25" t="s">
        <v>7247</v>
      </c>
      <c r="C1754" s="26" t="s">
        <v>3997</v>
      </c>
      <c r="D1754" s="26" t="s">
        <v>3998</v>
      </c>
      <c r="E1754" s="26" t="s">
        <v>7248</v>
      </c>
      <c r="F1754" s="49"/>
    </row>
    <row r="1755" ht="30" spans="1:6">
      <c r="A1755" s="26">
        <v>1779</v>
      </c>
      <c r="B1755" s="25" t="s">
        <v>7249</v>
      </c>
      <c r="C1755" s="26" t="s">
        <v>3997</v>
      </c>
      <c r="D1755" s="26" t="s">
        <v>3998</v>
      </c>
      <c r="E1755" s="26" t="s">
        <v>7250</v>
      </c>
      <c r="F1755" s="48"/>
    </row>
    <row r="1756" ht="30" spans="1:6">
      <c r="A1756" s="26">
        <v>1780</v>
      </c>
      <c r="B1756" s="25" t="s">
        <v>7251</v>
      </c>
      <c r="C1756" s="26" t="s">
        <v>3997</v>
      </c>
      <c r="D1756" s="26" t="s">
        <v>3998</v>
      </c>
      <c r="E1756" s="26" t="s">
        <v>7252</v>
      </c>
      <c r="F1756" s="49"/>
    </row>
    <row r="1757" ht="30" spans="1:6">
      <c r="A1757" s="26">
        <v>1783</v>
      </c>
      <c r="B1757" s="25" t="s">
        <v>7253</v>
      </c>
      <c r="C1757" s="26" t="s">
        <v>3997</v>
      </c>
      <c r="D1757" s="26" t="s">
        <v>3998</v>
      </c>
      <c r="E1757" s="26" t="s">
        <v>7254</v>
      </c>
      <c r="F1757" s="48"/>
    </row>
    <row r="1758" ht="30" spans="1:6">
      <c r="A1758" s="26">
        <v>1782</v>
      </c>
      <c r="B1758" s="25" t="s">
        <v>7255</v>
      </c>
      <c r="C1758" s="26" t="s">
        <v>3997</v>
      </c>
      <c r="D1758" s="26" t="s">
        <v>3998</v>
      </c>
      <c r="E1758" s="26" t="s">
        <v>7256</v>
      </c>
      <c r="F1758" s="49"/>
    </row>
    <row r="1759" ht="30" spans="1:6">
      <c r="A1759" s="26">
        <v>1817</v>
      </c>
      <c r="B1759" s="25" t="s">
        <v>7257</v>
      </c>
      <c r="C1759" s="26" t="s">
        <v>3997</v>
      </c>
      <c r="D1759" s="26" t="s">
        <v>3998</v>
      </c>
      <c r="E1759" s="26" t="s">
        <v>7258</v>
      </c>
      <c r="F1759" s="48"/>
    </row>
    <row r="1760" ht="30" spans="1:6">
      <c r="A1760" s="26">
        <v>1781</v>
      </c>
      <c r="B1760" s="25" t="s">
        <v>7259</v>
      </c>
      <c r="C1760" s="26" t="s">
        <v>3997</v>
      </c>
      <c r="D1760" s="26" t="s">
        <v>3998</v>
      </c>
      <c r="E1760" s="26" t="s">
        <v>5436</v>
      </c>
      <c r="F1760" s="49"/>
    </row>
    <row r="1761" ht="30" spans="1:6">
      <c r="A1761" s="26">
        <v>1784</v>
      </c>
      <c r="B1761" s="25" t="s">
        <v>7260</v>
      </c>
      <c r="C1761" s="26" t="s">
        <v>3997</v>
      </c>
      <c r="D1761" s="26" t="s">
        <v>3998</v>
      </c>
      <c r="E1761" s="26" t="s">
        <v>7261</v>
      </c>
      <c r="F1761" s="48"/>
    </row>
    <row r="1762" ht="30" spans="1:6">
      <c r="A1762" s="26">
        <v>1810</v>
      </c>
      <c r="B1762" s="25" t="s">
        <v>7262</v>
      </c>
      <c r="C1762" s="26" t="s">
        <v>3997</v>
      </c>
      <c r="D1762" s="26" t="s">
        <v>3998</v>
      </c>
      <c r="E1762" s="26" t="s">
        <v>7263</v>
      </c>
      <c r="F1762" s="49"/>
    </row>
    <row r="1763" ht="30" spans="1:6">
      <c r="A1763" s="26">
        <v>1811</v>
      </c>
      <c r="B1763" s="25" t="s">
        <v>7264</v>
      </c>
      <c r="C1763" s="26" t="s">
        <v>3997</v>
      </c>
      <c r="D1763" s="26" t="s">
        <v>3998</v>
      </c>
      <c r="E1763" s="26" t="s">
        <v>7265</v>
      </c>
      <c r="F1763" s="48"/>
    </row>
    <row r="1764" ht="30" spans="1:6">
      <c r="A1764" s="26">
        <v>1812</v>
      </c>
      <c r="B1764" s="25" t="s">
        <v>7266</v>
      </c>
      <c r="C1764" s="26" t="s">
        <v>3997</v>
      </c>
      <c r="D1764" s="26" t="s">
        <v>3998</v>
      </c>
      <c r="E1764" s="26" t="s">
        <v>7267</v>
      </c>
      <c r="F1764" s="49"/>
    </row>
    <row r="1765" ht="30" spans="1:6">
      <c r="A1765" s="26">
        <v>40386</v>
      </c>
      <c r="B1765" s="25" t="s">
        <v>7268</v>
      </c>
      <c r="C1765" s="26" t="s">
        <v>3997</v>
      </c>
      <c r="D1765" s="26" t="s">
        <v>3998</v>
      </c>
      <c r="E1765" s="26" t="s">
        <v>7269</v>
      </c>
      <c r="F1765" s="48"/>
    </row>
    <row r="1766" ht="30" spans="1:6">
      <c r="A1766" s="26">
        <v>40384</v>
      </c>
      <c r="B1766" s="25" t="s">
        <v>7270</v>
      </c>
      <c r="C1766" s="26" t="s">
        <v>3997</v>
      </c>
      <c r="D1766" s="26" t="s">
        <v>3998</v>
      </c>
      <c r="E1766" s="26" t="s">
        <v>7271</v>
      </c>
      <c r="F1766" s="49"/>
    </row>
    <row r="1767" ht="30" spans="1:6">
      <c r="A1767" s="26">
        <v>40379</v>
      </c>
      <c r="B1767" s="25" t="s">
        <v>7272</v>
      </c>
      <c r="C1767" s="26" t="s">
        <v>3997</v>
      </c>
      <c r="D1767" s="26" t="s">
        <v>3998</v>
      </c>
      <c r="E1767" s="26" t="s">
        <v>7142</v>
      </c>
      <c r="F1767" s="48"/>
    </row>
    <row r="1768" ht="30" spans="1:6">
      <c r="A1768" s="26">
        <v>40423</v>
      </c>
      <c r="B1768" s="25" t="s">
        <v>7273</v>
      </c>
      <c r="C1768" s="26" t="s">
        <v>3997</v>
      </c>
      <c r="D1768" s="26" t="s">
        <v>3998</v>
      </c>
      <c r="E1768" s="26" t="s">
        <v>7274</v>
      </c>
      <c r="F1768" s="49"/>
    </row>
    <row r="1769" ht="30" spans="1:6">
      <c r="A1769" s="26">
        <v>40389</v>
      </c>
      <c r="B1769" s="25" t="s">
        <v>7275</v>
      </c>
      <c r="C1769" s="26" t="s">
        <v>3997</v>
      </c>
      <c r="D1769" s="26" t="s">
        <v>3998</v>
      </c>
      <c r="E1769" s="26" t="s">
        <v>7276</v>
      </c>
      <c r="F1769" s="48"/>
    </row>
    <row r="1770" ht="30" spans="1:6">
      <c r="A1770" s="26">
        <v>40388</v>
      </c>
      <c r="B1770" s="25" t="s">
        <v>7277</v>
      </c>
      <c r="C1770" s="26" t="s">
        <v>3997</v>
      </c>
      <c r="D1770" s="26" t="s">
        <v>3998</v>
      </c>
      <c r="E1770" s="26" t="s">
        <v>7278</v>
      </c>
      <c r="F1770" s="49"/>
    </row>
    <row r="1771" ht="30" spans="1:6">
      <c r="A1771" s="26">
        <v>40381</v>
      </c>
      <c r="B1771" s="25" t="s">
        <v>7279</v>
      </c>
      <c r="C1771" s="26" t="s">
        <v>3997</v>
      </c>
      <c r="D1771" s="26" t="s">
        <v>3998</v>
      </c>
      <c r="E1771" s="26" t="s">
        <v>6002</v>
      </c>
      <c r="F1771" s="48"/>
    </row>
    <row r="1772" ht="30" spans="1:6">
      <c r="A1772" s="26">
        <v>40391</v>
      </c>
      <c r="B1772" s="25" t="s">
        <v>7280</v>
      </c>
      <c r="C1772" s="26" t="s">
        <v>3997</v>
      </c>
      <c r="D1772" s="26" t="s">
        <v>3998</v>
      </c>
      <c r="E1772" s="26" t="s">
        <v>7281</v>
      </c>
      <c r="F1772" s="49"/>
    </row>
    <row r="1773" ht="30" spans="1:6">
      <c r="A1773" s="26">
        <v>40414</v>
      </c>
      <c r="B1773" s="25" t="s">
        <v>7282</v>
      </c>
      <c r="C1773" s="26" t="s">
        <v>3997</v>
      </c>
      <c r="D1773" s="26" t="s">
        <v>4008</v>
      </c>
      <c r="E1773" s="26" t="s">
        <v>7283</v>
      </c>
      <c r="F1773" s="48"/>
    </row>
    <row r="1774" ht="30" spans="1:6">
      <c r="A1774" s="26">
        <v>40416</v>
      </c>
      <c r="B1774" s="25" t="s">
        <v>7284</v>
      </c>
      <c r="C1774" s="26" t="s">
        <v>3997</v>
      </c>
      <c r="D1774" s="26" t="s">
        <v>4008</v>
      </c>
      <c r="E1774" s="26" t="s">
        <v>7285</v>
      </c>
      <c r="F1774" s="49"/>
    </row>
    <row r="1775" ht="30" spans="1:6">
      <c r="A1775" s="26">
        <v>40418</v>
      </c>
      <c r="B1775" s="25" t="s">
        <v>7286</v>
      </c>
      <c r="C1775" s="26" t="s">
        <v>3997</v>
      </c>
      <c r="D1775" s="26" t="s">
        <v>4008</v>
      </c>
      <c r="E1775" s="26" t="s">
        <v>7287</v>
      </c>
      <c r="F1775" s="48"/>
    </row>
    <row r="1776" ht="45" spans="1:6">
      <c r="A1776" s="26">
        <v>2615</v>
      </c>
      <c r="B1776" s="25" t="s">
        <v>7288</v>
      </c>
      <c r="C1776" s="26" t="s">
        <v>3997</v>
      </c>
      <c r="D1776" s="26" t="s">
        <v>4008</v>
      </c>
      <c r="E1776" s="26" t="s">
        <v>7289</v>
      </c>
      <c r="F1776" s="49"/>
    </row>
    <row r="1777" ht="45" spans="1:6">
      <c r="A1777" s="26">
        <v>2635</v>
      </c>
      <c r="B1777" s="25" t="s">
        <v>7290</v>
      </c>
      <c r="C1777" s="26" t="s">
        <v>3997</v>
      </c>
      <c r="D1777" s="26" t="s">
        <v>4008</v>
      </c>
      <c r="E1777" s="26" t="s">
        <v>4137</v>
      </c>
      <c r="F1777" s="48"/>
    </row>
    <row r="1778" ht="45" spans="1:6">
      <c r="A1778" s="26">
        <v>2609</v>
      </c>
      <c r="B1778" s="25" t="s">
        <v>7291</v>
      </c>
      <c r="C1778" s="26" t="s">
        <v>3997</v>
      </c>
      <c r="D1778" s="26" t="s">
        <v>4008</v>
      </c>
      <c r="E1778" s="26" t="s">
        <v>4325</v>
      </c>
      <c r="F1778" s="49"/>
    </row>
    <row r="1779" ht="45" spans="1:6">
      <c r="A1779" s="26">
        <v>2634</v>
      </c>
      <c r="B1779" s="25" t="s">
        <v>7292</v>
      </c>
      <c r="C1779" s="26" t="s">
        <v>3997</v>
      </c>
      <c r="D1779" s="26" t="s">
        <v>4008</v>
      </c>
      <c r="E1779" s="26" t="s">
        <v>6543</v>
      </c>
      <c r="F1779" s="48"/>
    </row>
    <row r="1780" ht="45" spans="1:6">
      <c r="A1780" s="26">
        <v>2611</v>
      </c>
      <c r="B1780" s="25" t="s">
        <v>7293</v>
      </c>
      <c r="C1780" s="26" t="s">
        <v>3997</v>
      </c>
      <c r="D1780" s="26" t="s">
        <v>4008</v>
      </c>
      <c r="E1780" s="26" t="s">
        <v>7294</v>
      </c>
      <c r="F1780" s="49"/>
    </row>
    <row r="1781" ht="45" spans="1:6">
      <c r="A1781" s="26">
        <v>2612</v>
      </c>
      <c r="B1781" s="25" t="s">
        <v>7295</v>
      </c>
      <c r="C1781" s="26" t="s">
        <v>3997</v>
      </c>
      <c r="D1781" s="26" t="s">
        <v>4008</v>
      </c>
      <c r="E1781" s="26" t="s">
        <v>7296</v>
      </c>
      <c r="F1781" s="48"/>
    </row>
    <row r="1782" ht="45" spans="1:6">
      <c r="A1782" s="26">
        <v>2613</v>
      </c>
      <c r="B1782" s="25" t="s">
        <v>7297</v>
      </c>
      <c r="C1782" s="26" t="s">
        <v>3997</v>
      </c>
      <c r="D1782" s="26" t="s">
        <v>4008</v>
      </c>
      <c r="E1782" s="26" t="s">
        <v>7298</v>
      </c>
      <c r="F1782" s="49"/>
    </row>
    <row r="1783" ht="45" spans="1:6">
      <c r="A1783" s="26">
        <v>2614</v>
      </c>
      <c r="B1783" s="25" t="s">
        <v>7299</v>
      </c>
      <c r="C1783" s="26" t="s">
        <v>3997</v>
      </c>
      <c r="D1783" s="26" t="s">
        <v>4008</v>
      </c>
      <c r="E1783" s="26" t="s">
        <v>7300</v>
      </c>
      <c r="F1783" s="48"/>
    </row>
    <row r="1784" ht="30" spans="1:6">
      <c r="A1784" s="26">
        <v>34359</v>
      </c>
      <c r="B1784" s="25" t="s">
        <v>7301</v>
      </c>
      <c r="C1784" s="26" t="s">
        <v>3997</v>
      </c>
      <c r="D1784" s="26" t="s">
        <v>4008</v>
      </c>
      <c r="E1784" s="26" t="s">
        <v>7302</v>
      </c>
      <c r="F1784" s="49"/>
    </row>
    <row r="1785" ht="30" spans="1:6">
      <c r="A1785" s="26">
        <v>1789</v>
      </c>
      <c r="B1785" s="25" t="s">
        <v>7303</v>
      </c>
      <c r="C1785" s="26" t="s">
        <v>3997</v>
      </c>
      <c r="D1785" s="26" t="s">
        <v>3998</v>
      </c>
      <c r="E1785" s="26" t="s">
        <v>7304</v>
      </c>
      <c r="F1785" s="48"/>
    </row>
    <row r="1786" ht="30" spans="1:6">
      <c r="A1786" s="26">
        <v>1788</v>
      </c>
      <c r="B1786" s="25" t="s">
        <v>7305</v>
      </c>
      <c r="C1786" s="26" t="s">
        <v>3997</v>
      </c>
      <c r="D1786" s="26" t="s">
        <v>3998</v>
      </c>
      <c r="E1786" s="26" t="s">
        <v>7306</v>
      </c>
      <c r="F1786" s="49"/>
    </row>
    <row r="1787" ht="30" spans="1:6">
      <c r="A1787" s="26">
        <v>1786</v>
      </c>
      <c r="B1787" s="25" t="s">
        <v>7307</v>
      </c>
      <c r="C1787" s="26" t="s">
        <v>3997</v>
      </c>
      <c r="D1787" s="26" t="s">
        <v>3998</v>
      </c>
      <c r="E1787" s="26" t="s">
        <v>4921</v>
      </c>
      <c r="F1787" s="48"/>
    </row>
    <row r="1788" ht="30" spans="1:6">
      <c r="A1788" s="26">
        <v>1787</v>
      </c>
      <c r="B1788" s="25" t="s">
        <v>7308</v>
      </c>
      <c r="C1788" s="26" t="s">
        <v>3997</v>
      </c>
      <c r="D1788" s="26" t="s">
        <v>3998</v>
      </c>
      <c r="E1788" s="26" t="s">
        <v>7309</v>
      </c>
      <c r="F1788" s="49"/>
    </row>
    <row r="1789" ht="30" spans="1:6">
      <c r="A1789" s="26">
        <v>1791</v>
      </c>
      <c r="B1789" s="25" t="s">
        <v>7310</v>
      </c>
      <c r="C1789" s="26" t="s">
        <v>3997</v>
      </c>
      <c r="D1789" s="26" t="s">
        <v>3998</v>
      </c>
      <c r="E1789" s="26" t="s">
        <v>7311</v>
      </c>
      <c r="F1789" s="48"/>
    </row>
    <row r="1790" ht="30" spans="1:6">
      <c r="A1790" s="26">
        <v>1790</v>
      </c>
      <c r="B1790" s="25" t="s">
        <v>7312</v>
      </c>
      <c r="C1790" s="26" t="s">
        <v>3997</v>
      </c>
      <c r="D1790" s="26" t="s">
        <v>3998</v>
      </c>
      <c r="E1790" s="26" t="s">
        <v>7313</v>
      </c>
      <c r="F1790" s="49"/>
    </row>
    <row r="1791" ht="30" spans="1:6">
      <c r="A1791" s="26">
        <v>1813</v>
      </c>
      <c r="B1791" s="25" t="s">
        <v>7314</v>
      </c>
      <c r="C1791" s="26" t="s">
        <v>3997</v>
      </c>
      <c r="D1791" s="26" t="s">
        <v>3998</v>
      </c>
      <c r="E1791" s="26" t="s">
        <v>5430</v>
      </c>
      <c r="F1791" s="48"/>
    </row>
    <row r="1792" ht="30" spans="1:6">
      <c r="A1792" s="26">
        <v>1792</v>
      </c>
      <c r="B1792" s="25" t="s">
        <v>7315</v>
      </c>
      <c r="C1792" s="26" t="s">
        <v>3997</v>
      </c>
      <c r="D1792" s="26" t="s">
        <v>3998</v>
      </c>
      <c r="E1792" s="26" t="s">
        <v>7316</v>
      </c>
      <c r="F1792" s="49"/>
    </row>
    <row r="1793" ht="30" spans="1:6">
      <c r="A1793" s="26">
        <v>1793</v>
      </c>
      <c r="B1793" s="25" t="s">
        <v>7317</v>
      </c>
      <c r="C1793" s="26" t="s">
        <v>3997</v>
      </c>
      <c r="D1793" s="26" t="s">
        <v>3998</v>
      </c>
      <c r="E1793" s="26" t="s">
        <v>7318</v>
      </c>
      <c r="F1793" s="48"/>
    </row>
    <row r="1794" ht="30" spans="1:6">
      <c r="A1794" s="26">
        <v>1809</v>
      </c>
      <c r="B1794" s="25" t="s">
        <v>7319</v>
      </c>
      <c r="C1794" s="26" t="s">
        <v>3997</v>
      </c>
      <c r="D1794" s="26" t="s">
        <v>3998</v>
      </c>
      <c r="E1794" s="26" t="s">
        <v>7320</v>
      </c>
      <c r="F1794" s="49"/>
    </row>
    <row r="1795" ht="30" spans="1:6">
      <c r="A1795" s="26">
        <v>1814</v>
      </c>
      <c r="B1795" s="25" t="s">
        <v>7321</v>
      </c>
      <c r="C1795" s="26" t="s">
        <v>3997</v>
      </c>
      <c r="D1795" s="26" t="s">
        <v>3998</v>
      </c>
      <c r="E1795" s="26" t="s">
        <v>7322</v>
      </c>
      <c r="F1795" s="48"/>
    </row>
    <row r="1796" ht="30" spans="1:6">
      <c r="A1796" s="26">
        <v>1803</v>
      </c>
      <c r="B1796" s="25" t="s">
        <v>7323</v>
      </c>
      <c r="C1796" s="26" t="s">
        <v>3997</v>
      </c>
      <c r="D1796" s="26" t="s">
        <v>3998</v>
      </c>
      <c r="E1796" s="26" t="s">
        <v>7324</v>
      </c>
      <c r="F1796" s="49"/>
    </row>
    <row r="1797" ht="30" spans="1:6">
      <c r="A1797" s="26">
        <v>1805</v>
      </c>
      <c r="B1797" s="25" t="s">
        <v>7325</v>
      </c>
      <c r="C1797" s="26" t="s">
        <v>3997</v>
      </c>
      <c r="D1797" s="26" t="s">
        <v>3998</v>
      </c>
      <c r="E1797" s="26" t="s">
        <v>7326</v>
      </c>
      <c r="F1797" s="48"/>
    </row>
    <row r="1798" ht="30" spans="1:6">
      <c r="A1798" s="26">
        <v>1821</v>
      </c>
      <c r="B1798" s="25" t="s">
        <v>7327</v>
      </c>
      <c r="C1798" s="26" t="s">
        <v>3997</v>
      </c>
      <c r="D1798" s="26" t="s">
        <v>3998</v>
      </c>
      <c r="E1798" s="26" t="s">
        <v>7328</v>
      </c>
      <c r="F1798" s="49"/>
    </row>
    <row r="1799" ht="30" spans="1:6">
      <c r="A1799" s="26">
        <v>1806</v>
      </c>
      <c r="B1799" s="25" t="s">
        <v>7329</v>
      </c>
      <c r="C1799" s="26" t="s">
        <v>3997</v>
      </c>
      <c r="D1799" s="26" t="s">
        <v>3998</v>
      </c>
      <c r="E1799" s="26" t="s">
        <v>7330</v>
      </c>
      <c r="F1799" s="48"/>
    </row>
    <row r="1800" ht="30" spans="1:6">
      <c r="A1800" s="26">
        <v>1804</v>
      </c>
      <c r="B1800" s="25" t="s">
        <v>7331</v>
      </c>
      <c r="C1800" s="26" t="s">
        <v>3997</v>
      </c>
      <c r="D1800" s="26" t="s">
        <v>3998</v>
      </c>
      <c r="E1800" s="26" t="s">
        <v>7332</v>
      </c>
      <c r="F1800" s="49"/>
    </row>
    <row r="1801" ht="30" spans="1:6">
      <c r="A1801" s="26">
        <v>1807</v>
      </c>
      <c r="B1801" s="25" t="s">
        <v>7333</v>
      </c>
      <c r="C1801" s="26" t="s">
        <v>3997</v>
      </c>
      <c r="D1801" s="26" t="s">
        <v>3998</v>
      </c>
      <c r="E1801" s="26" t="s">
        <v>7334</v>
      </c>
      <c r="F1801" s="48"/>
    </row>
    <row r="1802" ht="30" spans="1:6">
      <c r="A1802" s="26">
        <v>1808</v>
      </c>
      <c r="B1802" s="25" t="s">
        <v>7335</v>
      </c>
      <c r="C1802" s="26" t="s">
        <v>3997</v>
      </c>
      <c r="D1802" s="26" t="s">
        <v>3998</v>
      </c>
      <c r="E1802" s="26" t="s">
        <v>7336</v>
      </c>
      <c r="F1802" s="49"/>
    </row>
    <row r="1803" ht="30" spans="1:6">
      <c r="A1803" s="26">
        <v>1797</v>
      </c>
      <c r="B1803" s="25" t="s">
        <v>7337</v>
      </c>
      <c r="C1803" s="26" t="s">
        <v>3997</v>
      </c>
      <c r="D1803" s="26" t="s">
        <v>3998</v>
      </c>
      <c r="E1803" s="26" t="s">
        <v>7338</v>
      </c>
      <c r="F1803" s="48"/>
    </row>
    <row r="1804" ht="30" spans="1:6">
      <c r="A1804" s="26">
        <v>1796</v>
      </c>
      <c r="B1804" s="25" t="s">
        <v>7339</v>
      </c>
      <c r="C1804" s="26" t="s">
        <v>3997</v>
      </c>
      <c r="D1804" s="26" t="s">
        <v>3998</v>
      </c>
      <c r="E1804" s="26" t="s">
        <v>7340</v>
      </c>
      <c r="F1804" s="49"/>
    </row>
    <row r="1805" ht="30" spans="1:6">
      <c r="A1805" s="26">
        <v>1794</v>
      </c>
      <c r="B1805" s="25" t="s">
        <v>7341</v>
      </c>
      <c r="C1805" s="26" t="s">
        <v>3997</v>
      </c>
      <c r="D1805" s="26" t="s">
        <v>3998</v>
      </c>
      <c r="E1805" s="26" t="s">
        <v>7342</v>
      </c>
      <c r="F1805" s="48"/>
    </row>
    <row r="1806" ht="30" spans="1:6">
      <c r="A1806" s="26">
        <v>1816</v>
      </c>
      <c r="B1806" s="25" t="s">
        <v>7343</v>
      </c>
      <c r="C1806" s="26" t="s">
        <v>3997</v>
      </c>
      <c r="D1806" s="26" t="s">
        <v>3998</v>
      </c>
      <c r="E1806" s="26" t="s">
        <v>7344</v>
      </c>
      <c r="F1806" s="49"/>
    </row>
    <row r="1807" ht="30" spans="1:6">
      <c r="A1807" s="26">
        <v>1815</v>
      </c>
      <c r="B1807" s="25" t="s">
        <v>7345</v>
      </c>
      <c r="C1807" s="26" t="s">
        <v>3997</v>
      </c>
      <c r="D1807" s="26" t="s">
        <v>3998</v>
      </c>
      <c r="E1807" s="26" t="s">
        <v>7346</v>
      </c>
      <c r="F1807" s="48"/>
    </row>
    <row r="1808" ht="30" spans="1:6">
      <c r="A1808" s="26">
        <v>1798</v>
      </c>
      <c r="B1808" s="25" t="s">
        <v>7347</v>
      </c>
      <c r="C1808" s="26" t="s">
        <v>3997</v>
      </c>
      <c r="D1808" s="26" t="s">
        <v>3998</v>
      </c>
      <c r="E1808" s="26" t="s">
        <v>7348</v>
      </c>
      <c r="F1808" s="49"/>
    </row>
    <row r="1809" ht="30" spans="1:6">
      <c r="A1809" s="26">
        <v>1795</v>
      </c>
      <c r="B1809" s="25" t="s">
        <v>7349</v>
      </c>
      <c r="C1809" s="26" t="s">
        <v>3997</v>
      </c>
      <c r="D1809" s="26" t="s">
        <v>3998</v>
      </c>
      <c r="E1809" s="26" t="s">
        <v>7350</v>
      </c>
      <c r="F1809" s="48"/>
    </row>
    <row r="1810" ht="30" spans="1:6">
      <c r="A1810" s="26">
        <v>1799</v>
      </c>
      <c r="B1810" s="25" t="s">
        <v>7351</v>
      </c>
      <c r="C1810" s="26" t="s">
        <v>3997</v>
      </c>
      <c r="D1810" s="26" t="s">
        <v>3998</v>
      </c>
      <c r="E1810" s="26" t="s">
        <v>7352</v>
      </c>
      <c r="F1810" s="49"/>
    </row>
    <row r="1811" ht="30" spans="1:6">
      <c r="A1811" s="26">
        <v>1800</v>
      </c>
      <c r="B1811" s="25" t="s">
        <v>7353</v>
      </c>
      <c r="C1811" s="26" t="s">
        <v>3997</v>
      </c>
      <c r="D1811" s="26" t="s">
        <v>3998</v>
      </c>
      <c r="E1811" s="26" t="s">
        <v>7354</v>
      </c>
      <c r="F1811" s="48"/>
    </row>
    <row r="1812" ht="30" spans="1:6">
      <c r="A1812" s="26">
        <v>1802</v>
      </c>
      <c r="B1812" s="25" t="s">
        <v>7355</v>
      </c>
      <c r="C1812" s="26" t="s">
        <v>3997</v>
      </c>
      <c r="D1812" s="26" t="s">
        <v>3998</v>
      </c>
      <c r="E1812" s="26" t="s">
        <v>7356</v>
      </c>
      <c r="F1812" s="49"/>
    </row>
    <row r="1813" ht="45" spans="1:6">
      <c r="A1813" s="26">
        <v>40385</v>
      </c>
      <c r="B1813" s="25" t="s">
        <v>7357</v>
      </c>
      <c r="C1813" s="26" t="s">
        <v>3997</v>
      </c>
      <c r="D1813" s="26" t="s">
        <v>3998</v>
      </c>
      <c r="E1813" s="26" t="s">
        <v>7269</v>
      </c>
      <c r="F1813" s="48"/>
    </row>
    <row r="1814" ht="45" spans="1:6">
      <c r="A1814" s="26">
        <v>40383</v>
      </c>
      <c r="B1814" s="25" t="s">
        <v>7358</v>
      </c>
      <c r="C1814" s="26" t="s">
        <v>3997</v>
      </c>
      <c r="D1814" s="26" t="s">
        <v>3998</v>
      </c>
      <c r="E1814" s="26" t="s">
        <v>7271</v>
      </c>
      <c r="F1814" s="49"/>
    </row>
    <row r="1815" ht="30" spans="1:6">
      <c r="A1815" s="26">
        <v>40378</v>
      </c>
      <c r="B1815" s="25" t="s">
        <v>7359</v>
      </c>
      <c r="C1815" s="26" t="s">
        <v>3997</v>
      </c>
      <c r="D1815" s="26" t="s">
        <v>3998</v>
      </c>
      <c r="E1815" s="26" t="s">
        <v>7142</v>
      </c>
      <c r="F1815" s="48"/>
    </row>
    <row r="1816" ht="30" spans="1:6">
      <c r="A1816" s="26">
        <v>40382</v>
      </c>
      <c r="B1816" s="25" t="s">
        <v>7360</v>
      </c>
      <c r="C1816" s="26" t="s">
        <v>3997</v>
      </c>
      <c r="D1816" s="26" t="s">
        <v>3998</v>
      </c>
      <c r="E1816" s="26" t="s">
        <v>7274</v>
      </c>
      <c r="F1816" s="49"/>
    </row>
    <row r="1817" ht="45" spans="1:6">
      <c r="A1817" s="26">
        <v>40422</v>
      </c>
      <c r="B1817" s="25" t="s">
        <v>7361</v>
      </c>
      <c r="C1817" s="26" t="s">
        <v>3997</v>
      </c>
      <c r="D1817" s="26" t="s">
        <v>3998</v>
      </c>
      <c r="E1817" s="26" t="s">
        <v>7362</v>
      </c>
      <c r="F1817" s="48"/>
    </row>
    <row r="1818" ht="30" spans="1:6">
      <c r="A1818" s="26">
        <v>40387</v>
      </c>
      <c r="B1818" s="25" t="s">
        <v>7363</v>
      </c>
      <c r="C1818" s="26" t="s">
        <v>3997</v>
      </c>
      <c r="D1818" s="26" t="s">
        <v>3998</v>
      </c>
      <c r="E1818" s="26" t="s">
        <v>7364</v>
      </c>
      <c r="F1818" s="49"/>
    </row>
    <row r="1819" ht="30" spans="1:6">
      <c r="A1819" s="26">
        <v>40380</v>
      </c>
      <c r="B1819" s="25" t="s">
        <v>7365</v>
      </c>
      <c r="C1819" s="26" t="s">
        <v>3997</v>
      </c>
      <c r="D1819" s="26" t="s">
        <v>3998</v>
      </c>
      <c r="E1819" s="26" t="s">
        <v>6002</v>
      </c>
      <c r="F1819" s="48"/>
    </row>
    <row r="1820" ht="30" spans="1:6">
      <c r="A1820" s="26">
        <v>40390</v>
      </c>
      <c r="B1820" s="25" t="s">
        <v>7366</v>
      </c>
      <c r="C1820" s="26" t="s">
        <v>3997</v>
      </c>
      <c r="D1820" s="26" t="s">
        <v>3998</v>
      </c>
      <c r="E1820" s="26" t="s">
        <v>7367</v>
      </c>
      <c r="F1820" s="49"/>
    </row>
    <row r="1821" ht="30" spans="1:6">
      <c r="A1821" s="26">
        <v>40413</v>
      </c>
      <c r="B1821" s="25" t="s">
        <v>7368</v>
      </c>
      <c r="C1821" s="26" t="s">
        <v>3997</v>
      </c>
      <c r="D1821" s="26" t="s">
        <v>4008</v>
      </c>
      <c r="E1821" s="26" t="s">
        <v>7369</v>
      </c>
      <c r="F1821" s="48"/>
    </row>
    <row r="1822" ht="30" spans="1:6">
      <c r="A1822" s="26">
        <v>40415</v>
      </c>
      <c r="B1822" s="25" t="s">
        <v>7370</v>
      </c>
      <c r="C1822" s="26" t="s">
        <v>3997</v>
      </c>
      <c r="D1822" s="26" t="s">
        <v>4008</v>
      </c>
      <c r="E1822" s="26" t="s">
        <v>7371</v>
      </c>
      <c r="F1822" s="49"/>
    </row>
    <row r="1823" ht="30" spans="1:6">
      <c r="A1823" s="26">
        <v>40417</v>
      </c>
      <c r="B1823" s="25" t="s">
        <v>7372</v>
      </c>
      <c r="C1823" s="26" t="s">
        <v>3997</v>
      </c>
      <c r="D1823" s="26" t="s">
        <v>4008</v>
      </c>
      <c r="E1823" s="26" t="s">
        <v>7373</v>
      </c>
      <c r="F1823" s="48"/>
    </row>
    <row r="1824" ht="30" spans="1:6">
      <c r="A1824" s="26">
        <v>39271</v>
      </c>
      <c r="B1824" s="25" t="s">
        <v>7374</v>
      </c>
      <c r="C1824" s="26" t="s">
        <v>3997</v>
      </c>
      <c r="D1824" s="26" t="s">
        <v>3998</v>
      </c>
      <c r="E1824" s="26" t="s">
        <v>7375</v>
      </c>
      <c r="F1824" s="49"/>
    </row>
    <row r="1825" ht="30" spans="1:6">
      <c r="A1825" s="26">
        <v>39273</v>
      </c>
      <c r="B1825" s="25" t="s">
        <v>7376</v>
      </c>
      <c r="C1825" s="26" t="s">
        <v>3997</v>
      </c>
      <c r="D1825" s="26" t="s">
        <v>3998</v>
      </c>
      <c r="E1825" s="26" t="s">
        <v>5027</v>
      </c>
      <c r="F1825" s="48"/>
    </row>
    <row r="1826" ht="30" spans="1:6">
      <c r="A1826" s="26">
        <v>39272</v>
      </c>
      <c r="B1826" s="25" t="s">
        <v>7377</v>
      </c>
      <c r="C1826" s="26" t="s">
        <v>3997</v>
      </c>
      <c r="D1826" s="26" t="s">
        <v>3998</v>
      </c>
      <c r="E1826" s="26" t="s">
        <v>5023</v>
      </c>
      <c r="F1826" s="49"/>
    </row>
    <row r="1827" ht="30" spans="1:6">
      <c r="A1827" s="26">
        <v>1875</v>
      </c>
      <c r="B1827" s="25" t="s">
        <v>7378</v>
      </c>
      <c r="C1827" s="26" t="s">
        <v>3997</v>
      </c>
      <c r="D1827" s="26" t="s">
        <v>3998</v>
      </c>
      <c r="E1827" s="26" t="s">
        <v>5358</v>
      </c>
      <c r="F1827" s="48"/>
    </row>
    <row r="1828" ht="30" spans="1:6">
      <c r="A1828" s="26">
        <v>1874</v>
      </c>
      <c r="B1828" s="25" t="s">
        <v>7379</v>
      </c>
      <c r="C1828" s="26" t="s">
        <v>3997</v>
      </c>
      <c r="D1828" s="26" t="s">
        <v>3998</v>
      </c>
      <c r="E1828" s="26" t="s">
        <v>7380</v>
      </c>
      <c r="F1828" s="49"/>
    </row>
    <row r="1829" ht="30" spans="1:6">
      <c r="A1829" s="26">
        <v>1870</v>
      </c>
      <c r="B1829" s="25" t="s">
        <v>7381</v>
      </c>
      <c r="C1829" s="26" t="s">
        <v>3997</v>
      </c>
      <c r="D1829" s="26" t="s">
        <v>4019</v>
      </c>
      <c r="E1829" s="26" t="s">
        <v>4060</v>
      </c>
      <c r="F1829" s="48"/>
    </row>
    <row r="1830" ht="30" spans="1:6">
      <c r="A1830" s="26">
        <v>1884</v>
      </c>
      <c r="B1830" s="25" t="s">
        <v>7382</v>
      </c>
      <c r="C1830" s="26" t="s">
        <v>3997</v>
      </c>
      <c r="D1830" s="26" t="s">
        <v>3998</v>
      </c>
      <c r="E1830" s="26" t="s">
        <v>5412</v>
      </c>
      <c r="F1830" s="49"/>
    </row>
    <row r="1831" ht="30" spans="1:6">
      <c r="A1831" s="26">
        <v>1887</v>
      </c>
      <c r="B1831" s="25" t="s">
        <v>7383</v>
      </c>
      <c r="C1831" s="26" t="s">
        <v>3997</v>
      </c>
      <c r="D1831" s="26" t="s">
        <v>3998</v>
      </c>
      <c r="E1831" s="26" t="s">
        <v>7384</v>
      </c>
      <c r="F1831" s="48"/>
    </row>
    <row r="1832" ht="30" spans="1:6">
      <c r="A1832" s="26">
        <v>1876</v>
      </c>
      <c r="B1832" s="25" t="s">
        <v>7385</v>
      </c>
      <c r="C1832" s="26" t="s">
        <v>3997</v>
      </c>
      <c r="D1832" s="26" t="s">
        <v>3998</v>
      </c>
      <c r="E1832" s="26" t="s">
        <v>7386</v>
      </c>
      <c r="F1832" s="49"/>
    </row>
    <row r="1833" ht="30" spans="1:6">
      <c r="A1833" s="26">
        <v>1879</v>
      </c>
      <c r="B1833" s="25" t="s">
        <v>7387</v>
      </c>
      <c r="C1833" s="26" t="s">
        <v>3997</v>
      </c>
      <c r="D1833" s="26" t="s">
        <v>3998</v>
      </c>
      <c r="E1833" s="26" t="s">
        <v>6378</v>
      </c>
      <c r="F1833" s="48"/>
    </row>
    <row r="1834" ht="30" spans="1:6">
      <c r="A1834" s="26">
        <v>1877</v>
      </c>
      <c r="B1834" s="25" t="s">
        <v>7388</v>
      </c>
      <c r="C1834" s="26" t="s">
        <v>3997</v>
      </c>
      <c r="D1834" s="26" t="s">
        <v>3998</v>
      </c>
      <c r="E1834" s="26" t="s">
        <v>7389</v>
      </c>
      <c r="F1834" s="49"/>
    </row>
    <row r="1835" ht="30" spans="1:6">
      <c r="A1835" s="26">
        <v>1878</v>
      </c>
      <c r="B1835" s="25" t="s">
        <v>7390</v>
      </c>
      <c r="C1835" s="26" t="s">
        <v>3997</v>
      </c>
      <c r="D1835" s="26" t="s">
        <v>3998</v>
      </c>
      <c r="E1835" s="26" t="s">
        <v>6940</v>
      </c>
      <c r="F1835" s="48"/>
    </row>
    <row r="1836" ht="45" spans="1:6">
      <c r="A1836" s="26">
        <v>2621</v>
      </c>
      <c r="B1836" s="25" t="s">
        <v>7391</v>
      </c>
      <c r="C1836" s="26" t="s">
        <v>3997</v>
      </c>
      <c r="D1836" s="26" t="s">
        <v>4008</v>
      </c>
      <c r="E1836" s="26" t="s">
        <v>7392</v>
      </c>
      <c r="F1836" s="49"/>
    </row>
    <row r="1837" ht="45" spans="1:6">
      <c r="A1837" s="26">
        <v>2616</v>
      </c>
      <c r="B1837" s="25" t="s">
        <v>7393</v>
      </c>
      <c r="C1837" s="26" t="s">
        <v>3997</v>
      </c>
      <c r="D1837" s="26" t="s">
        <v>4008</v>
      </c>
      <c r="E1837" s="26" t="s">
        <v>7394</v>
      </c>
      <c r="F1837" s="48"/>
    </row>
    <row r="1838" ht="45" spans="1:6">
      <c r="A1838" s="26">
        <v>2633</v>
      </c>
      <c r="B1838" s="25" t="s">
        <v>7395</v>
      </c>
      <c r="C1838" s="26" t="s">
        <v>3997</v>
      </c>
      <c r="D1838" s="26" t="s">
        <v>4008</v>
      </c>
      <c r="E1838" s="26" t="s">
        <v>6871</v>
      </c>
      <c r="F1838" s="49"/>
    </row>
    <row r="1839" ht="45" spans="1:6">
      <c r="A1839" s="26">
        <v>2617</v>
      </c>
      <c r="B1839" s="25" t="s">
        <v>7396</v>
      </c>
      <c r="C1839" s="26" t="s">
        <v>3997</v>
      </c>
      <c r="D1839" s="26" t="s">
        <v>4008</v>
      </c>
      <c r="E1839" s="26" t="s">
        <v>6778</v>
      </c>
      <c r="F1839" s="48"/>
    </row>
    <row r="1840" ht="45" spans="1:6">
      <c r="A1840" s="26">
        <v>2618</v>
      </c>
      <c r="B1840" s="25" t="s">
        <v>7397</v>
      </c>
      <c r="C1840" s="26" t="s">
        <v>3997</v>
      </c>
      <c r="D1840" s="26" t="s">
        <v>4008</v>
      </c>
      <c r="E1840" s="26" t="s">
        <v>7398</v>
      </c>
      <c r="F1840" s="49"/>
    </row>
    <row r="1841" ht="45" spans="1:6">
      <c r="A1841" s="26">
        <v>2632</v>
      </c>
      <c r="B1841" s="25" t="s">
        <v>7399</v>
      </c>
      <c r="C1841" s="26" t="s">
        <v>3997</v>
      </c>
      <c r="D1841" s="26" t="s">
        <v>4008</v>
      </c>
      <c r="E1841" s="26" t="s">
        <v>7400</v>
      </c>
      <c r="F1841" s="48"/>
    </row>
    <row r="1842" ht="45" spans="1:6">
      <c r="A1842" s="26">
        <v>2631</v>
      </c>
      <c r="B1842" s="25" t="s">
        <v>7401</v>
      </c>
      <c r="C1842" s="26" t="s">
        <v>3997</v>
      </c>
      <c r="D1842" s="26" t="s">
        <v>4008</v>
      </c>
      <c r="E1842" s="26" t="s">
        <v>7402</v>
      </c>
      <c r="F1842" s="49"/>
    </row>
    <row r="1843" ht="45" spans="1:6">
      <c r="A1843" s="26">
        <v>2619</v>
      </c>
      <c r="B1843" s="25" t="s">
        <v>7403</v>
      </c>
      <c r="C1843" s="26" t="s">
        <v>3997</v>
      </c>
      <c r="D1843" s="26" t="s">
        <v>4008</v>
      </c>
      <c r="E1843" s="26" t="s">
        <v>7404</v>
      </c>
      <c r="F1843" s="48"/>
    </row>
    <row r="1844" ht="45" spans="1:6">
      <c r="A1844" s="26">
        <v>2620</v>
      </c>
      <c r="B1844" s="25" t="s">
        <v>7405</v>
      </c>
      <c r="C1844" s="26" t="s">
        <v>3997</v>
      </c>
      <c r="D1844" s="26" t="s">
        <v>4008</v>
      </c>
      <c r="E1844" s="26" t="s">
        <v>7406</v>
      </c>
      <c r="F1844" s="49"/>
    </row>
    <row r="1845" spans="1:6">
      <c r="A1845" s="26">
        <v>25968</v>
      </c>
      <c r="B1845" s="25" t="s">
        <v>7407</v>
      </c>
      <c r="C1845" s="26" t="s">
        <v>3997</v>
      </c>
      <c r="D1845" s="26" t="s">
        <v>4008</v>
      </c>
      <c r="E1845" s="26" t="s">
        <v>7408</v>
      </c>
      <c r="F1845" s="48"/>
    </row>
    <row r="1846" ht="45" spans="1:6">
      <c r="A1846" s="26">
        <v>38369</v>
      </c>
      <c r="B1846" s="25" t="s">
        <v>7409</v>
      </c>
      <c r="C1846" s="26" t="s">
        <v>3997</v>
      </c>
      <c r="D1846" s="26" t="s">
        <v>3998</v>
      </c>
      <c r="E1846" s="26" t="s">
        <v>7410</v>
      </c>
      <c r="F1846" s="49"/>
    </row>
    <row r="1847" ht="30" spans="1:6">
      <c r="A1847" s="26">
        <v>38370</v>
      </c>
      <c r="B1847" s="25" t="s">
        <v>7411</v>
      </c>
      <c r="C1847" s="26" t="s">
        <v>3997</v>
      </c>
      <c r="D1847" s="26" t="s">
        <v>3998</v>
      </c>
      <c r="E1847" s="26" t="s">
        <v>7410</v>
      </c>
      <c r="F1847" s="48"/>
    </row>
    <row r="1848" spans="1:6">
      <c r="A1848" s="26">
        <v>38372</v>
      </c>
      <c r="B1848" s="25" t="s">
        <v>7412</v>
      </c>
      <c r="C1848" s="26" t="s">
        <v>3997</v>
      </c>
      <c r="D1848" s="26" t="s">
        <v>3998</v>
      </c>
      <c r="E1848" s="26" t="s">
        <v>7413</v>
      </c>
      <c r="F1848" s="49"/>
    </row>
    <row r="1849" spans="1:6">
      <c r="A1849" s="26">
        <v>2357</v>
      </c>
      <c r="B1849" s="25" t="s">
        <v>7414</v>
      </c>
      <c r="C1849" s="26" t="s">
        <v>4011</v>
      </c>
      <c r="D1849" s="26" t="s">
        <v>3998</v>
      </c>
      <c r="E1849" s="26" t="s">
        <v>7415</v>
      </c>
      <c r="F1849" s="48"/>
    </row>
    <row r="1850" spans="1:6">
      <c r="A1850" s="26">
        <v>40806</v>
      </c>
      <c r="B1850" s="25" t="s">
        <v>7416</v>
      </c>
      <c r="C1850" s="26" t="s">
        <v>4356</v>
      </c>
      <c r="D1850" s="26" t="s">
        <v>3998</v>
      </c>
      <c r="E1850" s="26" t="s">
        <v>7417</v>
      </c>
      <c r="F1850" s="49"/>
    </row>
    <row r="1851" spans="1:6">
      <c r="A1851" s="26">
        <v>2355</v>
      </c>
      <c r="B1851" s="25" t="s">
        <v>7418</v>
      </c>
      <c r="C1851" s="26" t="s">
        <v>4011</v>
      </c>
      <c r="D1851" s="26" t="s">
        <v>3998</v>
      </c>
      <c r="E1851" s="26" t="s">
        <v>7419</v>
      </c>
      <c r="F1851" s="48"/>
    </row>
    <row r="1852" spans="1:6">
      <c r="A1852" s="26">
        <v>40805</v>
      </c>
      <c r="B1852" s="25" t="s">
        <v>7420</v>
      </c>
      <c r="C1852" s="26" t="s">
        <v>4356</v>
      </c>
      <c r="D1852" s="26" t="s">
        <v>3998</v>
      </c>
      <c r="E1852" s="26" t="s">
        <v>7421</v>
      </c>
      <c r="F1852" s="49"/>
    </row>
    <row r="1853" spans="1:6">
      <c r="A1853" s="26">
        <v>2358</v>
      </c>
      <c r="B1853" s="25" t="s">
        <v>7422</v>
      </c>
      <c r="C1853" s="26" t="s">
        <v>4011</v>
      </c>
      <c r="D1853" s="26" t="s">
        <v>3998</v>
      </c>
      <c r="E1853" s="26" t="s">
        <v>4293</v>
      </c>
      <c r="F1853" s="48"/>
    </row>
    <row r="1854" spans="1:6">
      <c r="A1854" s="26">
        <v>40807</v>
      </c>
      <c r="B1854" s="25" t="s">
        <v>7423</v>
      </c>
      <c r="C1854" s="26" t="s">
        <v>4356</v>
      </c>
      <c r="D1854" s="26" t="s">
        <v>3998</v>
      </c>
      <c r="E1854" s="26" t="s">
        <v>7424</v>
      </c>
      <c r="F1854" s="49"/>
    </row>
    <row r="1855" spans="1:6">
      <c r="A1855" s="26">
        <v>2359</v>
      </c>
      <c r="B1855" s="25" t="s">
        <v>7425</v>
      </c>
      <c r="C1855" s="26" t="s">
        <v>4011</v>
      </c>
      <c r="D1855" s="26" t="s">
        <v>3998</v>
      </c>
      <c r="E1855" s="26" t="s">
        <v>5440</v>
      </c>
      <c r="F1855" s="48"/>
    </row>
    <row r="1856" spans="1:6">
      <c r="A1856" s="26">
        <v>40808</v>
      </c>
      <c r="B1856" s="25" t="s">
        <v>7426</v>
      </c>
      <c r="C1856" s="26" t="s">
        <v>4356</v>
      </c>
      <c r="D1856" s="26" t="s">
        <v>3998</v>
      </c>
      <c r="E1856" s="26" t="s">
        <v>7427</v>
      </c>
      <c r="F1856" s="49"/>
    </row>
    <row r="1857" ht="30" spans="1:6">
      <c r="A1857" s="26">
        <v>39397</v>
      </c>
      <c r="B1857" s="25" t="s">
        <v>7428</v>
      </c>
      <c r="C1857" s="26" t="s">
        <v>4121</v>
      </c>
      <c r="D1857" s="26" t="s">
        <v>3998</v>
      </c>
      <c r="E1857" s="26" t="s">
        <v>7429</v>
      </c>
      <c r="F1857" s="48"/>
    </row>
    <row r="1858" ht="45" spans="1:6">
      <c r="A1858" s="26">
        <v>2692</v>
      </c>
      <c r="B1858" s="25" t="s">
        <v>7430</v>
      </c>
      <c r="C1858" s="26" t="s">
        <v>4121</v>
      </c>
      <c r="D1858" s="26" t="s">
        <v>3998</v>
      </c>
      <c r="E1858" s="26" t="s">
        <v>7025</v>
      </c>
      <c r="F1858" s="49"/>
    </row>
    <row r="1859" spans="1:6">
      <c r="A1859" s="26">
        <v>6</v>
      </c>
      <c r="B1859" s="25" t="s">
        <v>7431</v>
      </c>
      <c r="C1859" s="26" t="s">
        <v>4121</v>
      </c>
      <c r="D1859" s="26" t="s">
        <v>4008</v>
      </c>
      <c r="E1859" s="26" t="s">
        <v>5001</v>
      </c>
      <c r="F1859" s="48"/>
    </row>
    <row r="1860" spans="1:6">
      <c r="A1860" s="26">
        <v>5330</v>
      </c>
      <c r="B1860" s="25" t="s">
        <v>7432</v>
      </c>
      <c r="C1860" s="26" t="s">
        <v>4121</v>
      </c>
      <c r="D1860" s="26" t="s">
        <v>3998</v>
      </c>
      <c r="E1860" s="26" t="s">
        <v>7433</v>
      </c>
      <c r="F1860" s="49"/>
    </row>
    <row r="1861" ht="30" spans="1:6">
      <c r="A1861" s="26">
        <v>26017</v>
      </c>
      <c r="B1861" s="25" t="s">
        <v>7434</v>
      </c>
      <c r="C1861" s="26" t="s">
        <v>3997</v>
      </c>
      <c r="D1861" s="26" t="s">
        <v>3998</v>
      </c>
      <c r="E1861" s="26" t="s">
        <v>7435</v>
      </c>
      <c r="F1861" s="48"/>
    </row>
    <row r="1862" ht="45" spans="1:6">
      <c r="A1862" s="26">
        <v>25931</v>
      </c>
      <c r="B1862" s="25" t="s">
        <v>7436</v>
      </c>
      <c r="C1862" s="26" t="s">
        <v>3997</v>
      </c>
      <c r="D1862" s="26" t="s">
        <v>3998</v>
      </c>
      <c r="E1862" s="26" t="s">
        <v>7437</v>
      </c>
      <c r="F1862" s="49"/>
    </row>
    <row r="1863" ht="45" spans="1:6">
      <c r="A1863" s="26">
        <v>38140</v>
      </c>
      <c r="B1863" s="25" t="s">
        <v>7438</v>
      </c>
      <c r="C1863" s="26" t="s">
        <v>3997</v>
      </c>
      <c r="D1863" s="26" t="s">
        <v>4019</v>
      </c>
      <c r="E1863" s="26" t="s">
        <v>4552</v>
      </c>
      <c r="F1863" s="48"/>
    </row>
    <row r="1864" ht="45" spans="1:6">
      <c r="A1864" s="26">
        <v>13887</v>
      </c>
      <c r="B1864" s="25" t="s">
        <v>7439</v>
      </c>
      <c r="C1864" s="26" t="s">
        <v>3997</v>
      </c>
      <c r="D1864" s="26" t="s">
        <v>3998</v>
      </c>
      <c r="E1864" s="26" t="s">
        <v>7440</v>
      </c>
      <c r="F1864" s="49"/>
    </row>
    <row r="1865" ht="30" spans="1:6">
      <c r="A1865" s="26">
        <v>26018</v>
      </c>
      <c r="B1865" s="25" t="s">
        <v>7441</v>
      </c>
      <c r="C1865" s="26" t="s">
        <v>3997</v>
      </c>
      <c r="D1865" s="26" t="s">
        <v>3998</v>
      </c>
      <c r="E1865" s="26" t="s">
        <v>7442</v>
      </c>
      <c r="F1865" s="48"/>
    </row>
    <row r="1866" ht="45" spans="1:6">
      <c r="A1866" s="26">
        <v>26019</v>
      </c>
      <c r="B1866" s="25" t="s">
        <v>7443</v>
      </c>
      <c r="C1866" s="26" t="s">
        <v>3997</v>
      </c>
      <c r="D1866" s="26" t="s">
        <v>3998</v>
      </c>
      <c r="E1866" s="26" t="s">
        <v>7444</v>
      </c>
      <c r="F1866" s="49"/>
    </row>
    <row r="1867" ht="30" spans="1:6">
      <c r="A1867" s="26">
        <v>26020</v>
      </c>
      <c r="B1867" s="25" t="s">
        <v>7445</v>
      </c>
      <c r="C1867" s="26" t="s">
        <v>3997</v>
      </c>
      <c r="D1867" s="26" t="s">
        <v>3998</v>
      </c>
      <c r="E1867" s="26" t="s">
        <v>6014</v>
      </c>
      <c r="F1867" s="48"/>
    </row>
    <row r="1868" ht="30" spans="1:6">
      <c r="A1868" s="26">
        <v>34544</v>
      </c>
      <c r="B1868" s="25" t="s">
        <v>7446</v>
      </c>
      <c r="C1868" s="26" t="s">
        <v>3997</v>
      </c>
      <c r="D1868" s="26" t="s">
        <v>3998</v>
      </c>
      <c r="E1868" s="26" t="s">
        <v>7447</v>
      </c>
      <c r="F1868" s="49"/>
    </row>
    <row r="1869" ht="45" spans="1:6">
      <c r="A1869" s="26">
        <v>34729</v>
      </c>
      <c r="B1869" s="25" t="s">
        <v>7448</v>
      </c>
      <c r="C1869" s="26" t="s">
        <v>3997</v>
      </c>
      <c r="D1869" s="26" t="s">
        <v>3998</v>
      </c>
      <c r="E1869" s="26" t="s">
        <v>7449</v>
      </c>
      <c r="F1869" s="48"/>
    </row>
    <row r="1870" ht="45" spans="1:6">
      <c r="A1870" s="26">
        <v>34734</v>
      </c>
      <c r="B1870" s="25" t="s">
        <v>7450</v>
      </c>
      <c r="C1870" s="26" t="s">
        <v>3997</v>
      </c>
      <c r="D1870" s="26" t="s">
        <v>3998</v>
      </c>
      <c r="E1870" s="26" t="s">
        <v>7451</v>
      </c>
      <c r="F1870" s="49"/>
    </row>
    <row r="1871" ht="45" spans="1:6">
      <c r="A1871" s="26">
        <v>34738</v>
      </c>
      <c r="B1871" s="25" t="s">
        <v>7452</v>
      </c>
      <c r="C1871" s="26" t="s">
        <v>3997</v>
      </c>
      <c r="D1871" s="26" t="s">
        <v>3998</v>
      </c>
      <c r="E1871" s="26" t="s">
        <v>7453</v>
      </c>
      <c r="F1871" s="48"/>
    </row>
    <row r="1872" spans="1:6">
      <c r="A1872" s="26">
        <v>2391</v>
      </c>
      <c r="B1872" s="25" t="s">
        <v>7454</v>
      </c>
      <c r="C1872" s="26" t="s">
        <v>3997</v>
      </c>
      <c r="D1872" s="26" t="s">
        <v>3998</v>
      </c>
      <c r="E1872" s="26" t="s">
        <v>7455</v>
      </c>
      <c r="F1872" s="49"/>
    </row>
    <row r="1873" ht="30" spans="1:6">
      <c r="A1873" s="26">
        <v>2374</v>
      </c>
      <c r="B1873" s="25" t="s">
        <v>7456</v>
      </c>
      <c r="C1873" s="26" t="s">
        <v>3997</v>
      </c>
      <c r="D1873" s="26" t="s">
        <v>3998</v>
      </c>
      <c r="E1873" s="26" t="s">
        <v>7457</v>
      </c>
      <c r="F1873" s="48"/>
    </row>
    <row r="1874" ht="30" spans="1:6">
      <c r="A1874" s="26">
        <v>2377</v>
      </c>
      <c r="B1874" s="25" t="s">
        <v>7458</v>
      </c>
      <c r="C1874" s="26" t="s">
        <v>3997</v>
      </c>
      <c r="D1874" s="26" t="s">
        <v>3998</v>
      </c>
      <c r="E1874" s="26" t="s">
        <v>7459</v>
      </c>
      <c r="F1874" s="49"/>
    </row>
    <row r="1875" ht="30" spans="1:6">
      <c r="A1875" s="26">
        <v>2393</v>
      </c>
      <c r="B1875" s="25" t="s">
        <v>7460</v>
      </c>
      <c r="C1875" s="26" t="s">
        <v>3997</v>
      </c>
      <c r="D1875" s="26" t="s">
        <v>3998</v>
      </c>
      <c r="E1875" s="26" t="s">
        <v>7461</v>
      </c>
      <c r="F1875" s="48"/>
    </row>
    <row r="1876" ht="30" spans="1:6">
      <c r="A1876" s="26">
        <v>34705</v>
      </c>
      <c r="B1876" s="25" t="s">
        <v>7462</v>
      </c>
      <c r="C1876" s="26" t="s">
        <v>3997</v>
      </c>
      <c r="D1876" s="26" t="s">
        <v>3998</v>
      </c>
      <c r="E1876" s="26" t="s">
        <v>7463</v>
      </c>
      <c r="F1876" s="49"/>
    </row>
    <row r="1877" ht="30" spans="1:6">
      <c r="A1877" s="26">
        <v>34707</v>
      </c>
      <c r="B1877" s="25" t="s">
        <v>7464</v>
      </c>
      <c r="C1877" s="26" t="s">
        <v>3997</v>
      </c>
      <c r="D1877" s="26" t="s">
        <v>3998</v>
      </c>
      <c r="E1877" s="26" t="s">
        <v>7465</v>
      </c>
      <c r="F1877" s="48"/>
    </row>
    <row r="1878" ht="30" spans="1:6">
      <c r="A1878" s="26">
        <v>2378</v>
      </c>
      <c r="B1878" s="25" t="s">
        <v>7466</v>
      </c>
      <c r="C1878" s="26" t="s">
        <v>3997</v>
      </c>
      <c r="D1878" s="26" t="s">
        <v>3998</v>
      </c>
      <c r="E1878" s="26" t="s">
        <v>7467</v>
      </c>
      <c r="F1878" s="49"/>
    </row>
    <row r="1879" ht="30" spans="1:6">
      <c r="A1879" s="26">
        <v>2379</v>
      </c>
      <c r="B1879" s="25" t="s">
        <v>7468</v>
      </c>
      <c r="C1879" s="26" t="s">
        <v>3997</v>
      </c>
      <c r="D1879" s="26" t="s">
        <v>3998</v>
      </c>
      <c r="E1879" s="26" t="s">
        <v>7467</v>
      </c>
      <c r="F1879" s="48"/>
    </row>
    <row r="1880" ht="30" spans="1:6">
      <c r="A1880" s="26">
        <v>2376</v>
      </c>
      <c r="B1880" s="25" t="s">
        <v>7469</v>
      </c>
      <c r="C1880" s="26" t="s">
        <v>3997</v>
      </c>
      <c r="D1880" s="26" t="s">
        <v>3998</v>
      </c>
      <c r="E1880" s="26" t="s">
        <v>7470</v>
      </c>
      <c r="F1880" s="49"/>
    </row>
    <row r="1881" ht="30" spans="1:6">
      <c r="A1881" s="26">
        <v>2394</v>
      </c>
      <c r="B1881" s="25" t="s">
        <v>7471</v>
      </c>
      <c r="C1881" s="26" t="s">
        <v>3997</v>
      </c>
      <c r="D1881" s="26" t="s">
        <v>3998</v>
      </c>
      <c r="E1881" s="26" t="s">
        <v>7472</v>
      </c>
      <c r="F1881" s="48"/>
    </row>
    <row r="1882" ht="30" spans="1:6">
      <c r="A1882" s="26">
        <v>34686</v>
      </c>
      <c r="B1882" s="25" t="s">
        <v>7473</v>
      </c>
      <c r="C1882" s="26" t="s">
        <v>3997</v>
      </c>
      <c r="D1882" s="26" t="s">
        <v>3998</v>
      </c>
      <c r="E1882" s="26" t="s">
        <v>7474</v>
      </c>
      <c r="F1882" s="49"/>
    </row>
    <row r="1883" spans="1:6">
      <c r="A1883" s="26">
        <v>34616</v>
      </c>
      <c r="B1883" s="25" t="s">
        <v>7475</v>
      </c>
      <c r="C1883" s="26" t="s">
        <v>3997</v>
      </c>
      <c r="D1883" s="26" t="s">
        <v>3998</v>
      </c>
      <c r="E1883" s="26" t="s">
        <v>7476</v>
      </c>
      <c r="F1883" s="48"/>
    </row>
    <row r="1884" spans="1:6">
      <c r="A1884" s="26">
        <v>34623</v>
      </c>
      <c r="B1884" s="25" t="s">
        <v>7477</v>
      </c>
      <c r="C1884" s="26" t="s">
        <v>3997</v>
      </c>
      <c r="D1884" s="26" t="s">
        <v>3998</v>
      </c>
      <c r="E1884" s="26" t="s">
        <v>5696</v>
      </c>
      <c r="F1884" s="49"/>
    </row>
    <row r="1885" spans="1:6">
      <c r="A1885" s="26">
        <v>34628</v>
      </c>
      <c r="B1885" s="25" t="s">
        <v>7478</v>
      </c>
      <c r="C1885" s="26" t="s">
        <v>3997</v>
      </c>
      <c r="D1885" s="26" t="s">
        <v>3998</v>
      </c>
      <c r="E1885" s="26" t="s">
        <v>7479</v>
      </c>
      <c r="F1885" s="48"/>
    </row>
    <row r="1886" ht="30" spans="1:6">
      <c r="A1886" s="26">
        <v>34653</v>
      </c>
      <c r="B1886" s="25" t="s">
        <v>7480</v>
      </c>
      <c r="C1886" s="26" t="s">
        <v>3997</v>
      </c>
      <c r="D1886" s="26" t="s">
        <v>3998</v>
      </c>
      <c r="E1886" s="26" t="s">
        <v>6679</v>
      </c>
      <c r="F1886" s="49"/>
    </row>
    <row r="1887" spans="1:6">
      <c r="A1887" s="26">
        <v>34688</v>
      </c>
      <c r="B1887" s="25" t="s">
        <v>7481</v>
      </c>
      <c r="C1887" s="26" t="s">
        <v>3997</v>
      </c>
      <c r="D1887" s="26" t="s">
        <v>3998</v>
      </c>
      <c r="E1887" s="26" t="s">
        <v>5379</v>
      </c>
      <c r="F1887" s="48"/>
    </row>
    <row r="1888" ht="30" spans="1:6">
      <c r="A1888" s="26">
        <v>34709</v>
      </c>
      <c r="B1888" s="25" t="s">
        <v>7482</v>
      </c>
      <c r="C1888" s="26" t="s">
        <v>3997</v>
      </c>
      <c r="D1888" s="26" t="s">
        <v>3998</v>
      </c>
      <c r="E1888" s="26" t="s">
        <v>7483</v>
      </c>
      <c r="F1888" s="49"/>
    </row>
    <row r="1889" spans="1:6">
      <c r="A1889" s="26">
        <v>34714</v>
      </c>
      <c r="B1889" s="25" t="s">
        <v>7484</v>
      </c>
      <c r="C1889" s="26" t="s">
        <v>3997</v>
      </c>
      <c r="D1889" s="26" t="s">
        <v>3998</v>
      </c>
      <c r="E1889" s="26" t="s">
        <v>7485</v>
      </c>
      <c r="F1889" s="48"/>
    </row>
    <row r="1890" ht="30" spans="1:6">
      <c r="A1890" s="26">
        <v>2388</v>
      </c>
      <c r="B1890" s="25" t="s">
        <v>7486</v>
      </c>
      <c r="C1890" s="26" t="s">
        <v>3997</v>
      </c>
      <c r="D1890" s="26" t="s">
        <v>3998</v>
      </c>
      <c r="E1890" s="26" t="s">
        <v>7487</v>
      </c>
      <c r="F1890" s="49"/>
    </row>
    <row r="1891" ht="30" spans="1:6">
      <c r="A1891" s="26">
        <v>34606</v>
      </c>
      <c r="B1891" s="25" t="s">
        <v>7488</v>
      </c>
      <c r="C1891" s="26" t="s">
        <v>3997</v>
      </c>
      <c r="D1891" s="26" t="s">
        <v>3998</v>
      </c>
      <c r="E1891" s="26" t="s">
        <v>7489</v>
      </c>
      <c r="F1891" s="48"/>
    </row>
    <row r="1892" ht="30" spans="1:6">
      <c r="A1892" s="26">
        <v>34689</v>
      </c>
      <c r="B1892" s="25" t="s">
        <v>7490</v>
      </c>
      <c r="C1892" s="26" t="s">
        <v>3997</v>
      </c>
      <c r="D1892" s="26" t="s">
        <v>3998</v>
      </c>
      <c r="E1892" s="26" t="s">
        <v>7491</v>
      </c>
      <c r="F1892" s="49"/>
    </row>
    <row r="1893" ht="30" spans="1:6">
      <c r="A1893" s="26">
        <v>2370</v>
      </c>
      <c r="B1893" s="25" t="s">
        <v>7492</v>
      </c>
      <c r="C1893" s="26" t="s">
        <v>3997</v>
      </c>
      <c r="D1893" s="26" t="s">
        <v>4019</v>
      </c>
      <c r="E1893" s="26" t="s">
        <v>7493</v>
      </c>
      <c r="F1893" s="48"/>
    </row>
    <row r="1894" ht="30" spans="1:6">
      <c r="A1894" s="26">
        <v>2386</v>
      </c>
      <c r="B1894" s="25" t="s">
        <v>7494</v>
      </c>
      <c r="C1894" s="26" t="s">
        <v>3997</v>
      </c>
      <c r="D1894" s="26" t="s">
        <v>3998</v>
      </c>
      <c r="E1894" s="26" t="s">
        <v>7495</v>
      </c>
      <c r="F1894" s="49"/>
    </row>
    <row r="1895" ht="30" spans="1:6">
      <c r="A1895" s="26">
        <v>2392</v>
      </c>
      <c r="B1895" s="25" t="s">
        <v>7496</v>
      </c>
      <c r="C1895" s="26" t="s">
        <v>3997</v>
      </c>
      <c r="D1895" s="26" t="s">
        <v>3998</v>
      </c>
      <c r="E1895" s="26" t="s">
        <v>7497</v>
      </c>
      <c r="F1895" s="48"/>
    </row>
    <row r="1896" ht="30" spans="1:6">
      <c r="A1896" s="26">
        <v>2373</v>
      </c>
      <c r="B1896" s="25" t="s">
        <v>7498</v>
      </c>
      <c r="C1896" s="26" t="s">
        <v>3997</v>
      </c>
      <c r="D1896" s="26" t="s">
        <v>3998</v>
      </c>
      <c r="E1896" s="26" t="s">
        <v>7499</v>
      </c>
      <c r="F1896" s="49"/>
    </row>
    <row r="1897" ht="45" spans="1:6">
      <c r="A1897" s="26">
        <v>39465</v>
      </c>
      <c r="B1897" s="25" t="s">
        <v>7500</v>
      </c>
      <c r="C1897" s="26" t="s">
        <v>3997</v>
      </c>
      <c r="D1897" s="26" t="s">
        <v>3998</v>
      </c>
      <c r="E1897" s="26" t="s">
        <v>7501</v>
      </c>
      <c r="F1897" s="48"/>
    </row>
    <row r="1898" ht="45" spans="1:6">
      <c r="A1898" s="26">
        <v>39466</v>
      </c>
      <c r="B1898" s="25" t="s">
        <v>7502</v>
      </c>
      <c r="C1898" s="26" t="s">
        <v>3997</v>
      </c>
      <c r="D1898" s="26" t="s">
        <v>3998</v>
      </c>
      <c r="E1898" s="26" t="s">
        <v>7503</v>
      </c>
      <c r="F1898" s="49"/>
    </row>
    <row r="1899" ht="45" spans="1:6">
      <c r="A1899" s="26">
        <v>39467</v>
      </c>
      <c r="B1899" s="25" t="s">
        <v>7504</v>
      </c>
      <c r="C1899" s="26" t="s">
        <v>3997</v>
      </c>
      <c r="D1899" s="26" t="s">
        <v>3998</v>
      </c>
      <c r="E1899" s="26" t="s">
        <v>7505</v>
      </c>
      <c r="F1899" s="48"/>
    </row>
    <row r="1900" ht="45" spans="1:6">
      <c r="A1900" s="26">
        <v>39468</v>
      </c>
      <c r="B1900" s="25" t="s">
        <v>7506</v>
      </c>
      <c r="C1900" s="26" t="s">
        <v>3997</v>
      </c>
      <c r="D1900" s="26" t="s">
        <v>3998</v>
      </c>
      <c r="E1900" s="26" t="s">
        <v>7507</v>
      </c>
      <c r="F1900" s="49"/>
    </row>
    <row r="1901" ht="45" spans="1:6">
      <c r="A1901" s="26">
        <v>39469</v>
      </c>
      <c r="B1901" s="25" t="s">
        <v>7508</v>
      </c>
      <c r="C1901" s="26" t="s">
        <v>3997</v>
      </c>
      <c r="D1901" s="26" t="s">
        <v>3998</v>
      </c>
      <c r="E1901" s="26" t="s">
        <v>5452</v>
      </c>
      <c r="F1901" s="48"/>
    </row>
    <row r="1902" ht="45" spans="1:6">
      <c r="A1902" s="26">
        <v>39470</v>
      </c>
      <c r="B1902" s="25" t="s">
        <v>7509</v>
      </c>
      <c r="C1902" s="26" t="s">
        <v>3997</v>
      </c>
      <c r="D1902" s="26" t="s">
        <v>3998</v>
      </c>
      <c r="E1902" s="26" t="s">
        <v>7510</v>
      </c>
      <c r="F1902" s="49"/>
    </row>
    <row r="1903" ht="45" spans="1:6">
      <c r="A1903" s="26">
        <v>39471</v>
      </c>
      <c r="B1903" s="25" t="s">
        <v>7511</v>
      </c>
      <c r="C1903" s="26" t="s">
        <v>3997</v>
      </c>
      <c r="D1903" s="26" t="s">
        <v>3998</v>
      </c>
      <c r="E1903" s="26" t="s">
        <v>7512</v>
      </c>
      <c r="F1903" s="48"/>
    </row>
    <row r="1904" ht="45" spans="1:6">
      <c r="A1904" s="26">
        <v>39472</v>
      </c>
      <c r="B1904" s="25" t="s">
        <v>7513</v>
      </c>
      <c r="C1904" s="26" t="s">
        <v>3997</v>
      </c>
      <c r="D1904" s="26" t="s">
        <v>3998</v>
      </c>
      <c r="E1904" s="26" t="s">
        <v>7514</v>
      </c>
      <c r="F1904" s="49"/>
    </row>
    <row r="1905" ht="45" spans="1:6">
      <c r="A1905" s="26">
        <v>39473</v>
      </c>
      <c r="B1905" s="25" t="s">
        <v>7515</v>
      </c>
      <c r="C1905" s="26" t="s">
        <v>3997</v>
      </c>
      <c r="D1905" s="26" t="s">
        <v>3998</v>
      </c>
      <c r="E1905" s="26" t="s">
        <v>7516</v>
      </c>
      <c r="F1905" s="48"/>
    </row>
    <row r="1906" ht="45" spans="1:6">
      <c r="A1906" s="26">
        <v>39474</v>
      </c>
      <c r="B1906" s="25" t="s">
        <v>7517</v>
      </c>
      <c r="C1906" s="26" t="s">
        <v>3997</v>
      </c>
      <c r="D1906" s="26" t="s">
        <v>3998</v>
      </c>
      <c r="E1906" s="26" t="s">
        <v>7518</v>
      </c>
      <c r="F1906" s="49"/>
    </row>
    <row r="1907" ht="45" spans="1:6">
      <c r="A1907" s="26">
        <v>39475</v>
      </c>
      <c r="B1907" s="25" t="s">
        <v>7519</v>
      </c>
      <c r="C1907" s="26" t="s">
        <v>3997</v>
      </c>
      <c r="D1907" s="26" t="s">
        <v>3998</v>
      </c>
      <c r="E1907" s="26" t="s">
        <v>7520</v>
      </c>
      <c r="F1907" s="48"/>
    </row>
    <row r="1908" ht="45" spans="1:6">
      <c r="A1908" s="26">
        <v>39476</v>
      </c>
      <c r="B1908" s="25" t="s">
        <v>7521</v>
      </c>
      <c r="C1908" s="26" t="s">
        <v>3997</v>
      </c>
      <c r="D1908" s="26" t="s">
        <v>3998</v>
      </c>
      <c r="E1908" s="26" t="s">
        <v>7522</v>
      </c>
      <c r="F1908" s="49"/>
    </row>
    <row r="1909" ht="45" spans="1:6">
      <c r="A1909" s="26">
        <v>39477</v>
      </c>
      <c r="B1909" s="25" t="s">
        <v>7523</v>
      </c>
      <c r="C1909" s="26" t="s">
        <v>3997</v>
      </c>
      <c r="D1909" s="26" t="s">
        <v>3998</v>
      </c>
      <c r="E1909" s="26" t="s">
        <v>7524</v>
      </c>
      <c r="F1909" s="48"/>
    </row>
    <row r="1910" ht="45" spans="1:6">
      <c r="A1910" s="26">
        <v>39478</v>
      </c>
      <c r="B1910" s="25" t="s">
        <v>7525</v>
      </c>
      <c r="C1910" s="26" t="s">
        <v>3997</v>
      </c>
      <c r="D1910" s="26" t="s">
        <v>3998</v>
      </c>
      <c r="E1910" s="26" t="s">
        <v>7526</v>
      </c>
      <c r="F1910" s="49"/>
    </row>
    <row r="1911" ht="45" spans="1:6">
      <c r="A1911" s="26">
        <v>39479</v>
      </c>
      <c r="B1911" s="25" t="s">
        <v>7527</v>
      </c>
      <c r="C1911" s="26" t="s">
        <v>3997</v>
      </c>
      <c r="D1911" s="26" t="s">
        <v>3998</v>
      </c>
      <c r="E1911" s="26" t="s">
        <v>7528</v>
      </c>
      <c r="F1911" s="48"/>
    </row>
    <row r="1912" ht="45" spans="1:6">
      <c r="A1912" s="26">
        <v>39480</v>
      </c>
      <c r="B1912" s="25" t="s">
        <v>7529</v>
      </c>
      <c r="C1912" s="26" t="s">
        <v>3997</v>
      </c>
      <c r="D1912" s="26" t="s">
        <v>3998</v>
      </c>
      <c r="E1912" s="26" t="s">
        <v>7530</v>
      </c>
      <c r="F1912" s="49"/>
    </row>
    <row r="1913" ht="30" spans="1:6">
      <c r="A1913" s="26">
        <v>39459</v>
      </c>
      <c r="B1913" s="25" t="s">
        <v>7531</v>
      </c>
      <c r="C1913" s="26" t="s">
        <v>3997</v>
      </c>
      <c r="D1913" s="26" t="s">
        <v>3998</v>
      </c>
      <c r="E1913" s="26" t="s">
        <v>7532</v>
      </c>
      <c r="F1913" s="48"/>
    </row>
    <row r="1914" ht="30" spans="1:6">
      <c r="A1914" s="26">
        <v>39445</v>
      </c>
      <c r="B1914" s="25" t="s">
        <v>7533</v>
      </c>
      <c r="C1914" s="26" t="s">
        <v>3997</v>
      </c>
      <c r="D1914" s="26" t="s">
        <v>3998</v>
      </c>
      <c r="E1914" s="26" t="s">
        <v>7534</v>
      </c>
      <c r="F1914" s="49"/>
    </row>
    <row r="1915" ht="30" spans="1:6">
      <c r="A1915" s="26">
        <v>39446</v>
      </c>
      <c r="B1915" s="25" t="s">
        <v>7535</v>
      </c>
      <c r="C1915" s="26" t="s">
        <v>3997</v>
      </c>
      <c r="D1915" s="26" t="s">
        <v>3998</v>
      </c>
      <c r="E1915" s="26" t="s">
        <v>7536</v>
      </c>
      <c r="F1915" s="48"/>
    </row>
    <row r="1916" ht="30" spans="1:6">
      <c r="A1916" s="26">
        <v>39447</v>
      </c>
      <c r="B1916" s="25" t="s">
        <v>7537</v>
      </c>
      <c r="C1916" s="26" t="s">
        <v>3997</v>
      </c>
      <c r="D1916" s="26" t="s">
        <v>3998</v>
      </c>
      <c r="E1916" s="26" t="s">
        <v>7538</v>
      </c>
      <c r="F1916" s="49"/>
    </row>
    <row r="1917" ht="30" spans="1:6">
      <c r="A1917" s="26">
        <v>39448</v>
      </c>
      <c r="B1917" s="25" t="s">
        <v>7539</v>
      </c>
      <c r="C1917" s="26" t="s">
        <v>3997</v>
      </c>
      <c r="D1917" s="26" t="s">
        <v>3998</v>
      </c>
      <c r="E1917" s="26" t="s">
        <v>7540</v>
      </c>
      <c r="F1917" s="48"/>
    </row>
    <row r="1918" ht="30" spans="1:6">
      <c r="A1918" s="26">
        <v>39450</v>
      </c>
      <c r="B1918" s="25" t="s">
        <v>7541</v>
      </c>
      <c r="C1918" s="26" t="s">
        <v>3997</v>
      </c>
      <c r="D1918" s="26" t="s">
        <v>3998</v>
      </c>
      <c r="E1918" s="26" t="s">
        <v>7542</v>
      </c>
      <c r="F1918" s="49"/>
    </row>
    <row r="1919" ht="30" spans="1:6">
      <c r="A1919" s="26">
        <v>39451</v>
      </c>
      <c r="B1919" s="25" t="s">
        <v>7543</v>
      </c>
      <c r="C1919" s="26" t="s">
        <v>3997</v>
      </c>
      <c r="D1919" s="26" t="s">
        <v>3998</v>
      </c>
      <c r="E1919" s="26" t="s">
        <v>7544</v>
      </c>
      <c r="F1919" s="48"/>
    </row>
    <row r="1920" ht="30" spans="1:6">
      <c r="A1920" s="26">
        <v>39452</v>
      </c>
      <c r="B1920" s="25" t="s">
        <v>7545</v>
      </c>
      <c r="C1920" s="26" t="s">
        <v>3997</v>
      </c>
      <c r="D1920" s="26" t="s">
        <v>3998</v>
      </c>
      <c r="E1920" s="26" t="s">
        <v>7546</v>
      </c>
      <c r="F1920" s="49"/>
    </row>
    <row r="1921" ht="30" spans="1:6">
      <c r="A1921" s="26">
        <v>39523</v>
      </c>
      <c r="B1921" s="25" t="s">
        <v>7547</v>
      </c>
      <c r="C1921" s="26" t="s">
        <v>3997</v>
      </c>
      <c r="D1921" s="26" t="s">
        <v>3998</v>
      </c>
      <c r="E1921" s="26" t="s">
        <v>7548</v>
      </c>
      <c r="F1921" s="48"/>
    </row>
    <row r="1922" ht="30" spans="1:6">
      <c r="A1922" s="26">
        <v>39449</v>
      </c>
      <c r="B1922" s="25" t="s">
        <v>7549</v>
      </c>
      <c r="C1922" s="26" t="s">
        <v>3997</v>
      </c>
      <c r="D1922" s="26" t="s">
        <v>3998</v>
      </c>
      <c r="E1922" s="26" t="s">
        <v>7550</v>
      </c>
      <c r="F1922" s="49"/>
    </row>
    <row r="1923" ht="30" spans="1:6">
      <c r="A1923" s="26">
        <v>39455</v>
      </c>
      <c r="B1923" s="25" t="s">
        <v>7551</v>
      </c>
      <c r="C1923" s="26" t="s">
        <v>3997</v>
      </c>
      <c r="D1923" s="26" t="s">
        <v>3998</v>
      </c>
      <c r="E1923" s="26" t="s">
        <v>7552</v>
      </c>
      <c r="F1923" s="48"/>
    </row>
    <row r="1924" ht="30" spans="1:6">
      <c r="A1924" s="26">
        <v>39456</v>
      </c>
      <c r="B1924" s="25" t="s">
        <v>7553</v>
      </c>
      <c r="C1924" s="26" t="s">
        <v>3997</v>
      </c>
      <c r="D1924" s="26" t="s">
        <v>3998</v>
      </c>
      <c r="E1924" s="26" t="s">
        <v>7554</v>
      </c>
      <c r="F1924" s="49"/>
    </row>
    <row r="1925" ht="30" spans="1:6">
      <c r="A1925" s="26">
        <v>39457</v>
      </c>
      <c r="B1925" s="25" t="s">
        <v>7555</v>
      </c>
      <c r="C1925" s="26" t="s">
        <v>3997</v>
      </c>
      <c r="D1925" s="26" t="s">
        <v>3998</v>
      </c>
      <c r="E1925" s="26" t="s">
        <v>7556</v>
      </c>
      <c r="F1925" s="48"/>
    </row>
    <row r="1926" ht="30" spans="1:6">
      <c r="A1926" s="26">
        <v>39458</v>
      </c>
      <c r="B1926" s="25" t="s">
        <v>7557</v>
      </c>
      <c r="C1926" s="26" t="s">
        <v>3997</v>
      </c>
      <c r="D1926" s="26" t="s">
        <v>3998</v>
      </c>
      <c r="E1926" s="26" t="s">
        <v>7558</v>
      </c>
      <c r="F1926" s="49"/>
    </row>
    <row r="1927" ht="30" spans="1:6">
      <c r="A1927" s="26">
        <v>39464</v>
      </c>
      <c r="B1927" s="25" t="s">
        <v>7559</v>
      </c>
      <c r="C1927" s="26" t="s">
        <v>3997</v>
      </c>
      <c r="D1927" s="26" t="s">
        <v>3998</v>
      </c>
      <c r="E1927" s="26" t="s">
        <v>7560</v>
      </c>
      <c r="F1927" s="48"/>
    </row>
    <row r="1928" ht="30" spans="1:6">
      <c r="A1928" s="26">
        <v>39460</v>
      </c>
      <c r="B1928" s="25" t="s">
        <v>7561</v>
      </c>
      <c r="C1928" s="26" t="s">
        <v>3997</v>
      </c>
      <c r="D1928" s="26" t="s">
        <v>3998</v>
      </c>
      <c r="E1928" s="26" t="s">
        <v>7562</v>
      </c>
      <c r="F1928" s="49"/>
    </row>
    <row r="1929" ht="30" spans="1:6">
      <c r="A1929" s="26">
        <v>39461</v>
      </c>
      <c r="B1929" s="25" t="s">
        <v>7563</v>
      </c>
      <c r="C1929" s="26" t="s">
        <v>3997</v>
      </c>
      <c r="D1929" s="26" t="s">
        <v>3998</v>
      </c>
      <c r="E1929" s="26" t="s">
        <v>7564</v>
      </c>
      <c r="F1929" s="48"/>
    </row>
    <row r="1930" ht="30" spans="1:6">
      <c r="A1930" s="26">
        <v>39462</v>
      </c>
      <c r="B1930" s="25" t="s">
        <v>7565</v>
      </c>
      <c r="C1930" s="26" t="s">
        <v>3997</v>
      </c>
      <c r="D1930" s="26" t="s">
        <v>3998</v>
      </c>
      <c r="E1930" s="26" t="s">
        <v>7566</v>
      </c>
      <c r="F1930" s="49"/>
    </row>
    <row r="1931" ht="30" spans="1:6">
      <c r="A1931" s="26">
        <v>39463</v>
      </c>
      <c r="B1931" s="25" t="s">
        <v>7567</v>
      </c>
      <c r="C1931" s="26" t="s">
        <v>3997</v>
      </c>
      <c r="D1931" s="26" t="s">
        <v>3998</v>
      </c>
      <c r="E1931" s="26" t="s">
        <v>7568</v>
      </c>
      <c r="F1931" s="48"/>
    </row>
    <row r="1932" ht="45" spans="1:6">
      <c r="A1932" s="26">
        <v>26039</v>
      </c>
      <c r="B1932" s="25" t="s">
        <v>7569</v>
      </c>
      <c r="C1932" s="26" t="s">
        <v>3997</v>
      </c>
      <c r="D1932" s="26" t="s">
        <v>4008</v>
      </c>
      <c r="E1932" s="26" t="s">
        <v>7570</v>
      </c>
      <c r="F1932" s="49"/>
    </row>
    <row r="1933" ht="45" spans="1:6">
      <c r="A1933" s="26">
        <v>2401</v>
      </c>
      <c r="B1933" s="25" t="s">
        <v>7571</v>
      </c>
      <c r="C1933" s="26" t="s">
        <v>3997</v>
      </c>
      <c r="D1933" s="26" t="s">
        <v>4008</v>
      </c>
      <c r="E1933" s="26" t="s">
        <v>7572</v>
      </c>
      <c r="F1933" s="48"/>
    </row>
    <row r="1934" ht="45" spans="1:6">
      <c r="A1934" s="26">
        <v>38870</v>
      </c>
      <c r="B1934" s="25" t="s">
        <v>7573</v>
      </c>
      <c r="C1934" s="26" t="s">
        <v>3997</v>
      </c>
      <c r="D1934" s="26" t="s">
        <v>4008</v>
      </c>
      <c r="E1934" s="26" t="s">
        <v>7574</v>
      </c>
      <c r="F1934" s="49"/>
    </row>
    <row r="1935" ht="45" spans="1:6">
      <c r="A1935" s="26">
        <v>38869</v>
      </c>
      <c r="B1935" s="25" t="s">
        <v>7575</v>
      </c>
      <c r="C1935" s="26" t="s">
        <v>3997</v>
      </c>
      <c r="D1935" s="26" t="s">
        <v>4008</v>
      </c>
      <c r="E1935" s="26" t="s">
        <v>4923</v>
      </c>
      <c r="F1935" s="48"/>
    </row>
    <row r="1936" ht="45" spans="1:6">
      <c r="A1936" s="26">
        <v>38872</v>
      </c>
      <c r="B1936" s="25" t="s">
        <v>7576</v>
      </c>
      <c r="C1936" s="26" t="s">
        <v>3997</v>
      </c>
      <c r="D1936" s="26" t="s">
        <v>4008</v>
      </c>
      <c r="E1936" s="26" t="s">
        <v>7577</v>
      </c>
      <c r="F1936" s="49"/>
    </row>
    <row r="1937" ht="45" spans="1:6">
      <c r="A1937" s="26">
        <v>38871</v>
      </c>
      <c r="B1937" s="25" t="s">
        <v>7578</v>
      </c>
      <c r="C1937" s="26" t="s">
        <v>3997</v>
      </c>
      <c r="D1937" s="26" t="s">
        <v>4008</v>
      </c>
      <c r="E1937" s="26" t="s">
        <v>7579</v>
      </c>
      <c r="F1937" s="48"/>
    </row>
    <row r="1938" ht="45" spans="1:6">
      <c r="A1938" s="26">
        <v>39283</v>
      </c>
      <c r="B1938" s="25" t="s">
        <v>7580</v>
      </c>
      <c r="C1938" s="26" t="s">
        <v>3997</v>
      </c>
      <c r="D1938" s="26" t="s">
        <v>4008</v>
      </c>
      <c r="E1938" s="26" t="s">
        <v>7581</v>
      </c>
      <c r="F1938" s="49"/>
    </row>
    <row r="1939" ht="45" spans="1:6">
      <c r="A1939" s="26">
        <v>39284</v>
      </c>
      <c r="B1939" s="25" t="s">
        <v>7582</v>
      </c>
      <c r="C1939" s="26" t="s">
        <v>3997</v>
      </c>
      <c r="D1939" s="26" t="s">
        <v>4008</v>
      </c>
      <c r="E1939" s="26" t="s">
        <v>7583</v>
      </c>
      <c r="F1939" s="48"/>
    </row>
    <row r="1940" ht="45" spans="1:6">
      <c r="A1940" s="26">
        <v>39285</v>
      </c>
      <c r="B1940" s="25" t="s">
        <v>7584</v>
      </c>
      <c r="C1940" s="26" t="s">
        <v>3997</v>
      </c>
      <c r="D1940" s="26" t="s">
        <v>4008</v>
      </c>
      <c r="E1940" s="26" t="s">
        <v>7585</v>
      </c>
      <c r="F1940" s="49"/>
    </row>
    <row r="1941" ht="45" spans="1:6">
      <c r="A1941" s="26">
        <v>39286</v>
      </c>
      <c r="B1941" s="25" t="s">
        <v>7586</v>
      </c>
      <c r="C1941" s="26" t="s">
        <v>3997</v>
      </c>
      <c r="D1941" s="26" t="s">
        <v>4008</v>
      </c>
      <c r="E1941" s="26" t="s">
        <v>7587</v>
      </c>
      <c r="F1941" s="48"/>
    </row>
    <row r="1942" ht="45" spans="1:6">
      <c r="A1942" s="26">
        <v>39287</v>
      </c>
      <c r="B1942" s="25" t="s">
        <v>7588</v>
      </c>
      <c r="C1942" s="26" t="s">
        <v>3997</v>
      </c>
      <c r="D1942" s="26" t="s">
        <v>4008</v>
      </c>
      <c r="E1942" s="26" t="s">
        <v>7589</v>
      </c>
      <c r="F1942" s="49"/>
    </row>
    <row r="1943" ht="45" spans="1:6">
      <c r="A1943" s="26">
        <v>39288</v>
      </c>
      <c r="B1943" s="25" t="s">
        <v>7590</v>
      </c>
      <c r="C1943" s="26" t="s">
        <v>3997</v>
      </c>
      <c r="D1943" s="26" t="s">
        <v>4008</v>
      </c>
      <c r="E1943" s="26" t="s">
        <v>7591</v>
      </c>
      <c r="F1943" s="48"/>
    </row>
    <row r="1944" ht="45" spans="1:6">
      <c r="A1944" s="26">
        <v>2414</v>
      </c>
      <c r="B1944" s="25" t="s">
        <v>7592</v>
      </c>
      <c r="C1944" s="26" t="s">
        <v>4007</v>
      </c>
      <c r="D1944" s="26" t="s">
        <v>4008</v>
      </c>
      <c r="E1944" s="26" t="s">
        <v>7593</v>
      </c>
      <c r="F1944" s="49"/>
    </row>
    <row r="1945" ht="45" spans="1:6">
      <c r="A1945" s="26">
        <v>2413</v>
      </c>
      <c r="B1945" s="25" t="s">
        <v>7594</v>
      </c>
      <c r="C1945" s="26" t="s">
        <v>4007</v>
      </c>
      <c r="D1945" s="26" t="s">
        <v>4008</v>
      </c>
      <c r="E1945" s="26" t="s">
        <v>7595</v>
      </c>
      <c r="F1945" s="48"/>
    </row>
    <row r="1946" ht="45" spans="1:6">
      <c r="A1946" s="26">
        <v>2405</v>
      </c>
      <c r="B1946" s="25" t="s">
        <v>7596</v>
      </c>
      <c r="C1946" s="26" t="s">
        <v>4007</v>
      </c>
      <c r="D1946" s="26" t="s">
        <v>4008</v>
      </c>
      <c r="E1946" s="26" t="s">
        <v>7597</v>
      </c>
      <c r="F1946" s="49"/>
    </row>
    <row r="1947" ht="45" spans="1:6">
      <c r="A1947" s="26">
        <v>13361</v>
      </c>
      <c r="B1947" s="25" t="s">
        <v>7598</v>
      </c>
      <c r="C1947" s="26" t="s">
        <v>4007</v>
      </c>
      <c r="D1947" s="26" t="s">
        <v>4008</v>
      </c>
      <c r="E1947" s="26" t="s">
        <v>7599</v>
      </c>
      <c r="F1947" s="48"/>
    </row>
    <row r="1948" ht="45" spans="1:6">
      <c r="A1948" s="26">
        <v>11987</v>
      </c>
      <c r="B1948" s="25" t="s">
        <v>7600</v>
      </c>
      <c r="C1948" s="26" t="s">
        <v>4007</v>
      </c>
      <c r="D1948" s="26" t="s">
        <v>4008</v>
      </c>
      <c r="E1948" s="26" t="s">
        <v>7601</v>
      </c>
      <c r="F1948" s="49"/>
    </row>
    <row r="1949" ht="45" spans="1:6">
      <c r="A1949" s="26">
        <v>2416</v>
      </c>
      <c r="B1949" s="25" t="s">
        <v>7602</v>
      </c>
      <c r="C1949" s="26" t="s">
        <v>4007</v>
      </c>
      <c r="D1949" s="26" t="s">
        <v>4008</v>
      </c>
      <c r="E1949" s="26" t="s">
        <v>7603</v>
      </c>
      <c r="F1949" s="48"/>
    </row>
    <row r="1950" ht="45" spans="1:6">
      <c r="A1950" s="26">
        <v>2412</v>
      </c>
      <c r="B1950" s="25" t="s">
        <v>7604</v>
      </c>
      <c r="C1950" s="26" t="s">
        <v>4007</v>
      </c>
      <c r="D1950" s="26" t="s">
        <v>4008</v>
      </c>
      <c r="E1950" s="26" t="s">
        <v>7605</v>
      </c>
      <c r="F1950" s="49"/>
    </row>
    <row r="1951" ht="45" spans="1:6">
      <c r="A1951" s="26">
        <v>2411</v>
      </c>
      <c r="B1951" s="25" t="s">
        <v>7606</v>
      </c>
      <c r="C1951" s="26" t="s">
        <v>4007</v>
      </c>
      <c r="D1951" s="26" t="s">
        <v>4008</v>
      </c>
      <c r="E1951" s="26" t="s">
        <v>7599</v>
      </c>
      <c r="F1951" s="48"/>
    </row>
    <row r="1952" ht="45" spans="1:6">
      <c r="A1952" s="26">
        <v>2406</v>
      </c>
      <c r="B1952" s="25" t="s">
        <v>7607</v>
      </c>
      <c r="C1952" s="26" t="s">
        <v>4007</v>
      </c>
      <c r="D1952" s="26" t="s">
        <v>4008</v>
      </c>
      <c r="E1952" s="26" t="s">
        <v>7608</v>
      </c>
      <c r="F1952" s="49"/>
    </row>
    <row r="1953" ht="45" spans="1:6">
      <c r="A1953" s="26">
        <v>10571</v>
      </c>
      <c r="B1953" s="25" t="s">
        <v>7609</v>
      </c>
      <c r="C1953" s="26" t="s">
        <v>4007</v>
      </c>
      <c r="D1953" s="26" t="s">
        <v>4008</v>
      </c>
      <c r="E1953" s="26" t="s">
        <v>7610</v>
      </c>
      <c r="F1953" s="48"/>
    </row>
    <row r="1954" ht="45" spans="1:6">
      <c r="A1954" s="26">
        <v>11985</v>
      </c>
      <c r="B1954" s="25" t="s">
        <v>7611</v>
      </c>
      <c r="C1954" s="26" t="s">
        <v>4007</v>
      </c>
      <c r="D1954" s="26" t="s">
        <v>4008</v>
      </c>
      <c r="E1954" s="26" t="s">
        <v>7612</v>
      </c>
      <c r="F1954" s="49"/>
    </row>
    <row r="1955" ht="45" spans="1:6">
      <c r="A1955" s="26">
        <v>2410</v>
      </c>
      <c r="B1955" s="25" t="s">
        <v>7613</v>
      </c>
      <c r="C1955" s="26" t="s">
        <v>4007</v>
      </c>
      <c r="D1955" s="26" t="s">
        <v>4008</v>
      </c>
      <c r="E1955" s="26" t="s">
        <v>7614</v>
      </c>
      <c r="F1955" s="48"/>
    </row>
    <row r="1956" ht="45" spans="1:6">
      <c r="A1956" s="26">
        <v>2417</v>
      </c>
      <c r="B1956" s="25" t="s">
        <v>7615</v>
      </c>
      <c r="C1956" s="26" t="s">
        <v>4007</v>
      </c>
      <c r="D1956" s="26" t="s">
        <v>4008</v>
      </c>
      <c r="E1956" s="26" t="s">
        <v>7616</v>
      </c>
      <c r="F1956" s="49"/>
    </row>
    <row r="1957" ht="45" spans="1:6">
      <c r="A1957" s="26">
        <v>2415</v>
      </c>
      <c r="B1957" s="25" t="s">
        <v>7617</v>
      </c>
      <c r="C1957" s="26" t="s">
        <v>4007</v>
      </c>
      <c r="D1957" s="26" t="s">
        <v>4008</v>
      </c>
      <c r="E1957" s="26" t="s">
        <v>4736</v>
      </c>
      <c r="F1957" s="48"/>
    </row>
    <row r="1958" ht="45" spans="1:6">
      <c r="A1958" s="26">
        <v>13360</v>
      </c>
      <c r="B1958" s="25" t="s">
        <v>7618</v>
      </c>
      <c r="C1958" s="26" t="s">
        <v>4007</v>
      </c>
      <c r="D1958" s="26" t="s">
        <v>4008</v>
      </c>
      <c r="E1958" s="26" t="s">
        <v>4736</v>
      </c>
      <c r="F1958" s="49"/>
    </row>
    <row r="1959" ht="45" spans="1:6">
      <c r="A1959" s="26">
        <v>11983</v>
      </c>
      <c r="B1959" s="25" t="s">
        <v>7619</v>
      </c>
      <c r="C1959" s="26" t="s">
        <v>4007</v>
      </c>
      <c r="D1959" s="26" t="s">
        <v>4008</v>
      </c>
      <c r="E1959" s="26" t="s">
        <v>7620</v>
      </c>
      <c r="F1959" s="48"/>
    </row>
    <row r="1960" ht="45" spans="1:6">
      <c r="A1960" s="26">
        <v>11986</v>
      </c>
      <c r="B1960" s="25" t="s">
        <v>7621</v>
      </c>
      <c r="C1960" s="26" t="s">
        <v>4007</v>
      </c>
      <c r="D1960" s="26" t="s">
        <v>4008</v>
      </c>
      <c r="E1960" s="26" t="s">
        <v>7622</v>
      </c>
      <c r="F1960" s="49"/>
    </row>
    <row r="1961" ht="60" spans="1:6">
      <c r="A1961" s="26">
        <v>25976</v>
      </c>
      <c r="B1961" s="25" t="s">
        <v>7623</v>
      </c>
      <c r="C1961" s="26" t="s">
        <v>4007</v>
      </c>
      <c r="D1961" s="26" t="s">
        <v>3998</v>
      </c>
      <c r="E1961" s="26" t="s">
        <v>7624</v>
      </c>
      <c r="F1961" s="48"/>
    </row>
    <row r="1962" ht="30" spans="1:6">
      <c r="A1962" s="26">
        <v>10629</v>
      </c>
      <c r="B1962" s="25" t="s">
        <v>7625</v>
      </c>
      <c r="C1962" s="26" t="s">
        <v>4007</v>
      </c>
      <c r="D1962" s="26" t="s">
        <v>4008</v>
      </c>
      <c r="E1962" s="26" t="s">
        <v>7626</v>
      </c>
      <c r="F1962" s="49"/>
    </row>
    <row r="1963" ht="45" spans="1:6">
      <c r="A1963" s="26">
        <v>10698</v>
      </c>
      <c r="B1963" s="25" t="s">
        <v>7627</v>
      </c>
      <c r="C1963" s="26" t="s">
        <v>4007</v>
      </c>
      <c r="D1963" s="26" t="s">
        <v>4008</v>
      </c>
      <c r="E1963" s="26" t="s">
        <v>7628</v>
      </c>
      <c r="F1963" s="48"/>
    </row>
    <row r="1964" ht="60" spans="1:6">
      <c r="A1964" s="26">
        <v>40521</v>
      </c>
      <c r="B1964" s="25" t="s">
        <v>7629</v>
      </c>
      <c r="C1964" s="26" t="s">
        <v>3997</v>
      </c>
      <c r="D1964" s="26" t="s">
        <v>3998</v>
      </c>
      <c r="E1964" s="26" t="s">
        <v>7630</v>
      </c>
      <c r="F1964" s="49"/>
    </row>
    <row r="1965" ht="45" spans="1:6">
      <c r="A1965" s="26">
        <v>2432</v>
      </c>
      <c r="B1965" s="25" t="s">
        <v>7631</v>
      </c>
      <c r="C1965" s="26" t="s">
        <v>3997</v>
      </c>
      <c r="D1965" s="26" t="s">
        <v>4008</v>
      </c>
      <c r="E1965" s="26" t="s">
        <v>7632</v>
      </c>
      <c r="F1965" s="48"/>
    </row>
    <row r="1966" ht="45" spans="1:6">
      <c r="A1966" s="26">
        <v>2418</v>
      </c>
      <c r="B1966" s="25" t="s">
        <v>7633</v>
      </c>
      <c r="C1966" s="26" t="s">
        <v>3997</v>
      </c>
      <c r="D1966" s="26" t="s">
        <v>4008</v>
      </c>
      <c r="E1966" s="26" t="s">
        <v>7634</v>
      </c>
      <c r="F1966" s="49"/>
    </row>
    <row r="1967" ht="45" spans="1:6">
      <c r="A1967" s="26">
        <v>2433</v>
      </c>
      <c r="B1967" s="25" t="s">
        <v>7635</v>
      </c>
      <c r="C1967" s="26" t="s">
        <v>3997</v>
      </c>
      <c r="D1967" s="26" t="s">
        <v>4008</v>
      </c>
      <c r="E1967" s="26" t="s">
        <v>7636</v>
      </c>
      <c r="F1967" s="48"/>
    </row>
    <row r="1968" ht="45" spans="1:6">
      <c r="A1968" s="26">
        <v>2420</v>
      </c>
      <c r="B1968" s="25" t="s">
        <v>7637</v>
      </c>
      <c r="C1968" s="26" t="s">
        <v>3997</v>
      </c>
      <c r="D1968" s="26" t="s">
        <v>4008</v>
      </c>
      <c r="E1968" s="26" t="s">
        <v>7638</v>
      </c>
      <c r="F1968" s="49"/>
    </row>
    <row r="1969" ht="45" spans="1:6">
      <c r="A1969" s="26">
        <v>2421</v>
      </c>
      <c r="B1969" s="25" t="s">
        <v>7639</v>
      </c>
      <c r="C1969" s="26" t="s">
        <v>3997</v>
      </c>
      <c r="D1969" s="26" t="s">
        <v>4008</v>
      </c>
      <c r="E1969" s="26" t="s">
        <v>7640</v>
      </c>
      <c r="F1969" s="48"/>
    </row>
    <row r="1970" ht="45" spans="1:6">
      <c r="A1970" s="26">
        <v>11447</v>
      </c>
      <c r="B1970" s="25" t="s">
        <v>7641</v>
      </c>
      <c r="C1970" s="26" t="s">
        <v>3997</v>
      </c>
      <c r="D1970" s="26" t="s">
        <v>4008</v>
      </c>
      <c r="E1970" s="26" t="s">
        <v>7642</v>
      </c>
      <c r="F1970" s="49"/>
    </row>
    <row r="1971" ht="30" spans="1:6">
      <c r="A1971" s="26">
        <v>2429</v>
      </c>
      <c r="B1971" s="25" t="s">
        <v>7643</v>
      </c>
      <c r="C1971" s="26" t="s">
        <v>3997</v>
      </c>
      <c r="D1971" s="26" t="s">
        <v>4008</v>
      </c>
      <c r="E1971" s="26" t="s">
        <v>7644</v>
      </c>
      <c r="F1971" s="48"/>
    </row>
    <row r="1972" ht="30" spans="1:6">
      <c r="A1972" s="26">
        <v>11449</v>
      </c>
      <c r="B1972" s="25" t="s">
        <v>7645</v>
      </c>
      <c r="C1972" s="26" t="s">
        <v>3997</v>
      </c>
      <c r="D1972" s="26" t="s">
        <v>4008</v>
      </c>
      <c r="E1972" s="26" t="s">
        <v>7646</v>
      </c>
      <c r="F1972" s="49"/>
    </row>
    <row r="1973" ht="30" spans="1:6">
      <c r="A1973" s="26">
        <v>11451</v>
      </c>
      <c r="B1973" s="25" t="s">
        <v>7647</v>
      </c>
      <c r="C1973" s="26" t="s">
        <v>3997</v>
      </c>
      <c r="D1973" s="26" t="s">
        <v>4008</v>
      </c>
      <c r="E1973" s="26" t="s">
        <v>7648</v>
      </c>
      <c r="F1973" s="48"/>
    </row>
    <row r="1974" ht="30" spans="1:6">
      <c r="A1974" s="26">
        <v>11116</v>
      </c>
      <c r="B1974" s="25" t="s">
        <v>7649</v>
      </c>
      <c r="C1974" s="26" t="s">
        <v>3997</v>
      </c>
      <c r="D1974" s="26" t="s">
        <v>3998</v>
      </c>
      <c r="E1974" s="26" t="s">
        <v>7650</v>
      </c>
      <c r="F1974" s="49"/>
    </row>
    <row r="1975" ht="30" spans="1:6">
      <c r="A1975" s="26">
        <v>38411</v>
      </c>
      <c r="B1975" s="25" t="s">
        <v>7651</v>
      </c>
      <c r="C1975" s="26" t="s">
        <v>3997</v>
      </c>
      <c r="D1975" s="26" t="s">
        <v>3998</v>
      </c>
      <c r="E1975" s="26" t="s">
        <v>7652</v>
      </c>
      <c r="F1975" s="48"/>
    </row>
    <row r="1976" ht="30" spans="1:6">
      <c r="A1976" s="26">
        <v>1370</v>
      </c>
      <c r="B1976" s="25" t="s">
        <v>7653</v>
      </c>
      <c r="C1976" s="26" t="s">
        <v>3997</v>
      </c>
      <c r="D1976" s="26" t="s">
        <v>3998</v>
      </c>
      <c r="E1976" s="26" t="s">
        <v>7654</v>
      </c>
      <c r="F1976" s="49"/>
    </row>
    <row r="1977" ht="30" spans="1:6">
      <c r="A1977" s="26">
        <v>38189</v>
      </c>
      <c r="B1977" s="25" t="s">
        <v>7655</v>
      </c>
      <c r="C1977" s="26" t="s">
        <v>3997</v>
      </c>
      <c r="D1977" s="26" t="s">
        <v>3998</v>
      </c>
      <c r="E1977" s="26" t="s">
        <v>7656</v>
      </c>
      <c r="F1977" s="48"/>
    </row>
    <row r="1978" ht="30" spans="1:6">
      <c r="A1978" s="26">
        <v>38190</v>
      </c>
      <c r="B1978" s="25" t="s">
        <v>7657</v>
      </c>
      <c r="C1978" s="26" t="s">
        <v>3997</v>
      </c>
      <c r="D1978" s="26" t="s">
        <v>3998</v>
      </c>
      <c r="E1978" s="26" t="s">
        <v>7658</v>
      </c>
      <c r="F1978" s="49"/>
    </row>
    <row r="1979" ht="45" spans="1:6">
      <c r="A1979" s="26">
        <v>36516</v>
      </c>
      <c r="B1979" s="25" t="s">
        <v>7659</v>
      </c>
      <c r="C1979" s="26" t="s">
        <v>3997</v>
      </c>
      <c r="D1979" s="26" t="s">
        <v>3998</v>
      </c>
      <c r="E1979" s="26" t="s">
        <v>7660</v>
      </c>
      <c r="F1979" s="48"/>
    </row>
    <row r="1980" spans="1:6">
      <c r="A1980" s="26">
        <v>34777</v>
      </c>
      <c r="B1980" s="25" t="s">
        <v>7661</v>
      </c>
      <c r="C1980" s="26" t="s">
        <v>3997</v>
      </c>
      <c r="D1980" s="26" t="s">
        <v>3998</v>
      </c>
      <c r="E1980" s="26" t="s">
        <v>4752</v>
      </c>
      <c r="F1980" s="49"/>
    </row>
    <row r="1981" spans="1:6">
      <c r="A1981" s="26">
        <v>7273</v>
      </c>
      <c r="B1981" s="25" t="s">
        <v>7662</v>
      </c>
      <c r="C1981" s="26" t="s">
        <v>3997</v>
      </c>
      <c r="D1981" s="26" t="s">
        <v>3998</v>
      </c>
      <c r="E1981" s="26" t="s">
        <v>7663</v>
      </c>
      <c r="F1981" s="48"/>
    </row>
    <row r="1982" spans="1:6">
      <c r="A1982" s="26">
        <v>7272</v>
      </c>
      <c r="B1982" s="25" t="s">
        <v>7664</v>
      </c>
      <c r="C1982" s="26" t="s">
        <v>3997</v>
      </c>
      <c r="D1982" s="26" t="s">
        <v>3998</v>
      </c>
      <c r="E1982" s="26" t="s">
        <v>7059</v>
      </c>
      <c r="F1982" s="49"/>
    </row>
    <row r="1983" ht="30" spans="1:6">
      <c r="A1983" s="26">
        <v>10605</v>
      </c>
      <c r="B1983" s="25" t="s">
        <v>7665</v>
      </c>
      <c r="C1983" s="26" t="s">
        <v>3997</v>
      </c>
      <c r="D1983" s="26" t="s">
        <v>3998</v>
      </c>
      <c r="E1983" s="26" t="s">
        <v>4471</v>
      </c>
      <c r="F1983" s="48"/>
    </row>
    <row r="1984" ht="30" spans="1:6">
      <c r="A1984" s="26">
        <v>10604</v>
      </c>
      <c r="B1984" s="25" t="s">
        <v>7666</v>
      </c>
      <c r="C1984" s="26" t="s">
        <v>3997</v>
      </c>
      <c r="D1984" s="26" t="s">
        <v>3998</v>
      </c>
      <c r="E1984" s="26" t="s">
        <v>5993</v>
      </c>
      <c r="F1984" s="49"/>
    </row>
    <row r="1985" ht="30" spans="1:6">
      <c r="A1985" s="26">
        <v>672</v>
      </c>
      <c r="B1985" s="25" t="s">
        <v>7667</v>
      </c>
      <c r="C1985" s="26" t="s">
        <v>3997</v>
      </c>
      <c r="D1985" s="26" t="s">
        <v>3998</v>
      </c>
      <c r="E1985" s="26" t="s">
        <v>4933</v>
      </c>
      <c r="F1985" s="48"/>
    </row>
    <row r="1986" ht="30" spans="1:6">
      <c r="A1986" s="26">
        <v>668</v>
      </c>
      <c r="B1986" s="25" t="s">
        <v>7668</v>
      </c>
      <c r="C1986" s="26" t="s">
        <v>3997</v>
      </c>
      <c r="D1986" s="26" t="s">
        <v>3998</v>
      </c>
      <c r="E1986" s="26" t="s">
        <v>7669</v>
      </c>
      <c r="F1986" s="49"/>
    </row>
    <row r="1987" ht="30" spans="1:6">
      <c r="A1987" s="26">
        <v>10578</v>
      </c>
      <c r="B1987" s="25" t="s">
        <v>7670</v>
      </c>
      <c r="C1987" s="26" t="s">
        <v>3997</v>
      </c>
      <c r="D1987" s="26" t="s">
        <v>3998</v>
      </c>
      <c r="E1987" s="26" t="s">
        <v>7671</v>
      </c>
      <c r="F1987" s="48"/>
    </row>
    <row r="1988" ht="30" spans="1:6">
      <c r="A1988" s="26">
        <v>666</v>
      </c>
      <c r="B1988" s="25" t="s">
        <v>7672</v>
      </c>
      <c r="C1988" s="26" t="s">
        <v>3997</v>
      </c>
      <c r="D1988" s="26" t="s">
        <v>3998</v>
      </c>
      <c r="E1988" s="26" t="s">
        <v>4186</v>
      </c>
      <c r="F1988" s="49"/>
    </row>
    <row r="1989" ht="30" spans="1:6">
      <c r="A1989" s="26">
        <v>665</v>
      </c>
      <c r="B1989" s="25" t="s">
        <v>7673</v>
      </c>
      <c r="C1989" s="26" t="s">
        <v>3997</v>
      </c>
      <c r="D1989" s="26" t="s">
        <v>3998</v>
      </c>
      <c r="E1989" s="26" t="s">
        <v>7674</v>
      </c>
      <c r="F1989" s="48"/>
    </row>
    <row r="1990" ht="30" spans="1:6">
      <c r="A1990" s="26">
        <v>10577</v>
      </c>
      <c r="B1990" s="25" t="s">
        <v>7675</v>
      </c>
      <c r="C1990" s="26" t="s">
        <v>3997</v>
      </c>
      <c r="D1990" s="26" t="s">
        <v>3998</v>
      </c>
      <c r="E1990" s="26" t="s">
        <v>7676</v>
      </c>
      <c r="F1990" s="49"/>
    </row>
    <row r="1991" ht="30" spans="1:6">
      <c r="A1991" s="26">
        <v>10583</v>
      </c>
      <c r="B1991" s="25" t="s">
        <v>7677</v>
      </c>
      <c r="C1991" s="26" t="s">
        <v>3997</v>
      </c>
      <c r="D1991" s="26" t="s">
        <v>3998</v>
      </c>
      <c r="E1991" s="26" t="s">
        <v>7678</v>
      </c>
      <c r="F1991" s="48"/>
    </row>
    <row r="1992" ht="30" spans="1:6">
      <c r="A1992" s="26">
        <v>10579</v>
      </c>
      <c r="B1992" s="25" t="s">
        <v>7679</v>
      </c>
      <c r="C1992" s="26" t="s">
        <v>3997</v>
      </c>
      <c r="D1992" s="26" t="s">
        <v>3998</v>
      </c>
      <c r="E1992" s="26" t="s">
        <v>7680</v>
      </c>
      <c r="F1992" s="49"/>
    </row>
    <row r="1993" ht="30" spans="1:6">
      <c r="A1993" s="26">
        <v>10582</v>
      </c>
      <c r="B1993" s="25" t="s">
        <v>7681</v>
      </c>
      <c r="C1993" s="26" t="s">
        <v>3997</v>
      </c>
      <c r="D1993" s="26" t="s">
        <v>3998</v>
      </c>
      <c r="E1993" s="26" t="s">
        <v>7682</v>
      </c>
      <c r="F1993" s="48"/>
    </row>
    <row r="1994" spans="1:6">
      <c r="A1994" s="26">
        <v>2436</v>
      </c>
      <c r="B1994" s="25" t="s">
        <v>1392</v>
      </c>
      <c r="C1994" s="26" t="s">
        <v>4011</v>
      </c>
      <c r="D1994" s="26" t="s">
        <v>4019</v>
      </c>
      <c r="E1994" s="26" t="s">
        <v>7683</v>
      </c>
      <c r="F1994" s="49"/>
    </row>
    <row r="1995" spans="1:6">
      <c r="A1995" s="26">
        <v>40918</v>
      </c>
      <c r="B1995" s="25" t="s">
        <v>7684</v>
      </c>
      <c r="C1995" s="26" t="s">
        <v>4356</v>
      </c>
      <c r="D1995" s="26" t="s">
        <v>3998</v>
      </c>
      <c r="E1995" s="26" t="s">
        <v>7685</v>
      </c>
      <c r="F1995" s="48"/>
    </row>
    <row r="1996" spans="1:6">
      <c r="A1996" s="26">
        <v>2439</v>
      </c>
      <c r="B1996" s="25" t="s">
        <v>7686</v>
      </c>
      <c r="C1996" s="26" t="s">
        <v>4011</v>
      </c>
      <c r="D1996" s="26" t="s">
        <v>3998</v>
      </c>
      <c r="E1996" s="26" t="s">
        <v>7687</v>
      </c>
      <c r="F1996" s="49"/>
    </row>
    <row r="1997" ht="30" spans="1:6">
      <c r="A1997" s="26">
        <v>40923</v>
      </c>
      <c r="B1997" s="25" t="s">
        <v>7688</v>
      </c>
      <c r="C1997" s="26" t="s">
        <v>4356</v>
      </c>
      <c r="D1997" s="26" t="s">
        <v>3998</v>
      </c>
      <c r="E1997" s="26" t="s">
        <v>7689</v>
      </c>
      <c r="F1997" s="48"/>
    </row>
    <row r="1998" ht="30" spans="1:6">
      <c r="A1998" s="26">
        <v>10998</v>
      </c>
      <c r="B1998" s="25" t="s">
        <v>7690</v>
      </c>
      <c r="C1998" s="26" t="s">
        <v>4118</v>
      </c>
      <c r="D1998" s="26" t="s">
        <v>3998</v>
      </c>
      <c r="E1998" s="26" t="s">
        <v>7691</v>
      </c>
      <c r="F1998" s="49"/>
    </row>
    <row r="1999" ht="30" spans="1:6">
      <c r="A1999" s="26">
        <v>11002</v>
      </c>
      <c r="B1999" s="25" t="s">
        <v>7692</v>
      </c>
      <c r="C1999" s="26" t="s">
        <v>4118</v>
      </c>
      <c r="D1999" s="26" t="s">
        <v>3998</v>
      </c>
      <c r="E1999" s="26" t="s">
        <v>7693</v>
      </c>
      <c r="F1999" s="48"/>
    </row>
    <row r="2000" ht="30" spans="1:6">
      <c r="A2000" s="26">
        <v>10999</v>
      </c>
      <c r="B2000" s="25" t="s">
        <v>7694</v>
      </c>
      <c r="C2000" s="26" t="s">
        <v>4118</v>
      </c>
      <c r="D2000" s="26" t="s">
        <v>3998</v>
      </c>
      <c r="E2000" s="26" t="s">
        <v>6254</v>
      </c>
      <c r="F2000" s="49"/>
    </row>
    <row r="2001" ht="30" spans="1:6">
      <c r="A2001" s="26">
        <v>10997</v>
      </c>
      <c r="B2001" s="25" t="s">
        <v>7695</v>
      </c>
      <c r="C2001" s="26" t="s">
        <v>4118</v>
      </c>
      <c r="D2001" s="26" t="s">
        <v>4019</v>
      </c>
      <c r="E2001" s="26" t="s">
        <v>7696</v>
      </c>
      <c r="F2001" s="48"/>
    </row>
    <row r="2002" ht="30" spans="1:6">
      <c r="A2002" s="26">
        <v>2685</v>
      </c>
      <c r="B2002" s="25" t="s">
        <v>7697</v>
      </c>
      <c r="C2002" s="26" t="s">
        <v>4111</v>
      </c>
      <c r="D2002" s="26" t="s">
        <v>3998</v>
      </c>
      <c r="E2002" s="26" t="s">
        <v>4126</v>
      </c>
      <c r="F2002" s="49"/>
    </row>
    <row r="2003" ht="30" spans="1:6">
      <c r="A2003" s="26">
        <v>2680</v>
      </c>
      <c r="B2003" s="25" t="s">
        <v>7698</v>
      </c>
      <c r="C2003" s="26" t="s">
        <v>4111</v>
      </c>
      <c r="D2003" s="26" t="s">
        <v>3998</v>
      </c>
      <c r="E2003" s="26" t="s">
        <v>6085</v>
      </c>
      <c r="F2003" s="48"/>
    </row>
    <row r="2004" ht="30" spans="1:6">
      <c r="A2004" s="26">
        <v>2684</v>
      </c>
      <c r="B2004" s="25" t="s">
        <v>7699</v>
      </c>
      <c r="C2004" s="26" t="s">
        <v>4111</v>
      </c>
      <c r="D2004" s="26" t="s">
        <v>3998</v>
      </c>
      <c r="E2004" s="26" t="s">
        <v>4325</v>
      </c>
      <c r="F2004" s="49"/>
    </row>
    <row r="2005" ht="30" spans="1:6">
      <c r="A2005" s="26">
        <v>2673</v>
      </c>
      <c r="B2005" s="25" t="s">
        <v>7700</v>
      </c>
      <c r="C2005" s="26" t="s">
        <v>4111</v>
      </c>
      <c r="D2005" s="26" t="s">
        <v>4019</v>
      </c>
      <c r="E2005" s="26" t="s">
        <v>7701</v>
      </c>
      <c r="F2005" s="48"/>
    </row>
    <row r="2006" ht="30" spans="1:6">
      <c r="A2006" s="26">
        <v>2681</v>
      </c>
      <c r="B2006" s="25" t="s">
        <v>7702</v>
      </c>
      <c r="C2006" s="26" t="s">
        <v>4111</v>
      </c>
      <c r="D2006" s="26" t="s">
        <v>3998</v>
      </c>
      <c r="E2006" s="26" t="s">
        <v>7703</v>
      </c>
      <c r="F2006" s="49"/>
    </row>
    <row r="2007" ht="30" spans="1:6">
      <c r="A2007" s="26">
        <v>2682</v>
      </c>
      <c r="B2007" s="25" t="s">
        <v>7704</v>
      </c>
      <c r="C2007" s="26" t="s">
        <v>4111</v>
      </c>
      <c r="D2007" s="26" t="s">
        <v>3998</v>
      </c>
      <c r="E2007" s="26" t="s">
        <v>7674</v>
      </c>
      <c r="F2007" s="48"/>
    </row>
    <row r="2008" ht="30" spans="1:6">
      <c r="A2008" s="26">
        <v>2686</v>
      </c>
      <c r="B2008" s="25" t="s">
        <v>7705</v>
      </c>
      <c r="C2008" s="26" t="s">
        <v>4111</v>
      </c>
      <c r="D2008" s="26" t="s">
        <v>3998</v>
      </c>
      <c r="E2008" s="26" t="s">
        <v>7706</v>
      </c>
      <c r="F2008" s="49"/>
    </row>
    <row r="2009" ht="30" spans="1:6">
      <c r="A2009" s="26">
        <v>2674</v>
      </c>
      <c r="B2009" s="25" t="s">
        <v>7707</v>
      </c>
      <c r="C2009" s="26" t="s">
        <v>4111</v>
      </c>
      <c r="D2009" s="26" t="s">
        <v>3998</v>
      </c>
      <c r="E2009" s="26" t="s">
        <v>6049</v>
      </c>
      <c r="F2009" s="48"/>
    </row>
    <row r="2010" ht="30" spans="1:6">
      <c r="A2010" s="26">
        <v>2683</v>
      </c>
      <c r="B2010" s="25" t="s">
        <v>7708</v>
      </c>
      <c r="C2010" s="26" t="s">
        <v>4111</v>
      </c>
      <c r="D2010" s="26" t="s">
        <v>3998</v>
      </c>
      <c r="E2010" s="26" t="s">
        <v>7709</v>
      </c>
      <c r="F2010" s="49"/>
    </row>
    <row r="2011" ht="30" spans="1:6">
      <c r="A2011" s="26">
        <v>2676</v>
      </c>
      <c r="B2011" s="25" t="s">
        <v>7710</v>
      </c>
      <c r="C2011" s="26" t="s">
        <v>4111</v>
      </c>
      <c r="D2011" s="26" t="s">
        <v>3998</v>
      </c>
      <c r="E2011" s="26" t="s">
        <v>4275</v>
      </c>
      <c r="F2011" s="48"/>
    </row>
    <row r="2012" ht="30" spans="1:6">
      <c r="A2012" s="26">
        <v>2678</v>
      </c>
      <c r="B2012" s="25" t="s">
        <v>7711</v>
      </c>
      <c r="C2012" s="26" t="s">
        <v>4111</v>
      </c>
      <c r="D2012" s="26" t="s">
        <v>3998</v>
      </c>
      <c r="E2012" s="26" t="s">
        <v>7712</v>
      </c>
      <c r="F2012" s="49"/>
    </row>
    <row r="2013" ht="30" spans="1:6">
      <c r="A2013" s="26">
        <v>2679</v>
      </c>
      <c r="B2013" s="25" t="s">
        <v>7713</v>
      </c>
      <c r="C2013" s="26" t="s">
        <v>4111</v>
      </c>
      <c r="D2013" s="26" t="s">
        <v>3998</v>
      </c>
      <c r="E2013" s="26" t="s">
        <v>5292</v>
      </c>
      <c r="F2013" s="48"/>
    </row>
    <row r="2014" ht="30" spans="1:6">
      <c r="A2014" s="26">
        <v>12070</v>
      </c>
      <c r="B2014" s="25" t="s">
        <v>7714</v>
      </c>
      <c r="C2014" s="26" t="s">
        <v>4111</v>
      </c>
      <c r="D2014" s="26" t="s">
        <v>3998</v>
      </c>
      <c r="E2014" s="26" t="s">
        <v>6027</v>
      </c>
      <c r="F2014" s="49"/>
    </row>
    <row r="2015" ht="30" spans="1:6">
      <c r="A2015" s="26">
        <v>2675</v>
      </c>
      <c r="B2015" s="25" t="s">
        <v>7715</v>
      </c>
      <c r="C2015" s="26" t="s">
        <v>4111</v>
      </c>
      <c r="D2015" s="26" t="s">
        <v>3998</v>
      </c>
      <c r="E2015" s="26" t="s">
        <v>4160</v>
      </c>
      <c r="F2015" s="48"/>
    </row>
    <row r="2016" ht="30" spans="1:6">
      <c r="A2016" s="26">
        <v>12067</v>
      </c>
      <c r="B2016" s="25" t="s">
        <v>7716</v>
      </c>
      <c r="C2016" s="26" t="s">
        <v>4111</v>
      </c>
      <c r="D2016" s="26" t="s">
        <v>3998</v>
      </c>
      <c r="E2016" s="26" t="s">
        <v>5299</v>
      </c>
      <c r="F2016" s="49"/>
    </row>
    <row r="2017" ht="45" spans="1:6">
      <c r="A2017" s="26">
        <v>21129</v>
      </c>
      <c r="B2017" s="25" t="s">
        <v>7717</v>
      </c>
      <c r="C2017" s="26" t="s">
        <v>4111</v>
      </c>
      <c r="D2017" s="26" t="s">
        <v>4008</v>
      </c>
      <c r="E2017" s="26" t="s">
        <v>7718</v>
      </c>
      <c r="F2017" s="48"/>
    </row>
    <row r="2018" ht="45" spans="1:6">
      <c r="A2018" s="26">
        <v>21136</v>
      </c>
      <c r="B2018" s="25" t="s">
        <v>7719</v>
      </c>
      <c r="C2018" s="26" t="s">
        <v>4111</v>
      </c>
      <c r="D2018" s="26" t="s">
        <v>4008</v>
      </c>
      <c r="E2018" s="26" t="s">
        <v>7720</v>
      </c>
      <c r="F2018" s="49"/>
    </row>
    <row r="2019" ht="45" spans="1:6">
      <c r="A2019" s="26">
        <v>21128</v>
      </c>
      <c r="B2019" s="25" t="s">
        <v>7721</v>
      </c>
      <c r="C2019" s="26" t="s">
        <v>4111</v>
      </c>
      <c r="D2019" s="26" t="s">
        <v>4008</v>
      </c>
      <c r="E2019" s="26" t="s">
        <v>5282</v>
      </c>
      <c r="F2019" s="48"/>
    </row>
    <row r="2020" ht="45" spans="1:6">
      <c r="A2020" s="26">
        <v>21132</v>
      </c>
      <c r="B2020" s="25" t="s">
        <v>7722</v>
      </c>
      <c r="C2020" s="26" t="s">
        <v>4111</v>
      </c>
      <c r="D2020" s="26" t="s">
        <v>4008</v>
      </c>
      <c r="E2020" s="26" t="s">
        <v>7723</v>
      </c>
      <c r="F2020" s="49"/>
    </row>
    <row r="2021" ht="45" spans="1:6">
      <c r="A2021" s="26">
        <v>21130</v>
      </c>
      <c r="B2021" s="25" t="s">
        <v>7724</v>
      </c>
      <c r="C2021" s="26" t="s">
        <v>4111</v>
      </c>
      <c r="D2021" s="26" t="s">
        <v>4008</v>
      </c>
      <c r="E2021" s="26" t="s">
        <v>7725</v>
      </c>
      <c r="F2021" s="48"/>
    </row>
    <row r="2022" ht="45" spans="1:6">
      <c r="A2022" s="26">
        <v>21135</v>
      </c>
      <c r="B2022" s="25" t="s">
        <v>7726</v>
      </c>
      <c r="C2022" s="26" t="s">
        <v>4111</v>
      </c>
      <c r="D2022" s="26" t="s">
        <v>4008</v>
      </c>
      <c r="E2022" s="26" t="s">
        <v>7727</v>
      </c>
      <c r="F2022" s="49"/>
    </row>
    <row r="2023" ht="45" spans="1:6">
      <c r="A2023" s="26">
        <v>21131</v>
      </c>
      <c r="B2023" s="25" t="s">
        <v>7728</v>
      </c>
      <c r="C2023" s="26" t="s">
        <v>4111</v>
      </c>
      <c r="D2023" s="26" t="s">
        <v>4008</v>
      </c>
      <c r="E2023" s="26" t="s">
        <v>7729</v>
      </c>
      <c r="F2023" s="48"/>
    </row>
    <row r="2024" ht="45" spans="1:6">
      <c r="A2024" s="26">
        <v>21134</v>
      </c>
      <c r="B2024" s="25" t="s">
        <v>7730</v>
      </c>
      <c r="C2024" s="26" t="s">
        <v>4111</v>
      </c>
      <c r="D2024" s="26" t="s">
        <v>4008</v>
      </c>
      <c r="E2024" s="26" t="s">
        <v>7731</v>
      </c>
      <c r="F2024" s="49"/>
    </row>
    <row r="2025" ht="45" spans="1:6">
      <c r="A2025" s="26">
        <v>21133</v>
      </c>
      <c r="B2025" s="25" t="s">
        <v>7732</v>
      </c>
      <c r="C2025" s="26" t="s">
        <v>4111</v>
      </c>
      <c r="D2025" s="26" t="s">
        <v>4008</v>
      </c>
      <c r="E2025" s="26" t="s">
        <v>7733</v>
      </c>
      <c r="F2025" s="48"/>
    </row>
    <row r="2026" ht="30" spans="1:6">
      <c r="A2026" s="26">
        <v>40401</v>
      </c>
      <c r="B2026" s="25" t="s">
        <v>7734</v>
      </c>
      <c r="C2026" s="26" t="s">
        <v>4111</v>
      </c>
      <c r="D2026" s="26" t="s">
        <v>4008</v>
      </c>
      <c r="E2026" s="26" t="s">
        <v>7375</v>
      </c>
      <c r="F2026" s="49"/>
    </row>
    <row r="2027" ht="30" spans="1:6">
      <c r="A2027" s="26">
        <v>40402</v>
      </c>
      <c r="B2027" s="25" t="s">
        <v>7735</v>
      </c>
      <c r="C2027" s="26" t="s">
        <v>4111</v>
      </c>
      <c r="D2027" s="26" t="s">
        <v>4008</v>
      </c>
      <c r="E2027" s="26" t="s">
        <v>4535</v>
      </c>
      <c r="F2027" s="48"/>
    </row>
    <row r="2028" ht="30" spans="1:6">
      <c r="A2028" s="26">
        <v>40400</v>
      </c>
      <c r="B2028" s="25" t="s">
        <v>7736</v>
      </c>
      <c r="C2028" s="26" t="s">
        <v>4111</v>
      </c>
      <c r="D2028" s="26" t="s">
        <v>4008</v>
      </c>
      <c r="E2028" s="26" t="s">
        <v>7737</v>
      </c>
      <c r="F2028" s="49"/>
    </row>
    <row r="2029" ht="60" spans="1:6">
      <c r="A2029" s="26">
        <v>2504</v>
      </c>
      <c r="B2029" s="25" t="s">
        <v>7738</v>
      </c>
      <c r="C2029" s="26" t="s">
        <v>4111</v>
      </c>
      <c r="D2029" s="26" t="s">
        <v>4008</v>
      </c>
      <c r="E2029" s="26" t="s">
        <v>7739</v>
      </c>
      <c r="F2029" s="48"/>
    </row>
    <row r="2030" ht="60" spans="1:6">
      <c r="A2030" s="26">
        <v>2501</v>
      </c>
      <c r="B2030" s="25" t="s">
        <v>7740</v>
      </c>
      <c r="C2030" s="26" t="s">
        <v>4111</v>
      </c>
      <c r="D2030" s="26" t="s">
        <v>4008</v>
      </c>
      <c r="E2030" s="26" t="s">
        <v>7741</v>
      </c>
      <c r="F2030" s="49"/>
    </row>
    <row r="2031" ht="60" spans="1:6">
      <c r="A2031" s="26">
        <v>2502</v>
      </c>
      <c r="B2031" s="25" t="s">
        <v>7742</v>
      </c>
      <c r="C2031" s="26" t="s">
        <v>4111</v>
      </c>
      <c r="D2031" s="26" t="s">
        <v>4008</v>
      </c>
      <c r="E2031" s="26" t="s">
        <v>7743</v>
      </c>
      <c r="F2031" s="48"/>
    </row>
    <row r="2032" ht="60" spans="1:6">
      <c r="A2032" s="26">
        <v>2503</v>
      </c>
      <c r="B2032" s="25" t="s">
        <v>7744</v>
      </c>
      <c r="C2032" s="26" t="s">
        <v>4111</v>
      </c>
      <c r="D2032" s="26" t="s">
        <v>4008</v>
      </c>
      <c r="E2032" s="26" t="s">
        <v>7745</v>
      </c>
      <c r="F2032" s="49"/>
    </row>
    <row r="2033" ht="60" spans="1:6">
      <c r="A2033" s="26">
        <v>2500</v>
      </c>
      <c r="B2033" s="25" t="s">
        <v>7746</v>
      </c>
      <c r="C2033" s="26" t="s">
        <v>4111</v>
      </c>
      <c r="D2033" s="26" t="s">
        <v>4008</v>
      </c>
      <c r="E2033" s="26" t="s">
        <v>7747</v>
      </c>
      <c r="F2033" s="48"/>
    </row>
    <row r="2034" ht="60" spans="1:6">
      <c r="A2034" s="26">
        <v>2505</v>
      </c>
      <c r="B2034" s="25" t="s">
        <v>7748</v>
      </c>
      <c r="C2034" s="26" t="s">
        <v>4111</v>
      </c>
      <c r="D2034" s="26" t="s">
        <v>4008</v>
      </c>
      <c r="E2034" s="26" t="s">
        <v>7749</v>
      </c>
      <c r="F2034" s="49"/>
    </row>
    <row r="2035" ht="30" spans="1:6">
      <c r="A2035" s="26">
        <v>12056</v>
      </c>
      <c r="B2035" s="25" t="s">
        <v>7750</v>
      </c>
      <c r="C2035" s="26" t="s">
        <v>4111</v>
      </c>
      <c r="D2035" s="26" t="s">
        <v>4008</v>
      </c>
      <c r="E2035" s="26" t="s">
        <v>6695</v>
      </c>
      <c r="F2035" s="48"/>
    </row>
    <row r="2036" ht="30" spans="1:6">
      <c r="A2036" s="26">
        <v>12057</v>
      </c>
      <c r="B2036" s="25" t="s">
        <v>7751</v>
      </c>
      <c r="C2036" s="26" t="s">
        <v>4111</v>
      </c>
      <c r="D2036" s="26" t="s">
        <v>4008</v>
      </c>
      <c r="E2036" s="26" t="s">
        <v>7752</v>
      </c>
      <c r="F2036" s="49"/>
    </row>
    <row r="2037" ht="30" spans="1:6">
      <c r="A2037" s="26">
        <v>12059</v>
      </c>
      <c r="B2037" s="25" t="s">
        <v>7753</v>
      </c>
      <c r="C2037" s="26" t="s">
        <v>4111</v>
      </c>
      <c r="D2037" s="26" t="s">
        <v>4008</v>
      </c>
      <c r="E2037" s="26" t="s">
        <v>5365</v>
      </c>
      <c r="F2037" s="48"/>
    </row>
    <row r="2038" ht="30" spans="1:6">
      <c r="A2038" s="26">
        <v>12058</v>
      </c>
      <c r="B2038" s="25" t="s">
        <v>7754</v>
      </c>
      <c r="C2038" s="26" t="s">
        <v>4111</v>
      </c>
      <c r="D2038" s="26" t="s">
        <v>4008</v>
      </c>
      <c r="E2038" s="26" t="s">
        <v>7755</v>
      </c>
      <c r="F2038" s="49"/>
    </row>
    <row r="2039" ht="30" spans="1:6">
      <c r="A2039" s="26">
        <v>12060</v>
      </c>
      <c r="B2039" s="25" t="s">
        <v>7756</v>
      </c>
      <c r="C2039" s="26" t="s">
        <v>4111</v>
      </c>
      <c r="D2039" s="26" t="s">
        <v>4008</v>
      </c>
      <c r="E2039" s="26" t="s">
        <v>7757</v>
      </c>
      <c r="F2039" s="48"/>
    </row>
    <row r="2040" ht="30" spans="1:6">
      <c r="A2040" s="26">
        <v>12061</v>
      </c>
      <c r="B2040" s="25" t="s">
        <v>7758</v>
      </c>
      <c r="C2040" s="26" t="s">
        <v>4111</v>
      </c>
      <c r="D2040" s="26" t="s">
        <v>4008</v>
      </c>
      <c r="E2040" s="26" t="s">
        <v>7759</v>
      </c>
      <c r="F2040" s="49"/>
    </row>
    <row r="2041" ht="30" spans="1:6">
      <c r="A2041" s="26">
        <v>12062</v>
      </c>
      <c r="B2041" s="25" t="s">
        <v>7760</v>
      </c>
      <c r="C2041" s="26" t="s">
        <v>4111</v>
      </c>
      <c r="D2041" s="26" t="s">
        <v>4008</v>
      </c>
      <c r="E2041" s="26" t="s">
        <v>7761</v>
      </c>
      <c r="F2041" s="48"/>
    </row>
    <row r="2042" ht="45" spans="1:6">
      <c r="A2042" s="26">
        <v>21137</v>
      </c>
      <c r="B2042" s="25" t="s">
        <v>7762</v>
      </c>
      <c r="C2042" s="26" t="s">
        <v>4111</v>
      </c>
      <c r="D2042" s="26" t="s">
        <v>4008</v>
      </c>
      <c r="E2042" s="26" t="s">
        <v>7763</v>
      </c>
      <c r="F2042" s="49"/>
    </row>
    <row r="2043" ht="30" spans="1:6">
      <c r="A2043" s="26">
        <v>2687</v>
      </c>
      <c r="B2043" s="25" t="s">
        <v>7764</v>
      </c>
      <c r="C2043" s="26" t="s">
        <v>4111</v>
      </c>
      <c r="D2043" s="26" t="s">
        <v>3998</v>
      </c>
      <c r="E2043" s="26" t="s">
        <v>7737</v>
      </c>
      <c r="F2043" s="48"/>
    </row>
    <row r="2044" ht="30" spans="1:6">
      <c r="A2044" s="26">
        <v>2689</v>
      </c>
      <c r="B2044" s="25" t="s">
        <v>7765</v>
      </c>
      <c r="C2044" s="26" t="s">
        <v>4111</v>
      </c>
      <c r="D2044" s="26" t="s">
        <v>3998</v>
      </c>
      <c r="E2044" s="26" t="s">
        <v>5083</v>
      </c>
      <c r="F2044" s="49"/>
    </row>
    <row r="2045" ht="30" spans="1:6">
      <c r="A2045" s="26">
        <v>2688</v>
      </c>
      <c r="B2045" s="25" t="s">
        <v>7766</v>
      </c>
      <c r="C2045" s="26" t="s">
        <v>4111</v>
      </c>
      <c r="D2045" s="26" t="s">
        <v>3998</v>
      </c>
      <c r="E2045" s="26" t="s">
        <v>5276</v>
      </c>
      <c r="F2045" s="48"/>
    </row>
    <row r="2046" ht="30" spans="1:6">
      <c r="A2046" s="26">
        <v>2690</v>
      </c>
      <c r="B2046" s="25" t="s">
        <v>7767</v>
      </c>
      <c r="C2046" s="26" t="s">
        <v>4111</v>
      </c>
      <c r="D2046" s="26" t="s">
        <v>3998</v>
      </c>
      <c r="E2046" s="26" t="s">
        <v>5680</v>
      </c>
      <c r="F2046" s="49"/>
    </row>
    <row r="2047" ht="45" spans="1:6">
      <c r="A2047" s="26">
        <v>39243</v>
      </c>
      <c r="B2047" s="25" t="s">
        <v>7768</v>
      </c>
      <c r="C2047" s="26" t="s">
        <v>4111</v>
      </c>
      <c r="D2047" s="26" t="s">
        <v>3998</v>
      </c>
      <c r="E2047" s="26" t="s">
        <v>4681</v>
      </c>
      <c r="F2047" s="48"/>
    </row>
    <row r="2048" ht="45" spans="1:6">
      <c r="A2048" s="26">
        <v>39244</v>
      </c>
      <c r="B2048" s="25" t="s">
        <v>7769</v>
      </c>
      <c r="C2048" s="26" t="s">
        <v>4111</v>
      </c>
      <c r="D2048" s="26" t="s">
        <v>3998</v>
      </c>
      <c r="E2048" s="26" t="s">
        <v>5062</v>
      </c>
      <c r="F2048" s="49"/>
    </row>
    <row r="2049" ht="45" spans="1:6">
      <c r="A2049" s="26">
        <v>39245</v>
      </c>
      <c r="B2049" s="25" t="s">
        <v>7770</v>
      </c>
      <c r="C2049" s="26" t="s">
        <v>4111</v>
      </c>
      <c r="D2049" s="26" t="s">
        <v>3998</v>
      </c>
      <c r="E2049" s="26" t="s">
        <v>7771</v>
      </c>
      <c r="F2049" s="48"/>
    </row>
    <row r="2050" ht="45" spans="1:6">
      <c r="A2050" s="26">
        <v>39254</v>
      </c>
      <c r="B2050" s="25" t="s">
        <v>7772</v>
      </c>
      <c r="C2050" s="26" t="s">
        <v>4111</v>
      </c>
      <c r="D2050" s="26" t="s">
        <v>3998</v>
      </c>
      <c r="E2050" s="26" t="s">
        <v>7773</v>
      </c>
      <c r="F2050" s="49"/>
    </row>
    <row r="2051" ht="45" spans="1:6">
      <c r="A2051" s="26">
        <v>39255</v>
      </c>
      <c r="B2051" s="25" t="s">
        <v>7774</v>
      </c>
      <c r="C2051" s="26" t="s">
        <v>4111</v>
      </c>
      <c r="D2051" s="26" t="s">
        <v>3998</v>
      </c>
      <c r="E2051" s="26" t="s">
        <v>7676</v>
      </c>
      <c r="F2051" s="48"/>
    </row>
    <row r="2052" ht="45" spans="1:6">
      <c r="A2052" s="26">
        <v>39253</v>
      </c>
      <c r="B2052" s="25" t="s">
        <v>7775</v>
      </c>
      <c r="C2052" s="26" t="s">
        <v>4111</v>
      </c>
      <c r="D2052" s="26" t="s">
        <v>3998</v>
      </c>
      <c r="E2052" s="26" t="s">
        <v>5718</v>
      </c>
      <c r="F2052" s="49"/>
    </row>
    <row r="2053" ht="60" spans="1:6">
      <c r="A2053" s="26">
        <v>2446</v>
      </c>
      <c r="B2053" s="25" t="s">
        <v>7776</v>
      </c>
      <c r="C2053" s="26" t="s">
        <v>4111</v>
      </c>
      <c r="D2053" s="26" t="s">
        <v>4008</v>
      </c>
      <c r="E2053" s="26" t="s">
        <v>7777</v>
      </c>
      <c r="F2053" s="48"/>
    </row>
    <row r="2054" ht="60" spans="1:6">
      <c r="A2054" s="26">
        <v>2442</v>
      </c>
      <c r="B2054" s="25" t="s">
        <v>7778</v>
      </c>
      <c r="C2054" s="26" t="s">
        <v>4111</v>
      </c>
      <c r="D2054" s="26" t="s">
        <v>4008</v>
      </c>
      <c r="E2054" s="26" t="s">
        <v>4313</v>
      </c>
      <c r="F2054" s="49"/>
    </row>
    <row r="2055" ht="60" spans="1:6">
      <c r="A2055" s="26">
        <v>39246</v>
      </c>
      <c r="B2055" s="25" t="s">
        <v>7779</v>
      </c>
      <c r="C2055" s="26" t="s">
        <v>4111</v>
      </c>
      <c r="D2055" s="26" t="s">
        <v>4008</v>
      </c>
      <c r="E2055" s="26" t="s">
        <v>7780</v>
      </c>
      <c r="F2055" s="48"/>
    </row>
    <row r="2056" ht="60" spans="1:6">
      <c r="A2056" s="26">
        <v>39247</v>
      </c>
      <c r="B2056" s="25" t="s">
        <v>7781</v>
      </c>
      <c r="C2056" s="26" t="s">
        <v>4111</v>
      </c>
      <c r="D2056" s="26" t="s">
        <v>4008</v>
      </c>
      <c r="E2056" s="26" t="s">
        <v>5216</v>
      </c>
      <c r="F2056" s="49"/>
    </row>
    <row r="2057" ht="60" spans="1:6">
      <c r="A2057" s="26">
        <v>39248</v>
      </c>
      <c r="B2057" s="25" t="s">
        <v>7782</v>
      </c>
      <c r="C2057" s="26" t="s">
        <v>4111</v>
      </c>
      <c r="D2057" s="26" t="s">
        <v>4008</v>
      </c>
      <c r="E2057" s="26" t="s">
        <v>7783</v>
      </c>
      <c r="F2057" s="48"/>
    </row>
    <row r="2058" spans="1:6">
      <c r="A2058" s="26">
        <v>2438</v>
      </c>
      <c r="B2058" s="25" t="s">
        <v>7784</v>
      </c>
      <c r="C2058" s="26" t="s">
        <v>4011</v>
      </c>
      <c r="D2058" s="26" t="s">
        <v>3998</v>
      </c>
      <c r="E2058" s="26" t="s">
        <v>7785</v>
      </c>
      <c r="F2058" s="49"/>
    </row>
    <row r="2059" spans="1:6">
      <c r="A2059" s="26">
        <v>40922</v>
      </c>
      <c r="B2059" s="25" t="s">
        <v>7786</v>
      </c>
      <c r="C2059" s="26" t="s">
        <v>4356</v>
      </c>
      <c r="D2059" s="26" t="s">
        <v>3998</v>
      </c>
      <c r="E2059" s="26" t="s">
        <v>7787</v>
      </c>
      <c r="F2059" s="48"/>
    </row>
    <row r="2060" ht="90" spans="1:6">
      <c r="A2060" s="26">
        <v>36486</v>
      </c>
      <c r="B2060" s="25" t="s">
        <v>7788</v>
      </c>
      <c r="C2060" s="26" t="s">
        <v>3997</v>
      </c>
      <c r="D2060" s="26" t="s">
        <v>4008</v>
      </c>
      <c r="E2060" s="26" t="s">
        <v>7789</v>
      </c>
      <c r="F2060" s="49"/>
    </row>
    <row r="2061" ht="75" spans="1:6">
      <c r="A2061" s="26">
        <v>37777</v>
      </c>
      <c r="B2061" s="25" t="s">
        <v>7790</v>
      </c>
      <c r="C2061" s="26" t="s">
        <v>3997</v>
      </c>
      <c r="D2061" s="26" t="s">
        <v>4008</v>
      </c>
      <c r="E2061" s="26" t="s">
        <v>7791</v>
      </c>
      <c r="F2061" s="48"/>
    </row>
    <row r="2062" ht="30" spans="1:6">
      <c r="A2062" s="26">
        <v>12624</v>
      </c>
      <c r="B2062" s="25" t="s">
        <v>7792</v>
      </c>
      <c r="C2062" s="26" t="s">
        <v>3997</v>
      </c>
      <c r="D2062" s="26" t="s">
        <v>4008</v>
      </c>
      <c r="E2062" s="26" t="s">
        <v>4515</v>
      </c>
      <c r="F2062" s="49"/>
    </row>
    <row r="2063" ht="75" spans="1:6">
      <c r="A2063" s="26">
        <v>10638</v>
      </c>
      <c r="B2063" s="25" t="s">
        <v>7793</v>
      </c>
      <c r="C2063" s="26" t="s">
        <v>3997</v>
      </c>
      <c r="D2063" s="26" t="s">
        <v>4008</v>
      </c>
      <c r="E2063" s="26" t="s">
        <v>7794</v>
      </c>
      <c r="F2063" s="48"/>
    </row>
    <row r="2064" ht="75" spans="1:6">
      <c r="A2064" s="26">
        <v>10635</v>
      </c>
      <c r="B2064" s="25" t="s">
        <v>7795</v>
      </c>
      <c r="C2064" s="26" t="s">
        <v>3997</v>
      </c>
      <c r="D2064" s="26" t="s">
        <v>4008</v>
      </c>
      <c r="E2064" s="26" t="s">
        <v>7796</v>
      </c>
      <c r="F2064" s="49"/>
    </row>
    <row r="2065" ht="75" spans="1:6">
      <c r="A2065" s="26">
        <v>10634</v>
      </c>
      <c r="B2065" s="25" t="s">
        <v>7797</v>
      </c>
      <c r="C2065" s="26" t="s">
        <v>3997</v>
      </c>
      <c r="D2065" s="26" t="s">
        <v>4008</v>
      </c>
      <c r="E2065" s="26" t="s">
        <v>7798</v>
      </c>
      <c r="F2065" s="48"/>
    </row>
    <row r="2066" ht="75" spans="1:6">
      <c r="A2066" s="26">
        <v>10636</v>
      </c>
      <c r="B2066" s="25" t="s">
        <v>7799</v>
      </c>
      <c r="C2066" s="26" t="s">
        <v>3997</v>
      </c>
      <c r="D2066" s="26" t="s">
        <v>4008</v>
      </c>
      <c r="E2066" s="26" t="s">
        <v>7800</v>
      </c>
      <c r="F2066" s="49"/>
    </row>
    <row r="2067" ht="75" spans="1:6">
      <c r="A2067" s="26">
        <v>10637</v>
      </c>
      <c r="B2067" s="25" t="s">
        <v>7801</v>
      </c>
      <c r="C2067" s="26" t="s">
        <v>3997</v>
      </c>
      <c r="D2067" s="26" t="s">
        <v>4008</v>
      </c>
      <c r="E2067" s="26" t="s">
        <v>7802</v>
      </c>
      <c r="F2067" s="48"/>
    </row>
    <row r="2068" spans="1:6">
      <c r="A2068" s="26">
        <v>517</v>
      </c>
      <c r="B2068" s="25" t="s">
        <v>7803</v>
      </c>
      <c r="C2068" s="26" t="s">
        <v>4121</v>
      </c>
      <c r="D2068" s="26" t="s">
        <v>3998</v>
      </c>
      <c r="E2068" s="26" t="s">
        <v>7804</v>
      </c>
      <c r="F2068" s="49"/>
    </row>
    <row r="2069" ht="60" spans="1:6">
      <c r="A2069" s="26">
        <v>41904</v>
      </c>
      <c r="B2069" s="25" t="s">
        <v>7805</v>
      </c>
      <c r="C2069" s="26" t="s">
        <v>6142</v>
      </c>
      <c r="D2069" s="26" t="s">
        <v>4008</v>
      </c>
      <c r="E2069" s="26" t="s">
        <v>7806</v>
      </c>
      <c r="F2069" s="48"/>
    </row>
    <row r="2070" ht="60" spans="1:6">
      <c r="A2070" s="26">
        <v>41902</v>
      </c>
      <c r="B2070" s="25" t="s">
        <v>7807</v>
      </c>
      <c r="C2070" s="26" t="s">
        <v>4118</v>
      </c>
      <c r="D2070" s="26" t="s">
        <v>4008</v>
      </c>
      <c r="E2070" s="26" t="s">
        <v>4064</v>
      </c>
      <c r="F2070" s="49"/>
    </row>
    <row r="2071" ht="60" spans="1:6">
      <c r="A2071" s="26">
        <v>41905</v>
      </c>
      <c r="B2071" s="25" t="s">
        <v>7808</v>
      </c>
      <c r="C2071" s="26" t="s">
        <v>4118</v>
      </c>
      <c r="D2071" s="26" t="s">
        <v>4008</v>
      </c>
      <c r="E2071" s="26" t="s">
        <v>4062</v>
      </c>
      <c r="F2071" s="48"/>
    </row>
    <row r="2072" ht="60" spans="1:6">
      <c r="A2072" s="26">
        <v>41903</v>
      </c>
      <c r="B2072" s="25" t="s">
        <v>7809</v>
      </c>
      <c r="C2072" s="26" t="s">
        <v>4118</v>
      </c>
      <c r="D2072" s="26" t="s">
        <v>4008</v>
      </c>
      <c r="E2072" s="26" t="s">
        <v>5021</v>
      </c>
      <c r="F2072" s="49"/>
    </row>
    <row r="2073" ht="45" spans="1:6">
      <c r="A2073" s="26">
        <v>37534</v>
      </c>
      <c r="B2073" s="25" t="s">
        <v>7810</v>
      </c>
      <c r="C2073" s="26" t="s">
        <v>4118</v>
      </c>
      <c r="D2073" s="26" t="s">
        <v>4008</v>
      </c>
      <c r="E2073" s="26" t="s">
        <v>4240</v>
      </c>
      <c r="F2073" s="48"/>
    </row>
    <row r="2074" ht="45" spans="1:6">
      <c r="A2074" s="26">
        <v>37535</v>
      </c>
      <c r="B2074" s="25" t="s">
        <v>7811</v>
      </c>
      <c r="C2074" s="26" t="s">
        <v>4118</v>
      </c>
      <c r="D2074" s="26" t="s">
        <v>4008</v>
      </c>
      <c r="E2074" s="26" t="s">
        <v>4240</v>
      </c>
      <c r="F2074" s="49"/>
    </row>
    <row r="2075" ht="45" spans="1:6">
      <c r="A2075" s="26">
        <v>37533</v>
      </c>
      <c r="B2075" s="25" t="s">
        <v>7812</v>
      </c>
      <c r="C2075" s="26" t="s">
        <v>4118</v>
      </c>
      <c r="D2075" s="26" t="s">
        <v>4008</v>
      </c>
      <c r="E2075" s="26" t="s">
        <v>4240</v>
      </c>
      <c r="F2075" s="48"/>
    </row>
    <row r="2076" ht="45" spans="1:6">
      <c r="A2076" s="26">
        <v>37537</v>
      </c>
      <c r="B2076" s="25" t="s">
        <v>7813</v>
      </c>
      <c r="C2076" s="26" t="s">
        <v>4118</v>
      </c>
      <c r="D2076" s="26" t="s">
        <v>4008</v>
      </c>
      <c r="E2076" s="26" t="s">
        <v>6769</v>
      </c>
      <c r="F2076" s="49"/>
    </row>
    <row r="2077" ht="45" spans="1:6">
      <c r="A2077" s="26">
        <v>37536</v>
      </c>
      <c r="B2077" s="25" t="s">
        <v>7814</v>
      </c>
      <c r="C2077" s="26" t="s">
        <v>4118</v>
      </c>
      <c r="D2077" s="26" t="s">
        <v>4008</v>
      </c>
      <c r="E2077" s="26" t="s">
        <v>6769</v>
      </c>
      <c r="F2077" s="48"/>
    </row>
    <row r="2078" ht="45" spans="1:6">
      <c r="A2078" s="26">
        <v>37532</v>
      </c>
      <c r="B2078" s="25" t="s">
        <v>7815</v>
      </c>
      <c r="C2078" s="26" t="s">
        <v>4118</v>
      </c>
      <c r="D2078" s="26" t="s">
        <v>4008</v>
      </c>
      <c r="E2078" s="26" t="s">
        <v>6769</v>
      </c>
      <c r="F2078" s="49"/>
    </row>
    <row r="2079" spans="1:6">
      <c r="A2079" s="26">
        <v>2696</v>
      </c>
      <c r="B2079" s="25" t="s">
        <v>7816</v>
      </c>
      <c r="C2079" s="26" t="s">
        <v>4011</v>
      </c>
      <c r="D2079" s="26" t="s">
        <v>4019</v>
      </c>
      <c r="E2079" s="26" t="s">
        <v>5222</v>
      </c>
      <c r="F2079" s="48"/>
    </row>
    <row r="2080" ht="30" spans="1:6">
      <c r="A2080" s="26">
        <v>40928</v>
      </c>
      <c r="B2080" s="25" t="s">
        <v>7817</v>
      </c>
      <c r="C2080" s="26" t="s">
        <v>4356</v>
      </c>
      <c r="D2080" s="26" t="s">
        <v>3998</v>
      </c>
      <c r="E2080" s="26" t="s">
        <v>7818</v>
      </c>
      <c r="F2080" s="49"/>
    </row>
    <row r="2081" spans="1:6">
      <c r="A2081" s="26">
        <v>4083</v>
      </c>
      <c r="B2081" s="25" t="s">
        <v>7819</v>
      </c>
      <c r="C2081" s="26" t="s">
        <v>4011</v>
      </c>
      <c r="D2081" s="26" t="s">
        <v>4019</v>
      </c>
      <c r="E2081" s="26" t="s">
        <v>7820</v>
      </c>
      <c r="F2081" s="48"/>
    </row>
    <row r="2082" spans="1:6">
      <c r="A2082" s="26">
        <v>40818</v>
      </c>
      <c r="B2082" s="25" t="s">
        <v>7821</v>
      </c>
      <c r="C2082" s="26" t="s">
        <v>4356</v>
      </c>
      <c r="D2082" s="26" t="s">
        <v>3998</v>
      </c>
      <c r="E2082" s="26" t="s">
        <v>7822</v>
      </c>
      <c r="F2082" s="49"/>
    </row>
    <row r="2083" ht="30" spans="1:6">
      <c r="A2083" s="26">
        <v>2705</v>
      </c>
      <c r="B2083" s="25" t="s">
        <v>7823</v>
      </c>
      <c r="C2083" s="26" t="s">
        <v>7824</v>
      </c>
      <c r="D2083" s="26" t="s">
        <v>4008</v>
      </c>
      <c r="E2083" s="26" t="s">
        <v>7825</v>
      </c>
      <c r="F2083" s="48"/>
    </row>
    <row r="2084" ht="45" spans="1:6">
      <c r="A2084" s="26">
        <v>14250</v>
      </c>
      <c r="B2084" s="25" t="s">
        <v>7826</v>
      </c>
      <c r="C2084" s="26" t="s">
        <v>7824</v>
      </c>
      <c r="D2084" s="26" t="s">
        <v>4008</v>
      </c>
      <c r="E2084" s="26" t="s">
        <v>7827</v>
      </c>
      <c r="F2084" s="49"/>
    </row>
    <row r="2085" spans="1:6">
      <c r="A2085" s="26">
        <v>11683</v>
      </c>
      <c r="B2085" s="25" t="s">
        <v>7828</v>
      </c>
      <c r="C2085" s="26" t="s">
        <v>3997</v>
      </c>
      <c r="D2085" s="26" t="s">
        <v>3998</v>
      </c>
      <c r="E2085" s="26" t="s">
        <v>5533</v>
      </c>
      <c r="F2085" s="48"/>
    </row>
    <row r="2086" spans="1:6">
      <c r="A2086" s="26">
        <v>11684</v>
      </c>
      <c r="B2086" s="25" t="s">
        <v>7829</v>
      </c>
      <c r="C2086" s="26" t="s">
        <v>3997</v>
      </c>
      <c r="D2086" s="26" t="s">
        <v>3998</v>
      </c>
      <c r="E2086" s="26" t="s">
        <v>7830</v>
      </c>
      <c r="F2086" s="49"/>
    </row>
    <row r="2087" ht="30" spans="1:6">
      <c r="A2087" s="26">
        <v>6141</v>
      </c>
      <c r="B2087" s="25" t="s">
        <v>7831</v>
      </c>
      <c r="C2087" s="26" t="s">
        <v>3997</v>
      </c>
      <c r="D2087" s="26" t="s">
        <v>3998</v>
      </c>
      <c r="E2087" s="26" t="s">
        <v>7832</v>
      </c>
      <c r="F2087" s="48"/>
    </row>
    <row r="2088" ht="30" spans="1:6">
      <c r="A2088" s="26">
        <v>11681</v>
      </c>
      <c r="B2088" s="25" t="s">
        <v>7833</v>
      </c>
      <c r="C2088" s="26" t="s">
        <v>3997</v>
      </c>
      <c r="D2088" s="26" t="s">
        <v>3998</v>
      </c>
      <c r="E2088" s="26" t="s">
        <v>6677</v>
      </c>
      <c r="F2088" s="49"/>
    </row>
    <row r="2089" spans="1:6">
      <c r="A2089" s="26">
        <v>2706</v>
      </c>
      <c r="B2089" s="25" t="s">
        <v>7834</v>
      </c>
      <c r="C2089" s="26" t="s">
        <v>4011</v>
      </c>
      <c r="D2089" s="26" t="s">
        <v>4019</v>
      </c>
      <c r="E2089" s="26" t="s">
        <v>7835</v>
      </c>
      <c r="F2089" s="48"/>
    </row>
    <row r="2090" ht="30" spans="1:6">
      <c r="A2090" s="26">
        <v>40811</v>
      </c>
      <c r="B2090" s="25" t="s">
        <v>7836</v>
      </c>
      <c r="C2090" s="26" t="s">
        <v>4356</v>
      </c>
      <c r="D2090" s="26" t="s">
        <v>3998</v>
      </c>
      <c r="E2090" s="26" t="s">
        <v>7837</v>
      </c>
      <c r="F2090" s="49"/>
    </row>
    <row r="2091" spans="1:6">
      <c r="A2091" s="26">
        <v>2707</v>
      </c>
      <c r="B2091" s="25" t="s">
        <v>7838</v>
      </c>
      <c r="C2091" s="26" t="s">
        <v>4011</v>
      </c>
      <c r="D2091" s="26" t="s">
        <v>3998</v>
      </c>
      <c r="E2091" s="26" t="s">
        <v>7839</v>
      </c>
      <c r="F2091" s="48"/>
    </row>
    <row r="2092" ht="30" spans="1:6">
      <c r="A2092" s="26">
        <v>40813</v>
      </c>
      <c r="B2092" s="25" t="s">
        <v>7840</v>
      </c>
      <c r="C2092" s="26" t="s">
        <v>4356</v>
      </c>
      <c r="D2092" s="26" t="s">
        <v>3998</v>
      </c>
      <c r="E2092" s="26" t="s">
        <v>7841</v>
      </c>
      <c r="F2092" s="49"/>
    </row>
    <row r="2093" spans="1:6">
      <c r="A2093" s="26">
        <v>2708</v>
      </c>
      <c r="B2093" s="25" t="s">
        <v>7842</v>
      </c>
      <c r="C2093" s="26" t="s">
        <v>4011</v>
      </c>
      <c r="D2093" s="26" t="s">
        <v>3998</v>
      </c>
      <c r="E2093" s="26" t="s">
        <v>7843</v>
      </c>
      <c r="F2093" s="48"/>
    </row>
    <row r="2094" ht="30" spans="1:6">
      <c r="A2094" s="26">
        <v>40814</v>
      </c>
      <c r="B2094" s="25" t="s">
        <v>7844</v>
      </c>
      <c r="C2094" s="26" t="s">
        <v>4356</v>
      </c>
      <c r="D2094" s="26" t="s">
        <v>3998</v>
      </c>
      <c r="E2094" s="26" t="s">
        <v>7845</v>
      </c>
      <c r="F2094" s="49"/>
    </row>
    <row r="2095" spans="1:6">
      <c r="A2095" s="26">
        <v>34779</v>
      </c>
      <c r="B2095" s="25" t="s">
        <v>7846</v>
      </c>
      <c r="C2095" s="26" t="s">
        <v>4011</v>
      </c>
      <c r="D2095" s="26" t="s">
        <v>3998</v>
      </c>
      <c r="E2095" s="26" t="s">
        <v>7847</v>
      </c>
      <c r="F2095" s="48"/>
    </row>
    <row r="2096" spans="1:6">
      <c r="A2096" s="26">
        <v>40936</v>
      </c>
      <c r="B2096" s="25" t="s">
        <v>7848</v>
      </c>
      <c r="C2096" s="26" t="s">
        <v>4356</v>
      </c>
      <c r="D2096" s="26" t="s">
        <v>3998</v>
      </c>
      <c r="E2096" s="26" t="s">
        <v>7849</v>
      </c>
      <c r="F2096" s="49"/>
    </row>
    <row r="2097" spans="1:6">
      <c r="A2097" s="26">
        <v>34780</v>
      </c>
      <c r="B2097" s="25" t="s">
        <v>7850</v>
      </c>
      <c r="C2097" s="26" t="s">
        <v>4011</v>
      </c>
      <c r="D2097" s="26" t="s">
        <v>3998</v>
      </c>
      <c r="E2097" s="26" t="s">
        <v>7851</v>
      </c>
      <c r="F2097" s="48"/>
    </row>
    <row r="2098" spans="1:6">
      <c r="A2098" s="26">
        <v>40937</v>
      </c>
      <c r="B2098" s="25" t="s">
        <v>7852</v>
      </c>
      <c r="C2098" s="26" t="s">
        <v>4356</v>
      </c>
      <c r="D2098" s="26" t="s">
        <v>3998</v>
      </c>
      <c r="E2098" s="26" t="s">
        <v>7853</v>
      </c>
      <c r="F2098" s="49"/>
    </row>
    <row r="2099" spans="1:6">
      <c r="A2099" s="26">
        <v>34782</v>
      </c>
      <c r="B2099" s="25" t="s">
        <v>7854</v>
      </c>
      <c r="C2099" s="26" t="s">
        <v>4011</v>
      </c>
      <c r="D2099" s="26" t="s">
        <v>3998</v>
      </c>
      <c r="E2099" s="26" t="s">
        <v>7855</v>
      </c>
      <c r="F2099" s="48"/>
    </row>
    <row r="2100" spans="1:6">
      <c r="A2100" s="26">
        <v>40938</v>
      </c>
      <c r="B2100" s="25" t="s">
        <v>7856</v>
      </c>
      <c r="C2100" s="26" t="s">
        <v>4356</v>
      </c>
      <c r="D2100" s="26" t="s">
        <v>3998</v>
      </c>
      <c r="E2100" s="26" t="s">
        <v>7857</v>
      </c>
      <c r="F2100" s="49"/>
    </row>
    <row r="2101" spans="1:6">
      <c r="A2101" s="26">
        <v>34783</v>
      </c>
      <c r="B2101" s="25" t="s">
        <v>7858</v>
      </c>
      <c r="C2101" s="26" t="s">
        <v>4011</v>
      </c>
      <c r="D2101" s="26" t="s">
        <v>3998</v>
      </c>
      <c r="E2101" s="26" t="s">
        <v>7859</v>
      </c>
      <c r="F2101" s="48"/>
    </row>
    <row r="2102" spans="1:6">
      <c r="A2102" s="26">
        <v>40939</v>
      </c>
      <c r="B2102" s="25" t="s">
        <v>7860</v>
      </c>
      <c r="C2102" s="26" t="s">
        <v>4356</v>
      </c>
      <c r="D2102" s="26" t="s">
        <v>3998</v>
      </c>
      <c r="E2102" s="26" t="s">
        <v>7861</v>
      </c>
      <c r="F2102" s="49"/>
    </row>
    <row r="2103" spans="1:6">
      <c r="A2103" s="26">
        <v>34785</v>
      </c>
      <c r="B2103" s="25" t="s">
        <v>7862</v>
      </c>
      <c r="C2103" s="26" t="s">
        <v>4011</v>
      </c>
      <c r="D2103" s="26" t="s">
        <v>3998</v>
      </c>
      <c r="E2103" s="26" t="s">
        <v>7863</v>
      </c>
      <c r="F2103" s="48"/>
    </row>
    <row r="2104" spans="1:6">
      <c r="A2104" s="26">
        <v>40940</v>
      </c>
      <c r="B2104" s="25" t="s">
        <v>7864</v>
      </c>
      <c r="C2104" s="26" t="s">
        <v>4356</v>
      </c>
      <c r="D2104" s="26" t="s">
        <v>3998</v>
      </c>
      <c r="E2104" s="26" t="s">
        <v>7865</v>
      </c>
      <c r="F2104" s="49"/>
    </row>
    <row r="2105" spans="1:6">
      <c r="A2105" s="26">
        <v>38403</v>
      </c>
      <c r="B2105" s="25" t="s">
        <v>7866</v>
      </c>
      <c r="C2105" s="26" t="s">
        <v>3997</v>
      </c>
      <c r="D2105" s="26" t="s">
        <v>3998</v>
      </c>
      <c r="E2105" s="26" t="s">
        <v>7867</v>
      </c>
      <c r="F2105" s="48"/>
    </row>
    <row r="2106" ht="75" spans="1:6">
      <c r="A2106" s="26">
        <v>37774</v>
      </c>
      <c r="B2106" s="25" t="s">
        <v>7868</v>
      </c>
      <c r="C2106" s="26" t="s">
        <v>3997</v>
      </c>
      <c r="D2106" s="26" t="s">
        <v>4008</v>
      </c>
      <c r="E2106" s="26" t="s">
        <v>7869</v>
      </c>
      <c r="F2106" s="49"/>
    </row>
    <row r="2107" ht="90" spans="1:6">
      <c r="A2107" s="26">
        <v>38630</v>
      </c>
      <c r="B2107" s="25" t="s">
        <v>7870</v>
      </c>
      <c r="C2107" s="26" t="s">
        <v>3997</v>
      </c>
      <c r="D2107" s="26" t="s">
        <v>3998</v>
      </c>
      <c r="E2107" s="26" t="s">
        <v>7871</v>
      </c>
      <c r="F2107" s="48"/>
    </row>
    <row r="2108" ht="105" spans="1:6">
      <c r="A2108" s="26">
        <v>38629</v>
      </c>
      <c r="B2108" s="25" t="s">
        <v>7872</v>
      </c>
      <c r="C2108" s="26" t="s">
        <v>3997</v>
      </c>
      <c r="D2108" s="26" t="s">
        <v>3998</v>
      </c>
      <c r="E2108" s="26" t="s">
        <v>7873</v>
      </c>
      <c r="F2108" s="49"/>
    </row>
    <row r="2109" ht="30" spans="1:6">
      <c r="A2109" s="26">
        <v>38476</v>
      </c>
      <c r="B2109" s="25" t="s">
        <v>7874</v>
      </c>
      <c r="C2109" s="26" t="s">
        <v>3997</v>
      </c>
      <c r="D2109" s="26" t="s">
        <v>3998</v>
      </c>
      <c r="E2109" s="26" t="s">
        <v>7875</v>
      </c>
      <c r="F2109" s="48"/>
    </row>
    <row r="2110" ht="30" spans="1:6">
      <c r="A2110" s="26">
        <v>38477</v>
      </c>
      <c r="B2110" s="25" t="s">
        <v>7876</v>
      </c>
      <c r="C2110" s="26" t="s">
        <v>3997</v>
      </c>
      <c r="D2110" s="26" t="s">
        <v>3998</v>
      </c>
      <c r="E2110" s="26" t="s">
        <v>7877</v>
      </c>
      <c r="F2110" s="49"/>
    </row>
    <row r="2111" ht="60" spans="1:6">
      <c r="A2111" s="26">
        <v>40635</v>
      </c>
      <c r="B2111" s="25" t="s">
        <v>7878</v>
      </c>
      <c r="C2111" s="26" t="s">
        <v>3997</v>
      </c>
      <c r="D2111" s="26" t="s">
        <v>3998</v>
      </c>
      <c r="E2111" s="26" t="s">
        <v>7879</v>
      </c>
      <c r="F2111" s="48"/>
    </row>
    <row r="2112" ht="45" spans="1:6">
      <c r="A2112" s="26">
        <v>36483</v>
      </c>
      <c r="B2112" s="25" t="s">
        <v>7880</v>
      </c>
      <c r="C2112" s="26" t="s">
        <v>3997</v>
      </c>
      <c r="D2112" s="26" t="s">
        <v>3998</v>
      </c>
      <c r="E2112" s="26" t="s">
        <v>7881</v>
      </c>
      <c r="F2112" s="49"/>
    </row>
    <row r="2113" ht="45" spans="1:6">
      <c r="A2113" s="26">
        <v>14525</v>
      </c>
      <c r="B2113" s="25" t="s">
        <v>7882</v>
      </c>
      <c r="C2113" s="26" t="s">
        <v>3997</v>
      </c>
      <c r="D2113" s="26" t="s">
        <v>3998</v>
      </c>
      <c r="E2113" s="26" t="s">
        <v>7883</v>
      </c>
      <c r="F2113" s="48"/>
    </row>
    <row r="2114" ht="45" spans="1:6">
      <c r="A2114" s="26">
        <v>36482</v>
      </c>
      <c r="B2114" s="25" t="s">
        <v>7884</v>
      </c>
      <c r="C2114" s="26" t="s">
        <v>3997</v>
      </c>
      <c r="D2114" s="26" t="s">
        <v>3998</v>
      </c>
      <c r="E2114" s="26" t="s">
        <v>7885</v>
      </c>
      <c r="F2114" s="49"/>
    </row>
    <row r="2115" ht="45" spans="1:6">
      <c r="A2115" s="26">
        <v>36408</v>
      </c>
      <c r="B2115" s="25" t="s">
        <v>7886</v>
      </c>
      <c r="C2115" s="26" t="s">
        <v>3997</v>
      </c>
      <c r="D2115" s="26" t="s">
        <v>3998</v>
      </c>
      <c r="E2115" s="26" t="s">
        <v>7887</v>
      </c>
      <c r="F2115" s="48"/>
    </row>
    <row r="2116" ht="45" spans="1:6">
      <c r="A2116" s="26">
        <v>2723</v>
      </c>
      <c r="B2116" s="25" t="s">
        <v>7888</v>
      </c>
      <c r="C2116" s="26" t="s">
        <v>3997</v>
      </c>
      <c r="D2116" s="26" t="s">
        <v>3998</v>
      </c>
      <c r="E2116" s="26" t="s">
        <v>7889</v>
      </c>
      <c r="F2116" s="49"/>
    </row>
    <row r="2117" ht="45" spans="1:6">
      <c r="A2117" s="26">
        <v>36481</v>
      </c>
      <c r="B2117" s="25" t="s">
        <v>7890</v>
      </c>
      <c r="C2117" s="26" t="s">
        <v>3997</v>
      </c>
      <c r="D2117" s="26" t="s">
        <v>3998</v>
      </c>
      <c r="E2117" s="26" t="s">
        <v>7891</v>
      </c>
      <c r="F2117" s="48"/>
    </row>
    <row r="2118" ht="45" spans="1:6">
      <c r="A2118" s="26">
        <v>10685</v>
      </c>
      <c r="B2118" s="25" t="s">
        <v>7892</v>
      </c>
      <c r="C2118" s="26" t="s">
        <v>3997</v>
      </c>
      <c r="D2118" s="26" t="s">
        <v>4019</v>
      </c>
      <c r="E2118" s="26" t="s">
        <v>7893</v>
      </c>
      <c r="F2118" s="49"/>
    </row>
    <row r="2119" ht="75" spans="1:6">
      <c r="A2119" s="26">
        <v>40636</v>
      </c>
      <c r="B2119" s="25" t="s">
        <v>7894</v>
      </c>
      <c r="C2119" s="26" t="s">
        <v>3997</v>
      </c>
      <c r="D2119" s="26" t="s">
        <v>3998</v>
      </c>
      <c r="E2119" s="26" t="s">
        <v>7895</v>
      </c>
      <c r="F2119" s="48"/>
    </row>
    <row r="2120" ht="30" spans="1:6">
      <c r="A2120" s="26">
        <v>4111</v>
      </c>
      <c r="B2120" s="25" t="s">
        <v>7896</v>
      </c>
      <c r="C2120" s="26" t="s">
        <v>3997</v>
      </c>
      <c r="D2120" s="26" t="s">
        <v>3998</v>
      </c>
      <c r="E2120" s="26" t="s">
        <v>7897</v>
      </c>
      <c r="F2120" s="49"/>
    </row>
    <row r="2121" ht="45" spans="1:6">
      <c r="A2121" s="26">
        <v>26021</v>
      </c>
      <c r="B2121" s="25" t="s">
        <v>7898</v>
      </c>
      <c r="C2121" s="26" t="s">
        <v>3997</v>
      </c>
      <c r="D2121" s="26" t="s">
        <v>3998</v>
      </c>
      <c r="E2121" s="26" t="s">
        <v>7899</v>
      </c>
      <c r="F2121" s="48"/>
    </row>
    <row r="2122" ht="30" spans="1:6">
      <c r="A2122" s="26">
        <v>12</v>
      </c>
      <c r="B2122" s="25" t="s">
        <v>7900</v>
      </c>
      <c r="C2122" s="26" t="s">
        <v>3997</v>
      </c>
      <c r="D2122" s="26" t="s">
        <v>4019</v>
      </c>
      <c r="E2122" s="26" t="s">
        <v>7901</v>
      </c>
      <c r="F2122" s="49"/>
    </row>
    <row r="2123" ht="45" spans="1:6">
      <c r="A2123" s="26">
        <v>37554</v>
      </c>
      <c r="B2123" s="25" t="s">
        <v>7902</v>
      </c>
      <c r="C2123" s="26" t="s">
        <v>3997</v>
      </c>
      <c r="D2123" s="26" t="s">
        <v>4008</v>
      </c>
      <c r="E2123" s="26" t="s">
        <v>7903</v>
      </c>
      <c r="F2123" s="48"/>
    </row>
    <row r="2124" ht="45" spans="1:6">
      <c r="A2124" s="26">
        <v>37555</v>
      </c>
      <c r="B2124" s="25" t="s">
        <v>7904</v>
      </c>
      <c r="C2124" s="26" t="s">
        <v>3997</v>
      </c>
      <c r="D2124" s="26" t="s">
        <v>4008</v>
      </c>
      <c r="E2124" s="26" t="s">
        <v>7905</v>
      </c>
      <c r="F2124" s="49"/>
    </row>
    <row r="2125" ht="60" spans="1:6">
      <c r="A2125" s="26">
        <v>10902</v>
      </c>
      <c r="B2125" s="25" t="s">
        <v>7906</v>
      </c>
      <c r="C2125" s="26" t="s">
        <v>3997</v>
      </c>
      <c r="D2125" s="26" t="s">
        <v>4008</v>
      </c>
      <c r="E2125" s="26" t="s">
        <v>7907</v>
      </c>
      <c r="F2125" s="48"/>
    </row>
    <row r="2126" ht="60" spans="1:6">
      <c r="A2126" s="26">
        <v>20965</v>
      </c>
      <c r="B2126" s="25" t="s">
        <v>7908</v>
      </c>
      <c r="C2126" s="26" t="s">
        <v>3997</v>
      </c>
      <c r="D2126" s="26" t="s">
        <v>4008</v>
      </c>
      <c r="E2126" s="26" t="s">
        <v>7909</v>
      </c>
      <c r="F2126" s="49"/>
    </row>
    <row r="2127" ht="60" spans="1:6">
      <c r="A2127" s="26">
        <v>20966</v>
      </c>
      <c r="B2127" s="25" t="s">
        <v>7910</v>
      </c>
      <c r="C2127" s="26" t="s">
        <v>3997</v>
      </c>
      <c r="D2127" s="26" t="s">
        <v>4008</v>
      </c>
      <c r="E2127" s="26" t="s">
        <v>7911</v>
      </c>
      <c r="F2127" s="48"/>
    </row>
    <row r="2128" ht="60" spans="1:6">
      <c r="A2128" s="26">
        <v>10903</v>
      </c>
      <c r="B2128" s="25" t="s">
        <v>7912</v>
      </c>
      <c r="C2128" s="26" t="s">
        <v>3997</v>
      </c>
      <c r="D2128" s="26" t="s">
        <v>4008</v>
      </c>
      <c r="E2128" s="26" t="s">
        <v>7913</v>
      </c>
      <c r="F2128" s="49"/>
    </row>
    <row r="2129" ht="60" spans="1:6">
      <c r="A2129" s="26">
        <v>20967</v>
      </c>
      <c r="B2129" s="25" t="s">
        <v>7914</v>
      </c>
      <c r="C2129" s="26" t="s">
        <v>3997</v>
      </c>
      <c r="D2129" s="26" t="s">
        <v>4008</v>
      </c>
      <c r="E2129" s="26" t="s">
        <v>7913</v>
      </c>
      <c r="F2129" s="48"/>
    </row>
    <row r="2130" ht="60" spans="1:6">
      <c r="A2130" s="26">
        <v>20968</v>
      </c>
      <c r="B2130" s="25" t="s">
        <v>7915</v>
      </c>
      <c r="C2130" s="26" t="s">
        <v>3997</v>
      </c>
      <c r="D2130" s="26" t="s">
        <v>4008</v>
      </c>
      <c r="E2130" s="26" t="s">
        <v>7916</v>
      </c>
      <c r="F2130" s="49"/>
    </row>
    <row r="2131" ht="45" spans="1:6">
      <c r="A2131" s="26">
        <v>11359</v>
      </c>
      <c r="B2131" s="25" t="s">
        <v>7917</v>
      </c>
      <c r="C2131" s="26" t="s">
        <v>3997</v>
      </c>
      <c r="D2131" s="26" t="s">
        <v>4019</v>
      </c>
      <c r="E2131" s="26" t="s">
        <v>7918</v>
      </c>
      <c r="F2131" s="48"/>
    </row>
    <row r="2132" ht="60" spans="1:6">
      <c r="A2132" s="26">
        <v>39017</v>
      </c>
      <c r="B2132" s="25" t="s">
        <v>7919</v>
      </c>
      <c r="C2132" s="26" t="s">
        <v>3997</v>
      </c>
      <c r="D2132" s="26" t="s">
        <v>3998</v>
      </c>
      <c r="E2132" s="26" t="s">
        <v>4036</v>
      </c>
      <c r="F2132" s="49"/>
    </row>
    <row r="2133" ht="45" spans="1:6">
      <c r="A2133" s="26">
        <v>39315</v>
      </c>
      <c r="B2133" s="25" t="s">
        <v>7920</v>
      </c>
      <c r="C2133" s="26" t="s">
        <v>3997</v>
      </c>
      <c r="D2133" s="26" t="s">
        <v>3998</v>
      </c>
      <c r="E2133" s="26" t="s">
        <v>7921</v>
      </c>
      <c r="F2133" s="48"/>
    </row>
    <row r="2134" ht="45" spans="1:6">
      <c r="A2134" s="26">
        <v>39016</v>
      </c>
      <c r="B2134" s="25" t="s">
        <v>7922</v>
      </c>
      <c r="C2134" s="26" t="s">
        <v>3997</v>
      </c>
      <c r="D2134" s="26" t="s">
        <v>3998</v>
      </c>
      <c r="E2134" s="26" t="s">
        <v>7921</v>
      </c>
      <c r="F2134" s="49"/>
    </row>
    <row r="2135" ht="45" spans="1:6">
      <c r="A2135" s="26">
        <v>40432</v>
      </c>
      <c r="B2135" s="25" t="s">
        <v>7923</v>
      </c>
      <c r="C2135" s="26" t="s">
        <v>3997</v>
      </c>
      <c r="D2135" s="26" t="s">
        <v>3998</v>
      </c>
      <c r="E2135" s="26" t="s">
        <v>7924</v>
      </c>
      <c r="F2135" s="48"/>
    </row>
    <row r="2136" ht="60" spans="1:6">
      <c r="A2136" s="26">
        <v>39481</v>
      </c>
      <c r="B2136" s="25" t="s">
        <v>7925</v>
      </c>
      <c r="C2136" s="26" t="s">
        <v>3997</v>
      </c>
      <c r="D2136" s="26" t="s">
        <v>3998</v>
      </c>
      <c r="E2136" s="26" t="s">
        <v>7926</v>
      </c>
      <c r="F2136" s="49"/>
    </row>
    <row r="2137" ht="30" spans="1:6">
      <c r="A2137" s="26">
        <v>40433</v>
      </c>
      <c r="B2137" s="25" t="s">
        <v>7927</v>
      </c>
      <c r="C2137" s="26" t="s">
        <v>3997</v>
      </c>
      <c r="D2137" s="26" t="s">
        <v>3998</v>
      </c>
      <c r="E2137" s="26" t="s">
        <v>7928</v>
      </c>
      <c r="F2137" s="48"/>
    </row>
    <row r="2138" ht="45" spans="1:6">
      <c r="A2138" s="26">
        <v>20219</v>
      </c>
      <c r="B2138" s="25" t="s">
        <v>7929</v>
      </c>
      <c r="C2138" s="26" t="s">
        <v>3997</v>
      </c>
      <c r="D2138" s="26" t="s">
        <v>4008</v>
      </c>
      <c r="E2138" s="26" t="s">
        <v>7930</v>
      </c>
      <c r="F2138" s="49"/>
    </row>
    <row r="2139" ht="75" spans="1:6">
      <c r="A2139" s="26">
        <v>36484</v>
      </c>
      <c r="B2139" s="25" t="s">
        <v>7931</v>
      </c>
      <c r="C2139" s="26" t="s">
        <v>3997</v>
      </c>
      <c r="D2139" s="26" t="s">
        <v>4008</v>
      </c>
      <c r="E2139" s="26" t="s">
        <v>7932</v>
      </c>
      <c r="F2139" s="48"/>
    </row>
    <row r="2140" ht="30" spans="1:6">
      <c r="A2140" s="26">
        <v>38367</v>
      </c>
      <c r="B2140" s="25" t="s">
        <v>7933</v>
      </c>
      <c r="C2140" s="26" t="s">
        <v>3997</v>
      </c>
      <c r="D2140" s="26" t="s">
        <v>3998</v>
      </c>
      <c r="E2140" s="26" t="s">
        <v>7934</v>
      </c>
      <c r="F2140" s="49"/>
    </row>
    <row r="2141" spans="1:6">
      <c r="A2141" s="26">
        <v>38368</v>
      </c>
      <c r="B2141" s="25" t="s">
        <v>7935</v>
      </c>
      <c r="C2141" s="26" t="s">
        <v>3997</v>
      </c>
      <c r="D2141" s="26" t="s">
        <v>3998</v>
      </c>
      <c r="E2141" s="26" t="s">
        <v>7936</v>
      </c>
      <c r="F2141" s="48"/>
    </row>
    <row r="2142" ht="30" spans="1:6">
      <c r="A2142" s="26">
        <v>38091</v>
      </c>
      <c r="B2142" s="25" t="s">
        <v>7937</v>
      </c>
      <c r="C2142" s="26" t="s">
        <v>3997</v>
      </c>
      <c r="D2142" s="26" t="s">
        <v>3998</v>
      </c>
      <c r="E2142" s="26" t="s">
        <v>4430</v>
      </c>
      <c r="F2142" s="49"/>
    </row>
    <row r="2143" ht="30" spans="1:6">
      <c r="A2143" s="26">
        <v>38095</v>
      </c>
      <c r="B2143" s="25" t="s">
        <v>7938</v>
      </c>
      <c r="C2143" s="26" t="s">
        <v>3997</v>
      </c>
      <c r="D2143" s="26" t="s">
        <v>3998</v>
      </c>
      <c r="E2143" s="26" t="s">
        <v>7939</v>
      </c>
      <c r="F2143" s="48"/>
    </row>
    <row r="2144" ht="30" spans="1:6">
      <c r="A2144" s="26">
        <v>38092</v>
      </c>
      <c r="B2144" s="25" t="s">
        <v>7940</v>
      </c>
      <c r="C2144" s="26" t="s">
        <v>3997</v>
      </c>
      <c r="D2144" s="26" t="s">
        <v>3998</v>
      </c>
      <c r="E2144" s="26" t="s">
        <v>5060</v>
      </c>
      <c r="F2144" s="49"/>
    </row>
    <row r="2145" ht="30" spans="1:6">
      <c r="A2145" s="26">
        <v>38093</v>
      </c>
      <c r="B2145" s="25" t="s">
        <v>7941</v>
      </c>
      <c r="C2145" s="26" t="s">
        <v>3997</v>
      </c>
      <c r="D2145" s="26" t="s">
        <v>3998</v>
      </c>
      <c r="E2145" s="26" t="s">
        <v>5981</v>
      </c>
      <c r="F2145" s="48"/>
    </row>
    <row r="2146" ht="30" spans="1:6">
      <c r="A2146" s="26">
        <v>38096</v>
      </c>
      <c r="B2146" s="25" t="s">
        <v>7942</v>
      </c>
      <c r="C2146" s="26" t="s">
        <v>3997</v>
      </c>
      <c r="D2146" s="26" t="s">
        <v>3998</v>
      </c>
      <c r="E2146" s="26" t="s">
        <v>6176</v>
      </c>
      <c r="F2146" s="49"/>
    </row>
    <row r="2147" ht="30" spans="1:6">
      <c r="A2147" s="26">
        <v>38094</v>
      </c>
      <c r="B2147" s="25" t="s">
        <v>7943</v>
      </c>
      <c r="C2147" s="26" t="s">
        <v>3997</v>
      </c>
      <c r="D2147" s="26" t="s">
        <v>3998</v>
      </c>
      <c r="E2147" s="26" t="s">
        <v>4072</v>
      </c>
      <c r="F2147" s="48"/>
    </row>
    <row r="2148" ht="30" spans="1:6">
      <c r="A2148" s="26">
        <v>38097</v>
      </c>
      <c r="B2148" s="25" t="s">
        <v>7944</v>
      </c>
      <c r="C2148" s="26" t="s">
        <v>3997</v>
      </c>
      <c r="D2148" s="26" t="s">
        <v>3998</v>
      </c>
      <c r="E2148" s="26" t="s">
        <v>6075</v>
      </c>
      <c r="F2148" s="49"/>
    </row>
    <row r="2149" ht="30" spans="1:6">
      <c r="A2149" s="26">
        <v>38098</v>
      </c>
      <c r="B2149" s="25" t="s">
        <v>7945</v>
      </c>
      <c r="C2149" s="26" t="s">
        <v>3997</v>
      </c>
      <c r="D2149" s="26" t="s">
        <v>3998</v>
      </c>
      <c r="E2149" s="26" t="s">
        <v>6075</v>
      </c>
      <c r="F2149" s="48"/>
    </row>
    <row r="2150" spans="1:6">
      <c r="A2150" s="26">
        <v>11186</v>
      </c>
      <c r="B2150" s="25" t="s">
        <v>7946</v>
      </c>
      <c r="C2150" s="26" t="s">
        <v>4007</v>
      </c>
      <c r="D2150" s="26" t="s">
        <v>3998</v>
      </c>
      <c r="E2150" s="26" t="s">
        <v>7947</v>
      </c>
      <c r="F2150" s="49"/>
    </row>
    <row r="2151" ht="60" spans="1:6">
      <c r="A2151" s="26">
        <v>11558</v>
      </c>
      <c r="B2151" s="25" t="s">
        <v>7948</v>
      </c>
      <c r="C2151" s="26" t="s">
        <v>4874</v>
      </c>
      <c r="D2151" s="26" t="s">
        <v>3998</v>
      </c>
      <c r="E2151" s="26" t="s">
        <v>5563</v>
      </c>
      <c r="F2151" s="48"/>
    </row>
    <row r="2152" ht="60" spans="1:6">
      <c r="A2152" s="26">
        <v>11557</v>
      </c>
      <c r="B2152" s="25" t="s">
        <v>7949</v>
      </c>
      <c r="C2152" s="26" t="s">
        <v>4874</v>
      </c>
      <c r="D2152" s="26" t="s">
        <v>3998</v>
      </c>
      <c r="E2152" s="26" t="s">
        <v>7950</v>
      </c>
      <c r="F2152" s="49"/>
    </row>
    <row r="2153" spans="1:6">
      <c r="A2153" s="26">
        <v>2759</v>
      </c>
      <c r="B2153" s="25" t="s">
        <v>7951</v>
      </c>
      <c r="C2153" s="26" t="s">
        <v>3997</v>
      </c>
      <c r="D2153" s="26" t="s">
        <v>4008</v>
      </c>
      <c r="E2153" s="26" t="s">
        <v>7952</v>
      </c>
      <c r="F2153" s="48"/>
    </row>
    <row r="2154" ht="30" spans="1:6">
      <c r="A2154" s="26">
        <v>38124</v>
      </c>
      <c r="B2154" s="25" t="s">
        <v>7953</v>
      </c>
      <c r="C2154" s="26" t="s">
        <v>3997</v>
      </c>
      <c r="D2154" s="26" t="s">
        <v>4019</v>
      </c>
      <c r="E2154" s="26" t="s">
        <v>7954</v>
      </c>
      <c r="F2154" s="49"/>
    </row>
    <row r="2155" ht="30" spans="1:6">
      <c r="A2155" s="26">
        <v>38380</v>
      </c>
      <c r="B2155" s="25" t="s">
        <v>7955</v>
      </c>
      <c r="C2155" s="26" t="s">
        <v>3997</v>
      </c>
      <c r="D2155" s="26" t="s">
        <v>3998</v>
      </c>
      <c r="E2155" s="26" t="s">
        <v>7956</v>
      </c>
      <c r="F2155" s="48"/>
    </row>
    <row r="2156" ht="45" spans="1:6">
      <c r="A2156" s="26">
        <v>20059</v>
      </c>
      <c r="B2156" s="25" t="s">
        <v>7957</v>
      </c>
      <c r="C2156" s="26" t="s">
        <v>3997</v>
      </c>
      <c r="D2156" s="26" t="s">
        <v>4008</v>
      </c>
      <c r="E2156" s="26" t="s">
        <v>7958</v>
      </c>
      <c r="F2156" s="49"/>
    </row>
    <row r="2157" ht="75" spans="1:6">
      <c r="A2157" s="26">
        <v>42458</v>
      </c>
      <c r="B2157" s="25" t="s">
        <v>7959</v>
      </c>
      <c r="C2157" s="26" t="s">
        <v>3997</v>
      </c>
      <c r="D2157" s="26" t="s">
        <v>4008</v>
      </c>
      <c r="E2157" s="26" t="s">
        <v>7960</v>
      </c>
      <c r="F2157" s="48"/>
    </row>
    <row r="2158" ht="75" spans="1:6">
      <c r="A2158" s="26">
        <v>38538</v>
      </c>
      <c r="B2158" s="25" t="s">
        <v>7961</v>
      </c>
      <c r="C2158" s="26" t="s">
        <v>4111</v>
      </c>
      <c r="D2158" s="26" t="s">
        <v>4008</v>
      </c>
      <c r="E2158" s="26" t="s">
        <v>7962</v>
      </c>
      <c r="F2158" s="49"/>
    </row>
    <row r="2159" ht="75" spans="1:6">
      <c r="A2159" s="26">
        <v>38539</v>
      </c>
      <c r="B2159" s="25" t="s">
        <v>7963</v>
      </c>
      <c r="C2159" s="26" t="s">
        <v>4111</v>
      </c>
      <c r="D2159" s="26" t="s">
        <v>4008</v>
      </c>
      <c r="E2159" s="26" t="s">
        <v>7964</v>
      </c>
      <c r="F2159" s="48"/>
    </row>
    <row r="2160" ht="75" spans="1:6">
      <c r="A2160" s="26">
        <v>38540</v>
      </c>
      <c r="B2160" s="25" t="s">
        <v>7965</v>
      </c>
      <c r="C2160" s="26" t="s">
        <v>4111</v>
      </c>
      <c r="D2160" s="26" t="s">
        <v>4008</v>
      </c>
      <c r="E2160" s="26" t="s">
        <v>7966</v>
      </c>
      <c r="F2160" s="49"/>
    </row>
    <row r="2161" ht="45" spans="1:6">
      <c r="A2161" s="26">
        <v>42006</v>
      </c>
      <c r="B2161" s="25" t="s">
        <v>7967</v>
      </c>
      <c r="C2161" s="26" t="s">
        <v>3997</v>
      </c>
      <c r="D2161" s="26" t="s">
        <v>4008</v>
      </c>
      <c r="E2161" s="26" t="s">
        <v>4354</v>
      </c>
      <c r="F2161" s="48"/>
    </row>
    <row r="2162" ht="45" spans="1:6">
      <c r="A2162" s="26">
        <v>42007</v>
      </c>
      <c r="B2162" s="25" t="s">
        <v>7968</v>
      </c>
      <c r="C2162" s="26" t="s">
        <v>3997</v>
      </c>
      <c r="D2162" s="26" t="s">
        <v>4008</v>
      </c>
      <c r="E2162" s="26" t="s">
        <v>7969</v>
      </c>
      <c r="F2162" s="49"/>
    </row>
    <row r="2163" spans="1:6">
      <c r="A2163" s="26">
        <v>38384</v>
      </c>
      <c r="B2163" s="25" t="s">
        <v>7970</v>
      </c>
      <c r="C2163" s="26" t="s">
        <v>3997</v>
      </c>
      <c r="D2163" s="26" t="s">
        <v>3998</v>
      </c>
      <c r="E2163" s="26" t="s">
        <v>7971</v>
      </c>
      <c r="F2163" s="48"/>
    </row>
    <row r="2164" spans="1:6">
      <c r="A2164" s="26">
        <v>13</v>
      </c>
      <c r="B2164" s="25" t="s">
        <v>7972</v>
      </c>
      <c r="C2164" s="26" t="s">
        <v>4118</v>
      </c>
      <c r="D2164" s="26" t="s">
        <v>3998</v>
      </c>
      <c r="E2164" s="26" t="s">
        <v>7973</v>
      </c>
      <c r="F2164" s="49"/>
    </row>
    <row r="2165" spans="1:6">
      <c r="A2165" s="26">
        <v>2762</v>
      </c>
      <c r="B2165" s="25" t="s">
        <v>7974</v>
      </c>
      <c r="C2165" s="26" t="s">
        <v>4111</v>
      </c>
      <c r="D2165" s="26" t="s">
        <v>4008</v>
      </c>
      <c r="E2165" s="26" t="s">
        <v>7975</v>
      </c>
      <c r="F2165" s="48"/>
    </row>
    <row r="2166" ht="45" spans="1:6">
      <c r="A2166" s="26">
        <v>21142</v>
      </c>
      <c r="B2166" s="25" t="s">
        <v>7976</v>
      </c>
      <c r="C2166" s="26" t="s">
        <v>3997</v>
      </c>
      <c r="D2166" s="26" t="s">
        <v>3998</v>
      </c>
      <c r="E2166" s="26" t="s">
        <v>7977</v>
      </c>
      <c r="F2166" s="49"/>
    </row>
    <row r="2167" spans="1:6">
      <c r="A2167" s="26">
        <v>12865</v>
      </c>
      <c r="B2167" s="25" t="s">
        <v>7978</v>
      </c>
      <c r="C2167" s="26" t="s">
        <v>4011</v>
      </c>
      <c r="D2167" s="26" t="s">
        <v>3998</v>
      </c>
      <c r="E2167" s="26" t="s">
        <v>7979</v>
      </c>
      <c r="F2167" s="48"/>
    </row>
    <row r="2168" spans="1:6">
      <c r="A2168" s="26">
        <v>41074</v>
      </c>
      <c r="B2168" s="25" t="s">
        <v>7980</v>
      </c>
      <c r="C2168" s="26" t="s">
        <v>4356</v>
      </c>
      <c r="D2168" s="26" t="s">
        <v>3998</v>
      </c>
      <c r="E2168" s="26" t="s">
        <v>7981</v>
      </c>
      <c r="F2168" s="49"/>
    </row>
    <row r="2169" spans="1:6">
      <c r="A2169" s="26">
        <v>4223</v>
      </c>
      <c r="B2169" s="25" t="s">
        <v>7982</v>
      </c>
      <c r="C2169" s="26" t="s">
        <v>4121</v>
      </c>
      <c r="D2169" s="26" t="s">
        <v>4019</v>
      </c>
      <c r="E2169" s="26" t="s">
        <v>7983</v>
      </c>
      <c r="F2169" s="48"/>
    </row>
    <row r="2170" ht="30" spans="1:6">
      <c r="A2170" s="26">
        <v>37372</v>
      </c>
      <c r="B2170" s="25" t="s">
        <v>7984</v>
      </c>
      <c r="C2170" s="26" t="s">
        <v>4011</v>
      </c>
      <c r="D2170" s="26" t="s">
        <v>4019</v>
      </c>
      <c r="E2170" s="26" t="s">
        <v>5545</v>
      </c>
      <c r="F2170" s="49"/>
    </row>
    <row r="2171" ht="30" spans="1:6">
      <c r="A2171" s="26">
        <v>40863</v>
      </c>
      <c r="B2171" s="25" t="s">
        <v>7985</v>
      </c>
      <c r="C2171" s="26" t="s">
        <v>4356</v>
      </c>
      <c r="D2171" s="26" t="s">
        <v>4019</v>
      </c>
      <c r="E2171" s="26" t="s">
        <v>7986</v>
      </c>
      <c r="F2171" s="48"/>
    </row>
    <row r="2172" ht="30" spans="1:6">
      <c r="A2172" s="26">
        <v>38475</v>
      </c>
      <c r="B2172" s="25" t="s">
        <v>7987</v>
      </c>
      <c r="C2172" s="26" t="s">
        <v>3997</v>
      </c>
      <c r="D2172" s="26" t="s">
        <v>3998</v>
      </c>
      <c r="E2172" s="26" t="s">
        <v>7988</v>
      </c>
      <c r="F2172" s="49"/>
    </row>
    <row r="2173" ht="30" spans="1:6">
      <c r="A2173" s="26">
        <v>38474</v>
      </c>
      <c r="B2173" s="25" t="s">
        <v>7989</v>
      </c>
      <c r="C2173" s="26" t="s">
        <v>3997</v>
      </c>
      <c r="D2173" s="26" t="s">
        <v>3998</v>
      </c>
      <c r="E2173" s="26" t="s">
        <v>7990</v>
      </c>
      <c r="F2173" s="48"/>
    </row>
    <row r="2174" ht="30" spans="1:6">
      <c r="A2174" s="26">
        <v>10886</v>
      </c>
      <c r="B2174" s="25" t="s">
        <v>7991</v>
      </c>
      <c r="C2174" s="26" t="s">
        <v>3997</v>
      </c>
      <c r="D2174" s="26" t="s">
        <v>3998</v>
      </c>
      <c r="E2174" s="26" t="s">
        <v>7992</v>
      </c>
      <c r="F2174" s="49"/>
    </row>
    <row r="2175" ht="30" spans="1:6">
      <c r="A2175" s="26">
        <v>10888</v>
      </c>
      <c r="B2175" s="25" t="s">
        <v>7993</v>
      </c>
      <c r="C2175" s="26" t="s">
        <v>3997</v>
      </c>
      <c r="D2175" s="26" t="s">
        <v>3998</v>
      </c>
      <c r="E2175" s="26" t="s">
        <v>7994</v>
      </c>
      <c r="F2175" s="48"/>
    </row>
    <row r="2176" ht="30" spans="1:6">
      <c r="A2176" s="26">
        <v>10889</v>
      </c>
      <c r="B2176" s="25" t="s">
        <v>7995</v>
      </c>
      <c r="C2176" s="26" t="s">
        <v>3997</v>
      </c>
      <c r="D2176" s="26" t="s">
        <v>3998</v>
      </c>
      <c r="E2176" s="26" t="s">
        <v>7996</v>
      </c>
      <c r="F2176" s="49"/>
    </row>
    <row r="2177" ht="45" spans="1:6">
      <c r="A2177" s="26">
        <v>10890</v>
      </c>
      <c r="B2177" s="25" t="s">
        <v>7997</v>
      </c>
      <c r="C2177" s="26" t="s">
        <v>3997</v>
      </c>
      <c r="D2177" s="26" t="s">
        <v>3998</v>
      </c>
      <c r="E2177" s="26" t="s">
        <v>7998</v>
      </c>
      <c r="F2177" s="48"/>
    </row>
    <row r="2178" ht="30" spans="1:6">
      <c r="A2178" s="26">
        <v>10891</v>
      </c>
      <c r="B2178" s="25" t="s">
        <v>7999</v>
      </c>
      <c r="C2178" s="26" t="s">
        <v>3997</v>
      </c>
      <c r="D2178" s="26" t="s">
        <v>3998</v>
      </c>
      <c r="E2178" s="26" t="s">
        <v>8000</v>
      </c>
      <c r="F2178" s="49"/>
    </row>
    <row r="2179" ht="30" spans="1:6">
      <c r="A2179" s="26">
        <v>10892</v>
      </c>
      <c r="B2179" s="25" t="s">
        <v>8001</v>
      </c>
      <c r="C2179" s="26" t="s">
        <v>3997</v>
      </c>
      <c r="D2179" s="26" t="s">
        <v>4019</v>
      </c>
      <c r="E2179" s="26" t="s">
        <v>8002</v>
      </c>
      <c r="F2179" s="48"/>
    </row>
    <row r="2180" ht="30" spans="1:6">
      <c r="A2180" s="26">
        <v>20977</v>
      </c>
      <c r="B2180" s="25" t="s">
        <v>8003</v>
      </c>
      <c r="C2180" s="26" t="s">
        <v>3997</v>
      </c>
      <c r="D2180" s="26" t="s">
        <v>3998</v>
      </c>
      <c r="E2180" s="26" t="s">
        <v>8004</v>
      </c>
      <c r="F2180" s="49"/>
    </row>
    <row r="2181" ht="30" spans="1:6">
      <c r="A2181" s="26">
        <v>3073</v>
      </c>
      <c r="B2181" s="25" t="s">
        <v>8005</v>
      </c>
      <c r="C2181" s="26" t="s">
        <v>3997</v>
      </c>
      <c r="D2181" s="26" t="s">
        <v>4008</v>
      </c>
      <c r="E2181" s="26" t="s">
        <v>8006</v>
      </c>
      <c r="F2181" s="48"/>
    </row>
    <row r="2182" ht="30" spans="1:6">
      <c r="A2182" s="26">
        <v>3068</v>
      </c>
      <c r="B2182" s="25" t="s">
        <v>8007</v>
      </c>
      <c r="C2182" s="26" t="s">
        <v>3997</v>
      </c>
      <c r="D2182" s="26" t="s">
        <v>4008</v>
      </c>
      <c r="E2182" s="26" t="s">
        <v>8008</v>
      </c>
      <c r="F2182" s="49"/>
    </row>
    <row r="2183" ht="30" spans="1:6">
      <c r="A2183" s="26">
        <v>3074</v>
      </c>
      <c r="B2183" s="25" t="s">
        <v>8009</v>
      </c>
      <c r="C2183" s="26" t="s">
        <v>3997</v>
      </c>
      <c r="D2183" s="26" t="s">
        <v>4008</v>
      </c>
      <c r="E2183" s="26" t="s">
        <v>8010</v>
      </c>
      <c r="F2183" s="48"/>
    </row>
    <row r="2184" ht="30" spans="1:6">
      <c r="A2184" s="26">
        <v>3076</v>
      </c>
      <c r="B2184" s="25" t="s">
        <v>8011</v>
      </c>
      <c r="C2184" s="26" t="s">
        <v>3997</v>
      </c>
      <c r="D2184" s="26" t="s">
        <v>4008</v>
      </c>
      <c r="E2184" s="26" t="s">
        <v>8012</v>
      </c>
      <c r="F2184" s="49"/>
    </row>
    <row r="2185" ht="30" spans="1:6">
      <c r="A2185" s="26">
        <v>3072</v>
      </c>
      <c r="B2185" s="25" t="s">
        <v>8013</v>
      </c>
      <c r="C2185" s="26" t="s">
        <v>3997</v>
      </c>
      <c r="D2185" s="26" t="s">
        <v>4008</v>
      </c>
      <c r="E2185" s="26" t="s">
        <v>8014</v>
      </c>
      <c r="F2185" s="48"/>
    </row>
    <row r="2186" ht="30" spans="1:6">
      <c r="A2186" s="26">
        <v>3075</v>
      </c>
      <c r="B2186" s="25" t="s">
        <v>8015</v>
      </c>
      <c r="C2186" s="26" t="s">
        <v>3997</v>
      </c>
      <c r="D2186" s="26" t="s">
        <v>4008</v>
      </c>
      <c r="E2186" s="26" t="s">
        <v>8016</v>
      </c>
      <c r="F2186" s="49"/>
    </row>
    <row r="2187" ht="30" spans="1:6">
      <c r="A2187" s="26">
        <v>10780</v>
      </c>
      <c r="B2187" s="25" t="s">
        <v>8017</v>
      </c>
      <c r="C2187" s="26" t="s">
        <v>3997</v>
      </c>
      <c r="D2187" s="26" t="s">
        <v>4008</v>
      </c>
      <c r="E2187" s="26" t="s">
        <v>5634</v>
      </c>
      <c r="F2187" s="48"/>
    </row>
    <row r="2188" ht="30" spans="1:6">
      <c r="A2188" s="26">
        <v>10781</v>
      </c>
      <c r="B2188" s="25" t="s">
        <v>8018</v>
      </c>
      <c r="C2188" s="26" t="s">
        <v>3997</v>
      </c>
      <c r="D2188" s="26" t="s">
        <v>4008</v>
      </c>
      <c r="E2188" s="26" t="s">
        <v>6030</v>
      </c>
      <c r="F2188" s="49"/>
    </row>
    <row r="2189" ht="30" spans="1:6">
      <c r="A2189" s="26">
        <v>20106</v>
      </c>
      <c r="B2189" s="25" t="s">
        <v>8019</v>
      </c>
      <c r="C2189" s="26" t="s">
        <v>3997</v>
      </c>
      <c r="D2189" s="26" t="s">
        <v>4008</v>
      </c>
      <c r="E2189" s="26" t="s">
        <v>8020</v>
      </c>
      <c r="F2189" s="48"/>
    </row>
    <row r="2190" ht="30" spans="1:6">
      <c r="A2190" s="26">
        <v>20107</v>
      </c>
      <c r="B2190" s="25" t="s">
        <v>8021</v>
      </c>
      <c r="C2190" s="26" t="s">
        <v>3997</v>
      </c>
      <c r="D2190" s="26" t="s">
        <v>4008</v>
      </c>
      <c r="E2190" s="26" t="s">
        <v>8022</v>
      </c>
      <c r="F2190" s="49"/>
    </row>
    <row r="2191" ht="30" spans="1:6">
      <c r="A2191" s="26">
        <v>20108</v>
      </c>
      <c r="B2191" s="25" t="s">
        <v>8023</v>
      </c>
      <c r="C2191" s="26" t="s">
        <v>3997</v>
      </c>
      <c r="D2191" s="26" t="s">
        <v>4008</v>
      </c>
      <c r="E2191" s="26" t="s">
        <v>8024</v>
      </c>
      <c r="F2191" s="48"/>
    </row>
    <row r="2192" ht="30" spans="1:6">
      <c r="A2192" s="26">
        <v>20109</v>
      </c>
      <c r="B2192" s="25" t="s">
        <v>8025</v>
      </c>
      <c r="C2192" s="26" t="s">
        <v>3997</v>
      </c>
      <c r="D2192" s="26" t="s">
        <v>4008</v>
      </c>
      <c r="E2192" s="26" t="s">
        <v>4170</v>
      </c>
      <c r="F2192" s="49"/>
    </row>
    <row r="2193" ht="30" spans="1:6">
      <c r="A2193" s="26">
        <v>34795</v>
      </c>
      <c r="B2193" s="25" t="s">
        <v>8026</v>
      </c>
      <c r="C2193" s="26" t="s">
        <v>4007</v>
      </c>
      <c r="D2193" s="26" t="s">
        <v>4008</v>
      </c>
      <c r="E2193" s="26" t="s">
        <v>8027</v>
      </c>
      <c r="F2193" s="48"/>
    </row>
    <row r="2194" ht="30" spans="1:6">
      <c r="A2194" s="26">
        <v>34796</v>
      </c>
      <c r="B2194" s="25" t="s">
        <v>8028</v>
      </c>
      <c r="C2194" s="26" t="s">
        <v>4111</v>
      </c>
      <c r="D2194" s="26" t="s">
        <v>4008</v>
      </c>
      <c r="E2194" s="26" t="s">
        <v>8029</v>
      </c>
      <c r="F2194" s="49"/>
    </row>
    <row r="2195" ht="60" spans="1:6">
      <c r="A2195" s="26">
        <v>11474</v>
      </c>
      <c r="B2195" s="25" t="s">
        <v>8030</v>
      </c>
      <c r="C2195" s="26" t="s">
        <v>3997</v>
      </c>
      <c r="D2195" s="26" t="s">
        <v>3998</v>
      </c>
      <c r="E2195" s="26" t="s">
        <v>8031</v>
      </c>
      <c r="F2195" s="48"/>
    </row>
    <row r="2196" ht="45" spans="1:6">
      <c r="A2196" s="26">
        <v>11470</v>
      </c>
      <c r="B2196" s="25" t="s">
        <v>8032</v>
      </c>
      <c r="C2196" s="26" t="s">
        <v>3997</v>
      </c>
      <c r="D2196" s="26" t="s">
        <v>3998</v>
      </c>
      <c r="E2196" s="26" t="s">
        <v>8033</v>
      </c>
      <c r="F2196" s="49"/>
    </row>
    <row r="2197" ht="60" spans="1:6">
      <c r="A2197" s="26">
        <v>11480</v>
      </c>
      <c r="B2197" s="25" t="s">
        <v>8034</v>
      </c>
      <c r="C2197" s="26" t="s">
        <v>6789</v>
      </c>
      <c r="D2197" s="26" t="s">
        <v>3998</v>
      </c>
      <c r="E2197" s="26" t="s">
        <v>8035</v>
      </c>
      <c r="F2197" s="48"/>
    </row>
    <row r="2198" ht="60" spans="1:6">
      <c r="A2198" s="26">
        <v>38154</v>
      </c>
      <c r="B2198" s="25" t="s">
        <v>8036</v>
      </c>
      <c r="C2198" s="26" t="s">
        <v>6789</v>
      </c>
      <c r="D2198" s="26" t="s">
        <v>3998</v>
      </c>
      <c r="E2198" s="26" t="s">
        <v>8037</v>
      </c>
      <c r="F2198" s="49"/>
    </row>
    <row r="2199" ht="60" spans="1:6">
      <c r="A2199" s="26">
        <v>11482</v>
      </c>
      <c r="B2199" s="25" t="s">
        <v>8038</v>
      </c>
      <c r="C2199" s="26" t="s">
        <v>6789</v>
      </c>
      <c r="D2199" s="26" t="s">
        <v>3998</v>
      </c>
      <c r="E2199" s="26" t="s">
        <v>8039</v>
      </c>
      <c r="F2199" s="48"/>
    </row>
    <row r="2200" ht="45" spans="1:6">
      <c r="A2200" s="26">
        <v>3084</v>
      </c>
      <c r="B2200" s="25" t="s">
        <v>8040</v>
      </c>
      <c r="C2200" s="26" t="s">
        <v>6789</v>
      </c>
      <c r="D2200" s="26" t="s">
        <v>3998</v>
      </c>
      <c r="E2200" s="26" t="s">
        <v>8041</v>
      </c>
      <c r="F2200" s="49"/>
    </row>
    <row r="2201" ht="30" spans="1:6">
      <c r="A2201" s="26">
        <v>3103</v>
      </c>
      <c r="B2201" s="25" t="s">
        <v>8042</v>
      </c>
      <c r="C2201" s="26" t="s">
        <v>3997</v>
      </c>
      <c r="D2201" s="26" t="s">
        <v>3998</v>
      </c>
      <c r="E2201" s="26" t="s">
        <v>8043</v>
      </c>
      <c r="F2201" s="48"/>
    </row>
    <row r="2202" ht="75" spans="1:6">
      <c r="A2202" s="26">
        <v>11481</v>
      </c>
      <c r="B2202" s="25" t="s">
        <v>8044</v>
      </c>
      <c r="C2202" s="26" t="s">
        <v>3997</v>
      </c>
      <c r="D2202" s="26" t="s">
        <v>3998</v>
      </c>
      <c r="E2202" s="26" t="s">
        <v>8045</v>
      </c>
      <c r="F2202" s="49"/>
    </row>
    <row r="2203" ht="75" spans="1:6">
      <c r="A2203" s="26">
        <v>3097</v>
      </c>
      <c r="B2203" s="25" t="s">
        <v>8046</v>
      </c>
      <c r="C2203" s="26" t="s">
        <v>6789</v>
      </c>
      <c r="D2203" s="26" t="s">
        <v>3998</v>
      </c>
      <c r="E2203" s="26" t="s">
        <v>6147</v>
      </c>
      <c r="F2203" s="48"/>
    </row>
    <row r="2204" ht="75" spans="1:6">
      <c r="A2204" s="26">
        <v>38153</v>
      </c>
      <c r="B2204" s="25" t="s">
        <v>8047</v>
      </c>
      <c r="C2204" s="26" t="s">
        <v>6789</v>
      </c>
      <c r="D2204" s="26" t="s">
        <v>3998</v>
      </c>
      <c r="E2204" s="26" t="s">
        <v>8048</v>
      </c>
      <c r="F2204" s="49"/>
    </row>
    <row r="2205" ht="75" spans="1:6">
      <c r="A2205" s="26">
        <v>3099</v>
      </c>
      <c r="B2205" s="25" t="s">
        <v>8049</v>
      </c>
      <c r="C2205" s="26" t="s">
        <v>6789</v>
      </c>
      <c r="D2205" s="26" t="s">
        <v>3998</v>
      </c>
      <c r="E2205" s="26" t="s">
        <v>8050</v>
      </c>
      <c r="F2205" s="48"/>
    </row>
    <row r="2206" ht="75" spans="1:6">
      <c r="A2206" s="26">
        <v>3080</v>
      </c>
      <c r="B2206" s="25" t="s">
        <v>8051</v>
      </c>
      <c r="C2206" s="26" t="s">
        <v>6789</v>
      </c>
      <c r="D2206" s="26" t="s">
        <v>4019</v>
      </c>
      <c r="E2206" s="26" t="s">
        <v>8052</v>
      </c>
      <c r="F2206" s="49"/>
    </row>
    <row r="2207" ht="75" spans="1:6">
      <c r="A2207" s="26">
        <v>3081</v>
      </c>
      <c r="B2207" s="25" t="s">
        <v>8053</v>
      </c>
      <c r="C2207" s="26" t="s">
        <v>6789</v>
      </c>
      <c r="D2207" s="26" t="s">
        <v>3998</v>
      </c>
      <c r="E2207" s="26" t="s">
        <v>8054</v>
      </c>
      <c r="F2207" s="48"/>
    </row>
    <row r="2208" ht="75" spans="1:6">
      <c r="A2208" s="26">
        <v>38151</v>
      </c>
      <c r="B2208" s="25" t="s">
        <v>8055</v>
      </c>
      <c r="C2208" s="26" t="s">
        <v>6789</v>
      </c>
      <c r="D2208" s="26" t="s">
        <v>3998</v>
      </c>
      <c r="E2208" s="26" t="s">
        <v>8056</v>
      </c>
      <c r="F2208" s="49"/>
    </row>
    <row r="2209" ht="60" spans="1:6">
      <c r="A2209" s="26">
        <v>11479</v>
      </c>
      <c r="B2209" s="25" t="s">
        <v>8057</v>
      </c>
      <c r="C2209" s="26" t="s">
        <v>3997</v>
      </c>
      <c r="D2209" s="26" t="s">
        <v>3998</v>
      </c>
      <c r="E2209" s="26" t="s">
        <v>8058</v>
      </c>
      <c r="F2209" s="48"/>
    </row>
    <row r="2210" ht="75" spans="1:6">
      <c r="A2210" s="26">
        <v>38152</v>
      </c>
      <c r="B2210" s="25" t="s">
        <v>8059</v>
      </c>
      <c r="C2210" s="26" t="s">
        <v>6789</v>
      </c>
      <c r="D2210" s="26" t="s">
        <v>3998</v>
      </c>
      <c r="E2210" s="26" t="s">
        <v>8060</v>
      </c>
      <c r="F2210" s="49"/>
    </row>
    <row r="2211" ht="60" spans="1:6">
      <c r="A2211" s="26">
        <v>11478</v>
      </c>
      <c r="B2211" s="25" t="s">
        <v>8061</v>
      </c>
      <c r="C2211" s="26" t="s">
        <v>3997</v>
      </c>
      <c r="D2211" s="26" t="s">
        <v>3998</v>
      </c>
      <c r="E2211" s="26" t="s">
        <v>8062</v>
      </c>
      <c r="F2211" s="48"/>
    </row>
    <row r="2212" ht="75" spans="1:6">
      <c r="A2212" s="26">
        <v>3090</v>
      </c>
      <c r="B2212" s="25" t="s">
        <v>8063</v>
      </c>
      <c r="C2212" s="26" t="s">
        <v>6789</v>
      </c>
      <c r="D2212" s="26" t="s">
        <v>3998</v>
      </c>
      <c r="E2212" s="26" t="s">
        <v>8064</v>
      </c>
      <c r="F2212" s="49"/>
    </row>
    <row r="2213" ht="75" spans="1:6">
      <c r="A2213" s="26">
        <v>3093</v>
      </c>
      <c r="B2213" s="25" t="s">
        <v>8065</v>
      </c>
      <c r="C2213" s="26" t="s">
        <v>6789</v>
      </c>
      <c r="D2213" s="26" t="s">
        <v>3998</v>
      </c>
      <c r="E2213" s="26" t="s">
        <v>7640</v>
      </c>
      <c r="F2213" s="48"/>
    </row>
    <row r="2214" ht="60" spans="1:6">
      <c r="A2214" s="26">
        <v>11476</v>
      </c>
      <c r="B2214" s="25" t="s">
        <v>8066</v>
      </c>
      <c r="C2214" s="26" t="s">
        <v>3997</v>
      </c>
      <c r="D2214" s="26" t="s">
        <v>3998</v>
      </c>
      <c r="E2214" s="26" t="s">
        <v>8067</v>
      </c>
      <c r="F2214" s="49"/>
    </row>
    <row r="2215" ht="45" spans="1:6">
      <c r="A2215" s="26">
        <v>3082</v>
      </c>
      <c r="B2215" s="25" t="s">
        <v>8068</v>
      </c>
      <c r="C2215" s="26" t="s">
        <v>6789</v>
      </c>
      <c r="D2215" s="26" t="s">
        <v>3998</v>
      </c>
      <c r="E2215" s="26" t="s">
        <v>8069</v>
      </c>
      <c r="F2215" s="48"/>
    </row>
    <row r="2216" ht="75" spans="1:6">
      <c r="A2216" s="26">
        <v>11484</v>
      </c>
      <c r="B2216" s="25" t="s">
        <v>8070</v>
      </c>
      <c r="C2216" s="26" t="s">
        <v>3997</v>
      </c>
      <c r="D2216" s="26" t="s">
        <v>3998</v>
      </c>
      <c r="E2216" s="26" t="s">
        <v>8071</v>
      </c>
      <c r="F2216" s="49"/>
    </row>
    <row r="2217" ht="60" spans="1:6">
      <c r="A2217" s="26">
        <v>38155</v>
      </c>
      <c r="B2217" s="25" t="s">
        <v>8072</v>
      </c>
      <c r="C2217" s="26" t="s">
        <v>3997</v>
      </c>
      <c r="D2217" s="26" t="s">
        <v>3998</v>
      </c>
      <c r="E2217" s="26" t="s">
        <v>8073</v>
      </c>
      <c r="F2217" s="48"/>
    </row>
    <row r="2218" ht="60" spans="1:6">
      <c r="A2218" s="26">
        <v>11468</v>
      </c>
      <c r="B2218" s="25" t="s">
        <v>8074</v>
      </c>
      <c r="C2218" s="26" t="s">
        <v>3997</v>
      </c>
      <c r="D2218" s="26" t="s">
        <v>3998</v>
      </c>
      <c r="E2218" s="26" t="s">
        <v>8075</v>
      </c>
      <c r="F2218" s="49"/>
    </row>
    <row r="2219" ht="60" spans="1:6">
      <c r="A2219" s="26">
        <v>11469</v>
      </c>
      <c r="B2219" s="25" t="s">
        <v>8076</v>
      </c>
      <c r="C2219" s="26" t="s">
        <v>3997</v>
      </c>
      <c r="D2219" s="26" t="s">
        <v>3998</v>
      </c>
      <c r="E2219" s="26" t="s">
        <v>8077</v>
      </c>
      <c r="F2219" s="48"/>
    </row>
    <row r="2220" ht="60" spans="1:6">
      <c r="A2220" s="26">
        <v>11477</v>
      </c>
      <c r="B2220" s="25" t="s">
        <v>8078</v>
      </c>
      <c r="C2220" s="26" t="s">
        <v>6789</v>
      </c>
      <c r="D2220" s="26" t="s">
        <v>3998</v>
      </c>
      <c r="E2220" s="26" t="s">
        <v>6276</v>
      </c>
      <c r="F2220" s="49"/>
    </row>
    <row r="2221" ht="75" spans="1:6">
      <c r="A2221" s="26">
        <v>40311</v>
      </c>
      <c r="B2221" s="25" t="s">
        <v>8079</v>
      </c>
      <c r="C2221" s="26" t="s">
        <v>6789</v>
      </c>
      <c r="D2221" s="26" t="s">
        <v>3998</v>
      </c>
      <c r="E2221" s="26" t="s">
        <v>8080</v>
      </c>
      <c r="F2221" s="48"/>
    </row>
    <row r="2222" ht="60" spans="1:6">
      <c r="A2222" s="26">
        <v>38165</v>
      </c>
      <c r="B2222" s="25" t="s">
        <v>8081</v>
      </c>
      <c r="C2222" s="26" t="s">
        <v>6789</v>
      </c>
      <c r="D2222" s="26" t="s">
        <v>3998</v>
      </c>
      <c r="E2222" s="26" t="s">
        <v>8082</v>
      </c>
      <c r="F2222" s="49"/>
    </row>
    <row r="2223" ht="60" spans="1:6">
      <c r="A2223" s="26">
        <v>3096</v>
      </c>
      <c r="B2223" s="25" t="s">
        <v>8083</v>
      </c>
      <c r="C2223" s="26" t="s">
        <v>6789</v>
      </c>
      <c r="D2223" s="26" t="s">
        <v>3998</v>
      </c>
      <c r="E2223" s="26" t="s">
        <v>8084</v>
      </c>
      <c r="F2223" s="48"/>
    </row>
    <row r="2224" ht="45" spans="1:6">
      <c r="A2224" s="26">
        <v>11456</v>
      </c>
      <c r="B2224" s="25" t="s">
        <v>8085</v>
      </c>
      <c r="C2224" s="26" t="s">
        <v>3997</v>
      </c>
      <c r="D2224" s="26" t="s">
        <v>3998</v>
      </c>
      <c r="E2224" s="26" t="s">
        <v>8086</v>
      </c>
      <c r="F2224" s="49"/>
    </row>
    <row r="2225" ht="45" spans="1:6">
      <c r="A2225" s="26">
        <v>3119</v>
      </c>
      <c r="B2225" s="25" t="s">
        <v>8087</v>
      </c>
      <c r="C2225" s="26" t="s">
        <v>3997</v>
      </c>
      <c r="D2225" s="26" t="s">
        <v>3998</v>
      </c>
      <c r="E2225" s="26" t="s">
        <v>4428</v>
      </c>
      <c r="F2225" s="48"/>
    </row>
    <row r="2226" ht="45" spans="1:6">
      <c r="A2226" s="26">
        <v>3122</v>
      </c>
      <c r="B2226" s="25" t="s">
        <v>8088</v>
      </c>
      <c r="C2226" s="26" t="s">
        <v>3997</v>
      </c>
      <c r="D2226" s="26" t="s">
        <v>3998</v>
      </c>
      <c r="E2226" s="26" t="s">
        <v>8089</v>
      </c>
      <c r="F2226" s="49"/>
    </row>
    <row r="2227" ht="45" spans="1:6">
      <c r="A2227" s="26">
        <v>3121</v>
      </c>
      <c r="B2227" s="25" t="s">
        <v>8090</v>
      </c>
      <c r="C2227" s="26" t="s">
        <v>3997</v>
      </c>
      <c r="D2227" s="26" t="s">
        <v>3998</v>
      </c>
      <c r="E2227" s="26" t="s">
        <v>8091</v>
      </c>
      <c r="F2227" s="48"/>
    </row>
    <row r="2228" ht="45" spans="1:6">
      <c r="A2228" s="26">
        <v>3120</v>
      </c>
      <c r="B2228" s="25" t="s">
        <v>8092</v>
      </c>
      <c r="C2228" s="26" t="s">
        <v>3997</v>
      </c>
      <c r="D2228" s="26" t="s">
        <v>3998</v>
      </c>
      <c r="E2228" s="26" t="s">
        <v>6213</v>
      </c>
      <c r="F2228" s="49"/>
    </row>
    <row r="2229" ht="45" spans="1:6">
      <c r="A2229" s="26">
        <v>11455</v>
      </c>
      <c r="B2229" s="25" t="s">
        <v>8093</v>
      </c>
      <c r="C2229" s="26" t="s">
        <v>3997</v>
      </c>
      <c r="D2229" s="26" t="s">
        <v>3998</v>
      </c>
      <c r="E2229" s="26" t="s">
        <v>8094</v>
      </c>
      <c r="F2229" s="48"/>
    </row>
    <row r="2230" ht="45" spans="1:6">
      <c r="A2230" s="26">
        <v>3111</v>
      </c>
      <c r="B2230" s="25" t="s">
        <v>8095</v>
      </c>
      <c r="C2230" s="26" t="s">
        <v>3997</v>
      </c>
      <c r="D2230" s="26" t="s">
        <v>3998</v>
      </c>
      <c r="E2230" s="26" t="s">
        <v>8096</v>
      </c>
      <c r="F2230" s="49"/>
    </row>
    <row r="2231" ht="45" spans="1:6">
      <c r="A2231" s="26">
        <v>3108</v>
      </c>
      <c r="B2231" s="25" t="s">
        <v>8097</v>
      </c>
      <c r="C2231" s="26" t="s">
        <v>3997</v>
      </c>
      <c r="D2231" s="26" t="s">
        <v>3998</v>
      </c>
      <c r="E2231" s="26" t="s">
        <v>8098</v>
      </c>
      <c r="F2231" s="48"/>
    </row>
    <row r="2232" ht="45" spans="1:6">
      <c r="A2232" s="26">
        <v>3105</v>
      </c>
      <c r="B2232" s="25" t="s">
        <v>8099</v>
      </c>
      <c r="C2232" s="26" t="s">
        <v>3997</v>
      </c>
      <c r="D2232" s="26" t="s">
        <v>3998</v>
      </c>
      <c r="E2232" s="26" t="s">
        <v>8100</v>
      </c>
      <c r="F2232" s="49"/>
    </row>
    <row r="2233" ht="45" spans="1:6">
      <c r="A2233" s="26">
        <v>38178</v>
      </c>
      <c r="B2233" s="25" t="s">
        <v>8101</v>
      </c>
      <c r="C2233" s="26" t="s">
        <v>3997</v>
      </c>
      <c r="D2233" s="26" t="s">
        <v>3998</v>
      </c>
      <c r="E2233" s="26" t="s">
        <v>8102</v>
      </c>
      <c r="F2233" s="48"/>
    </row>
    <row r="2234" ht="45" spans="1:6">
      <c r="A2234" s="26">
        <v>11458</v>
      </c>
      <c r="B2234" s="25" t="s">
        <v>8103</v>
      </c>
      <c r="C2234" s="26" t="s">
        <v>3997</v>
      </c>
      <c r="D2234" s="26" t="s">
        <v>3998</v>
      </c>
      <c r="E2234" s="26" t="s">
        <v>8104</v>
      </c>
      <c r="F2234" s="49"/>
    </row>
    <row r="2235" ht="60" spans="1:6">
      <c r="A2235" s="26">
        <v>42481</v>
      </c>
      <c r="B2235" s="25" t="s">
        <v>8105</v>
      </c>
      <c r="C2235" s="26" t="s">
        <v>4007</v>
      </c>
      <c r="D2235" s="26" t="s">
        <v>3998</v>
      </c>
      <c r="E2235" s="26" t="s">
        <v>8106</v>
      </c>
      <c r="F2235" s="48"/>
    </row>
    <row r="2236" ht="60" spans="1:6">
      <c r="A2236" s="26">
        <v>11461</v>
      </c>
      <c r="B2236" s="25" t="s">
        <v>8107</v>
      </c>
      <c r="C2236" s="26" t="s">
        <v>3997</v>
      </c>
      <c r="D2236" s="26" t="s">
        <v>3998</v>
      </c>
      <c r="E2236" s="26" t="s">
        <v>8108</v>
      </c>
      <c r="F2236" s="49"/>
    </row>
    <row r="2237" ht="60" spans="1:6">
      <c r="A2237" s="26">
        <v>3106</v>
      </c>
      <c r="B2237" s="25" t="s">
        <v>8109</v>
      </c>
      <c r="C2237" s="26" t="s">
        <v>3997</v>
      </c>
      <c r="D2237" s="26" t="s">
        <v>3998</v>
      </c>
      <c r="E2237" s="26" t="s">
        <v>5297</v>
      </c>
      <c r="F2237" s="48"/>
    </row>
    <row r="2238" ht="60" spans="1:6">
      <c r="A2238" s="26">
        <v>3107</v>
      </c>
      <c r="B2238" s="25" t="s">
        <v>8110</v>
      </c>
      <c r="C2238" s="26" t="s">
        <v>3997</v>
      </c>
      <c r="D2238" s="26" t="s">
        <v>3998</v>
      </c>
      <c r="E2238" s="26" t="s">
        <v>8111</v>
      </c>
      <c r="F2238" s="49"/>
    </row>
    <row r="2239" spans="1:6">
      <c r="A2239" s="26">
        <v>25951</v>
      </c>
      <c r="B2239" s="25" t="s">
        <v>8112</v>
      </c>
      <c r="C2239" s="26" t="s">
        <v>4118</v>
      </c>
      <c r="D2239" s="26" t="s">
        <v>3998</v>
      </c>
      <c r="E2239" s="26" t="s">
        <v>5079</v>
      </c>
      <c r="F2239" s="48"/>
    </row>
    <row r="2240" spans="1:6">
      <c r="A2240" s="26">
        <v>3123</v>
      </c>
      <c r="B2240" s="25" t="s">
        <v>8113</v>
      </c>
      <c r="C2240" s="26" t="s">
        <v>4118</v>
      </c>
      <c r="D2240" s="26" t="s">
        <v>4019</v>
      </c>
      <c r="E2240" s="26" t="s">
        <v>4471</v>
      </c>
      <c r="F2240" s="49"/>
    </row>
    <row r="2241" spans="1:6">
      <c r="A2241" s="26">
        <v>38125</v>
      </c>
      <c r="B2241" s="25" t="s">
        <v>8114</v>
      </c>
      <c r="C2241" s="26" t="s">
        <v>4118</v>
      </c>
      <c r="D2241" s="26" t="s">
        <v>3998</v>
      </c>
      <c r="E2241" s="26" t="s">
        <v>6070</v>
      </c>
      <c r="F2241" s="48"/>
    </row>
    <row r="2242" ht="60" spans="1:6">
      <c r="A2242" s="26">
        <v>39014</v>
      </c>
      <c r="B2242" s="25" t="s">
        <v>8115</v>
      </c>
      <c r="C2242" s="26" t="s">
        <v>4118</v>
      </c>
      <c r="D2242" s="26" t="s">
        <v>3998</v>
      </c>
      <c r="E2242" s="26" t="s">
        <v>8116</v>
      </c>
      <c r="F2242" s="49"/>
    </row>
    <row r="2243" ht="45" spans="1:6">
      <c r="A2243" s="26">
        <v>11894</v>
      </c>
      <c r="B2243" s="25" t="s">
        <v>8117</v>
      </c>
      <c r="C2243" s="26" t="s">
        <v>3997</v>
      </c>
      <c r="D2243" s="26" t="s">
        <v>4008</v>
      </c>
      <c r="E2243" s="26" t="s">
        <v>8118</v>
      </c>
      <c r="F2243" s="48"/>
    </row>
    <row r="2244" ht="45" spans="1:6">
      <c r="A2244" s="26">
        <v>39365</v>
      </c>
      <c r="B2244" s="25" t="s">
        <v>8119</v>
      </c>
      <c r="C2244" s="26" t="s">
        <v>3997</v>
      </c>
      <c r="D2244" s="26" t="s">
        <v>3998</v>
      </c>
      <c r="E2244" s="26" t="s">
        <v>8120</v>
      </c>
      <c r="F2244" s="49"/>
    </row>
    <row r="2245" ht="45" spans="1:6">
      <c r="A2245" s="26">
        <v>39366</v>
      </c>
      <c r="B2245" s="25" t="s">
        <v>8121</v>
      </c>
      <c r="C2245" s="26" t="s">
        <v>3997</v>
      </c>
      <c r="D2245" s="26" t="s">
        <v>3998</v>
      </c>
      <c r="E2245" s="26" t="s">
        <v>8122</v>
      </c>
      <c r="F2245" s="48"/>
    </row>
    <row r="2246" ht="45" spans="1:6">
      <c r="A2246" s="26">
        <v>39367</v>
      </c>
      <c r="B2246" s="25" t="s">
        <v>8123</v>
      </c>
      <c r="C2246" s="26" t="s">
        <v>3997</v>
      </c>
      <c r="D2246" s="26" t="s">
        <v>3998</v>
      </c>
      <c r="E2246" s="26" t="s">
        <v>8124</v>
      </c>
      <c r="F2246" s="49"/>
    </row>
    <row r="2247" ht="30" spans="1:6">
      <c r="A2247" s="26">
        <v>37394</v>
      </c>
      <c r="B2247" s="25" t="s">
        <v>8125</v>
      </c>
      <c r="C2247" s="26" t="s">
        <v>8126</v>
      </c>
      <c r="D2247" s="26" t="s">
        <v>4008</v>
      </c>
      <c r="E2247" s="26" t="s">
        <v>8127</v>
      </c>
      <c r="F2247" s="48"/>
    </row>
    <row r="2248" ht="30" spans="1:6">
      <c r="A2248" s="26">
        <v>14146</v>
      </c>
      <c r="B2248" s="25" t="s">
        <v>8128</v>
      </c>
      <c r="C2248" s="26" t="s">
        <v>8126</v>
      </c>
      <c r="D2248" s="26" t="s">
        <v>4008</v>
      </c>
      <c r="E2248" s="26" t="s">
        <v>8129</v>
      </c>
      <c r="F2248" s="49"/>
    </row>
    <row r="2249" ht="30" spans="1:6">
      <c r="A2249" s="26">
        <v>38134</v>
      </c>
      <c r="B2249" s="25" t="s">
        <v>8130</v>
      </c>
      <c r="C2249" s="26" t="s">
        <v>4118</v>
      </c>
      <c r="D2249" s="26" t="s">
        <v>3998</v>
      </c>
      <c r="E2249" s="26" t="s">
        <v>8131</v>
      </c>
      <c r="F2249" s="48"/>
    </row>
    <row r="2250" ht="30" spans="1:6">
      <c r="A2250" s="26">
        <v>38132</v>
      </c>
      <c r="B2250" s="25" t="s">
        <v>8132</v>
      </c>
      <c r="C2250" s="26" t="s">
        <v>4118</v>
      </c>
      <c r="D2250" s="26" t="s">
        <v>3998</v>
      </c>
      <c r="E2250" s="26" t="s">
        <v>8133</v>
      </c>
      <c r="F2250" s="49"/>
    </row>
    <row r="2251" ht="30" spans="1:6">
      <c r="A2251" s="26">
        <v>38133</v>
      </c>
      <c r="B2251" s="25" t="s">
        <v>8134</v>
      </c>
      <c r="C2251" s="26" t="s">
        <v>4118</v>
      </c>
      <c r="D2251" s="26" t="s">
        <v>3998</v>
      </c>
      <c r="E2251" s="26" t="s">
        <v>8135</v>
      </c>
      <c r="F2251" s="48"/>
    </row>
    <row r="2252" ht="45" spans="1:6">
      <c r="A2252" s="26">
        <v>938</v>
      </c>
      <c r="B2252" s="25" t="s">
        <v>8136</v>
      </c>
      <c r="C2252" s="26" t="s">
        <v>4111</v>
      </c>
      <c r="D2252" s="26" t="s">
        <v>3998</v>
      </c>
      <c r="E2252" s="26" t="s">
        <v>5360</v>
      </c>
      <c r="F2252" s="49"/>
    </row>
    <row r="2253" ht="45" spans="1:6">
      <c r="A2253" s="26">
        <v>937</v>
      </c>
      <c r="B2253" s="25" t="s">
        <v>8137</v>
      </c>
      <c r="C2253" s="26" t="s">
        <v>4111</v>
      </c>
      <c r="D2253" s="26" t="s">
        <v>3998</v>
      </c>
      <c r="E2253" s="26" t="s">
        <v>8138</v>
      </c>
      <c r="F2253" s="48"/>
    </row>
    <row r="2254" ht="45" spans="1:6">
      <c r="A2254" s="26">
        <v>939</v>
      </c>
      <c r="B2254" s="25" t="s">
        <v>8139</v>
      </c>
      <c r="C2254" s="26" t="s">
        <v>4111</v>
      </c>
      <c r="D2254" s="26" t="s">
        <v>3998</v>
      </c>
      <c r="E2254" s="26" t="s">
        <v>8140</v>
      </c>
      <c r="F2254" s="49"/>
    </row>
    <row r="2255" ht="45" spans="1:6">
      <c r="A2255" s="26">
        <v>944</v>
      </c>
      <c r="B2255" s="25" t="s">
        <v>8141</v>
      </c>
      <c r="C2255" s="26" t="s">
        <v>4111</v>
      </c>
      <c r="D2255" s="26" t="s">
        <v>3998</v>
      </c>
      <c r="E2255" s="26" t="s">
        <v>8142</v>
      </c>
      <c r="F2255" s="48"/>
    </row>
    <row r="2256" ht="45" spans="1:6">
      <c r="A2256" s="26">
        <v>940</v>
      </c>
      <c r="B2256" s="25" t="s">
        <v>8143</v>
      </c>
      <c r="C2256" s="26" t="s">
        <v>4111</v>
      </c>
      <c r="D2256" s="26" t="s">
        <v>3998</v>
      </c>
      <c r="E2256" s="26" t="s">
        <v>5292</v>
      </c>
      <c r="F2256" s="49"/>
    </row>
    <row r="2257" ht="45" spans="1:6">
      <c r="A2257" s="26">
        <v>936</v>
      </c>
      <c r="B2257" s="25" t="s">
        <v>8144</v>
      </c>
      <c r="C2257" s="26" t="s">
        <v>4111</v>
      </c>
      <c r="D2257" s="26" t="s">
        <v>3998</v>
      </c>
      <c r="E2257" s="26" t="s">
        <v>4745</v>
      </c>
      <c r="F2257" s="48"/>
    </row>
    <row r="2258" ht="45" spans="1:6">
      <c r="A2258" s="26">
        <v>935</v>
      </c>
      <c r="B2258" s="25" t="s">
        <v>8145</v>
      </c>
      <c r="C2258" s="26" t="s">
        <v>4111</v>
      </c>
      <c r="D2258" s="26" t="s">
        <v>3998</v>
      </c>
      <c r="E2258" s="26" t="s">
        <v>4056</v>
      </c>
      <c r="F2258" s="49"/>
    </row>
    <row r="2259" ht="30" spans="1:6">
      <c r="A2259" s="26">
        <v>406</v>
      </c>
      <c r="B2259" s="25" t="s">
        <v>8146</v>
      </c>
      <c r="C2259" s="26" t="s">
        <v>3997</v>
      </c>
      <c r="D2259" s="26" t="s">
        <v>3998</v>
      </c>
      <c r="E2259" s="26" t="s">
        <v>8147</v>
      </c>
      <c r="F2259" s="48"/>
    </row>
    <row r="2260" ht="45" spans="1:6">
      <c r="A2260" s="26">
        <v>42529</v>
      </c>
      <c r="B2260" s="25" t="s">
        <v>8148</v>
      </c>
      <c r="C2260" s="26" t="s">
        <v>4111</v>
      </c>
      <c r="D2260" s="26" t="s">
        <v>3998</v>
      </c>
      <c r="E2260" s="26" t="s">
        <v>8149</v>
      </c>
      <c r="F2260" s="49"/>
    </row>
    <row r="2261" ht="60" spans="1:6">
      <c r="A2261" s="26">
        <v>39634</v>
      </c>
      <c r="B2261" s="25" t="s">
        <v>8150</v>
      </c>
      <c r="C2261" s="26" t="s">
        <v>4111</v>
      </c>
      <c r="D2261" s="26" t="s">
        <v>3998</v>
      </c>
      <c r="E2261" s="26" t="s">
        <v>8151</v>
      </c>
      <c r="F2261" s="48"/>
    </row>
    <row r="2262" ht="30" spans="1:6">
      <c r="A2262" s="26">
        <v>39701</v>
      </c>
      <c r="B2262" s="25" t="s">
        <v>8152</v>
      </c>
      <c r="C2262" s="26" t="s">
        <v>3997</v>
      </c>
      <c r="D2262" s="26" t="s">
        <v>4008</v>
      </c>
      <c r="E2262" s="26" t="s">
        <v>8153</v>
      </c>
      <c r="F2262" s="49"/>
    </row>
    <row r="2263" spans="1:6">
      <c r="A2263" s="26">
        <v>12815</v>
      </c>
      <c r="B2263" s="25" t="s">
        <v>8154</v>
      </c>
      <c r="C2263" s="26" t="s">
        <v>3997</v>
      </c>
      <c r="D2263" s="26" t="s">
        <v>3998</v>
      </c>
      <c r="E2263" s="26" t="s">
        <v>8155</v>
      </c>
      <c r="F2263" s="48"/>
    </row>
    <row r="2264" ht="30" spans="1:6">
      <c r="A2264" s="26">
        <v>407</v>
      </c>
      <c r="B2264" s="25" t="s">
        <v>8156</v>
      </c>
      <c r="C2264" s="26" t="s">
        <v>4118</v>
      </c>
      <c r="D2264" s="26" t="s">
        <v>4008</v>
      </c>
      <c r="E2264" s="26" t="s">
        <v>8157</v>
      </c>
      <c r="F2264" s="49"/>
    </row>
    <row r="2265" ht="45" spans="1:6">
      <c r="A2265" s="26">
        <v>39431</v>
      </c>
      <c r="B2265" s="25" t="s">
        <v>8158</v>
      </c>
      <c r="C2265" s="26" t="s">
        <v>4111</v>
      </c>
      <c r="D2265" s="26" t="s">
        <v>3998</v>
      </c>
      <c r="E2265" s="26" t="s">
        <v>8159</v>
      </c>
      <c r="F2265" s="48"/>
    </row>
    <row r="2266" ht="45" spans="1:6">
      <c r="A2266" s="26">
        <v>39432</v>
      </c>
      <c r="B2266" s="25" t="s">
        <v>8160</v>
      </c>
      <c r="C2266" s="26" t="s">
        <v>4111</v>
      </c>
      <c r="D2266" s="26" t="s">
        <v>3998</v>
      </c>
      <c r="E2266" s="26" t="s">
        <v>8161</v>
      </c>
      <c r="F2266" s="49"/>
    </row>
    <row r="2267" ht="30" spans="1:6">
      <c r="A2267" s="26">
        <v>20111</v>
      </c>
      <c r="B2267" s="25" t="s">
        <v>8162</v>
      </c>
      <c r="C2267" s="26" t="s">
        <v>3997</v>
      </c>
      <c r="D2267" s="26" t="s">
        <v>4019</v>
      </c>
      <c r="E2267" s="26" t="s">
        <v>8163</v>
      </c>
      <c r="F2267" s="48"/>
    </row>
    <row r="2268" ht="30" spans="1:6">
      <c r="A2268" s="26">
        <v>21127</v>
      </c>
      <c r="B2268" s="25" t="s">
        <v>8164</v>
      </c>
      <c r="C2268" s="26" t="s">
        <v>3997</v>
      </c>
      <c r="D2268" s="26" t="s">
        <v>3998</v>
      </c>
      <c r="E2268" s="26" t="s">
        <v>4103</v>
      </c>
      <c r="F2268" s="49"/>
    </row>
    <row r="2269" ht="30" spans="1:6">
      <c r="A2269" s="26">
        <v>404</v>
      </c>
      <c r="B2269" s="25" t="s">
        <v>8165</v>
      </c>
      <c r="C2269" s="26" t="s">
        <v>4111</v>
      </c>
      <c r="D2269" s="26" t="s">
        <v>3998</v>
      </c>
      <c r="E2269" s="26" t="s">
        <v>8166</v>
      </c>
      <c r="F2269" s="48"/>
    </row>
    <row r="2270" ht="30" spans="1:6">
      <c r="A2270" s="26">
        <v>14151</v>
      </c>
      <c r="B2270" s="25" t="s">
        <v>8167</v>
      </c>
      <c r="C2270" s="26" t="s">
        <v>3997</v>
      </c>
      <c r="D2270" s="26" t="s">
        <v>4008</v>
      </c>
      <c r="E2270" s="26" t="s">
        <v>8168</v>
      </c>
      <c r="F2270" s="49"/>
    </row>
    <row r="2271" ht="30" spans="1:6">
      <c r="A2271" s="26">
        <v>14153</v>
      </c>
      <c r="B2271" s="25" t="s">
        <v>8169</v>
      </c>
      <c r="C2271" s="26" t="s">
        <v>3997</v>
      </c>
      <c r="D2271" s="26" t="s">
        <v>4008</v>
      </c>
      <c r="E2271" s="26" t="s">
        <v>8170</v>
      </c>
      <c r="F2271" s="48"/>
    </row>
    <row r="2272" ht="30" spans="1:6">
      <c r="A2272" s="26">
        <v>14152</v>
      </c>
      <c r="B2272" s="25" t="s">
        <v>8171</v>
      </c>
      <c r="C2272" s="26" t="s">
        <v>3997</v>
      </c>
      <c r="D2272" s="26" t="s">
        <v>4008</v>
      </c>
      <c r="E2272" s="26" t="s">
        <v>8172</v>
      </c>
      <c r="F2272" s="49"/>
    </row>
    <row r="2273" ht="30" spans="1:6">
      <c r="A2273" s="26">
        <v>14154</v>
      </c>
      <c r="B2273" s="25" t="s">
        <v>8173</v>
      </c>
      <c r="C2273" s="26" t="s">
        <v>3997</v>
      </c>
      <c r="D2273" s="26" t="s">
        <v>4008</v>
      </c>
      <c r="E2273" s="26" t="s">
        <v>8174</v>
      </c>
      <c r="F2273" s="48"/>
    </row>
    <row r="2274" ht="45" spans="1:6">
      <c r="A2274" s="26">
        <v>42015</v>
      </c>
      <c r="B2274" s="25" t="s">
        <v>8175</v>
      </c>
      <c r="C2274" s="26" t="s">
        <v>4111</v>
      </c>
      <c r="D2274" s="26" t="s">
        <v>3998</v>
      </c>
      <c r="E2274" s="26" t="s">
        <v>8176</v>
      </c>
      <c r="F2274" s="49"/>
    </row>
    <row r="2275" ht="30" spans="1:6">
      <c r="A2275" s="26">
        <v>3146</v>
      </c>
      <c r="B2275" s="25" t="s">
        <v>8177</v>
      </c>
      <c r="C2275" s="26" t="s">
        <v>3997</v>
      </c>
      <c r="D2275" s="26" t="s">
        <v>4019</v>
      </c>
      <c r="E2275" s="26" t="s">
        <v>8178</v>
      </c>
      <c r="F2275" s="48"/>
    </row>
    <row r="2276" ht="30" spans="1:6">
      <c r="A2276" s="26">
        <v>3143</v>
      </c>
      <c r="B2276" s="25" t="s">
        <v>8179</v>
      </c>
      <c r="C2276" s="26" t="s">
        <v>3997</v>
      </c>
      <c r="D2276" s="26" t="s">
        <v>3998</v>
      </c>
      <c r="E2276" s="26" t="s">
        <v>4335</v>
      </c>
      <c r="F2276" s="49"/>
    </row>
    <row r="2277" ht="30" spans="1:6">
      <c r="A2277" s="26">
        <v>3148</v>
      </c>
      <c r="B2277" s="25" t="s">
        <v>8180</v>
      </c>
      <c r="C2277" s="26" t="s">
        <v>3997</v>
      </c>
      <c r="D2277" s="26" t="s">
        <v>3998</v>
      </c>
      <c r="E2277" s="26" t="s">
        <v>8181</v>
      </c>
      <c r="F2277" s="48"/>
    </row>
    <row r="2278" ht="45" spans="1:6">
      <c r="A2278" s="26">
        <v>4310</v>
      </c>
      <c r="B2278" s="25" t="s">
        <v>8182</v>
      </c>
      <c r="C2278" s="26" t="s">
        <v>3997</v>
      </c>
      <c r="D2278" s="26" t="s">
        <v>3998</v>
      </c>
      <c r="E2278" s="26" t="s">
        <v>8183</v>
      </c>
      <c r="F2278" s="49"/>
    </row>
    <row r="2279" ht="45" spans="1:6">
      <c r="A2279" s="26">
        <v>4311</v>
      </c>
      <c r="B2279" s="25" t="s">
        <v>8184</v>
      </c>
      <c r="C2279" s="26" t="s">
        <v>3997</v>
      </c>
      <c r="D2279" s="26" t="s">
        <v>3998</v>
      </c>
      <c r="E2279" s="26" t="s">
        <v>5987</v>
      </c>
      <c r="F2279" s="48"/>
    </row>
    <row r="2280" ht="45" spans="1:6">
      <c r="A2280" s="26">
        <v>4312</v>
      </c>
      <c r="B2280" s="25" t="s">
        <v>8185</v>
      </c>
      <c r="C2280" s="26" t="s">
        <v>3997</v>
      </c>
      <c r="D2280" s="26" t="s">
        <v>3998</v>
      </c>
      <c r="E2280" s="26" t="s">
        <v>4064</v>
      </c>
      <c r="F2280" s="49"/>
    </row>
    <row r="2281" spans="1:6">
      <c r="A2281" s="26">
        <v>11162</v>
      </c>
      <c r="B2281" s="25" t="s">
        <v>8186</v>
      </c>
      <c r="C2281" s="26" t="s">
        <v>3997</v>
      </c>
      <c r="D2281" s="26" t="s">
        <v>3998</v>
      </c>
      <c r="E2281" s="26" t="s">
        <v>4030</v>
      </c>
      <c r="F2281" s="48"/>
    </row>
    <row r="2282" spans="1:6">
      <c r="A2282" s="26">
        <v>13261</v>
      </c>
      <c r="B2282" s="25" t="s">
        <v>8187</v>
      </c>
      <c r="C2282" s="26" t="s">
        <v>3997</v>
      </c>
      <c r="D2282" s="26" t="s">
        <v>3998</v>
      </c>
      <c r="E2282" s="26" t="s">
        <v>5023</v>
      </c>
      <c r="F2282" s="49"/>
    </row>
    <row r="2283" ht="30" spans="1:6">
      <c r="A2283" s="26">
        <v>3255</v>
      </c>
      <c r="B2283" s="25" t="s">
        <v>8188</v>
      </c>
      <c r="C2283" s="26" t="s">
        <v>3997</v>
      </c>
      <c r="D2283" s="26" t="s">
        <v>3998</v>
      </c>
      <c r="E2283" s="26" t="s">
        <v>8189</v>
      </c>
      <c r="F2283" s="48"/>
    </row>
    <row r="2284" ht="30" spans="1:6">
      <c r="A2284" s="26">
        <v>3254</v>
      </c>
      <c r="B2284" s="25" t="s">
        <v>8190</v>
      </c>
      <c r="C2284" s="26" t="s">
        <v>3997</v>
      </c>
      <c r="D2284" s="26" t="s">
        <v>3998</v>
      </c>
      <c r="E2284" s="26" t="s">
        <v>8191</v>
      </c>
      <c r="F2284" s="49"/>
    </row>
    <row r="2285" ht="30" spans="1:6">
      <c r="A2285" s="26">
        <v>3259</v>
      </c>
      <c r="B2285" s="25" t="s">
        <v>8192</v>
      </c>
      <c r="C2285" s="26" t="s">
        <v>3997</v>
      </c>
      <c r="D2285" s="26" t="s">
        <v>3998</v>
      </c>
      <c r="E2285" s="26" t="s">
        <v>8193</v>
      </c>
      <c r="F2285" s="48"/>
    </row>
    <row r="2286" ht="30" spans="1:6">
      <c r="A2286" s="26">
        <v>3258</v>
      </c>
      <c r="B2286" s="25" t="s">
        <v>8194</v>
      </c>
      <c r="C2286" s="26" t="s">
        <v>3997</v>
      </c>
      <c r="D2286" s="26" t="s">
        <v>3998</v>
      </c>
      <c r="E2286" s="26" t="s">
        <v>4513</v>
      </c>
      <c r="F2286" s="49"/>
    </row>
    <row r="2287" ht="30" spans="1:6">
      <c r="A2287" s="26">
        <v>3251</v>
      </c>
      <c r="B2287" s="25" t="s">
        <v>8195</v>
      </c>
      <c r="C2287" s="26" t="s">
        <v>3997</v>
      </c>
      <c r="D2287" s="26" t="s">
        <v>3998</v>
      </c>
      <c r="E2287" s="26" t="s">
        <v>8196</v>
      </c>
      <c r="F2287" s="48"/>
    </row>
    <row r="2288" ht="30" spans="1:6">
      <c r="A2288" s="26">
        <v>3256</v>
      </c>
      <c r="B2288" s="25" t="s">
        <v>8197</v>
      </c>
      <c r="C2288" s="26" t="s">
        <v>3997</v>
      </c>
      <c r="D2288" s="26" t="s">
        <v>3998</v>
      </c>
      <c r="E2288" s="26" t="s">
        <v>8198</v>
      </c>
      <c r="F2288" s="49"/>
    </row>
    <row r="2289" ht="30" spans="1:6">
      <c r="A2289" s="26">
        <v>3261</v>
      </c>
      <c r="B2289" s="25" t="s">
        <v>8199</v>
      </c>
      <c r="C2289" s="26" t="s">
        <v>3997</v>
      </c>
      <c r="D2289" s="26" t="s">
        <v>3998</v>
      </c>
      <c r="E2289" s="26" t="s">
        <v>8200</v>
      </c>
      <c r="F2289" s="48"/>
    </row>
    <row r="2290" ht="30" spans="1:6">
      <c r="A2290" s="26">
        <v>3260</v>
      </c>
      <c r="B2290" s="25" t="s">
        <v>8201</v>
      </c>
      <c r="C2290" s="26" t="s">
        <v>3997</v>
      </c>
      <c r="D2290" s="26" t="s">
        <v>3998</v>
      </c>
      <c r="E2290" s="26" t="s">
        <v>8202</v>
      </c>
      <c r="F2290" s="49"/>
    </row>
    <row r="2291" ht="30" spans="1:6">
      <c r="A2291" s="26">
        <v>3272</v>
      </c>
      <c r="B2291" s="25" t="s">
        <v>8203</v>
      </c>
      <c r="C2291" s="26" t="s">
        <v>3997</v>
      </c>
      <c r="D2291" s="26" t="s">
        <v>3998</v>
      </c>
      <c r="E2291" s="26" t="s">
        <v>8204</v>
      </c>
      <c r="F2291" s="48"/>
    </row>
    <row r="2292" ht="30" spans="1:6">
      <c r="A2292" s="26">
        <v>3265</v>
      </c>
      <c r="B2292" s="25" t="s">
        <v>8205</v>
      </c>
      <c r="C2292" s="26" t="s">
        <v>3997</v>
      </c>
      <c r="D2292" s="26" t="s">
        <v>3998</v>
      </c>
      <c r="E2292" s="26" t="s">
        <v>8206</v>
      </c>
      <c r="F2292" s="49"/>
    </row>
    <row r="2293" ht="30" spans="1:6">
      <c r="A2293" s="26">
        <v>3262</v>
      </c>
      <c r="B2293" s="25" t="s">
        <v>8207</v>
      </c>
      <c r="C2293" s="26" t="s">
        <v>3997</v>
      </c>
      <c r="D2293" s="26" t="s">
        <v>3998</v>
      </c>
      <c r="E2293" s="26" t="s">
        <v>5632</v>
      </c>
      <c r="F2293" s="48"/>
    </row>
    <row r="2294" ht="30" spans="1:6">
      <c r="A2294" s="26">
        <v>3264</v>
      </c>
      <c r="B2294" s="25" t="s">
        <v>8208</v>
      </c>
      <c r="C2294" s="26" t="s">
        <v>3997</v>
      </c>
      <c r="D2294" s="26" t="s">
        <v>3998</v>
      </c>
      <c r="E2294" s="26" t="s">
        <v>5975</v>
      </c>
      <c r="F2294" s="49"/>
    </row>
    <row r="2295" ht="30" spans="1:6">
      <c r="A2295" s="26">
        <v>3267</v>
      </c>
      <c r="B2295" s="25" t="s">
        <v>8209</v>
      </c>
      <c r="C2295" s="26" t="s">
        <v>3997</v>
      </c>
      <c r="D2295" s="26" t="s">
        <v>3998</v>
      </c>
      <c r="E2295" s="26" t="s">
        <v>8210</v>
      </c>
      <c r="F2295" s="48"/>
    </row>
    <row r="2296" ht="30" spans="1:6">
      <c r="A2296" s="26">
        <v>3266</v>
      </c>
      <c r="B2296" s="25" t="s">
        <v>8211</v>
      </c>
      <c r="C2296" s="26" t="s">
        <v>3997</v>
      </c>
      <c r="D2296" s="26" t="s">
        <v>3998</v>
      </c>
      <c r="E2296" s="26" t="s">
        <v>8212</v>
      </c>
      <c r="F2296" s="49"/>
    </row>
    <row r="2297" ht="30" spans="1:6">
      <c r="A2297" s="26">
        <v>3263</v>
      </c>
      <c r="B2297" s="25" t="s">
        <v>8213</v>
      </c>
      <c r="C2297" s="26" t="s">
        <v>3997</v>
      </c>
      <c r="D2297" s="26" t="s">
        <v>3998</v>
      </c>
      <c r="E2297" s="26" t="s">
        <v>8214</v>
      </c>
      <c r="F2297" s="48"/>
    </row>
    <row r="2298" ht="30" spans="1:6">
      <c r="A2298" s="26">
        <v>3268</v>
      </c>
      <c r="B2298" s="25" t="s">
        <v>8215</v>
      </c>
      <c r="C2298" s="26" t="s">
        <v>3997</v>
      </c>
      <c r="D2298" s="26" t="s">
        <v>3998</v>
      </c>
      <c r="E2298" s="26" t="s">
        <v>8216</v>
      </c>
      <c r="F2298" s="49"/>
    </row>
    <row r="2299" ht="30" spans="1:6">
      <c r="A2299" s="26">
        <v>3271</v>
      </c>
      <c r="B2299" s="25" t="s">
        <v>8217</v>
      </c>
      <c r="C2299" s="26" t="s">
        <v>3997</v>
      </c>
      <c r="D2299" s="26" t="s">
        <v>3998</v>
      </c>
      <c r="E2299" s="26" t="s">
        <v>8218</v>
      </c>
      <c r="F2299" s="48"/>
    </row>
    <row r="2300" ht="30" spans="1:6">
      <c r="A2300" s="26">
        <v>3270</v>
      </c>
      <c r="B2300" s="25" t="s">
        <v>8219</v>
      </c>
      <c r="C2300" s="26" t="s">
        <v>3997</v>
      </c>
      <c r="D2300" s="26" t="s">
        <v>3998</v>
      </c>
      <c r="E2300" s="26" t="s">
        <v>8220</v>
      </c>
      <c r="F2300" s="49"/>
    </row>
    <row r="2301" ht="60" spans="1:6">
      <c r="A2301" s="26">
        <v>3275</v>
      </c>
      <c r="B2301" s="25" t="s">
        <v>8221</v>
      </c>
      <c r="C2301" s="26" t="s">
        <v>4007</v>
      </c>
      <c r="D2301" s="26" t="s">
        <v>3998</v>
      </c>
      <c r="E2301" s="26" t="s">
        <v>8222</v>
      </c>
      <c r="F2301" s="48"/>
    </row>
    <row r="2302" ht="75" spans="1:6">
      <c r="A2302" s="26">
        <v>39512</v>
      </c>
      <c r="B2302" s="25" t="s">
        <v>8223</v>
      </c>
      <c r="C2302" s="26" t="s">
        <v>4007</v>
      </c>
      <c r="D2302" s="26" t="s">
        <v>3998</v>
      </c>
      <c r="E2302" s="26" t="s">
        <v>8224</v>
      </c>
      <c r="F2302" s="49"/>
    </row>
    <row r="2303" ht="75" spans="1:6">
      <c r="A2303" s="26">
        <v>39511</v>
      </c>
      <c r="B2303" s="25" t="s">
        <v>8225</v>
      </c>
      <c r="C2303" s="26" t="s">
        <v>4007</v>
      </c>
      <c r="D2303" s="26" t="s">
        <v>3998</v>
      </c>
      <c r="E2303" s="26" t="s">
        <v>8226</v>
      </c>
      <c r="F2303" s="48"/>
    </row>
    <row r="2304" ht="75" spans="1:6">
      <c r="A2304" s="26">
        <v>39513</v>
      </c>
      <c r="B2304" s="25" t="s">
        <v>8227</v>
      </c>
      <c r="C2304" s="26" t="s">
        <v>4007</v>
      </c>
      <c r="D2304" s="26" t="s">
        <v>3998</v>
      </c>
      <c r="E2304" s="26" t="s">
        <v>8228</v>
      </c>
      <c r="F2304" s="49"/>
    </row>
    <row r="2305" ht="60" spans="1:6">
      <c r="A2305" s="26">
        <v>3286</v>
      </c>
      <c r="B2305" s="25" t="s">
        <v>8229</v>
      </c>
      <c r="C2305" s="26" t="s">
        <v>4007</v>
      </c>
      <c r="D2305" s="26" t="s">
        <v>4008</v>
      </c>
      <c r="E2305" s="26" t="s">
        <v>8230</v>
      </c>
      <c r="F2305" s="48"/>
    </row>
    <row r="2306" ht="60" spans="1:6">
      <c r="A2306" s="26">
        <v>3287</v>
      </c>
      <c r="B2306" s="25" t="s">
        <v>8231</v>
      </c>
      <c r="C2306" s="26" t="s">
        <v>4007</v>
      </c>
      <c r="D2306" s="26" t="s">
        <v>4008</v>
      </c>
      <c r="E2306" s="26" t="s">
        <v>8232</v>
      </c>
      <c r="F2306" s="49"/>
    </row>
    <row r="2307" ht="45" spans="1:6">
      <c r="A2307" s="26">
        <v>3283</v>
      </c>
      <c r="B2307" s="25" t="s">
        <v>8233</v>
      </c>
      <c r="C2307" s="26" t="s">
        <v>4007</v>
      </c>
      <c r="D2307" s="26" t="s">
        <v>4008</v>
      </c>
      <c r="E2307" s="26" t="s">
        <v>8234</v>
      </c>
      <c r="F2307" s="48"/>
    </row>
    <row r="2308" ht="45" spans="1:6">
      <c r="A2308" s="26">
        <v>11587</v>
      </c>
      <c r="B2308" s="25" t="s">
        <v>8235</v>
      </c>
      <c r="C2308" s="26" t="s">
        <v>4007</v>
      </c>
      <c r="D2308" s="26" t="s">
        <v>3998</v>
      </c>
      <c r="E2308" s="26" t="s">
        <v>8236</v>
      </c>
      <c r="F2308" s="49"/>
    </row>
    <row r="2309" ht="45" spans="1:6">
      <c r="A2309" s="26">
        <v>36225</v>
      </c>
      <c r="B2309" s="25" t="s">
        <v>8237</v>
      </c>
      <c r="C2309" s="26" t="s">
        <v>4007</v>
      </c>
      <c r="D2309" s="26" t="s">
        <v>3998</v>
      </c>
      <c r="E2309" s="26" t="s">
        <v>8238</v>
      </c>
      <c r="F2309" s="48"/>
    </row>
    <row r="2310" ht="45" spans="1:6">
      <c r="A2310" s="26">
        <v>36230</v>
      </c>
      <c r="B2310" s="25" t="s">
        <v>8239</v>
      </c>
      <c r="C2310" s="26" t="s">
        <v>4007</v>
      </c>
      <c r="D2310" s="26" t="s">
        <v>4019</v>
      </c>
      <c r="E2310" s="26" t="s">
        <v>8240</v>
      </c>
      <c r="F2310" s="49"/>
    </row>
    <row r="2311" ht="45" spans="1:6">
      <c r="A2311" s="26">
        <v>36238</v>
      </c>
      <c r="B2311" s="25" t="s">
        <v>8241</v>
      </c>
      <c r="C2311" s="26" t="s">
        <v>4007</v>
      </c>
      <c r="D2311" s="26" t="s">
        <v>3998</v>
      </c>
      <c r="E2311" s="26" t="s">
        <v>8242</v>
      </c>
      <c r="F2311" s="48"/>
    </row>
    <row r="2312" ht="30" spans="1:6">
      <c r="A2312" s="26">
        <v>11887</v>
      </c>
      <c r="B2312" s="25" t="s">
        <v>8243</v>
      </c>
      <c r="C2312" s="26" t="s">
        <v>3997</v>
      </c>
      <c r="D2312" s="26" t="s">
        <v>4008</v>
      </c>
      <c r="E2312" s="26" t="s">
        <v>8244</v>
      </c>
      <c r="F2312" s="49"/>
    </row>
    <row r="2313" ht="30" spans="1:6">
      <c r="A2313" s="26">
        <v>11883</v>
      </c>
      <c r="B2313" s="25" t="s">
        <v>8245</v>
      </c>
      <c r="C2313" s="26" t="s">
        <v>3997</v>
      </c>
      <c r="D2313" s="26" t="s">
        <v>4008</v>
      </c>
      <c r="E2313" s="26" t="s">
        <v>8246</v>
      </c>
      <c r="F2313" s="48"/>
    </row>
    <row r="2314" ht="30" spans="1:6">
      <c r="A2314" s="26">
        <v>11884</v>
      </c>
      <c r="B2314" s="25" t="s">
        <v>8247</v>
      </c>
      <c r="C2314" s="26" t="s">
        <v>3997</v>
      </c>
      <c r="D2314" s="26" t="s">
        <v>4008</v>
      </c>
      <c r="E2314" s="26" t="s">
        <v>8248</v>
      </c>
      <c r="F2314" s="49"/>
    </row>
    <row r="2315" ht="30" spans="1:6">
      <c r="A2315" s="26">
        <v>11885</v>
      </c>
      <c r="B2315" s="25" t="s">
        <v>8249</v>
      </c>
      <c r="C2315" s="26" t="s">
        <v>3997</v>
      </c>
      <c r="D2315" s="26" t="s">
        <v>4008</v>
      </c>
      <c r="E2315" s="26" t="s">
        <v>8250</v>
      </c>
      <c r="F2315" s="48"/>
    </row>
    <row r="2316" ht="30" spans="1:6">
      <c r="A2316" s="26">
        <v>11886</v>
      </c>
      <c r="B2316" s="25" t="s">
        <v>8251</v>
      </c>
      <c r="C2316" s="26" t="s">
        <v>3997</v>
      </c>
      <c r="D2316" s="26" t="s">
        <v>4008</v>
      </c>
      <c r="E2316" s="26" t="s">
        <v>8252</v>
      </c>
      <c r="F2316" s="49"/>
    </row>
    <row r="2317" ht="30" spans="1:6">
      <c r="A2317" s="26">
        <v>11888</v>
      </c>
      <c r="B2317" s="25" t="s">
        <v>8253</v>
      </c>
      <c r="C2317" s="26" t="s">
        <v>3997</v>
      </c>
      <c r="D2317" s="26" t="s">
        <v>4008</v>
      </c>
      <c r="E2317" s="26" t="s">
        <v>8254</v>
      </c>
      <c r="F2317" s="48"/>
    </row>
    <row r="2318" ht="30" spans="1:6">
      <c r="A2318" s="26">
        <v>3277</v>
      </c>
      <c r="B2318" s="25" t="s">
        <v>8255</v>
      </c>
      <c r="C2318" s="26" t="s">
        <v>3997</v>
      </c>
      <c r="D2318" s="26" t="s">
        <v>4008</v>
      </c>
      <c r="E2318" s="26" t="s">
        <v>8256</v>
      </c>
      <c r="F2318" s="49"/>
    </row>
    <row r="2319" ht="30" spans="1:6">
      <c r="A2319" s="26">
        <v>3281</v>
      </c>
      <c r="B2319" s="25" t="s">
        <v>8257</v>
      </c>
      <c r="C2319" s="26" t="s">
        <v>3997</v>
      </c>
      <c r="D2319" s="26" t="s">
        <v>4008</v>
      </c>
      <c r="E2319" s="26" t="s">
        <v>8258</v>
      </c>
      <c r="F2319" s="48"/>
    </row>
    <row r="2320" ht="75" spans="1:6">
      <c r="A2320" s="26">
        <v>39363</v>
      </c>
      <c r="B2320" s="25" t="s">
        <v>8259</v>
      </c>
      <c r="C2320" s="26" t="s">
        <v>3997</v>
      </c>
      <c r="D2320" s="26" t="s">
        <v>3998</v>
      </c>
      <c r="E2320" s="26" t="s">
        <v>8260</v>
      </c>
      <c r="F2320" s="49"/>
    </row>
    <row r="2321" ht="75" spans="1:6">
      <c r="A2321" s="26">
        <v>39361</v>
      </c>
      <c r="B2321" s="25" t="s">
        <v>8261</v>
      </c>
      <c r="C2321" s="26" t="s">
        <v>3997</v>
      </c>
      <c r="D2321" s="26" t="s">
        <v>3998</v>
      </c>
      <c r="E2321" s="26" t="s">
        <v>8262</v>
      </c>
      <c r="F2321" s="48"/>
    </row>
    <row r="2322" ht="75" spans="1:6">
      <c r="A2322" s="26">
        <v>39362</v>
      </c>
      <c r="B2322" s="25" t="s">
        <v>8263</v>
      </c>
      <c r="C2322" s="26" t="s">
        <v>3997</v>
      </c>
      <c r="D2322" s="26" t="s">
        <v>3998</v>
      </c>
      <c r="E2322" s="26" t="s">
        <v>8264</v>
      </c>
      <c r="F2322" s="49"/>
    </row>
    <row r="2323" ht="75" spans="1:6">
      <c r="A2323" s="26">
        <v>39364</v>
      </c>
      <c r="B2323" s="25" t="s">
        <v>8265</v>
      </c>
      <c r="C2323" s="26" t="s">
        <v>3997</v>
      </c>
      <c r="D2323" s="26" t="s">
        <v>3998</v>
      </c>
      <c r="E2323" s="26" t="s">
        <v>8266</v>
      </c>
      <c r="F2323" s="48"/>
    </row>
    <row r="2324" ht="45" spans="1:6">
      <c r="A2324" s="26">
        <v>14576</v>
      </c>
      <c r="B2324" s="25" t="s">
        <v>8267</v>
      </c>
      <c r="C2324" s="26" t="s">
        <v>3997</v>
      </c>
      <c r="D2324" s="26" t="s">
        <v>4008</v>
      </c>
      <c r="E2324" s="26" t="s">
        <v>8268</v>
      </c>
      <c r="F2324" s="49"/>
    </row>
    <row r="2325" ht="30" spans="1:6">
      <c r="A2325" s="26">
        <v>13877</v>
      </c>
      <c r="B2325" s="25" t="s">
        <v>8269</v>
      </c>
      <c r="C2325" s="26" t="s">
        <v>3997</v>
      </c>
      <c r="D2325" s="26" t="s">
        <v>4008</v>
      </c>
      <c r="E2325" s="26" t="s">
        <v>8270</v>
      </c>
      <c r="F2325" s="48"/>
    </row>
    <row r="2326" ht="30" spans="1:6">
      <c r="A2326" s="26">
        <v>7307</v>
      </c>
      <c r="B2326" s="25" t="s">
        <v>8271</v>
      </c>
      <c r="C2326" s="26" t="s">
        <v>4121</v>
      </c>
      <c r="D2326" s="26" t="s">
        <v>3998</v>
      </c>
      <c r="E2326" s="26" t="s">
        <v>8272</v>
      </c>
      <c r="F2326" s="49"/>
    </row>
    <row r="2327" spans="1:6">
      <c r="A2327" s="26">
        <v>38122</v>
      </c>
      <c r="B2327" s="25" t="s">
        <v>8273</v>
      </c>
      <c r="C2327" s="26" t="s">
        <v>4121</v>
      </c>
      <c r="D2327" s="26" t="s">
        <v>3998</v>
      </c>
      <c r="E2327" s="26" t="s">
        <v>8274</v>
      </c>
      <c r="F2327" s="48"/>
    </row>
    <row r="2328" ht="30" spans="1:6">
      <c r="A2328" s="26">
        <v>6086</v>
      </c>
      <c r="B2328" s="25" t="s">
        <v>8275</v>
      </c>
      <c r="C2328" s="26" t="s">
        <v>8276</v>
      </c>
      <c r="D2328" s="26" t="s">
        <v>3998</v>
      </c>
      <c r="E2328" s="26" t="s">
        <v>8277</v>
      </c>
      <c r="F2328" s="49"/>
    </row>
    <row r="2329" ht="45" spans="1:6">
      <c r="A2329" s="26">
        <v>38633</v>
      </c>
      <c r="B2329" s="25" t="s">
        <v>8278</v>
      </c>
      <c r="C2329" s="26" t="s">
        <v>3997</v>
      </c>
      <c r="D2329" s="26" t="s">
        <v>4008</v>
      </c>
      <c r="E2329" s="26" t="s">
        <v>8279</v>
      </c>
      <c r="F2329" s="48"/>
    </row>
    <row r="2330" ht="60" spans="1:6">
      <c r="A2330" s="26">
        <v>12344</v>
      </c>
      <c r="B2330" s="25" t="s">
        <v>8280</v>
      </c>
      <c r="C2330" s="26" t="s">
        <v>3997</v>
      </c>
      <c r="D2330" s="26" t="s">
        <v>4008</v>
      </c>
      <c r="E2330" s="26" t="s">
        <v>8281</v>
      </c>
      <c r="F2330" s="49"/>
    </row>
    <row r="2331" ht="60" spans="1:6">
      <c r="A2331" s="26">
        <v>12343</v>
      </c>
      <c r="B2331" s="25" t="s">
        <v>8282</v>
      </c>
      <c r="C2331" s="26" t="s">
        <v>3997</v>
      </c>
      <c r="D2331" s="26" t="s">
        <v>4008</v>
      </c>
      <c r="E2331" s="26" t="s">
        <v>4078</v>
      </c>
      <c r="F2331" s="48"/>
    </row>
    <row r="2332" ht="45" spans="1:6">
      <c r="A2332" s="26">
        <v>3295</v>
      </c>
      <c r="B2332" s="25" t="s">
        <v>8283</v>
      </c>
      <c r="C2332" s="26" t="s">
        <v>3997</v>
      </c>
      <c r="D2332" s="26" t="s">
        <v>4008</v>
      </c>
      <c r="E2332" s="26" t="s">
        <v>6773</v>
      </c>
      <c r="F2332" s="49"/>
    </row>
    <row r="2333" ht="45" spans="1:6">
      <c r="A2333" s="26">
        <v>3302</v>
      </c>
      <c r="B2333" s="25" t="s">
        <v>8284</v>
      </c>
      <c r="C2333" s="26" t="s">
        <v>3997</v>
      </c>
      <c r="D2333" s="26" t="s">
        <v>4008</v>
      </c>
      <c r="E2333" s="26" t="s">
        <v>8285</v>
      </c>
      <c r="F2333" s="48"/>
    </row>
    <row r="2334" ht="45" spans="1:6">
      <c r="A2334" s="26">
        <v>3297</v>
      </c>
      <c r="B2334" s="25" t="s">
        <v>8286</v>
      </c>
      <c r="C2334" s="26" t="s">
        <v>3997</v>
      </c>
      <c r="D2334" s="26" t="s">
        <v>4008</v>
      </c>
      <c r="E2334" s="26" t="s">
        <v>8287</v>
      </c>
      <c r="F2334" s="49"/>
    </row>
    <row r="2335" ht="45" spans="1:6">
      <c r="A2335" s="26">
        <v>3294</v>
      </c>
      <c r="B2335" s="25" t="s">
        <v>8288</v>
      </c>
      <c r="C2335" s="26" t="s">
        <v>3997</v>
      </c>
      <c r="D2335" s="26" t="s">
        <v>4008</v>
      </c>
      <c r="E2335" s="26" t="s">
        <v>4363</v>
      </c>
      <c r="F2335" s="48"/>
    </row>
    <row r="2336" ht="45" spans="1:6">
      <c r="A2336" s="26">
        <v>3292</v>
      </c>
      <c r="B2336" s="25" t="s">
        <v>8289</v>
      </c>
      <c r="C2336" s="26" t="s">
        <v>3997</v>
      </c>
      <c r="D2336" s="26" t="s">
        <v>4008</v>
      </c>
      <c r="E2336" s="26" t="s">
        <v>8290</v>
      </c>
      <c r="F2336" s="49"/>
    </row>
    <row r="2337" ht="45" spans="1:6">
      <c r="A2337" s="26">
        <v>3298</v>
      </c>
      <c r="B2337" s="25" t="s">
        <v>8291</v>
      </c>
      <c r="C2337" s="26" t="s">
        <v>3997</v>
      </c>
      <c r="D2337" s="26" t="s">
        <v>4008</v>
      </c>
      <c r="E2337" s="26" t="s">
        <v>8292</v>
      </c>
      <c r="F2337" s="48"/>
    </row>
    <row r="2338" ht="45" spans="1:6">
      <c r="A2338" s="26">
        <v>11596</v>
      </c>
      <c r="B2338" s="25" t="s">
        <v>8293</v>
      </c>
      <c r="C2338" s="26" t="s">
        <v>3997</v>
      </c>
      <c r="D2338" s="26" t="s">
        <v>4008</v>
      </c>
      <c r="E2338" s="26" t="s">
        <v>8294</v>
      </c>
      <c r="F2338" s="49"/>
    </row>
    <row r="2339" ht="60" spans="1:6">
      <c r="A2339" s="26">
        <v>34802</v>
      </c>
      <c r="B2339" s="25" t="s">
        <v>8295</v>
      </c>
      <c r="C2339" s="26" t="s">
        <v>3997</v>
      </c>
      <c r="D2339" s="26" t="s">
        <v>4008</v>
      </c>
      <c r="E2339" s="26" t="s">
        <v>8296</v>
      </c>
      <c r="F2339" s="48"/>
    </row>
    <row r="2340" ht="60" spans="1:6">
      <c r="A2340" s="26">
        <v>11588</v>
      </c>
      <c r="B2340" s="25" t="s">
        <v>8297</v>
      </c>
      <c r="C2340" s="26" t="s">
        <v>3997</v>
      </c>
      <c r="D2340" s="26" t="s">
        <v>4008</v>
      </c>
      <c r="E2340" s="26" t="s">
        <v>8298</v>
      </c>
      <c r="F2340" s="49"/>
    </row>
    <row r="2341" ht="60" spans="1:6">
      <c r="A2341" s="26">
        <v>34383</v>
      </c>
      <c r="B2341" s="25" t="s">
        <v>8299</v>
      </c>
      <c r="C2341" s="26" t="s">
        <v>3997</v>
      </c>
      <c r="D2341" s="26" t="s">
        <v>4008</v>
      </c>
      <c r="E2341" s="26" t="s">
        <v>8300</v>
      </c>
      <c r="F2341" s="48"/>
    </row>
    <row r="2342" ht="45" spans="1:6">
      <c r="A2342" s="26">
        <v>40451</v>
      </c>
      <c r="B2342" s="25" t="s">
        <v>8301</v>
      </c>
      <c r="C2342" s="26" t="s">
        <v>4007</v>
      </c>
      <c r="D2342" s="26" t="s">
        <v>4008</v>
      </c>
      <c r="E2342" s="26" t="s">
        <v>8302</v>
      </c>
      <c r="F2342" s="49"/>
    </row>
    <row r="2343" ht="45" spans="1:6">
      <c r="A2343" s="26">
        <v>40453</v>
      </c>
      <c r="B2343" s="25" t="s">
        <v>8303</v>
      </c>
      <c r="C2343" s="26" t="s">
        <v>4007</v>
      </c>
      <c r="D2343" s="26" t="s">
        <v>4008</v>
      </c>
      <c r="E2343" s="26" t="s">
        <v>8304</v>
      </c>
      <c r="F2343" s="48"/>
    </row>
    <row r="2344" ht="45" spans="1:6">
      <c r="A2344" s="26">
        <v>40452</v>
      </c>
      <c r="B2344" s="25" t="s">
        <v>8305</v>
      </c>
      <c r="C2344" s="26" t="s">
        <v>4007</v>
      </c>
      <c r="D2344" s="26" t="s">
        <v>4008</v>
      </c>
      <c r="E2344" s="26" t="s">
        <v>8306</v>
      </c>
      <c r="F2344" s="49"/>
    </row>
    <row r="2345" ht="45" spans="1:6">
      <c r="A2345" s="26">
        <v>11594</v>
      </c>
      <c r="B2345" s="25" t="s">
        <v>8307</v>
      </c>
      <c r="C2345" s="26" t="s">
        <v>3997</v>
      </c>
      <c r="D2345" s="26" t="s">
        <v>4008</v>
      </c>
      <c r="E2345" s="26" t="s">
        <v>8308</v>
      </c>
      <c r="F2345" s="48"/>
    </row>
    <row r="2346" ht="30" spans="1:6">
      <c r="A2346" s="26">
        <v>3311</v>
      </c>
      <c r="B2346" s="25" t="s">
        <v>8309</v>
      </c>
      <c r="C2346" s="26" t="s">
        <v>4018</v>
      </c>
      <c r="D2346" s="26" t="s">
        <v>4008</v>
      </c>
      <c r="E2346" s="26" t="s">
        <v>8308</v>
      </c>
      <c r="F2346" s="49"/>
    </row>
    <row r="2347" ht="30" spans="1:6">
      <c r="A2347" s="26">
        <v>11599</v>
      </c>
      <c r="B2347" s="25" t="s">
        <v>8310</v>
      </c>
      <c r="C2347" s="26" t="s">
        <v>3997</v>
      </c>
      <c r="D2347" s="26" t="s">
        <v>4008</v>
      </c>
      <c r="E2347" s="26" t="s">
        <v>8311</v>
      </c>
      <c r="F2347" s="48"/>
    </row>
    <row r="2348" ht="45" spans="1:6">
      <c r="A2348" s="26">
        <v>11593</v>
      </c>
      <c r="B2348" s="25" t="s">
        <v>8312</v>
      </c>
      <c r="C2348" s="26" t="s">
        <v>3997</v>
      </c>
      <c r="D2348" s="26" t="s">
        <v>4008</v>
      </c>
      <c r="E2348" s="26" t="s">
        <v>8313</v>
      </c>
      <c r="F2348" s="49"/>
    </row>
    <row r="2349" ht="30" spans="1:6">
      <c r="A2349" s="26">
        <v>3314</v>
      </c>
      <c r="B2349" s="25" t="s">
        <v>8314</v>
      </c>
      <c r="C2349" s="26" t="s">
        <v>4018</v>
      </c>
      <c r="D2349" s="26" t="s">
        <v>4008</v>
      </c>
      <c r="E2349" s="26" t="s">
        <v>8315</v>
      </c>
      <c r="F2349" s="48"/>
    </row>
    <row r="2350" ht="45" spans="1:6">
      <c r="A2350" s="26">
        <v>11597</v>
      </c>
      <c r="B2350" s="25" t="s">
        <v>8316</v>
      </c>
      <c r="C2350" s="26" t="s">
        <v>3997</v>
      </c>
      <c r="D2350" s="26" t="s">
        <v>4008</v>
      </c>
      <c r="E2350" s="26" t="s">
        <v>8317</v>
      </c>
      <c r="F2350" s="49"/>
    </row>
    <row r="2351" ht="30" spans="1:6">
      <c r="A2351" s="26">
        <v>3309</v>
      </c>
      <c r="B2351" s="25" t="s">
        <v>8318</v>
      </c>
      <c r="C2351" s="26" t="s">
        <v>4018</v>
      </c>
      <c r="D2351" s="26" t="s">
        <v>4008</v>
      </c>
      <c r="E2351" s="26" t="s">
        <v>8294</v>
      </c>
      <c r="F2351" s="48"/>
    </row>
    <row r="2352" ht="60" spans="1:6">
      <c r="A2352" s="26">
        <v>34612</v>
      </c>
      <c r="B2352" s="25" t="s">
        <v>8319</v>
      </c>
      <c r="C2352" s="26" t="s">
        <v>3997</v>
      </c>
      <c r="D2352" s="26" t="s">
        <v>4008</v>
      </c>
      <c r="E2352" s="26" t="s">
        <v>8320</v>
      </c>
      <c r="F2352" s="49"/>
    </row>
    <row r="2353" ht="60" spans="1:6">
      <c r="A2353" s="26">
        <v>34635</v>
      </c>
      <c r="B2353" s="25" t="s">
        <v>8321</v>
      </c>
      <c r="C2353" s="26" t="s">
        <v>3997</v>
      </c>
      <c r="D2353" s="26" t="s">
        <v>4008</v>
      </c>
      <c r="E2353" s="26" t="s">
        <v>8322</v>
      </c>
      <c r="F2353" s="48"/>
    </row>
    <row r="2354" ht="60" spans="1:6">
      <c r="A2354" s="26">
        <v>34633</v>
      </c>
      <c r="B2354" s="25" t="s">
        <v>8323</v>
      </c>
      <c r="C2354" s="26" t="s">
        <v>3997</v>
      </c>
      <c r="D2354" s="26" t="s">
        <v>4008</v>
      </c>
      <c r="E2354" s="26" t="s">
        <v>8324</v>
      </c>
      <c r="F2354" s="49"/>
    </row>
    <row r="2355" ht="60" spans="1:6">
      <c r="A2355" s="26">
        <v>40440</v>
      </c>
      <c r="B2355" s="25" t="s">
        <v>8325</v>
      </c>
      <c r="C2355" s="26" t="s">
        <v>4018</v>
      </c>
      <c r="D2355" s="26" t="s">
        <v>4008</v>
      </c>
      <c r="E2355" s="26" t="s">
        <v>8326</v>
      </c>
      <c r="F2355" s="48"/>
    </row>
    <row r="2356" ht="60" spans="1:6">
      <c r="A2356" s="26">
        <v>40441</v>
      </c>
      <c r="B2356" s="25" t="s">
        <v>8327</v>
      </c>
      <c r="C2356" s="26" t="s">
        <v>4018</v>
      </c>
      <c r="D2356" s="26" t="s">
        <v>4008</v>
      </c>
      <c r="E2356" s="26" t="s">
        <v>8328</v>
      </c>
      <c r="F2356" s="49"/>
    </row>
    <row r="2357" ht="60" spans="1:6">
      <c r="A2357" s="26">
        <v>40449</v>
      </c>
      <c r="B2357" s="25" t="s">
        <v>8329</v>
      </c>
      <c r="C2357" s="26" t="s">
        <v>4018</v>
      </c>
      <c r="D2357" s="26" t="s">
        <v>4008</v>
      </c>
      <c r="E2357" s="26" t="s">
        <v>8330</v>
      </c>
      <c r="F2357" s="48"/>
    </row>
    <row r="2358" ht="45" spans="1:6">
      <c r="A2358" s="26">
        <v>34800</v>
      </c>
      <c r="B2358" s="25" t="s">
        <v>8331</v>
      </c>
      <c r="C2358" s="26" t="s">
        <v>4018</v>
      </c>
      <c r="D2358" s="26" t="s">
        <v>4008</v>
      </c>
      <c r="E2358" s="26" t="s">
        <v>8332</v>
      </c>
      <c r="F2358" s="49"/>
    </row>
    <row r="2359" ht="45" spans="1:6">
      <c r="A2359" s="26">
        <v>11592</v>
      </c>
      <c r="B2359" s="25" t="s">
        <v>8333</v>
      </c>
      <c r="C2359" s="26" t="s">
        <v>3997</v>
      </c>
      <c r="D2359" s="26" t="s">
        <v>4008</v>
      </c>
      <c r="E2359" s="26" t="s">
        <v>8315</v>
      </c>
      <c r="F2359" s="48"/>
    </row>
    <row r="2360" ht="45" spans="1:6">
      <c r="A2360" s="26">
        <v>40438</v>
      </c>
      <c r="B2360" s="25" t="s">
        <v>8334</v>
      </c>
      <c r="C2360" s="26" t="s">
        <v>4018</v>
      </c>
      <c r="D2360" s="26" t="s">
        <v>4008</v>
      </c>
      <c r="E2360" s="26" t="s">
        <v>8335</v>
      </c>
      <c r="F2360" s="49"/>
    </row>
    <row r="2361" ht="45" spans="1:6">
      <c r="A2361" s="26">
        <v>40436</v>
      </c>
      <c r="B2361" s="25" t="s">
        <v>8336</v>
      </c>
      <c r="C2361" s="26" t="s">
        <v>4018</v>
      </c>
      <c r="D2361" s="26" t="s">
        <v>4008</v>
      </c>
      <c r="E2361" s="26" t="s">
        <v>8337</v>
      </c>
      <c r="F2361" s="48"/>
    </row>
    <row r="2362" ht="60" spans="1:6">
      <c r="A2362" s="26">
        <v>4315</v>
      </c>
      <c r="B2362" s="25" t="s">
        <v>8338</v>
      </c>
      <c r="C2362" s="26" t="s">
        <v>3997</v>
      </c>
      <c r="D2362" s="26" t="s">
        <v>3998</v>
      </c>
      <c r="E2362" s="26" t="s">
        <v>8339</v>
      </c>
      <c r="F2362" s="49"/>
    </row>
    <row r="2363" ht="30" spans="1:6">
      <c r="A2363" s="26">
        <v>42482</v>
      </c>
      <c r="B2363" s="25" t="s">
        <v>8340</v>
      </c>
      <c r="C2363" s="26" t="s">
        <v>3997</v>
      </c>
      <c r="D2363" s="26" t="s">
        <v>3998</v>
      </c>
      <c r="E2363" s="26" t="s">
        <v>4681</v>
      </c>
      <c r="F2363" s="48"/>
    </row>
    <row r="2364" ht="30" spans="1:6">
      <c r="A2364" s="26">
        <v>402</v>
      </c>
      <c r="B2364" s="25" t="s">
        <v>8341</v>
      </c>
      <c r="C2364" s="26" t="s">
        <v>3997</v>
      </c>
      <c r="D2364" s="26" t="s">
        <v>4008</v>
      </c>
      <c r="E2364" s="26" t="s">
        <v>8342</v>
      </c>
      <c r="F2364" s="49"/>
    </row>
    <row r="2365" spans="1:6">
      <c r="A2365" s="26">
        <v>4226</v>
      </c>
      <c r="B2365" s="25" t="s">
        <v>8343</v>
      </c>
      <c r="C2365" s="26" t="s">
        <v>4118</v>
      </c>
      <c r="D2365" s="26" t="s">
        <v>4019</v>
      </c>
      <c r="E2365" s="26" t="s">
        <v>8344</v>
      </c>
      <c r="F2365" s="48"/>
    </row>
    <row r="2366" spans="1:6">
      <c r="A2366" s="26">
        <v>4222</v>
      </c>
      <c r="B2366" s="25" t="s">
        <v>2676</v>
      </c>
      <c r="C2366" s="26" t="s">
        <v>4121</v>
      </c>
      <c r="D2366" s="26" t="s">
        <v>4019</v>
      </c>
      <c r="E2366" s="26" t="s">
        <v>8345</v>
      </c>
      <c r="F2366" s="49"/>
    </row>
    <row r="2367" ht="60" spans="1:6">
      <c r="A2367" s="26">
        <v>34804</v>
      </c>
      <c r="B2367" s="25" t="s">
        <v>8346</v>
      </c>
      <c r="C2367" s="26" t="s">
        <v>4007</v>
      </c>
      <c r="D2367" s="26" t="s">
        <v>4008</v>
      </c>
      <c r="E2367" s="26" t="s">
        <v>8347</v>
      </c>
      <c r="F2367" s="48"/>
    </row>
    <row r="2368" ht="45" spans="1:6">
      <c r="A2368" s="26">
        <v>4013</v>
      </c>
      <c r="B2368" s="25" t="s">
        <v>8348</v>
      </c>
      <c r="C2368" s="26" t="s">
        <v>4007</v>
      </c>
      <c r="D2368" s="26" t="s">
        <v>4008</v>
      </c>
      <c r="E2368" s="26" t="s">
        <v>8349</v>
      </c>
      <c r="F2368" s="49"/>
    </row>
    <row r="2369" ht="45" spans="1:6">
      <c r="A2369" s="26">
        <v>4011</v>
      </c>
      <c r="B2369" s="25" t="s">
        <v>8350</v>
      </c>
      <c r="C2369" s="26" t="s">
        <v>4007</v>
      </c>
      <c r="D2369" s="26" t="s">
        <v>4008</v>
      </c>
      <c r="E2369" s="26" t="s">
        <v>6210</v>
      </c>
      <c r="F2369" s="48"/>
    </row>
    <row r="2370" ht="45" spans="1:6">
      <c r="A2370" s="26">
        <v>4021</v>
      </c>
      <c r="B2370" s="25" t="s">
        <v>8351</v>
      </c>
      <c r="C2370" s="26" t="s">
        <v>4007</v>
      </c>
      <c r="D2370" s="26" t="s">
        <v>4008</v>
      </c>
      <c r="E2370" s="26" t="s">
        <v>6201</v>
      </c>
      <c r="F2370" s="49"/>
    </row>
    <row r="2371" ht="45" spans="1:6">
      <c r="A2371" s="26">
        <v>4019</v>
      </c>
      <c r="B2371" s="25" t="s">
        <v>8352</v>
      </c>
      <c r="C2371" s="26" t="s">
        <v>4007</v>
      </c>
      <c r="D2371" s="26" t="s">
        <v>4008</v>
      </c>
      <c r="E2371" s="26" t="s">
        <v>8353</v>
      </c>
      <c r="F2371" s="48"/>
    </row>
    <row r="2372" ht="45" spans="1:6">
      <c r="A2372" s="26">
        <v>4012</v>
      </c>
      <c r="B2372" s="25" t="s">
        <v>8354</v>
      </c>
      <c r="C2372" s="26" t="s">
        <v>4007</v>
      </c>
      <c r="D2372" s="26" t="s">
        <v>4008</v>
      </c>
      <c r="E2372" s="26" t="s">
        <v>8355</v>
      </c>
      <c r="F2372" s="49"/>
    </row>
    <row r="2373" ht="45" spans="1:6">
      <c r="A2373" s="26">
        <v>4020</v>
      </c>
      <c r="B2373" s="25" t="s">
        <v>8356</v>
      </c>
      <c r="C2373" s="26" t="s">
        <v>4007</v>
      </c>
      <c r="D2373" s="26" t="s">
        <v>4008</v>
      </c>
      <c r="E2373" s="26" t="s">
        <v>8357</v>
      </c>
      <c r="F2373" s="48"/>
    </row>
    <row r="2374" ht="45" spans="1:6">
      <c r="A2374" s="26">
        <v>4018</v>
      </c>
      <c r="B2374" s="25" t="s">
        <v>8358</v>
      </c>
      <c r="C2374" s="26" t="s">
        <v>4007</v>
      </c>
      <c r="D2374" s="26" t="s">
        <v>4008</v>
      </c>
      <c r="E2374" s="26" t="s">
        <v>8359</v>
      </c>
      <c r="F2374" s="49"/>
    </row>
    <row r="2375" ht="45" spans="1:6">
      <c r="A2375" s="26">
        <v>36498</v>
      </c>
      <c r="B2375" s="25" t="s">
        <v>8360</v>
      </c>
      <c r="C2375" s="26" t="s">
        <v>3997</v>
      </c>
      <c r="D2375" s="26" t="s">
        <v>4008</v>
      </c>
      <c r="E2375" s="26" t="s">
        <v>8361</v>
      </c>
      <c r="F2375" s="48"/>
    </row>
    <row r="2376" spans="1:6">
      <c r="A2376" s="26">
        <v>12872</v>
      </c>
      <c r="B2376" s="25" t="s">
        <v>8362</v>
      </c>
      <c r="C2376" s="26" t="s">
        <v>4011</v>
      </c>
      <c r="D2376" s="26" t="s">
        <v>3998</v>
      </c>
      <c r="E2376" s="26" t="s">
        <v>8285</v>
      </c>
      <c r="F2376" s="49"/>
    </row>
    <row r="2377" spans="1:6">
      <c r="A2377" s="26">
        <v>41075</v>
      </c>
      <c r="B2377" s="25" t="s">
        <v>8363</v>
      </c>
      <c r="C2377" s="26" t="s">
        <v>4356</v>
      </c>
      <c r="D2377" s="26" t="s">
        <v>3998</v>
      </c>
      <c r="E2377" s="26" t="s">
        <v>8364</v>
      </c>
      <c r="F2377" s="48"/>
    </row>
    <row r="2378" ht="30" spans="1:6">
      <c r="A2378" s="26">
        <v>3315</v>
      </c>
      <c r="B2378" s="25" t="s">
        <v>8365</v>
      </c>
      <c r="C2378" s="26" t="s">
        <v>4118</v>
      </c>
      <c r="D2378" s="26" t="s">
        <v>3998</v>
      </c>
      <c r="E2378" s="26" t="s">
        <v>7827</v>
      </c>
      <c r="F2378" s="49"/>
    </row>
    <row r="2379" spans="1:6">
      <c r="A2379" s="26">
        <v>36870</v>
      </c>
      <c r="B2379" s="25" t="s">
        <v>8366</v>
      </c>
      <c r="C2379" s="26" t="s">
        <v>4118</v>
      </c>
      <c r="D2379" s="26" t="s">
        <v>3998</v>
      </c>
      <c r="E2379" s="26" t="s">
        <v>7827</v>
      </c>
      <c r="F2379" s="48"/>
    </row>
    <row r="2380" ht="45" spans="1:6">
      <c r="A2380" s="26">
        <v>5092</v>
      </c>
      <c r="B2380" s="25" t="s">
        <v>8367</v>
      </c>
      <c r="C2380" s="26" t="s">
        <v>4874</v>
      </c>
      <c r="D2380" s="26" t="s">
        <v>3998</v>
      </c>
      <c r="E2380" s="26" t="s">
        <v>5897</v>
      </c>
      <c r="F2380" s="49"/>
    </row>
    <row r="2381" ht="30" spans="1:6">
      <c r="A2381" s="26">
        <v>11462</v>
      </c>
      <c r="B2381" s="25" t="s">
        <v>8368</v>
      </c>
      <c r="C2381" s="26" t="s">
        <v>4874</v>
      </c>
      <c r="D2381" s="26" t="s">
        <v>3998</v>
      </c>
      <c r="E2381" s="26" t="s">
        <v>7971</v>
      </c>
      <c r="F2381" s="48"/>
    </row>
    <row r="2382" ht="45" spans="1:6">
      <c r="A2382" s="26">
        <v>36529</v>
      </c>
      <c r="B2382" s="25" t="s">
        <v>8369</v>
      </c>
      <c r="C2382" s="26" t="s">
        <v>3997</v>
      </c>
      <c r="D2382" s="26" t="s">
        <v>4008</v>
      </c>
      <c r="E2382" s="26" t="s">
        <v>8370</v>
      </c>
      <c r="F2382" s="49"/>
    </row>
    <row r="2383" ht="45" spans="1:6">
      <c r="A2383" s="26">
        <v>3318</v>
      </c>
      <c r="B2383" s="25" t="s">
        <v>8371</v>
      </c>
      <c r="C2383" s="26" t="s">
        <v>3997</v>
      </c>
      <c r="D2383" s="26" t="s">
        <v>4008</v>
      </c>
      <c r="E2383" s="26" t="s">
        <v>8372</v>
      </c>
      <c r="F2383" s="48"/>
    </row>
    <row r="2384" ht="75" spans="1:6">
      <c r="A2384" s="26">
        <v>38968</v>
      </c>
      <c r="B2384" s="25" t="s">
        <v>8373</v>
      </c>
      <c r="C2384" s="26" t="s">
        <v>4007</v>
      </c>
      <c r="D2384" s="26" t="s">
        <v>4008</v>
      </c>
      <c r="E2384" s="26" t="s">
        <v>8374</v>
      </c>
      <c r="F2384" s="49"/>
    </row>
    <row r="2385" spans="1:6">
      <c r="A2385" s="26">
        <v>3324</v>
      </c>
      <c r="B2385" s="25" t="s">
        <v>8375</v>
      </c>
      <c r="C2385" s="26" t="s">
        <v>4007</v>
      </c>
      <c r="D2385" s="26" t="s">
        <v>3998</v>
      </c>
      <c r="E2385" s="26" t="s">
        <v>6909</v>
      </c>
      <c r="F2385" s="48"/>
    </row>
    <row r="2386" ht="30" spans="1:6">
      <c r="A2386" s="26">
        <v>3322</v>
      </c>
      <c r="B2386" s="25" t="s">
        <v>8376</v>
      </c>
      <c r="C2386" s="26" t="s">
        <v>4007</v>
      </c>
      <c r="D2386" s="26" t="s">
        <v>4019</v>
      </c>
      <c r="E2386" s="26" t="s">
        <v>5454</v>
      </c>
      <c r="F2386" s="49"/>
    </row>
    <row r="2387" spans="1:6">
      <c r="A2387" s="26">
        <v>5076</v>
      </c>
      <c r="B2387" s="25" t="s">
        <v>8377</v>
      </c>
      <c r="C2387" s="26" t="s">
        <v>4118</v>
      </c>
      <c r="D2387" s="26" t="s">
        <v>3998</v>
      </c>
      <c r="E2387" s="26" t="s">
        <v>6165</v>
      </c>
      <c r="F2387" s="48"/>
    </row>
    <row r="2388" spans="1:6">
      <c r="A2388" s="26">
        <v>5077</v>
      </c>
      <c r="B2388" s="25" t="s">
        <v>8378</v>
      </c>
      <c r="C2388" s="26" t="s">
        <v>4118</v>
      </c>
      <c r="D2388" s="26" t="s">
        <v>3998</v>
      </c>
      <c r="E2388" s="26" t="s">
        <v>8379</v>
      </c>
      <c r="F2388" s="49"/>
    </row>
    <row r="2389" ht="60" spans="1:6">
      <c r="A2389" s="26">
        <v>42008</v>
      </c>
      <c r="B2389" s="25" t="s">
        <v>8380</v>
      </c>
      <c r="C2389" s="26" t="s">
        <v>3997</v>
      </c>
      <c r="D2389" s="26" t="s">
        <v>4008</v>
      </c>
      <c r="E2389" s="26" t="s">
        <v>8381</v>
      </c>
      <c r="F2389" s="48"/>
    </row>
    <row r="2390" ht="60" spans="1:6">
      <c r="A2390" s="26">
        <v>11837</v>
      </c>
      <c r="B2390" s="25" t="s">
        <v>8382</v>
      </c>
      <c r="C2390" s="26" t="s">
        <v>3997</v>
      </c>
      <c r="D2390" s="26" t="s">
        <v>3998</v>
      </c>
      <c r="E2390" s="26" t="s">
        <v>8383</v>
      </c>
      <c r="F2390" s="49"/>
    </row>
    <row r="2391" ht="45" spans="1:6">
      <c r="A2391" s="26">
        <v>38055</v>
      </c>
      <c r="B2391" s="25" t="s">
        <v>8384</v>
      </c>
      <c r="C2391" s="26" t="s">
        <v>3997</v>
      </c>
      <c r="D2391" s="26" t="s">
        <v>3998</v>
      </c>
      <c r="E2391" s="26" t="s">
        <v>5370</v>
      </c>
      <c r="F2391" s="48"/>
    </row>
    <row r="2392" ht="45" spans="1:6">
      <c r="A2392" s="26">
        <v>415</v>
      </c>
      <c r="B2392" s="25" t="s">
        <v>8385</v>
      </c>
      <c r="C2392" s="26" t="s">
        <v>3997</v>
      </c>
      <c r="D2392" s="26" t="s">
        <v>3998</v>
      </c>
      <c r="E2392" s="26" t="s">
        <v>6404</v>
      </c>
      <c r="F2392" s="49"/>
    </row>
    <row r="2393" ht="45" spans="1:6">
      <c r="A2393" s="26">
        <v>416</v>
      </c>
      <c r="B2393" s="25" t="s">
        <v>8386</v>
      </c>
      <c r="C2393" s="26" t="s">
        <v>3997</v>
      </c>
      <c r="D2393" s="26" t="s">
        <v>3998</v>
      </c>
      <c r="E2393" s="26" t="s">
        <v>7135</v>
      </c>
      <c r="F2393" s="48"/>
    </row>
    <row r="2394" ht="45" spans="1:6">
      <c r="A2394" s="26">
        <v>425</v>
      </c>
      <c r="B2394" s="25" t="s">
        <v>8387</v>
      </c>
      <c r="C2394" s="26" t="s">
        <v>3997</v>
      </c>
      <c r="D2394" s="26" t="s">
        <v>3998</v>
      </c>
      <c r="E2394" s="26" t="s">
        <v>8388</v>
      </c>
      <c r="F2394" s="49"/>
    </row>
    <row r="2395" ht="45" spans="1:6">
      <c r="A2395" s="26">
        <v>426</v>
      </c>
      <c r="B2395" s="25" t="s">
        <v>8389</v>
      </c>
      <c r="C2395" s="26" t="s">
        <v>3997</v>
      </c>
      <c r="D2395" s="26" t="s">
        <v>3998</v>
      </c>
      <c r="E2395" s="26" t="s">
        <v>6316</v>
      </c>
      <c r="F2395" s="48"/>
    </row>
    <row r="2396" ht="45" spans="1:6">
      <c r="A2396" s="26">
        <v>38056</v>
      </c>
      <c r="B2396" s="25" t="s">
        <v>8390</v>
      </c>
      <c r="C2396" s="26" t="s">
        <v>3997</v>
      </c>
      <c r="D2396" s="26" t="s">
        <v>3998</v>
      </c>
      <c r="E2396" s="26" t="s">
        <v>8391</v>
      </c>
      <c r="F2396" s="49"/>
    </row>
    <row r="2397" ht="30" spans="1:6">
      <c r="A2397" s="26">
        <v>1564</v>
      </c>
      <c r="B2397" s="25" t="s">
        <v>8392</v>
      </c>
      <c r="C2397" s="26" t="s">
        <v>3997</v>
      </c>
      <c r="D2397" s="26" t="s">
        <v>3998</v>
      </c>
      <c r="E2397" s="26" t="s">
        <v>8393</v>
      </c>
      <c r="F2397" s="48"/>
    </row>
    <row r="2398" ht="60" spans="1:6">
      <c r="A2398" s="26">
        <v>42009</v>
      </c>
      <c r="B2398" s="25" t="s">
        <v>8394</v>
      </c>
      <c r="C2398" s="26" t="s">
        <v>3997</v>
      </c>
      <c r="D2398" s="26" t="s">
        <v>4008</v>
      </c>
      <c r="E2398" s="26" t="s">
        <v>8395</v>
      </c>
      <c r="F2398" s="49"/>
    </row>
    <row r="2399" ht="60" spans="1:6">
      <c r="A2399" s="26">
        <v>42010</v>
      </c>
      <c r="B2399" s="25" t="s">
        <v>8396</v>
      </c>
      <c r="C2399" s="26" t="s">
        <v>3997</v>
      </c>
      <c r="D2399" s="26" t="s">
        <v>4008</v>
      </c>
      <c r="E2399" s="26" t="s">
        <v>8397</v>
      </c>
      <c r="F2399" s="48"/>
    </row>
    <row r="2400" ht="30" spans="1:6">
      <c r="A2400" s="26">
        <v>11032</v>
      </c>
      <c r="B2400" s="25" t="s">
        <v>8398</v>
      </c>
      <c r="C2400" s="26" t="s">
        <v>3997</v>
      </c>
      <c r="D2400" s="26" t="s">
        <v>3998</v>
      </c>
      <c r="E2400" s="26" t="s">
        <v>8399</v>
      </c>
      <c r="F2400" s="49"/>
    </row>
    <row r="2401" ht="45" spans="1:6">
      <c r="A2401" s="26">
        <v>36786</v>
      </c>
      <c r="B2401" s="25" t="s">
        <v>8400</v>
      </c>
      <c r="C2401" s="26" t="s">
        <v>8401</v>
      </c>
      <c r="D2401" s="26" t="s">
        <v>4008</v>
      </c>
      <c r="E2401" s="26" t="s">
        <v>8402</v>
      </c>
      <c r="F2401" s="48"/>
    </row>
    <row r="2402" ht="45" spans="1:6">
      <c r="A2402" s="26">
        <v>36785</v>
      </c>
      <c r="B2402" s="25" t="s">
        <v>8403</v>
      </c>
      <c r="C2402" s="26" t="s">
        <v>8401</v>
      </c>
      <c r="D2402" s="26" t="s">
        <v>4008</v>
      </c>
      <c r="E2402" s="26" t="s">
        <v>8404</v>
      </c>
      <c r="F2402" s="49"/>
    </row>
    <row r="2403" ht="45" spans="1:6">
      <c r="A2403" s="26">
        <v>36782</v>
      </c>
      <c r="B2403" s="25" t="s">
        <v>8405</v>
      </c>
      <c r="C2403" s="26" t="s">
        <v>8401</v>
      </c>
      <c r="D2403" s="26" t="s">
        <v>4008</v>
      </c>
      <c r="E2403" s="26" t="s">
        <v>8406</v>
      </c>
      <c r="F2403" s="48"/>
    </row>
    <row r="2404" ht="45" spans="1:6">
      <c r="A2404" s="26">
        <v>25930</v>
      </c>
      <c r="B2404" s="25" t="s">
        <v>8407</v>
      </c>
      <c r="C2404" s="26" t="s">
        <v>8401</v>
      </c>
      <c r="D2404" s="26" t="s">
        <v>4008</v>
      </c>
      <c r="E2404" s="26" t="s">
        <v>8408</v>
      </c>
      <c r="F2404" s="49"/>
    </row>
    <row r="2405" ht="45" spans="1:6">
      <c r="A2405" s="26">
        <v>4824</v>
      </c>
      <c r="B2405" s="25" t="s">
        <v>8409</v>
      </c>
      <c r="C2405" s="26" t="s">
        <v>4118</v>
      </c>
      <c r="D2405" s="26" t="s">
        <v>4008</v>
      </c>
      <c r="E2405" s="26" t="s">
        <v>8410</v>
      </c>
      <c r="F2405" s="48"/>
    </row>
    <row r="2406" ht="60" spans="1:6">
      <c r="A2406" s="26">
        <v>11795</v>
      </c>
      <c r="B2406" s="25" t="s">
        <v>8411</v>
      </c>
      <c r="C2406" s="26" t="s">
        <v>4007</v>
      </c>
      <c r="D2406" s="26" t="s">
        <v>3998</v>
      </c>
      <c r="E2406" s="26" t="s">
        <v>8412</v>
      </c>
      <c r="F2406" s="49"/>
    </row>
    <row r="2407" spans="1:6">
      <c r="A2407" s="26">
        <v>134</v>
      </c>
      <c r="B2407" s="25" t="s">
        <v>8413</v>
      </c>
      <c r="C2407" s="26" t="s">
        <v>4118</v>
      </c>
      <c r="D2407" s="26" t="s">
        <v>3998</v>
      </c>
      <c r="E2407" s="26" t="s">
        <v>8414</v>
      </c>
      <c r="F2407" s="48"/>
    </row>
    <row r="2408" spans="1:6">
      <c r="A2408" s="26">
        <v>4229</v>
      </c>
      <c r="B2408" s="25" t="s">
        <v>8415</v>
      </c>
      <c r="C2408" s="26" t="s">
        <v>4118</v>
      </c>
      <c r="D2408" s="26" t="s">
        <v>3998</v>
      </c>
      <c r="E2408" s="26" t="s">
        <v>8416</v>
      </c>
      <c r="F2408" s="49"/>
    </row>
    <row r="2409" ht="30" spans="1:6">
      <c r="A2409" s="26">
        <v>37402</v>
      </c>
      <c r="B2409" s="25" t="s">
        <v>8417</v>
      </c>
      <c r="C2409" s="26" t="s">
        <v>3997</v>
      </c>
      <c r="D2409" s="26" t="s">
        <v>4008</v>
      </c>
      <c r="E2409" s="26" t="s">
        <v>8418</v>
      </c>
      <c r="F2409" s="48"/>
    </row>
    <row r="2410" ht="30" spans="1:6">
      <c r="A2410" s="26">
        <v>11244</v>
      </c>
      <c r="B2410" s="25" t="s">
        <v>8419</v>
      </c>
      <c r="C2410" s="26" t="s">
        <v>3997</v>
      </c>
      <c r="D2410" s="26" t="s">
        <v>4008</v>
      </c>
      <c r="E2410" s="26" t="s">
        <v>8420</v>
      </c>
      <c r="F2410" s="49"/>
    </row>
    <row r="2411" ht="60" spans="1:6">
      <c r="A2411" s="26">
        <v>11245</v>
      </c>
      <c r="B2411" s="25" t="s">
        <v>8421</v>
      </c>
      <c r="C2411" s="26" t="s">
        <v>3997</v>
      </c>
      <c r="D2411" s="26" t="s">
        <v>4008</v>
      </c>
      <c r="E2411" s="26" t="s">
        <v>8422</v>
      </c>
      <c r="F2411" s="48"/>
    </row>
    <row r="2412" ht="45" spans="1:6">
      <c r="A2412" s="26">
        <v>11235</v>
      </c>
      <c r="B2412" s="25" t="s">
        <v>8423</v>
      </c>
      <c r="C2412" s="26" t="s">
        <v>3997</v>
      </c>
      <c r="D2412" s="26" t="s">
        <v>4008</v>
      </c>
      <c r="E2412" s="26" t="s">
        <v>8424</v>
      </c>
      <c r="F2412" s="49"/>
    </row>
    <row r="2413" ht="45" spans="1:6">
      <c r="A2413" s="26">
        <v>11236</v>
      </c>
      <c r="B2413" s="25" t="s">
        <v>8425</v>
      </c>
      <c r="C2413" s="26" t="s">
        <v>3997</v>
      </c>
      <c r="D2413" s="26" t="s">
        <v>4008</v>
      </c>
      <c r="E2413" s="26" t="s">
        <v>8426</v>
      </c>
      <c r="F2413" s="48"/>
    </row>
    <row r="2414" ht="30" spans="1:6">
      <c r="A2414" s="26">
        <v>11731</v>
      </c>
      <c r="B2414" s="25" t="s">
        <v>8427</v>
      </c>
      <c r="C2414" s="26" t="s">
        <v>3997</v>
      </c>
      <c r="D2414" s="26" t="s">
        <v>3998</v>
      </c>
      <c r="E2414" s="26" t="s">
        <v>4694</v>
      </c>
      <c r="F2414" s="49"/>
    </row>
    <row r="2415" spans="1:6">
      <c r="A2415" s="26">
        <v>11732</v>
      </c>
      <c r="B2415" s="25" t="s">
        <v>8428</v>
      </c>
      <c r="C2415" s="26" t="s">
        <v>3997</v>
      </c>
      <c r="D2415" s="26" t="s">
        <v>3998</v>
      </c>
      <c r="E2415" s="26" t="s">
        <v>8429</v>
      </c>
      <c r="F2415" s="48"/>
    </row>
    <row r="2416" ht="30" spans="1:6">
      <c r="A2416" s="26">
        <v>36494</v>
      </c>
      <c r="B2416" s="25" t="s">
        <v>8430</v>
      </c>
      <c r="C2416" s="26" t="s">
        <v>3997</v>
      </c>
      <c r="D2416" s="26" t="s">
        <v>4008</v>
      </c>
      <c r="E2416" s="26" t="s">
        <v>8431</v>
      </c>
      <c r="F2416" s="49"/>
    </row>
    <row r="2417" ht="30" spans="1:6">
      <c r="A2417" s="26">
        <v>36493</v>
      </c>
      <c r="B2417" s="25" t="s">
        <v>8432</v>
      </c>
      <c r="C2417" s="26" t="s">
        <v>3997</v>
      </c>
      <c r="D2417" s="26" t="s">
        <v>4008</v>
      </c>
      <c r="E2417" s="26" t="s">
        <v>8433</v>
      </c>
      <c r="F2417" s="48"/>
    </row>
    <row r="2418" ht="30" spans="1:6">
      <c r="A2418" s="26">
        <v>36492</v>
      </c>
      <c r="B2418" s="25" t="s">
        <v>8434</v>
      </c>
      <c r="C2418" s="26" t="s">
        <v>3997</v>
      </c>
      <c r="D2418" s="26" t="s">
        <v>4008</v>
      </c>
      <c r="E2418" s="26" t="s">
        <v>8435</v>
      </c>
      <c r="F2418" s="49"/>
    </row>
    <row r="2419" ht="45" spans="1:6">
      <c r="A2419" s="26">
        <v>13333</v>
      </c>
      <c r="B2419" s="25" t="s">
        <v>8436</v>
      </c>
      <c r="C2419" s="26" t="s">
        <v>3997</v>
      </c>
      <c r="D2419" s="26" t="s">
        <v>4008</v>
      </c>
      <c r="E2419" s="26" t="s">
        <v>8437</v>
      </c>
      <c r="F2419" s="48"/>
    </row>
    <row r="2420" ht="45" spans="1:6">
      <c r="A2420" s="26">
        <v>13533</v>
      </c>
      <c r="B2420" s="25" t="s">
        <v>8438</v>
      </c>
      <c r="C2420" s="26" t="s">
        <v>3997</v>
      </c>
      <c r="D2420" s="26" t="s">
        <v>4008</v>
      </c>
      <c r="E2420" s="26" t="s">
        <v>8439</v>
      </c>
      <c r="F2420" s="49"/>
    </row>
    <row r="2421" ht="45" spans="1:6">
      <c r="A2421" s="26">
        <v>36499</v>
      </c>
      <c r="B2421" s="25" t="s">
        <v>8440</v>
      </c>
      <c r="C2421" s="26" t="s">
        <v>3997</v>
      </c>
      <c r="D2421" s="26" t="s">
        <v>4008</v>
      </c>
      <c r="E2421" s="26" t="s">
        <v>8441</v>
      </c>
      <c r="F2421" s="48"/>
    </row>
    <row r="2422" ht="60" spans="1:6">
      <c r="A2422" s="26">
        <v>39585</v>
      </c>
      <c r="B2422" s="25" t="s">
        <v>8442</v>
      </c>
      <c r="C2422" s="26" t="s">
        <v>3997</v>
      </c>
      <c r="D2422" s="26" t="s">
        <v>4008</v>
      </c>
      <c r="E2422" s="26" t="s">
        <v>8443</v>
      </c>
      <c r="F2422" s="49"/>
    </row>
    <row r="2423" ht="60" spans="1:6">
      <c r="A2423" s="26">
        <v>39586</v>
      </c>
      <c r="B2423" s="25" t="s">
        <v>8444</v>
      </c>
      <c r="C2423" s="26" t="s">
        <v>3997</v>
      </c>
      <c r="D2423" s="26" t="s">
        <v>4008</v>
      </c>
      <c r="E2423" s="26" t="s">
        <v>8445</v>
      </c>
      <c r="F2423" s="48"/>
    </row>
    <row r="2424" ht="60" spans="1:6">
      <c r="A2424" s="26">
        <v>39587</v>
      </c>
      <c r="B2424" s="25" t="s">
        <v>8446</v>
      </c>
      <c r="C2424" s="26" t="s">
        <v>3997</v>
      </c>
      <c r="D2424" s="26" t="s">
        <v>4008</v>
      </c>
      <c r="E2424" s="26" t="s">
        <v>8447</v>
      </c>
      <c r="F2424" s="49"/>
    </row>
    <row r="2425" ht="60" spans="1:6">
      <c r="A2425" s="26">
        <v>39588</v>
      </c>
      <c r="B2425" s="25" t="s">
        <v>8448</v>
      </c>
      <c r="C2425" s="26" t="s">
        <v>3997</v>
      </c>
      <c r="D2425" s="26" t="s">
        <v>4008</v>
      </c>
      <c r="E2425" s="26" t="s">
        <v>8449</v>
      </c>
      <c r="F2425" s="48"/>
    </row>
    <row r="2426" ht="60" spans="1:6">
      <c r="A2426" s="26">
        <v>39584</v>
      </c>
      <c r="B2426" s="25" t="s">
        <v>8450</v>
      </c>
      <c r="C2426" s="26" t="s">
        <v>3997</v>
      </c>
      <c r="D2426" s="26" t="s">
        <v>4008</v>
      </c>
      <c r="E2426" s="26" t="s">
        <v>8451</v>
      </c>
      <c r="F2426" s="49"/>
    </row>
    <row r="2427" ht="60" spans="1:6">
      <c r="A2427" s="26">
        <v>39590</v>
      </c>
      <c r="B2427" s="25" t="s">
        <v>8452</v>
      </c>
      <c r="C2427" s="26" t="s">
        <v>3997</v>
      </c>
      <c r="D2427" s="26" t="s">
        <v>4008</v>
      </c>
      <c r="E2427" s="26" t="s">
        <v>8453</v>
      </c>
      <c r="F2427" s="48"/>
    </row>
    <row r="2428" ht="60" spans="1:6">
      <c r="A2428" s="26">
        <v>39592</v>
      </c>
      <c r="B2428" s="25" t="s">
        <v>8454</v>
      </c>
      <c r="C2428" s="26" t="s">
        <v>3997</v>
      </c>
      <c r="D2428" s="26" t="s">
        <v>4008</v>
      </c>
      <c r="E2428" s="26" t="s">
        <v>8455</v>
      </c>
      <c r="F2428" s="49"/>
    </row>
    <row r="2429" ht="60" spans="1:6">
      <c r="A2429" s="26">
        <v>39593</v>
      </c>
      <c r="B2429" s="25" t="s">
        <v>8456</v>
      </c>
      <c r="C2429" s="26" t="s">
        <v>3997</v>
      </c>
      <c r="D2429" s="26" t="s">
        <v>4008</v>
      </c>
      <c r="E2429" s="26" t="s">
        <v>8447</v>
      </c>
      <c r="F2429" s="48"/>
    </row>
    <row r="2430" ht="60" spans="1:6">
      <c r="A2430" s="26">
        <v>14254</v>
      </c>
      <c r="B2430" s="25" t="s">
        <v>8457</v>
      </c>
      <c r="C2430" s="26" t="s">
        <v>3997</v>
      </c>
      <c r="D2430" s="26" t="s">
        <v>4008</v>
      </c>
      <c r="E2430" s="26" t="s">
        <v>8458</v>
      </c>
      <c r="F2430" s="49"/>
    </row>
    <row r="2431" ht="30" spans="1:6">
      <c r="A2431" s="26">
        <v>25987</v>
      </c>
      <c r="B2431" s="25" t="s">
        <v>8459</v>
      </c>
      <c r="C2431" s="26" t="s">
        <v>3997</v>
      </c>
      <c r="D2431" s="26" t="s">
        <v>4008</v>
      </c>
      <c r="E2431" s="26" t="s">
        <v>8460</v>
      </c>
      <c r="F2431" s="48"/>
    </row>
    <row r="2432" ht="30" spans="1:6">
      <c r="A2432" s="26">
        <v>25019</v>
      </c>
      <c r="B2432" s="25" t="s">
        <v>8461</v>
      </c>
      <c r="C2432" s="26" t="s">
        <v>3997</v>
      </c>
      <c r="D2432" s="26" t="s">
        <v>4008</v>
      </c>
      <c r="E2432" s="26" t="s">
        <v>8462</v>
      </c>
      <c r="F2432" s="49"/>
    </row>
    <row r="2433" ht="30" spans="1:6">
      <c r="A2433" s="26">
        <v>36501</v>
      </c>
      <c r="B2433" s="25" t="s">
        <v>8463</v>
      </c>
      <c r="C2433" s="26" t="s">
        <v>3997</v>
      </c>
      <c r="D2433" s="26" t="s">
        <v>4008</v>
      </c>
      <c r="E2433" s="26" t="s">
        <v>8464</v>
      </c>
      <c r="F2433" s="48"/>
    </row>
    <row r="2434" ht="30" spans="1:6">
      <c r="A2434" s="26">
        <v>25986</v>
      </c>
      <c r="B2434" s="25" t="s">
        <v>8465</v>
      </c>
      <c r="C2434" s="26" t="s">
        <v>3997</v>
      </c>
      <c r="D2434" s="26" t="s">
        <v>4008</v>
      </c>
      <c r="E2434" s="26" t="s">
        <v>8466</v>
      </c>
      <c r="F2434" s="49"/>
    </row>
    <row r="2435" ht="30" spans="1:6">
      <c r="A2435" s="26">
        <v>36500</v>
      </c>
      <c r="B2435" s="25" t="s">
        <v>8467</v>
      </c>
      <c r="C2435" s="26" t="s">
        <v>3997</v>
      </c>
      <c r="D2435" s="26" t="s">
        <v>4008</v>
      </c>
      <c r="E2435" s="26" t="s">
        <v>8468</v>
      </c>
      <c r="F2435" s="48"/>
    </row>
    <row r="2436" ht="60" spans="1:6">
      <c r="A2436" s="26">
        <v>20017</v>
      </c>
      <c r="B2436" s="25" t="s">
        <v>8469</v>
      </c>
      <c r="C2436" s="26" t="s">
        <v>4111</v>
      </c>
      <c r="D2436" s="26" t="s">
        <v>3998</v>
      </c>
      <c r="E2436" s="26" t="s">
        <v>8161</v>
      </c>
      <c r="F2436" s="49"/>
    </row>
    <row r="2437" ht="45" spans="1:6">
      <c r="A2437" s="26">
        <v>20007</v>
      </c>
      <c r="B2437" s="25" t="s">
        <v>8470</v>
      </c>
      <c r="C2437" s="26" t="s">
        <v>4111</v>
      </c>
      <c r="D2437" s="26" t="s">
        <v>3998</v>
      </c>
      <c r="E2437" s="26" t="s">
        <v>8471</v>
      </c>
      <c r="F2437" s="48"/>
    </row>
    <row r="2438" ht="60" spans="1:6">
      <c r="A2438" s="26">
        <v>39836</v>
      </c>
      <c r="B2438" s="25" t="s">
        <v>8472</v>
      </c>
      <c r="C2438" s="26" t="s">
        <v>4949</v>
      </c>
      <c r="D2438" s="26" t="s">
        <v>4008</v>
      </c>
      <c r="E2438" s="26" t="s">
        <v>8473</v>
      </c>
      <c r="F2438" s="49"/>
    </row>
    <row r="2439" ht="30" spans="1:6">
      <c r="A2439" s="26">
        <v>39830</v>
      </c>
      <c r="B2439" s="25" t="s">
        <v>8474</v>
      </c>
      <c r="C2439" s="26" t="s">
        <v>4949</v>
      </c>
      <c r="D2439" s="26" t="s">
        <v>4008</v>
      </c>
      <c r="E2439" s="26" t="s">
        <v>8475</v>
      </c>
      <c r="F2439" s="48"/>
    </row>
    <row r="2440" ht="30" spans="1:6">
      <c r="A2440" s="26">
        <v>39831</v>
      </c>
      <c r="B2440" s="25" t="s">
        <v>8476</v>
      </c>
      <c r="C2440" s="26" t="s">
        <v>4949</v>
      </c>
      <c r="D2440" s="26" t="s">
        <v>4008</v>
      </c>
      <c r="E2440" s="26" t="s">
        <v>8477</v>
      </c>
      <c r="F2440" s="49"/>
    </row>
    <row r="2441" ht="45" spans="1:6">
      <c r="A2441" s="26">
        <v>36888</v>
      </c>
      <c r="B2441" s="25" t="s">
        <v>8478</v>
      </c>
      <c r="C2441" s="26" t="s">
        <v>4111</v>
      </c>
      <c r="D2441" s="26" t="s">
        <v>3998</v>
      </c>
      <c r="E2441" s="26" t="s">
        <v>8479</v>
      </c>
      <c r="F2441" s="48"/>
    </row>
    <row r="2442" ht="45" spans="1:6">
      <c r="A2442" s="26">
        <v>40527</v>
      </c>
      <c r="B2442" s="25" t="s">
        <v>8480</v>
      </c>
      <c r="C2442" s="26" t="s">
        <v>3997</v>
      </c>
      <c r="D2442" s="26" t="s">
        <v>3998</v>
      </c>
      <c r="E2442" s="26" t="s">
        <v>8481</v>
      </c>
      <c r="F2442" s="49"/>
    </row>
    <row r="2443" ht="45" spans="1:6">
      <c r="A2443" s="26">
        <v>36497</v>
      </c>
      <c r="B2443" s="25" t="s">
        <v>8482</v>
      </c>
      <c r="C2443" s="26" t="s">
        <v>3997</v>
      </c>
      <c r="D2443" s="26" t="s">
        <v>3998</v>
      </c>
      <c r="E2443" s="26" t="s">
        <v>8483</v>
      </c>
      <c r="F2443" s="48"/>
    </row>
    <row r="2444" ht="45" spans="1:6">
      <c r="A2444" s="26">
        <v>36487</v>
      </c>
      <c r="B2444" s="25" t="s">
        <v>8484</v>
      </c>
      <c r="C2444" s="26" t="s">
        <v>3997</v>
      </c>
      <c r="D2444" s="26" t="s">
        <v>3998</v>
      </c>
      <c r="E2444" s="26" t="s">
        <v>8485</v>
      </c>
      <c r="F2444" s="49"/>
    </row>
    <row r="2445" ht="60" spans="1:6">
      <c r="A2445" s="26">
        <v>25952</v>
      </c>
      <c r="B2445" s="25" t="s">
        <v>8486</v>
      </c>
      <c r="C2445" s="26" t="s">
        <v>3997</v>
      </c>
      <c r="D2445" s="26" t="s">
        <v>4008</v>
      </c>
      <c r="E2445" s="26" t="s">
        <v>8487</v>
      </c>
      <c r="F2445" s="48"/>
    </row>
    <row r="2446" ht="45" spans="1:6">
      <c r="A2446" s="26">
        <v>25954</v>
      </c>
      <c r="B2446" s="25" t="s">
        <v>8488</v>
      </c>
      <c r="C2446" s="26" t="s">
        <v>3997</v>
      </c>
      <c r="D2446" s="26" t="s">
        <v>4008</v>
      </c>
      <c r="E2446" s="26" t="s">
        <v>8489</v>
      </c>
      <c r="F2446" s="49"/>
    </row>
    <row r="2447" ht="60" spans="1:6">
      <c r="A2447" s="26">
        <v>25953</v>
      </c>
      <c r="B2447" s="25" t="s">
        <v>8490</v>
      </c>
      <c r="C2447" s="26" t="s">
        <v>3997</v>
      </c>
      <c r="D2447" s="26" t="s">
        <v>4008</v>
      </c>
      <c r="E2447" s="26" t="s">
        <v>8491</v>
      </c>
      <c r="F2447" s="48"/>
    </row>
    <row r="2448" ht="90" spans="1:6">
      <c r="A2448" s="26">
        <v>37776</v>
      </c>
      <c r="B2448" s="25" t="s">
        <v>8492</v>
      </c>
      <c r="C2448" s="26" t="s">
        <v>3997</v>
      </c>
      <c r="D2448" s="26" t="s">
        <v>4008</v>
      </c>
      <c r="E2448" s="26" t="s">
        <v>8493</v>
      </c>
      <c r="F2448" s="49"/>
    </row>
    <row r="2449" ht="90" spans="1:6">
      <c r="A2449" s="26">
        <v>37775</v>
      </c>
      <c r="B2449" s="25" t="s">
        <v>8494</v>
      </c>
      <c r="C2449" s="26" t="s">
        <v>3997</v>
      </c>
      <c r="D2449" s="26" t="s">
        <v>4008</v>
      </c>
      <c r="E2449" s="26" t="s">
        <v>8495</v>
      </c>
      <c r="F2449" s="48"/>
    </row>
    <row r="2450" ht="105" spans="1:6">
      <c r="A2450" s="26">
        <v>36491</v>
      </c>
      <c r="B2450" s="25" t="s">
        <v>8496</v>
      </c>
      <c r="C2450" s="26" t="s">
        <v>3997</v>
      </c>
      <c r="D2450" s="26" t="s">
        <v>4008</v>
      </c>
      <c r="E2450" s="26" t="s">
        <v>8497</v>
      </c>
      <c r="F2450" s="49"/>
    </row>
    <row r="2451" ht="90" spans="1:6">
      <c r="A2451" s="26">
        <v>10712</v>
      </c>
      <c r="B2451" s="25" t="s">
        <v>8498</v>
      </c>
      <c r="C2451" s="26" t="s">
        <v>3997</v>
      </c>
      <c r="D2451" s="26" t="s">
        <v>4008</v>
      </c>
      <c r="E2451" s="26" t="s">
        <v>8499</v>
      </c>
      <c r="F2451" s="48"/>
    </row>
    <row r="2452" ht="105" spans="1:6">
      <c r="A2452" s="26">
        <v>3363</v>
      </c>
      <c r="B2452" s="25" t="s">
        <v>8500</v>
      </c>
      <c r="C2452" s="26" t="s">
        <v>3997</v>
      </c>
      <c r="D2452" s="26" t="s">
        <v>4008</v>
      </c>
      <c r="E2452" s="26" t="s">
        <v>8501</v>
      </c>
      <c r="F2452" s="49"/>
    </row>
    <row r="2453" ht="105" spans="1:6">
      <c r="A2453" s="26">
        <v>3365</v>
      </c>
      <c r="B2453" s="25" t="s">
        <v>8502</v>
      </c>
      <c r="C2453" s="26" t="s">
        <v>3997</v>
      </c>
      <c r="D2453" s="26" t="s">
        <v>4008</v>
      </c>
      <c r="E2453" s="26" t="s">
        <v>8503</v>
      </c>
      <c r="F2453" s="48"/>
    </row>
    <row r="2454" ht="30" spans="1:6">
      <c r="A2454" s="26">
        <v>7569</v>
      </c>
      <c r="B2454" s="25" t="s">
        <v>8504</v>
      </c>
      <c r="C2454" s="26" t="s">
        <v>3997</v>
      </c>
      <c r="D2454" s="26" t="s">
        <v>4008</v>
      </c>
      <c r="E2454" s="26" t="s">
        <v>8505</v>
      </c>
      <c r="F2454" s="49"/>
    </row>
    <row r="2455" ht="30" spans="1:6">
      <c r="A2455" s="26">
        <v>34349</v>
      </c>
      <c r="B2455" s="25" t="s">
        <v>8506</v>
      </c>
      <c r="C2455" s="26" t="s">
        <v>3997</v>
      </c>
      <c r="D2455" s="26" t="s">
        <v>3998</v>
      </c>
      <c r="E2455" s="26" t="s">
        <v>8507</v>
      </c>
      <c r="F2455" s="48"/>
    </row>
    <row r="2456" ht="45" spans="1:6">
      <c r="A2456" s="26">
        <v>3383</v>
      </c>
      <c r="B2456" s="25" t="s">
        <v>8508</v>
      </c>
      <c r="C2456" s="26" t="s">
        <v>3997</v>
      </c>
      <c r="D2456" s="26" t="s">
        <v>3998</v>
      </c>
      <c r="E2456" s="26" t="s">
        <v>8509</v>
      </c>
      <c r="F2456" s="49"/>
    </row>
    <row r="2457" ht="60" spans="1:6">
      <c r="A2457" s="26">
        <v>38057</v>
      </c>
      <c r="B2457" s="25" t="s">
        <v>8510</v>
      </c>
      <c r="C2457" s="26" t="s">
        <v>3997</v>
      </c>
      <c r="D2457" s="26" t="s">
        <v>3998</v>
      </c>
      <c r="E2457" s="26" t="s">
        <v>8511</v>
      </c>
      <c r="F2457" s="48"/>
    </row>
    <row r="2458" ht="45" spans="1:6">
      <c r="A2458" s="26">
        <v>3373</v>
      </c>
      <c r="B2458" s="25" t="s">
        <v>8512</v>
      </c>
      <c r="C2458" s="26" t="s">
        <v>3997</v>
      </c>
      <c r="D2458" s="26" t="s">
        <v>3998</v>
      </c>
      <c r="E2458" s="26" t="s">
        <v>8513</v>
      </c>
      <c r="F2458" s="49"/>
    </row>
    <row r="2459" ht="60" spans="1:6">
      <c r="A2459" s="26">
        <v>38059</v>
      </c>
      <c r="B2459" s="25" t="s">
        <v>8514</v>
      </c>
      <c r="C2459" s="26" t="s">
        <v>3997</v>
      </c>
      <c r="D2459" s="26" t="s">
        <v>3998</v>
      </c>
      <c r="E2459" s="26" t="s">
        <v>8515</v>
      </c>
      <c r="F2459" s="48"/>
    </row>
    <row r="2460" ht="45" spans="1:6">
      <c r="A2460" s="26">
        <v>38058</v>
      </c>
      <c r="B2460" s="25" t="s">
        <v>8516</v>
      </c>
      <c r="C2460" s="26" t="s">
        <v>3997</v>
      </c>
      <c r="D2460" s="26" t="s">
        <v>3998</v>
      </c>
      <c r="E2460" s="26" t="s">
        <v>8517</v>
      </c>
      <c r="F2460" s="49"/>
    </row>
    <row r="2461" ht="60" spans="1:6">
      <c r="A2461" s="26">
        <v>3376</v>
      </c>
      <c r="B2461" s="25" t="s">
        <v>8518</v>
      </c>
      <c r="C2461" s="26" t="s">
        <v>3997</v>
      </c>
      <c r="D2461" s="26" t="s">
        <v>3998</v>
      </c>
      <c r="E2461" s="26" t="s">
        <v>6114</v>
      </c>
      <c r="F2461" s="48"/>
    </row>
    <row r="2462" ht="45" spans="1:6">
      <c r="A2462" s="26">
        <v>3378</v>
      </c>
      <c r="B2462" s="25" t="s">
        <v>8519</v>
      </c>
      <c r="C2462" s="26" t="s">
        <v>3997</v>
      </c>
      <c r="D2462" s="26" t="s">
        <v>3998</v>
      </c>
      <c r="E2462" s="26" t="s">
        <v>8520</v>
      </c>
      <c r="F2462" s="49"/>
    </row>
    <row r="2463" ht="60" spans="1:6">
      <c r="A2463" s="26">
        <v>3380</v>
      </c>
      <c r="B2463" s="25" t="s">
        <v>8521</v>
      </c>
      <c r="C2463" s="26" t="s">
        <v>3997</v>
      </c>
      <c r="D2463" s="26" t="s">
        <v>4019</v>
      </c>
      <c r="E2463" s="26" t="s">
        <v>8522</v>
      </c>
      <c r="F2463" s="48"/>
    </row>
    <row r="2464" ht="45" spans="1:6">
      <c r="A2464" s="26">
        <v>3379</v>
      </c>
      <c r="B2464" s="25" t="s">
        <v>8523</v>
      </c>
      <c r="C2464" s="26" t="s">
        <v>3997</v>
      </c>
      <c r="D2464" s="26" t="s">
        <v>3998</v>
      </c>
      <c r="E2464" s="26" t="s">
        <v>8524</v>
      </c>
      <c r="F2464" s="49"/>
    </row>
    <row r="2465" ht="60" spans="1:6">
      <c r="A2465" s="26">
        <v>11991</v>
      </c>
      <c r="B2465" s="25" t="s">
        <v>8525</v>
      </c>
      <c r="C2465" s="26" t="s">
        <v>3997</v>
      </c>
      <c r="D2465" s="26" t="s">
        <v>3998</v>
      </c>
      <c r="E2465" s="26" t="s">
        <v>8526</v>
      </c>
      <c r="F2465" s="48"/>
    </row>
    <row r="2466" ht="30" spans="1:6">
      <c r="A2466" s="26">
        <v>20062</v>
      </c>
      <c r="B2466" s="25" t="s">
        <v>8527</v>
      </c>
      <c r="C2466" s="26" t="s">
        <v>3997</v>
      </c>
      <c r="D2466" s="26" t="s">
        <v>4008</v>
      </c>
      <c r="E2466" s="26" t="s">
        <v>8528</v>
      </c>
      <c r="F2466" s="49"/>
    </row>
    <row r="2467" ht="60" spans="1:6">
      <c r="A2467" s="26">
        <v>11029</v>
      </c>
      <c r="B2467" s="25" t="s">
        <v>8529</v>
      </c>
      <c r="C2467" s="26" t="s">
        <v>6789</v>
      </c>
      <c r="D2467" s="26" t="s">
        <v>3998</v>
      </c>
      <c r="E2467" s="26" t="s">
        <v>8140</v>
      </c>
      <c r="F2467" s="48"/>
    </row>
    <row r="2468" ht="60" spans="1:6">
      <c r="A2468" s="26">
        <v>4316</v>
      </c>
      <c r="B2468" s="25" t="s">
        <v>8530</v>
      </c>
      <c r="C2468" s="26" t="s">
        <v>3997</v>
      </c>
      <c r="D2468" s="26" t="s">
        <v>3998</v>
      </c>
      <c r="E2468" s="26" t="s">
        <v>6682</v>
      </c>
      <c r="F2468" s="49"/>
    </row>
    <row r="2469" ht="60" spans="1:6">
      <c r="A2469" s="26">
        <v>4313</v>
      </c>
      <c r="B2469" s="25" t="s">
        <v>8531</v>
      </c>
      <c r="C2469" s="26" t="s">
        <v>6789</v>
      </c>
      <c r="D2469" s="26" t="s">
        <v>3998</v>
      </c>
      <c r="E2469" s="26" t="s">
        <v>5007</v>
      </c>
      <c r="F2469" s="48"/>
    </row>
    <row r="2470" ht="60" spans="1:6">
      <c r="A2470" s="26">
        <v>4317</v>
      </c>
      <c r="B2470" s="25" t="s">
        <v>8532</v>
      </c>
      <c r="C2470" s="26" t="s">
        <v>3997</v>
      </c>
      <c r="D2470" s="26" t="s">
        <v>3998</v>
      </c>
      <c r="E2470" s="26" t="s">
        <v>8533</v>
      </c>
      <c r="F2470" s="49"/>
    </row>
    <row r="2471" ht="60" spans="1:6">
      <c r="A2471" s="26">
        <v>4314</v>
      </c>
      <c r="B2471" s="25" t="s">
        <v>8534</v>
      </c>
      <c r="C2471" s="26" t="s">
        <v>6789</v>
      </c>
      <c r="D2471" s="26" t="s">
        <v>3998</v>
      </c>
      <c r="E2471" s="26" t="s">
        <v>8471</v>
      </c>
      <c r="F2471" s="48"/>
    </row>
    <row r="2472" spans="1:6">
      <c r="A2472" s="26">
        <v>10561</v>
      </c>
      <c r="B2472" s="25" t="s">
        <v>8535</v>
      </c>
      <c r="C2472" s="26" t="s">
        <v>4118</v>
      </c>
      <c r="D2472" s="26" t="s">
        <v>4008</v>
      </c>
      <c r="E2472" s="26" t="s">
        <v>4094</v>
      </c>
      <c r="F2472" s="49"/>
    </row>
    <row r="2473" ht="60" spans="1:6">
      <c r="A2473" s="26">
        <v>10921</v>
      </c>
      <c r="B2473" s="25" t="s">
        <v>8536</v>
      </c>
      <c r="C2473" s="26" t="s">
        <v>3997</v>
      </c>
      <c r="D2473" s="26" t="s">
        <v>4008</v>
      </c>
      <c r="E2473" s="26" t="s">
        <v>8537</v>
      </c>
      <c r="F2473" s="48"/>
    </row>
    <row r="2474" ht="60" spans="1:6">
      <c r="A2474" s="26">
        <v>10922</v>
      </c>
      <c r="B2474" s="25" t="s">
        <v>8538</v>
      </c>
      <c r="C2474" s="26" t="s">
        <v>3997</v>
      </c>
      <c r="D2474" s="26" t="s">
        <v>4008</v>
      </c>
      <c r="E2474" s="26" t="s">
        <v>8539</v>
      </c>
      <c r="F2474" s="49"/>
    </row>
    <row r="2475" ht="30" spans="1:6">
      <c r="A2475" s="26">
        <v>10923</v>
      </c>
      <c r="B2475" s="25" t="s">
        <v>8540</v>
      </c>
      <c r="C2475" s="26" t="s">
        <v>3997</v>
      </c>
      <c r="D2475" s="26" t="s">
        <v>4008</v>
      </c>
      <c r="E2475" s="26" t="s">
        <v>8541</v>
      </c>
      <c r="F2475" s="48"/>
    </row>
    <row r="2476" ht="30" spans="1:6">
      <c r="A2476" s="26">
        <v>10924</v>
      </c>
      <c r="B2476" s="25" t="s">
        <v>8542</v>
      </c>
      <c r="C2476" s="26" t="s">
        <v>3997</v>
      </c>
      <c r="D2476" s="26" t="s">
        <v>4008</v>
      </c>
      <c r="E2476" s="26" t="s">
        <v>8543</v>
      </c>
      <c r="F2476" s="49"/>
    </row>
    <row r="2477" ht="60" spans="1:6">
      <c r="A2477" s="26">
        <v>37772</v>
      </c>
      <c r="B2477" s="25" t="s">
        <v>8544</v>
      </c>
      <c r="C2477" s="26" t="s">
        <v>3997</v>
      </c>
      <c r="D2477" s="26" t="s">
        <v>4008</v>
      </c>
      <c r="E2477" s="26" t="s">
        <v>8545</v>
      </c>
      <c r="F2477" s="48"/>
    </row>
    <row r="2478" ht="90" spans="1:6">
      <c r="A2478" s="26">
        <v>37771</v>
      </c>
      <c r="B2478" s="25" t="s">
        <v>8546</v>
      </c>
      <c r="C2478" s="26" t="s">
        <v>3997</v>
      </c>
      <c r="D2478" s="26" t="s">
        <v>4008</v>
      </c>
      <c r="E2478" s="26" t="s">
        <v>8547</v>
      </c>
      <c r="F2478" s="49"/>
    </row>
    <row r="2479" ht="30" spans="1:6">
      <c r="A2479" s="26">
        <v>12770</v>
      </c>
      <c r="B2479" s="25" t="s">
        <v>8548</v>
      </c>
      <c r="C2479" s="26" t="s">
        <v>3997</v>
      </c>
      <c r="D2479" s="26" t="s">
        <v>4008</v>
      </c>
      <c r="E2479" s="26" t="s">
        <v>8549</v>
      </c>
      <c r="F2479" s="48"/>
    </row>
    <row r="2480" ht="30" spans="1:6">
      <c r="A2480" s="26">
        <v>12772</v>
      </c>
      <c r="B2480" s="25" t="s">
        <v>8550</v>
      </c>
      <c r="C2480" s="26" t="s">
        <v>3997</v>
      </c>
      <c r="D2480" s="26" t="s">
        <v>4008</v>
      </c>
      <c r="E2480" s="26" t="s">
        <v>8551</v>
      </c>
      <c r="F2480" s="49"/>
    </row>
    <row r="2481" ht="30" spans="1:6">
      <c r="A2481" s="26">
        <v>12768</v>
      </c>
      <c r="B2481" s="25" t="s">
        <v>8552</v>
      </c>
      <c r="C2481" s="26" t="s">
        <v>3997</v>
      </c>
      <c r="D2481" s="26" t="s">
        <v>4008</v>
      </c>
      <c r="E2481" s="26" t="s">
        <v>8553</v>
      </c>
      <c r="F2481" s="48"/>
    </row>
    <row r="2482" ht="30" spans="1:6">
      <c r="A2482" s="26">
        <v>12775</v>
      </c>
      <c r="B2482" s="25" t="s">
        <v>8554</v>
      </c>
      <c r="C2482" s="26" t="s">
        <v>3997</v>
      </c>
      <c r="D2482" s="26" t="s">
        <v>4008</v>
      </c>
      <c r="E2482" s="26" t="s">
        <v>8555</v>
      </c>
      <c r="F2482" s="49"/>
    </row>
    <row r="2483" ht="30" spans="1:6">
      <c r="A2483" s="26">
        <v>12769</v>
      </c>
      <c r="B2483" s="25" t="s">
        <v>8556</v>
      </c>
      <c r="C2483" s="26" t="s">
        <v>3997</v>
      </c>
      <c r="D2483" s="26" t="s">
        <v>4008</v>
      </c>
      <c r="E2483" s="26" t="s">
        <v>8557</v>
      </c>
      <c r="F2483" s="48"/>
    </row>
    <row r="2484" ht="30" spans="1:6">
      <c r="A2484" s="26">
        <v>12773</v>
      </c>
      <c r="B2484" s="25" t="s">
        <v>8558</v>
      </c>
      <c r="C2484" s="26" t="s">
        <v>3997</v>
      </c>
      <c r="D2484" s="26" t="s">
        <v>4008</v>
      </c>
      <c r="E2484" s="26" t="s">
        <v>8559</v>
      </c>
      <c r="F2484" s="49"/>
    </row>
    <row r="2485" ht="30" spans="1:6">
      <c r="A2485" s="26">
        <v>12774</v>
      </c>
      <c r="B2485" s="25" t="s">
        <v>8560</v>
      </c>
      <c r="C2485" s="26" t="s">
        <v>3997</v>
      </c>
      <c r="D2485" s="26" t="s">
        <v>4008</v>
      </c>
      <c r="E2485" s="26" t="s">
        <v>8561</v>
      </c>
      <c r="F2485" s="48"/>
    </row>
    <row r="2486" ht="30" spans="1:6">
      <c r="A2486" s="26">
        <v>12776</v>
      </c>
      <c r="B2486" s="25" t="s">
        <v>8562</v>
      </c>
      <c r="C2486" s="26" t="s">
        <v>3997</v>
      </c>
      <c r="D2486" s="26" t="s">
        <v>4008</v>
      </c>
      <c r="E2486" s="26" t="s">
        <v>8563</v>
      </c>
      <c r="F2486" s="49"/>
    </row>
    <row r="2487" ht="30" spans="1:6">
      <c r="A2487" s="26">
        <v>12777</v>
      </c>
      <c r="B2487" s="25" t="s">
        <v>8564</v>
      </c>
      <c r="C2487" s="26" t="s">
        <v>3997</v>
      </c>
      <c r="D2487" s="26" t="s">
        <v>4008</v>
      </c>
      <c r="E2487" s="26" t="s">
        <v>8565</v>
      </c>
      <c r="F2487" s="48"/>
    </row>
    <row r="2488" ht="45" spans="1:6">
      <c r="A2488" s="26">
        <v>3391</v>
      </c>
      <c r="B2488" s="25" t="s">
        <v>8566</v>
      </c>
      <c r="C2488" s="26" t="s">
        <v>3997</v>
      </c>
      <c r="D2488" s="26" t="s">
        <v>4008</v>
      </c>
      <c r="E2488" s="26" t="s">
        <v>4546</v>
      </c>
      <c r="F2488" s="49"/>
    </row>
    <row r="2489" ht="45" spans="1:6">
      <c r="A2489" s="26">
        <v>3389</v>
      </c>
      <c r="B2489" s="25" t="s">
        <v>8567</v>
      </c>
      <c r="C2489" s="26" t="s">
        <v>3997</v>
      </c>
      <c r="D2489" s="26" t="s">
        <v>4008</v>
      </c>
      <c r="E2489" s="26" t="s">
        <v>8568</v>
      </c>
      <c r="F2489" s="48"/>
    </row>
    <row r="2490" ht="45" spans="1:6">
      <c r="A2490" s="26">
        <v>3390</v>
      </c>
      <c r="B2490" s="25" t="s">
        <v>8569</v>
      </c>
      <c r="C2490" s="26" t="s">
        <v>3997</v>
      </c>
      <c r="D2490" s="26" t="s">
        <v>4008</v>
      </c>
      <c r="E2490" s="26" t="s">
        <v>8570</v>
      </c>
      <c r="F2490" s="49"/>
    </row>
    <row r="2491" spans="1:6">
      <c r="A2491" s="26">
        <v>12873</v>
      </c>
      <c r="B2491" s="25" t="s">
        <v>8571</v>
      </c>
      <c r="C2491" s="26" t="s">
        <v>4011</v>
      </c>
      <c r="D2491" s="26" t="s">
        <v>3998</v>
      </c>
      <c r="E2491" s="26" t="s">
        <v>4220</v>
      </c>
      <c r="F2491" s="48"/>
    </row>
    <row r="2492" spans="1:6">
      <c r="A2492" s="26">
        <v>41076</v>
      </c>
      <c r="B2492" s="25" t="s">
        <v>8572</v>
      </c>
      <c r="C2492" s="26" t="s">
        <v>4356</v>
      </c>
      <c r="D2492" s="26" t="s">
        <v>3998</v>
      </c>
      <c r="E2492" s="26" t="s">
        <v>8573</v>
      </c>
      <c r="F2492" s="49"/>
    </row>
    <row r="2493" ht="30" spans="1:6">
      <c r="A2493" s="26">
        <v>1371</v>
      </c>
      <c r="B2493" s="25" t="s">
        <v>8574</v>
      </c>
      <c r="C2493" s="26" t="s">
        <v>4118</v>
      </c>
      <c r="D2493" s="26" t="s">
        <v>3998</v>
      </c>
      <c r="E2493" s="26" t="s">
        <v>4313</v>
      </c>
      <c r="F2493" s="48"/>
    </row>
    <row r="2494" ht="30" spans="1:6">
      <c r="A2494" s="26">
        <v>140</v>
      </c>
      <c r="B2494" s="25" t="s">
        <v>8575</v>
      </c>
      <c r="C2494" s="26" t="s">
        <v>4118</v>
      </c>
      <c r="D2494" s="26" t="s">
        <v>3998</v>
      </c>
      <c r="E2494" s="26" t="s">
        <v>8576</v>
      </c>
      <c r="F2494" s="49"/>
    </row>
    <row r="2495" ht="45" spans="1:6">
      <c r="A2495" s="26">
        <v>151</v>
      </c>
      <c r="B2495" s="25" t="s">
        <v>8577</v>
      </c>
      <c r="C2495" s="26" t="s">
        <v>4121</v>
      </c>
      <c r="D2495" s="26" t="s">
        <v>3998</v>
      </c>
      <c r="E2495" s="26" t="s">
        <v>8578</v>
      </c>
      <c r="F2495" s="48"/>
    </row>
    <row r="2496" spans="1:6">
      <c r="A2496" s="26">
        <v>7340</v>
      </c>
      <c r="B2496" s="25" t="s">
        <v>8579</v>
      </c>
      <c r="C2496" s="26" t="s">
        <v>4121</v>
      </c>
      <c r="D2496" s="26" t="s">
        <v>3998</v>
      </c>
      <c r="E2496" s="26" t="s">
        <v>8580</v>
      </c>
      <c r="F2496" s="49"/>
    </row>
    <row r="2497" ht="30" spans="1:6">
      <c r="A2497" s="26">
        <v>2701</v>
      </c>
      <c r="B2497" s="25" t="s">
        <v>8581</v>
      </c>
      <c r="C2497" s="26" t="s">
        <v>4011</v>
      </c>
      <c r="D2497" s="26" t="s">
        <v>3998</v>
      </c>
      <c r="E2497" s="26" t="s">
        <v>5430</v>
      </c>
      <c r="F2497" s="48"/>
    </row>
    <row r="2498" ht="30" spans="1:6">
      <c r="A2498" s="26">
        <v>40929</v>
      </c>
      <c r="B2498" s="25" t="s">
        <v>8582</v>
      </c>
      <c r="C2498" s="26" t="s">
        <v>4356</v>
      </c>
      <c r="D2498" s="26" t="s">
        <v>3998</v>
      </c>
      <c r="E2498" s="26" t="s">
        <v>8583</v>
      </c>
      <c r="F2498" s="49"/>
    </row>
    <row r="2499" ht="30" spans="1:6">
      <c r="A2499" s="26">
        <v>38114</v>
      </c>
      <c r="B2499" s="25" t="s">
        <v>8584</v>
      </c>
      <c r="C2499" s="26" t="s">
        <v>3997</v>
      </c>
      <c r="D2499" s="26" t="s">
        <v>3998</v>
      </c>
      <c r="E2499" s="26" t="s">
        <v>5462</v>
      </c>
      <c r="F2499" s="48"/>
    </row>
    <row r="2500" ht="45" spans="1:6">
      <c r="A2500" s="26">
        <v>38064</v>
      </c>
      <c r="B2500" s="25" t="s">
        <v>8585</v>
      </c>
      <c r="C2500" s="26" t="s">
        <v>3997</v>
      </c>
      <c r="D2500" s="26" t="s">
        <v>3998</v>
      </c>
      <c r="E2500" s="26" t="s">
        <v>8586</v>
      </c>
      <c r="F2500" s="49"/>
    </row>
    <row r="2501" ht="30" spans="1:6">
      <c r="A2501" s="26">
        <v>38115</v>
      </c>
      <c r="B2501" s="25" t="s">
        <v>8587</v>
      </c>
      <c r="C2501" s="26" t="s">
        <v>3997</v>
      </c>
      <c r="D2501" s="26" t="s">
        <v>3998</v>
      </c>
      <c r="E2501" s="26" t="s">
        <v>8588</v>
      </c>
      <c r="F2501" s="48"/>
    </row>
    <row r="2502" ht="45" spans="1:6">
      <c r="A2502" s="26">
        <v>38065</v>
      </c>
      <c r="B2502" s="25" t="s">
        <v>8589</v>
      </c>
      <c r="C2502" s="26" t="s">
        <v>3997</v>
      </c>
      <c r="D2502" s="26" t="s">
        <v>3998</v>
      </c>
      <c r="E2502" s="26" t="s">
        <v>8590</v>
      </c>
      <c r="F2502" s="49"/>
    </row>
    <row r="2503" ht="45" spans="1:6">
      <c r="A2503" s="26">
        <v>38078</v>
      </c>
      <c r="B2503" s="25" t="s">
        <v>8591</v>
      </c>
      <c r="C2503" s="26" t="s">
        <v>3997</v>
      </c>
      <c r="D2503" s="26" t="s">
        <v>3998</v>
      </c>
      <c r="E2503" s="26" t="s">
        <v>4311</v>
      </c>
      <c r="F2503" s="48"/>
    </row>
    <row r="2504" ht="30" spans="1:6">
      <c r="A2504" s="26">
        <v>38113</v>
      </c>
      <c r="B2504" s="25" t="s">
        <v>8592</v>
      </c>
      <c r="C2504" s="26" t="s">
        <v>3997</v>
      </c>
      <c r="D2504" s="26" t="s">
        <v>3998</v>
      </c>
      <c r="E2504" s="26" t="s">
        <v>8593</v>
      </c>
      <c r="F2504" s="49"/>
    </row>
    <row r="2505" ht="45" spans="1:6">
      <c r="A2505" s="26">
        <v>38063</v>
      </c>
      <c r="B2505" s="25" t="s">
        <v>8594</v>
      </c>
      <c r="C2505" s="26" t="s">
        <v>3997</v>
      </c>
      <c r="D2505" s="26" t="s">
        <v>3998</v>
      </c>
      <c r="E2505" s="26" t="s">
        <v>8595</v>
      </c>
      <c r="F2505" s="48"/>
    </row>
    <row r="2506" ht="60" spans="1:6">
      <c r="A2506" s="26">
        <v>38080</v>
      </c>
      <c r="B2506" s="25" t="s">
        <v>8596</v>
      </c>
      <c r="C2506" s="26" t="s">
        <v>3997</v>
      </c>
      <c r="D2506" s="26" t="s">
        <v>3998</v>
      </c>
      <c r="E2506" s="26" t="s">
        <v>8597</v>
      </c>
      <c r="F2506" s="49"/>
    </row>
    <row r="2507" ht="60" spans="1:6">
      <c r="A2507" s="26">
        <v>38069</v>
      </c>
      <c r="B2507" s="25" t="s">
        <v>8598</v>
      </c>
      <c r="C2507" s="26" t="s">
        <v>3997</v>
      </c>
      <c r="D2507" s="26" t="s">
        <v>3998</v>
      </c>
      <c r="E2507" s="26" t="s">
        <v>8599</v>
      </c>
      <c r="F2507" s="48"/>
    </row>
    <row r="2508" ht="45" spans="1:6">
      <c r="A2508" s="26">
        <v>38077</v>
      </c>
      <c r="B2508" s="25" t="s">
        <v>8600</v>
      </c>
      <c r="C2508" s="26" t="s">
        <v>3997</v>
      </c>
      <c r="D2508" s="26" t="s">
        <v>3998</v>
      </c>
      <c r="E2508" s="26" t="s">
        <v>8601</v>
      </c>
      <c r="F2508" s="49"/>
    </row>
    <row r="2509" ht="60" spans="1:6">
      <c r="A2509" s="26">
        <v>38073</v>
      </c>
      <c r="B2509" s="25" t="s">
        <v>8602</v>
      </c>
      <c r="C2509" s="26" t="s">
        <v>3997</v>
      </c>
      <c r="D2509" s="26" t="s">
        <v>3998</v>
      </c>
      <c r="E2509" s="26" t="s">
        <v>6390</v>
      </c>
      <c r="F2509" s="48"/>
    </row>
    <row r="2510" ht="30" spans="1:6">
      <c r="A2510" s="26">
        <v>38112</v>
      </c>
      <c r="B2510" s="25" t="s">
        <v>8603</v>
      </c>
      <c r="C2510" s="26" t="s">
        <v>3997</v>
      </c>
      <c r="D2510" s="26" t="s">
        <v>3998</v>
      </c>
      <c r="E2510" s="26" t="s">
        <v>4335</v>
      </c>
      <c r="F2510" s="49"/>
    </row>
    <row r="2511" ht="45" spans="1:6">
      <c r="A2511" s="26">
        <v>38062</v>
      </c>
      <c r="B2511" s="25" t="s">
        <v>8604</v>
      </c>
      <c r="C2511" s="26" t="s">
        <v>3997</v>
      </c>
      <c r="D2511" s="26" t="s">
        <v>3998</v>
      </c>
      <c r="E2511" s="26" t="s">
        <v>6671</v>
      </c>
      <c r="F2511" s="48"/>
    </row>
    <row r="2512" ht="45" spans="1:6">
      <c r="A2512" s="26">
        <v>12128</v>
      </c>
      <c r="B2512" s="25" t="s">
        <v>8605</v>
      </c>
      <c r="C2512" s="26" t="s">
        <v>3997</v>
      </c>
      <c r="D2512" s="26" t="s">
        <v>3998</v>
      </c>
      <c r="E2512" s="26" t="s">
        <v>8606</v>
      </c>
      <c r="F2512" s="49"/>
    </row>
    <row r="2513" ht="45" spans="1:6">
      <c r="A2513" s="26">
        <v>12129</v>
      </c>
      <c r="B2513" s="25" t="s">
        <v>8607</v>
      </c>
      <c r="C2513" s="26" t="s">
        <v>3997</v>
      </c>
      <c r="D2513" s="26" t="s">
        <v>3998</v>
      </c>
      <c r="E2513" s="26" t="s">
        <v>8608</v>
      </c>
      <c r="F2513" s="48"/>
    </row>
    <row r="2514" ht="60" spans="1:6">
      <c r="A2514" s="26">
        <v>38081</v>
      </c>
      <c r="B2514" s="25" t="s">
        <v>8609</v>
      </c>
      <c r="C2514" s="26" t="s">
        <v>3997</v>
      </c>
      <c r="D2514" s="26" t="s">
        <v>3998</v>
      </c>
      <c r="E2514" s="26" t="s">
        <v>6102</v>
      </c>
      <c r="F2514" s="49"/>
    </row>
    <row r="2515" ht="45" spans="1:6">
      <c r="A2515" s="26">
        <v>38070</v>
      </c>
      <c r="B2515" s="25" t="s">
        <v>8610</v>
      </c>
      <c r="C2515" s="26" t="s">
        <v>3997</v>
      </c>
      <c r="D2515" s="26" t="s">
        <v>3998</v>
      </c>
      <c r="E2515" s="26" t="s">
        <v>8611</v>
      </c>
      <c r="F2515" s="48"/>
    </row>
    <row r="2516" ht="45" spans="1:6">
      <c r="A2516" s="26">
        <v>38074</v>
      </c>
      <c r="B2516" s="25" t="s">
        <v>8612</v>
      </c>
      <c r="C2516" s="26" t="s">
        <v>3997</v>
      </c>
      <c r="D2516" s="26" t="s">
        <v>3998</v>
      </c>
      <c r="E2516" s="26" t="s">
        <v>8613</v>
      </c>
      <c r="F2516" s="49"/>
    </row>
    <row r="2517" ht="60" spans="1:6">
      <c r="A2517" s="26">
        <v>38079</v>
      </c>
      <c r="B2517" s="25" t="s">
        <v>8614</v>
      </c>
      <c r="C2517" s="26" t="s">
        <v>3997</v>
      </c>
      <c r="D2517" s="26" t="s">
        <v>3998</v>
      </c>
      <c r="E2517" s="26" t="s">
        <v>8615</v>
      </c>
      <c r="F2517" s="48"/>
    </row>
    <row r="2518" ht="60" spans="1:6">
      <c r="A2518" s="26">
        <v>38072</v>
      </c>
      <c r="B2518" s="25" t="s">
        <v>8616</v>
      </c>
      <c r="C2518" s="26" t="s">
        <v>3997</v>
      </c>
      <c r="D2518" s="26" t="s">
        <v>3998</v>
      </c>
      <c r="E2518" s="26" t="s">
        <v>8617</v>
      </c>
      <c r="F2518" s="49"/>
    </row>
    <row r="2519" ht="45" spans="1:6">
      <c r="A2519" s="26">
        <v>38068</v>
      </c>
      <c r="B2519" s="25" t="s">
        <v>8618</v>
      </c>
      <c r="C2519" s="26" t="s">
        <v>3997</v>
      </c>
      <c r="D2519" s="26" t="s">
        <v>3998</v>
      </c>
      <c r="E2519" s="26" t="s">
        <v>8619</v>
      </c>
      <c r="F2519" s="48"/>
    </row>
    <row r="2520" ht="45" spans="1:6">
      <c r="A2520" s="26">
        <v>38071</v>
      </c>
      <c r="B2520" s="25" t="s">
        <v>8620</v>
      </c>
      <c r="C2520" s="26" t="s">
        <v>3997</v>
      </c>
      <c r="D2520" s="26" t="s">
        <v>3998</v>
      </c>
      <c r="E2520" s="26" t="s">
        <v>8621</v>
      </c>
      <c r="F2520" s="49"/>
    </row>
    <row r="2521" ht="60" spans="1:6">
      <c r="A2521" s="26">
        <v>38412</v>
      </c>
      <c r="B2521" s="25" t="s">
        <v>8622</v>
      </c>
      <c r="C2521" s="26" t="s">
        <v>3997</v>
      </c>
      <c r="D2521" s="26" t="s">
        <v>3998</v>
      </c>
      <c r="E2521" s="26" t="s">
        <v>8623</v>
      </c>
      <c r="F2521" s="48"/>
    </row>
    <row r="2522" ht="45" spans="1:6">
      <c r="A2522" s="26">
        <v>3405</v>
      </c>
      <c r="B2522" s="25" t="s">
        <v>8624</v>
      </c>
      <c r="C2522" s="26" t="s">
        <v>3997</v>
      </c>
      <c r="D2522" s="26" t="s">
        <v>3998</v>
      </c>
      <c r="E2522" s="26" t="s">
        <v>8625</v>
      </c>
      <c r="F2522" s="49"/>
    </row>
    <row r="2523" ht="30" spans="1:6">
      <c r="A2523" s="26">
        <v>3394</v>
      </c>
      <c r="B2523" s="25" t="s">
        <v>8626</v>
      </c>
      <c r="C2523" s="26" t="s">
        <v>3997</v>
      </c>
      <c r="D2523" s="26" t="s">
        <v>3998</v>
      </c>
      <c r="E2523" s="26" t="s">
        <v>8627</v>
      </c>
      <c r="F2523" s="48"/>
    </row>
    <row r="2524" ht="30" spans="1:6">
      <c r="A2524" s="26">
        <v>3393</v>
      </c>
      <c r="B2524" s="25" t="s">
        <v>8628</v>
      </c>
      <c r="C2524" s="26" t="s">
        <v>3997</v>
      </c>
      <c r="D2524" s="26" t="s">
        <v>3998</v>
      </c>
      <c r="E2524" s="26" t="s">
        <v>8629</v>
      </c>
      <c r="F2524" s="49"/>
    </row>
    <row r="2525" ht="30" spans="1:6">
      <c r="A2525" s="26">
        <v>3406</v>
      </c>
      <c r="B2525" s="25" t="s">
        <v>8630</v>
      </c>
      <c r="C2525" s="26" t="s">
        <v>3997</v>
      </c>
      <c r="D2525" s="26" t="s">
        <v>4019</v>
      </c>
      <c r="E2525" s="26" t="s">
        <v>8631</v>
      </c>
      <c r="F2525" s="48"/>
    </row>
    <row r="2526" ht="30" spans="1:6">
      <c r="A2526" s="26">
        <v>3395</v>
      </c>
      <c r="B2526" s="25" t="s">
        <v>8632</v>
      </c>
      <c r="C2526" s="26" t="s">
        <v>3997</v>
      </c>
      <c r="D2526" s="26" t="s">
        <v>3998</v>
      </c>
      <c r="E2526" s="26" t="s">
        <v>8633</v>
      </c>
      <c r="F2526" s="49"/>
    </row>
    <row r="2527" ht="45" spans="1:6">
      <c r="A2527" s="26">
        <v>3398</v>
      </c>
      <c r="B2527" s="25" t="s">
        <v>8634</v>
      </c>
      <c r="C2527" s="26" t="s">
        <v>3997</v>
      </c>
      <c r="D2527" s="26" t="s">
        <v>3998</v>
      </c>
      <c r="E2527" s="26" t="s">
        <v>8635</v>
      </c>
      <c r="F2527" s="48"/>
    </row>
    <row r="2528" ht="60" spans="1:6">
      <c r="A2528" s="26">
        <v>34379</v>
      </c>
      <c r="B2528" s="25" t="s">
        <v>8636</v>
      </c>
      <c r="C2528" s="26" t="s">
        <v>3997</v>
      </c>
      <c r="D2528" s="26" t="s">
        <v>3998</v>
      </c>
      <c r="E2528" s="26" t="s">
        <v>8637</v>
      </c>
      <c r="F2528" s="49"/>
    </row>
    <row r="2529" ht="60" spans="1:6">
      <c r="A2529" s="26">
        <v>34378</v>
      </c>
      <c r="B2529" s="25" t="s">
        <v>8638</v>
      </c>
      <c r="C2529" s="26" t="s">
        <v>3997</v>
      </c>
      <c r="D2529" s="26" t="s">
        <v>3998</v>
      </c>
      <c r="E2529" s="26" t="s">
        <v>8639</v>
      </c>
      <c r="F2529" s="48"/>
    </row>
    <row r="2530" ht="60" spans="1:6">
      <c r="A2530" s="26">
        <v>34377</v>
      </c>
      <c r="B2530" s="25" t="s">
        <v>8640</v>
      </c>
      <c r="C2530" s="26" t="s">
        <v>3997</v>
      </c>
      <c r="D2530" s="26" t="s">
        <v>3998</v>
      </c>
      <c r="E2530" s="26" t="s">
        <v>8641</v>
      </c>
      <c r="F2530" s="49"/>
    </row>
    <row r="2531" ht="45" spans="1:6">
      <c r="A2531" s="26">
        <v>581</v>
      </c>
      <c r="B2531" s="25" t="s">
        <v>8642</v>
      </c>
      <c r="C2531" s="26" t="s">
        <v>4007</v>
      </c>
      <c r="D2531" s="26" t="s">
        <v>3998</v>
      </c>
      <c r="E2531" s="26" t="s">
        <v>8643</v>
      </c>
      <c r="F2531" s="48"/>
    </row>
    <row r="2532" ht="90" spans="1:6">
      <c r="A2532" s="26">
        <v>40662</v>
      </c>
      <c r="B2532" s="25" t="s">
        <v>8644</v>
      </c>
      <c r="C2532" s="26" t="s">
        <v>3997</v>
      </c>
      <c r="D2532" s="26" t="s">
        <v>4008</v>
      </c>
      <c r="E2532" s="26" t="s">
        <v>8645</v>
      </c>
      <c r="F2532" s="49"/>
    </row>
    <row r="2533" ht="90" spans="1:6">
      <c r="A2533" s="26">
        <v>3437</v>
      </c>
      <c r="B2533" s="25" t="s">
        <v>8646</v>
      </c>
      <c r="C2533" s="26" t="s">
        <v>4007</v>
      </c>
      <c r="D2533" s="26" t="s">
        <v>4008</v>
      </c>
      <c r="E2533" s="26" t="s">
        <v>8647</v>
      </c>
      <c r="F2533" s="48"/>
    </row>
    <row r="2534" ht="45" spans="1:6">
      <c r="A2534" s="26">
        <v>11183</v>
      </c>
      <c r="B2534" s="25" t="s">
        <v>8648</v>
      </c>
      <c r="C2534" s="26" t="s">
        <v>3997</v>
      </c>
      <c r="D2534" s="26" t="s">
        <v>4008</v>
      </c>
      <c r="E2534" s="26" t="s">
        <v>8649</v>
      </c>
      <c r="F2534" s="49"/>
    </row>
    <row r="2535" ht="30" spans="1:6">
      <c r="A2535" s="26">
        <v>11190</v>
      </c>
      <c r="B2535" s="25" t="s">
        <v>8650</v>
      </c>
      <c r="C2535" s="26" t="s">
        <v>3997</v>
      </c>
      <c r="D2535" s="26" t="s">
        <v>4008</v>
      </c>
      <c r="E2535" s="26" t="s">
        <v>8651</v>
      </c>
      <c r="F2535" s="48"/>
    </row>
    <row r="2536" ht="30" spans="1:6">
      <c r="A2536" s="26">
        <v>616</v>
      </c>
      <c r="B2536" s="25" t="s">
        <v>8652</v>
      </c>
      <c r="C2536" s="26" t="s">
        <v>3997</v>
      </c>
      <c r="D2536" s="26" t="s">
        <v>4008</v>
      </c>
      <c r="E2536" s="26" t="s">
        <v>8653</v>
      </c>
      <c r="F2536" s="49"/>
    </row>
    <row r="2537" ht="30" spans="1:6">
      <c r="A2537" s="26">
        <v>615</v>
      </c>
      <c r="B2537" s="25" t="s">
        <v>8652</v>
      </c>
      <c r="C2537" s="26" t="s">
        <v>4007</v>
      </c>
      <c r="D2537" s="26" t="s">
        <v>4008</v>
      </c>
      <c r="E2537" s="26" t="s">
        <v>8654</v>
      </c>
      <c r="F2537" s="48"/>
    </row>
    <row r="2538" ht="30" spans="1:6">
      <c r="A2538" s="26">
        <v>11192</v>
      </c>
      <c r="B2538" s="25" t="s">
        <v>8655</v>
      </c>
      <c r="C2538" s="26" t="s">
        <v>3997</v>
      </c>
      <c r="D2538" s="26" t="s">
        <v>4008</v>
      </c>
      <c r="E2538" s="26" t="s">
        <v>8656</v>
      </c>
      <c r="F2538" s="49"/>
    </row>
    <row r="2539" ht="30" spans="1:6">
      <c r="A2539" s="26">
        <v>11231</v>
      </c>
      <c r="B2539" s="25" t="s">
        <v>8655</v>
      </c>
      <c r="C2539" s="26" t="s">
        <v>4007</v>
      </c>
      <c r="D2539" s="26" t="s">
        <v>4008</v>
      </c>
      <c r="E2539" s="26" t="s">
        <v>8657</v>
      </c>
      <c r="F2539" s="48"/>
    </row>
    <row r="2540" ht="105" spans="1:6">
      <c r="A2540" s="26">
        <v>3428</v>
      </c>
      <c r="B2540" s="25" t="s">
        <v>8658</v>
      </c>
      <c r="C2540" s="26" t="s">
        <v>4007</v>
      </c>
      <c r="D2540" s="26" t="s">
        <v>4008</v>
      </c>
      <c r="E2540" s="26" t="s">
        <v>8659</v>
      </c>
      <c r="F2540" s="49"/>
    </row>
    <row r="2541" ht="105" spans="1:6">
      <c r="A2541" s="26">
        <v>3429</v>
      </c>
      <c r="B2541" s="25" t="s">
        <v>8660</v>
      </c>
      <c r="C2541" s="26" t="s">
        <v>4007</v>
      </c>
      <c r="D2541" s="26" t="s">
        <v>4008</v>
      </c>
      <c r="E2541" s="26" t="s">
        <v>8661</v>
      </c>
      <c r="F2541" s="48"/>
    </row>
    <row r="2542" ht="75" spans="1:6">
      <c r="A2542" s="26">
        <v>34371</v>
      </c>
      <c r="B2542" s="25" t="s">
        <v>8662</v>
      </c>
      <c r="C2542" s="26" t="s">
        <v>3997</v>
      </c>
      <c r="D2542" s="26" t="s">
        <v>3998</v>
      </c>
      <c r="E2542" s="26" t="s">
        <v>8663</v>
      </c>
      <c r="F2542" s="49"/>
    </row>
    <row r="2543" ht="75" spans="1:6">
      <c r="A2543" s="26">
        <v>34370</v>
      </c>
      <c r="B2543" s="25" t="s">
        <v>8664</v>
      </c>
      <c r="C2543" s="26" t="s">
        <v>3997</v>
      </c>
      <c r="D2543" s="26" t="s">
        <v>3998</v>
      </c>
      <c r="E2543" s="26" t="s">
        <v>8665</v>
      </c>
      <c r="F2543" s="48"/>
    </row>
    <row r="2544" ht="75" spans="1:6">
      <c r="A2544" s="26">
        <v>34372</v>
      </c>
      <c r="B2544" s="25" t="s">
        <v>8666</v>
      </c>
      <c r="C2544" s="26" t="s">
        <v>3997</v>
      </c>
      <c r="D2544" s="26" t="s">
        <v>3998</v>
      </c>
      <c r="E2544" s="26" t="s">
        <v>8667</v>
      </c>
      <c r="F2544" s="49"/>
    </row>
    <row r="2545" ht="75" spans="1:6">
      <c r="A2545" s="26">
        <v>34373</v>
      </c>
      <c r="B2545" s="25" t="s">
        <v>8668</v>
      </c>
      <c r="C2545" s="26" t="s">
        <v>3997</v>
      </c>
      <c r="D2545" s="26" t="s">
        <v>3998</v>
      </c>
      <c r="E2545" s="26" t="s">
        <v>8669</v>
      </c>
      <c r="F2545" s="48"/>
    </row>
    <row r="2546" ht="60" spans="1:6">
      <c r="A2546" s="26">
        <v>36896</v>
      </c>
      <c r="B2546" s="25" t="s">
        <v>8670</v>
      </c>
      <c r="C2546" s="26" t="s">
        <v>3997</v>
      </c>
      <c r="D2546" s="26" t="s">
        <v>4019</v>
      </c>
      <c r="E2546" s="26" t="s">
        <v>8671</v>
      </c>
      <c r="F2546" s="49"/>
    </row>
    <row r="2547" ht="60" spans="1:6">
      <c r="A2547" s="26">
        <v>34367</v>
      </c>
      <c r="B2547" s="25" t="s">
        <v>8672</v>
      </c>
      <c r="C2547" s="26" t="s">
        <v>3997</v>
      </c>
      <c r="D2547" s="26" t="s">
        <v>3998</v>
      </c>
      <c r="E2547" s="26" t="s">
        <v>8673</v>
      </c>
      <c r="F2547" s="48"/>
    </row>
    <row r="2548" ht="60" spans="1:6">
      <c r="A2548" s="26">
        <v>36897</v>
      </c>
      <c r="B2548" s="25" t="s">
        <v>8674</v>
      </c>
      <c r="C2548" s="26" t="s">
        <v>3997</v>
      </c>
      <c r="D2548" s="26" t="s">
        <v>3998</v>
      </c>
      <c r="E2548" s="26" t="s">
        <v>8675</v>
      </c>
      <c r="F2548" s="49"/>
    </row>
    <row r="2549" ht="60" spans="1:6">
      <c r="A2549" s="26">
        <v>36884</v>
      </c>
      <c r="B2549" s="25" t="s">
        <v>8674</v>
      </c>
      <c r="C2549" s="26" t="s">
        <v>4007</v>
      </c>
      <c r="D2549" s="26" t="s">
        <v>3998</v>
      </c>
      <c r="E2549" s="26" t="s">
        <v>8676</v>
      </c>
      <c r="F2549" s="48"/>
    </row>
    <row r="2550" ht="60" spans="1:6">
      <c r="A2550" s="26">
        <v>597</v>
      </c>
      <c r="B2550" s="25" t="s">
        <v>8677</v>
      </c>
      <c r="C2550" s="26" t="s">
        <v>4007</v>
      </c>
      <c r="D2550" s="26" t="s">
        <v>3998</v>
      </c>
      <c r="E2550" s="26" t="s">
        <v>8678</v>
      </c>
      <c r="F2550" s="49"/>
    </row>
    <row r="2551" ht="75" spans="1:6">
      <c r="A2551" s="26">
        <v>34369</v>
      </c>
      <c r="B2551" s="25" t="s">
        <v>8679</v>
      </c>
      <c r="C2551" s="26" t="s">
        <v>3997</v>
      </c>
      <c r="D2551" s="26" t="s">
        <v>3998</v>
      </c>
      <c r="E2551" s="26" t="s">
        <v>8680</v>
      </c>
      <c r="F2551" s="48"/>
    </row>
    <row r="2552" ht="60" spans="1:6">
      <c r="A2552" s="26">
        <v>34362</v>
      </c>
      <c r="B2552" s="25" t="s">
        <v>8681</v>
      </c>
      <c r="C2552" s="26" t="s">
        <v>3997</v>
      </c>
      <c r="D2552" s="26" t="s">
        <v>3998</v>
      </c>
      <c r="E2552" s="26" t="s">
        <v>8682</v>
      </c>
      <c r="F2552" s="49"/>
    </row>
    <row r="2553" ht="60" spans="1:6">
      <c r="A2553" s="26">
        <v>34363</v>
      </c>
      <c r="B2553" s="25" t="s">
        <v>8683</v>
      </c>
      <c r="C2553" s="26" t="s">
        <v>3997</v>
      </c>
      <c r="D2553" s="26" t="s">
        <v>3998</v>
      </c>
      <c r="E2553" s="26" t="s">
        <v>8684</v>
      </c>
      <c r="F2553" s="48"/>
    </row>
    <row r="2554" ht="75" spans="1:6">
      <c r="A2554" s="26">
        <v>34364</v>
      </c>
      <c r="B2554" s="25" t="s">
        <v>8685</v>
      </c>
      <c r="C2554" s="26" t="s">
        <v>3997</v>
      </c>
      <c r="D2554" s="26" t="s">
        <v>3998</v>
      </c>
      <c r="E2554" s="26" t="s">
        <v>8686</v>
      </c>
      <c r="F2554" s="49"/>
    </row>
    <row r="2555" ht="75" spans="1:6">
      <c r="A2555" s="26">
        <v>34365</v>
      </c>
      <c r="B2555" s="25" t="s">
        <v>8687</v>
      </c>
      <c r="C2555" s="26" t="s">
        <v>3997</v>
      </c>
      <c r="D2555" s="26" t="s">
        <v>3998</v>
      </c>
      <c r="E2555" s="26" t="s">
        <v>8688</v>
      </c>
      <c r="F2555" s="48"/>
    </row>
    <row r="2556" ht="60" spans="1:6">
      <c r="A2556" s="26">
        <v>11199</v>
      </c>
      <c r="B2556" s="25" t="s">
        <v>8689</v>
      </c>
      <c r="C2556" s="26" t="s">
        <v>3997</v>
      </c>
      <c r="D2556" s="26" t="s">
        <v>4008</v>
      </c>
      <c r="E2556" s="26" t="s">
        <v>8690</v>
      </c>
      <c r="F2556" s="49"/>
    </row>
    <row r="2557" ht="60" spans="1:6">
      <c r="A2557" s="26">
        <v>34801</v>
      </c>
      <c r="B2557" s="25" t="s">
        <v>8691</v>
      </c>
      <c r="C2557" s="26" t="s">
        <v>3997</v>
      </c>
      <c r="D2557" s="26" t="s">
        <v>4008</v>
      </c>
      <c r="E2557" s="26" t="s">
        <v>8692</v>
      </c>
      <c r="F2557" s="48"/>
    </row>
    <row r="2558" ht="60" spans="1:6">
      <c r="A2558" s="26">
        <v>34799</v>
      </c>
      <c r="B2558" s="25" t="s">
        <v>8693</v>
      </c>
      <c r="C2558" s="26" t="s">
        <v>3997</v>
      </c>
      <c r="D2558" s="26" t="s">
        <v>4008</v>
      </c>
      <c r="E2558" s="26" t="s">
        <v>8694</v>
      </c>
      <c r="F2558" s="49"/>
    </row>
    <row r="2559" ht="60" spans="1:6">
      <c r="A2559" s="26">
        <v>622</v>
      </c>
      <c r="B2559" s="25" t="s">
        <v>8695</v>
      </c>
      <c r="C2559" s="26" t="s">
        <v>3997</v>
      </c>
      <c r="D2559" s="26" t="s">
        <v>4008</v>
      </c>
      <c r="E2559" s="26" t="s">
        <v>8696</v>
      </c>
      <c r="F2559" s="48"/>
    </row>
    <row r="2560" ht="60" spans="1:6">
      <c r="A2560" s="26">
        <v>34805</v>
      </c>
      <c r="B2560" s="25" t="s">
        <v>8697</v>
      </c>
      <c r="C2560" s="26" t="s">
        <v>4007</v>
      </c>
      <c r="D2560" s="26" t="s">
        <v>4008</v>
      </c>
      <c r="E2560" s="26" t="s">
        <v>8698</v>
      </c>
      <c r="F2560" s="49"/>
    </row>
    <row r="2561" ht="60" spans="1:6">
      <c r="A2561" s="26">
        <v>34803</v>
      </c>
      <c r="B2561" s="25" t="s">
        <v>8699</v>
      </c>
      <c r="C2561" s="26" t="s">
        <v>3997</v>
      </c>
      <c r="D2561" s="26" t="s">
        <v>4008</v>
      </c>
      <c r="E2561" s="26" t="s">
        <v>8700</v>
      </c>
      <c r="F2561" s="48"/>
    </row>
    <row r="2562" ht="60" spans="1:6">
      <c r="A2562" s="26">
        <v>606</v>
      </c>
      <c r="B2562" s="25" t="s">
        <v>8701</v>
      </c>
      <c r="C2562" s="26" t="s">
        <v>4007</v>
      </c>
      <c r="D2562" s="26" t="s">
        <v>4008</v>
      </c>
      <c r="E2562" s="26" t="s">
        <v>8702</v>
      </c>
      <c r="F2562" s="49"/>
    </row>
    <row r="2563" ht="60" spans="1:6">
      <c r="A2563" s="26">
        <v>11227</v>
      </c>
      <c r="B2563" s="25" t="s">
        <v>8703</v>
      </c>
      <c r="C2563" s="26" t="s">
        <v>3997</v>
      </c>
      <c r="D2563" s="26" t="s">
        <v>4008</v>
      </c>
      <c r="E2563" s="26" t="s">
        <v>8704</v>
      </c>
      <c r="F2563" s="48"/>
    </row>
    <row r="2564" ht="60" spans="1:6">
      <c r="A2564" s="26">
        <v>11193</v>
      </c>
      <c r="B2564" s="25" t="s">
        <v>8705</v>
      </c>
      <c r="C2564" s="26" t="s">
        <v>4007</v>
      </c>
      <c r="D2564" s="26" t="s">
        <v>4008</v>
      </c>
      <c r="E2564" s="26" t="s">
        <v>8706</v>
      </c>
      <c r="F2564" s="49"/>
    </row>
    <row r="2565" ht="60" spans="1:6">
      <c r="A2565" s="26">
        <v>11194</v>
      </c>
      <c r="B2565" s="25" t="s">
        <v>8707</v>
      </c>
      <c r="C2565" s="26" t="s">
        <v>4007</v>
      </c>
      <c r="D2565" s="26" t="s">
        <v>4008</v>
      </c>
      <c r="E2565" s="26" t="s">
        <v>8708</v>
      </c>
      <c r="F2565" s="48"/>
    </row>
    <row r="2566" ht="75" spans="1:6">
      <c r="A2566" s="26">
        <v>605</v>
      </c>
      <c r="B2566" s="25" t="s">
        <v>8709</v>
      </c>
      <c r="C2566" s="26" t="s">
        <v>4007</v>
      </c>
      <c r="D2566" s="26" t="s">
        <v>4008</v>
      </c>
      <c r="E2566" s="26" t="s">
        <v>8710</v>
      </c>
      <c r="F2566" s="49"/>
    </row>
    <row r="2567" ht="75" spans="1:6">
      <c r="A2567" s="26">
        <v>11197</v>
      </c>
      <c r="B2567" s="25" t="s">
        <v>8711</v>
      </c>
      <c r="C2567" s="26" t="s">
        <v>3997</v>
      </c>
      <c r="D2567" s="26" t="s">
        <v>4008</v>
      </c>
      <c r="E2567" s="26" t="s">
        <v>8712</v>
      </c>
      <c r="F2567" s="48"/>
    </row>
    <row r="2568" ht="120" spans="1:6">
      <c r="A2568" s="26">
        <v>40659</v>
      </c>
      <c r="B2568" s="25" t="s">
        <v>8713</v>
      </c>
      <c r="C2568" s="26" t="s">
        <v>4007</v>
      </c>
      <c r="D2568" s="26" t="s">
        <v>4008</v>
      </c>
      <c r="E2568" s="26" t="s">
        <v>8714</v>
      </c>
      <c r="F2568" s="49"/>
    </row>
    <row r="2569" ht="120" spans="1:6">
      <c r="A2569" s="26">
        <v>40660</v>
      </c>
      <c r="B2569" s="25" t="s">
        <v>8715</v>
      </c>
      <c r="C2569" s="26" t="s">
        <v>4007</v>
      </c>
      <c r="D2569" s="26" t="s">
        <v>4008</v>
      </c>
      <c r="E2569" s="26" t="s">
        <v>8716</v>
      </c>
      <c r="F2569" s="48"/>
    </row>
    <row r="2570" ht="120" spans="1:6">
      <c r="A2570" s="26">
        <v>40661</v>
      </c>
      <c r="B2570" s="25" t="s">
        <v>8717</v>
      </c>
      <c r="C2570" s="26" t="s">
        <v>4007</v>
      </c>
      <c r="D2570" s="26" t="s">
        <v>4008</v>
      </c>
      <c r="E2570" s="26" t="s">
        <v>8718</v>
      </c>
      <c r="F2570" s="49"/>
    </row>
    <row r="2571" ht="105" spans="1:6">
      <c r="A2571" s="26">
        <v>3421</v>
      </c>
      <c r="B2571" s="25" t="s">
        <v>8719</v>
      </c>
      <c r="C2571" s="26" t="s">
        <v>4007</v>
      </c>
      <c r="D2571" s="26" t="s">
        <v>4008</v>
      </c>
      <c r="E2571" s="26" t="s">
        <v>8720</v>
      </c>
      <c r="F2571" s="48"/>
    </row>
    <row r="2572" ht="45" spans="1:6">
      <c r="A2572" s="26">
        <v>599</v>
      </c>
      <c r="B2572" s="25" t="s">
        <v>8721</v>
      </c>
      <c r="C2572" s="26" t="s">
        <v>4007</v>
      </c>
      <c r="D2572" s="26" t="s">
        <v>3998</v>
      </c>
      <c r="E2572" s="26" t="s">
        <v>8722</v>
      </c>
      <c r="F2572" s="49"/>
    </row>
    <row r="2573" ht="45" spans="1:6">
      <c r="A2573" s="26">
        <v>34380</v>
      </c>
      <c r="B2573" s="25" t="s">
        <v>8723</v>
      </c>
      <c r="C2573" s="26" t="s">
        <v>3997</v>
      </c>
      <c r="D2573" s="26" t="s">
        <v>3998</v>
      </c>
      <c r="E2573" s="26" t="s">
        <v>8724</v>
      </c>
      <c r="F2573" s="48"/>
    </row>
    <row r="2574" ht="45" spans="1:6">
      <c r="A2574" s="26">
        <v>34381</v>
      </c>
      <c r="B2574" s="25" t="s">
        <v>8725</v>
      </c>
      <c r="C2574" s="26" t="s">
        <v>3997</v>
      </c>
      <c r="D2574" s="26" t="s">
        <v>3998</v>
      </c>
      <c r="E2574" s="26" t="s">
        <v>8726</v>
      </c>
      <c r="F2574" s="49"/>
    </row>
    <row r="2575" ht="45" spans="1:6">
      <c r="A2575" s="26">
        <v>601</v>
      </c>
      <c r="B2575" s="25" t="s">
        <v>8725</v>
      </c>
      <c r="C2575" s="26" t="s">
        <v>4007</v>
      </c>
      <c r="D2575" s="26" t="s">
        <v>3998</v>
      </c>
      <c r="E2575" s="26" t="s">
        <v>8727</v>
      </c>
      <c r="F2575" s="48"/>
    </row>
    <row r="2576" ht="90" spans="1:6">
      <c r="A2576" s="26">
        <v>3423</v>
      </c>
      <c r="B2576" s="25" t="s">
        <v>8728</v>
      </c>
      <c r="C2576" s="26" t="s">
        <v>4007</v>
      </c>
      <c r="D2576" s="26" t="s">
        <v>4008</v>
      </c>
      <c r="E2576" s="26" t="s">
        <v>8729</v>
      </c>
      <c r="F2576" s="49"/>
    </row>
    <row r="2577" ht="60" spans="1:6">
      <c r="A2577" s="26">
        <v>34797</v>
      </c>
      <c r="B2577" s="25" t="s">
        <v>8730</v>
      </c>
      <c r="C2577" s="26" t="s">
        <v>3997</v>
      </c>
      <c r="D2577" s="26" t="s">
        <v>4008</v>
      </c>
      <c r="E2577" s="26" t="s">
        <v>8731</v>
      </c>
      <c r="F2577" s="48"/>
    </row>
    <row r="2578" ht="60" spans="1:6">
      <c r="A2578" s="26">
        <v>624</v>
      </c>
      <c r="B2578" s="25" t="s">
        <v>8732</v>
      </c>
      <c r="C2578" s="26" t="s">
        <v>4007</v>
      </c>
      <c r="D2578" s="26" t="s">
        <v>4008</v>
      </c>
      <c r="E2578" s="26" t="s">
        <v>8733</v>
      </c>
      <c r="F2578" s="49"/>
    </row>
    <row r="2579" ht="60" spans="1:6">
      <c r="A2579" s="26">
        <v>623</v>
      </c>
      <c r="B2579" s="25" t="s">
        <v>8734</v>
      </c>
      <c r="C2579" s="26" t="s">
        <v>4007</v>
      </c>
      <c r="D2579" s="26" t="s">
        <v>4008</v>
      </c>
      <c r="E2579" s="26" t="s">
        <v>8735</v>
      </c>
      <c r="F2579" s="48"/>
    </row>
    <row r="2580" spans="1:6">
      <c r="A2580" s="26">
        <v>25964</v>
      </c>
      <c r="B2580" s="25" t="s">
        <v>8736</v>
      </c>
      <c r="C2580" s="26" t="s">
        <v>4011</v>
      </c>
      <c r="D2580" s="26" t="s">
        <v>3998</v>
      </c>
      <c r="E2580" s="26" t="s">
        <v>8737</v>
      </c>
      <c r="F2580" s="49"/>
    </row>
    <row r="2581" spans="1:6">
      <c r="A2581" s="26">
        <v>41077</v>
      </c>
      <c r="B2581" s="25" t="s">
        <v>8738</v>
      </c>
      <c r="C2581" s="26" t="s">
        <v>4356</v>
      </c>
      <c r="D2581" s="26" t="s">
        <v>3998</v>
      </c>
      <c r="E2581" s="26" t="s">
        <v>8739</v>
      </c>
      <c r="F2581" s="48"/>
    </row>
    <row r="2582" ht="30" spans="1:6">
      <c r="A2582" s="26">
        <v>20159</v>
      </c>
      <c r="B2582" s="25" t="s">
        <v>8740</v>
      </c>
      <c r="C2582" s="26" t="s">
        <v>3997</v>
      </c>
      <c r="D2582" s="26" t="s">
        <v>4008</v>
      </c>
      <c r="E2582" s="26" t="s">
        <v>7326</v>
      </c>
      <c r="F2582" s="49"/>
    </row>
    <row r="2583" ht="30" spans="1:6">
      <c r="A2583" s="26">
        <v>37963</v>
      </c>
      <c r="B2583" s="25" t="s">
        <v>8741</v>
      </c>
      <c r="C2583" s="26" t="s">
        <v>3997</v>
      </c>
      <c r="D2583" s="26" t="s">
        <v>3998</v>
      </c>
      <c r="E2583" s="26" t="s">
        <v>8742</v>
      </c>
      <c r="F2583" s="48"/>
    </row>
    <row r="2584" ht="30" spans="1:6">
      <c r="A2584" s="26">
        <v>37964</v>
      </c>
      <c r="B2584" s="25" t="s">
        <v>8743</v>
      </c>
      <c r="C2584" s="26" t="s">
        <v>3997</v>
      </c>
      <c r="D2584" s="26" t="s">
        <v>3998</v>
      </c>
      <c r="E2584" s="26" t="s">
        <v>8744</v>
      </c>
      <c r="F2584" s="49"/>
    </row>
    <row r="2585" ht="30" spans="1:6">
      <c r="A2585" s="26">
        <v>37965</v>
      </c>
      <c r="B2585" s="25" t="s">
        <v>8745</v>
      </c>
      <c r="C2585" s="26" t="s">
        <v>3997</v>
      </c>
      <c r="D2585" s="26" t="s">
        <v>3998</v>
      </c>
      <c r="E2585" s="26" t="s">
        <v>8746</v>
      </c>
      <c r="F2585" s="48"/>
    </row>
    <row r="2586" ht="30" spans="1:6">
      <c r="A2586" s="26">
        <v>37966</v>
      </c>
      <c r="B2586" s="25" t="s">
        <v>8747</v>
      </c>
      <c r="C2586" s="26" t="s">
        <v>3997</v>
      </c>
      <c r="D2586" s="26" t="s">
        <v>3998</v>
      </c>
      <c r="E2586" s="26" t="s">
        <v>8748</v>
      </c>
      <c r="F2586" s="49"/>
    </row>
    <row r="2587" ht="30" spans="1:6">
      <c r="A2587" s="26">
        <v>37967</v>
      </c>
      <c r="B2587" s="25" t="s">
        <v>8749</v>
      </c>
      <c r="C2587" s="26" t="s">
        <v>3997</v>
      </c>
      <c r="D2587" s="26" t="s">
        <v>3998</v>
      </c>
      <c r="E2587" s="26" t="s">
        <v>8750</v>
      </c>
      <c r="F2587" s="48"/>
    </row>
    <row r="2588" ht="30" spans="1:6">
      <c r="A2588" s="26">
        <v>37968</v>
      </c>
      <c r="B2588" s="25" t="s">
        <v>8751</v>
      </c>
      <c r="C2588" s="26" t="s">
        <v>3997</v>
      </c>
      <c r="D2588" s="26" t="s">
        <v>3998</v>
      </c>
      <c r="E2588" s="26" t="s">
        <v>8752</v>
      </c>
      <c r="F2588" s="49"/>
    </row>
    <row r="2589" ht="30" spans="1:6">
      <c r="A2589" s="26">
        <v>37969</v>
      </c>
      <c r="B2589" s="25" t="s">
        <v>8753</v>
      </c>
      <c r="C2589" s="26" t="s">
        <v>3997</v>
      </c>
      <c r="D2589" s="26" t="s">
        <v>3998</v>
      </c>
      <c r="E2589" s="26" t="s">
        <v>8754</v>
      </c>
      <c r="F2589" s="48"/>
    </row>
    <row r="2590" ht="30" spans="1:6">
      <c r="A2590" s="26">
        <v>37970</v>
      </c>
      <c r="B2590" s="25" t="s">
        <v>8755</v>
      </c>
      <c r="C2590" s="26" t="s">
        <v>3997</v>
      </c>
      <c r="D2590" s="26" t="s">
        <v>3998</v>
      </c>
      <c r="E2590" s="26" t="s">
        <v>8756</v>
      </c>
      <c r="F2590" s="49"/>
    </row>
    <row r="2591" ht="30" spans="1:6">
      <c r="A2591" s="26">
        <v>21118</v>
      </c>
      <c r="B2591" s="25" t="s">
        <v>8757</v>
      </c>
      <c r="C2591" s="26" t="s">
        <v>3997</v>
      </c>
      <c r="D2591" s="26" t="s">
        <v>4019</v>
      </c>
      <c r="E2591" s="26" t="s">
        <v>8758</v>
      </c>
      <c r="F2591" s="48"/>
    </row>
    <row r="2592" ht="30" spans="1:6">
      <c r="A2592" s="26">
        <v>37956</v>
      </c>
      <c r="B2592" s="25" t="s">
        <v>8759</v>
      </c>
      <c r="C2592" s="26" t="s">
        <v>3997</v>
      </c>
      <c r="D2592" s="26" t="s">
        <v>3998</v>
      </c>
      <c r="E2592" s="26" t="s">
        <v>8635</v>
      </c>
      <c r="F2592" s="49"/>
    </row>
    <row r="2593" ht="30" spans="1:6">
      <c r="A2593" s="26">
        <v>37957</v>
      </c>
      <c r="B2593" s="25" t="s">
        <v>8760</v>
      </c>
      <c r="C2593" s="26" t="s">
        <v>3997</v>
      </c>
      <c r="D2593" s="26" t="s">
        <v>3998</v>
      </c>
      <c r="E2593" s="26" t="s">
        <v>6612</v>
      </c>
      <c r="F2593" s="48"/>
    </row>
    <row r="2594" ht="30" spans="1:6">
      <c r="A2594" s="26">
        <v>37958</v>
      </c>
      <c r="B2594" s="25" t="s">
        <v>8761</v>
      </c>
      <c r="C2594" s="26" t="s">
        <v>3997</v>
      </c>
      <c r="D2594" s="26" t="s">
        <v>3998</v>
      </c>
      <c r="E2594" s="26" t="s">
        <v>8748</v>
      </c>
      <c r="F2594" s="49"/>
    </row>
    <row r="2595" ht="30" spans="1:6">
      <c r="A2595" s="26">
        <v>37959</v>
      </c>
      <c r="B2595" s="25" t="s">
        <v>8762</v>
      </c>
      <c r="C2595" s="26" t="s">
        <v>3997</v>
      </c>
      <c r="D2595" s="26" t="s">
        <v>3998</v>
      </c>
      <c r="E2595" s="26" t="s">
        <v>8750</v>
      </c>
      <c r="F2595" s="48"/>
    </row>
    <row r="2596" ht="30" spans="1:6">
      <c r="A2596" s="26">
        <v>37960</v>
      </c>
      <c r="B2596" s="25" t="s">
        <v>8763</v>
      </c>
      <c r="C2596" s="26" t="s">
        <v>3997</v>
      </c>
      <c r="D2596" s="26" t="s">
        <v>3998</v>
      </c>
      <c r="E2596" s="26" t="s">
        <v>8764</v>
      </c>
      <c r="F2596" s="49"/>
    </row>
    <row r="2597" ht="30" spans="1:6">
      <c r="A2597" s="26">
        <v>37961</v>
      </c>
      <c r="B2597" s="25" t="s">
        <v>8765</v>
      </c>
      <c r="C2597" s="26" t="s">
        <v>3997</v>
      </c>
      <c r="D2597" s="26" t="s">
        <v>3998</v>
      </c>
      <c r="E2597" s="26" t="s">
        <v>8766</v>
      </c>
      <c r="F2597" s="48"/>
    </row>
    <row r="2598" ht="30" spans="1:6">
      <c r="A2598" s="26">
        <v>37962</v>
      </c>
      <c r="B2598" s="25" t="s">
        <v>8767</v>
      </c>
      <c r="C2598" s="26" t="s">
        <v>3997</v>
      </c>
      <c r="D2598" s="26" t="s">
        <v>3998</v>
      </c>
      <c r="E2598" s="26" t="s">
        <v>8768</v>
      </c>
      <c r="F2598" s="49"/>
    </row>
    <row r="2599" ht="45" spans="1:6">
      <c r="A2599" s="26">
        <v>3533</v>
      </c>
      <c r="B2599" s="25" t="s">
        <v>8769</v>
      </c>
      <c r="C2599" s="26" t="s">
        <v>3997</v>
      </c>
      <c r="D2599" s="26" t="s">
        <v>3998</v>
      </c>
      <c r="E2599" s="26" t="s">
        <v>4533</v>
      </c>
      <c r="F2599" s="48"/>
    </row>
    <row r="2600" ht="45" spans="1:6">
      <c r="A2600" s="26">
        <v>3538</v>
      </c>
      <c r="B2600" s="25" t="s">
        <v>8770</v>
      </c>
      <c r="C2600" s="26" t="s">
        <v>3997</v>
      </c>
      <c r="D2600" s="26" t="s">
        <v>3998</v>
      </c>
      <c r="E2600" s="26" t="s">
        <v>5112</v>
      </c>
      <c r="F2600" s="49"/>
    </row>
    <row r="2601" ht="45" spans="1:6">
      <c r="A2601" s="26">
        <v>3497</v>
      </c>
      <c r="B2601" s="25" t="s">
        <v>8771</v>
      </c>
      <c r="C2601" s="26" t="s">
        <v>3997</v>
      </c>
      <c r="D2601" s="26" t="s">
        <v>3998</v>
      </c>
      <c r="E2601" s="26" t="s">
        <v>6911</v>
      </c>
      <c r="F2601" s="48"/>
    </row>
    <row r="2602" ht="30" spans="1:6">
      <c r="A2602" s="26">
        <v>3498</v>
      </c>
      <c r="B2602" s="25" t="s">
        <v>8772</v>
      </c>
      <c r="C2602" s="26" t="s">
        <v>3997</v>
      </c>
      <c r="D2602" s="26" t="s">
        <v>3998</v>
      </c>
      <c r="E2602" s="26" t="s">
        <v>5238</v>
      </c>
      <c r="F2602" s="49"/>
    </row>
    <row r="2603" ht="30" spans="1:6">
      <c r="A2603" s="26">
        <v>3496</v>
      </c>
      <c r="B2603" s="25" t="s">
        <v>8773</v>
      </c>
      <c r="C2603" s="26" t="s">
        <v>3997</v>
      </c>
      <c r="D2603" s="26" t="s">
        <v>3998</v>
      </c>
      <c r="E2603" s="26" t="s">
        <v>4994</v>
      </c>
      <c r="F2603" s="48"/>
    </row>
    <row r="2604" ht="30" spans="1:6">
      <c r="A2604" s="26">
        <v>38429</v>
      </c>
      <c r="B2604" s="25" t="s">
        <v>8774</v>
      </c>
      <c r="C2604" s="26" t="s">
        <v>3997</v>
      </c>
      <c r="D2604" s="26" t="s">
        <v>3998</v>
      </c>
      <c r="E2604" s="26" t="s">
        <v>8775</v>
      </c>
      <c r="F2604" s="49"/>
    </row>
    <row r="2605" ht="30" spans="1:6">
      <c r="A2605" s="26">
        <v>38431</v>
      </c>
      <c r="B2605" s="25" t="s">
        <v>8776</v>
      </c>
      <c r="C2605" s="26" t="s">
        <v>3997</v>
      </c>
      <c r="D2605" s="26" t="s">
        <v>3998</v>
      </c>
      <c r="E2605" s="26" t="s">
        <v>8777</v>
      </c>
      <c r="F2605" s="48"/>
    </row>
    <row r="2606" ht="30" spans="1:6">
      <c r="A2606" s="26">
        <v>38430</v>
      </c>
      <c r="B2606" s="25" t="s">
        <v>8778</v>
      </c>
      <c r="C2606" s="26" t="s">
        <v>3997</v>
      </c>
      <c r="D2606" s="26" t="s">
        <v>3998</v>
      </c>
      <c r="E2606" s="26" t="s">
        <v>8779</v>
      </c>
      <c r="F2606" s="49"/>
    </row>
    <row r="2607" ht="30" spans="1:6">
      <c r="A2607" s="26">
        <v>38449</v>
      </c>
      <c r="B2607" s="25" t="s">
        <v>8780</v>
      </c>
      <c r="C2607" s="26" t="s">
        <v>3997</v>
      </c>
      <c r="D2607" s="26" t="s">
        <v>4008</v>
      </c>
      <c r="E2607" s="26" t="s">
        <v>6240</v>
      </c>
      <c r="F2607" s="48"/>
    </row>
    <row r="2608" ht="30" spans="1:6">
      <c r="A2608" s="26">
        <v>36348</v>
      </c>
      <c r="B2608" s="25" t="s">
        <v>8781</v>
      </c>
      <c r="C2608" s="26" t="s">
        <v>3997</v>
      </c>
      <c r="D2608" s="26" t="s">
        <v>4008</v>
      </c>
      <c r="E2608" s="26" t="s">
        <v>5887</v>
      </c>
      <c r="F2608" s="49"/>
    </row>
    <row r="2609" ht="30" spans="1:6">
      <c r="A2609" s="26">
        <v>36349</v>
      </c>
      <c r="B2609" s="25" t="s">
        <v>8782</v>
      </c>
      <c r="C2609" s="26" t="s">
        <v>3997</v>
      </c>
      <c r="D2609" s="26" t="s">
        <v>4008</v>
      </c>
      <c r="E2609" s="26" t="s">
        <v>8783</v>
      </c>
      <c r="F2609" s="48"/>
    </row>
    <row r="2610" ht="30" spans="1:6">
      <c r="A2610" s="26">
        <v>38433</v>
      </c>
      <c r="B2610" s="25" t="s">
        <v>8784</v>
      </c>
      <c r="C2610" s="26" t="s">
        <v>3997</v>
      </c>
      <c r="D2610" s="26" t="s">
        <v>4008</v>
      </c>
      <c r="E2610" s="26" t="s">
        <v>8785</v>
      </c>
      <c r="F2610" s="49"/>
    </row>
    <row r="2611" ht="30" spans="1:6">
      <c r="A2611" s="26">
        <v>38440</v>
      </c>
      <c r="B2611" s="25" t="s">
        <v>8786</v>
      </c>
      <c r="C2611" s="26" t="s">
        <v>3997</v>
      </c>
      <c r="D2611" s="26" t="s">
        <v>4008</v>
      </c>
      <c r="E2611" s="26" t="s">
        <v>8787</v>
      </c>
      <c r="F2611" s="48"/>
    </row>
    <row r="2612" ht="30" spans="1:6">
      <c r="A2612" s="26">
        <v>36359</v>
      </c>
      <c r="B2612" s="25" t="s">
        <v>8788</v>
      </c>
      <c r="C2612" s="26" t="s">
        <v>3997</v>
      </c>
      <c r="D2612" s="26" t="s">
        <v>4008</v>
      </c>
      <c r="E2612" s="26" t="s">
        <v>8789</v>
      </c>
      <c r="F2612" s="49"/>
    </row>
    <row r="2613" ht="30" spans="1:6">
      <c r="A2613" s="26">
        <v>36360</v>
      </c>
      <c r="B2613" s="25" t="s">
        <v>8790</v>
      </c>
      <c r="C2613" s="26" t="s">
        <v>3997</v>
      </c>
      <c r="D2613" s="26" t="s">
        <v>4008</v>
      </c>
      <c r="E2613" s="26" t="s">
        <v>4060</v>
      </c>
      <c r="F2613" s="48"/>
    </row>
    <row r="2614" ht="30" spans="1:6">
      <c r="A2614" s="26">
        <v>38434</v>
      </c>
      <c r="B2614" s="25" t="s">
        <v>8791</v>
      </c>
      <c r="C2614" s="26" t="s">
        <v>3997</v>
      </c>
      <c r="D2614" s="26" t="s">
        <v>4008</v>
      </c>
      <c r="E2614" s="26" t="s">
        <v>8635</v>
      </c>
      <c r="F2614" s="49"/>
    </row>
    <row r="2615" ht="30" spans="1:6">
      <c r="A2615" s="26">
        <v>38435</v>
      </c>
      <c r="B2615" s="25" t="s">
        <v>8792</v>
      </c>
      <c r="C2615" s="26" t="s">
        <v>3997</v>
      </c>
      <c r="D2615" s="26" t="s">
        <v>4008</v>
      </c>
      <c r="E2615" s="26" t="s">
        <v>8393</v>
      </c>
      <c r="F2615" s="48"/>
    </row>
    <row r="2616" ht="30" spans="1:6">
      <c r="A2616" s="26">
        <v>38436</v>
      </c>
      <c r="B2616" s="25" t="s">
        <v>8793</v>
      </c>
      <c r="C2616" s="26" t="s">
        <v>3997</v>
      </c>
      <c r="D2616" s="26" t="s">
        <v>4008</v>
      </c>
      <c r="E2616" s="26" t="s">
        <v>8794</v>
      </c>
      <c r="F2616" s="49"/>
    </row>
    <row r="2617" ht="30" spans="1:6">
      <c r="A2617" s="26">
        <v>38437</v>
      </c>
      <c r="B2617" s="25" t="s">
        <v>8795</v>
      </c>
      <c r="C2617" s="26" t="s">
        <v>3997</v>
      </c>
      <c r="D2617" s="26" t="s">
        <v>4008</v>
      </c>
      <c r="E2617" s="26" t="s">
        <v>8796</v>
      </c>
      <c r="F2617" s="48"/>
    </row>
    <row r="2618" ht="30" spans="1:6">
      <c r="A2618" s="26">
        <v>38438</v>
      </c>
      <c r="B2618" s="25" t="s">
        <v>8797</v>
      </c>
      <c r="C2618" s="26" t="s">
        <v>3997</v>
      </c>
      <c r="D2618" s="26" t="s">
        <v>4008</v>
      </c>
      <c r="E2618" s="26" t="s">
        <v>8798</v>
      </c>
      <c r="F2618" s="49"/>
    </row>
    <row r="2619" ht="30" spans="1:6">
      <c r="A2619" s="26">
        <v>38439</v>
      </c>
      <c r="B2619" s="25" t="s">
        <v>8799</v>
      </c>
      <c r="C2619" s="26" t="s">
        <v>3997</v>
      </c>
      <c r="D2619" s="26" t="s">
        <v>4008</v>
      </c>
      <c r="E2619" s="26" t="s">
        <v>8800</v>
      </c>
      <c r="F2619" s="48"/>
    </row>
    <row r="2620" ht="30" spans="1:6">
      <c r="A2620" s="26">
        <v>10836</v>
      </c>
      <c r="B2620" s="25" t="s">
        <v>8801</v>
      </c>
      <c r="C2620" s="26" t="s">
        <v>3997</v>
      </c>
      <c r="D2620" s="26" t="s">
        <v>3998</v>
      </c>
      <c r="E2620" s="26" t="s">
        <v>4228</v>
      </c>
      <c r="F2620" s="49"/>
    </row>
    <row r="2621" ht="30" spans="1:6">
      <c r="A2621" s="26">
        <v>20128</v>
      </c>
      <c r="B2621" s="25" t="s">
        <v>8802</v>
      </c>
      <c r="C2621" s="26" t="s">
        <v>3997</v>
      </c>
      <c r="D2621" s="26" t="s">
        <v>3998</v>
      </c>
      <c r="E2621" s="26" t="s">
        <v>8803</v>
      </c>
      <c r="F2621" s="48"/>
    </row>
    <row r="2622" ht="30" spans="1:6">
      <c r="A2622" s="26">
        <v>20131</v>
      </c>
      <c r="B2622" s="25" t="s">
        <v>8804</v>
      </c>
      <c r="C2622" s="26" t="s">
        <v>3997</v>
      </c>
      <c r="D2622" s="26" t="s">
        <v>3998</v>
      </c>
      <c r="E2622" s="26" t="s">
        <v>8805</v>
      </c>
      <c r="F2622" s="49"/>
    </row>
    <row r="2623" ht="45" spans="1:6">
      <c r="A2623" s="26">
        <v>3521</v>
      </c>
      <c r="B2623" s="25" t="s">
        <v>8806</v>
      </c>
      <c r="C2623" s="26" t="s">
        <v>3997</v>
      </c>
      <c r="D2623" s="26" t="s">
        <v>3998</v>
      </c>
      <c r="E2623" s="26" t="s">
        <v>8789</v>
      </c>
      <c r="F2623" s="48"/>
    </row>
    <row r="2624" ht="45" spans="1:6">
      <c r="A2624" s="26">
        <v>3531</v>
      </c>
      <c r="B2624" s="25" t="s">
        <v>8807</v>
      </c>
      <c r="C2624" s="26" t="s">
        <v>3997</v>
      </c>
      <c r="D2624" s="26" t="s">
        <v>3998</v>
      </c>
      <c r="E2624" s="26" t="s">
        <v>5984</v>
      </c>
      <c r="F2624" s="49"/>
    </row>
    <row r="2625" ht="45" spans="1:6">
      <c r="A2625" s="26">
        <v>3522</v>
      </c>
      <c r="B2625" s="25" t="s">
        <v>8808</v>
      </c>
      <c r="C2625" s="26" t="s">
        <v>3997</v>
      </c>
      <c r="D2625" s="26" t="s">
        <v>3998</v>
      </c>
      <c r="E2625" s="26" t="s">
        <v>5001</v>
      </c>
      <c r="F2625" s="48"/>
    </row>
    <row r="2626" ht="45" spans="1:6">
      <c r="A2626" s="26">
        <v>3527</v>
      </c>
      <c r="B2626" s="25" t="s">
        <v>8809</v>
      </c>
      <c r="C2626" s="26" t="s">
        <v>3997</v>
      </c>
      <c r="D2626" s="26" t="s">
        <v>3998</v>
      </c>
      <c r="E2626" s="26" t="s">
        <v>8810</v>
      </c>
      <c r="F2626" s="49"/>
    </row>
    <row r="2627" ht="45" spans="1:6">
      <c r="A2627" s="26">
        <v>10835</v>
      </c>
      <c r="B2627" s="25" t="s">
        <v>8811</v>
      </c>
      <c r="C2627" s="26" t="s">
        <v>3997</v>
      </c>
      <c r="D2627" s="26" t="s">
        <v>3998</v>
      </c>
      <c r="E2627" s="26" t="s">
        <v>5638</v>
      </c>
      <c r="F2627" s="48"/>
    </row>
    <row r="2628" ht="30" spans="1:6">
      <c r="A2628" s="26">
        <v>3475</v>
      </c>
      <c r="B2628" s="25" t="s">
        <v>8812</v>
      </c>
      <c r="C2628" s="26" t="s">
        <v>3997</v>
      </c>
      <c r="D2628" s="26" t="s">
        <v>3998</v>
      </c>
      <c r="E2628" s="26" t="s">
        <v>4683</v>
      </c>
      <c r="F2628" s="49"/>
    </row>
    <row r="2629" ht="30" spans="1:6">
      <c r="A2629" s="26">
        <v>3485</v>
      </c>
      <c r="B2629" s="25" t="s">
        <v>8813</v>
      </c>
      <c r="C2629" s="26" t="s">
        <v>3997</v>
      </c>
      <c r="D2629" s="26" t="s">
        <v>3998</v>
      </c>
      <c r="E2629" s="26" t="s">
        <v>5454</v>
      </c>
      <c r="F2629" s="48"/>
    </row>
    <row r="2630" ht="30" spans="1:6">
      <c r="A2630" s="26">
        <v>3534</v>
      </c>
      <c r="B2630" s="25" t="s">
        <v>8814</v>
      </c>
      <c r="C2630" s="26" t="s">
        <v>3997</v>
      </c>
      <c r="D2630" s="26" t="s">
        <v>3998</v>
      </c>
      <c r="E2630" s="26" t="s">
        <v>8815</v>
      </c>
      <c r="F2630" s="49"/>
    </row>
    <row r="2631" ht="30" spans="1:6">
      <c r="A2631" s="26">
        <v>3543</v>
      </c>
      <c r="B2631" s="25" t="s">
        <v>8816</v>
      </c>
      <c r="C2631" s="26" t="s">
        <v>3997</v>
      </c>
      <c r="D2631" s="26" t="s">
        <v>3998</v>
      </c>
      <c r="E2631" s="26" t="s">
        <v>5054</v>
      </c>
      <c r="F2631" s="48"/>
    </row>
    <row r="2632" ht="30" spans="1:6">
      <c r="A2632" s="26">
        <v>3482</v>
      </c>
      <c r="B2632" s="25" t="s">
        <v>8817</v>
      </c>
      <c r="C2632" s="26" t="s">
        <v>3997</v>
      </c>
      <c r="D2632" s="26" t="s">
        <v>3998</v>
      </c>
      <c r="E2632" s="26" t="s">
        <v>6710</v>
      </c>
      <c r="F2632" s="49"/>
    </row>
    <row r="2633" ht="30" spans="1:6">
      <c r="A2633" s="26">
        <v>3505</v>
      </c>
      <c r="B2633" s="25" t="s">
        <v>8818</v>
      </c>
      <c r="C2633" s="26" t="s">
        <v>3997</v>
      </c>
      <c r="D2633" s="26" t="s">
        <v>3998</v>
      </c>
      <c r="E2633" s="26" t="s">
        <v>7184</v>
      </c>
      <c r="F2633" s="48"/>
    </row>
    <row r="2634" ht="30" spans="1:6">
      <c r="A2634" s="26">
        <v>3516</v>
      </c>
      <c r="B2634" s="25" t="s">
        <v>8819</v>
      </c>
      <c r="C2634" s="26" t="s">
        <v>3997</v>
      </c>
      <c r="D2634" s="26" t="s">
        <v>3998</v>
      </c>
      <c r="E2634" s="26" t="s">
        <v>6042</v>
      </c>
      <c r="F2634" s="49"/>
    </row>
    <row r="2635" ht="30" spans="1:6">
      <c r="A2635" s="26">
        <v>3517</v>
      </c>
      <c r="B2635" s="25" t="s">
        <v>8820</v>
      </c>
      <c r="C2635" s="26" t="s">
        <v>3997</v>
      </c>
      <c r="D2635" s="26" t="s">
        <v>3998</v>
      </c>
      <c r="E2635" s="26" t="s">
        <v>8821</v>
      </c>
      <c r="F2635" s="48"/>
    </row>
    <row r="2636" ht="45" spans="1:6">
      <c r="A2636" s="26">
        <v>3515</v>
      </c>
      <c r="B2636" s="25" t="s">
        <v>8822</v>
      </c>
      <c r="C2636" s="26" t="s">
        <v>3997</v>
      </c>
      <c r="D2636" s="26" t="s">
        <v>3998</v>
      </c>
      <c r="E2636" s="26" t="s">
        <v>6376</v>
      </c>
      <c r="F2636" s="49"/>
    </row>
    <row r="2637" ht="45" spans="1:6">
      <c r="A2637" s="26">
        <v>20147</v>
      </c>
      <c r="B2637" s="25" t="s">
        <v>8823</v>
      </c>
      <c r="C2637" s="26" t="s">
        <v>3997</v>
      </c>
      <c r="D2637" s="26" t="s">
        <v>3998</v>
      </c>
      <c r="E2637" s="26" t="s">
        <v>6065</v>
      </c>
      <c r="F2637" s="48"/>
    </row>
    <row r="2638" ht="45" spans="1:6">
      <c r="A2638" s="26">
        <v>3524</v>
      </c>
      <c r="B2638" s="25" t="s">
        <v>8824</v>
      </c>
      <c r="C2638" s="26" t="s">
        <v>3997</v>
      </c>
      <c r="D2638" s="26" t="s">
        <v>3998</v>
      </c>
      <c r="E2638" s="26" t="s">
        <v>6186</v>
      </c>
      <c r="F2638" s="49"/>
    </row>
    <row r="2639" ht="45" spans="1:6">
      <c r="A2639" s="26">
        <v>3532</v>
      </c>
      <c r="B2639" s="25" t="s">
        <v>8825</v>
      </c>
      <c r="C2639" s="26" t="s">
        <v>3997</v>
      </c>
      <c r="D2639" s="26" t="s">
        <v>3998</v>
      </c>
      <c r="E2639" s="26" t="s">
        <v>7680</v>
      </c>
      <c r="F2639" s="48"/>
    </row>
    <row r="2640" ht="30" spans="1:6">
      <c r="A2640" s="26">
        <v>3528</v>
      </c>
      <c r="B2640" s="25" t="s">
        <v>8826</v>
      </c>
      <c r="C2640" s="26" t="s">
        <v>3997</v>
      </c>
      <c r="D2640" s="26" t="s">
        <v>3998</v>
      </c>
      <c r="E2640" s="26" t="s">
        <v>7678</v>
      </c>
      <c r="F2640" s="49"/>
    </row>
    <row r="2641" ht="30" spans="1:6">
      <c r="A2641" s="26">
        <v>37952</v>
      </c>
      <c r="B2641" s="25" t="s">
        <v>8827</v>
      </c>
      <c r="C2641" s="26" t="s">
        <v>3997</v>
      </c>
      <c r="D2641" s="26" t="s">
        <v>3998</v>
      </c>
      <c r="E2641" s="26" t="s">
        <v>8828</v>
      </c>
      <c r="F2641" s="48"/>
    </row>
    <row r="2642" ht="30" spans="1:6">
      <c r="A2642" s="26">
        <v>37951</v>
      </c>
      <c r="B2642" s="25" t="s">
        <v>8829</v>
      </c>
      <c r="C2642" s="26" t="s">
        <v>3997</v>
      </c>
      <c r="D2642" s="26" t="s">
        <v>3998</v>
      </c>
      <c r="E2642" s="26" t="s">
        <v>8414</v>
      </c>
      <c r="F2642" s="49"/>
    </row>
    <row r="2643" ht="30" spans="1:6">
      <c r="A2643" s="26">
        <v>3518</v>
      </c>
      <c r="B2643" s="25" t="s">
        <v>8830</v>
      </c>
      <c r="C2643" s="26" t="s">
        <v>3997</v>
      </c>
      <c r="D2643" s="26" t="s">
        <v>3998</v>
      </c>
      <c r="E2643" s="26" t="s">
        <v>8831</v>
      </c>
      <c r="F2643" s="48"/>
    </row>
    <row r="2644" ht="30" spans="1:6">
      <c r="A2644" s="26">
        <v>3519</v>
      </c>
      <c r="B2644" s="25" t="s">
        <v>8832</v>
      </c>
      <c r="C2644" s="26" t="s">
        <v>3997</v>
      </c>
      <c r="D2644" s="26" t="s">
        <v>3998</v>
      </c>
      <c r="E2644" s="26" t="s">
        <v>8833</v>
      </c>
      <c r="F2644" s="49"/>
    </row>
    <row r="2645" ht="30" spans="1:6">
      <c r="A2645" s="26">
        <v>3520</v>
      </c>
      <c r="B2645" s="25" t="s">
        <v>8834</v>
      </c>
      <c r="C2645" s="26" t="s">
        <v>3997</v>
      </c>
      <c r="D2645" s="26" t="s">
        <v>3998</v>
      </c>
      <c r="E2645" s="26" t="s">
        <v>8835</v>
      </c>
      <c r="F2645" s="48"/>
    </row>
    <row r="2646" ht="30" spans="1:6">
      <c r="A2646" s="26">
        <v>37950</v>
      </c>
      <c r="B2646" s="25" t="s">
        <v>8836</v>
      </c>
      <c r="C2646" s="26" t="s">
        <v>3997</v>
      </c>
      <c r="D2646" s="26" t="s">
        <v>3998</v>
      </c>
      <c r="E2646" s="26" t="s">
        <v>8837</v>
      </c>
      <c r="F2646" s="49"/>
    </row>
    <row r="2647" ht="30" spans="1:6">
      <c r="A2647" s="26">
        <v>37949</v>
      </c>
      <c r="B2647" s="25" t="s">
        <v>8838</v>
      </c>
      <c r="C2647" s="26" t="s">
        <v>3997</v>
      </c>
      <c r="D2647" s="26" t="s">
        <v>3998</v>
      </c>
      <c r="E2647" s="26" t="s">
        <v>6072</v>
      </c>
      <c r="F2647" s="48"/>
    </row>
    <row r="2648" ht="30" spans="1:6">
      <c r="A2648" s="26">
        <v>3526</v>
      </c>
      <c r="B2648" s="25" t="s">
        <v>8839</v>
      </c>
      <c r="C2648" s="26" t="s">
        <v>3997</v>
      </c>
      <c r="D2648" s="26" t="s">
        <v>3998</v>
      </c>
      <c r="E2648" s="26" t="s">
        <v>4420</v>
      </c>
      <c r="F2648" s="49"/>
    </row>
    <row r="2649" ht="30" spans="1:6">
      <c r="A2649" s="26">
        <v>3509</v>
      </c>
      <c r="B2649" s="25" t="s">
        <v>8840</v>
      </c>
      <c r="C2649" s="26" t="s">
        <v>3997</v>
      </c>
      <c r="D2649" s="26" t="s">
        <v>3998</v>
      </c>
      <c r="E2649" s="26" t="s">
        <v>6046</v>
      </c>
      <c r="F2649" s="48"/>
    </row>
    <row r="2650" ht="30" spans="1:6">
      <c r="A2650" s="26">
        <v>3530</v>
      </c>
      <c r="B2650" s="25" t="s">
        <v>8841</v>
      </c>
      <c r="C2650" s="26" t="s">
        <v>3997</v>
      </c>
      <c r="D2650" s="26" t="s">
        <v>3998</v>
      </c>
      <c r="E2650" s="26" t="s">
        <v>8842</v>
      </c>
      <c r="F2650" s="49"/>
    </row>
    <row r="2651" ht="30" spans="1:6">
      <c r="A2651" s="26">
        <v>3542</v>
      </c>
      <c r="B2651" s="25" t="s">
        <v>8843</v>
      </c>
      <c r="C2651" s="26" t="s">
        <v>3997</v>
      </c>
      <c r="D2651" s="26" t="s">
        <v>3998</v>
      </c>
      <c r="E2651" s="26" t="s">
        <v>8844</v>
      </c>
      <c r="F2651" s="48"/>
    </row>
    <row r="2652" ht="30" spans="1:6">
      <c r="A2652" s="26">
        <v>3529</v>
      </c>
      <c r="B2652" s="25" t="s">
        <v>8845</v>
      </c>
      <c r="C2652" s="26" t="s">
        <v>3997</v>
      </c>
      <c r="D2652" s="26" t="s">
        <v>4019</v>
      </c>
      <c r="E2652" s="26" t="s">
        <v>5548</v>
      </c>
      <c r="F2652" s="49"/>
    </row>
    <row r="2653" ht="30" spans="1:6">
      <c r="A2653" s="26">
        <v>3536</v>
      </c>
      <c r="B2653" s="25" t="s">
        <v>8846</v>
      </c>
      <c r="C2653" s="26" t="s">
        <v>3997</v>
      </c>
      <c r="D2653" s="26" t="s">
        <v>3998</v>
      </c>
      <c r="E2653" s="26" t="s">
        <v>5005</v>
      </c>
      <c r="F2653" s="48"/>
    </row>
    <row r="2654" ht="30" spans="1:6">
      <c r="A2654" s="26">
        <v>3535</v>
      </c>
      <c r="B2654" s="25" t="s">
        <v>8847</v>
      </c>
      <c r="C2654" s="26" t="s">
        <v>3997</v>
      </c>
      <c r="D2654" s="26" t="s">
        <v>3998</v>
      </c>
      <c r="E2654" s="26" t="s">
        <v>8848</v>
      </c>
      <c r="F2654" s="49"/>
    </row>
    <row r="2655" ht="30" spans="1:6">
      <c r="A2655" s="26">
        <v>3540</v>
      </c>
      <c r="B2655" s="25" t="s">
        <v>8849</v>
      </c>
      <c r="C2655" s="26" t="s">
        <v>3997</v>
      </c>
      <c r="D2655" s="26" t="s">
        <v>3998</v>
      </c>
      <c r="E2655" s="26" t="s">
        <v>8850</v>
      </c>
      <c r="F2655" s="48"/>
    </row>
    <row r="2656" ht="30" spans="1:6">
      <c r="A2656" s="26">
        <v>3539</v>
      </c>
      <c r="B2656" s="25" t="s">
        <v>8851</v>
      </c>
      <c r="C2656" s="26" t="s">
        <v>3997</v>
      </c>
      <c r="D2656" s="26" t="s">
        <v>3998</v>
      </c>
      <c r="E2656" s="26" t="s">
        <v>8852</v>
      </c>
      <c r="F2656" s="49"/>
    </row>
    <row r="2657" ht="30" spans="1:6">
      <c r="A2657" s="26">
        <v>3513</v>
      </c>
      <c r="B2657" s="25" t="s">
        <v>8853</v>
      </c>
      <c r="C2657" s="26" t="s">
        <v>3997</v>
      </c>
      <c r="D2657" s="26" t="s">
        <v>3998</v>
      </c>
      <c r="E2657" s="26" t="s">
        <v>8854</v>
      </c>
      <c r="F2657" s="48"/>
    </row>
    <row r="2658" ht="30" spans="1:6">
      <c r="A2658" s="26">
        <v>3492</v>
      </c>
      <c r="B2658" s="25" t="s">
        <v>8855</v>
      </c>
      <c r="C2658" s="26" t="s">
        <v>3997</v>
      </c>
      <c r="D2658" s="26" t="s">
        <v>3998</v>
      </c>
      <c r="E2658" s="26" t="s">
        <v>8856</v>
      </c>
      <c r="F2658" s="49"/>
    </row>
    <row r="2659" ht="30" spans="1:6">
      <c r="A2659" s="26">
        <v>3491</v>
      </c>
      <c r="B2659" s="25" t="s">
        <v>8857</v>
      </c>
      <c r="C2659" s="26" t="s">
        <v>3997</v>
      </c>
      <c r="D2659" s="26" t="s">
        <v>3998</v>
      </c>
      <c r="E2659" s="26" t="s">
        <v>8858</v>
      </c>
      <c r="F2659" s="48"/>
    </row>
    <row r="2660" ht="30" spans="1:6">
      <c r="A2660" s="26">
        <v>3493</v>
      </c>
      <c r="B2660" s="25" t="s">
        <v>8859</v>
      </c>
      <c r="C2660" s="26" t="s">
        <v>3997</v>
      </c>
      <c r="D2660" s="26" t="s">
        <v>3998</v>
      </c>
      <c r="E2660" s="26" t="s">
        <v>6556</v>
      </c>
      <c r="F2660" s="49"/>
    </row>
    <row r="2661" ht="30" spans="1:6">
      <c r="A2661" s="26">
        <v>12628</v>
      </c>
      <c r="B2661" s="25" t="s">
        <v>8860</v>
      </c>
      <c r="C2661" s="26" t="s">
        <v>3997</v>
      </c>
      <c r="D2661" s="26" t="s">
        <v>4008</v>
      </c>
      <c r="E2661" s="26" t="s">
        <v>5665</v>
      </c>
      <c r="F2661" s="48"/>
    </row>
    <row r="2662" ht="30" spans="1:6">
      <c r="A2662" s="26">
        <v>12629</v>
      </c>
      <c r="B2662" s="25" t="s">
        <v>8861</v>
      </c>
      <c r="C2662" s="26" t="s">
        <v>3997</v>
      </c>
      <c r="D2662" s="26" t="s">
        <v>4008</v>
      </c>
      <c r="E2662" s="26" t="s">
        <v>8862</v>
      </c>
      <c r="F2662" s="49"/>
    </row>
    <row r="2663" ht="30" spans="1:6">
      <c r="A2663" s="26">
        <v>3481</v>
      </c>
      <c r="B2663" s="25" t="s">
        <v>8863</v>
      </c>
      <c r="C2663" s="26" t="s">
        <v>3997</v>
      </c>
      <c r="D2663" s="26" t="s">
        <v>3998</v>
      </c>
      <c r="E2663" s="26" t="s">
        <v>7324</v>
      </c>
      <c r="F2663" s="48"/>
    </row>
    <row r="2664" ht="30" spans="1:6">
      <c r="A2664" s="26">
        <v>3510</v>
      </c>
      <c r="B2664" s="25" t="s">
        <v>8864</v>
      </c>
      <c r="C2664" s="26" t="s">
        <v>3997</v>
      </c>
      <c r="D2664" s="26" t="s">
        <v>3998</v>
      </c>
      <c r="E2664" s="26" t="s">
        <v>6610</v>
      </c>
      <c r="F2664" s="49"/>
    </row>
    <row r="2665" ht="30" spans="1:6">
      <c r="A2665" s="26">
        <v>3508</v>
      </c>
      <c r="B2665" s="25" t="s">
        <v>8865</v>
      </c>
      <c r="C2665" s="26" t="s">
        <v>3997</v>
      </c>
      <c r="D2665" s="26" t="s">
        <v>4019</v>
      </c>
      <c r="E2665" s="26" t="s">
        <v>4285</v>
      </c>
      <c r="F2665" s="48"/>
    </row>
    <row r="2666" ht="45" spans="1:6">
      <c r="A2666" s="26">
        <v>38939</v>
      </c>
      <c r="B2666" s="25" t="s">
        <v>8866</v>
      </c>
      <c r="C2666" s="26" t="s">
        <v>3997</v>
      </c>
      <c r="D2666" s="26" t="s">
        <v>4008</v>
      </c>
      <c r="E2666" s="26" t="s">
        <v>7934</v>
      </c>
      <c r="F2666" s="49"/>
    </row>
    <row r="2667" ht="45" spans="1:6">
      <c r="A2667" s="26">
        <v>38940</v>
      </c>
      <c r="B2667" s="25" t="s">
        <v>8867</v>
      </c>
      <c r="C2667" s="26" t="s">
        <v>3997</v>
      </c>
      <c r="D2667" s="26" t="s">
        <v>4008</v>
      </c>
      <c r="E2667" s="26" t="s">
        <v>8868</v>
      </c>
      <c r="F2667" s="48"/>
    </row>
    <row r="2668" ht="45" spans="1:6">
      <c r="A2668" s="26">
        <v>38941</v>
      </c>
      <c r="B2668" s="25" t="s">
        <v>8869</v>
      </c>
      <c r="C2668" s="26" t="s">
        <v>3997</v>
      </c>
      <c r="D2668" s="26" t="s">
        <v>4008</v>
      </c>
      <c r="E2668" s="26" t="s">
        <v>8870</v>
      </c>
      <c r="F2668" s="49"/>
    </row>
    <row r="2669" ht="45" spans="1:6">
      <c r="A2669" s="26">
        <v>38942</v>
      </c>
      <c r="B2669" s="25" t="s">
        <v>8871</v>
      </c>
      <c r="C2669" s="26" t="s">
        <v>3997</v>
      </c>
      <c r="D2669" s="26" t="s">
        <v>4008</v>
      </c>
      <c r="E2669" s="26" t="s">
        <v>8872</v>
      </c>
      <c r="F2669" s="48"/>
    </row>
    <row r="2670" ht="30" spans="1:6">
      <c r="A2670" s="26">
        <v>38987</v>
      </c>
      <c r="B2670" s="25" t="s">
        <v>8873</v>
      </c>
      <c r="C2670" s="26" t="s">
        <v>3997</v>
      </c>
      <c r="D2670" s="26" t="s">
        <v>4008</v>
      </c>
      <c r="E2670" s="26" t="s">
        <v>4313</v>
      </c>
      <c r="F2670" s="49"/>
    </row>
    <row r="2671" ht="30" spans="1:6">
      <c r="A2671" s="26">
        <v>38988</v>
      </c>
      <c r="B2671" s="25" t="s">
        <v>8874</v>
      </c>
      <c r="C2671" s="26" t="s">
        <v>3997</v>
      </c>
      <c r="D2671" s="26" t="s">
        <v>4008</v>
      </c>
      <c r="E2671" s="26" t="s">
        <v>7413</v>
      </c>
      <c r="F2671" s="48"/>
    </row>
    <row r="2672" ht="30" spans="1:6">
      <c r="A2672" s="26">
        <v>38989</v>
      </c>
      <c r="B2672" s="25" t="s">
        <v>8875</v>
      </c>
      <c r="C2672" s="26" t="s">
        <v>3997</v>
      </c>
      <c r="D2672" s="26" t="s">
        <v>4008</v>
      </c>
      <c r="E2672" s="26" t="s">
        <v>7442</v>
      </c>
      <c r="F2672" s="49"/>
    </row>
    <row r="2673" ht="30" spans="1:6">
      <c r="A2673" s="26">
        <v>38990</v>
      </c>
      <c r="B2673" s="25" t="s">
        <v>8876</v>
      </c>
      <c r="C2673" s="26" t="s">
        <v>3997</v>
      </c>
      <c r="D2673" s="26" t="s">
        <v>4008</v>
      </c>
      <c r="E2673" s="26" t="s">
        <v>8877</v>
      </c>
      <c r="F2673" s="48"/>
    </row>
    <row r="2674" ht="30" spans="1:6">
      <c r="A2674" s="26">
        <v>38991</v>
      </c>
      <c r="B2674" s="25" t="s">
        <v>8878</v>
      </c>
      <c r="C2674" s="26" t="s">
        <v>3997</v>
      </c>
      <c r="D2674" s="26" t="s">
        <v>4008</v>
      </c>
      <c r="E2674" s="26" t="s">
        <v>8879</v>
      </c>
      <c r="F2674" s="49"/>
    </row>
    <row r="2675" ht="45" spans="1:6">
      <c r="A2675" s="26">
        <v>38913</v>
      </c>
      <c r="B2675" s="25" t="s">
        <v>8880</v>
      </c>
      <c r="C2675" s="26" t="s">
        <v>3997</v>
      </c>
      <c r="D2675" s="26" t="s">
        <v>4008</v>
      </c>
      <c r="E2675" s="26" t="s">
        <v>8881</v>
      </c>
      <c r="F2675" s="48"/>
    </row>
    <row r="2676" ht="45" spans="1:6">
      <c r="A2676" s="26">
        <v>38914</v>
      </c>
      <c r="B2676" s="25" t="s">
        <v>8882</v>
      </c>
      <c r="C2676" s="26" t="s">
        <v>3997</v>
      </c>
      <c r="D2676" s="26" t="s">
        <v>4008</v>
      </c>
      <c r="E2676" s="26" t="s">
        <v>8883</v>
      </c>
      <c r="F2676" s="49"/>
    </row>
    <row r="2677" ht="45" spans="1:6">
      <c r="A2677" s="26">
        <v>38915</v>
      </c>
      <c r="B2677" s="25" t="s">
        <v>8884</v>
      </c>
      <c r="C2677" s="26" t="s">
        <v>3997</v>
      </c>
      <c r="D2677" s="26" t="s">
        <v>4008</v>
      </c>
      <c r="E2677" s="26" t="s">
        <v>8885</v>
      </c>
      <c r="F2677" s="48"/>
    </row>
    <row r="2678" ht="45" spans="1:6">
      <c r="A2678" s="26">
        <v>38916</v>
      </c>
      <c r="B2678" s="25" t="s">
        <v>8886</v>
      </c>
      <c r="C2678" s="26" t="s">
        <v>3997</v>
      </c>
      <c r="D2678" s="26" t="s">
        <v>4008</v>
      </c>
      <c r="E2678" s="26" t="s">
        <v>8887</v>
      </c>
      <c r="F2678" s="49"/>
    </row>
    <row r="2679" ht="30" spans="1:6">
      <c r="A2679" s="26">
        <v>39300</v>
      </c>
      <c r="B2679" s="25" t="s">
        <v>8888</v>
      </c>
      <c r="C2679" s="26" t="s">
        <v>3997</v>
      </c>
      <c r="D2679" s="26" t="s">
        <v>4008</v>
      </c>
      <c r="E2679" s="26" t="s">
        <v>4770</v>
      </c>
      <c r="F2679" s="48"/>
    </row>
    <row r="2680" ht="30" spans="1:6">
      <c r="A2680" s="26">
        <v>39301</v>
      </c>
      <c r="B2680" s="25" t="s">
        <v>8889</v>
      </c>
      <c r="C2680" s="26" t="s">
        <v>3997</v>
      </c>
      <c r="D2680" s="26" t="s">
        <v>4008</v>
      </c>
      <c r="E2680" s="26" t="s">
        <v>8890</v>
      </c>
      <c r="F2680" s="49"/>
    </row>
    <row r="2681" ht="30" spans="1:6">
      <c r="A2681" s="26">
        <v>39302</v>
      </c>
      <c r="B2681" s="25" t="s">
        <v>8891</v>
      </c>
      <c r="C2681" s="26" t="s">
        <v>3997</v>
      </c>
      <c r="D2681" s="26" t="s">
        <v>4008</v>
      </c>
      <c r="E2681" s="26" t="s">
        <v>8892</v>
      </c>
      <c r="F2681" s="48"/>
    </row>
    <row r="2682" ht="30" spans="1:6">
      <c r="A2682" s="26">
        <v>39303</v>
      </c>
      <c r="B2682" s="25" t="s">
        <v>8893</v>
      </c>
      <c r="C2682" s="26" t="s">
        <v>3997</v>
      </c>
      <c r="D2682" s="26" t="s">
        <v>4008</v>
      </c>
      <c r="E2682" s="26" t="s">
        <v>8894</v>
      </c>
      <c r="F2682" s="49"/>
    </row>
    <row r="2683" ht="45" spans="1:6">
      <c r="A2683" s="26">
        <v>38923</v>
      </c>
      <c r="B2683" s="25" t="s">
        <v>8895</v>
      </c>
      <c r="C2683" s="26" t="s">
        <v>3997</v>
      </c>
      <c r="D2683" s="26" t="s">
        <v>4008</v>
      </c>
      <c r="E2683" s="26" t="s">
        <v>6057</v>
      </c>
      <c r="F2683" s="48"/>
    </row>
    <row r="2684" ht="45" spans="1:6">
      <c r="A2684" s="26">
        <v>38925</v>
      </c>
      <c r="B2684" s="25" t="s">
        <v>8896</v>
      </c>
      <c r="C2684" s="26" t="s">
        <v>3997</v>
      </c>
      <c r="D2684" s="26" t="s">
        <v>4008</v>
      </c>
      <c r="E2684" s="26" t="s">
        <v>8897</v>
      </c>
      <c r="F2684" s="49"/>
    </row>
    <row r="2685" ht="45" spans="1:6">
      <c r="A2685" s="26">
        <v>38926</v>
      </c>
      <c r="B2685" s="25" t="s">
        <v>8898</v>
      </c>
      <c r="C2685" s="26" t="s">
        <v>3997</v>
      </c>
      <c r="D2685" s="26" t="s">
        <v>4008</v>
      </c>
      <c r="E2685" s="26" t="s">
        <v>4228</v>
      </c>
      <c r="F2685" s="48"/>
    </row>
    <row r="2686" ht="45" spans="1:6">
      <c r="A2686" s="26">
        <v>38927</v>
      </c>
      <c r="B2686" s="25" t="s">
        <v>8899</v>
      </c>
      <c r="C2686" s="26" t="s">
        <v>3997</v>
      </c>
      <c r="D2686" s="26" t="s">
        <v>4008</v>
      </c>
      <c r="E2686" s="26" t="s">
        <v>8900</v>
      </c>
      <c r="F2686" s="49"/>
    </row>
    <row r="2687" ht="45" spans="1:6">
      <c r="A2687" s="26">
        <v>39304</v>
      </c>
      <c r="B2687" s="25" t="s">
        <v>8901</v>
      </c>
      <c r="C2687" s="26" t="s">
        <v>3997</v>
      </c>
      <c r="D2687" s="26" t="s">
        <v>4008</v>
      </c>
      <c r="E2687" s="26" t="s">
        <v>8902</v>
      </c>
      <c r="F2687" s="48"/>
    </row>
    <row r="2688" ht="45" spans="1:6">
      <c r="A2688" s="26">
        <v>38924</v>
      </c>
      <c r="B2688" s="25" t="s">
        <v>8903</v>
      </c>
      <c r="C2688" s="26" t="s">
        <v>3997</v>
      </c>
      <c r="D2688" s="26" t="s">
        <v>4008</v>
      </c>
      <c r="E2688" s="26" t="s">
        <v>8904</v>
      </c>
      <c r="F2688" s="49"/>
    </row>
    <row r="2689" ht="45" spans="1:6">
      <c r="A2689" s="26">
        <v>39305</v>
      </c>
      <c r="B2689" s="25" t="s">
        <v>8905</v>
      </c>
      <c r="C2689" s="26" t="s">
        <v>3997</v>
      </c>
      <c r="D2689" s="26" t="s">
        <v>4008</v>
      </c>
      <c r="E2689" s="26" t="s">
        <v>8906</v>
      </c>
      <c r="F2689" s="48"/>
    </row>
    <row r="2690" ht="45" spans="1:6">
      <c r="A2690" s="26">
        <v>39306</v>
      </c>
      <c r="B2690" s="25" t="s">
        <v>8907</v>
      </c>
      <c r="C2690" s="26" t="s">
        <v>3997</v>
      </c>
      <c r="D2690" s="26" t="s">
        <v>4008</v>
      </c>
      <c r="E2690" s="26" t="s">
        <v>8908</v>
      </c>
      <c r="F2690" s="49"/>
    </row>
    <row r="2691" ht="45" spans="1:6">
      <c r="A2691" s="26">
        <v>38928</v>
      </c>
      <c r="B2691" s="25" t="s">
        <v>8909</v>
      </c>
      <c r="C2691" s="26" t="s">
        <v>3997</v>
      </c>
      <c r="D2691" s="26" t="s">
        <v>4008</v>
      </c>
      <c r="E2691" s="26" t="s">
        <v>7741</v>
      </c>
      <c r="F2691" s="48"/>
    </row>
    <row r="2692" ht="45" spans="1:6">
      <c r="A2692" s="26">
        <v>38929</v>
      </c>
      <c r="B2692" s="25" t="s">
        <v>8910</v>
      </c>
      <c r="C2692" s="26" t="s">
        <v>3997</v>
      </c>
      <c r="D2692" s="26" t="s">
        <v>4008</v>
      </c>
      <c r="E2692" s="26" t="s">
        <v>8911</v>
      </c>
      <c r="F2692" s="49"/>
    </row>
    <row r="2693" ht="45" spans="1:6">
      <c r="A2693" s="26">
        <v>39307</v>
      </c>
      <c r="B2693" s="25" t="s">
        <v>8912</v>
      </c>
      <c r="C2693" s="26" t="s">
        <v>3997</v>
      </c>
      <c r="D2693" s="26" t="s">
        <v>4008</v>
      </c>
      <c r="E2693" s="26" t="s">
        <v>8913</v>
      </c>
      <c r="F2693" s="48"/>
    </row>
    <row r="2694" ht="45" spans="1:6">
      <c r="A2694" s="26">
        <v>38930</v>
      </c>
      <c r="B2694" s="25" t="s">
        <v>8914</v>
      </c>
      <c r="C2694" s="26" t="s">
        <v>3997</v>
      </c>
      <c r="D2694" s="26" t="s">
        <v>4008</v>
      </c>
      <c r="E2694" s="26" t="s">
        <v>8915</v>
      </c>
      <c r="F2694" s="49"/>
    </row>
    <row r="2695" ht="45" spans="1:6">
      <c r="A2695" s="26">
        <v>38931</v>
      </c>
      <c r="B2695" s="25" t="s">
        <v>8916</v>
      </c>
      <c r="C2695" s="26" t="s">
        <v>3997</v>
      </c>
      <c r="D2695" s="26" t="s">
        <v>4008</v>
      </c>
      <c r="E2695" s="26" t="s">
        <v>8917</v>
      </c>
      <c r="F2695" s="48"/>
    </row>
    <row r="2696" ht="45" spans="1:6">
      <c r="A2696" s="26">
        <v>38932</v>
      </c>
      <c r="B2696" s="25" t="s">
        <v>8918</v>
      </c>
      <c r="C2696" s="26" t="s">
        <v>3997</v>
      </c>
      <c r="D2696" s="26" t="s">
        <v>4008</v>
      </c>
      <c r="E2696" s="26" t="s">
        <v>8919</v>
      </c>
      <c r="F2696" s="49"/>
    </row>
    <row r="2697" ht="45" spans="1:6">
      <c r="A2697" s="26">
        <v>38934</v>
      </c>
      <c r="B2697" s="25" t="s">
        <v>8920</v>
      </c>
      <c r="C2697" s="26" t="s">
        <v>3997</v>
      </c>
      <c r="D2697" s="26" t="s">
        <v>4008</v>
      </c>
      <c r="E2697" s="26" t="s">
        <v>8921</v>
      </c>
      <c r="F2697" s="48"/>
    </row>
    <row r="2698" ht="45" spans="1:6">
      <c r="A2698" s="26">
        <v>38935</v>
      </c>
      <c r="B2698" s="25" t="s">
        <v>8922</v>
      </c>
      <c r="C2698" s="26" t="s">
        <v>3997</v>
      </c>
      <c r="D2698" s="26" t="s">
        <v>4008</v>
      </c>
      <c r="E2698" s="26" t="s">
        <v>8923</v>
      </c>
      <c r="F2698" s="49"/>
    </row>
    <row r="2699" ht="45" spans="1:6">
      <c r="A2699" s="26">
        <v>38936</v>
      </c>
      <c r="B2699" s="25" t="s">
        <v>8924</v>
      </c>
      <c r="C2699" s="26" t="s">
        <v>3997</v>
      </c>
      <c r="D2699" s="26" t="s">
        <v>4008</v>
      </c>
      <c r="E2699" s="26" t="s">
        <v>6883</v>
      </c>
      <c r="F2699" s="48"/>
    </row>
    <row r="2700" ht="45" spans="1:6">
      <c r="A2700" s="26">
        <v>38937</v>
      </c>
      <c r="B2700" s="25" t="s">
        <v>8925</v>
      </c>
      <c r="C2700" s="26" t="s">
        <v>3997</v>
      </c>
      <c r="D2700" s="26" t="s">
        <v>4008</v>
      </c>
      <c r="E2700" s="26" t="s">
        <v>8926</v>
      </c>
      <c r="F2700" s="49"/>
    </row>
    <row r="2701" ht="45" spans="1:6">
      <c r="A2701" s="26">
        <v>38938</v>
      </c>
      <c r="B2701" s="25" t="s">
        <v>8927</v>
      </c>
      <c r="C2701" s="26" t="s">
        <v>3997</v>
      </c>
      <c r="D2701" s="26" t="s">
        <v>4008</v>
      </c>
      <c r="E2701" s="26" t="s">
        <v>8928</v>
      </c>
      <c r="F2701" s="48"/>
    </row>
    <row r="2702" ht="30" spans="1:6">
      <c r="A2702" s="26">
        <v>3489</v>
      </c>
      <c r="B2702" s="25" t="s">
        <v>8929</v>
      </c>
      <c r="C2702" s="26" t="s">
        <v>3997</v>
      </c>
      <c r="D2702" s="26" t="s">
        <v>3998</v>
      </c>
      <c r="E2702" s="26" t="s">
        <v>8930</v>
      </c>
      <c r="F2702" s="49"/>
    </row>
    <row r="2703" ht="30" spans="1:6">
      <c r="A2703" s="26">
        <v>20151</v>
      </c>
      <c r="B2703" s="25" t="s">
        <v>8931</v>
      </c>
      <c r="C2703" s="26" t="s">
        <v>3997</v>
      </c>
      <c r="D2703" s="26" t="s">
        <v>4008</v>
      </c>
      <c r="E2703" s="26" t="s">
        <v>8932</v>
      </c>
      <c r="F2703" s="48"/>
    </row>
    <row r="2704" ht="30" spans="1:6">
      <c r="A2704" s="26">
        <v>20152</v>
      </c>
      <c r="B2704" s="25" t="s">
        <v>8933</v>
      </c>
      <c r="C2704" s="26" t="s">
        <v>3997</v>
      </c>
      <c r="D2704" s="26" t="s">
        <v>4008</v>
      </c>
      <c r="E2704" s="26" t="s">
        <v>8934</v>
      </c>
      <c r="F2704" s="49"/>
    </row>
    <row r="2705" ht="30" spans="1:6">
      <c r="A2705" s="26">
        <v>20148</v>
      </c>
      <c r="B2705" s="25" t="s">
        <v>8935</v>
      </c>
      <c r="C2705" s="26" t="s">
        <v>3997</v>
      </c>
      <c r="D2705" s="26" t="s">
        <v>4008</v>
      </c>
      <c r="E2705" s="26" t="s">
        <v>4933</v>
      </c>
      <c r="F2705" s="48"/>
    </row>
    <row r="2706" ht="30" spans="1:6">
      <c r="A2706" s="26">
        <v>20149</v>
      </c>
      <c r="B2706" s="25" t="s">
        <v>8936</v>
      </c>
      <c r="C2706" s="26" t="s">
        <v>3997</v>
      </c>
      <c r="D2706" s="26" t="s">
        <v>4008</v>
      </c>
      <c r="E2706" s="26" t="s">
        <v>4389</v>
      </c>
      <c r="F2706" s="49"/>
    </row>
    <row r="2707" ht="30" spans="1:6">
      <c r="A2707" s="26">
        <v>20150</v>
      </c>
      <c r="B2707" s="25" t="s">
        <v>8937</v>
      </c>
      <c r="C2707" s="26" t="s">
        <v>3997</v>
      </c>
      <c r="D2707" s="26" t="s">
        <v>4008</v>
      </c>
      <c r="E2707" s="26" t="s">
        <v>7410</v>
      </c>
      <c r="F2707" s="48"/>
    </row>
    <row r="2708" ht="30" spans="1:6">
      <c r="A2708" s="26">
        <v>20157</v>
      </c>
      <c r="B2708" s="25" t="s">
        <v>8938</v>
      </c>
      <c r="C2708" s="26" t="s">
        <v>3997</v>
      </c>
      <c r="D2708" s="26" t="s">
        <v>4008</v>
      </c>
      <c r="E2708" s="26" t="s">
        <v>8939</v>
      </c>
      <c r="F2708" s="49"/>
    </row>
    <row r="2709" ht="30" spans="1:6">
      <c r="A2709" s="26">
        <v>20158</v>
      </c>
      <c r="B2709" s="25" t="s">
        <v>8940</v>
      </c>
      <c r="C2709" s="26" t="s">
        <v>3997</v>
      </c>
      <c r="D2709" s="26" t="s">
        <v>4008</v>
      </c>
      <c r="E2709" s="26" t="s">
        <v>8941</v>
      </c>
      <c r="F2709" s="48"/>
    </row>
    <row r="2710" ht="30" spans="1:6">
      <c r="A2710" s="26">
        <v>20154</v>
      </c>
      <c r="B2710" s="25" t="s">
        <v>8942</v>
      </c>
      <c r="C2710" s="26" t="s">
        <v>3997</v>
      </c>
      <c r="D2710" s="26" t="s">
        <v>4008</v>
      </c>
      <c r="E2710" s="26" t="s">
        <v>8943</v>
      </c>
      <c r="F2710" s="49"/>
    </row>
    <row r="2711" ht="30" spans="1:6">
      <c r="A2711" s="26">
        <v>20155</v>
      </c>
      <c r="B2711" s="25" t="s">
        <v>8944</v>
      </c>
      <c r="C2711" s="26" t="s">
        <v>3997</v>
      </c>
      <c r="D2711" s="26" t="s">
        <v>4008</v>
      </c>
      <c r="E2711" s="26" t="s">
        <v>4105</v>
      </c>
      <c r="F2711" s="48"/>
    </row>
    <row r="2712" ht="30" spans="1:6">
      <c r="A2712" s="26">
        <v>20156</v>
      </c>
      <c r="B2712" s="25" t="s">
        <v>8945</v>
      </c>
      <c r="C2712" s="26" t="s">
        <v>3997</v>
      </c>
      <c r="D2712" s="26" t="s">
        <v>4008</v>
      </c>
      <c r="E2712" s="26" t="s">
        <v>8946</v>
      </c>
      <c r="F2712" s="49"/>
    </row>
    <row r="2713" ht="30" spans="1:6">
      <c r="A2713" s="26">
        <v>3512</v>
      </c>
      <c r="B2713" s="25" t="s">
        <v>8947</v>
      </c>
      <c r="C2713" s="26" t="s">
        <v>3997</v>
      </c>
      <c r="D2713" s="26" t="s">
        <v>3998</v>
      </c>
      <c r="E2713" s="26" t="s">
        <v>8948</v>
      </c>
      <c r="F2713" s="48"/>
    </row>
    <row r="2714" ht="30" spans="1:6">
      <c r="A2714" s="26">
        <v>3499</v>
      </c>
      <c r="B2714" s="25" t="s">
        <v>8949</v>
      </c>
      <c r="C2714" s="26" t="s">
        <v>3997</v>
      </c>
      <c r="D2714" s="26" t="s">
        <v>3998</v>
      </c>
      <c r="E2714" s="26" t="s">
        <v>4206</v>
      </c>
      <c r="F2714" s="49"/>
    </row>
    <row r="2715" ht="30" spans="1:6">
      <c r="A2715" s="26">
        <v>3500</v>
      </c>
      <c r="B2715" s="25" t="s">
        <v>8950</v>
      </c>
      <c r="C2715" s="26" t="s">
        <v>3997</v>
      </c>
      <c r="D2715" s="26" t="s">
        <v>3998</v>
      </c>
      <c r="E2715" s="26" t="s">
        <v>8951</v>
      </c>
      <c r="F2715" s="48"/>
    </row>
    <row r="2716" ht="30" spans="1:6">
      <c r="A2716" s="26">
        <v>3501</v>
      </c>
      <c r="B2716" s="25" t="s">
        <v>8952</v>
      </c>
      <c r="C2716" s="26" t="s">
        <v>3997</v>
      </c>
      <c r="D2716" s="26" t="s">
        <v>3998</v>
      </c>
      <c r="E2716" s="26" t="s">
        <v>8953</v>
      </c>
      <c r="F2716" s="49"/>
    </row>
    <row r="2717" ht="30" spans="1:6">
      <c r="A2717" s="26">
        <v>3502</v>
      </c>
      <c r="B2717" s="25" t="s">
        <v>8954</v>
      </c>
      <c r="C2717" s="26" t="s">
        <v>3997</v>
      </c>
      <c r="D2717" s="26" t="s">
        <v>3998</v>
      </c>
      <c r="E2717" s="26" t="s">
        <v>6014</v>
      </c>
      <c r="F2717" s="48"/>
    </row>
    <row r="2718" ht="30" spans="1:6">
      <c r="A2718" s="26">
        <v>3503</v>
      </c>
      <c r="B2718" s="25" t="s">
        <v>8955</v>
      </c>
      <c r="C2718" s="26" t="s">
        <v>3997</v>
      </c>
      <c r="D2718" s="26" t="s">
        <v>3998</v>
      </c>
      <c r="E2718" s="26" t="s">
        <v>8956</v>
      </c>
      <c r="F2718" s="49"/>
    </row>
    <row r="2719" ht="30" spans="1:6">
      <c r="A2719" s="26">
        <v>3477</v>
      </c>
      <c r="B2719" s="25" t="s">
        <v>8957</v>
      </c>
      <c r="C2719" s="26" t="s">
        <v>3997</v>
      </c>
      <c r="D2719" s="26" t="s">
        <v>3998</v>
      </c>
      <c r="E2719" s="26" t="s">
        <v>8958</v>
      </c>
      <c r="F2719" s="48"/>
    </row>
    <row r="2720" ht="30" spans="1:6">
      <c r="A2720" s="26">
        <v>3478</v>
      </c>
      <c r="B2720" s="25" t="s">
        <v>8959</v>
      </c>
      <c r="C2720" s="26" t="s">
        <v>3997</v>
      </c>
      <c r="D2720" s="26" t="s">
        <v>3998</v>
      </c>
      <c r="E2720" s="26" t="s">
        <v>8960</v>
      </c>
      <c r="F2720" s="49"/>
    </row>
    <row r="2721" ht="30" spans="1:6">
      <c r="A2721" s="26">
        <v>3525</v>
      </c>
      <c r="B2721" s="25" t="s">
        <v>8961</v>
      </c>
      <c r="C2721" s="26" t="s">
        <v>3997</v>
      </c>
      <c r="D2721" s="26" t="s">
        <v>3998</v>
      </c>
      <c r="E2721" s="26" t="s">
        <v>8962</v>
      </c>
      <c r="F2721" s="48"/>
    </row>
    <row r="2722" ht="30" spans="1:6">
      <c r="A2722" s="26">
        <v>3511</v>
      </c>
      <c r="B2722" s="25" t="s">
        <v>8963</v>
      </c>
      <c r="C2722" s="26" t="s">
        <v>3997</v>
      </c>
      <c r="D2722" s="26" t="s">
        <v>3998</v>
      </c>
      <c r="E2722" s="26" t="s">
        <v>8964</v>
      </c>
      <c r="F2722" s="49"/>
    </row>
    <row r="2723" ht="45" spans="1:6">
      <c r="A2723" s="26">
        <v>38917</v>
      </c>
      <c r="B2723" s="25" t="s">
        <v>8965</v>
      </c>
      <c r="C2723" s="26" t="s">
        <v>3997</v>
      </c>
      <c r="D2723" s="26" t="s">
        <v>4008</v>
      </c>
      <c r="E2723" s="26" t="s">
        <v>8342</v>
      </c>
      <c r="F2723" s="48"/>
    </row>
    <row r="2724" ht="45" spans="1:6">
      <c r="A2724" s="26">
        <v>38919</v>
      </c>
      <c r="B2724" s="25" t="s">
        <v>8966</v>
      </c>
      <c r="C2724" s="26" t="s">
        <v>3997</v>
      </c>
      <c r="D2724" s="26" t="s">
        <v>4008</v>
      </c>
      <c r="E2724" s="26" t="s">
        <v>8967</v>
      </c>
      <c r="F2724" s="49"/>
    </row>
    <row r="2725" ht="45" spans="1:6">
      <c r="A2725" s="26">
        <v>38922</v>
      </c>
      <c r="B2725" s="25" t="s">
        <v>8968</v>
      </c>
      <c r="C2725" s="26" t="s">
        <v>3997</v>
      </c>
      <c r="D2725" s="26" t="s">
        <v>4008</v>
      </c>
      <c r="E2725" s="26" t="s">
        <v>8969</v>
      </c>
      <c r="F2725" s="48"/>
    </row>
    <row r="2726" ht="45" spans="1:6">
      <c r="A2726" s="26">
        <v>38921</v>
      </c>
      <c r="B2726" s="25" t="s">
        <v>8970</v>
      </c>
      <c r="C2726" s="26" t="s">
        <v>3997</v>
      </c>
      <c r="D2726" s="26" t="s">
        <v>4008</v>
      </c>
      <c r="E2726" s="26" t="s">
        <v>8971</v>
      </c>
      <c r="F2726" s="49"/>
    </row>
    <row r="2727" ht="45" spans="1:6">
      <c r="A2727" s="26">
        <v>38918</v>
      </c>
      <c r="B2727" s="25" t="s">
        <v>8972</v>
      </c>
      <c r="C2727" s="26" t="s">
        <v>3997</v>
      </c>
      <c r="D2727" s="26" t="s">
        <v>4008</v>
      </c>
      <c r="E2727" s="26" t="s">
        <v>8973</v>
      </c>
      <c r="F2727" s="48"/>
    </row>
    <row r="2728" ht="45" spans="1:6">
      <c r="A2728" s="26">
        <v>38920</v>
      </c>
      <c r="B2728" s="25" t="s">
        <v>8974</v>
      </c>
      <c r="C2728" s="26" t="s">
        <v>3997</v>
      </c>
      <c r="D2728" s="26" t="s">
        <v>4008</v>
      </c>
      <c r="E2728" s="26" t="s">
        <v>8975</v>
      </c>
      <c r="F2728" s="49"/>
    </row>
    <row r="2729" ht="75" spans="1:6">
      <c r="A2729" s="26">
        <v>3104</v>
      </c>
      <c r="B2729" s="25" t="s">
        <v>8976</v>
      </c>
      <c r="C2729" s="26" t="s">
        <v>6789</v>
      </c>
      <c r="D2729" s="26" t="s">
        <v>3998</v>
      </c>
      <c r="E2729" s="26" t="s">
        <v>8977</v>
      </c>
      <c r="F2729" s="48"/>
    </row>
    <row r="2730" ht="60" spans="1:6">
      <c r="A2730" s="26">
        <v>12032</v>
      </c>
      <c r="B2730" s="25" t="s">
        <v>8978</v>
      </c>
      <c r="C2730" s="26" t="s">
        <v>4949</v>
      </c>
      <c r="D2730" s="26" t="s">
        <v>3998</v>
      </c>
      <c r="E2730" s="26" t="s">
        <v>8979</v>
      </c>
      <c r="F2730" s="49"/>
    </row>
    <row r="2731" ht="60" spans="1:6">
      <c r="A2731" s="26">
        <v>12030</v>
      </c>
      <c r="B2731" s="25" t="s">
        <v>8980</v>
      </c>
      <c r="C2731" s="26" t="s">
        <v>4949</v>
      </c>
      <c r="D2731" s="26" t="s">
        <v>3998</v>
      </c>
      <c r="E2731" s="26" t="s">
        <v>6576</v>
      </c>
      <c r="F2731" s="48"/>
    </row>
    <row r="2732" ht="45" spans="1:6">
      <c r="A2732" s="26">
        <v>10908</v>
      </c>
      <c r="B2732" s="25" t="s">
        <v>8981</v>
      </c>
      <c r="C2732" s="26" t="s">
        <v>3997</v>
      </c>
      <c r="D2732" s="26" t="s">
        <v>3998</v>
      </c>
      <c r="E2732" s="26" t="s">
        <v>8982</v>
      </c>
      <c r="F2732" s="49"/>
    </row>
    <row r="2733" ht="45" spans="1:6">
      <c r="A2733" s="26">
        <v>10909</v>
      </c>
      <c r="B2733" s="25" t="s">
        <v>8983</v>
      </c>
      <c r="C2733" s="26" t="s">
        <v>3997</v>
      </c>
      <c r="D2733" s="26" t="s">
        <v>3998</v>
      </c>
      <c r="E2733" s="26" t="s">
        <v>8984</v>
      </c>
      <c r="F2733" s="48"/>
    </row>
    <row r="2734" ht="45" spans="1:6">
      <c r="A2734" s="26">
        <v>3669</v>
      </c>
      <c r="B2734" s="25" t="s">
        <v>8985</v>
      </c>
      <c r="C2734" s="26" t="s">
        <v>3997</v>
      </c>
      <c r="D2734" s="26" t="s">
        <v>3998</v>
      </c>
      <c r="E2734" s="26" t="s">
        <v>8986</v>
      </c>
      <c r="F2734" s="49"/>
    </row>
    <row r="2735" ht="45" spans="1:6">
      <c r="A2735" s="26">
        <v>20138</v>
      </c>
      <c r="B2735" s="25" t="s">
        <v>8987</v>
      </c>
      <c r="C2735" s="26" t="s">
        <v>3997</v>
      </c>
      <c r="D2735" s="26" t="s">
        <v>3998</v>
      </c>
      <c r="E2735" s="26" t="s">
        <v>8854</v>
      </c>
      <c r="F2735" s="48"/>
    </row>
    <row r="2736" ht="30" spans="1:6">
      <c r="A2736" s="26">
        <v>20139</v>
      </c>
      <c r="B2736" s="25" t="s">
        <v>8988</v>
      </c>
      <c r="C2736" s="26" t="s">
        <v>3997</v>
      </c>
      <c r="D2736" s="26" t="s">
        <v>4008</v>
      </c>
      <c r="E2736" s="26" t="s">
        <v>8989</v>
      </c>
      <c r="F2736" s="49"/>
    </row>
    <row r="2737" ht="30" spans="1:6">
      <c r="A2737" s="26">
        <v>3668</v>
      </c>
      <c r="B2737" s="25" t="s">
        <v>8990</v>
      </c>
      <c r="C2737" s="26" t="s">
        <v>3997</v>
      </c>
      <c r="D2737" s="26" t="s">
        <v>3998</v>
      </c>
      <c r="E2737" s="26" t="s">
        <v>8991</v>
      </c>
      <c r="F2737" s="48"/>
    </row>
    <row r="2738" ht="30" spans="1:6">
      <c r="A2738" s="26">
        <v>3656</v>
      </c>
      <c r="B2738" s="25" t="s">
        <v>8992</v>
      </c>
      <c r="C2738" s="26" t="s">
        <v>3997</v>
      </c>
      <c r="D2738" s="26" t="s">
        <v>3998</v>
      </c>
      <c r="E2738" s="26" t="s">
        <v>8984</v>
      </c>
      <c r="F2738" s="49"/>
    </row>
    <row r="2739" ht="30" spans="1:6">
      <c r="A2739" s="26">
        <v>10911</v>
      </c>
      <c r="B2739" s="25" t="s">
        <v>8993</v>
      </c>
      <c r="C2739" s="26" t="s">
        <v>3997</v>
      </c>
      <c r="D2739" s="26" t="s">
        <v>3998</v>
      </c>
      <c r="E2739" s="26" t="s">
        <v>4712</v>
      </c>
      <c r="F2739" s="48"/>
    </row>
    <row r="2740" ht="30" spans="1:6">
      <c r="A2740" s="26">
        <v>3654</v>
      </c>
      <c r="B2740" s="25" t="s">
        <v>8994</v>
      </c>
      <c r="C2740" s="26" t="s">
        <v>3997</v>
      </c>
      <c r="D2740" s="26" t="s">
        <v>3998</v>
      </c>
      <c r="E2740" s="26" t="s">
        <v>8995</v>
      </c>
      <c r="F2740" s="49"/>
    </row>
    <row r="2741" ht="30" spans="1:6">
      <c r="A2741" s="26">
        <v>3663</v>
      </c>
      <c r="B2741" s="25" t="s">
        <v>8996</v>
      </c>
      <c r="C2741" s="26" t="s">
        <v>3997</v>
      </c>
      <c r="D2741" s="26" t="s">
        <v>3998</v>
      </c>
      <c r="E2741" s="26" t="s">
        <v>8997</v>
      </c>
      <c r="F2741" s="48"/>
    </row>
    <row r="2742" ht="30" spans="1:6">
      <c r="A2742" s="26">
        <v>3664</v>
      </c>
      <c r="B2742" s="25" t="s">
        <v>8998</v>
      </c>
      <c r="C2742" s="26" t="s">
        <v>3997</v>
      </c>
      <c r="D2742" s="26" t="s">
        <v>3998</v>
      </c>
      <c r="E2742" s="26" t="s">
        <v>7342</v>
      </c>
      <c r="F2742" s="49"/>
    </row>
    <row r="2743" ht="30" spans="1:6">
      <c r="A2743" s="26">
        <v>3655</v>
      </c>
      <c r="B2743" s="25" t="s">
        <v>8999</v>
      </c>
      <c r="C2743" s="26" t="s">
        <v>3997</v>
      </c>
      <c r="D2743" s="26" t="s">
        <v>3998</v>
      </c>
      <c r="E2743" s="26" t="s">
        <v>9000</v>
      </c>
      <c r="F2743" s="48"/>
    </row>
    <row r="2744" ht="30" spans="1:6">
      <c r="A2744" s="26">
        <v>3657</v>
      </c>
      <c r="B2744" s="25" t="s">
        <v>9001</v>
      </c>
      <c r="C2744" s="26" t="s">
        <v>3997</v>
      </c>
      <c r="D2744" s="26" t="s">
        <v>3998</v>
      </c>
      <c r="E2744" s="26" t="s">
        <v>9002</v>
      </c>
      <c r="F2744" s="49"/>
    </row>
    <row r="2745" ht="30" spans="1:6">
      <c r="A2745" s="26">
        <v>3665</v>
      </c>
      <c r="B2745" s="25" t="s">
        <v>9003</v>
      </c>
      <c r="C2745" s="26" t="s">
        <v>3997</v>
      </c>
      <c r="D2745" s="26" t="s">
        <v>3998</v>
      </c>
      <c r="E2745" s="26" t="s">
        <v>9004</v>
      </c>
      <c r="F2745" s="48"/>
    </row>
    <row r="2746" ht="45" spans="1:6">
      <c r="A2746" s="26">
        <v>12625</v>
      </c>
      <c r="B2746" s="25" t="s">
        <v>9005</v>
      </c>
      <c r="C2746" s="26" t="s">
        <v>3997</v>
      </c>
      <c r="D2746" s="26" t="s">
        <v>4008</v>
      </c>
      <c r="E2746" s="26" t="s">
        <v>9006</v>
      </c>
      <c r="F2746" s="49"/>
    </row>
    <row r="2747" ht="30" spans="1:6">
      <c r="A2747" s="26">
        <v>20136</v>
      </c>
      <c r="B2747" s="25" t="s">
        <v>9007</v>
      </c>
      <c r="C2747" s="26" t="s">
        <v>3997</v>
      </c>
      <c r="D2747" s="26" t="s">
        <v>3998</v>
      </c>
      <c r="E2747" s="26" t="s">
        <v>9008</v>
      </c>
      <c r="F2747" s="48"/>
    </row>
    <row r="2748" ht="30" spans="1:6">
      <c r="A2748" s="26">
        <v>20144</v>
      </c>
      <c r="B2748" s="25" t="s">
        <v>9009</v>
      </c>
      <c r="C2748" s="26" t="s">
        <v>3997</v>
      </c>
      <c r="D2748" s="26" t="s">
        <v>4008</v>
      </c>
      <c r="E2748" s="26" t="s">
        <v>9010</v>
      </c>
      <c r="F2748" s="49"/>
    </row>
    <row r="2749" ht="30" spans="1:6">
      <c r="A2749" s="26">
        <v>20143</v>
      </c>
      <c r="B2749" s="25" t="s">
        <v>9011</v>
      </c>
      <c r="C2749" s="26" t="s">
        <v>3997</v>
      </c>
      <c r="D2749" s="26" t="s">
        <v>4008</v>
      </c>
      <c r="E2749" s="26" t="s">
        <v>9012</v>
      </c>
      <c r="F2749" s="48"/>
    </row>
    <row r="2750" ht="30" spans="1:6">
      <c r="A2750" s="26">
        <v>20145</v>
      </c>
      <c r="B2750" s="25" t="s">
        <v>9013</v>
      </c>
      <c r="C2750" s="26" t="s">
        <v>3997</v>
      </c>
      <c r="D2750" s="26" t="s">
        <v>4008</v>
      </c>
      <c r="E2750" s="26" t="s">
        <v>9014</v>
      </c>
      <c r="F2750" s="49"/>
    </row>
    <row r="2751" ht="30" spans="1:6">
      <c r="A2751" s="26">
        <v>20146</v>
      </c>
      <c r="B2751" s="25" t="s">
        <v>9015</v>
      </c>
      <c r="C2751" s="26" t="s">
        <v>3997</v>
      </c>
      <c r="D2751" s="26" t="s">
        <v>4008</v>
      </c>
      <c r="E2751" s="26" t="s">
        <v>9016</v>
      </c>
      <c r="F2751" s="48"/>
    </row>
    <row r="2752" ht="30" spans="1:6">
      <c r="A2752" s="26">
        <v>20140</v>
      </c>
      <c r="B2752" s="25" t="s">
        <v>9017</v>
      </c>
      <c r="C2752" s="26" t="s">
        <v>3997</v>
      </c>
      <c r="D2752" s="26" t="s">
        <v>4008</v>
      </c>
      <c r="E2752" s="26" t="s">
        <v>9018</v>
      </c>
      <c r="F2752" s="49"/>
    </row>
    <row r="2753" ht="30" spans="1:6">
      <c r="A2753" s="26">
        <v>20141</v>
      </c>
      <c r="B2753" s="25" t="s">
        <v>9019</v>
      </c>
      <c r="C2753" s="26" t="s">
        <v>3997</v>
      </c>
      <c r="D2753" s="26" t="s">
        <v>4008</v>
      </c>
      <c r="E2753" s="26" t="s">
        <v>6052</v>
      </c>
      <c r="F2753" s="48"/>
    </row>
    <row r="2754" ht="30" spans="1:6">
      <c r="A2754" s="26">
        <v>20142</v>
      </c>
      <c r="B2754" s="25" t="s">
        <v>9020</v>
      </c>
      <c r="C2754" s="26" t="s">
        <v>3997</v>
      </c>
      <c r="D2754" s="26" t="s">
        <v>4008</v>
      </c>
      <c r="E2754" s="26" t="s">
        <v>9021</v>
      </c>
      <c r="F2754" s="49"/>
    </row>
    <row r="2755" ht="30" spans="1:6">
      <c r="A2755" s="26">
        <v>3659</v>
      </c>
      <c r="B2755" s="25" t="s">
        <v>9022</v>
      </c>
      <c r="C2755" s="26" t="s">
        <v>3997</v>
      </c>
      <c r="D2755" s="26" t="s">
        <v>3998</v>
      </c>
      <c r="E2755" s="26" t="s">
        <v>4321</v>
      </c>
      <c r="F2755" s="48"/>
    </row>
    <row r="2756" ht="30" spans="1:6">
      <c r="A2756" s="26">
        <v>3660</v>
      </c>
      <c r="B2756" s="25" t="s">
        <v>9023</v>
      </c>
      <c r="C2756" s="26" t="s">
        <v>3997</v>
      </c>
      <c r="D2756" s="26" t="s">
        <v>3998</v>
      </c>
      <c r="E2756" s="26" t="s">
        <v>9024</v>
      </c>
      <c r="F2756" s="49"/>
    </row>
    <row r="2757" ht="30" spans="1:6">
      <c r="A2757" s="26">
        <v>3662</v>
      </c>
      <c r="B2757" s="25" t="s">
        <v>9025</v>
      </c>
      <c r="C2757" s="26" t="s">
        <v>3997</v>
      </c>
      <c r="D2757" s="26" t="s">
        <v>3998</v>
      </c>
      <c r="E2757" s="26" t="s">
        <v>5241</v>
      </c>
      <c r="F2757" s="48"/>
    </row>
    <row r="2758" ht="30" spans="1:6">
      <c r="A2758" s="26">
        <v>3661</v>
      </c>
      <c r="B2758" s="25" t="s">
        <v>9026</v>
      </c>
      <c r="C2758" s="26" t="s">
        <v>3997</v>
      </c>
      <c r="D2758" s="26" t="s">
        <v>3998</v>
      </c>
      <c r="E2758" s="26" t="s">
        <v>9027</v>
      </c>
      <c r="F2758" s="49"/>
    </row>
    <row r="2759" ht="30" spans="1:6">
      <c r="A2759" s="26">
        <v>3658</v>
      </c>
      <c r="B2759" s="25" t="s">
        <v>9028</v>
      </c>
      <c r="C2759" s="26" t="s">
        <v>3997</v>
      </c>
      <c r="D2759" s="26" t="s">
        <v>3998</v>
      </c>
      <c r="E2759" s="26" t="s">
        <v>8982</v>
      </c>
      <c r="F2759" s="48"/>
    </row>
    <row r="2760" ht="30" spans="1:6">
      <c r="A2760" s="26">
        <v>3670</v>
      </c>
      <c r="B2760" s="25" t="s">
        <v>9029</v>
      </c>
      <c r="C2760" s="26" t="s">
        <v>3997</v>
      </c>
      <c r="D2760" s="26" t="s">
        <v>3998</v>
      </c>
      <c r="E2760" s="26" t="s">
        <v>5700</v>
      </c>
      <c r="F2760" s="49"/>
    </row>
    <row r="2761" ht="30" spans="1:6">
      <c r="A2761" s="26">
        <v>3666</v>
      </c>
      <c r="B2761" s="25" t="s">
        <v>9030</v>
      </c>
      <c r="C2761" s="26" t="s">
        <v>3997</v>
      </c>
      <c r="D2761" s="26" t="s">
        <v>3998</v>
      </c>
      <c r="E2761" s="26" t="s">
        <v>8178</v>
      </c>
      <c r="F2761" s="48"/>
    </row>
    <row r="2762" spans="1:6">
      <c r="A2762" s="26">
        <v>14157</v>
      </c>
      <c r="B2762" s="25" t="s">
        <v>9031</v>
      </c>
      <c r="C2762" s="26" t="s">
        <v>3997</v>
      </c>
      <c r="D2762" s="26" t="s">
        <v>4008</v>
      </c>
      <c r="E2762" s="26" t="s">
        <v>4471</v>
      </c>
      <c r="F2762" s="49"/>
    </row>
    <row r="2763" ht="30" spans="1:6">
      <c r="A2763" s="26">
        <v>10865</v>
      </c>
      <c r="B2763" s="25" t="s">
        <v>9032</v>
      </c>
      <c r="C2763" s="26" t="s">
        <v>3997</v>
      </c>
      <c r="D2763" s="26" t="s">
        <v>4008</v>
      </c>
      <c r="E2763" s="26" t="s">
        <v>6412</v>
      </c>
      <c r="F2763" s="48"/>
    </row>
    <row r="2764" ht="30" spans="1:6">
      <c r="A2764" s="26">
        <v>3653</v>
      </c>
      <c r="B2764" s="25" t="s">
        <v>9033</v>
      </c>
      <c r="C2764" s="26" t="s">
        <v>3997</v>
      </c>
      <c r="D2764" s="26" t="s">
        <v>4008</v>
      </c>
      <c r="E2764" s="26" t="s">
        <v>9034</v>
      </c>
      <c r="F2764" s="49"/>
    </row>
    <row r="2765" ht="30" spans="1:6">
      <c r="A2765" s="26">
        <v>3649</v>
      </c>
      <c r="B2765" s="25" t="s">
        <v>9035</v>
      </c>
      <c r="C2765" s="26" t="s">
        <v>3997</v>
      </c>
      <c r="D2765" s="26" t="s">
        <v>4008</v>
      </c>
      <c r="E2765" s="26" t="s">
        <v>6266</v>
      </c>
      <c r="F2765" s="48"/>
    </row>
    <row r="2766" ht="30" spans="1:6">
      <c r="A2766" s="26">
        <v>3651</v>
      </c>
      <c r="B2766" s="25" t="s">
        <v>9036</v>
      </c>
      <c r="C2766" s="26" t="s">
        <v>3997</v>
      </c>
      <c r="D2766" s="26" t="s">
        <v>4008</v>
      </c>
      <c r="E2766" s="26" t="s">
        <v>9037</v>
      </c>
      <c r="F2766" s="49"/>
    </row>
    <row r="2767" ht="30" spans="1:6">
      <c r="A2767" s="26">
        <v>3650</v>
      </c>
      <c r="B2767" s="25" t="s">
        <v>9038</v>
      </c>
      <c r="C2767" s="26" t="s">
        <v>3997</v>
      </c>
      <c r="D2767" s="26" t="s">
        <v>4008</v>
      </c>
      <c r="E2767" s="26" t="s">
        <v>9039</v>
      </c>
      <c r="F2767" s="48"/>
    </row>
    <row r="2768" ht="30" spans="1:6">
      <c r="A2768" s="26">
        <v>3645</v>
      </c>
      <c r="B2768" s="25" t="s">
        <v>9040</v>
      </c>
      <c r="C2768" s="26" t="s">
        <v>3997</v>
      </c>
      <c r="D2768" s="26" t="s">
        <v>4008</v>
      </c>
      <c r="E2768" s="26" t="s">
        <v>9041</v>
      </c>
      <c r="F2768" s="49"/>
    </row>
    <row r="2769" ht="30" spans="1:6">
      <c r="A2769" s="26">
        <v>3646</v>
      </c>
      <c r="B2769" s="25" t="s">
        <v>9042</v>
      </c>
      <c r="C2769" s="26" t="s">
        <v>3997</v>
      </c>
      <c r="D2769" s="26" t="s">
        <v>4008</v>
      </c>
      <c r="E2769" s="26" t="s">
        <v>9043</v>
      </c>
      <c r="F2769" s="48"/>
    </row>
    <row r="2770" ht="30" spans="1:6">
      <c r="A2770" s="26">
        <v>3647</v>
      </c>
      <c r="B2770" s="25" t="s">
        <v>9044</v>
      </c>
      <c r="C2770" s="26" t="s">
        <v>3997</v>
      </c>
      <c r="D2770" s="26" t="s">
        <v>4008</v>
      </c>
      <c r="E2770" s="26" t="s">
        <v>9045</v>
      </c>
      <c r="F2770" s="49"/>
    </row>
    <row r="2771" ht="30" spans="1:6">
      <c r="A2771" s="26">
        <v>39875</v>
      </c>
      <c r="B2771" s="25" t="s">
        <v>9046</v>
      </c>
      <c r="C2771" s="26" t="s">
        <v>3997</v>
      </c>
      <c r="D2771" s="26" t="s">
        <v>4008</v>
      </c>
      <c r="E2771" s="26" t="s">
        <v>9047</v>
      </c>
      <c r="F2771" s="48"/>
    </row>
    <row r="2772" ht="30" spans="1:6">
      <c r="A2772" s="26">
        <v>39876</v>
      </c>
      <c r="B2772" s="25" t="s">
        <v>9048</v>
      </c>
      <c r="C2772" s="26" t="s">
        <v>3997</v>
      </c>
      <c r="D2772" s="26" t="s">
        <v>4008</v>
      </c>
      <c r="E2772" s="26" t="s">
        <v>9049</v>
      </c>
      <c r="F2772" s="49"/>
    </row>
    <row r="2773" ht="30" spans="1:6">
      <c r="A2773" s="26">
        <v>39877</v>
      </c>
      <c r="B2773" s="25" t="s">
        <v>9050</v>
      </c>
      <c r="C2773" s="26" t="s">
        <v>3997</v>
      </c>
      <c r="D2773" s="26" t="s">
        <v>4008</v>
      </c>
      <c r="E2773" s="26" t="s">
        <v>9051</v>
      </c>
      <c r="F2773" s="48"/>
    </row>
    <row r="2774" ht="30" spans="1:6">
      <c r="A2774" s="26">
        <v>39878</v>
      </c>
      <c r="B2774" s="25" t="s">
        <v>9052</v>
      </c>
      <c r="C2774" s="26" t="s">
        <v>3997</v>
      </c>
      <c r="D2774" s="26" t="s">
        <v>4008</v>
      </c>
      <c r="E2774" s="26" t="s">
        <v>9053</v>
      </c>
      <c r="F2774" s="49"/>
    </row>
    <row r="2775" ht="30" spans="1:6">
      <c r="A2775" s="26">
        <v>39872</v>
      </c>
      <c r="B2775" s="25" t="s">
        <v>9054</v>
      </c>
      <c r="C2775" s="26" t="s">
        <v>3997</v>
      </c>
      <c r="D2775" s="26" t="s">
        <v>4008</v>
      </c>
      <c r="E2775" s="26" t="s">
        <v>9055</v>
      </c>
      <c r="F2775" s="48"/>
    </row>
    <row r="2776" ht="30" spans="1:6">
      <c r="A2776" s="26">
        <v>39873</v>
      </c>
      <c r="B2776" s="25" t="s">
        <v>9056</v>
      </c>
      <c r="C2776" s="26" t="s">
        <v>3997</v>
      </c>
      <c r="D2776" s="26" t="s">
        <v>4008</v>
      </c>
      <c r="E2776" s="26" t="s">
        <v>8735</v>
      </c>
      <c r="F2776" s="49"/>
    </row>
    <row r="2777" ht="30" spans="1:6">
      <c r="A2777" s="26">
        <v>39874</v>
      </c>
      <c r="B2777" s="25" t="s">
        <v>9057</v>
      </c>
      <c r="C2777" s="26" t="s">
        <v>3997</v>
      </c>
      <c r="D2777" s="26" t="s">
        <v>4008</v>
      </c>
      <c r="E2777" s="26" t="s">
        <v>9058</v>
      </c>
      <c r="F2777" s="48"/>
    </row>
    <row r="2778" ht="30" spans="1:6">
      <c r="A2778" s="26">
        <v>3674</v>
      </c>
      <c r="B2778" s="25" t="s">
        <v>9059</v>
      </c>
      <c r="C2778" s="26" t="s">
        <v>4111</v>
      </c>
      <c r="D2778" s="26" t="s">
        <v>4008</v>
      </c>
      <c r="E2778" s="26" t="s">
        <v>9060</v>
      </c>
      <c r="F2778" s="49"/>
    </row>
    <row r="2779" ht="30" spans="1:6">
      <c r="A2779" s="26">
        <v>3681</v>
      </c>
      <c r="B2779" s="25" t="s">
        <v>9061</v>
      </c>
      <c r="C2779" s="26" t="s">
        <v>4111</v>
      </c>
      <c r="D2779" s="26" t="s">
        <v>4008</v>
      </c>
      <c r="E2779" s="26" t="s">
        <v>7595</v>
      </c>
      <c r="F2779" s="48"/>
    </row>
    <row r="2780" ht="30" spans="1:6">
      <c r="A2780" s="26">
        <v>3676</v>
      </c>
      <c r="B2780" s="25" t="s">
        <v>9062</v>
      </c>
      <c r="C2780" s="26" t="s">
        <v>4111</v>
      </c>
      <c r="D2780" s="26" t="s">
        <v>4008</v>
      </c>
      <c r="E2780" s="26" t="s">
        <v>9063</v>
      </c>
      <c r="F2780" s="49"/>
    </row>
    <row r="2781" ht="30" spans="1:6">
      <c r="A2781" s="26">
        <v>3679</v>
      </c>
      <c r="B2781" s="25" t="s">
        <v>9064</v>
      </c>
      <c r="C2781" s="26" t="s">
        <v>4111</v>
      </c>
      <c r="D2781" s="26" t="s">
        <v>4008</v>
      </c>
      <c r="E2781" s="26" t="s">
        <v>9065</v>
      </c>
      <c r="F2781" s="48"/>
    </row>
    <row r="2782" ht="30" spans="1:6">
      <c r="A2782" s="26">
        <v>3672</v>
      </c>
      <c r="B2782" s="25" t="s">
        <v>9066</v>
      </c>
      <c r="C2782" s="26" t="s">
        <v>4111</v>
      </c>
      <c r="D2782" s="26" t="s">
        <v>4008</v>
      </c>
      <c r="E2782" s="26" t="s">
        <v>8381</v>
      </c>
      <c r="F2782" s="49"/>
    </row>
    <row r="2783" ht="30" spans="1:6">
      <c r="A2783" s="26">
        <v>3671</v>
      </c>
      <c r="B2783" s="25" t="s">
        <v>9067</v>
      </c>
      <c r="C2783" s="26" t="s">
        <v>4111</v>
      </c>
      <c r="D2783" s="26" t="s">
        <v>4008</v>
      </c>
      <c r="E2783" s="26" t="s">
        <v>5676</v>
      </c>
      <c r="F2783" s="48"/>
    </row>
    <row r="2784" ht="30" spans="1:6">
      <c r="A2784" s="26">
        <v>3673</v>
      </c>
      <c r="B2784" s="25" t="s">
        <v>9068</v>
      </c>
      <c r="C2784" s="26" t="s">
        <v>4111</v>
      </c>
      <c r="D2784" s="26" t="s">
        <v>4008</v>
      </c>
      <c r="E2784" s="26" t="s">
        <v>4471</v>
      </c>
      <c r="F2784" s="49"/>
    </row>
    <row r="2785" ht="45" spans="1:6">
      <c r="A2785" s="26">
        <v>38394</v>
      </c>
      <c r="B2785" s="25" t="s">
        <v>9069</v>
      </c>
      <c r="C2785" s="26" t="s">
        <v>3997</v>
      </c>
      <c r="D2785" s="26" t="s">
        <v>3998</v>
      </c>
      <c r="E2785" s="26" t="s">
        <v>9070</v>
      </c>
      <c r="F2785" s="48"/>
    </row>
    <row r="2786" ht="30" spans="1:6">
      <c r="A2786" s="26">
        <v>3729</v>
      </c>
      <c r="B2786" s="25" t="s">
        <v>9071</v>
      </c>
      <c r="C2786" s="26" t="s">
        <v>3997</v>
      </c>
      <c r="D2786" s="26" t="s">
        <v>4008</v>
      </c>
      <c r="E2786" s="26" t="s">
        <v>7745</v>
      </c>
      <c r="F2786" s="49"/>
    </row>
    <row r="2787" ht="30" spans="1:6">
      <c r="A2787" s="26">
        <v>63</v>
      </c>
      <c r="B2787" s="25" t="s">
        <v>9072</v>
      </c>
      <c r="C2787" s="26" t="s">
        <v>3997</v>
      </c>
      <c r="D2787" s="26" t="s">
        <v>4008</v>
      </c>
      <c r="E2787" s="26" t="s">
        <v>7491</v>
      </c>
      <c r="F2787" s="48"/>
    </row>
    <row r="2788" ht="135" spans="1:6">
      <c r="A2788" s="26">
        <v>39357</v>
      </c>
      <c r="B2788" s="25" t="s">
        <v>9073</v>
      </c>
      <c r="C2788" s="26" t="s">
        <v>3997</v>
      </c>
      <c r="D2788" s="26" t="s">
        <v>4008</v>
      </c>
      <c r="E2788" s="26" t="s">
        <v>9074</v>
      </c>
      <c r="F2788" s="49"/>
    </row>
    <row r="2789" ht="135" spans="1:6">
      <c r="A2789" s="26">
        <v>39358</v>
      </c>
      <c r="B2789" s="25" t="s">
        <v>9075</v>
      </c>
      <c r="C2789" s="26" t="s">
        <v>3997</v>
      </c>
      <c r="D2789" s="26" t="s">
        <v>4008</v>
      </c>
      <c r="E2789" s="26" t="s">
        <v>9076</v>
      </c>
      <c r="F2789" s="48"/>
    </row>
    <row r="2790" ht="135" spans="1:6">
      <c r="A2790" s="26">
        <v>39356</v>
      </c>
      <c r="B2790" s="25" t="s">
        <v>9077</v>
      </c>
      <c r="C2790" s="26" t="s">
        <v>3997</v>
      </c>
      <c r="D2790" s="26" t="s">
        <v>4008</v>
      </c>
      <c r="E2790" s="26" t="s">
        <v>9078</v>
      </c>
      <c r="F2790" s="49"/>
    </row>
    <row r="2791" ht="135" spans="1:6">
      <c r="A2791" s="26">
        <v>39355</v>
      </c>
      <c r="B2791" s="25" t="s">
        <v>9079</v>
      </c>
      <c r="C2791" s="26" t="s">
        <v>3997</v>
      </c>
      <c r="D2791" s="26" t="s">
        <v>4008</v>
      </c>
      <c r="E2791" s="26" t="s">
        <v>9080</v>
      </c>
      <c r="F2791" s="48"/>
    </row>
    <row r="2792" ht="135" spans="1:6">
      <c r="A2792" s="26">
        <v>39353</v>
      </c>
      <c r="B2792" s="25" t="s">
        <v>9081</v>
      </c>
      <c r="C2792" s="26" t="s">
        <v>3997</v>
      </c>
      <c r="D2792" s="26" t="s">
        <v>4008</v>
      </c>
      <c r="E2792" s="26" t="s">
        <v>9082</v>
      </c>
      <c r="F2792" s="49"/>
    </row>
    <row r="2793" ht="120" spans="1:6">
      <c r="A2793" s="26">
        <v>39354</v>
      </c>
      <c r="B2793" s="25" t="s">
        <v>9083</v>
      </c>
      <c r="C2793" s="26" t="s">
        <v>3997</v>
      </c>
      <c r="D2793" s="26" t="s">
        <v>4008</v>
      </c>
      <c r="E2793" s="26" t="s">
        <v>9084</v>
      </c>
      <c r="F2793" s="48"/>
    </row>
    <row r="2794" ht="30" spans="1:6">
      <c r="A2794" s="26">
        <v>39398</v>
      </c>
      <c r="B2794" s="25" t="s">
        <v>9085</v>
      </c>
      <c r="C2794" s="26" t="s">
        <v>3997</v>
      </c>
      <c r="D2794" s="26" t="s">
        <v>3998</v>
      </c>
      <c r="E2794" s="26" t="s">
        <v>9086</v>
      </c>
      <c r="F2794" s="49"/>
    </row>
    <row r="2795" ht="60" spans="1:6">
      <c r="A2795" s="26">
        <v>13343</v>
      </c>
      <c r="B2795" s="25" t="s">
        <v>9087</v>
      </c>
      <c r="C2795" s="26" t="s">
        <v>3997</v>
      </c>
      <c r="D2795" s="26" t="s">
        <v>4008</v>
      </c>
      <c r="E2795" s="26" t="s">
        <v>6055</v>
      </c>
      <c r="F2795" s="48"/>
    </row>
    <row r="2796" ht="45" spans="1:6">
      <c r="A2796" s="26">
        <v>12118</v>
      </c>
      <c r="B2796" s="25" t="s">
        <v>9088</v>
      </c>
      <c r="C2796" s="26" t="s">
        <v>3997</v>
      </c>
      <c r="D2796" s="26" t="s">
        <v>3998</v>
      </c>
      <c r="E2796" s="26" t="s">
        <v>9089</v>
      </c>
      <c r="F2796" s="49"/>
    </row>
    <row r="2797" ht="90" spans="1:6">
      <c r="A2797" s="26">
        <v>39482</v>
      </c>
      <c r="B2797" s="25" t="s">
        <v>9090</v>
      </c>
      <c r="C2797" s="26" t="s">
        <v>3997</v>
      </c>
      <c r="D2797" s="26" t="s">
        <v>3998</v>
      </c>
      <c r="E2797" s="26" t="s">
        <v>9091</v>
      </c>
      <c r="F2797" s="48"/>
    </row>
    <row r="2798" ht="90" spans="1:6">
      <c r="A2798" s="26">
        <v>39486</v>
      </c>
      <c r="B2798" s="25" t="s">
        <v>9092</v>
      </c>
      <c r="C2798" s="26" t="s">
        <v>3997</v>
      </c>
      <c r="D2798" s="26" t="s">
        <v>3998</v>
      </c>
      <c r="E2798" s="26" t="s">
        <v>9093</v>
      </c>
      <c r="F2798" s="49"/>
    </row>
    <row r="2799" ht="90" spans="1:6">
      <c r="A2799" s="26">
        <v>39483</v>
      </c>
      <c r="B2799" s="25" t="s">
        <v>9094</v>
      </c>
      <c r="C2799" s="26" t="s">
        <v>3997</v>
      </c>
      <c r="D2799" s="26" t="s">
        <v>3998</v>
      </c>
      <c r="E2799" s="26" t="s">
        <v>9095</v>
      </c>
      <c r="F2799" s="48"/>
    </row>
    <row r="2800" ht="90" spans="1:6">
      <c r="A2800" s="26">
        <v>39487</v>
      </c>
      <c r="B2800" s="25" t="s">
        <v>9096</v>
      </c>
      <c r="C2800" s="26" t="s">
        <v>3997</v>
      </c>
      <c r="D2800" s="26" t="s">
        <v>3998</v>
      </c>
      <c r="E2800" s="26" t="s">
        <v>9097</v>
      </c>
      <c r="F2800" s="49"/>
    </row>
    <row r="2801" ht="90" spans="1:6">
      <c r="A2801" s="26">
        <v>39484</v>
      </c>
      <c r="B2801" s="25" t="s">
        <v>9098</v>
      </c>
      <c r="C2801" s="26" t="s">
        <v>3997</v>
      </c>
      <c r="D2801" s="26" t="s">
        <v>3998</v>
      </c>
      <c r="E2801" s="26" t="s">
        <v>9099</v>
      </c>
      <c r="F2801" s="48"/>
    </row>
    <row r="2802" ht="90" spans="1:6">
      <c r="A2802" s="26">
        <v>39488</v>
      </c>
      <c r="B2802" s="25" t="s">
        <v>9100</v>
      </c>
      <c r="C2802" s="26" t="s">
        <v>3997</v>
      </c>
      <c r="D2802" s="26" t="s">
        <v>3998</v>
      </c>
      <c r="E2802" s="26" t="s">
        <v>9101</v>
      </c>
      <c r="F2802" s="49"/>
    </row>
    <row r="2803" ht="90" spans="1:6">
      <c r="A2803" s="26">
        <v>39485</v>
      </c>
      <c r="B2803" s="25" t="s">
        <v>9102</v>
      </c>
      <c r="C2803" s="26" t="s">
        <v>3997</v>
      </c>
      <c r="D2803" s="26" t="s">
        <v>3998</v>
      </c>
      <c r="E2803" s="26" t="s">
        <v>9103</v>
      </c>
      <c r="F2803" s="48"/>
    </row>
    <row r="2804" ht="90" spans="1:6">
      <c r="A2804" s="26">
        <v>39489</v>
      </c>
      <c r="B2804" s="25" t="s">
        <v>9104</v>
      </c>
      <c r="C2804" s="26" t="s">
        <v>3997</v>
      </c>
      <c r="D2804" s="26" t="s">
        <v>3998</v>
      </c>
      <c r="E2804" s="26" t="s">
        <v>9105</v>
      </c>
      <c r="F2804" s="49"/>
    </row>
    <row r="2805" ht="90" spans="1:6">
      <c r="A2805" s="26">
        <v>39494</v>
      </c>
      <c r="B2805" s="25" t="s">
        <v>9106</v>
      </c>
      <c r="C2805" s="26" t="s">
        <v>3997</v>
      </c>
      <c r="D2805" s="26" t="s">
        <v>3998</v>
      </c>
      <c r="E2805" s="26" t="s">
        <v>9107</v>
      </c>
      <c r="F2805" s="48"/>
    </row>
    <row r="2806" ht="90" spans="1:6">
      <c r="A2806" s="26">
        <v>39490</v>
      </c>
      <c r="B2806" s="25" t="s">
        <v>9108</v>
      </c>
      <c r="C2806" s="26" t="s">
        <v>3997</v>
      </c>
      <c r="D2806" s="26" t="s">
        <v>3998</v>
      </c>
      <c r="E2806" s="26" t="s">
        <v>9109</v>
      </c>
      <c r="F2806" s="49"/>
    </row>
    <row r="2807" ht="90" spans="1:6">
      <c r="A2807" s="26">
        <v>39495</v>
      </c>
      <c r="B2807" s="25" t="s">
        <v>9110</v>
      </c>
      <c r="C2807" s="26" t="s">
        <v>3997</v>
      </c>
      <c r="D2807" s="26" t="s">
        <v>3998</v>
      </c>
      <c r="E2807" s="26" t="s">
        <v>9091</v>
      </c>
      <c r="F2807" s="48"/>
    </row>
    <row r="2808" ht="90" spans="1:6">
      <c r="A2808" s="26">
        <v>39491</v>
      </c>
      <c r="B2808" s="25" t="s">
        <v>9111</v>
      </c>
      <c r="C2808" s="26" t="s">
        <v>3997</v>
      </c>
      <c r="D2808" s="26" t="s">
        <v>3998</v>
      </c>
      <c r="E2808" s="26" t="s">
        <v>9112</v>
      </c>
      <c r="F2808" s="49"/>
    </row>
    <row r="2809" ht="90" spans="1:6">
      <c r="A2809" s="26">
        <v>39496</v>
      </c>
      <c r="B2809" s="25" t="s">
        <v>9113</v>
      </c>
      <c r="C2809" s="26" t="s">
        <v>3997</v>
      </c>
      <c r="D2809" s="26" t="s">
        <v>3998</v>
      </c>
      <c r="E2809" s="26" t="s">
        <v>9114</v>
      </c>
      <c r="F2809" s="48"/>
    </row>
    <row r="2810" ht="90" spans="1:6">
      <c r="A2810" s="26">
        <v>39492</v>
      </c>
      <c r="B2810" s="25" t="s">
        <v>9115</v>
      </c>
      <c r="C2810" s="26" t="s">
        <v>3997</v>
      </c>
      <c r="D2810" s="26" t="s">
        <v>3998</v>
      </c>
      <c r="E2810" s="26" t="s">
        <v>9116</v>
      </c>
      <c r="F2810" s="49"/>
    </row>
    <row r="2811" ht="90" spans="1:6">
      <c r="A2811" s="26">
        <v>39497</v>
      </c>
      <c r="B2811" s="25" t="s">
        <v>9117</v>
      </c>
      <c r="C2811" s="26" t="s">
        <v>3997</v>
      </c>
      <c r="D2811" s="26" t="s">
        <v>3998</v>
      </c>
      <c r="E2811" s="26" t="s">
        <v>9118</v>
      </c>
      <c r="F2811" s="48"/>
    </row>
    <row r="2812" ht="90" spans="1:6">
      <c r="A2812" s="26">
        <v>39493</v>
      </c>
      <c r="B2812" s="25" t="s">
        <v>9119</v>
      </c>
      <c r="C2812" s="26" t="s">
        <v>3997</v>
      </c>
      <c r="D2812" s="26" t="s">
        <v>3998</v>
      </c>
      <c r="E2812" s="26" t="s">
        <v>9120</v>
      </c>
      <c r="F2812" s="49"/>
    </row>
    <row r="2813" ht="90" spans="1:6">
      <c r="A2813" s="26">
        <v>39500</v>
      </c>
      <c r="B2813" s="25" t="s">
        <v>9121</v>
      </c>
      <c r="C2813" s="26" t="s">
        <v>3997</v>
      </c>
      <c r="D2813" s="26" t="s">
        <v>3998</v>
      </c>
      <c r="E2813" s="26" t="s">
        <v>9122</v>
      </c>
      <c r="F2813" s="48"/>
    </row>
    <row r="2814" ht="90" spans="1:6">
      <c r="A2814" s="26">
        <v>39498</v>
      </c>
      <c r="B2814" s="25" t="s">
        <v>9123</v>
      </c>
      <c r="C2814" s="26" t="s">
        <v>3997</v>
      </c>
      <c r="D2814" s="26" t="s">
        <v>3998</v>
      </c>
      <c r="E2814" s="26" t="s">
        <v>9124</v>
      </c>
      <c r="F2814" s="49"/>
    </row>
    <row r="2815" ht="90" spans="1:6">
      <c r="A2815" s="26">
        <v>39501</v>
      </c>
      <c r="B2815" s="25" t="s">
        <v>9125</v>
      </c>
      <c r="C2815" s="26" t="s">
        <v>3997</v>
      </c>
      <c r="D2815" s="26" t="s">
        <v>3998</v>
      </c>
      <c r="E2815" s="26" t="s">
        <v>9126</v>
      </c>
      <c r="F2815" s="48"/>
    </row>
    <row r="2816" ht="90" spans="1:6">
      <c r="A2816" s="26">
        <v>39499</v>
      </c>
      <c r="B2816" s="25" t="s">
        <v>9127</v>
      </c>
      <c r="C2816" s="26" t="s">
        <v>3997</v>
      </c>
      <c r="D2816" s="26" t="s">
        <v>3998</v>
      </c>
      <c r="E2816" s="26" t="s">
        <v>9128</v>
      </c>
      <c r="F2816" s="49"/>
    </row>
    <row r="2817" ht="45" spans="1:6">
      <c r="A2817" s="26">
        <v>3733</v>
      </c>
      <c r="B2817" s="25" t="s">
        <v>9129</v>
      </c>
      <c r="C2817" s="26" t="s">
        <v>4007</v>
      </c>
      <c r="D2817" s="26" t="s">
        <v>4008</v>
      </c>
      <c r="E2817" s="26" t="s">
        <v>9130</v>
      </c>
      <c r="F2817" s="48"/>
    </row>
    <row r="2818" ht="30" spans="1:6">
      <c r="A2818" s="26">
        <v>3731</v>
      </c>
      <c r="B2818" s="25" t="s">
        <v>9131</v>
      </c>
      <c r="C2818" s="26" t="s">
        <v>4007</v>
      </c>
      <c r="D2818" s="26" t="s">
        <v>4008</v>
      </c>
      <c r="E2818" s="26" t="s">
        <v>9132</v>
      </c>
      <c r="F2818" s="49"/>
    </row>
    <row r="2819" ht="30" spans="1:6">
      <c r="A2819" s="26">
        <v>38137</v>
      </c>
      <c r="B2819" s="25" t="s">
        <v>9133</v>
      </c>
      <c r="C2819" s="26" t="s">
        <v>4007</v>
      </c>
      <c r="D2819" s="26" t="s">
        <v>4008</v>
      </c>
      <c r="E2819" s="26" t="s">
        <v>9134</v>
      </c>
      <c r="F2819" s="48"/>
    </row>
    <row r="2820" ht="30" spans="1:6">
      <c r="A2820" s="26">
        <v>38135</v>
      </c>
      <c r="B2820" s="25" t="s">
        <v>9135</v>
      </c>
      <c r="C2820" s="26" t="s">
        <v>4007</v>
      </c>
      <c r="D2820" s="26" t="s">
        <v>4008</v>
      </c>
      <c r="E2820" s="26" t="s">
        <v>9136</v>
      </c>
      <c r="F2820" s="49"/>
    </row>
    <row r="2821" ht="30" spans="1:6">
      <c r="A2821" s="26">
        <v>38138</v>
      </c>
      <c r="B2821" s="25" t="s">
        <v>9137</v>
      </c>
      <c r="C2821" s="26" t="s">
        <v>4007</v>
      </c>
      <c r="D2821" s="26" t="s">
        <v>4008</v>
      </c>
      <c r="E2821" s="26" t="s">
        <v>9138</v>
      </c>
      <c r="F2821" s="48"/>
    </row>
    <row r="2822" ht="60" spans="1:6">
      <c r="A2822" s="26">
        <v>3736</v>
      </c>
      <c r="B2822" s="25" t="s">
        <v>9139</v>
      </c>
      <c r="C2822" s="26" t="s">
        <v>4007</v>
      </c>
      <c r="D2822" s="26" t="s">
        <v>4019</v>
      </c>
      <c r="E2822" s="26" t="s">
        <v>9140</v>
      </c>
      <c r="F2822" s="49"/>
    </row>
    <row r="2823" ht="60" spans="1:6">
      <c r="A2823" s="26">
        <v>3741</v>
      </c>
      <c r="B2823" s="25" t="s">
        <v>9141</v>
      </c>
      <c r="C2823" s="26" t="s">
        <v>4007</v>
      </c>
      <c r="D2823" s="26" t="s">
        <v>3998</v>
      </c>
      <c r="E2823" s="26" t="s">
        <v>9142</v>
      </c>
      <c r="F2823" s="48"/>
    </row>
    <row r="2824" ht="60" spans="1:6">
      <c r="A2824" s="26">
        <v>3745</v>
      </c>
      <c r="B2824" s="25" t="s">
        <v>9143</v>
      </c>
      <c r="C2824" s="26" t="s">
        <v>4007</v>
      </c>
      <c r="D2824" s="26" t="s">
        <v>3998</v>
      </c>
      <c r="E2824" s="26" t="s">
        <v>9144</v>
      </c>
      <c r="F2824" s="49"/>
    </row>
    <row r="2825" ht="60" spans="1:6">
      <c r="A2825" s="26">
        <v>3743</v>
      </c>
      <c r="B2825" s="25" t="s">
        <v>9145</v>
      </c>
      <c r="C2825" s="26" t="s">
        <v>4007</v>
      </c>
      <c r="D2825" s="26" t="s">
        <v>3998</v>
      </c>
      <c r="E2825" s="26" t="s">
        <v>9146</v>
      </c>
      <c r="F2825" s="48"/>
    </row>
    <row r="2826" ht="60" spans="1:6">
      <c r="A2826" s="26">
        <v>3744</v>
      </c>
      <c r="B2826" s="25" t="s">
        <v>9147</v>
      </c>
      <c r="C2826" s="26" t="s">
        <v>4007</v>
      </c>
      <c r="D2826" s="26" t="s">
        <v>3998</v>
      </c>
      <c r="E2826" s="26" t="s">
        <v>9148</v>
      </c>
      <c r="F2826" s="49"/>
    </row>
    <row r="2827" ht="60" spans="1:6">
      <c r="A2827" s="26">
        <v>3739</v>
      </c>
      <c r="B2827" s="25" t="s">
        <v>9149</v>
      </c>
      <c r="C2827" s="26" t="s">
        <v>4007</v>
      </c>
      <c r="D2827" s="26" t="s">
        <v>3998</v>
      </c>
      <c r="E2827" s="26" t="s">
        <v>9150</v>
      </c>
      <c r="F2827" s="48"/>
    </row>
    <row r="2828" ht="60" spans="1:6">
      <c r="A2828" s="26">
        <v>3737</v>
      </c>
      <c r="B2828" s="25" t="s">
        <v>9151</v>
      </c>
      <c r="C2828" s="26" t="s">
        <v>4007</v>
      </c>
      <c r="D2828" s="26" t="s">
        <v>3998</v>
      </c>
      <c r="E2828" s="26" t="s">
        <v>4291</v>
      </c>
      <c r="F2828" s="49"/>
    </row>
    <row r="2829" ht="60" spans="1:6">
      <c r="A2829" s="26">
        <v>3738</v>
      </c>
      <c r="B2829" s="25" t="s">
        <v>9152</v>
      </c>
      <c r="C2829" s="26" t="s">
        <v>4007</v>
      </c>
      <c r="D2829" s="26" t="s">
        <v>3998</v>
      </c>
      <c r="E2829" s="26" t="s">
        <v>9153</v>
      </c>
      <c r="F2829" s="48"/>
    </row>
    <row r="2830" ht="60" spans="1:6">
      <c r="A2830" s="26">
        <v>3747</v>
      </c>
      <c r="B2830" s="25" t="s">
        <v>9154</v>
      </c>
      <c r="C2830" s="26" t="s">
        <v>4007</v>
      </c>
      <c r="D2830" s="26" t="s">
        <v>3998</v>
      </c>
      <c r="E2830" s="26" t="s">
        <v>9148</v>
      </c>
      <c r="F2830" s="49"/>
    </row>
    <row r="2831" ht="60" spans="1:6">
      <c r="A2831" s="26">
        <v>11649</v>
      </c>
      <c r="B2831" s="25" t="s">
        <v>9155</v>
      </c>
      <c r="C2831" s="26" t="s">
        <v>3997</v>
      </c>
      <c r="D2831" s="26" t="s">
        <v>3998</v>
      </c>
      <c r="E2831" s="26" t="s">
        <v>9156</v>
      </c>
      <c r="F2831" s="48"/>
    </row>
    <row r="2832" ht="60" spans="1:6">
      <c r="A2832" s="26">
        <v>11650</v>
      </c>
      <c r="B2832" s="25" t="s">
        <v>9157</v>
      </c>
      <c r="C2832" s="26" t="s">
        <v>3997</v>
      </c>
      <c r="D2832" s="26" t="s">
        <v>3998</v>
      </c>
      <c r="E2832" s="26" t="s">
        <v>9158</v>
      </c>
      <c r="F2832" s="49"/>
    </row>
    <row r="2833" ht="60" spans="1:6">
      <c r="A2833" s="26">
        <v>3742</v>
      </c>
      <c r="B2833" s="25" t="s">
        <v>9159</v>
      </c>
      <c r="C2833" s="26" t="s">
        <v>4007</v>
      </c>
      <c r="D2833" s="26" t="s">
        <v>3998</v>
      </c>
      <c r="E2833" s="26" t="s">
        <v>9160</v>
      </c>
      <c r="F2833" s="48"/>
    </row>
    <row r="2834" ht="60" spans="1:6">
      <c r="A2834" s="26">
        <v>3746</v>
      </c>
      <c r="B2834" s="25" t="s">
        <v>9161</v>
      </c>
      <c r="C2834" s="26" t="s">
        <v>4007</v>
      </c>
      <c r="D2834" s="26" t="s">
        <v>3998</v>
      </c>
      <c r="E2834" s="26" t="s">
        <v>9162</v>
      </c>
      <c r="F2834" s="49"/>
    </row>
    <row r="2835" ht="30" spans="1:6">
      <c r="A2835" s="26">
        <v>13250</v>
      </c>
      <c r="B2835" s="25" t="s">
        <v>9163</v>
      </c>
      <c r="C2835" s="26" t="s">
        <v>3997</v>
      </c>
      <c r="D2835" s="26" t="s">
        <v>3998</v>
      </c>
      <c r="E2835" s="26" t="s">
        <v>4511</v>
      </c>
      <c r="F2835" s="48"/>
    </row>
    <row r="2836" ht="30" spans="1:6">
      <c r="A2836" s="26">
        <v>11641</v>
      </c>
      <c r="B2836" s="25" t="s">
        <v>9164</v>
      </c>
      <c r="C2836" s="26" t="s">
        <v>4007</v>
      </c>
      <c r="D2836" s="26" t="s">
        <v>3998</v>
      </c>
      <c r="E2836" s="26" t="s">
        <v>9165</v>
      </c>
      <c r="F2836" s="49"/>
    </row>
    <row r="2837" spans="1:6">
      <c r="A2837" s="26">
        <v>21106</v>
      </c>
      <c r="B2837" s="25" t="s">
        <v>9166</v>
      </c>
      <c r="C2837" s="26" t="s">
        <v>4118</v>
      </c>
      <c r="D2837" s="26" t="s">
        <v>3998</v>
      </c>
      <c r="E2837" s="26" t="s">
        <v>7954</v>
      </c>
      <c r="F2837" s="48"/>
    </row>
    <row r="2838" ht="30" spans="1:6">
      <c r="A2838" s="26">
        <v>3755</v>
      </c>
      <c r="B2838" s="25" t="s">
        <v>9167</v>
      </c>
      <c r="C2838" s="26" t="s">
        <v>3997</v>
      </c>
      <c r="D2838" s="26" t="s">
        <v>4008</v>
      </c>
      <c r="E2838" s="26" t="s">
        <v>9168</v>
      </c>
      <c r="F2838" s="49"/>
    </row>
    <row r="2839" ht="30" spans="1:6">
      <c r="A2839" s="26">
        <v>3750</v>
      </c>
      <c r="B2839" s="25" t="s">
        <v>9169</v>
      </c>
      <c r="C2839" s="26" t="s">
        <v>3997</v>
      </c>
      <c r="D2839" s="26" t="s">
        <v>4008</v>
      </c>
      <c r="E2839" s="26" t="s">
        <v>9170</v>
      </c>
      <c r="F2839" s="48"/>
    </row>
    <row r="2840" ht="30" spans="1:6">
      <c r="A2840" s="26">
        <v>3756</v>
      </c>
      <c r="B2840" s="25" t="s">
        <v>9171</v>
      </c>
      <c r="C2840" s="26" t="s">
        <v>3997</v>
      </c>
      <c r="D2840" s="26" t="s">
        <v>4008</v>
      </c>
      <c r="E2840" s="26" t="s">
        <v>9172</v>
      </c>
      <c r="F2840" s="49"/>
    </row>
    <row r="2841" ht="30" spans="1:6">
      <c r="A2841" s="26">
        <v>39377</v>
      </c>
      <c r="B2841" s="25" t="s">
        <v>9173</v>
      </c>
      <c r="C2841" s="26" t="s">
        <v>3997</v>
      </c>
      <c r="D2841" s="26" t="s">
        <v>4008</v>
      </c>
      <c r="E2841" s="26" t="s">
        <v>9174</v>
      </c>
      <c r="F2841" s="48"/>
    </row>
    <row r="2842" ht="30" spans="1:6">
      <c r="A2842" s="26">
        <v>38191</v>
      </c>
      <c r="B2842" s="25" t="s">
        <v>9175</v>
      </c>
      <c r="C2842" s="26" t="s">
        <v>3997</v>
      </c>
      <c r="D2842" s="26" t="s">
        <v>4008</v>
      </c>
      <c r="E2842" s="26" t="s">
        <v>9176</v>
      </c>
      <c r="F2842" s="49"/>
    </row>
    <row r="2843" ht="30" spans="1:6">
      <c r="A2843" s="26">
        <v>39381</v>
      </c>
      <c r="B2843" s="25" t="s">
        <v>9177</v>
      </c>
      <c r="C2843" s="26" t="s">
        <v>3997</v>
      </c>
      <c r="D2843" s="26" t="s">
        <v>4008</v>
      </c>
      <c r="E2843" s="26" t="s">
        <v>9178</v>
      </c>
      <c r="F2843" s="48"/>
    </row>
    <row r="2844" ht="30" spans="1:6">
      <c r="A2844" s="26">
        <v>38780</v>
      </c>
      <c r="B2844" s="25" t="s">
        <v>9179</v>
      </c>
      <c r="C2844" s="26" t="s">
        <v>3997</v>
      </c>
      <c r="D2844" s="26" t="s">
        <v>4008</v>
      </c>
      <c r="E2844" s="26" t="s">
        <v>9180</v>
      </c>
      <c r="F2844" s="49"/>
    </row>
    <row r="2845" ht="30" spans="1:6">
      <c r="A2845" s="26">
        <v>38781</v>
      </c>
      <c r="B2845" s="25" t="s">
        <v>9181</v>
      </c>
      <c r="C2845" s="26" t="s">
        <v>3997</v>
      </c>
      <c r="D2845" s="26" t="s">
        <v>4008</v>
      </c>
      <c r="E2845" s="26" t="s">
        <v>9182</v>
      </c>
      <c r="F2845" s="48"/>
    </row>
    <row r="2846" ht="30" spans="1:6">
      <c r="A2846" s="26">
        <v>38192</v>
      </c>
      <c r="B2846" s="25" t="s">
        <v>9183</v>
      </c>
      <c r="C2846" s="26" t="s">
        <v>3997</v>
      </c>
      <c r="D2846" s="26" t="s">
        <v>4008</v>
      </c>
      <c r="E2846" s="26" t="s">
        <v>9184</v>
      </c>
      <c r="F2846" s="49"/>
    </row>
    <row r="2847" ht="30" spans="1:6">
      <c r="A2847" s="26">
        <v>3753</v>
      </c>
      <c r="B2847" s="25" t="s">
        <v>9185</v>
      </c>
      <c r="C2847" s="26" t="s">
        <v>3997</v>
      </c>
      <c r="D2847" s="26" t="s">
        <v>4008</v>
      </c>
      <c r="E2847" s="26" t="s">
        <v>9186</v>
      </c>
      <c r="F2847" s="48"/>
    </row>
    <row r="2848" ht="30" spans="1:6">
      <c r="A2848" s="26">
        <v>38782</v>
      </c>
      <c r="B2848" s="25" t="s">
        <v>9187</v>
      </c>
      <c r="C2848" s="26" t="s">
        <v>3997</v>
      </c>
      <c r="D2848" s="26" t="s">
        <v>4008</v>
      </c>
      <c r="E2848" s="26" t="s">
        <v>9188</v>
      </c>
      <c r="F2848" s="49"/>
    </row>
    <row r="2849" ht="30" spans="1:6">
      <c r="A2849" s="26">
        <v>38778</v>
      </c>
      <c r="B2849" s="25" t="s">
        <v>9189</v>
      </c>
      <c r="C2849" s="26" t="s">
        <v>3997</v>
      </c>
      <c r="D2849" s="26" t="s">
        <v>4008</v>
      </c>
      <c r="E2849" s="26" t="s">
        <v>4872</v>
      </c>
      <c r="F2849" s="48"/>
    </row>
    <row r="2850" ht="30" spans="1:6">
      <c r="A2850" s="26">
        <v>38779</v>
      </c>
      <c r="B2850" s="25" t="s">
        <v>9190</v>
      </c>
      <c r="C2850" s="26" t="s">
        <v>3997</v>
      </c>
      <c r="D2850" s="26" t="s">
        <v>4008</v>
      </c>
      <c r="E2850" s="26" t="s">
        <v>9191</v>
      </c>
      <c r="F2850" s="49"/>
    </row>
    <row r="2851" ht="30" spans="1:6">
      <c r="A2851" s="26">
        <v>39388</v>
      </c>
      <c r="B2851" s="25" t="s">
        <v>9192</v>
      </c>
      <c r="C2851" s="26" t="s">
        <v>3997</v>
      </c>
      <c r="D2851" s="26" t="s">
        <v>4008</v>
      </c>
      <c r="E2851" s="26" t="s">
        <v>9193</v>
      </c>
      <c r="F2851" s="48"/>
    </row>
    <row r="2852" ht="30" spans="1:6">
      <c r="A2852" s="26">
        <v>39387</v>
      </c>
      <c r="B2852" s="25" t="s">
        <v>9194</v>
      </c>
      <c r="C2852" s="26" t="s">
        <v>3997</v>
      </c>
      <c r="D2852" s="26" t="s">
        <v>4008</v>
      </c>
      <c r="E2852" s="26" t="s">
        <v>9195</v>
      </c>
      <c r="F2852" s="49"/>
    </row>
    <row r="2853" ht="30" spans="1:6">
      <c r="A2853" s="26">
        <v>39386</v>
      </c>
      <c r="B2853" s="25" t="s">
        <v>9196</v>
      </c>
      <c r="C2853" s="26" t="s">
        <v>3997</v>
      </c>
      <c r="D2853" s="26" t="s">
        <v>4008</v>
      </c>
      <c r="E2853" s="26" t="s">
        <v>9197</v>
      </c>
      <c r="F2853" s="48"/>
    </row>
    <row r="2854" ht="30" spans="1:6">
      <c r="A2854" s="26">
        <v>38194</v>
      </c>
      <c r="B2854" s="25" t="s">
        <v>9198</v>
      </c>
      <c r="C2854" s="26" t="s">
        <v>3997</v>
      </c>
      <c r="D2854" s="26" t="s">
        <v>4008</v>
      </c>
      <c r="E2854" s="26" t="s">
        <v>9199</v>
      </c>
      <c r="F2854" s="49"/>
    </row>
    <row r="2855" ht="30" spans="1:6">
      <c r="A2855" s="26">
        <v>38193</v>
      </c>
      <c r="B2855" s="25" t="s">
        <v>9200</v>
      </c>
      <c r="C2855" s="26" t="s">
        <v>3997</v>
      </c>
      <c r="D2855" s="26" t="s">
        <v>4008</v>
      </c>
      <c r="E2855" s="26" t="s">
        <v>9201</v>
      </c>
      <c r="F2855" s="48"/>
    </row>
    <row r="2856" ht="30" spans="1:6">
      <c r="A2856" s="26">
        <v>12216</v>
      </c>
      <c r="B2856" s="25" t="s">
        <v>9202</v>
      </c>
      <c r="C2856" s="26" t="s">
        <v>3997</v>
      </c>
      <c r="D2856" s="26" t="s">
        <v>4008</v>
      </c>
      <c r="E2856" s="26" t="s">
        <v>9203</v>
      </c>
      <c r="F2856" s="49"/>
    </row>
    <row r="2857" ht="30" spans="1:6">
      <c r="A2857" s="26">
        <v>3757</v>
      </c>
      <c r="B2857" s="25" t="s">
        <v>9204</v>
      </c>
      <c r="C2857" s="26" t="s">
        <v>3997</v>
      </c>
      <c r="D2857" s="26" t="s">
        <v>4008</v>
      </c>
      <c r="E2857" s="26" t="s">
        <v>9205</v>
      </c>
      <c r="F2857" s="48"/>
    </row>
    <row r="2858" ht="30" spans="1:6">
      <c r="A2858" s="26">
        <v>3758</v>
      </c>
      <c r="B2858" s="25" t="s">
        <v>9206</v>
      </c>
      <c r="C2858" s="26" t="s">
        <v>3997</v>
      </c>
      <c r="D2858" s="26" t="s">
        <v>4008</v>
      </c>
      <c r="E2858" s="26" t="s">
        <v>9207</v>
      </c>
      <c r="F2858" s="49"/>
    </row>
    <row r="2859" spans="1:6">
      <c r="A2859" s="26">
        <v>12214</v>
      </c>
      <c r="B2859" s="25" t="s">
        <v>9208</v>
      </c>
      <c r="C2859" s="26" t="s">
        <v>3997</v>
      </c>
      <c r="D2859" s="26" t="s">
        <v>4008</v>
      </c>
      <c r="E2859" s="26" t="s">
        <v>9209</v>
      </c>
      <c r="F2859" s="48"/>
    </row>
    <row r="2860" spans="1:6">
      <c r="A2860" s="26">
        <v>3749</v>
      </c>
      <c r="B2860" s="25" t="s">
        <v>9210</v>
      </c>
      <c r="C2860" s="26" t="s">
        <v>3997</v>
      </c>
      <c r="D2860" s="26" t="s">
        <v>4008</v>
      </c>
      <c r="E2860" s="26" t="s">
        <v>9211</v>
      </c>
      <c r="F2860" s="49"/>
    </row>
    <row r="2861" spans="1:6">
      <c r="A2861" s="26">
        <v>3751</v>
      </c>
      <c r="B2861" s="25" t="s">
        <v>9212</v>
      </c>
      <c r="C2861" s="26" t="s">
        <v>3997</v>
      </c>
      <c r="D2861" s="26" t="s">
        <v>4008</v>
      </c>
      <c r="E2861" s="26" t="s">
        <v>9213</v>
      </c>
      <c r="F2861" s="48"/>
    </row>
    <row r="2862" ht="30" spans="1:6">
      <c r="A2862" s="26">
        <v>39376</v>
      </c>
      <c r="B2862" s="25" t="s">
        <v>9214</v>
      </c>
      <c r="C2862" s="26" t="s">
        <v>3997</v>
      </c>
      <c r="D2862" s="26" t="s">
        <v>4008</v>
      </c>
      <c r="E2862" s="26" t="s">
        <v>9215</v>
      </c>
      <c r="F2862" s="49"/>
    </row>
    <row r="2863" ht="30" spans="1:6">
      <c r="A2863" s="26">
        <v>3752</v>
      </c>
      <c r="B2863" s="25" t="s">
        <v>9216</v>
      </c>
      <c r="C2863" s="26" t="s">
        <v>3997</v>
      </c>
      <c r="D2863" s="26" t="s">
        <v>4008</v>
      </c>
      <c r="E2863" s="26" t="s">
        <v>9217</v>
      </c>
      <c r="F2863" s="48"/>
    </row>
    <row r="2864" ht="60" spans="1:6">
      <c r="A2864" s="26">
        <v>746</v>
      </c>
      <c r="B2864" s="25" t="s">
        <v>9218</v>
      </c>
      <c r="C2864" s="26" t="s">
        <v>3997</v>
      </c>
      <c r="D2864" s="26" t="s">
        <v>4019</v>
      </c>
      <c r="E2864" s="26" t="s">
        <v>9219</v>
      </c>
      <c r="F2864" s="49"/>
    </row>
    <row r="2865" ht="30" spans="1:6">
      <c r="A2865" s="26">
        <v>36521</v>
      </c>
      <c r="B2865" s="25" t="s">
        <v>9220</v>
      </c>
      <c r="C2865" s="26" t="s">
        <v>3997</v>
      </c>
      <c r="D2865" s="26" t="s">
        <v>3998</v>
      </c>
      <c r="E2865" s="26" t="s">
        <v>9221</v>
      </c>
      <c r="F2865" s="48"/>
    </row>
    <row r="2866" ht="30" spans="1:6">
      <c r="A2866" s="26">
        <v>36794</v>
      </c>
      <c r="B2866" s="25" t="s">
        <v>9222</v>
      </c>
      <c r="C2866" s="26" t="s">
        <v>3997</v>
      </c>
      <c r="D2866" s="26" t="s">
        <v>3998</v>
      </c>
      <c r="E2866" s="26" t="s">
        <v>9223</v>
      </c>
      <c r="F2866" s="49"/>
    </row>
    <row r="2867" ht="30" spans="1:6">
      <c r="A2867" s="26">
        <v>10426</v>
      </c>
      <c r="B2867" s="25" t="s">
        <v>9224</v>
      </c>
      <c r="C2867" s="26" t="s">
        <v>3997</v>
      </c>
      <c r="D2867" s="26" t="s">
        <v>3998</v>
      </c>
      <c r="E2867" s="26" t="s">
        <v>9225</v>
      </c>
      <c r="F2867" s="48"/>
    </row>
    <row r="2868" ht="30" spans="1:6">
      <c r="A2868" s="26">
        <v>10425</v>
      </c>
      <c r="B2868" s="25" t="s">
        <v>9226</v>
      </c>
      <c r="C2868" s="26" t="s">
        <v>3997</v>
      </c>
      <c r="D2868" s="26" t="s">
        <v>3998</v>
      </c>
      <c r="E2868" s="26" t="s">
        <v>9227</v>
      </c>
      <c r="F2868" s="49"/>
    </row>
    <row r="2869" ht="30" spans="1:6">
      <c r="A2869" s="26">
        <v>10431</v>
      </c>
      <c r="B2869" s="25" t="s">
        <v>9228</v>
      </c>
      <c r="C2869" s="26" t="s">
        <v>3997</v>
      </c>
      <c r="D2869" s="26" t="s">
        <v>3998</v>
      </c>
      <c r="E2869" s="26" t="s">
        <v>9229</v>
      </c>
      <c r="F2869" s="48"/>
    </row>
    <row r="2870" ht="30" spans="1:6">
      <c r="A2870" s="26">
        <v>10429</v>
      </c>
      <c r="B2870" s="25" t="s">
        <v>9230</v>
      </c>
      <c r="C2870" s="26" t="s">
        <v>3997</v>
      </c>
      <c r="D2870" s="26" t="s">
        <v>3998</v>
      </c>
      <c r="E2870" s="26" t="s">
        <v>7510</v>
      </c>
      <c r="F2870" s="49"/>
    </row>
    <row r="2871" ht="30" spans="1:6">
      <c r="A2871" s="26">
        <v>20269</v>
      </c>
      <c r="B2871" s="25" t="s">
        <v>9231</v>
      </c>
      <c r="C2871" s="26" t="s">
        <v>3997</v>
      </c>
      <c r="D2871" s="26" t="s">
        <v>3998</v>
      </c>
      <c r="E2871" s="26" t="s">
        <v>9232</v>
      </c>
      <c r="F2871" s="48"/>
    </row>
    <row r="2872" ht="30" spans="1:6">
      <c r="A2872" s="26">
        <v>20270</v>
      </c>
      <c r="B2872" s="25" t="s">
        <v>9233</v>
      </c>
      <c r="C2872" s="26" t="s">
        <v>3997</v>
      </c>
      <c r="D2872" s="26" t="s">
        <v>3998</v>
      </c>
      <c r="E2872" s="26" t="s">
        <v>9234</v>
      </c>
      <c r="F2872" s="49"/>
    </row>
    <row r="2873" ht="45" spans="1:6">
      <c r="A2873" s="26">
        <v>11696</v>
      </c>
      <c r="B2873" s="25" t="s">
        <v>9235</v>
      </c>
      <c r="C2873" s="26" t="s">
        <v>3997</v>
      </c>
      <c r="D2873" s="26" t="s">
        <v>3998</v>
      </c>
      <c r="E2873" s="26" t="s">
        <v>9236</v>
      </c>
      <c r="F2873" s="48"/>
    </row>
    <row r="2874" ht="30" spans="1:6">
      <c r="A2874" s="26">
        <v>10427</v>
      </c>
      <c r="B2874" s="25" t="s">
        <v>9237</v>
      </c>
      <c r="C2874" s="26" t="s">
        <v>3997</v>
      </c>
      <c r="D2874" s="26" t="s">
        <v>3998</v>
      </c>
      <c r="E2874" s="26" t="s">
        <v>9238</v>
      </c>
      <c r="F2874" s="49"/>
    </row>
    <row r="2875" ht="30" spans="1:6">
      <c r="A2875" s="26">
        <v>10428</v>
      </c>
      <c r="B2875" s="25" t="s">
        <v>9239</v>
      </c>
      <c r="C2875" s="26" t="s">
        <v>3997</v>
      </c>
      <c r="D2875" s="26" t="s">
        <v>3998</v>
      </c>
      <c r="E2875" s="26" t="s">
        <v>9240</v>
      </c>
      <c r="F2875" s="48"/>
    </row>
    <row r="2876" ht="30" spans="1:6">
      <c r="A2876" s="26">
        <v>2354</v>
      </c>
      <c r="B2876" s="25" t="s">
        <v>9241</v>
      </c>
      <c r="C2876" s="26" t="s">
        <v>4011</v>
      </c>
      <c r="D2876" s="26" t="s">
        <v>3998</v>
      </c>
      <c r="E2876" s="26" t="s">
        <v>4648</v>
      </c>
      <c r="F2876" s="49"/>
    </row>
    <row r="2877" ht="30" spans="1:6">
      <c r="A2877" s="26">
        <v>40932</v>
      </c>
      <c r="B2877" s="25" t="s">
        <v>9242</v>
      </c>
      <c r="C2877" s="26" t="s">
        <v>4356</v>
      </c>
      <c r="D2877" s="26" t="s">
        <v>3998</v>
      </c>
      <c r="E2877" s="26" t="s">
        <v>9243</v>
      </c>
      <c r="F2877" s="48"/>
    </row>
    <row r="2878" ht="30" spans="1:6">
      <c r="A2878" s="26">
        <v>10853</v>
      </c>
      <c r="B2878" s="25" t="s">
        <v>9244</v>
      </c>
      <c r="C2878" s="26" t="s">
        <v>3997</v>
      </c>
      <c r="D2878" s="26" t="s">
        <v>3998</v>
      </c>
      <c r="E2878" s="26" t="s">
        <v>9245</v>
      </c>
      <c r="F2878" s="49"/>
    </row>
    <row r="2879" ht="30" spans="1:6">
      <c r="A2879" s="26">
        <v>5093</v>
      </c>
      <c r="B2879" s="25" t="s">
        <v>9246</v>
      </c>
      <c r="C2879" s="26" t="s">
        <v>4874</v>
      </c>
      <c r="D2879" s="26" t="s">
        <v>3998</v>
      </c>
      <c r="E2879" s="26" t="s">
        <v>6755</v>
      </c>
      <c r="F2879" s="48"/>
    </row>
    <row r="2880" ht="60" spans="1:6">
      <c r="A2880" s="26">
        <v>37768</v>
      </c>
      <c r="B2880" s="25" t="s">
        <v>9247</v>
      </c>
      <c r="C2880" s="26" t="s">
        <v>3997</v>
      </c>
      <c r="D2880" s="26" t="s">
        <v>4008</v>
      </c>
      <c r="E2880" s="26" t="s">
        <v>9248</v>
      </c>
      <c r="F2880" s="49"/>
    </row>
    <row r="2881" ht="45" spans="1:6">
      <c r="A2881" s="26">
        <v>37773</v>
      </c>
      <c r="B2881" s="25" t="s">
        <v>9249</v>
      </c>
      <c r="C2881" s="26" t="s">
        <v>3997</v>
      </c>
      <c r="D2881" s="26" t="s">
        <v>4008</v>
      </c>
      <c r="E2881" s="26" t="s">
        <v>9250</v>
      </c>
      <c r="F2881" s="48"/>
    </row>
    <row r="2882" ht="45" spans="1:6">
      <c r="A2882" s="26">
        <v>37769</v>
      </c>
      <c r="B2882" s="25" t="s">
        <v>9251</v>
      </c>
      <c r="C2882" s="26" t="s">
        <v>3997</v>
      </c>
      <c r="D2882" s="26" t="s">
        <v>4008</v>
      </c>
      <c r="E2882" s="26" t="s">
        <v>9252</v>
      </c>
      <c r="F2882" s="49"/>
    </row>
    <row r="2883" ht="45" spans="1:6">
      <c r="A2883" s="26">
        <v>37770</v>
      </c>
      <c r="B2883" s="25" t="s">
        <v>9253</v>
      </c>
      <c r="C2883" s="26" t="s">
        <v>3997</v>
      </c>
      <c r="D2883" s="26" t="s">
        <v>4008</v>
      </c>
      <c r="E2883" s="26" t="s">
        <v>9254</v>
      </c>
      <c r="F2883" s="48"/>
    </row>
    <row r="2884" spans="1:6">
      <c r="A2884" s="26">
        <v>38382</v>
      </c>
      <c r="B2884" s="25" t="s">
        <v>9255</v>
      </c>
      <c r="C2884" s="26" t="s">
        <v>3997</v>
      </c>
      <c r="D2884" s="26" t="s">
        <v>3998</v>
      </c>
      <c r="E2884" s="26" t="s">
        <v>9256</v>
      </c>
      <c r="F2884" s="49"/>
    </row>
    <row r="2885" spans="1:6">
      <c r="A2885" s="26">
        <v>6091</v>
      </c>
      <c r="B2885" s="25" t="s">
        <v>9257</v>
      </c>
      <c r="C2885" s="26" t="s">
        <v>4121</v>
      </c>
      <c r="D2885" s="26" t="s">
        <v>3998</v>
      </c>
      <c r="E2885" s="26" t="s">
        <v>5975</v>
      </c>
      <c r="F2885" s="48"/>
    </row>
    <row r="2886" spans="1:6">
      <c r="A2886" s="26">
        <v>38383</v>
      </c>
      <c r="B2886" s="25" t="s">
        <v>9258</v>
      </c>
      <c r="C2886" s="26" t="s">
        <v>3997</v>
      </c>
      <c r="D2886" s="26" t="s">
        <v>3998</v>
      </c>
      <c r="E2886" s="26" t="s">
        <v>5276</v>
      </c>
      <c r="F2886" s="49"/>
    </row>
    <row r="2887" spans="1:6">
      <c r="A2887" s="26">
        <v>3768</v>
      </c>
      <c r="B2887" s="25" t="s">
        <v>9259</v>
      </c>
      <c r="C2887" s="26" t="s">
        <v>3997</v>
      </c>
      <c r="D2887" s="26" t="s">
        <v>3998</v>
      </c>
      <c r="E2887" s="26" t="s">
        <v>5853</v>
      </c>
      <c r="F2887" s="48"/>
    </row>
    <row r="2888" ht="30" spans="1:6">
      <c r="A2888" s="26">
        <v>3767</v>
      </c>
      <c r="B2888" s="25" t="s">
        <v>9260</v>
      </c>
      <c r="C2888" s="26" t="s">
        <v>3997</v>
      </c>
      <c r="D2888" s="26" t="s">
        <v>3998</v>
      </c>
      <c r="E2888" s="26" t="s">
        <v>5889</v>
      </c>
      <c r="F2888" s="49"/>
    </row>
    <row r="2889" ht="45" spans="1:6">
      <c r="A2889" s="26">
        <v>13192</v>
      </c>
      <c r="B2889" s="25" t="s">
        <v>9261</v>
      </c>
      <c r="C2889" s="26" t="s">
        <v>3997</v>
      </c>
      <c r="D2889" s="26" t="s">
        <v>3998</v>
      </c>
      <c r="E2889" s="26" t="s">
        <v>9262</v>
      </c>
      <c r="F2889" s="48"/>
    </row>
    <row r="2890" ht="45" spans="1:6">
      <c r="A2890" s="26">
        <v>38413</v>
      </c>
      <c r="B2890" s="25" t="s">
        <v>9263</v>
      </c>
      <c r="C2890" s="26" t="s">
        <v>3997</v>
      </c>
      <c r="D2890" s="26" t="s">
        <v>3998</v>
      </c>
      <c r="E2890" s="26" t="s">
        <v>9264</v>
      </c>
      <c r="F2890" s="49"/>
    </row>
    <row r="2891" ht="60" spans="1:6">
      <c r="A2891" s="26">
        <v>20193</v>
      </c>
      <c r="B2891" s="25" t="s">
        <v>9265</v>
      </c>
      <c r="C2891" s="26" t="s">
        <v>9266</v>
      </c>
      <c r="D2891" s="26" t="s">
        <v>3998</v>
      </c>
      <c r="E2891" s="26" t="s">
        <v>4194</v>
      </c>
      <c r="F2891" s="48"/>
    </row>
    <row r="2892" ht="45" spans="1:6">
      <c r="A2892" s="26">
        <v>10527</v>
      </c>
      <c r="B2892" s="25" t="s">
        <v>9267</v>
      </c>
      <c r="C2892" s="26" t="s">
        <v>9268</v>
      </c>
      <c r="D2892" s="26" t="s">
        <v>4019</v>
      </c>
      <c r="E2892" s="26" t="s">
        <v>9269</v>
      </c>
      <c r="F2892" s="49"/>
    </row>
    <row r="2893" ht="75" spans="1:6">
      <c r="A2893" s="26">
        <v>41805</v>
      </c>
      <c r="B2893" s="25" t="s">
        <v>9270</v>
      </c>
      <c r="C2893" s="26" t="s">
        <v>4356</v>
      </c>
      <c r="D2893" s="26" t="s">
        <v>4008</v>
      </c>
      <c r="E2893" s="26" t="s">
        <v>9271</v>
      </c>
      <c r="F2893" s="48"/>
    </row>
    <row r="2894" ht="45" spans="1:6">
      <c r="A2894" s="26">
        <v>40271</v>
      </c>
      <c r="B2894" s="25" t="s">
        <v>9272</v>
      </c>
      <c r="C2894" s="26" t="s">
        <v>4356</v>
      </c>
      <c r="D2894" s="26" t="s">
        <v>3998</v>
      </c>
      <c r="E2894" s="26" t="s">
        <v>4437</v>
      </c>
      <c r="F2894" s="49"/>
    </row>
    <row r="2895" ht="45" spans="1:6">
      <c r="A2895" s="26">
        <v>40287</v>
      </c>
      <c r="B2895" s="25" t="s">
        <v>9273</v>
      </c>
      <c r="C2895" s="26" t="s">
        <v>4356</v>
      </c>
      <c r="D2895" s="26" t="s">
        <v>3998</v>
      </c>
      <c r="E2895" s="26" t="s">
        <v>8178</v>
      </c>
      <c r="F2895" s="48"/>
    </row>
    <row r="2896" ht="30" spans="1:6">
      <c r="A2896" s="26">
        <v>40295</v>
      </c>
      <c r="B2896" s="25" t="s">
        <v>9274</v>
      </c>
      <c r="C2896" s="26" t="s">
        <v>4011</v>
      </c>
      <c r="D2896" s="26" t="s">
        <v>4008</v>
      </c>
      <c r="E2896" s="26" t="s">
        <v>9275</v>
      </c>
      <c r="F2896" s="49"/>
    </row>
    <row r="2897" ht="30" spans="1:6">
      <c r="A2897" s="26">
        <v>745</v>
      </c>
      <c r="B2897" s="25" t="s">
        <v>9276</v>
      </c>
      <c r="C2897" s="26" t="s">
        <v>4011</v>
      </c>
      <c r="D2897" s="26" t="s">
        <v>4008</v>
      </c>
      <c r="E2897" s="26" t="s">
        <v>9277</v>
      </c>
      <c r="F2897" s="48"/>
    </row>
    <row r="2898" ht="90" spans="1:6">
      <c r="A2898" s="26">
        <v>4084</v>
      </c>
      <c r="B2898" s="25" t="s">
        <v>9278</v>
      </c>
      <c r="C2898" s="26" t="s">
        <v>4011</v>
      </c>
      <c r="D2898" s="26" t="s">
        <v>4008</v>
      </c>
      <c r="E2898" s="26" t="s">
        <v>5984</v>
      </c>
      <c r="F2898" s="49"/>
    </row>
    <row r="2899" ht="90" spans="1:6">
      <c r="A2899" s="26">
        <v>743</v>
      </c>
      <c r="B2899" s="25" t="s">
        <v>9279</v>
      </c>
      <c r="C2899" s="26" t="s">
        <v>4011</v>
      </c>
      <c r="D2899" s="26" t="s">
        <v>4008</v>
      </c>
      <c r="E2899" s="26" t="s">
        <v>5984</v>
      </c>
      <c r="F2899" s="48"/>
    </row>
    <row r="2900" ht="90" spans="1:6">
      <c r="A2900" s="26">
        <v>40293</v>
      </c>
      <c r="B2900" s="25" t="s">
        <v>9280</v>
      </c>
      <c r="C2900" s="26" t="s">
        <v>4011</v>
      </c>
      <c r="D2900" s="26" t="s">
        <v>4008</v>
      </c>
      <c r="E2900" s="26" t="s">
        <v>4691</v>
      </c>
      <c r="F2900" s="49"/>
    </row>
    <row r="2901" ht="90" spans="1:6">
      <c r="A2901" s="26">
        <v>40294</v>
      </c>
      <c r="B2901" s="25" t="s">
        <v>9281</v>
      </c>
      <c r="C2901" s="26" t="s">
        <v>4011</v>
      </c>
      <c r="D2901" s="26" t="s">
        <v>4008</v>
      </c>
      <c r="E2901" s="26" t="s">
        <v>5984</v>
      </c>
      <c r="F2901" s="48"/>
    </row>
    <row r="2902" ht="90" spans="1:6">
      <c r="A2902" s="26">
        <v>4085</v>
      </c>
      <c r="B2902" s="25" t="s">
        <v>9282</v>
      </c>
      <c r="C2902" s="26" t="s">
        <v>4011</v>
      </c>
      <c r="D2902" s="26" t="s">
        <v>4008</v>
      </c>
      <c r="E2902" s="26" t="s">
        <v>5981</v>
      </c>
      <c r="F2902" s="49"/>
    </row>
    <row r="2903" ht="120" spans="1:6">
      <c r="A2903" s="26">
        <v>1383</v>
      </c>
      <c r="B2903" s="25" t="s">
        <v>9283</v>
      </c>
      <c r="C2903" s="26" t="s">
        <v>4011</v>
      </c>
      <c r="D2903" s="26" t="s">
        <v>4008</v>
      </c>
      <c r="E2903" s="26" t="s">
        <v>8111</v>
      </c>
      <c r="F2903" s="48"/>
    </row>
    <row r="2904" ht="45" spans="1:6">
      <c r="A2904" s="26">
        <v>10775</v>
      </c>
      <c r="B2904" s="25" t="s">
        <v>9284</v>
      </c>
      <c r="C2904" s="26" t="s">
        <v>4356</v>
      </c>
      <c r="D2904" s="26" t="s">
        <v>4008</v>
      </c>
      <c r="E2904" s="26" t="s">
        <v>9285</v>
      </c>
      <c r="F2904" s="49"/>
    </row>
    <row r="2905" ht="45" spans="1:6">
      <c r="A2905" s="26">
        <v>10776</v>
      </c>
      <c r="B2905" s="25" t="s">
        <v>9286</v>
      </c>
      <c r="C2905" s="26" t="s">
        <v>4356</v>
      </c>
      <c r="D2905" s="26" t="s">
        <v>4008</v>
      </c>
      <c r="E2905" s="26" t="s">
        <v>9287</v>
      </c>
      <c r="F2905" s="48"/>
    </row>
    <row r="2906" ht="45" spans="1:6">
      <c r="A2906" s="26">
        <v>10779</v>
      </c>
      <c r="B2906" s="25" t="s">
        <v>9288</v>
      </c>
      <c r="C2906" s="26" t="s">
        <v>4356</v>
      </c>
      <c r="D2906" s="26" t="s">
        <v>4008</v>
      </c>
      <c r="E2906" s="26" t="s">
        <v>9289</v>
      </c>
      <c r="F2906" s="49"/>
    </row>
    <row r="2907" ht="45" spans="1:6">
      <c r="A2907" s="26">
        <v>10777</v>
      </c>
      <c r="B2907" s="25" t="s">
        <v>9290</v>
      </c>
      <c r="C2907" s="26" t="s">
        <v>4356</v>
      </c>
      <c r="D2907" s="26" t="s">
        <v>4008</v>
      </c>
      <c r="E2907" s="26" t="s">
        <v>9291</v>
      </c>
      <c r="F2907" s="48"/>
    </row>
    <row r="2908" ht="45" spans="1:6">
      <c r="A2908" s="26">
        <v>10778</v>
      </c>
      <c r="B2908" s="25" t="s">
        <v>9292</v>
      </c>
      <c r="C2908" s="26" t="s">
        <v>4356</v>
      </c>
      <c r="D2908" s="26" t="s">
        <v>4008</v>
      </c>
      <c r="E2908" s="26" t="s">
        <v>9289</v>
      </c>
      <c r="F2908" s="49"/>
    </row>
    <row r="2909" spans="1:6">
      <c r="A2909" s="26">
        <v>40339</v>
      </c>
      <c r="B2909" s="25" t="s">
        <v>9293</v>
      </c>
      <c r="C2909" s="26" t="s">
        <v>4356</v>
      </c>
      <c r="D2909" s="26" t="s">
        <v>3998</v>
      </c>
      <c r="E2909" s="26" t="s">
        <v>8178</v>
      </c>
      <c r="F2909" s="48"/>
    </row>
    <row r="2910" ht="90" spans="1:6">
      <c r="A2910" s="26">
        <v>3355</v>
      </c>
      <c r="B2910" s="25" t="s">
        <v>9294</v>
      </c>
      <c r="C2910" s="26" t="s">
        <v>4011</v>
      </c>
      <c r="D2910" s="26" t="s">
        <v>4008</v>
      </c>
      <c r="E2910" s="26" t="s">
        <v>6112</v>
      </c>
      <c r="F2910" s="49"/>
    </row>
    <row r="2911" ht="90" spans="1:6">
      <c r="A2911" s="26">
        <v>39814</v>
      </c>
      <c r="B2911" s="25" t="s">
        <v>9295</v>
      </c>
      <c r="C2911" s="26" t="s">
        <v>4011</v>
      </c>
      <c r="D2911" s="26" t="s">
        <v>4008</v>
      </c>
      <c r="E2911" s="26" t="s">
        <v>9296</v>
      </c>
      <c r="F2911" s="48"/>
    </row>
    <row r="2912" ht="60" spans="1:6">
      <c r="A2912" s="26">
        <v>10749</v>
      </c>
      <c r="B2912" s="25" t="s">
        <v>9297</v>
      </c>
      <c r="C2912" s="26" t="s">
        <v>4356</v>
      </c>
      <c r="D2912" s="26" t="s">
        <v>3998</v>
      </c>
      <c r="E2912" s="26" t="s">
        <v>9298</v>
      </c>
      <c r="F2912" s="49"/>
    </row>
    <row r="2913" ht="45" spans="1:6">
      <c r="A2913" s="26">
        <v>40290</v>
      </c>
      <c r="B2913" s="25" t="s">
        <v>9299</v>
      </c>
      <c r="C2913" s="26" t="s">
        <v>4356</v>
      </c>
      <c r="D2913" s="26" t="s">
        <v>3998</v>
      </c>
      <c r="E2913" s="26" t="s">
        <v>9300</v>
      </c>
      <c r="F2913" s="48"/>
    </row>
    <row r="2914" ht="45" spans="1:6">
      <c r="A2914" s="26">
        <v>3346</v>
      </c>
      <c r="B2914" s="25" t="s">
        <v>9301</v>
      </c>
      <c r="C2914" s="26" t="s">
        <v>4011</v>
      </c>
      <c r="D2914" s="26" t="s">
        <v>4008</v>
      </c>
      <c r="E2914" s="26" t="s">
        <v>9302</v>
      </c>
      <c r="F2914" s="49"/>
    </row>
    <row r="2915" ht="45" spans="1:6">
      <c r="A2915" s="26">
        <v>3348</v>
      </c>
      <c r="B2915" s="25" t="s">
        <v>9303</v>
      </c>
      <c r="C2915" s="26" t="s">
        <v>4011</v>
      </c>
      <c r="D2915" s="26" t="s">
        <v>4008</v>
      </c>
      <c r="E2915" s="26" t="s">
        <v>9304</v>
      </c>
      <c r="F2915" s="48"/>
    </row>
    <row r="2916" ht="45" spans="1:6">
      <c r="A2916" s="26">
        <v>3345</v>
      </c>
      <c r="B2916" s="25" t="s">
        <v>9305</v>
      </c>
      <c r="C2916" s="26" t="s">
        <v>4011</v>
      </c>
      <c r="D2916" s="26" t="s">
        <v>4008</v>
      </c>
      <c r="E2916" s="26" t="s">
        <v>9306</v>
      </c>
      <c r="F2916" s="49"/>
    </row>
    <row r="2917" ht="30" spans="1:6">
      <c r="A2917" s="26">
        <v>39833</v>
      </c>
      <c r="B2917" s="25" t="s">
        <v>9307</v>
      </c>
      <c r="C2917" s="26" t="s">
        <v>4011</v>
      </c>
      <c r="D2917" s="26" t="s">
        <v>4008</v>
      </c>
      <c r="E2917" s="26" t="s">
        <v>9308</v>
      </c>
      <c r="F2917" s="48"/>
    </row>
    <row r="2918" ht="30" spans="1:6">
      <c r="A2918" s="26">
        <v>39834</v>
      </c>
      <c r="B2918" s="25" t="s">
        <v>9309</v>
      </c>
      <c r="C2918" s="26" t="s">
        <v>4011</v>
      </c>
      <c r="D2918" s="26" t="s">
        <v>4008</v>
      </c>
      <c r="E2918" s="26" t="s">
        <v>9310</v>
      </c>
      <c r="F2918" s="49"/>
    </row>
    <row r="2919" ht="30" spans="1:6">
      <c r="A2919" s="26">
        <v>39835</v>
      </c>
      <c r="B2919" s="25" t="s">
        <v>9311</v>
      </c>
      <c r="C2919" s="26" t="s">
        <v>4011</v>
      </c>
      <c r="D2919" s="26" t="s">
        <v>4008</v>
      </c>
      <c r="E2919" s="26" t="s">
        <v>9312</v>
      </c>
      <c r="F2919" s="48"/>
    </row>
    <row r="2920" ht="30" spans="1:6">
      <c r="A2920" s="26">
        <v>7252</v>
      </c>
      <c r="B2920" s="25" t="s">
        <v>9313</v>
      </c>
      <c r="C2920" s="26" t="s">
        <v>4011</v>
      </c>
      <c r="D2920" s="26" t="s">
        <v>4008</v>
      </c>
      <c r="E2920" s="26" t="s">
        <v>5630</v>
      </c>
      <c r="F2920" s="49"/>
    </row>
    <row r="2921" ht="30" spans="1:6">
      <c r="A2921" s="26">
        <v>4778</v>
      </c>
      <c r="B2921" s="25" t="s">
        <v>9314</v>
      </c>
      <c r="C2921" s="26" t="s">
        <v>4011</v>
      </c>
      <c r="D2921" s="26" t="s">
        <v>4008</v>
      </c>
      <c r="E2921" s="26" t="s">
        <v>9315</v>
      </c>
      <c r="F2921" s="48"/>
    </row>
    <row r="2922" ht="30" spans="1:6">
      <c r="A2922" s="26">
        <v>4780</v>
      </c>
      <c r="B2922" s="25" t="s">
        <v>9316</v>
      </c>
      <c r="C2922" s="26" t="s">
        <v>4011</v>
      </c>
      <c r="D2922" s="26" t="s">
        <v>4008</v>
      </c>
      <c r="E2922" s="26" t="s">
        <v>7832</v>
      </c>
      <c r="F2922" s="49"/>
    </row>
    <row r="2923" ht="30" spans="1:6">
      <c r="A2923" s="26">
        <v>10809</v>
      </c>
      <c r="B2923" s="25" t="s">
        <v>9317</v>
      </c>
      <c r="C2923" s="26" t="s">
        <v>4011</v>
      </c>
      <c r="D2923" s="26" t="s">
        <v>4008</v>
      </c>
      <c r="E2923" s="26" t="s">
        <v>9318</v>
      </c>
      <c r="F2923" s="48"/>
    </row>
    <row r="2924" ht="30" spans="1:6">
      <c r="A2924" s="26">
        <v>10811</v>
      </c>
      <c r="B2924" s="25" t="s">
        <v>9319</v>
      </c>
      <c r="C2924" s="26" t="s">
        <v>4011</v>
      </c>
      <c r="D2924" s="26" t="s">
        <v>4008</v>
      </c>
      <c r="E2924" s="26" t="s">
        <v>6682</v>
      </c>
      <c r="F2924" s="49"/>
    </row>
    <row r="2925" ht="45" spans="1:6">
      <c r="A2925" s="26">
        <v>7247</v>
      </c>
      <c r="B2925" s="25" t="s">
        <v>9320</v>
      </c>
      <c r="C2925" s="26" t="s">
        <v>4011</v>
      </c>
      <c r="D2925" s="26" t="s">
        <v>4008</v>
      </c>
      <c r="E2925" s="26" t="s">
        <v>5630</v>
      </c>
      <c r="F2925" s="48"/>
    </row>
    <row r="2926" ht="60" spans="1:6">
      <c r="A2926" s="26">
        <v>40291</v>
      </c>
      <c r="B2926" s="25" t="s">
        <v>9321</v>
      </c>
      <c r="C2926" s="26" t="s">
        <v>4356</v>
      </c>
      <c r="D2926" s="26" t="s">
        <v>3998</v>
      </c>
      <c r="E2926" s="26" t="s">
        <v>9322</v>
      </c>
      <c r="F2926" s="49"/>
    </row>
    <row r="2927" ht="60" spans="1:6">
      <c r="A2927" s="26">
        <v>40275</v>
      </c>
      <c r="B2927" s="25" t="s">
        <v>9323</v>
      </c>
      <c r="C2927" s="26" t="s">
        <v>4356</v>
      </c>
      <c r="D2927" s="26" t="s">
        <v>3998</v>
      </c>
      <c r="E2927" s="26" t="s">
        <v>9269</v>
      </c>
      <c r="F2927" s="48"/>
    </row>
    <row r="2928" spans="1:6">
      <c r="A2928" s="26">
        <v>3777</v>
      </c>
      <c r="B2928" s="25" t="s">
        <v>9324</v>
      </c>
      <c r="C2928" s="26" t="s">
        <v>4007</v>
      </c>
      <c r="D2928" s="26" t="s">
        <v>4019</v>
      </c>
      <c r="E2928" s="26" t="s">
        <v>8140</v>
      </c>
      <c r="F2928" s="49"/>
    </row>
    <row r="2929" ht="30" spans="1:6">
      <c r="A2929" s="26">
        <v>3779</v>
      </c>
      <c r="B2929" s="25" t="s">
        <v>9325</v>
      </c>
      <c r="C2929" s="26" t="s">
        <v>4111</v>
      </c>
      <c r="D2929" s="26" t="s">
        <v>3998</v>
      </c>
      <c r="E2929" s="26" t="s">
        <v>9326</v>
      </c>
      <c r="F2929" s="48"/>
    </row>
    <row r="2930" ht="30" spans="1:6">
      <c r="A2930" s="26">
        <v>3798</v>
      </c>
      <c r="B2930" s="25" t="s">
        <v>9327</v>
      </c>
      <c r="C2930" s="26" t="s">
        <v>3997</v>
      </c>
      <c r="D2930" s="26" t="s">
        <v>4008</v>
      </c>
      <c r="E2930" s="26" t="s">
        <v>9328</v>
      </c>
      <c r="F2930" s="49"/>
    </row>
    <row r="2931" ht="60" spans="1:6">
      <c r="A2931" s="26">
        <v>38769</v>
      </c>
      <c r="B2931" s="25" t="s">
        <v>9329</v>
      </c>
      <c r="C2931" s="26" t="s">
        <v>3997</v>
      </c>
      <c r="D2931" s="26" t="s">
        <v>4008</v>
      </c>
      <c r="E2931" s="26" t="s">
        <v>9330</v>
      </c>
      <c r="F2931" s="48"/>
    </row>
    <row r="2932" ht="60" spans="1:6">
      <c r="A2932" s="26">
        <v>39510</v>
      </c>
      <c r="B2932" s="25" t="s">
        <v>9331</v>
      </c>
      <c r="C2932" s="26" t="s">
        <v>3997</v>
      </c>
      <c r="D2932" s="26" t="s">
        <v>4008</v>
      </c>
      <c r="E2932" s="26" t="s">
        <v>9332</v>
      </c>
      <c r="F2932" s="49"/>
    </row>
    <row r="2933" ht="60" spans="1:6">
      <c r="A2933" s="26">
        <v>38776</v>
      </c>
      <c r="B2933" s="25" t="s">
        <v>9333</v>
      </c>
      <c r="C2933" s="26" t="s">
        <v>3997</v>
      </c>
      <c r="D2933" s="26" t="s">
        <v>4008</v>
      </c>
      <c r="E2933" s="26" t="s">
        <v>9334</v>
      </c>
      <c r="F2933" s="48"/>
    </row>
    <row r="2934" ht="45" spans="1:6">
      <c r="A2934" s="26">
        <v>38774</v>
      </c>
      <c r="B2934" s="25" t="s">
        <v>9335</v>
      </c>
      <c r="C2934" s="26" t="s">
        <v>3997</v>
      </c>
      <c r="D2934" s="26" t="s">
        <v>4008</v>
      </c>
      <c r="E2934" s="26" t="s">
        <v>9336</v>
      </c>
      <c r="F2934" s="49"/>
    </row>
    <row r="2935" ht="60" spans="1:6">
      <c r="A2935" s="26">
        <v>38889</v>
      </c>
      <c r="B2935" s="25" t="s">
        <v>9337</v>
      </c>
      <c r="C2935" s="26" t="s">
        <v>3997</v>
      </c>
      <c r="D2935" s="26" t="s">
        <v>4008</v>
      </c>
      <c r="E2935" s="26" t="s">
        <v>9338</v>
      </c>
      <c r="F2935" s="48"/>
    </row>
    <row r="2936" ht="60" spans="1:6">
      <c r="A2936" s="26">
        <v>38784</v>
      </c>
      <c r="B2936" s="25" t="s">
        <v>9339</v>
      </c>
      <c r="C2936" s="26" t="s">
        <v>3997</v>
      </c>
      <c r="D2936" s="26" t="s">
        <v>4008</v>
      </c>
      <c r="E2936" s="26" t="s">
        <v>6661</v>
      </c>
      <c r="F2936" s="49"/>
    </row>
    <row r="2937" ht="60" spans="1:6">
      <c r="A2937" s="26">
        <v>3788</v>
      </c>
      <c r="B2937" s="25" t="s">
        <v>9340</v>
      </c>
      <c r="C2937" s="26" t="s">
        <v>3997</v>
      </c>
      <c r="D2937" s="26" t="s">
        <v>4008</v>
      </c>
      <c r="E2937" s="26" t="s">
        <v>9341</v>
      </c>
      <c r="F2937" s="48"/>
    </row>
    <row r="2938" ht="60" spans="1:6">
      <c r="A2938" s="26">
        <v>12230</v>
      </c>
      <c r="B2938" s="25" t="s">
        <v>9342</v>
      </c>
      <c r="C2938" s="26" t="s">
        <v>3997</v>
      </c>
      <c r="D2938" s="26" t="s">
        <v>4008</v>
      </c>
      <c r="E2938" s="26" t="s">
        <v>9343</v>
      </c>
      <c r="F2938" s="49"/>
    </row>
    <row r="2939" ht="60" spans="1:6">
      <c r="A2939" s="26">
        <v>3780</v>
      </c>
      <c r="B2939" s="25" t="s">
        <v>9344</v>
      </c>
      <c r="C2939" s="26" t="s">
        <v>3997</v>
      </c>
      <c r="D2939" s="26" t="s">
        <v>4008</v>
      </c>
      <c r="E2939" s="26" t="s">
        <v>9345</v>
      </c>
      <c r="F2939" s="48"/>
    </row>
    <row r="2940" ht="60" spans="1:6">
      <c r="A2940" s="26">
        <v>12231</v>
      </c>
      <c r="B2940" s="25" t="s">
        <v>9346</v>
      </c>
      <c r="C2940" s="26" t="s">
        <v>3997</v>
      </c>
      <c r="D2940" s="26" t="s">
        <v>4008</v>
      </c>
      <c r="E2940" s="26" t="s">
        <v>7755</v>
      </c>
      <c r="F2940" s="49"/>
    </row>
    <row r="2941" ht="60" spans="1:6">
      <c r="A2941" s="26">
        <v>3811</v>
      </c>
      <c r="B2941" s="25" t="s">
        <v>9347</v>
      </c>
      <c r="C2941" s="26" t="s">
        <v>3997</v>
      </c>
      <c r="D2941" s="26" t="s">
        <v>4008</v>
      </c>
      <c r="E2941" s="26" t="s">
        <v>9348</v>
      </c>
      <c r="F2941" s="48"/>
    </row>
    <row r="2942" ht="60" spans="1:6">
      <c r="A2942" s="26">
        <v>12232</v>
      </c>
      <c r="B2942" s="25" t="s">
        <v>9349</v>
      </c>
      <c r="C2942" s="26" t="s">
        <v>3997</v>
      </c>
      <c r="D2942" s="26" t="s">
        <v>4008</v>
      </c>
      <c r="E2942" s="26" t="s">
        <v>6947</v>
      </c>
      <c r="F2942" s="49"/>
    </row>
    <row r="2943" ht="60" spans="1:6">
      <c r="A2943" s="26">
        <v>3799</v>
      </c>
      <c r="B2943" s="25" t="s">
        <v>9350</v>
      </c>
      <c r="C2943" s="26" t="s">
        <v>3997</v>
      </c>
      <c r="D2943" s="26" t="s">
        <v>4008</v>
      </c>
      <c r="E2943" s="26" t="s">
        <v>9351</v>
      </c>
      <c r="F2943" s="48"/>
    </row>
    <row r="2944" ht="60" spans="1:6">
      <c r="A2944" s="26">
        <v>12239</v>
      </c>
      <c r="B2944" s="25" t="s">
        <v>9352</v>
      </c>
      <c r="C2944" s="26" t="s">
        <v>3997</v>
      </c>
      <c r="D2944" s="26" t="s">
        <v>4008</v>
      </c>
      <c r="E2944" s="26" t="s">
        <v>9353</v>
      </c>
      <c r="F2944" s="49"/>
    </row>
    <row r="2945" ht="45" spans="1:6">
      <c r="A2945" s="26">
        <v>38773</v>
      </c>
      <c r="B2945" s="25" t="s">
        <v>9354</v>
      </c>
      <c r="C2945" s="26" t="s">
        <v>3997</v>
      </c>
      <c r="D2945" s="26" t="s">
        <v>4008</v>
      </c>
      <c r="E2945" s="26" t="s">
        <v>5412</v>
      </c>
      <c r="F2945" s="48"/>
    </row>
    <row r="2946" ht="30" spans="1:6">
      <c r="A2946" s="26">
        <v>12271</v>
      </c>
      <c r="B2946" s="25" t="s">
        <v>9355</v>
      </c>
      <c r="C2946" s="26" t="s">
        <v>3997</v>
      </c>
      <c r="D2946" s="26" t="s">
        <v>4008</v>
      </c>
      <c r="E2946" s="26" t="s">
        <v>9356</v>
      </c>
      <c r="F2946" s="49"/>
    </row>
    <row r="2947" ht="30" spans="1:6">
      <c r="A2947" s="26">
        <v>12245</v>
      </c>
      <c r="B2947" s="25" t="s">
        <v>9357</v>
      </c>
      <c r="C2947" s="26" t="s">
        <v>3997</v>
      </c>
      <c r="D2947" s="26" t="s">
        <v>4008</v>
      </c>
      <c r="E2947" s="26" t="s">
        <v>9358</v>
      </c>
      <c r="F2947" s="48"/>
    </row>
    <row r="2948" ht="45" spans="1:6">
      <c r="A2948" s="26">
        <v>38785</v>
      </c>
      <c r="B2948" s="25" t="s">
        <v>9359</v>
      </c>
      <c r="C2948" s="26" t="s">
        <v>3997</v>
      </c>
      <c r="D2948" s="26" t="s">
        <v>4008</v>
      </c>
      <c r="E2948" s="26" t="s">
        <v>9360</v>
      </c>
      <c r="F2948" s="49"/>
    </row>
    <row r="2949" ht="45" spans="1:6">
      <c r="A2949" s="26">
        <v>38786</v>
      </c>
      <c r="B2949" s="25" t="s">
        <v>9361</v>
      </c>
      <c r="C2949" s="26" t="s">
        <v>3997</v>
      </c>
      <c r="D2949" s="26" t="s">
        <v>4008</v>
      </c>
      <c r="E2949" s="26" t="s">
        <v>9362</v>
      </c>
      <c r="F2949" s="48"/>
    </row>
    <row r="2950" ht="30" spans="1:6">
      <c r="A2950" s="26">
        <v>39385</v>
      </c>
      <c r="B2950" s="25" t="s">
        <v>9363</v>
      </c>
      <c r="C2950" s="26" t="s">
        <v>3997</v>
      </c>
      <c r="D2950" s="26" t="s">
        <v>4008</v>
      </c>
      <c r="E2950" s="26" t="s">
        <v>9364</v>
      </c>
      <c r="F2950" s="49"/>
    </row>
    <row r="2951" ht="30" spans="1:6">
      <c r="A2951" s="26">
        <v>39389</v>
      </c>
      <c r="B2951" s="25" t="s">
        <v>9365</v>
      </c>
      <c r="C2951" s="26" t="s">
        <v>3997</v>
      </c>
      <c r="D2951" s="26" t="s">
        <v>4008</v>
      </c>
      <c r="E2951" s="26" t="s">
        <v>9366</v>
      </c>
      <c r="F2951" s="48"/>
    </row>
    <row r="2952" ht="30" spans="1:6">
      <c r="A2952" s="26">
        <v>39390</v>
      </c>
      <c r="B2952" s="25" t="s">
        <v>9367</v>
      </c>
      <c r="C2952" s="26" t="s">
        <v>3997</v>
      </c>
      <c r="D2952" s="26" t="s">
        <v>4008</v>
      </c>
      <c r="E2952" s="26" t="s">
        <v>9368</v>
      </c>
      <c r="F2952" s="49"/>
    </row>
    <row r="2953" ht="30" spans="1:6">
      <c r="A2953" s="26">
        <v>39391</v>
      </c>
      <c r="B2953" s="25" t="s">
        <v>9369</v>
      </c>
      <c r="C2953" s="26" t="s">
        <v>3997</v>
      </c>
      <c r="D2953" s="26" t="s">
        <v>4008</v>
      </c>
      <c r="E2953" s="26" t="s">
        <v>9370</v>
      </c>
      <c r="F2953" s="48"/>
    </row>
    <row r="2954" ht="60" spans="1:6">
      <c r="A2954" s="26">
        <v>3803</v>
      </c>
      <c r="B2954" s="25" t="s">
        <v>9371</v>
      </c>
      <c r="C2954" s="26" t="s">
        <v>3997</v>
      </c>
      <c r="D2954" s="26" t="s">
        <v>4008</v>
      </c>
      <c r="E2954" s="26" t="s">
        <v>9372</v>
      </c>
      <c r="F2954" s="49"/>
    </row>
    <row r="2955" ht="60" spans="1:6">
      <c r="A2955" s="26">
        <v>38770</v>
      </c>
      <c r="B2955" s="25" t="s">
        <v>9373</v>
      </c>
      <c r="C2955" s="26" t="s">
        <v>3997</v>
      </c>
      <c r="D2955" s="26" t="s">
        <v>4008</v>
      </c>
      <c r="E2955" s="26" t="s">
        <v>9374</v>
      </c>
      <c r="F2955" s="48"/>
    </row>
    <row r="2956" spans="1:6">
      <c r="A2956" s="26">
        <v>12267</v>
      </c>
      <c r="B2956" s="25" t="s">
        <v>9375</v>
      </c>
      <c r="C2956" s="26" t="s">
        <v>3997</v>
      </c>
      <c r="D2956" s="26" t="s">
        <v>4008</v>
      </c>
      <c r="E2956" s="26" t="s">
        <v>8402</v>
      </c>
      <c r="F2956" s="49"/>
    </row>
    <row r="2957" ht="60" spans="1:6">
      <c r="A2957" s="26">
        <v>12266</v>
      </c>
      <c r="B2957" s="25" t="s">
        <v>9376</v>
      </c>
      <c r="C2957" s="26" t="s">
        <v>3997</v>
      </c>
      <c r="D2957" s="26" t="s">
        <v>4008</v>
      </c>
      <c r="E2957" s="26" t="s">
        <v>9377</v>
      </c>
      <c r="F2957" s="48"/>
    </row>
    <row r="2958" ht="60" spans="1:6">
      <c r="A2958" s="26">
        <v>39378</v>
      </c>
      <c r="B2958" s="25" t="s">
        <v>9378</v>
      </c>
      <c r="C2958" s="26" t="s">
        <v>3997</v>
      </c>
      <c r="D2958" s="26" t="s">
        <v>4008</v>
      </c>
      <c r="E2958" s="26" t="s">
        <v>9379</v>
      </c>
      <c r="F2958" s="49"/>
    </row>
    <row r="2959" ht="60" spans="1:6">
      <c r="A2959" s="26">
        <v>38775</v>
      </c>
      <c r="B2959" s="25" t="s">
        <v>9380</v>
      </c>
      <c r="C2959" s="26" t="s">
        <v>3997</v>
      </c>
      <c r="D2959" s="26" t="s">
        <v>4008</v>
      </c>
      <c r="E2959" s="26" t="s">
        <v>6887</v>
      </c>
      <c r="F2959" s="48"/>
    </row>
    <row r="2960" ht="30" spans="1:6">
      <c r="A2960" s="26">
        <v>21119</v>
      </c>
      <c r="B2960" s="25" t="s">
        <v>9381</v>
      </c>
      <c r="C2960" s="26" t="s">
        <v>3997</v>
      </c>
      <c r="D2960" s="26" t="s">
        <v>3998</v>
      </c>
      <c r="E2960" s="26" t="s">
        <v>8339</v>
      </c>
      <c r="F2960" s="49"/>
    </row>
    <row r="2961" ht="30" spans="1:6">
      <c r="A2961" s="26">
        <v>37974</v>
      </c>
      <c r="B2961" s="25" t="s">
        <v>9382</v>
      </c>
      <c r="C2961" s="26" t="s">
        <v>3997</v>
      </c>
      <c r="D2961" s="26" t="s">
        <v>3998</v>
      </c>
      <c r="E2961" s="26" t="s">
        <v>4687</v>
      </c>
      <c r="F2961" s="48"/>
    </row>
    <row r="2962" ht="30" spans="1:6">
      <c r="A2962" s="26">
        <v>37975</v>
      </c>
      <c r="B2962" s="25" t="s">
        <v>9383</v>
      </c>
      <c r="C2962" s="26" t="s">
        <v>3997</v>
      </c>
      <c r="D2962" s="26" t="s">
        <v>3998</v>
      </c>
      <c r="E2962" s="26" t="s">
        <v>7380</v>
      </c>
      <c r="F2962" s="49"/>
    </row>
    <row r="2963" ht="30" spans="1:6">
      <c r="A2963" s="26">
        <v>37976</v>
      </c>
      <c r="B2963" s="25" t="s">
        <v>9384</v>
      </c>
      <c r="C2963" s="26" t="s">
        <v>3997</v>
      </c>
      <c r="D2963" s="26" t="s">
        <v>3998</v>
      </c>
      <c r="E2963" s="26" t="s">
        <v>6763</v>
      </c>
      <c r="F2963" s="48"/>
    </row>
    <row r="2964" ht="30" spans="1:6">
      <c r="A2964" s="26">
        <v>37977</v>
      </c>
      <c r="B2964" s="25" t="s">
        <v>9385</v>
      </c>
      <c r="C2964" s="26" t="s">
        <v>3997</v>
      </c>
      <c r="D2964" s="26" t="s">
        <v>3998</v>
      </c>
      <c r="E2964" s="26" t="s">
        <v>9386</v>
      </c>
      <c r="F2964" s="49"/>
    </row>
    <row r="2965" ht="30" spans="1:6">
      <c r="A2965" s="26">
        <v>37978</v>
      </c>
      <c r="B2965" s="25" t="s">
        <v>9387</v>
      </c>
      <c r="C2965" s="26" t="s">
        <v>3997</v>
      </c>
      <c r="D2965" s="26" t="s">
        <v>3998</v>
      </c>
      <c r="E2965" s="26" t="s">
        <v>9388</v>
      </c>
      <c r="F2965" s="48"/>
    </row>
    <row r="2966" ht="30" spans="1:6">
      <c r="A2966" s="26">
        <v>37979</v>
      </c>
      <c r="B2966" s="25" t="s">
        <v>9389</v>
      </c>
      <c r="C2966" s="26" t="s">
        <v>3997</v>
      </c>
      <c r="D2966" s="26" t="s">
        <v>3998</v>
      </c>
      <c r="E2966" s="26" t="s">
        <v>9390</v>
      </c>
      <c r="F2966" s="49"/>
    </row>
    <row r="2967" ht="30" spans="1:6">
      <c r="A2967" s="26">
        <v>37980</v>
      </c>
      <c r="B2967" s="25" t="s">
        <v>9391</v>
      </c>
      <c r="C2967" s="26" t="s">
        <v>3997</v>
      </c>
      <c r="D2967" s="26" t="s">
        <v>3998</v>
      </c>
      <c r="E2967" s="26" t="s">
        <v>9392</v>
      </c>
      <c r="F2967" s="48"/>
    </row>
    <row r="2968" ht="45" spans="1:6">
      <c r="A2968" s="26">
        <v>36147</v>
      </c>
      <c r="B2968" s="25" t="s">
        <v>9393</v>
      </c>
      <c r="C2968" s="26" t="s">
        <v>4874</v>
      </c>
      <c r="D2968" s="26" t="s">
        <v>3998</v>
      </c>
      <c r="E2968" s="26" t="s">
        <v>9394</v>
      </c>
      <c r="F2968" s="49"/>
    </row>
    <row r="2969" ht="30" spans="1:6">
      <c r="A2969" s="26">
        <v>12731</v>
      </c>
      <c r="B2969" s="25" t="s">
        <v>9395</v>
      </c>
      <c r="C2969" s="26" t="s">
        <v>3997</v>
      </c>
      <c r="D2969" s="26" t="s">
        <v>4008</v>
      </c>
      <c r="E2969" s="26" t="s">
        <v>9396</v>
      </c>
      <c r="F2969" s="48"/>
    </row>
    <row r="2970" ht="30" spans="1:6">
      <c r="A2970" s="26">
        <v>12723</v>
      </c>
      <c r="B2970" s="25" t="s">
        <v>9397</v>
      </c>
      <c r="C2970" s="26" t="s">
        <v>3997</v>
      </c>
      <c r="D2970" s="26" t="s">
        <v>4008</v>
      </c>
      <c r="E2970" s="26" t="s">
        <v>9398</v>
      </c>
      <c r="F2970" s="49"/>
    </row>
    <row r="2971" ht="30" spans="1:6">
      <c r="A2971" s="26">
        <v>12724</v>
      </c>
      <c r="B2971" s="25" t="s">
        <v>9399</v>
      </c>
      <c r="C2971" s="26" t="s">
        <v>3997</v>
      </c>
      <c r="D2971" s="26" t="s">
        <v>4008</v>
      </c>
      <c r="E2971" s="26" t="s">
        <v>7037</v>
      </c>
      <c r="F2971" s="48"/>
    </row>
    <row r="2972" ht="30" spans="1:6">
      <c r="A2972" s="26">
        <v>12725</v>
      </c>
      <c r="B2972" s="25" t="s">
        <v>9400</v>
      </c>
      <c r="C2972" s="26" t="s">
        <v>3997</v>
      </c>
      <c r="D2972" s="26" t="s">
        <v>4008</v>
      </c>
      <c r="E2972" s="26" t="s">
        <v>4170</v>
      </c>
      <c r="F2972" s="49"/>
    </row>
    <row r="2973" ht="30" spans="1:6">
      <c r="A2973" s="26">
        <v>12726</v>
      </c>
      <c r="B2973" s="25" t="s">
        <v>9401</v>
      </c>
      <c r="C2973" s="26" t="s">
        <v>3997</v>
      </c>
      <c r="D2973" s="26" t="s">
        <v>4008</v>
      </c>
      <c r="E2973" s="26" t="s">
        <v>9402</v>
      </c>
      <c r="F2973" s="48"/>
    </row>
    <row r="2974" ht="30" spans="1:6">
      <c r="A2974" s="26">
        <v>12727</v>
      </c>
      <c r="B2974" s="25" t="s">
        <v>9403</v>
      </c>
      <c r="C2974" s="26" t="s">
        <v>3997</v>
      </c>
      <c r="D2974" s="26" t="s">
        <v>4008</v>
      </c>
      <c r="E2974" s="26" t="s">
        <v>7166</v>
      </c>
      <c r="F2974" s="49"/>
    </row>
    <row r="2975" ht="30" spans="1:6">
      <c r="A2975" s="26">
        <v>12728</v>
      </c>
      <c r="B2975" s="25" t="s">
        <v>9404</v>
      </c>
      <c r="C2975" s="26" t="s">
        <v>3997</v>
      </c>
      <c r="D2975" s="26" t="s">
        <v>4008</v>
      </c>
      <c r="E2975" s="26" t="s">
        <v>9405</v>
      </c>
      <c r="F2975" s="48"/>
    </row>
    <row r="2976" ht="30" spans="1:6">
      <c r="A2976" s="26">
        <v>12729</v>
      </c>
      <c r="B2976" s="25" t="s">
        <v>9406</v>
      </c>
      <c r="C2976" s="26" t="s">
        <v>3997</v>
      </c>
      <c r="D2976" s="26" t="s">
        <v>4008</v>
      </c>
      <c r="E2976" s="26" t="s">
        <v>9407</v>
      </c>
      <c r="F2976" s="49"/>
    </row>
    <row r="2977" ht="30" spans="1:6">
      <c r="A2977" s="26">
        <v>12730</v>
      </c>
      <c r="B2977" s="25" t="s">
        <v>9408</v>
      </c>
      <c r="C2977" s="26" t="s">
        <v>3997</v>
      </c>
      <c r="D2977" s="26" t="s">
        <v>4008</v>
      </c>
      <c r="E2977" s="26" t="s">
        <v>9409</v>
      </c>
      <c r="F2977" s="48"/>
    </row>
    <row r="2978" spans="1:6">
      <c r="A2978" s="26">
        <v>3840</v>
      </c>
      <c r="B2978" s="25" t="s">
        <v>9410</v>
      </c>
      <c r="C2978" s="26" t="s">
        <v>3997</v>
      </c>
      <c r="D2978" s="26" t="s">
        <v>4008</v>
      </c>
      <c r="E2978" s="26" t="s">
        <v>9411</v>
      </c>
      <c r="F2978" s="49"/>
    </row>
    <row r="2979" spans="1:6">
      <c r="A2979" s="26">
        <v>3838</v>
      </c>
      <c r="B2979" s="25" t="s">
        <v>9412</v>
      </c>
      <c r="C2979" s="26" t="s">
        <v>3997</v>
      </c>
      <c r="D2979" s="26" t="s">
        <v>4008</v>
      </c>
      <c r="E2979" s="26" t="s">
        <v>9413</v>
      </c>
      <c r="F2979" s="48"/>
    </row>
    <row r="2980" spans="1:6">
      <c r="A2980" s="26">
        <v>3844</v>
      </c>
      <c r="B2980" s="25" t="s">
        <v>9414</v>
      </c>
      <c r="C2980" s="26" t="s">
        <v>3997</v>
      </c>
      <c r="D2980" s="26" t="s">
        <v>4008</v>
      </c>
      <c r="E2980" s="26" t="s">
        <v>9415</v>
      </c>
      <c r="F2980" s="49"/>
    </row>
    <row r="2981" spans="1:6">
      <c r="A2981" s="26">
        <v>3839</v>
      </c>
      <c r="B2981" s="25" t="s">
        <v>9416</v>
      </c>
      <c r="C2981" s="26" t="s">
        <v>3997</v>
      </c>
      <c r="D2981" s="26" t="s">
        <v>4008</v>
      </c>
      <c r="E2981" s="26" t="s">
        <v>9417</v>
      </c>
      <c r="F2981" s="48"/>
    </row>
    <row r="2982" spans="1:6">
      <c r="A2982" s="26">
        <v>3843</v>
      </c>
      <c r="B2982" s="25" t="s">
        <v>9418</v>
      </c>
      <c r="C2982" s="26" t="s">
        <v>3997</v>
      </c>
      <c r="D2982" s="26" t="s">
        <v>4008</v>
      </c>
      <c r="E2982" s="26" t="s">
        <v>9419</v>
      </c>
      <c r="F2982" s="49"/>
    </row>
    <row r="2983" ht="30" spans="1:6">
      <c r="A2983" s="26">
        <v>3900</v>
      </c>
      <c r="B2983" s="25" t="s">
        <v>9420</v>
      </c>
      <c r="C2983" s="26" t="s">
        <v>3997</v>
      </c>
      <c r="D2983" s="26" t="s">
        <v>3998</v>
      </c>
      <c r="E2983" s="26" t="s">
        <v>9421</v>
      </c>
      <c r="F2983" s="48"/>
    </row>
    <row r="2984" ht="30" spans="1:6">
      <c r="A2984" s="26">
        <v>3846</v>
      </c>
      <c r="B2984" s="25" t="s">
        <v>9422</v>
      </c>
      <c r="C2984" s="26" t="s">
        <v>3997</v>
      </c>
      <c r="D2984" s="26" t="s">
        <v>4019</v>
      </c>
      <c r="E2984" s="26" t="s">
        <v>9423</v>
      </c>
      <c r="F2984" s="49"/>
    </row>
    <row r="2985" ht="30" spans="1:6">
      <c r="A2985" s="26">
        <v>3886</v>
      </c>
      <c r="B2985" s="25" t="s">
        <v>9424</v>
      </c>
      <c r="C2985" s="26" t="s">
        <v>3997</v>
      </c>
      <c r="D2985" s="26" t="s">
        <v>3998</v>
      </c>
      <c r="E2985" s="26" t="s">
        <v>4794</v>
      </c>
      <c r="F2985" s="48"/>
    </row>
    <row r="2986" ht="30" spans="1:6">
      <c r="A2986" s="26">
        <v>3854</v>
      </c>
      <c r="B2986" s="25" t="s">
        <v>9425</v>
      </c>
      <c r="C2986" s="26" t="s">
        <v>3997</v>
      </c>
      <c r="D2986" s="26" t="s">
        <v>3998</v>
      </c>
      <c r="E2986" s="26" t="s">
        <v>9426</v>
      </c>
      <c r="F2986" s="49"/>
    </row>
    <row r="2987" ht="30" spans="1:6">
      <c r="A2987" s="26">
        <v>3873</v>
      </c>
      <c r="B2987" s="25" t="s">
        <v>9427</v>
      </c>
      <c r="C2987" s="26" t="s">
        <v>3997</v>
      </c>
      <c r="D2987" s="26" t="s">
        <v>3998</v>
      </c>
      <c r="E2987" s="26" t="s">
        <v>9428</v>
      </c>
      <c r="F2987" s="48"/>
    </row>
    <row r="2988" ht="30" spans="1:6">
      <c r="A2988" s="26">
        <v>38021</v>
      </c>
      <c r="B2988" s="25" t="s">
        <v>9429</v>
      </c>
      <c r="C2988" s="26" t="s">
        <v>3997</v>
      </c>
      <c r="D2988" s="26" t="s">
        <v>3998</v>
      </c>
      <c r="E2988" s="26" t="s">
        <v>9430</v>
      </c>
      <c r="F2988" s="49"/>
    </row>
    <row r="2989" ht="30" spans="1:6">
      <c r="A2989" s="26">
        <v>3847</v>
      </c>
      <c r="B2989" s="25" t="s">
        <v>9431</v>
      </c>
      <c r="C2989" s="26" t="s">
        <v>3997</v>
      </c>
      <c r="D2989" s="26" t="s">
        <v>3998</v>
      </c>
      <c r="E2989" s="26" t="s">
        <v>6298</v>
      </c>
      <c r="F2989" s="48"/>
    </row>
    <row r="2990" ht="30" spans="1:6">
      <c r="A2990" s="26">
        <v>38022</v>
      </c>
      <c r="B2990" s="25" t="s">
        <v>9432</v>
      </c>
      <c r="C2990" s="26" t="s">
        <v>3997</v>
      </c>
      <c r="D2990" s="26" t="s">
        <v>3998</v>
      </c>
      <c r="E2990" s="26" t="s">
        <v>9433</v>
      </c>
      <c r="F2990" s="49"/>
    </row>
    <row r="2991" ht="30" spans="1:6">
      <c r="A2991" s="26">
        <v>3833</v>
      </c>
      <c r="B2991" s="25" t="s">
        <v>9434</v>
      </c>
      <c r="C2991" s="26" t="s">
        <v>3997</v>
      </c>
      <c r="D2991" s="26" t="s">
        <v>4008</v>
      </c>
      <c r="E2991" s="26" t="s">
        <v>9435</v>
      </c>
      <c r="F2991" s="48"/>
    </row>
    <row r="2992" ht="30" spans="1:6">
      <c r="A2992" s="26">
        <v>3835</v>
      </c>
      <c r="B2992" s="25" t="s">
        <v>9436</v>
      </c>
      <c r="C2992" s="26" t="s">
        <v>3997</v>
      </c>
      <c r="D2992" s="26" t="s">
        <v>4008</v>
      </c>
      <c r="E2992" s="26" t="s">
        <v>9437</v>
      </c>
      <c r="F2992" s="49"/>
    </row>
    <row r="2993" ht="30" spans="1:6">
      <c r="A2993" s="26">
        <v>3836</v>
      </c>
      <c r="B2993" s="25" t="s">
        <v>9438</v>
      </c>
      <c r="C2993" s="26" t="s">
        <v>3997</v>
      </c>
      <c r="D2993" s="26" t="s">
        <v>4008</v>
      </c>
      <c r="E2993" s="26" t="s">
        <v>9439</v>
      </c>
      <c r="F2993" s="48"/>
    </row>
    <row r="2994" ht="30" spans="1:6">
      <c r="A2994" s="26">
        <v>3830</v>
      </c>
      <c r="B2994" s="25" t="s">
        <v>9440</v>
      </c>
      <c r="C2994" s="26" t="s">
        <v>3997</v>
      </c>
      <c r="D2994" s="26" t="s">
        <v>4008</v>
      </c>
      <c r="E2994" s="26" t="s">
        <v>9441</v>
      </c>
      <c r="F2994" s="49"/>
    </row>
    <row r="2995" ht="30" spans="1:6">
      <c r="A2995" s="26">
        <v>3831</v>
      </c>
      <c r="B2995" s="25" t="s">
        <v>9442</v>
      </c>
      <c r="C2995" s="26" t="s">
        <v>3997</v>
      </c>
      <c r="D2995" s="26" t="s">
        <v>4008</v>
      </c>
      <c r="E2995" s="26" t="s">
        <v>9443</v>
      </c>
      <c r="F2995" s="48"/>
    </row>
    <row r="2996" ht="30" spans="1:6">
      <c r="A2996" s="26">
        <v>3841</v>
      </c>
      <c r="B2996" s="25" t="s">
        <v>9444</v>
      </c>
      <c r="C2996" s="26" t="s">
        <v>3997</v>
      </c>
      <c r="D2996" s="26" t="s">
        <v>4008</v>
      </c>
      <c r="E2996" s="26" t="s">
        <v>9445</v>
      </c>
      <c r="F2996" s="49"/>
    </row>
    <row r="2997" ht="30" spans="1:6">
      <c r="A2997" s="26">
        <v>3842</v>
      </c>
      <c r="B2997" s="25" t="s">
        <v>9446</v>
      </c>
      <c r="C2997" s="26" t="s">
        <v>3997</v>
      </c>
      <c r="D2997" s="26" t="s">
        <v>4008</v>
      </c>
      <c r="E2997" s="26" t="s">
        <v>9447</v>
      </c>
      <c r="F2997" s="48"/>
    </row>
    <row r="2998" ht="30" spans="1:6">
      <c r="A2998" s="26">
        <v>37981</v>
      </c>
      <c r="B2998" s="25" t="s">
        <v>9448</v>
      </c>
      <c r="C2998" s="26" t="s">
        <v>3997</v>
      </c>
      <c r="D2998" s="26" t="s">
        <v>3998</v>
      </c>
      <c r="E2998" s="26" t="s">
        <v>6861</v>
      </c>
      <c r="F2998" s="49"/>
    </row>
    <row r="2999" ht="30" spans="1:6">
      <c r="A2999" s="26">
        <v>37982</v>
      </c>
      <c r="B2999" s="25" t="s">
        <v>9449</v>
      </c>
      <c r="C2999" s="26" t="s">
        <v>3997</v>
      </c>
      <c r="D2999" s="26" t="s">
        <v>3998</v>
      </c>
      <c r="E2999" s="26" t="s">
        <v>7104</v>
      </c>
      <c r="F2999" s="48"/>
    </row>
    <row r="3000" ht="30" spans="1:6">
      <c r="A3000" s="26">
        <v>37983</v>
      </c>
      <c r="B3000" s="25" t="s">
        <v>9450</v>
      </c>
      <c r="C3000" s="26" t="s">
        <v>3997</v>
      </c>
      <c r="D3000" s="26" t="s">
        <v>3998</v>
      </c>
      <c r="E3000" s="26" t="s">
        <v>9451</v>
      </c>
      <c r="F3000" s="49"/>
    </row>
    <row r="3001" ht="30" spans="1:6">
      <c r="A3001" s="26">
        <v>37984</v>
      </c>
      <c r="B3001" s="25" t="s">
        <v>9452</v>
      </c>
      <c r="C3001" s="26" t="s">
        <v>3997</v>
      </c>
      <c r="D3001" s="26" t="s">
        <v>3998</v>
      </c>
      <c r="E3001" s="26" t="s">
        <v>9453</v>
      </c>
      <c r="F3001" s="48"/>
    </row>
    <row r="3002" ht="30" spans="1:6">
      <c r="A3002" s="26">
        <v>37985</v>
      </c>
      <c r="B3002" s="25" t="s">
        <v>9454</v>
      </c>
      <c r="C3002" s="26" t="s">
        <v>3997</v>
      </c>
      <c r="D3002" s="26" t="s">
        <v>3998</v>
      </c>
      <c r="E3002" s="26" t="s">
        <v>7954</v>
      </c>
      <c r="F3002" s="49"/>
    </row>
    <row r="3003" ht="30" spans="1:6">
      <c r="A3003" s="26">
        <v>3826</v>
      </c>
      <c r="B3003" s="25" t="s">
        <v>9455</v>
      </c>
      <c r="C3003" s="26" t="s">
        <v>3997</v>
      </c>
      <c r="D3003" s="26" t="s">
        <v>4008</v>
      </c>
      <c r="E3003" s="26" t="s">
        <v>4204</v>
      </c>
      <c r="F3003" s="48"/>
    </row>
    <row r="3004" ht="30" spans="1:6">
      <c r="A3004" s="26">
        <v>3825</v>
      </c>
      <c r="B3004" s="25" t="s">
        <v>9456</v>
      </c>
      <c r="C3004" s="26" t="s">
        <v>3997</v>
      </c>
      <c r="D3004" s="26" t="s">
        <v>4008</v>
      </c>
      <c r="E3004" s="26" t="s">
        <v>6873</v>
      </c>
      <c r="F3004" s="49"/>
    </row>
    <row r="3005" ht="30" spans="1:6">
      <c r="A3005" s="26">
        <v>3827</v>
      </c>
      <c r="B3005" s="25" t="s">
        <v>9457</v>
      </c>
      <c r="C3005" s="26" t="s">
        <v>3997</v>
      </c>
      <c r="D3005" s="26" t="s">
        <v>4008</v>
      </c>
      <c r="E3005" s="26" t="s">
        <v>9458</v>
      </c>
      <c r="F3005" s="48"/>
    </row>
    <row r="3006" ht="30" spans="1:6">
      <c r="A3006" s="26">
        <v>20165</v>
      </c>
      <c r="B3006" s="25" t="s">
        <v>9459</v>
      </c>
      <c r="C3006" s="26" t="s">
        <v>3997</v>
      </c>
      <c r="D3006" s="26" t="s">
        <v>4008</v>
      </c>
      <c r="E3006" s="26" t="s">
        <v>5315</v>
      </c>
      <c r="F3006" s="49"/>
    </row>
    <row r="3007" ht="30" spans="1:6">
      <c r="A3007" s="26">
        <v>20166</v>
      </c>
      <c r="B3007" s="25" t="s">
        <v>9460</v>
      </c>
      <c r="C3007" s="26" t="s">
        <v>3997</v>
      </c>
      <c r="D3007" s="26" t="s">
        <v>4008</v>
      </c>
      <c r="E3007" s="26" t="s">
        <v>9461</v>
      </c>
      <c r="F3007" s="48"/>
    </row>
    <row r="3008" ht="30" spans="1:6">
      <c r="A3008" s="26">
        <v>20164</v>
      </c>
      <c r="B3008" s="25" t="s">
        <v>9462</v>
      </c>
      <c r="C3008" s="26" t="s">
        <v>3997</v>
      </c>
      <c r="D3008" s="26" t="s">
        <v>4008</v>
      </c>
      <c r="E3008" s="26" t="s">
        <v>9463</v>
      </c>
      <c r="F3008" s="49"/>
    </row>
    <row r="3009" ht="30" spans="1:6">
      <c r="A3009" s="26">
        <v>3893</v>
      </c>
      <c r="B3009" s="25" t="s">
        <v>9464</v>
      </c>
      <c r="C3009" s="26" t="s">
        <v>3997</v>
      </c>
      <c r="D3009" s="26" t="s">
        <v>3998</v>
      </c>
      <c r="E3009" s="26" t="s">
        <v>9465</v>
      </c>
      <c r="F3009" s="48"/>
    </row>
    <row r="3010" ht="30" spans="1:6">
      <c r="A3010" s="26">
        <v>3848</v>
      </c>
      <c r="B3010" s="25" t="s">
        <v>9466</v>
      </c>
      <c r="C3010" s="26" t="s">
        <v>3997</v>
      </c>
      <c r="D3010" s="26" t="s">
        <v>3998</v>
      </c>
      <c r="E3010" s="26" t="s">
        <v>8593</v>
      </c>
      <c r="F3010" s="49"/>
    </row>
    <row r="3011" ht="30" spans="1:6">
      <c r="A3011" s="26">
        <v>3895</v>
      </c>
      <c r="B3011" s="25" t="s">
        <v>9467</v>
      </c>
      <c r="C3011" s="26" t="s">
        <v>3997</v>
      </c>
      <c r="D3011" s="26" t="s">
        <v>3998</v>
      </c>
      <c r="E3011" s="26" t="s">
        <v>9468</v>
      </c>
      <c r="F3011" s="48"/>
    </row>
    <row r="3012" ht="30" spans="1:6">
      <c r="A3012" s="26">
        <v>12404</v>
      </c>
      <c r="B3012" s="25" t="s">
        <v>9469</v>
      </c>
      <c r="C3012" s="26" t="s">
        <v>3997</v>
      </c>
      <c r="D3012" s="26" t="s">
        <v>3998</v>
      </c>
      <c r="E3012" s="26" t="s">
        <v>9470</v>
      </c>
      <c r="F3012" s="49"/>
    </row>
    <row r="3013" ht="30" spans="1:6">
      <c r="A3013" s="26">
        <v>3939</v>
      </c>
      <c r="B3013" s="25" t="s">
        <v>9471</v>
      </c>
      <c r="C3013" s="26" t="s">
        <v>3997</v>
      </c>
      <c r="D3013" s="26" t="s">
        <v>3998</v>
      </c>
      <c r="E3013" s="26" t="s">
        <v>9472</v>
      </c>
      <c r="F3013" s="48"/>
    </row>
    <row r="3014" ht="30" spans="1:6">
      <c r="A3014" s="26">
        <v>3911</v>
      </c>
      <c r="B3014" s="25" t="s">
        <v>9473</v>
      </c>
      <c r="C3014" s="26" t="s">
        <v>3997</v>
      </c>
      <c r="D3014" s="26" t="s">
        <v>3998</v>
      </c>
      <c r="E3014" s="26" t="s">
        <v>9474</v>
      </c>
      <c r="F3014" s="49"/>
    </row>
    <row r="3015" ht="30" spans="1:6">
      <c r="A3015" s="26">
        <v>3908</v>
      </c>
      <c r="B3015" s="25" t="s">
        <v>9475</v>
      </c>
      <c r="C3015" s="26" t="s">
        <v>3997</v>
      </c>
      <c r="D3015" s="26" t="s">
        <v>3998</v>
      </c>
      <c r="E3015" s="26" t="s">
        <v>7983</v>
      </c>
      <c r="F3015" s="48"/>
    </row>
    <row r="3016" ht="30" spans="1:6">
      <c r="A3016" s="26">
        <v>3910</v>
      </c>
      <c r="B3016" s="25" t="s">
        <v>9476</v>
      </c>
      <c r="C3016" s="26" t="s">
        <v>3997</v>
      </c>
      <c r="D3016" s="26" t="s">
        <v>3998</v>
      </c>
      <c r="E3016" s="26" t="s">
        <v>9477</v>
      </c>
      <c r="F3016" s="49"/>
    </row>
    <row r="3017" ht="30" spans="1:6">
      <c r="A3017" s="26">
        <v>3913</v>
      </c>
      <c r="B3017" s="25" t="s">
        <v>9478</v>
      </c>
      <c r="C3017" s="26" t="s">
        <v>3997</v>
      </c>
      <c r="D3017" s="26" t="s">
        <v>3998</v>
      </c>
      <c r="E3017" s="26" t="s">
        <v>9479</v>
      </c>
      <c r="F3017" s="48"/>
    </row>
    <row r="3018" ht="30" spans="1:6">
      <c r="A3018" s="26">
        <v>3912</v>
      </c>
      <c r="B3018" s="25" t="s">
        <v>9480</v>
      </c>
      <c r="C3018" s="26" t="s">
        <v>3997</v>
      </c>
      <c r="D3018" s="26" t="s">
        <v>3998</v>
      </c>
      <c r="E3018" s="26" t="s">
        <v>9481</v>
      </c>
      <c r="F3018" s="49"/>
    </row>
    <row r="3019" ht="30" spans="1:6">
      <c r="A3019" s="26">
        <v>3909</v>
      </c>
      <c r="B3019" s="25" t="s">
        <v>9482</v>
      </c>
      <c r="C3019" s="26" t="s">
        <v>3997</v>
      </c>
      <c r="D3019" s="26" t="s">
        <v>3998</v>
      </c>
      <c r="E3019" s="26" t="s">
        <v>6795</v>
      </c>
      <c r="F3019" s="48"/>
    </row>
    <row r="3020" ht="30" spans="1:6">
      <c r="A3020" s="26">
        <v>3914</v>
      </c>
      <c r="B3020" s="25" t="s">
        <v>9483</v>
      </c>
      <c r="C3020" s="26" t="s">
        <v>3997</v>
      </c>
      <c r="D3020" s="26" t="s">
        <v>3998</v>
      </c>
      <c r="E3020" s="26" t="s">
        <v>9484</v>
      </c>
      <c r="F3020" s="49"/>
    </row>
    <row r="3021" ht="30" spans="1:6">
      <c r="A3021" s="26">
        <v>3915</v>
      </c>
      <c r="B3021" s="25" t="s">
        <v>9485</v>
      </c>
      <c r="C3021" s="26" t="s">
        <v>3997</v>
      </c>
      <c r="D3021" s="26" t="s">
        <v>3998</v>
      </c>
      <c r="E3021" s="26" t="s">
        <v>9486</v>
      </c>
      <c r="F3021" s="48"/>
    </row>
    <row r="3022" ht="30" spans="1:6">
      <c r="A3022" s="26">
        <v>3916</v>
      </c>
      <c r="B3022" s="25" t="s">
        <v>9487</v>
      </c>
      <c r="C3022" s="26" t="s">
        <v>3997</v>
      </c>
      <c r="D3022" s="26" t="s">
        <v>3998</v>
      </c>
      <c r="E3022" s="26" t="s">
        <v>9488</v>
      </c>
      <c r="F3022" s="49"/>
    </row>
    <row r="3023" ht="30" spans="1:6">
      <c r="A3023" s="26">
        <v>3917</v>
      </c>
      <c r="B3023" s="25" t="s">
        <v>9489</v>
      </c>
      <c r="C3023" s="26" t="s">
        <v>3997</v>
      </c>
      <c r="D3023" s="26" t="s">
        <v>3998</v>
      </c>
      <c r="E3023" s="26" t="s">
        <v>9490</v>
      </c>
      <c r="F3023" s="48"/>
    </row>
    <row r="3024" ht="30" spans="1:6">
      <c r="A3024" s="26">
        <v>1904</v>
      </c>
      <c r="B3024" s="25" t="s">
        <v>9491</v>
      </c>
      <c r="C3024" s="26" t="s">
        <v>3997</v>
      </c>
      <c r="D3024" s="26" t="s">
        <v>3998</v>
      </c>
      <c r="E3024" s="26" t="s">
        <v>4040</v>
      </c>
      <c r="F3024" s="49"/>
    </row>
    <row r="3025" ht="30" spans="1:6">
      <c r="A3025" s="26">
        <v>1899</v>
      </c>
      <c r="B3025" s="25" t="s">
        <v>9492</v>
      </c>
      <c r="C3025" s="26" t="s">
        <v>3997</v>
      </c>
      <c r="D3025" s="26" t="s">
        <v>3998</v>
      </c>
      <c r="E3025" s="26" t="s">
        <v>9493</v>
      </c>
      <c r="F3025" s="48"/>
    </row>
    <row r="3026" ht="30" spans="1:6">
      <c r="A3026" s="26">
        <v>1900</v>
      </c>
      <c r="B3026" s="25" t="s">
        <v>9494</v>
      </c>
      <c r="C3026" s="26" t="s">
        <v>3997</v>
      </c>
      <c r="D3026" s="26" t="s">
        <v>3998</v>
      </c>
      <c r="E3026" s="26" t="s">
        <v>4393</v>
      </c>
      <c r="F3026" s="49"/>
    </row>
    <row r="3027" ht="30" spans="1:6">
      <c r="A3027" s="26">
        <v>12407</v>
      </c>
      <c r="B3027" s="25" t="s">
        <v>9495</v>
      </c>
      <c r="C3027" s="26" t="s">
        <v>3997</v>
      </c>
      <c r="D3027" s="26" t="s">
        <v>3998</v>
      </c>
      <c r="E3027" s="26" t="s">
        <v>9496</v>
      </c>
      <c r="F3027" s="48"/>
    </row>
    <row r="3028" ht="30" spans="1:6">
      <c r="A3028" s="26">
        <v>12408</v>
      </c>
      <c r="B3028" s="25" t="s">
        <v>9497</v>
      </c>
      <c r="C3028" s="26" t="s">
        <v>3997</v>
      </c>
      <c r="D3028" s="26" t="s">
        <v>3998</v>
      </c>
      <c r="E3028" s="26" t="s">
        <v>9498</v>
      </c>
      <c r="F3028" s="49"/>
    </row>
    <row r="3029" ht="30" spans="1:6">
      <c r="A3029" s="26">
        <v>12409</v>
      </c>
      <c r="B3029" s="25" t="s">
        <v>9499</v>
      </c>
      <c r="C3029" s="26" t="s">
        <v>3997</v>
      </c>
      <c r="D3029" s="26" t="s">
        <v>3998</v>
      </c>
      <c r="E3029" s="26" t="s">
        <v>9498</v>
      </c>
      <c r="F3029" s="48"/>
    </row>
    <row r="3030" ht="30" spans="1:6">
      <c r="A3030" s="26">
        <v>12410</v>
      </c>
      <c r="B3030" s="25" t="s">
        <v>9500</v>
      </c>
      <c r="C3030" s="26" t="s">
        <v>3997</v>
      </c>
      <c r="D3030" s="26" t="s">
        <v>3998</v>
      </c>
      <c r="E3030" s="26" t="s">
        <v>5432</v>
      </c>
      <c r="F3030" s="49"/>
    </row>
    <row r="3031" ht="30" spans="1:6">
      <c r="A3031" s="26">
        <v>3936</v>
      </c>
      <c r="B3031" s="25" t="s">
        <v>9501</v>
      </c>
      <c r="C3031" s="26" t="s">
        <v>3997</v>
      </c>
      <c r="D3031" s="26" t="s">
        <v>3998</v>
      </c>
      <c r="E3031" s="26" t="s">
        <v>8900</v>
      </c>
      <c r="F3031" s="48"/>
    </row>
    <row r="3032" ht="30" spans="1:6">
      <c r="A3032" s="26">
        <v>3922</v>
      </c>
      <c r="B3032" s="25" t="s">
        <v>9502</v>
      </c>
      <c r="C3032" s="26" t="s">
        <v>3997</v>
      </c>
      <c r="D3032" s="26" t="s">
        <v>3998</v>
      </c>
      <c r="E3032" s="26" t="s">
        <v>9503</v>
      </c>
      <c r="F3032" s="49"/>
    </row>
    <row r="3033" ht="30" spans="1:6">
      <c r="A3033" s="26">
        <v>3924</v>
      </c>
      <c r="B3033" s="25" t="s">
        <v>9504</v>
      </c>
      <c r="C3033" s="26" t="s">
        <v>3997</v>
      </c>
      <c r="D3033" s="26" t="s">
        <v>3998</v>
      </c>
      <c r="E3033" s="26" t="s">
        <v>8900</v>
      </c>
      <c r="F3033" s="48"/>
    </row>
    <row r="3034" ht="30" spans="1:6">
      <c r="A3034" s="26">
        <v>3923</v>
      </c>
      <c r="B3034" s="25" t="s">
        <v>9505</v>
      </c>
      <c r="C3034" s="26" t="s">
        <v>3997</v>
      </c>
      <c r="D3034" s="26" t="s">
        <v>3998</v>
      </c>
      <c r="E3034" s="26" t="s">
        <v>8900</v>
      </c>
      <c r="F3034" s="49"/>
    </row>
    <row r="3035" ht="30" spans="1:6">
      <c r="A3035" s="26">
        <v>3937</v>
      </c>
      <c r="B3035" s="25" t="s">
        <v>9506</v>
      </c>
      <c r="C3035" s="26" t="s">
        <v>3997</v>
      </c>
      <c r="D3035" s="26" t="s">
        <v>3998</v>
      </c>
      <c r="E3035" s="26" t="s">
        <v>8619</v>
      </c>
      <c r="F3035" s="48"/>
    </row>
    <row r="3036" ht="30" spans="1:6">
      <c r="A3036" s="26">
        <v>3921</v>
      </c>
      <c r="B3036" s="25" t="s">
        <v>9507</v>
      </c>
      <c r="C3036" s="26" t="s">
        <v>3997</v>
      </c>
      <c r="D3036" s="26" t="s">
        <v>3998</v>
      </c>
      <c r="E3036" s="26" t="s">
        <v>9508</v>
      </c>
      <c r="F3036" s="49"/>
    </row>
    <row r="3037" ht="30" spans="1:6">
      <c r="A3037" s="26">
        <v>3920</v>
      </c>
      <c r="B3037" s="25" t="s">
        <v>9509</v>
      </c>
      <c r="C3037" s="26" t="s">
        <v>3997</v>
      </c>
      <c r="D3037" s="26" t="s">
        <v>3998</v>
      </c>
      <c r="E3037" s="26" t="s">
        <v>8619</v>
      </c>
      <c r="F3037" s="48"/>
    </row>
    <row r="3038" ht="30" spans="1:6">
      <c r="A3038" s="26">
        <v>3938</v>
      </c>
      <c r="B3038" s="25" t="s">
        <v>9510</v>
      </c>
      <c r="C3038" s="26" t="s">
        <v>3997</v>
      </c>
      <c r="D3038" s="26" t="s">
        <v>3998</v>
      </c>
      <c r="E3038" s="26" t="s">
        <v>9423</v>
      </c>
      <c r="F3038" s="49"/>
    </row>
    <row r="3039" ht="30" spans="1:6">
      <c r="A3039" s="26">
        <v>3919</v>
      </c>
      <c r="B3039" s="25" t="s">
        <v>9511</v>
      </c>
      <c r="C3039" s="26" t="s">
        <v>3997</v>
      </c>
      <c r="D3039" s="26" t="s">
        <v>3998</v>
      </c>
      <c r="E3039" s="26" t="s">
        <v>6602</v>
      </c>
      <c r="F3039" s="48"/>
    </row>
    <row r="3040" ht="30" spans="1:6">
      <c r="A3040" s="26">
        <v>3927</v>
      </c>
      <c r="B3040" s="25" t="s">
        <v>9512</v>
      </c>
      <c r="C3040" s="26" t="s">
        <v>3997</v>
      </c>
      <c r="D3040" s="26" t="s">
        <v>3998</v>
      </c>
      <c r="E3040" s="26" t="s">
        <v>7271</v>
      </c>
      <c r="F3040" s="49"/>
    </row>
    <row r="3041" ht="30" spans="1:6">
      <c r="A3041" s="26">
        <v>3928</v>
      </c>
      <c r="B3041" s="25" t="s">
        <v>9513</v>
      </c>
      <c r="C3041" s="26" t="s">
        <v>3997</v>
      </c>
      <c r="D3041" s="26" t="s">
        <v>3998</v>
      </c>
      <c r="E3041" s="26" t="s">
        <v>7271</v>
      </c>
      <c r="F3041" s="48"/>
    </row>
    <row r="3042" ht="30" spans="1:6">
      <c r="A3042" s="26">
        <v>3926</v>
      </c>
      <c r="B3042" s="25" t="s">
        <v>9514</v>
      </c>
      <c r="C3042" s="26" t="s">
        <v>3997</v>
      </c>
      <c r="D3042" s="26" t="s">
        <v>3998</v>
      </c>
      <c r="E3042" s="26" t="s">
        <v>9515</v>
      </c>
      <c r="F3042" s="49"/>
    </row>
    <row r="3043" ht="30" spans="1:6">
      <c r="A3043" s="26">
        <v>3935</v>
      </c>
      <c r="B3043" s="25" t="s">
        <v>9516</v>
      </c>
      <c r="C3043" s="26" t="s">
        <v>3997</v>
      </c>
      <c r="D3043" s="26" t="s">
        <v>3998</v>
      </c>
      <c r="E3043" s="26" t="s">
        <v>9515</v>
      </c>
      <c r="F3043" s="48"/>
    </row>
    <row r="3044" ht="30" spans="1:6">
      <c r="A3044" s="26">
        <v>3925</v>
      </c>
      <c r="B3044" s="25" t="s">
        <v>9517</v>
      </c>
      <c r="C3044" s="26" t="s">
        <v>3997</v>
      </c>
      <c r="D3044" s="26" t="s">
        <v>3998</v>
      </c>
      <c r="E3044" s="26" t="s">
        <v>9515</v>
      </c>
      <c r="F3044" s="49"/>
    </row>
    <row r="3045" ht="30" spans="1:6">
      <c r="A3045" s="26">
        <v>12406</v>
      </c>
      <c r="B3045" s="25" t="s">
        <v>9518</v>
      </c>
      <c r="C3045" s="26" t="s">
        <v>3997</v>
      </c>
      <c r="D3045" s="26" t="s">
        <v>3998</v>
      </c>
      <c r="E3045" s="26" t="s">
        <v>9519</v>
      </c>
      <c r="F3045" s="48"/>
    </row>
    <row r="3046" ht="30" spans="1:6">
      <c r="A3046" s="26">
        <v>3929</v>
      </c>
      <c r="B3046" s="25" t="s">
        <v>9520</v>
      </c>
      <c r="C3046" s="26" t="s">
        <v>3997</v>
      </c>
      <c r="D3046" s="26" t="s">
        <v>3998</v>
      </c>
      <c r="E3046" s="26" t="s">
        <v>9521</v>
      </c>
      <c r="F3046" s="49"/>
    </row>
    <row r="3047" ht="30" spans="1:6">
      <c r="A3047" s="26">
        <v>3931</v>
      </c>
      <c r="B3047" s="25" t="s">
        <v>9522</v>
      </c>
      <c r="C3047" s="26" t="s">
        <v>3997</v>
      </c>
      <c r="D3047" s="26" t="s">
        <v>3998</v>
      </c>
      <c r="E3047" s="26" t="s">
        <v>9521</v>
      </c>
      <c r="F3047" s="48"/>
    </row>
    <row r="3048" ht="30" spans="1:6">
      <c r="A3048" s="26">
        <v>3930</v>
      </c>
      <c r="B3048" s="25" t="s">
        <v>9523</v>
      </c>
      <c r="C3048" s="26" t="s">
        <v>3997</v>
      </c>
      <c r="D3048" s="26" t="s">
        <v>3998</v>
      </c>
      <c r="E3048" s="26" t="s">
        <v>9521</v>
      </c>
      <c r="F3048" s="49"/>
    </row>
    <row r="3049" ht="30" spans="1:6">
      <c r="A3049" s="26">
        <v>3932</v>
      </c>
      <c r="B3049" s="25" t="s">
        <v>9524</v>
      </c>
      <c r="C3049" s="26" t="s">
        <v>3997</v>
      </c>
      <c r="D3049" s="26" t="s">
        <v>3998</v>
      </c>
      <c r="E3049" s="26" t="s">
        <v>9525</v>
      </c>
      <c r="F3049" s="48"/>
    </row>
    <row r="3050" ht="30" spans="1:6">
      <c r="A3050" s="26">
        <v>3933</v>
      </c>
      <c r="B3050" s="25" t="s">
        <v>9526</v>
      </c>
      <c r="C3050" s="26" t="s">
        <v>3997</v>
      </c>
      <c r="D3050" s="26" t="s">
        <v>3998</v>
      </c>
      <c r="E3050" s="26" t="s">
        <v>9525</v>
      </c>
      <c r="F3050" s="49"/>
    </row>
    <row r="3051" ht="30" spans="1:6">
      <c r="A3051" s="26">
        <v>3934</v>
      </c>
      <c r="B3051" s="25" t="s">
        <v>9527</v>
      </c>
      <c r="C3051" s="26" t="s">
        <v>3997</v>
      </c>
      <c r="D3051" s="26" t="s">
        <v>3998</v>
      </c>
      <c r="E3051" s="26" t="s">
        <v>9525</v>
      </c>
      <c r="F3051" s="48"/>
    </row>
    <row r="3052" ht="45" spans="1:6">
      <c r="A3052" s="26">
        <v>40355</v>
      </c>
      <c r="B3052" s="25" t="s">
        <v>9528</v>
      </c>
      <c r="C3052" s="26" t="s">
        <v>3997</v>
      </c>
      <c r="D3052" s="26" t="s">
        <v>3998</v>
      </c>
      <c r="E3052" s="26" t="s">
        <v>9529</v>
      </c>
      <c r="F3052" s="49"/>
    </row>
    <row r="3053" ht="45" spans="1:6">
      <c r="A3053" s="26">
        <v>40364</v>
      </c>
      <c r="B3053" s="25" t="s">
        <v>9530</v>
      </c>
      <c r="C3053" s="26" t="s">
        <v>3997</v>
      </c>
      <c r="D3053" s="26" t="s">
        <v>3998</v>
      </c>
      <c r="E3053" s="26" t="s">
        <v>9531</v>
      </c>
      <c r="F3053" s="48"/>
    </row>
    <row r="3054" ht="45" spans="1:6">
      <c r="A3054" s="26">
        <v>40361</v>
      </c>
      <c r="B3054" s="25" t="s">
        <v>9532</v>
      </c>
      <c r="C3054" s="26" t="s">
        <v>3997</v>
      </c>
      <c r="D3054" s="26" t="s">
        <v>3998</v>
      </c>
      <c r="E3054" s="26" t="s">
        <v>9533</v>
      </c>
      <c r="F3054" s="49"/>
    </row>
    <row r="3055" ht="45" spans="1:6">
      <c r="A3055" s="26">
        <v>40358</v>
      </c>
      <c r="B3055" s="25" t="s">
        <v>9534</v>
      </c>
      <c r="C3055" s="26" t="s">
        <v>3997</v>
      </c>
      <c r="D3055" s="26" t="s">
        <v>3998</v>
      </c>
      <c r="E3055" s="26" t="s">
        <v>6545</v>
      </c>
      <c r="F3055" s="48"/>
    </row>
    <row r="3056" ht="45" spans="1:6">
      <c r="A3056" s="26">
        <v>40370</v>
      </c>
      <c r="B3056" s="25" t="s">
        <v>9535</v>
      </c>
      <c r="C3056" s="26" t="s">
        <v>3997</v>
      </c>
      <c r="D3056" s="26" t="s">
        <v>3998</v>
      </c>
      <c r="E3056" s="26" t="s">
        <v>9536</v>
      </c>
      <c r="F3056" s="49"/>
    </row>
    <row r="3057" ht="45" spans="1:6">
      <c r="A3057" s="26">
        <v>40367</v>
      </c>
      <c r="B3057" s="25" t="s">
        <v>9537</v>
      </c>
      <c r="C3057" s="26" t="s">
        <v>3997</v>
      </c>
      <c r="D3057" s="26" t="s">
        <v>3998</v>
      </c>
      <c r="E3057" s="26" t="s">
        <v>9538</v>
      </c>
      <c r="F3057" s="48"/>
    </row>
    <row r="3058" ht="45" spans="1:6">
      <c r="A3058" s="26">
        <v>40373</v>
      </c>
      <c r="B3058" s="25" t="s">
        <v>9539</v>
      </c>
      <c r="C3058" s="26" t="s">
        <v>3997</v>
      </c>
      <c r="D3058" s="26" t="s">
        <v>3998</v>
      </c>
      <c r="E3058" s="26" t="s">
        <v>9540</v>
      </c>
      <c r="F3058" s="49"/>
    </row>
    <row r="3059" ht="45" spans="1:6">
      <c r="A3059" s="26">
        <v>38947</v>
      </c>
      <c r="B3059" s="25" t="s">
        <v>9541</v>
      </c>
      <c r="C3059" s="26" t="s">
        <v>3997</v>
      </c>
      <c r="D3059" s="26" t="s">
        <v>4008</v>
      </c>
      <c r="E3059" s="26" t="s">
        <v>8956</v>
      </c>
      <c r="F3059" s="48"/>
    </row>
    <row r="3060" ht="45" spans="1:6">
      <c r="A3060" s="26">
        <v>38948</v>
      </c>
      <c r="B3060" s="25" t="s">
        <v>9542</v>
      </c>
      <c r="C3060" s="26" t="s">
        <v>3997</v>
      </c>
      <c r="D3060" s="26" t="s">
        <v>4008</v>
      </c>
      <c r="E3060" s="26" t="s">
        <v>7804</v>
      </c>
      <c r="F3060" s="49"/>
    </row>
    <row r="3061" ht="45" spans="1:6">
      <c r="A3061" s="26">
        <v>38949</v>
      </c>
      <c r="B3061" s="25" t="s">
        <v>9543</v>
      </c>
      <c r="C3061" s="26" t="s">
        <v>3997</v>
      </c>
      <c r="D3061" s="26" t="s">
        <v>4008</v>
      </c>
      <c r="E3061" s="26" t="s">
        <v>6604</v>
      </c>
      <c r="F3061" s="48"/>
    </row>
    <row r="3062" ht="45" spans="1:6">
      <c r="A3062" s="26">
        <v>38951</v>
      </c>
      <c r="B3062" s="25" t="s">
        <v>9544</v>
      </c>
      <c r="C3062" s="26" t="s">
        <v>3997</v>
      </c>
      <c r="D3062" s="26" t="s">
        <v>4008</v>
      </c>
      <c r="E3062" s="26" t="s">
        <v>4655</v>
      </c>
      <c r="F3062" s="49"/>
    </row>
    <row r="3063" ht="45" spans="1:6">
      <c r="A3063" s="26">
        <v>39312</v>
      </c>
      <c r="B3063" s="25" t="s">
        <v>9545</v>
      </c>
      <c r="C3063" s="26" t="s">
        <v>3997</v>
      </c>
      <c r="D3063" s="26" t="s">
        <v>4008</v>
      </c>
      <c r="E3063" s="26" t="s">
        <v>6414</v>
      </c>
      <c r="F3063" s="48"/>
    </row>
    <row r="3064" ht="45" spans="1:6">
      <c r="A3064" s="26">
        <v>39313</v>
      </c>
      <c r="B3064" s="25" t="s">
        <v>9546</v>
      </c>
      <c r="C3064" s="26" t="s">
        <v>3997</v>
      </c>
      <c r="D3064" s="26" t="s">
        <v>4008</v>
      </c>
      <c r="E3064" s="26" t="s">
        <v>9547</v>
      </c>
      <c r="F3064" s="49"/>
    </row>
    <row r="3065" ht="45" spans="1:6">
      <c r="A3065" s="26">
        <v>38950</v>
      </c>
      <c r="B3065" s="25" t="s">
        <v>9548</v>
      </c>
      <c r="C3065" s="26" t="s">
        <v>3997</v>
      </c>
      <c r="D3065" s="26" t="s">
        <v>4008</v>
      </c>
      <c r="E3065" s="26" t="s">
        <v>9549</v>
      </c>
      <c r="F3065" s="48"/>
    </row>
    <row r="3066" ht="45" spans="1:6">
      <c r="A3066" s="26">
        <v>39314</v>
      </c>
      <c r="B3066" s="25" t="s">
        <v>9550</v>
      </c>
      <c r="C3066" s="26" t="s">
        <v>3997</v>
      </c>
      <c r="D3066" s="26" t="s">
        <v>4008</v>
      </c>
      <c r="E3066" s="26" t="s">
        <v>9551</v>
      </c>
      <c r="F3066" s="49"/>
    </row>
    <row r="3067" ht="30" spans="1:6">
      <c r="A3067" s="26">
        <v>3907</v>
      </c>
      <c r="B3067" s="25" t="s">
        <v>9552</v>
      </c>
      <c r="C3067" s="26" t="s">
        <v>3997</v>
      </c>
      <c r="D3067" s="26" t="s">
        <v>3998</v>
      </c>
      <c r="E3067" s="26" t="s">
        <v>9553</v>
      </c>
      <c r="F3067" s="48"/>
    </row>
    <row r="3068" ht="30" spans="1:6">
      <c r="A3068" s="26">
        <v>3889</v>
      </c>
      <c r="B3068" s="25" t="s">
        <v>9554</v>
      </c>
      <c r="C3068" s="26" t="s">
        <v>3997</v>
      </c>
      <c r="D3068" s="26" t="s">
        <v>3998</v>
      </c>
      <c r="E3068" s="26" t="s">
        <v>5062</v>
      </c>
      <c r="F3068" s="49"/>
    </row>
    <row r="3069" ht="30" spans="1:6">
      <c r="A3069" s="26">
        <v>3868</v>
      </c>
      <c r="B3069" s="25" t="s">
        <v>9555</v>
      </c>
      <c r="C3069" s="26" t="s">
        <v>3997</v>
      </c>
      <c r="D3069" s="26" t="s">
        <v>3998</v>
      </c>
      <c r="E3069" s="26" t="s">
        <v>4679</v>
      </c>
      <c r="F3069" s="48"/>
    </row>
    <row r="3070" ht="30" spans="1:6">
      <c r="A3070" s="26">
        <v>3869</v>
      </c>
      <c r="B3070" s="25" t="s">
        <v>9556</v>
      </c>
      <c r="C3070" s="26" t="s">
        <v>3997</v>
      </c>
      <c r="D3070" s="26" t="s">
        <v>3998</v>
      </c>
      <c r="E3070" s="26" t="s">
        <v>5112</v>
      </c>
      <c r="F3070" s="49"/>
    </row>
    <row r="3071" ht="30" spans="1:6">
      <c r="A3071" s="26">
        <v>3872</v>
      </c>
      <c r="B3071" s="25" t="s">
        <v>9557</v>
      </c>
      <c r="C3071" s="26" t="s">
        <v>3997</v>
      </c>
      <c r="D3071" s="26" t="s">
        <v>3998</v>
      </c>
      <c r="E3071" s="26" t="s">
        <v>4216</v>
      </c>
      <c r="F3071" s="48"/>
    </row>
    <row r="3072" ht="30" spans="1:6">
      <c r="A3072" s="26">
        <v>3850</v>
      </c>
      <c r="B3072" s="25" t="s">
        <v>9558</v>
      </c>
      <c r="C3072" s="26" t="s">
        <v>3997</v>
      </c>
      <c r="D3072" s="26" t="s">
        <v>3998</v>
      </c>
      <c r="E3072" s="26" t="s">
        <v>9559</v>
      </c>
      <c r="F3072" s="49"/>
    </row>
    <row r="3073" ht="30" spans="1:6">
      <c r="A3073" s="26">
        <v>38023</v>
      </c>
      <c r="B3073" s="25" t="s">
        <v>9560</v>
      </c>
      <c r="C3073" s="26" t="s">
        <v>3997</v>
      </c>
      <c r="D3073" s="26" t="s">
        <v>3998</v>
      </c>
      <c r="E3073" s="26" t="s">
        <v>9561</v>
      </c>
      <c r="F3073" s="48"/>
    </row>
    <row r="3074" ht="30" spans="1:6">
      <c r="A3074" s="26">
        <v>37986</v>
      </c>
      <c r="B3074" s="25" t="s">
        <v>9562</v>
      </c>
      <c r="C3074" s="26" t="s">
        <v>3997</v>
      </c>
      <c r="D3074" s="26" t="s">
        <v>3998</v>
      </c>
      <c r="E3074" s="26" t="s">
        <v>6072</v>
      </c>
      <c r="F3074" s="49"/>
    </row>
    <row r="3075" ht="30" spans="1:6">
      <c r="A3075" s="26">
        <v>37987</v>
      </c>
      <c r="B3075" s="25" t="s">
        <v>9563</v>
      </c>
      <c r="C3075" s="26" t="s">
        <v>3997</v>
      </c>
      <c r="D3075" s="26" t="s">
        <v>3998</v>
      </c>
      <c r="E3075" s="26" t="s">
        <v>9564</v>
      </c>
      <c r="F3075" s="48"/>
    </row>
    <row r="3076" ht="30" spans="1:6">
      <c r="A3076" s="26">
        <v>37988</v>
      </c>
      <c r="B3076" s="25" t="s">
        <v>9565</v>
      </c>
      <c r="C3076" s="26" t="s">
        <v>3997</v>
      </c>
      <c r="D3076" s="26" t="s">
        <v>3998</v>
      </c>
      <c r="E3076" s="26" t="s">
        <v>9566</v>
      </c>
      <c r="F3076" s="49"/>
    </row>
    <row r="3077" ht="30" spans="1:6">
      <c r="A3077" s="26">
        <v>21120</v>
      </c>
      <c r="B3077" s="25" t="s">
        <v>9567</v>
      </c>
      <c r="C3077" s="26" t="s">
        <v>3997</v>
      </c>
      <c r="D3077" s="26" t="s">
        <v>3998</v>
      </c>
      <c r="E3077" s="26" t="s">
        <v>6610</v>
      </c>
      <c r="F3077" s="48"/>
    </row>
    <row r="3078" ht="30" spans="1:6">
      <c r="A3078" s="26">
        <v>39318</v>
      </c>
      <c r="B3078" s="25" t="s">
        <v>9568</v>
      </c>
      <c r="C3078" s="26" t="s">
        <v>3997</v>
      </c>
      <c r="D3078" s="26" t="s">
        <v>3998</v>
      </c>
      <c r="E3078" s="26" t="s">
        <v>9569</v>
      </c>
      <c r="F3078" s="49"/>
    </row>
    <row r="3079" spans="1:6">
      <c r="A3079" s="26">
        <v>20162</v>
      </c>
      <c r="B3079" s="25" t="s">
        <v>9570</v>
      </c>
      <c r="C3079" s="26" t="s">
        <v>3997</v>
      </c>
      <c r="D3079" s="26" t="s">
        <v>3998</v>
      </c>
      <c r="E3079" s="26" t="s">
        <v>9571</v>
      </c>
      <c r="F3079" s="48"/>
    </row>
    <row r="3080" ht="30" spans="1:6">
      <c r="A3080" s="26">
        <v>40366</v>
      </c>
      <c r="B3080" s="25" t="s">
        <v>9572</v>
      </c>
      <c r="C3080" s="26" t="s">
        <v>3997</v>
      </c>
      <c r="D3080" s="26" t="s">
        <v>3998</v>
      </c>
      <c r="E3080" s="26" t="s">
        <v>9573</v>
      </c>
      <c r="F3080" s="49"/>
    </row>
    <row r="3081" ht="30" spans="1:6">
      <c r="A3081" s="26">
        <v>40363</v>
      </c>
      <c r="B3081" s="25" t="s">
        <v>9574</v>
      </c>
      <c r="C3081" s="26" t="s">
        <v>3997</v>
      </c>
      <c r="D3081" s="26" t="s">
        <v>3998</v>
      </c>
      <c r="E3081" s="26" t="s">
        <v>9575</v>
      </c>
      <c r="F3081" s="48"/>
    </row>
    <row r="3082" ht="30" spans="1:6">
      <c r="A3082" s="26">
        <v>40354</v>
      </c>
      <c r="B3082" s="25" t="s">
        <v>9576</v>
      </c>
      <c r="C3082" s="26" t="s">
        <v>3997</v>
      </c>
      <c r="D3082" s="26" t="s">
        <v>4019</v>
      </c>
      <c r="E3082" s="26" t="s">
        <v>8106</v>
      </c>
      <c r="F3082" s="49"/>
    </row>
    <row r="3083" ht="30" spans="1:6">
      <c r="A3083" s="26">
        <v>40360</v>
      </c>
      <c r="B3083" s="25" t="s">
        <v>9577</v>
      </c>
      <c r="C3083" s="26" t="s">
        <v>3997</v>
      </c>
      <c r="D3083" s="26" t="s">
        <v>3998</v>
      </c>
      <c r="E3083" s="26" t="s">
        <v>9578</v>
      </c>
      <c r="F3083" s="48"/>
    </row>
    <row r="3084" ht="30" spans="1:6">
      <c r="A3084" s="26">
        <v>40372</v>
      </c>
      <c r="B3084" s="25" t="s">
        <v>9579</v>
      </c>
      <c r="C3084" s="26" t="s">
        <v>3997</v>
      </c>
      <c r="D3084" s="26" t="s">
        <v>3998</v>
      </c>
      <c r="E3084" s="26" t="s">
        <v>9580</v>
      </c>
      <c r="F3084" s="49"/>
    </row>
    <row r="3085" ht="30" spans="1:6">
      <c r="A3085" s="26">
        <v>40369</v>
      </c>
      <c r="B3085" s="25" t="s">
        <v>9581</v>
      </c>
      <c r="C3085" s="26" t="s">
        <v>3997</v>
      </c>
      <c r="D3085" s="26" t="s">
        <v>3998</v>
      </c>
      <c r="E3085" s="26" t="s">
        <v>9582</v>
      </c>
      <c r="F3085" s="48"/>
    </row>
    <row r="3086" ht="30" spans="1:6">
      <c r="A3086" s="26">
        <v>40357</v>
      </c>
      <c r="B3086" s="25" t="s">
        <v>9583</v>
      </c>
      <c r="C3086" s="26" t="s">
        <v>3997</v>
      </c>
      <c r="D3086" s="26" t="s">
        <v>3998</v>
      </c>
      <c r="E3086" s="26" t="s">
        <v>6545</v>
      </c>
      <c r="F3086" s="49"/>
    </row>
    <row r="3087" ht="30" spans="1:6">
      <c r="A3087" s="26">
        <v>40375</v>
      </c>
      <c r="B3087" s="25" t="s">
        <v>9584</v>
      </c>
      <c r="C3087" s="26" t="s">
        <v>3997</v>
      </c>
      <c r="D3087" s="26" t="s">
        <v>3998</v>
      </c>
      <c r="E3087" s="26" t="s">
        <v>9585</v>
      </c>
      <c r="F3087" s="48"/>
    </row>
    <row r="3088" ht="30" spans="1:6">
      <c r="A3088" s="26">
        <v>1893</v>
      </c>
      <c r="B3088" s="25" t="s">
        <v>9586</v>
      </c>
      <c r="C3088" s="26" t="s">
        <v>3997</v>
      </c>
      <c r="D3088" s="26" t="s">
        <v>3998</v>
      </c>
      <c r="E3088" s="26" t="s">
        <v>5651</v>
      </c>
      <c r="F3088" s="49"/>
    </row>
    <row r="3089" ht="30" spans="1:6">
      <c r="A3089" s="26">
        <v>1902</v>
      </c>
      <c r="B3089" s="25" t="s">
        <v>9587</v>
      </c>
      <c r="C3089" s="26" t="s">
        <v>3997</v>
      </c>
      <c r="D3089" s="26" t="s">
        <v>3998</v>
      </c>
      <c r="E3089" s="26" t="s">
        <v>5023</v>
      </c>
      <c r="F3089" s="48"/>
    </row>
    <row r="3090" ht="30" spans="1:6">
      <c r="A3090" s="26">
        <v>1901</v>
      </c>
      <c r="B3090" s="25" t="s">
        <v>9588</v>
      </c>
      <c r="C3090" s="26" t="s">
        <v>3997</v>
      </c>
      <c r="D3090" s="26" t="s">
        <v>3998</v>
      </c>
      <c r="E3090" s="26" t="s">
        <v>5548</v>
      </c>
      <c r="F3090" s="49"/>
    </row>
    <row r="3091" ht="30" spans="1:6">
      <c r="A3091" s="26">
        <v>1892</v>
      </c>
      <c r="B3091" s="25" t="s">
        <v>9589</v>
      </c>
      <c r="C3091" s="26" t="s">
        <v>3997</v>
      </c>
      <c r="D3091" s="26" t="s">
        <v>3998</v>
      </c>
      <c r="E3091" s="26" t="s">
        <v>9590</v>
      </c>
      <c r="F3091" s="48"/>
    </row>
    <row r="3092" ht="30" spans="1:6">
      <c r="A3092" s="26">
        <v>1907</v>
      </c>
      <c r="B3092" s="25" t="s">
        <v>9591</v>
      </c>
      <c r="C3092" s="26" t="s">
        <v>3997</v>
      </c>
      <c r="D3092" s="26" t="s">
        <v>3998</v>
      </c>
      <c r="E3092" s="26" t="s">
        <v>9592</v>
      </c>
      <c r="F3092" s="49"/>
    </row>
    <row r="3093" ht="30" spans="1:6">
      <c r="A3093" s="26">
        <v>1894</v>
      </c>
      <c r="B3093" s="25" t="s">
        <v>9593</v>
      </c>
      <c r="C3093" s="26" t="s">
        <v>3997</v>
      </c>
      <c r="D3093" s="26" t="s">
        <v>3998</v>
      </c>
      <c r="E3093" s="26" t="s">
        <v>4131</v>
      </c>
      <c r="F3093" s="48"/>
    </row>
    <row r="3094" ht="30" spans="1:6">
      <c r="A3094" s="26">
        <v>1891</v>
      </c>
      <c r="B3094" s="25" t="s">
        <v>9594</v>
      </c>
      <c r="C3094" s="26" t="s">
        <v>3997</v>
      </c>
      <c r="D3094" s="26" t="s">
        <v>3998</v>
      </c>
      <c r="E3094" s="26" t="s">
        <v>5676</v>
      </c>
      <c r="F3094" s="49"/>
    </row>
    <row r="3095" ht="30" spans="1:6">
      <c r="A3095" s="26">
        <v>1896</v>
      </c>
      <c r="B3095" s="25" t="s">
        <v>9595</v>
      </c>
      <c r="C3095" s="26" t="s">
        <v>3997</v>
      </c>
      <c r="D3095" s="26" t="s">
        <v>3998</v>
      </c>
      <c r="E3095" s="26" t="s">
        <v>9596</v>
      </c>
      <c r="F3095" s="48"/>
    </row>
    <row r="3096" ht="30" spans="1:6">
      <c r="A3096" s="26">
        <v>1895</v>
      </c>
      <c r="B3096" s="25" t="s">
        <v>9597</v>
      </c>
      <c r="C3096" s="26" t="s">
        <v>3997</v>
      </c>
      <c r="D3096" s="26" t="s">
        <v>3998</v>
      </c>
      <c r="E3096" s="26" t="s">
        <v>5440</v>
      </c>
      <c r="F3096" s="49"/>
    </row>
    <row r="3097" ht="45" spans="1:6">
      <c r="A3097" s="26">
        <v>2641</v>
      </c>
      <c r="B3097" s="25" t="s">
        <v>9598</v>
      </c>
      <c r="C3097" s="26" t="s">
        <v>3997</v>
      </c>
      <c r="D3097" s="26" t="s">
        <v>4008</v>
      </c>
      <c r="E3097" s="26" t="s">
        <v>6954</v>
      </c>
      <c r="F3097" s="48"/>
    </row>
    <row r="3098" ht="45" spans="1:6">
      <c r="A3098" s="26">
        <v>2636</v>
      </c>
      <c r="B3098" s="25" t="s">
        <v>9599</v>
      </c>
      <c r="C3098" s="26" t="s">
        <v>3997</v>
      </c>
      <c r="D3098" s="26" t="s">
        <v>4008</v>
      </c>
      <c r="E3098" s="26" t="s">
        <v>8471</v>
      </c>
      <c r="F3098" s="49"/>
    </row>
    <row r="3099" ht="45" spans="1:6">
      <c r="A3099" s="26">
        <v>2637</v>
      </c>
      <c r="B3099" s="25" t="s">
        <v>9600</v>
      </c>
      <c r="C3099" s="26" t="s">
        <v>3997</v>
      </c>
      <c r="D3099" s="26" t="s">
        <v>4008</v>
      </c>
      <c r="E3099" s="26" t="s">
        <v>4463</v>
      </c>
      <c r="F3099" s="48"/>
    </row>
    <row r="3100" ht="45" spans="1:6">
      <c r="A3100" s="26">
        <v>2638</v>
      </c>
      <c r="B3100" s="25" t="s">
        <v>9601</v>
      </c>
      <c r="C3100" s="26" t="s">
        <v>3997</v>
      </c>
      <c r="D3100" s="26" t="s">
        <v>4008</v>
      </c>
      <c r="E3100" s="26" t="s">
        <v>9602</v>
      </c>
      <c r="F3100" s="49"/>
    </row>
    <row r="3101" ht="45" spans="1:6">
      <c r="A3101" s="26">
        <v>2639</v>
      </c>
      <c r="B3101" s="25" t="s">
        <v>9603</v>
      </c>
      <c r="C3101" s="26" t="s">
        <v>3997</v>
      </c>
      <c r="D3101" s="26" t="s">
        <v>4008</v>
      </c>
      <c r="E3101" s="26" t="s">
        <v>9604</v>
      </c>
      <c r="F3101" s="48"/>
    </row>
    <row r="3102" ht="45" spans="1:6">
      <c r="A3102" s="26">
        <v>2644</v>
      </c>
      <c r="B3102" s="25" t="s">
        <v>9605</v>
      </c>
      <c r="C3102" s="26" t="s">
        <v>3997</v>
      </c>
      <c r="D3102" s="26" t="s">
        <v>4008</v>
      </c>
      <c r="E3102" s="26" t="s">
        <v>4539</v>
      </c>
      <c r="F3102" s="49"/>
    </row>
    <row r="3103" ht="45" spans="1:6">
      <c r="A3103" s="26">
        <v>2643</v>
      </c>
      <c r="B3103" s="25" t="s">
        <v>9606</v>
      </c>
      <c r="C3103" s="26" t="s">
        <v>3997</v>
      </c>
      <c r="D3103" s="26" t="s">
        <v>4008</v>
      </c>
      <c r="E3103" s="26" t="s">
        <v>6052</v>
      </c>
      <c r="F3103" s="48"/>
    </row>
    <row r="3104" ht="45" spans="1:6">
      <c r="A3104" s="26">
        <v>2640</v>
      </c>
      <c r="B3104" s="25" t="s">
        <v>9607</v>
      </c>
      <c r="C3104" s="26" t="s">
        <v>3997</v>
      </c>
      <c r="D3104" s="26" t="s">
        <v>4008</v>
      </c>
      <c r="E3104" s="26" t="s">
        <v>9608</v>
      </c>
      <c r="F3104" s="49"/>
    </row>
    <row r="3105" ht="45" spans="1:6">
      <c r="A3105" s="26">
        <v>2642</v>
      </c>
      <c r="B3105" s="25" t="s">
        <v>9609</v>
      </c>
      <c r="C3105" s="26" t="s">
        <v>3997</v>
      </c>
      <c r="D3105" s="26" t="s">
        <v>4008</v>
      </c>
      <c r="E3105" s="26" t="s">
        <v>9610</v>
      </c>
      <c r="F3105" s="48"/>
    </row>
    <row r="3106" ht="30" spans="1:6">
      <c r="A3106" s="26">
        <v>38943</v>
      </c>
      <c r="B3106" s="25" t="s">
        <v>9611</v>
      </c>
      <c r="C3106" s="26" t="s">
        <v>3997</v>
      </c>
      <c r="D3106" s="26" t="s">
        <v>4008</v>
      </c>
      <c r="E3106" s="26" t="s">
        <v>4147</v>
      </c>
      <c r="F3106" s="49"/>
    </row>
    <row r="3107" ht="30" spans="1:6">
      <c r="A3107" s="26">
        <v>38944</v>
      </c>
      <c r="B3107" s="25" t="s">
        <v>9612</v>
      </c>
      <c r="C3107" s="26" t="s">
        <v>3997</v>
      </c>
      <c r="D3107" s="26" t="s">
        <v>4008</v>
      </c>
      <c r="E3107" s="26" t="s">
        <v>6190</v>
      </c>
      <c r="F3107" s="48"/>
    </row>
    <row r="3108" ht="30" spans="1:6">
      <c r="A3108" s="26">
        <v>38945</v>
      </c>
      <c r="B3108" s="25" t="s">
        <v>9613</v>
      </c>
      <c r="C3108" s="26" t="s">
        <v>3997</v>
      </c>
      <c r="D3108" s="26" t="s">
        <v>4008</v>
      </c>
      <c r="E3108" s="26" t="s">
        <v>9614</v>
      </c>
      <c r="F3108" s="49"/>
    </row>
    <row r="3109" ht="30" spans="1:6">
      <c r="A3109" s="26">
        <v>38946</v>
      </c>
      <c r="B3109" s="25" t="s">
        <v>9615</v>
      </c>
      <c r="C3109" s="26" t="s">
        <v>3997</v>
      </c>
      <c r="D3109" s="26" t="s">
        <v>4008</v>
      </c>
      <c r="E3109" s="26" t="s">
        <v>7706</v>
      </c>
      <c r="F3109" s="48"/>
    </row>
    <row r="3110" ht="30" spans="1:6">
      <c r="A3110" s="26">
        <v>39308</v>
      </c>
      <c r="B3110" s="25" t="s">
        <v>9616</v>
      </c>
      <c r="C3110" s="26" t="s">
        <v>3997</v>
      </c>
      <c r="D3110" s="26" t="s">
        <v>4008</v>
      </c>
      <c r="E3110" s="26" t="s">
        <v>6600</v>
      </c>
      <c r="F3110" s="49"/>
    </row>
    <row r="3111" ht="30" spans="1:6">
      <c r="A3111" s="26">
        <v>39309</v>
      </c>
      <c r="B3111" s="25" t="s">
        <v>9617</v>
      </c>
      <c r="C3111" s="26" t="s">
        <v>3997</v>
      </c>
      <c r="D3111" s="26" t="s">
        <v>4008</v>
      </c>
      <c r="E3111" s="26" t="s">
        <v>9618</v>
      </c>
      <c r="F3111" s="48"/>
    </row>
    <row r="3112" ht="30" spans="1:6">
      <c r="A3112" s="26">
        <v>39310</v>
      </c>
      <c r="B3112" s="25" t="s">
        <v>9619</v>
      </c>
      <c r="C3112" s="26" t="s">
        <v>3997</v>
      </c>
      <c r="D3112" s="26" t="s">
        <v>4008</v>
      </c>
      <c r="E3112" s="26" t="s">
        <v>9620</v>
      </c>
      <c r="F3112" s="49"/>
    </row>
    <row r="3113" ht="30" spans="1:6">
      <c r="A3113" s="26">
        <v>39311</v>
      </c>
      <c r="B3113" s="25" t="s">
        <v>9621</v>
      </c>
      <c r="C3113" s="26" t="s">
        <v>3997</v>
      </c>
      <c r="D3113" s="26" t="s">
        <v>4008</v>
      </c>
      <c r="E3113" s="26" t="s">
        <v>9622</v>
      </c>
      <c r="F3113" s="48"/>
    </row>
    <row r="3114" ht="30" spans="1:6">
      <c r="A3114" s="26">
        <v>39855</v>
      </c>
      <c r="B3114" s="25" t="s">
        <v>9623</v>
      </c>
      <c r="C3114" s="26" t="s">
        <v>3997</v>
      </c>
      <c r="D3114" s="26" t="s">
        <v>4008</v>
      </c>
      <c r="E3114" s="26" t="s">
        <v>8339</v>
      </c>
      <c r="F3114" s="49"/>
    </row>
    <row r="3115" ht="30" spans="1:6">
      <c r="A3115" s="26">
        <v>39856</v>
      </c>
      <c r="B3115" s="25" t="s">
        <v>9624</v>
      </c>
      <c r="C3115" s="26" t="s">
        <v>3997</v>
      </c>
      <c r="D3115" s="26" t="s">
        <v>4008</v>
      </c>
      <c r="E3115" s="26" t="s">
        <v>9625</v>
      </c>
      <c r="F3115" s="48"/>
    </row>
    <row r="3116" ht="30" spans="1:6">
      <c r="A3116" s="26">
        <v>39857</v>
      </c>
      <c r="B3116" s="25" t="s">
        <v>9626</v>
      </c>
      <c r="C3116" s="26" t="s">
        <v>3997</v>
      </c>
      <c r="D3116" s="26" t="s">
        <v>4008</v>
      </c>
      <c r="E3116" s="26" t="s">
        <v>4170</v>
      </c>
      <c r="F3116" s="49"/>
    </row>
    <row r="3117" ht="30" spans="1:6">
      <c r="A3117" s="26">
        <v>39858</v>
      </c>
      <c r="B3117" s="25" t="s">
        <v>9627</v>
      </c>
      <c r="C3117" s="26" t="s">
        <v>3997</v>
      </c>
      <c r="D3117" s="26" t="s">
        <v>4008</v>
      </c>
      <c r="E3117" s="26" t="s">
        <v>9178</v>
      </c>
      <c r="F3117" s="48"/>
    </row>
    <row r="3118" ht="30" spans="1:6">
      <c r="A3118" s="26">
        <v>39859</v>
      </c>
      <c r="B3118" s="25" t="s">
        <v>9628</v>
      </c>
      <c r="C3118" s="26" t="s">
        <v>3997</v>
      </c>
      <c r="D3118" s="26" t="s">
        <v>4008</v>
      </c>
      <c r="E3118" s="26" t="s">
        <v>8932</v>
      </c>
      <c r="F3118" s="49"/>
    </row>
    <row r="3119" ht="30" spans="1:6">
      <c r="A3119" s="26">
        <v>39860</v>
      </c>
      <c r="B3119" s="25" t="s">
        <v>9629</v>
      </c>
      <c r="C3119" s="26" t="s">
        <v>3997</v>
      </c>
      <c r="D3119" s="26" t="s">
        <v>4008</v>
      </c>
      <c r="E3119" s="26" t="s">
        <v>9630</v>
      </c>
      <c r="F3119" s="48"/>
    </row>
    <row r="3120" ht="30" spans="1:6">
      <c r="A3120" s="26">
        <v>39861</v>
      </c>
      <c r="B3120" s="25" t="s">
        <v>9631</v>
      </c>
      <c r="C3120" s="26" t="s">
        <v>3997</v>
      </c>
      <c r="D3120" s="26" t="s">
        <v>4008</v>
      </c>
      <c r="E3120" s="26" t="s">
        <v>9407</v>
      </c>
      <c r="F3120" s="49"/>
    </row>
    <row r="3121" ht="30" spans="1:6">
      <c r="A3121" s="26">
        <v>38447</v>
      </c>
      <c r="B3121" s="25" t="s">
        <v>9632</v>
      </c>
      <c r="C3121" s="26" t="s">
        <v>3997</v>
      </c>
      <c r="D3121" s="26" t="s">
        <v>4008</v>
      </c>
      <c r="E3121" s="26" t="s">
        <v>9633</v>
      </c>
      <c r="F3121" s="48"/>
    </row>
    <row r="3122" ht="30" spans="1:6">
      <c r="A3122" s="26">
        <v>36320</v>
      </c>
      <c r="B3122" s="25" t="s">
        <v>9634</v>
      </c>
      <c r="C3122" s="26" t="s">
        <v>3997</v>
      </c>
      <c r="D3122" s="26" t="s">
        <v>4008</v>
      </c>
      <c r="E3122" s="26" t="s">
        <v>5887</v>
      </c>
      <c r="F3122" s="49"/>
    </row>
    <row r="3123" ht="30" spans="1:6">
      <c r="A3123" s="26">
        <v>36324</v>
      </c>
      <c r="B3123" s="25" t="s">
        <v>9635</v>
      </c>
      <c r="C3123" s="26" t="s">
        <v>3997</v>
      </c>
      <c r="D3123" s="26" t="s">
        <v>4008</v>
      </c>
      <c r="E3123" s="26" t="s">
        <v>8414</v>
      </c>
      <c r="F3123" s="48"/>
    </row>
    <row r="3124" ht="30" spans="1:6">
      <c r="A3124" s="26">
        <v>38441</v>
      </c>
      <c r="B3124" s="25" t="s">
        <v>9636</v>
      </c>
      <c r="C3124" s="26" t="s">
        <v>3997</v>
      </c>
      <c r="D3124" s="26" t="s">
        <v>4008</v>
      </c>
      <c r="E3124" s="26" t="s">
        <v>9637</v>
      </c>
      <c r="F3124" s="49"/>
    </row>
    <row r="3125" ht="30" spans="1:6">
      <c r="A3125" s="26">
        <v>38442</v>
      </c>
      <c r="B3125" s="25" t="s">
        <v>9638</v>
      </c>
      <c r="C3125" s="26" t="s">
        <v>3997</v>
      </c>
      <c r="D3125" s="26" t="s">
        <v>4008</v>
      </c>
      <c r="E3125" s="26" t="s">
        <v>9639</v>
      </c>
      <c r="F3125" s="48"/>
    </row>
    <row r="3126" ht="30" spans="1:6">
      <c r="A3126" s="26">
        <v>38443</v>
      </c>
      <c r="B3126" s="25" t="s">
        <v>9640</v>
      </c>
      <c r="C3126" s="26" t="s">
        <v>3997</v>
      </c>
      <c r="D3126" s="26" t="s">
        <v>4008</v>
      </c>
      <c r="E3126" s="26" t="s">
        <v>6873</v>
      </c>
      <c r="F3126" s="49"/>
    </row>
    <row r="3127" ht="30" spans="1:6">
      <c r="A3127" s="26">
        <v>38444</v>
      </c>
      <c r="B3127" s="25" t="s">
        <v>9641</v>
      </c>
      <c r="C3127" s="26" t="s">
        <v>3997</v>
      </c>
      <c r="D3127" s="26" t="s">
        <v>4008</v>
      </c>
      <c r="E3127" s="26" t="s">
        <v>7973</v>
      </c>
      <c r="F3127" s="48"/>
    </row>
    <row r="3128" ht="30" spans="1:6">
      <c r="A3128" s="26">
        <v>38445</v>
      </c>
      <c r="B3128" s="25" t="s">
        <v>9642</v>
      </c>
      <c r="C3128" s="26" t="s">
        <v>3997</v>
      </c>
      <c r="D3128" s="26" t="s">
        <v>4008</v>
      </c>
      <c r="E3128" s="26" t="s">
        <v>9643</v>
      </c>
      <c r="F3128" s="49"/>
    </row>
    <row r="3129" ht="30" spans="1:6">
      <c r="A3129" s="26">
        <v>38446</v>
      </c>
      <c r="B3129" s="25" t="s">
        <v>9644</v>
      </c>
      <c r="C3129" s="26" t="s">
        <v>3997</v>
      </c>
      <c r="D3129" s="26" t="s">
        <v>4008</v>
      </c>
      <c r="E3129" s="26" t="s">
        <v>9645</v>
      </c>
      <c r="F3129" s="48"/>
    </row>
    <row r="3130" ht="30" spans="1:6">
      <c r="A3130" s="26">
        <v>3867</v>
      </c>
      <c r="B3130" s="25" t="s">
        <v>9646</v>
      </c>
      <c r="C3130" s="26" t="s">
        <v>3997</v>
      </c>
      <c r="D3130" s="26" t="s">
        <v>3998</v>
      </c>
      <c r="E3130" s="26" t="s">
        <v>9647</v>
      </c>
      <c r="F3130" s="49"/>
    </row>
    <row r="3131" ht="30" spans="1:6">
      <c r="A3131" s="26">
        <v>3861</v>
      </c>
      <c r="B3131" s="25" t="s">
        <v>9648</v>
      </c>
      <c r="C3131" s="26" t="s">
        <v>3997</v>
      </c>
      <c r="D3131" s="26" t="s">
        <v>3998</v>
      </c>
      <c r="E3131" s="26" t="s">
        <v>5596</v>
      </c>
      <c r="F3131" s="48"/>
    </row>
    <row r="3132" ht="30" spans="1:6">
      <c r="A3132" s="26">
        <v>3904</v>
      </c>
      <c r="B3132" s="25" t="s">
        <v>9649</v>
      </c>
      <c r="C3132" s="26" t="s">
        <v>3997</v>
      </c>
      <c r="D3132" s="26" t="s">
        <v>3998</v>
      </c>
      <c r="E3132" s="26" t="s">
        <v>4196</v>
      </c>
      <c r="F3132" s="49"/>
    </row>
    <row r="3133" ht="30" spans="1:6">
      <c r="A3133" s="26">
        <v>3903</v>
      </c>
      <c r="B3133" s="25" t="s">
        <v>9650</v>
      </c>
      <c r="C3133" s="26" t="s">
        <v>3997</v>
      </c>
      <c r="D3133" s="26" t="s">
        <v>3998</v>
      </c>
      <c r="E3133" s="26" t="s">
        <v>5276</v>
      </c>
      <c r="F3133" s="48"/>
    </row>
    <row r="3134" ht="30" spans="1:6">
      <c r="A3134" s="26">
        <v>3862</v>
      </c>
      <c r="B3134" s="25" t="s">
        <v>9651</v>
      </c>
      <c r="C3134" s="26" t="s">
        <v>3997</v>
      </c>
      <c r="D3134" s="26" t="s">
        <v>3998</v>
      </c>
      <c r="E3134" s="26" t="s">
        <v>8785</v>
      </c>
      <c r="F3134" s="49"/>
    </row>
    <row r="3135" ht="30" spans="1:6">
      <c r="A3135" s="26">
        <v>3863</v>
      </c>
      <c r="B3135" s="25" t="s">
        <v>9652</v>
      </c>
      <c r="C3135" s="26" t="s">
        <v>3997</v>
      </c>
      <c r="D3135" s="26" t="s">
        <v>3998</v>
      </c>
      <c r="E3135" s="26" t="s">
        <v>6710</v>
      </c>
      <c r="F3135" s="48"/>
    </row>
    <row r="3136" ht="30" spans="1:6">
      <c r="A3136" s="26">
        <v>3864</v>
      </c>
      <c r="B3136" s="25" t="s">
        <v>9653</v>
      </c>
      <c r="C3136" s="26" t="s">
        <v>3997</v>
      </c>
      <c r="D3136" s="26" t="s">
        <v>3998</v>
      </c>
      <c r="E3136" s="26" t="s">
        <v>9178</v>
      </c>
      <c r="F3136" s="49"/>
    </row>
    <row r="3137" ht="30" spans="1:6">
      <c r="A3137" s="26">
        <v>3865</v>
      </c>
      <c r="B3137" s="25" t="s">
        <v>9654</v>
      </c>
      <c r="C3137" s="26" t="s">
        <v>3997</v>
      </c>
      <c r="D3137" s="26" t="s">
        <v>3998</v>
      </c>
      <c r="E3137" s="26" t="s">
        <v>9655</v>
      </c>
      <c r="F3137" s="48"/>
    </row>
    <row r="3138" ht="30" spans="1:6">
      <c r="A3138" s="26">
        <v>3866</v>
      </c>
      <c r="B3138" s="25" t="s">
        <v>9656</v>
      </c>
      <c r="C3138" s="26" t="s">
        <v>3997</v>
      </c>
      <c r="D3138" s="26" t="s">
        <v>3998</v>
      </c>
      <c r="E3138" s="26" t="s">
        <v>9657</v>
      </c>
      <c r="F3138" s="49"/>
    </row>
    <row r="3139" ht="30" spans="1:6">
      <c r="A3139" s="26">
        <v>3902</v>
      </c>
      <c r="B3139" s="25" t="s">
        <v>9658</v>
      </c>
      <c r="C3139" s="26" t="s">
        <v>3997</v>
      </c>
      <c r="D3139" s="26" t="s">
        <v>3998</v>
      </c>
      <c r="E3139" s="26" t="s">
        <v>6759</v>
      </c>
      <c r="F3139" s="48"/>
    </row>
    <row r="3140" ht="30" spans="1:6">
      <c r="A3140" s="26">
        <v>3878</v>
      </c>
      <c r="B3140" s="25" t="s">
        <v>9659</v>
      </c>
      <c r="C3140" s="26" t="s">
        <v>3997</v>
      </c>
      <c r="D3140" s="26" t="s">
        <v>3998</v>
      </c>
      <c r="E3140" s="26" t="s">
        <v>9660</v>
      </c>
      <c r="F3140" s="49"/>
    </row>
    <row r="3141" ht="30" spans="1:6">
      <c r="A3141" s="26">
        <v>3877</v>
      </c>
      <c r="B3141" s="25" t="s">
        <v>9661</v>
      </c>
      <c r="C3141" s="26" t="s">
        <v>3997</v>
      </c>
      <c r="D3141" s="26" t="s">
        <v>3998</v>
      </c>
      <c r="E3141" s="26" t="s">
        <v>4325</v>
      </c>
      <c r="F3141" s="48"/>
    </row>
    <row r="3142" spans="1:6">
      <c r="A3142" s="26">
        <v>3879</v>
      </c>
      <c r="B3142" s="25" t="s">
        <v>9662</v>
      </c>
      <c r="C3142" s="26" t="s">
        <v>3997</v>
      </c>
      <c r="D3142" s="26" t="s">
        <v>3998</v>
      </c>
      <c r="E3142" s="26" t="s">
        <v>9180</v>
      </c>
      <c r="F3142" s="49"/>
    </row>
    <row r="3143" spans="1:6">
      <c r="A3143" s="26">
        <v>3880</v>
      </c>
      <c r="B3143" s="25" t="s">
        <v>9663</v>
      </c>
      <c r="C3143" s="26" t="s">
        <v>3997</v>
      </c>
      <c r="D3143" s="26" t="s">
        <v>3998</v>
      </c>
      <c r="E3143" s="26" t="s">
        <v>9664</v>
      </c>
      <c r="F3143" s="48"/>
    </row>
    <row r="3144" ht="30" spans="1:6">
      <c r="A3144" s="26">
        <v>12892</v>
      </c>
      <c r="B3144" s="25" t="s">
        <v>9665</v>
      </c>
      <c r="C3144" s="26" t="s">
        <v>4874</v>
      </c>
      <c r="D3144" s="26" t="s">
        <v>3998</v>
      </c>
      <c r="E3144" s="26" t="s">
        <v>4917</v>
      </c>
      <c r="F3144" s="49"/>
    </row>
    <row r="3145" spans="1:6">
      <c r="A3145" s="26">
        <v>3883</v>
      </c>
      <c r="B3145" s="25" t="s">
        <v>9666</v>
      </c>
      <c r="C3145" s="26" t="s">
        <v>3997</v>
      </c>
      <c r="D3145" s="26" t="s">
        <v>3998</v>
      </c>
      <c r="E3145" s="26" t="s">
        <v>5508</v>
      </c>
      <c r="F3145" s="48"/>
    </row>
    <row r="3146" spans="1:6">
      <c r="A3146" s="26">
        <v>3876</v>
      </c>
      <c r="B3146" s="25" t="s">
        <v>9667</v>
      </c>
      <c r="C3146" s="26" t="s">
        <v>3997</v>
      </c>
      <c r="D3146" s="26" t="s">
        <v>3998</v>
      </c>
      <c r="E3146" s="26" t="s">
        <v>5682</v>
      </c>
      <c r="F3146" s="49"/>
    </row>
    <row r="3147" spans="1:6">
      <c r="A3147" s="26">
        <v>3884</v>
      </c>
      <c r="B3147" s="25" t="s">
        <v>9668</v>
      </c>
      <c r="C3147" s="26" t="s">
        <v>3997</v>
      </c>
      <c r="D3147" s="26" t="s">
        <v>3998</v>
      </c>
      <c r="E3147" s="26" t="s">
        <v>4681</v>
      </c>
      <c r="F3147" s="48"/>
    </row>
    <row r="3148" ht="30" spans="1:6">
      <c r="A3148" s="26">
        <v>3837</v>
      </c>
      <c r="B3148" s="25" t="s">
        <v>9669</v>
      </c>
      <c r="C3148" s="26" t="s">
        <v>3997</v>
      </c>
      <c r="D3148" s="26" t="s">
        <v>4008</v>
      </c>
      <c r="E3148" s="26" t="s">
        <v>9670</v>
      </c>
      <c r="F3148" s="49"/>
    </row>
    <row r="3149" ht="30" spans="1:6">
      <c r="A3149" s="26">
        <v>3845</v>
      </c>
      <c r="B3149" s="25" t="s">
        <v>9671</v>
      </c>
      <c r="C3149" s="26" t="s">
        <v>3997</v>
      </c>
      <c r="D3149" s="26" t="s">
        <v>4008</v>
      </c>
      <c r="E3149" s="26" t="s">
        <v>9672</v>
      </c>
      <c r="F3149" s="48"/>
    </row>
    <row r="3150" ht="30" spans="1:6">
      <c r="A3150" s="26">
        <v>11045</v>
      </c>
      <c r="B3150" s="25" t="s">
        <v>9673</v>
      </c>
      <c r="C3150" s="26" t="s">
        <v>3997</v>
      </c>
      <c r="D3150" s="26" t="s">
        <v>4008</v>
      </c>
      <c r="E3150" s="26" t="s">
        <v>9674</v>
      </c>
      <c r="F3150" s="49"/>
    </row>
    <row r="3151" ht="30" spans="1:6">
      <c r="A3151" s="26">
        <v>20170</v>
      </c>
      <c r="B3151" s="25" t="s">
        <v>9675</v>
      </c>
      <c r="C3151" s="26" t="s">
        <v>3997</v>
      </c>
      <c r="D3151" s="26" t="s">
        <v>4008</v>
      </c>
      <c r="E3151" s="26" t="s">
        <v>9006</v>
      </c>
      <c r="F3151" s="48"/>
    </row>
    <row r="3152" ht="30" spans="1:6">
      <c r="A3152" s="26">
        <v>20171</v>
      </c>
      <c r="B3152" s="25" t="s">
        <v>9676</v>
      </c>
      <c r="C3152" s="26" t="s">
        <v>3997</v>
      </c>
      <c r="D3152" s="26" t="s">
        <v>4008</v>
      </c>
      <c r="E3152" s="26" t="s">
        <v>9677</v>
      </c>
      <c r="F3152" s="49"/>
    </row>
    <row r="3153" ht="30" spans="1:6">
      <c r="A3153" s="26">
        <v>20167</v>
      </c>
      <c r="B3153" s="25" t="s">
        <v>9678</v>
      </c>
      <c r="C3153" s="26" t="s">
        <v>3997</v>
      </c>
      <c r="D3153" s="26" t="s">
        <v>4008</v>
      </c>
      <c r="E3153" s="26" t="s">
        <v>7159</v>
      </c>
      <c r="F3153" s="48"/>
    </row>
    <row r="3154" ht="30" spans="1:6">
      <c r="A3154" s="26">
        <v>20168</v>
      </c>
      <c r="B3154" s="25" t="s">
        <v>9679</v>
      </c>
      <c r="C3154" s="26" t="s">
        <v>3997</v>
      </c>
      <c r="D3154" s="26" t="s">
        <v>4008</v>
      </c>
      <c r="E3154" s="26" t="s">
        <v>8349</v>
      </c>
      <c r="F3154" s="49"/>
    </row>
    <row r="3155" ht="30" spans="1:6">
      <c r="A3155" s="26">
        <v>20169</v>
      </c>
      <c r="B3155" s="25" t="s">
        <v>9680</v>
      </c>
      <c r="C3155" s="26" t="s">
        <v>3997</v>
      </c>
      <c r="D3155" s="26" t="s">
        <v>4008</v>
      </c>
      <c r="E3155" s="26" t="s">
        <v>6663</v>
      </c>
      <c r="F3155" s="48"/>
    </row>
    <row r="3156" ht="30" spans="1:6">
      <c r="A3156" s="26">
        <v>3899</v>
      </c>
      <c r="B3156" s="25" t="s">
        <v>9681</v>
      </c>
      <c r="C3156" s="26" t="s">
        <v>3997</v>
      </c>
      <c r="D3156" s="26" t="s">
        <v>3998</v>
      </c>
      <c r="E3156" s="26" t="s">
        <v>8397</v>
      </c>
      <c r="F3156" s="49"/>
    </row>
    <row r="3157" ht="30" spans="1:6">
      <c r="A3157" s="26">
        <v>38676</v>
      </c>
      <c r="B3157" s="25" t="s">
        <v>9682</v>
      </c>
      <c r="C3157" s="26" t="s">
        <v>3997</v>
      </c>
      <c r="D3157" s="26" t="s">
        <v>3998</v>
      </c>
      <c r="E3157" s="26" t="s">
        <v>7830</v>
      </c>
      <c r="F3157" s="48"/>
    </row>
    <row r="3158" ht="30" spans="1:6">
      <c r="A3158" s="26">
        <v>3897</v>
      </c>
      <c r="B3158" s="25" t="s">
        <v>9683</v>
      </c>
      <c r="C3158" s="26" t="s">
        <v>3997</v>
      </c>
      <c r="D3158" s="26" t="s">
        <v>3998</v>
      </c>
      <c r="E3158" s="26" t="s">
        <v>7737</v>
      </c>
      <c r="F3158" s="49"/>
    </row>
    <row r="3159" ht="30" spans="1:6">
      <c r="A3159" s="26">
        <v>3875</v>
      </c>
      <c r="B3159" s="25" t="s">
        <v>9684</v>
      </c>
      <c r="C3159" s="26" t="s">
        <v>3997</v>
      </c>
      <c r="D3159" s="26" t="s">
        <v>3998</v>
      </c>
      <c r="E3159" s="26" t="s">
        <v>8831</v>
      </c>
      <c r="F3159" s="48"/>
    </row>
    <row r="3160" ht="30" spans="1:6">
      <c r="A3160" s="26">
        <v>3898</v>
      </c>
      <c r="B3160" s="25" t="s">
        <v>9685</v>
      </c>
      <c r="C3160" s="26" t="s">
        <v>3997</v>
      </c>
      <c r="D3160" s="26" t="s">
        <v>3998</v>
      </c>
      <c r="E3160" s="26" t="s">
        <v>8189</v>
      </c>
      <c r="F3160" s="49"/>
    </row>
    <row r="3161" ht="30" spans="1:6">
      <c r="A3161" s="26">
        <v>3855</v>
      </c>
      <c r="B3161" s="25" t="s">
        <v>9686</v>
      </c>
      <c r="C3161" s="26" t="s">
        <v>3997</v>
      </c>
      <c r="D3161" s="26" t="s">
        <v>3998</v>
      </c>
      <c r="E3161" s="26" t="s">
        <v>4694</v>
      </c>
      <c r="F3161" s="48"/>
    </row>
    <row r="3162" ht="30" spans="1:6">
      <c r="A3162" s="26">
        <v>3874</v>
      </c>
      <c r="B3162" s="25" t="s">
        <v>9687</v>
      </c>
      <c r="C3162" s="26" t="s">
        <v>3997</v>
      </c>
      <c r="D3162" s="26" t="s">
        <v>3998</v>
      </c>
      <c r="E3162" s="26" t="s">
        <v>4153</v>
      </c>
      <c r="F3162" s="49"/>
    </row>
    <row r="3163" ht="30" spans="1:6">
      <c r="A3163" s="26">
        <v>3870</v>
      </c>
      <c r="B3163" s="25" t="s">
        <v>9688</v>
      </c>
      <c r="C3163" s="26" t="s">
        <v>3997</v>
      </c>
      <c r="D3163" s="26" t="s">
        <v>3998</v>
      </c>
      <c r="E3163" s="26" t="s">
        <v>4214</v>
      </c>
      <c r="F3163" s="48"/>
    </row>
    <row r="3164" ht="30" spans="1:6">
      <c r="A3164" s="26">
        <v>38678</v>
      </c>
      <c r="B3164" s="25" t="s">
        <v>9689</v>
      </c>
      <c r="C3164" s="26" t="s">
        <v>3997</v>
      </c>
      <c r="D3164" s="26" t="s">
        <v>3998</v>
      </c>
      <c r="E3164" s="26" t="s">
        <v>9690</v>
      </c>
      <c r="F3164" s="49"/>
    </row>
    <row r="3165" ht="30" spans="1:6">
      <c r="A3165" s="26">
        <v>3859</v>
      </c>
      <c r="B3165" s="25" t="s">
        <v>9691</v>
      </c>
      <c r="C3165" s="26" t="s">
        <v>3997</v>
      </c>
      <c r="D3165" s="26" t="s">
        <v>3998</v>
      </c>
      <c r="E3165" s="26" t="s">
        <v>4679</v>
      </c>
      <c r="F3165" s="48"/>
    </row>
    <row r="3166" ht="30" spans="1:6">
      <c r="A3166" s="26">
        <v>3856</v>
      </c>
      <c r="B3166" s="25" t="s">
        <v>9692</v>
      </c>
      <c r="C3166" s="26" t="s">
        <v>3997</v>
      </c>
      <c r="D3166" s="26" t="s">
        <v>3998</v>
      </c>
      <c r="E3166" s="26" t="s">
        <v>4681</v>
      </c>
      <c r="F3166" s="49"/>
    </row>
    <row r="3167" ht="30" spans="1:6">
      <c r="A3167" s="26">
        <v>3906</v>
      </c>
      <c r="B3167" s="25" t="s">
        <v>9693</v>
      </c>
      <c r="C3167" s="26" t="s">
        <v>3997</v>
      </c>
      <c r="D3167" s="26" t="s">
        <v>3998</v>
      </c>
      <c r="E3167" s="26" t="s">
        <v>9318</v>
      </c>
      <c r="F3167" s="48"/>
    </row>
    <row r="3168" ht="30" spans="1:6">
      <c r="A3168" s="26">
        <v>3860</v>
      </c>
      <c r="B3168" s="25" t="s">
        <v>9694</v>
      </c>
      <c r="C3168" s="26" t="s">
        <v>3997</v>
      </c>
      <c r="D3168" s="26" t="s">
        <v>3998</v>
      </c>
      <c r="E3168" s="26" t="s">
        <v>6848</v>
      </c>
      <c r="F3168" s="49"/>
    </row>
    <row r="3169" ht="30" spans="1:6">
      <c r="A3169" s="26">
        <v>3905</v>
      </c>
      <c r="B3169" s="25" t="s">
        <v>9695</v>
      </c>
      <c r="C3169" s="26" t="s">
        <v>3997</v>
      </c>
      <c r="D3169" s="26" t="s">
        <v>3998</v>
      </c>
      <c r="E3169" s="26" t="s">
        <v>9696</v>
      </c>
      <c r="F3169" s="48"/>
    </row>
    <row r="3170" ht="30" spans="1:6">
      <c r="A3170" s="26">
        <v>3871</v>
      </c>
      <c r="B3170" s="25" t="s">
        <v>9697</v>
      </c>
      <c r="C3170" s="26" t="s">
        <v>3997</v>
      </c>
      <c r="D3170" s="26" t="s">
        <v>3998</v>
      </c>
      <c r="E3170" s="26" t="s">
        <v>9698</v>
      </c>
      <c r="F3170" s="49"/>
    </row>
    <row r="3171" ht="30" spans="1:6">
      <c r="A3171" s="26">
        <v>37429</v>
      </c>
      <c r="B3171" s="25" t="s">
        <v>9699</v>
      </c>
      <c r="C3171" s="26" t="s">
        <v>3997</v>
      </c>
      <c r="D3171" s="26" t="s">
        <v>4008</v>
      </c>
      <c r="E3171" s="26" t="s">
        <v>9700</v>
      </c>
      <c r="F3171" s="48"/>
    </row>
    <row r="3172" ht="30" spans="1:6">
      <c r="A3172" s="26">
        <v>37426</v>
      </c>
      <c r="B3172" s="25" t="s">
        <v>9701</v>
      </c>
      <c r="C3172" s="26" t="s">
        <v>3997</v>
      </c>
      <c r="D3172" s="26" t="s">
        <v>4008</v>
      </c>
      <c r="E3172" s="26" t="s">
        <v>4178</v>
      </c>
      <c r="F3172" s="49"/>
    </row>
    <row r="3173" ht="30" spans="1:6">
      <c r="A3173" s="26">
        <v>37427</v>
      </c>
      <c r="B3173" s="25" t="s">
        <v>9702</v>
      </c>
      <c r="C3173" s="26" t="s">
        <v>3997</v>
      </c>
      <c r="D3173" s="26" t="s">
        <v>4008</v>
      </c>
      <c r="E3173" s="26" t="s">
        <v>9703</v>
      </c>
      <c r="F3173" s="48"/>
    </row>
    <row r="3174" ht="30" spans="1:6">
      <c r="A3174" s="26">
        <v>37424</v>
      </c>
      <c r="B3174" s="25" t="s">
        <v>9704</v>
      </c>
      <c r="C3174" s="26" t="s">
        <v>3997</v>
      </c>
      <c r="D3174" s="26" t="s">
        <v>4008</v>
      </c>
      <c r="E3174" s="26" t="s">
        <v>9705</v>
      </c>
      <c r="F3174" s="49"/>
    </row>
    <row r="3175" ht="30" spans="1:6">
      <c r="A3175" s="26">
        <v>37428</v>
      </c>
      <c r="B3175" s="25" t="s">
        <v>9706</v>
      </c>
      <c r="C3175" s="26" t="s">
        <v>3997</v>
      </c>
      <c r="D3175" s="26" t="s">
        <v>4008</v>
      </c>
      <c r="E3175" s="26" t="s">
        <v>9707</v>
      </c>
      <c r="F3175" s="48"/>
    </row>
    <row r="3176" ht="30" spans="1:6">
      <c r="A3176" s="26">
        <v>37425</v>
      </c>
      <c r="B3176" s="25" t="s">
        <v>9708</v>
      </c>
      <c r="C3176" s="26" t="s">
        <v>3997</v>
      </c>
      <c r="D3176" s="26" t="s">
        <v>4008</v>
      </c>
      <c r="E3176" s="26" t="s">
        <v>7075</v>
      </c>
      <c r="F3176" s="49"/>
    </row>
    <row r="3177" ht="60" spans="1:6">
      <c r="A3177" s="26">
        <v>11519</v>
      </c>
      <c r="B3177" s="25" t="s">
        <v>9709</v>
      </c>
      <c r="C3177" s="26" t="s">
        <v>4874</v>
      </c>
      <c r="D3177" s="26" t="s">
        <v>3998</v>
      </c>
      <c r="E3177" s="26" t="s">
        <v>9710</v>
      </c>
      <c r="F3177" s="48"/>
    </row>
    <row r="3178" ht="60" spans="1:6">
      <c r="A3178" s="26">
        <v>11520</v>
      </c>
      <c r="B3178" s="25" t="s">
        <v>9711</v>
      </c>
      <c r="C3178" s="26" t="s">
        <v>4874</v>
      </c>
      <c r="D3178" s="26" t="s">
        <v>3998</v>
      </c>
      <c r="E3178" s="26" t="s">
        <v>9712</v>
      </c>
      <c r="F3178" s="49"/>
    </row>
    <row r="3179" ht="45" spans="1:6">
      <c r="A3179" s="26">
        <v>11518</v>
      </c>
      <c r="B3179" s="25" t="s">
        <v>9713</v>
      </c>
      <c r="C3179" s="26" t="s">
        <v>4874</v>
      </c>
      <c r="D3179" s="26" t="s">
        <v>3998</v>
      </c>
      <c r="E3179" s="26" t="s">
        <v>9714</v>
      </c>
      <c r="F3179" s="48"/>
    </row>
    <row r="3180" ht="30" spans="1:6">
      <c r="A3180" s="26">
        <v>38473</v>
      </c>
      <c r="B3180" s="25" t="s">
        <v>9715</v>
      </c>
      <c r="C3180" s="26" t="s">
        <v>3997</v>
      </c>
      <c r="D3180" s="26" t="s">
        <v>3998</v>
      </c>
      <c r="E3180" s="26" t="s">
        <v>9716</v>
      </c>
      <c r="F3180" s="49"/>
    </row>
    <row r="3181" spans="1:6">
      <c r="A3181" s="26">
        <v>4244</v>
      </c>
      <c r="B3181" s="25" t="s">
        <v>9717</v>
      </c>
      <c r="C3181" s="26" t="s">
        <v>4011</v>
      </c>
      <c r="D3181" s="26" t="s">
        <v>3998</v>
      </c>
      <c r="E3181" s="26" t="s">
        <v>4299</v>
      </c>
      <c r="F3181" s="48"/>
    </row>
    <row r="3182" spans="1:6">
      <c r="A3182" s="26">
        <v>40977</v>
      </c>
      <c r="B3182" s="25" t="s">
        <v>9718</v>
      </c>
      <c r="C3182" s="26" t="s">
        <v>4356</v>
      </c>
      <c r="D3182" s="26" t="s">
        <v>3998</v>
      </c>
      <c r="E3182" s="26" t="s">
        <v>9719</v>
      </c>
      <c r="F3182" s="49"/>
    </row>
    <row r="3183" ht="30" spans="1:6">
      <c r="A3183" s="26">
        <v>4006</v>
      </c>
      <c r="B3183" s="25" t="s">
        <v>9720</v>
      </c>
      <c r="C3183" s="26" t="s">
        <v>4018</v>
      </c>
      <c r="D3183" s="26" t="s">
        <v>3998</v>
      </c>
      <c r="E3183" s="26" t="s">
        <v>9721</v>
      </c>
      <c r="F3183" s="48"/>
    </row>
    <row r="3184" ht="45" spans="1:6">
      <c r="A3184" s="26">
        <v>2742</v>
      </c>
      <c r="B3184" s="25" t="s">
        <v>9722</v>
      </c>
      <c r="C3184" s="26" t="s">
        <v>4111</v>
      </c>
      <c r="D3184" s="26" t="s">
        <v>3998</v>
      </c>
      <c r="E3184" s="26" t="s">
        <v>5388</v>
      </c>
      <c r="F3184" s="49"/>
    </row>
    <row r="3185" ht="45" spans="1:6">
      <c r="A3185" s="26">
        <v>2748</v>
      </c>
      <c r="B3185" s="25" t="s">
        <v>9723</v>
      </c>
      <c r="C3185" s="26" t="s">
        <v>4111</v>
      </c>
      <c r="D3185" s="26" t="s">
        <v>3998</v>
      </c>
      <c r="E3185" s="26" t="s">
        <v>8917</v>
      </c>
      <c r="F3185" s="48"/>
    </row>
    <row r="3186" ht="45" spans="1:6">
      <c r="A3186" s="26">
        <v>2736</v>
      </c>
      <c r="B3186" s="25" t="s">
        <v>9724</v>
      </c>
      <c r="C3186" s="26" t="s">
        <v>4111</v>
      </c>
      <c r="D3186" s="26" t="s">
        <v>3998</v>
      </c>
      <c r="E3186" s="26" t="s">
        <v>9725</v>
      </c>
      <c r="F3186" s="49"/>
    </row>
    <row r="3187" ht="45" spans="1:6">
      <c r="A3187" s="26">
        <v>2745</v>
      </c>
      <c r="B3187" s="25" t="s">
        <v>9726</v>
      </c>
      <c r="C3187" s="26" t="s">
        <v>4111</v>
      </c>
      <c r="D3187" s="26" t="s">
        <v>4019</v>
      </c>
      <c r="E3187" s="26" t="s">
        <v>8742</v>
      </c>
      <c r="F3187" s="48"/>
    </row>
    <row r="3188" ht="45" spans="1:6">
      <c r="A3188" s="26">
        <v>2751</v>
      </c>
      <c r="B3188" s="25" t="s">
        <v>9727</v>
      </c>
      <c r="C3188" s="26" t="s">
        <v>4111</v>
      </c>
      <c r="D3188" s="26" t="s">
        <v>3998</v>
      </c>
      <c r="E3188" s="26" t="s">
        <v>4076</v>
      </c>
      <c r="F3188" s="49"/>
    </row>
    <row r="3189" ht="45" spans="1:6">
      <c r="A3189" s="26">
        <v>14439</v>
      </c>
      <c r="B3189" s="25" t="s">
        <v>9728</v>
      </c>
      <c r="C3189" s="26" t="s">
        <v>4111</v>
      </c>
      <c r="D3189" s="26" t="s">
        <v>3998</v>
      </c>
      <c r="E3189" s="26" t="s">
        <v>9729</v>
      </c>
      <c r="F3189" s="48"/>
    </row>
    <row r="3190" ht="45" spans="1:6">
      <c r="A3190" s="26">
        <v>2731</v>
      </c>
      <c r="B3190" s="25" t="s">
        <v>9730</v>
      </c>
      <c r="C3190" s="26" t="s">
        <v>4111</v>
      </c>
      <c r="D3190" s="26" t="s">
        <v>4008</v>
      </c>
      <c r="E3190" s="26" t="s">
        <v>9731</v>
      </c>
      <c r="F3190" s="49"/>
    </row>
    <row r="3191" ht="45" spans="1:6">
      <c r="A3191" s="26">
        <v>21138</v>
      </c>
      <c r="B3191" s="25" t="s">
        <v>9732</v>
      </c>
      <c r="C3191" s="26" t="s">
        <v>4111</v>
      </c>
      <c r="D3191" s="26" t="s">
        <v>4008</v>
      </c>
      <c r="E3191" s="26" t="s">
        <v>6780</v>
      </c>
      <c r="F3191" s="48"/>
    </row>
    <row r="3192" ht="45" spans="1:6">
      <c r="A3192" s="26">
        <v>2747</v>
      </c>
      <c r="B3192" s="25" t="s">
        <v>9733</v>
      </c>
      <c r="C3192" s="26" t="s">
        <v>4111</v>
      </c>
      <c r="D3192" s="26" t="s">
        <v>4008</v>
      </c>
      <c r="E3192" s="26" t="s">
        <v>8921</v>
      </c>
      <c r="F3192" s="49"/>
    </row>
    <row r="3193" ht="45" spans="1:6">
      <c r="A3193" s="26">
        <v>4115</v>
      </c>
      <c r="B3193" s="25" t="s">
        <v>9734</v>
      </c>
      <c r="C3193" s="26" t="s">
        <v>4111</v>
      </c>
      <c r="D3193" s="26" t="s">
        <v>4008</v>
      </c>
      <c r="E3193" s="26" t="s">
        <v>9735</v>
      </c>
      <c r="F3193" s="48"/>
    </row>
    <row r="3194" ht="45" spans="1:6">
      <c r="A3194" s="26">
        <v>2729</v>
      </c>
      <c r="B3194" s="25" t="s">
        <v>9736</v>
      </c>
      <c r="C3194" s="26" t="s">
        <v>3997</v>
      </c>
      <c r="D3194" s="26" t="s">
        <v>4008</v>
      </c>
      <c r="E3194" s="26" t="s">
        <v>9737</v>
      </c>
      <c r="F3194" s="49"/>
    </row>
    <row r="3195" ht="45" spans="1:6">
      <c r="A3195" s="26">
        <v>4119</v>
      </c>
      <c r="B3195" s="25" t="s">
        <v>9738</v>
      </c>
      <c r="C3195" s="26" t="s">
        <v>4111</v>
      </c>
      <c r="D3195" s="26" t="s">
        <v>4008</v>
      </c>
      <c r="E3195" s="26" t="s">
        <v>6747</v>
      </c>
      <c r="F3195" s="48"/>
    </row>
    <row r="3196" ht="45" spans="1:6">
      <c r="A3196" s="26">
        <v>2794</v>
      </c>
      <c r="B3196" s="25" t="s">
        <v>9739</v>
      </c>
      <c r="C3196" s="26" t="s">
        <v>4111</v>
      </c>
      <c r="D3196" s="26" t="s">
        <v>4008</v>
      </c>
      <c r="E3196" s="26" t="s">
        <v>9740</v>
      </c>
      <c r="F3196" s="49"/>
    </row>
    <row r="3197" ht="45" spans="1:6">
      <c r="A3197" s="26">
        <v>2788</v>
      </c>
      <c r="B3197" s="25" t="s">
        <v>9741</v>
      </c>
      <c r="C3197" s="26" t="s">
        <v>4111</v>
      </c>
      <c r="D3197" s="26" t="s">
        <v>4008</v>
      </c>
      <c r="E3197" s="26" t="s">
        <v>9742</v>
      </c>
      <c r="F3197" s="48"/>
    </row>
    <row r="3198" ht="45" spans="1:6">
      <c r="A3198" s="26">
        <v>3989</v>
      </c>
      <c r="B3198" s="25" t="s">
        <v>9743</v>
      </c>
      <c r="C3198" s="26" t="s">
        <v>4018</v>
      </c>
      <c r="D3198" s="26" t="s">
        <v>3998</v>
      </c>
      <c r="E3198" s="26" t="s">
        <v>9744</v>
      </c>
      <c r="F3198" s="49"/>
    </row>
    <row r="3199" ht="45" spans="1:6">
      <c r="A3199" s="26">
        <v>3997</v>
      </c>
      <c r="B3199" s="25" t="s">
        <v>9745</v>
      </c>
      <c r="C3199" s="26" t="s">
        <v>4018</v>
      </c>
      <c r="D3199" s="26" t="s">
        <v>3998</v>
      </c>
      <c r="E3199" s="26" t="s">
        <v>9746</v>
      </c>
      <c r="F3199" s="48"/>
    </row>
    <row r="3200" ht="30" spans="1:6">
      <c r="A3200" s="26">
        <v>4004</v>
      </c>
      <c r="B3200" s="25" t="s">
        <v>9747</v>
      </c>
      <c r="C3200" s="26" t="s">
        <v>4018</v>
      </c>
      <c r="D3200" s="26" t="s">
        <v>4019</v>
      </c>
      <c r="E3200" s="26" t="s">
        <v>9748</v>
      </c>
      <c r="F3200" s="49"/>
    </row>
    <row r="3201" ht="30" spans="1:6">
      <c r="A3201" s="26">
        <v>11836</v>
      </c>
      <c r="B3201" s="25" t="s">
        <v>9749</v>
      </c>
      <c r="C3201" s="26" t="s">
        <v>4018</v>
      </c>
      <c r="D3201" s="26" t="s">
        <v>3998</v>
      </c>
      <c r="E3201" s="26" t="s">
        <v>9750</v>
      </c>
      <c r="F3201" s="48"/>
    </row>
    <row r="3202" ht="30" spans="1:6">
      <c r="A3202" s="26">
        <v>36151</v>
      </c>
      <c r="B3202" s="25" t="s">
        <v>9751</v>
      </c>
      <c r="C3202" s="26" t="s">
        <v>3997</v>
      </c>
      <c r="D3202" s="26" t="s">
        <v>3998</v>
      </c>
      <c r="E3202" s="26" t="s">
        <v>9752</v>
      </c>
      <c r="F3202" s="49"/>
    </row>
    <row r="3203" ht="30" spans="1:6">
      <c r="A3203" s="26">
        <v>37457</v>
      </c>
      <c r="B3203" s="25" t="s">
        <v>9753</v>
      </c>
      <c r="C3203" s="26" t="s">
        <v>4111</v>
      </c>
      <c r="D3203" s="26" t="s">
        <v>4008</v>
      </c>
      <c r="E3203" s="26" t="s">
        <v>4422</v>
      </c>
      <c r="F3203" s="48"/>
    </row>
    <row r="3204" ht="30" spans="1:6">
      <c r="A3204" s="26">
        <v>37456</v>
      </c>
      <c r="B3204" s="25" t="s">
        <v>9754</v>
      </c>
      <c r="C3204" s="26" t="s">
        <v>4111</v>
      </c>
      <c r="D3204" s="26" t="s">
        <v>4008</v>
      </c>
      <c r="E3204" s="26" t="s">
        <v>9755</v>
      </c>
      <c r="F3204" s="49"/>
    </row>
    <row r="3205" ht="45" spans="1:6">
      <c r="A3205" s="26">
        <v>37461</v>
      </c>
      <c r="B3205" s="25" t="s">
        <v>9756</v>
      </c>
      <c r="C3205" s="26" t="s">
        <v>4111</v>
      </c>
      <c r="D3205" s="26" t="s">
        <v>4008</v>
      </c>
      <c r="E3205" s="26" t="s">
        <v>5602</v>
      </c>
      <c r="F3205" s="48"/>
    </row>
    <row r="3206" ht="45" spans="1:6">
      <c r="A3206" s="26">
        <v>37460</v>
      </c>
      <c r="B3206" s="25" t="s">
        <v>9757</v>
      </c>
      <c r="C3206" s="26" t="s">
        <v>4111</v>
      </c>
      <c r="D3206" s="26" t="s">
        <v>4008</v>
      </c>
      <c r="E3206" s="26" t="s">
        <v>4657</v>
      </c>
      <c r="F3206" s="49"/>
    </row>
    <row r="3207" ht="30" spans="1:6">
      <c r="A3207" s="26">
        <v>37458</v>
      </c>
      <c r="B3207" s="25" t="s">
        <v>9758</v>
      </c>
      <c r="C3207" s="26" t="s">
        <v>4111</v>
      </c>
      <c r="D3207" s="26" t="s">
        <v>4008</v>
      </c>
      <c r="E3207" s="26" t="s">
        <v>9315</v>
      </c>
      <c r="F3207" s="48"/>
    </row>
    <row r="3208" ht="30" spans="1:6">
      <c r="A3208" s="26">
        <v>37454</v>
      </c>
      <c r="B3208" s="25" t="s">
        <v>9759</v>
      </c>
      <c r="C3208" s="26" t="s">
        <v>4111</v>
      </c>
      <c r="D3208" s="26" t="s">
        <v>4008</v>
      </c>
      <c r="E3208" s="26" t="s">
        <v>4760</v>
      </c>
      <c r="F3208" s="49"/>
    </row>
    <row r="3209" ht="30" spans="1:6">
      <c r="A3209" s="26">
        <v>37455</v>
      </c>
      <c r="B3209" s="25" t="s">
        <v>9760</v>
      </c>
      <c r="C3209" s="26" t="s">
        <v>4111</v>
      </c>
      <c r="D3209" s="26" t="s">
        <v>4008</v>
      </c>
      <c r="E3209" s="26" t="s">
        <v>4275</v>
      </c>
      <c r="F3209" s="48"/>
    </row>
    <row r="3210" ht="30" spans="1:6">
      <c r="A3210" s="26">
        <v>37459</v>
      </c>
      <c r="B3210" s="25" t="s">
        <v>9761</v>
      </c>
      <c r="C3210" s="26" t="s">
        <v>4111</v>
      </c>
      <c r="D3210" s="26" t="s">
        <v>4008</v>
      </c>
      <c r="E3210" s="26" t="s">
        <v>4475</v>
      </c>
      <c r="F3210" s="49"/>
    </row>
    <row r="3211" ht="60" spans="1:6">
      <c r="A3211" s="26">
        <v>21029</v>
      </c>
      <c r="B3211" s="25" t="s">
        <v>9762</v>
      </c>
      <c r="C3211" s="26" t="s">
        <v>3997</v>
      </c>
      <c r="D3211" s="26" t="s">
        <v>4019</v>
      </c>
      <c r="E3211" s="26" t="s">
        <v>9763</v>
      </c>
      <c r="F3211" s="48"/>
    </row>
    <row r="3212" ht="60" spans="1:6">
      <c r="A3212" s="26">
        <v>21030</v>
      </c>
      <c r="B3212" s="25" t="s">
        <v>9764</v>
      </c>
      <c r="C3212" s="26" t="s">
        <v>3997</v>
      </c>
      <c r="D3212" s="26" t="s">
        <v>3998</v>
      </c>
      <c r="E3212" s="26" t="s">
        <v>9765</v>
      </c>
      <c r="F3212" s="49"/>
    </row>
    <row r="3213" ht="60" spans="1:6">
      <c r="A3213" s="26">
        <v>21031</v>
      </c>
      <c r="B3213" s="25" t="s">
        <v>9766</v>
      </c>
      <c r="C3213" s="26" t="s">
        <v>3997</v>
      </c>
      <c r="D3213" s="26" t="s">
        <v>3998</v>
      </c>
      <c r="E3213" s="26" t="s">
        <v>9767</v>
      </c>
      <c r="F3213" s="48"/>
    </row>
    <row r="3214" ht="60" spans="1:6">
      <c r="A3214" s="26">
        <v>21032</v>
      </c>
      <c r="B3214" s="25" t="s">
        <v>9768</v>
      </c>
      <c r="C3214" s="26" t="s">
        <v>3997</v>
      </c>
      <c r="D3214" s="26" t="s">
        <v>3998</v>
      </c>
      <c r="E3214" s="26" t="s">
        <v>9769</v>
      </c>
      <c r="F3214" s="49"/>
    </row>
    <row r="3215" ht="60" spans="1:6">
      <c r="A3215" s="26">
        <v>37527</v>
      </c>
      <c r="B3215" s="25" t="s">
        <v>9770</v>
      </c>
      <c r="C3215" s="26" t="s">
        <v>3997</v>
      </c>
      <c r="D3215" s="26" t="s">
        <v>3998</v>
      </c>
      <c r="E3215" s="26" t="s">
        <v>9771</v>
      </c>
      <c r="F3215" s="48"/>
    </row>
    <row r="3216" ht="60" spans="1:6">
      <c r="A3216" s="26">
        <v>37528</v>
      </c>
      <c r="B3216" s="25" t="s">
        <v>9772</v>
      </c>
      <c r="C3216" s="26" t="s">
        <v>3997</v>
      </c>
      <c r="D3216" s="26" t="s">
        <v>3998</v>
      </c>
      <c r="E3216" s="26" t="s">
        <v>9773</v>
      </c>
      <c r="F3216" s="49"/>
    </row>
    <row r="3217" ht="60" spans="1:6">
      <c r="A3217" s="26">
        <v>37529</v>
      </c>
      <c r="B3217" s="25" t="s">
        <v>9774</v>
      </c>
      <c r="C3217" s="26" t="s">
        <v>3997</v>
      </c>
      <c r="D3217" s="26" t="s">
        <v>3998</v>
      </c>
      <c r="E3217" s="26" t="s">
        <v>9775</v>
      </c>
      <c r="F3217" s="48"/>
    </row>
    <row r="3218" ht="60" spans="1:6">
      <c r="A3218" s="26">
        <v>37530</v>
      </c>
      <c r="B3218" s="25" t="s">
        <v>9776</v>
      </c>
      <c r="C3218" s="26" t="s">
        <v>3997</v>
      </c>
      <c r="D3218" s="26" t="s">
        <v>3998</v>
      </c>
      <c r="E3218" s="26" t="s">
        <v>9777</v>
      </c>
      <c r="F3218" s="49"/>
    </row>
    <row r="3219" ht="60" spans="1:6">
      <c r="A3219" s="26">
        <v>21034</v>
      </c>
      <c r="B3219" s="25" t="s">
        <v>9778</v>
      </c>
      <c r="C3219" s="26" t="s">
        <v>3997</v>
      </c>
      <c r="D3219" s="26" t="s">
        <v>3998</v>
      </c>
      <c r="E3219" s="26" t="s">
        <v>9779</v>
      </c>
      <c r="F3219" s="48"/>
    </row>
    <row r="3220" ht="60" spans="1:6">
      <c r="A3220" s="26">
        <v>37531</v>
      </c>
      <c r="B3220" s="25" t="s">
        <v>9780</v>
      </c>
      <c r="C3220" s="26" t="s">
        <v>3997</v>
      </c>
      <c r="D3220" s="26" t="s">
        <v>3998</v>
      </c>
      <c r="E3220" s="26" t="s">
        <v>9781</v>
      </c>
      <c r="F3220" s="49"/>
    </row>
    <row r="3221" ht="60" spans="1:6">
      <c r="A3221" s="26">
        <v>21036</v>
      </c>
      <c r="B3221" s="25" t="s">
        <v>9782</v>
      </c>
      <c r="C3221" s="26" t="s">
        <v>3997</v>
      </c>
      <c r="D3221" s="26" t="s">
        <v>3998</v>
      </c>
      <c r="E3221" s="26" t="s">
        <v>9783</v>
      </c>
      <c r="F3221" s="48"/>
    </row>
    <row r="3222" ht="60" spans="1:6">
      <c r="A3222" s="26">
        <v>21037</v>
      </c>
      <c r="B3222" s="25" t="s">
        <v>9784</v>
      </c>
      <c r="C3222" s="26" t="s">
        <v>3997</v>
      </c>
      <c r="D3222" s="26" t="s">
        <v>3998</v>
      </c>
      <c r="E3222" s="26" t="s">
        <v>9785</v>
      </c>
      <c r="F3222" s="49"/>
    </row>
    <row r="3223" ht="60" spans="1:6">
      <c r="A3223" s="26">
        <v>20185</v>
      </c>
      <c r="B3223" s="25" t="s">
        <v>9786</v>
      </c>
      <c r="C3223" s="26" t="s">
        <v>4111</v>
      </c>
      <c r="D3223" s="26" t="s">
        <v>4008</v>
      </c>
      <c r="E3223" s="26" t="s">
        <v>4663</v>
      </c>
      <c r="F3223" s="48"/>
    </row>
    <row r="3224" ht="30" spans="1:6">
      <c r="A3224" s="26">
        <v>20260</v>
      </c>
      <c r="B3224" s="25" t="s">
        <v>9787</v>
      </c>
      <c r="C3224" s="26" t="s">
        <v>3997</v>
      </c>
      <c r="D3224" s="26" t="s">
        <v>4008</v>
      </c>
      <c r="E3224" s="26" t="s">
        <v>9788</v>
      </c>
      <c r="F3224" s="49"/>
    </row>
    <row r="3225" ht="60" spans="1:6">
      <c r="A3225" s="26">
        <v>42011</v>
      </c>
      <c r="B3225" s="25" t="s">
        <v>9789</v>
      </c>
      <c r="C3225" s="26" t="s">
        <v>3997</v>
      </c>
      <c r="D3225" s="26" t="s">
        <v>4008</v>
      </c>
      <c r="E3225" s="26" t="s">
        <v>9790</v>
      </c>
      <c r="F3225" s="48"/>
    </row>
    <row r="3226" ht="45" spans="1:6">
      <c r="A3226" s="26">
        <v>37523</v>
      </c>
      <c r="B3226" s="25" t="s">
        <v>9791</v>
      </c>
      <c r="C3226" s="26" t="s">
        <v>3997</v>
      </c>
      <c r="D3226" s="26" t="s">
        <v>4008</v>
      </c>
      <c r="E3226" s="26" t="s">
        <v>9792</v>
      </c>
      <c r="F3226" s="49"/>
    </row>
    <row r="3227" ht="45" spans="1:6">
      <c r="A3227" s="26">
        <v>37515</v>
      </c>
      <c r="B3227" s="25" t="s">
        <v>9793</v>
      </c>
      <c r="C3227" s="26" t="s">
        <v>3997</v>
      </c>
      <c r="D3227" s="26" t="s">
        <v>4008</v>
      </c>
      <c r="E3227" s="26" t="s">
        <v>9794</v>
      </c>
      <c r="F3227" s="48"/>
    </row>
    <row r="3228" ht="45" spans="1:6">
      <c r="A3228" s="26">
        <v>12899</v>
      </c>
      <c r="B3228" s="25" t="s">
        <v>9795</v>
      </c>
      <c r="C3228" s="26" t="s">
        <v>3997</v>
      </c>
      <c r="D3228" s="26" t="s">
        <v>4008</v>
      </c>
      <c r="E3228" s="26" t="s">
        <v>9796</v>
      </c>
      <c r="F3228" s="49"/>
    </row>
    <row r="3229" ht="45" spans="1:6">
      <c r="A3229" s="26">
        <v>12898</v>
      </c>
      <c r="B3229" s="25" t="s">
        <v>9797</v>
      </c>
      <c r="C3229" s="26" t="s">
        <v>3997</v>
      </c>
      <c r="D3229" s="26" t="s">
        <v>4008</v>
      </c>
      <c r="E3229" s="26" t="s">
        <v>9798</v>
      </c>
      <c r="F3229" s="48"/>
    </row>
    <row r="3230" ht="30" spans="1:6">
      <c r="A3230" s="26">
        <v>42528</v>
      </c>
      <c r="B3230" s="25" t="s">
        <v>9799</v>
      </c>
      <c r="C3230" s="26" t="s">
        <v>4007</v>
      </c>
      <c r="D3230" s="26" t="s">
        <v>3998</v>
      </c>
      <c r="E3230" s="26" t="s">
        <v>6364</v>
      </c>
      <c r="F3230" s="49"/>
    </row>
    <row r="3231" ht="30" spans="1:6">
      <c r="A3231" s="26">
        <v>39696</v>
      </c>
      <c r="B3231" s="25" t="s">
        <v>9800</v>
      </c>
      <c r="C3231" s="26" t="s">
        <v>4007</v>
      </c>
      <c r="D3231" s="26" t="s">
        <v>4019</v>
      </c>
      <c r="E3231" s="26" t="s">
        <v>6863</v>
      </c>
      <c r="F3231" s="48"/>
    </row>
    <row r="3232" ht="30" spans="1:6">
      <c r="A3232" s="26">
        <v>39700</v>
      </c>
      <c r="B3232" s="25" t="s">
        <v>9801</v>
      </c>
      <c r="C3232" s="26" t="s">
        <v>4007</v>
      </c>
      <c r="D3232" s="26" t="s">
        <v>4008</v>
      </c>
      <c r="E3232" s="26" t="s">
        <v>9802</v>
      </c>
      <c r="F3232" s="49"/>
    </row>
    <row r="3233" ht="45" spans="1:6">
      <c r="A3233" s="26">
        <v>11621</v>
      </c>
      <c r="B3233" s="25" t="s">
        <v>9803</v>
      </c>
      <c r="C3233" s="26" t="s">
        <v>4007</v>
      </c>
      <c r="D3233" s="26" t="s">
        <v>4008</v>
      </c>
      <c r="E3233" s="26" t="s">
        <v>9804</v>
      </c>
      <c r="F3233" s="48"/>
    </row>
    <row r="3234" ht="45" spans="1:6">
      <c r="A3234" s="26">
        <v>4014</v>
      </c>
      <c r="B3234" s="25" t="s">
        <v>9805</v>
      </c>
      <c r="C3234" s="26" t="s">
        <v>4007</v>
      </c>
      <c r="D3234" s="26" t="s">
        <v>4008</v>
      </c>
      <c r="E3234" s="26" t="s">
        <v>9806</v>
      </c>
      <c r="F3234" s="49"/>
    </row>
    <row r="3235" ht="45" spans="1:6">
      <c r="A3235" s="26">
        <v>4015</v>
      </c>
      <c r="B3235" s="25" t="s">
        <v>9807</v>
      </c>
      <c r="C3235" s="26" t="s">
        <v>4007</v>
      </c>
      <c r="D3235" s="26" t="s">
        <v>4008</v>
      </c>
      <c r="E3235" s="26" t="s">
        <v>6972</v>
      </c>
      <c r="F3235" s="48"/>
    </row>
    <row r="3236" ht="45" spans="1:6">
      <c r="A3236" s="26">
        <v>4017</v>
      </c>
      <c r="B3236" s="25" t="s">
        <v>9808</v>
      </c>
      <c r="C3236" s="26" t="s">
        <v>4007</v>
      </c>
      <c r="D3236" s="26" t="s">
        <v>4008</v>
      </c>
      <c r="E3236" s="26" t="s">
        <v>9809</v>
      </c>
      <c r="F3236" s="49"/>
    </row>
    <row r="3237" ht="45" spans="1:6">
      <c r="A3237" s="26">
        <v>4016</v>
      </c>
      <c r="B3237" s="25" t="s">
        <v>9810</v>
      </c>
      <c r="C3237" s="26" t="s">
        <v>4007</v>
      </c>
      <c r="D3237" s="26" t="s">
        <v>4008</v>
      </c>
      <c r="E3237" s="26" t="s">
        <v>9811</v>
      </c>
      <c r="F3237" s="48"/>
    </row>
    <row r="3238" spans="1:6">
      <c r="A3238" s="26">
        <v>39699</v>
      </c>
      <c r="B3238" s="25" t="s">
        <v>9812</v>
      </c>
      <c r="C3238" s="26" t="s">
        <v>4007</v>
      </c>
      <c r="D3238" s="26" t="s">
        <v>3998</v>
      </c>
      <c r="E3238" s="26" t="s">
        <v>9813</v>
      </c>
      <c r="F3238" s="49"/>
    </row>
    <row r="3239" ht="30" spans="1:6">
      <c r="A3239" s="26">
        <v>38544</v>
      </c>
      <c r="B3239" s="25" t="s">
        <v>9814</v>
      </c>
      <c r="C3239" s="26" t="s">
        <v>4007</v>
      </c>
      <c r="D3239" s="26" t="s">
        <v>4008</v>
      </c>
      <c r="E3239" s="26" t="s">
        <v>9426</v>
      </c>
      <c r="F3239" s="48"/>
    </row>
    <row r="3240" ht="30" spans="1:6">
      <c r="A3240" s="26">
        <v>38545</v>
      </c>
      <c r="B3240" s="25" t="s">
        <v>9815</v>
      </c>
      <c r="C3240" s="26" t="s">
        <v>4007</v>
      </c>
      <c r="D3240" s="26" t="s">
        <v>4008</v>
      </c>
      <c r="E3240" s="26" t="s">
        <v>9816</v>
      </c>
      <c r="F3240" s="49"/>
    </row>
    <row r="3241" ht="45" spans="1:6">
      <c r="A3241" s="26">
        <v>42527</v>
      </c>
      <c r="B3241" s="25" t="s">
        <v>9817</v>
      </c>
      <c r="C3241" s="26" t="s">
        <v>4007</v>
      </c>
      <c r="D3241" s="26" t="s">
        <v>3998</v>
      </c>
      <c r="E3241" s="26" t="s">
        <v>9818</v>
      </c>
      <c r="F3241" s="48"/>
    </row>
    <row r="3242" ht="45" spans="1:6">
      <c r="A3242" s="26">
        <v>39323</v>
      </c>
      <c r="B3242" s="25" t="s">
        <v>9819</v>
      </c>
      <c r="C3242" s="26" t="s">
        <v>4007</v>
      </c>
      <c r="D3242" s="26" t="s">
        <v>4008</v>
      </c>
      <c r="E3242" s="26" t="s">
        <v>9820</v>
      </c>
      <c r="F3242" s="49"/>
    </row>
    <row r="3243" ht="75" spans="1:6">
      <c r="A3243" s="26">
        <v>626</v>
      </c>
      <c r="B3243" s="25" t="s">
        <v>9821</v>
      </c>
      <c r="C3243" s="26" t="s">
        <v>4118</v>
      </c>
      <c r="D3243" s="26" t="s">
        <v>4019</v>
      </c>
      <c r="E3243" s="26" t="s">
        <v>9822</v>
      </c>
      <c r="F3243" s="48"/>
    </row>
    <row r="3244" ht="30" spans="1:6">
      <c r="A3244" s="26">
        <v>25860</v>
      </c>
      <c r="B3244" s="25" t="s">
        <v>9823</v>
      </c>
      <c r="C3244" s="26" t="s">
        <v>4007</v>
      </c>
      <c r="D3244" s="26" t="s">
        <v>4008</v>
      </c>
      <c r="E3244" s="26" t="s">
        <v>9824</v>
      </c>
      <c r="F3244" s="49"/>
    </row>
    <row r="3245" ht="30" spans="1:6">
      <c r="A3245" s="26">
        <v>25861</v>
      </c>
      <c r="B3245" s="25" t="s">
        <v>9825</v>
      </c>
      <c r="C3245" s="26" t="s">
        <v>4007</v>
      </c>
      <c r="D3245" s="26" t="s">
        <v>4008</v>
      </c>
      <c r="E3245" s="26" t="s">
        <v>7265</v>
      </c>
      <c r="F3245" s="48"/>
    </row>
    <row r="3246" ht="30" spans="1:6">
      <c r="A3246" s="26">
        <v>25862</v>
      </c>
      <c r="B3246" s="25" t="s">
        <v>9826</v>
      </c>
      <c r="C3246" s="26" t="s">
        <v>4007</v>
      </c>
      <c r="D3246" s="26" t="s">
        <v>4008</v>
      </c>
      <c r="E3246" s="26" t="s">
        <v>9827</v>
      </c>
      <c r="F3246" s="49"/>
    </row>
    <row r="3247" ht="30" spans="1:6">
      <c r="A3247" s="26">
        <v>25863</v>
      </c>
      <c r="B3247" s="25" t="s">
        <v>9828</v>
      </c>
      <c r="C3247" s="26" t="s">
        <v>4007</v>
      </c>
      <c r="D3247" s="26" t="s">
        <v>4008</v>
      </c>
      <c r="E3247" s="26" t="s">
        <v>9829</v>
      </c>
      <c r="F3247" s="48"/>
    </row>
    <row r="3248" ht="30" spans="1:6">
      <c r="A3248" s="26">
        <v>25864</v>
      </c>
      <c r="B3248" s="25" t="s">
        <v>9830</v>
      </c>
      <c r="C3248" s="26" t="s">
        <v>4007</v>
      </c>
      <c r="D3248" s="26" t="s">
        <v>4008</v>
      </c>
      <c r="E3248" s="26" t="s">
        <v>9831</v>
      </c>
      <c r="F3248" s="49"/>
    </row>
    <row r="3249" ht="30" spans="1:6">
      <c r="A3249" s="26">
        <v>25865</v>
      </c>
      <c r="B3249" s="25" t="s">
        <v>9832</v>
      </c>
      <c r="C3249" s="26" t="s">
        <v>4007</v>
      </c>
      <c r="D3249" s="26" t="s">
        <v>4008</v>
      </c>
      <c r="E3249" s="26" t="s">
        <v>9215</v>
      </c>
      <c r="F3249" s="48"/>
    </row>
    <row r="3250" ht="30" spans="1:6">
      <c r="A3250" s="26">
        <v>25866</v>
      </c>
      <c r="B3250" s="25" t="s">
        <v>9833</v>
      </c>
      <c r="C3250" s="26" t="s">
        <v>4007</v>
      </c>
      <c r="D3250" s="26" t="s">
        <v>4008</v>
      </c>
      <c r="E3250" s="26" t="s">
        <v>5093</v>
      </c>
      <c r="F3250" s="49"/>
    </row>
    <row r="3251" ht="45" spans="1:6">
      <c r="A3251" s="26">
        <v>25868</v>
      </c>
      <c r="B3251" s="25" t="s">
        <v>9834</v>
      </c>
      <c r="C3251" s="26" t="s">
        <v>4007</v>
      </c>
      <c r="D3251" s="26" t="s">
        <v>4008</v>
      </c>
      <c r="E3251" s="26" t="s">
        <v>9835</v>
      </c>
      <c r="F3251" s="48"/>
    </row>
    <row r="3252" ht="45" spans="1:6">
      <c r="A3252" s="26">
        <v>25869</v>
      </c>
      <c r="B3252" s="25" t="s">
        <v>9836</v>
      </c>
      <c r="C3252" s="26" t="s">
        <v>4007</v>
      </c>
      <c r="D3252" s="26" t="s">
        <v>4008</v>
      </c>
      <c r="E3252" s="26" t="s">
        <v>9503</v>
      </c>
      <c r="F3252" s="49"/>
    </row>
    <row r="3253" ht="45" spans="1:6">
      <c r="A3253" s="26">
        <v>25870</v>
      </c>
      <c r="B3253" s="25" t="s">
        <v>9837</v>
      </c>
      <c r="C3253" s="26" t="s">
        <v>4007</v>
      </c>
      <c r="D3253" s="26" t="s">
        <v>4008</v>
      </c>
      <c r="E3253" s="26" t="s">
        <v>9838</v>
      </c>
      <c r="F3253" s="48"/>
    </row>
    <row r="3254" ht="45" spans="1:6">
      <c r="A3254" s="26">
        <v>25871</v>
      </c>
      <c r="B3254" s="25" t="s">
        <v>9839</v>
      </c>
      <c r="C3254" s="26" t="s">
        <v>4007</v>
      </c>
      <c r="D3254" s="26" t="s">
        <v>4008</v>
      </c>
      <c r="E3254" s="26" t="s">
        <v>4710</v>
      </c>
      <c r="F3254" s="49"/>
    </row>
    <row r="3255" ht="45" spans="1:6">
      <c r="A3255" s="26">
        <v>25867</v>
      </c>
      <c r="B3255" s="25" t="s">
        <v>9840</v>
      </c>
      <c r="C3255" s="26" t="s">
        <v>4007</v>
      </c>
      <c r="D3255" s="26" t="s">
        <v>4008</v>
      </c>
      <c r="E3255" s="26" t="s">
        <v>5624</v>
      </c>
      <c r="F3255" s="48"/>
    </row>
    <row r="3256" ht="45" spans="1:6">
      <c r="A3256" s="26">
        <v>25872</v>
      </c>
      <c r="B3256" s="25" t="s">
        <v>9841</v>
      </c>
      <c r="C3256" s="26" t="s">
        <v>4007</v>
      </c>
      <c r="D3256" s="26" t="s">
        <v>4008</v>
      </c>
      <c r="E3256" s="26" t="s">
        <v>9842</v>
      </c>
      <c r="F3256" s="49"/>
    </row>
    <row r="3257" ht="45" spans="1:6">
      <c r="A3257" s="26">
        <v>25873</v>
      </c>
      <c r="B3257" s="25" t="s">
        <v>9843</v>
      </c>
      <c r="C3257" s="26" t="s">
        <v>4007</v>
      </c>
      <c r="D3257" s="26" t="s">
        <v>4008</v>
      </c>
      <c r="E3257" s="26" t="s">
        <v>9844</v>
      </c>
      <c r="F3257" s="48"/>
    </row>
    <row r="3258" ht="45" spans="1:6">
      <c r="A3258" s="26">
        <v>40637</v>
      </c>
      <c r="B3258" s="25" t="s">
        <v>9845</v>
      </c>
      <c r="C3258" s="26" t="s">
        <v>3997</v>
      </c>
      <c r="D3258" s="26" t="s">
        <v>4008</v>
      </c>
      <c r="E3258" s="26" t="s">
        <v>9846</v>
      </c>
      <c r="F3258" s="49"/>
    </row>
    <row r="3259" ht="45" spans="1:6">
      <c r="A3259" s="26">
        <v>13836</v>
      </c>
      <c r="B3259" s="25" t="s">
        <v>9847</v>
      </c>
      <c r="C3259" s="26" t="s">
        <v>3997</v>
      </c>
      <c r="D3259" s="26" t="s">
        <v>4008</v>
      </c>
      <c r="E3259" s="26" t="s">
        <v>9848</v>
      </c>
      <c r="F3259" s="48"/>
    </row>
    <row r="3260" ht="75" spans="1:6">
      <c r="A3260" s="26">
        <v>14534</v>
      </c>
      <c r="B3260" s="25" t="s">
        <v>9849</v>
      </c>
      <c r="C3260" s="26" t="s">
        <v>3997</v>
      </c>
      <c r="D3260" s="26" t="s">
        <v>4008</v>
      </c>
      <c r="E3260" s="26" t="s">
        <v>9850</v>
      </c>
      <c r="F3260" s="49"/>
    </row>
    <row r="3261" ht="45" spans="1:6">
      <c r="A3261" s="26">
        <v>14619</v>
      </c>
      <c r="B3261" s="25" t="s">
        <v>9851</v>
      </c>
      <c r="C3261" s="26" t="s">
        <v>3997</v>
      </c>
      <c r="D3261" s="26" t="s">
        <v>3998</v>
      </c>
      <c r="E3261" s="26" t="s">
        <v>9852</v>
      </c>
      <c r="F3261" s="48"/>
    </row>
    <row r="3262" ht="75" spans="1:6">
      <c r="A3262" s="26">
        <v>14535</v>
      </c>
      <c r="B3262" s="25" t="s">
        <v>9853</v>
      </c>
      <c r="C3262" s="26" t="s">
        <v>3997</v>
      </c>
      <c r="D3262" s="26" t="s">
        <v>4008</v>
      </c>
      <c r="E3262" s="26" t="s">
        <v>9854</v>
      </c>
      <c r="F3262" s="49"/>
    </row>
    <row r="3263" ht="120" spans="1:6">
      <c r="A3263" s="26">
        <v>39813</v>
      </c>
      <c r="B3263" s="25" t="s">
        <v>9855</v>
      </c>
      <c r="C3263" s="26" t="s">
        <v>3997</v>
      </c>
      <c r="D3263" s="26" t="s">
        <v>4008</v>
      </c>
      <c r="E3263" s="26" t="s">
        <v>9856</v>
      </c>
      <c r="F3263" s="48"/>
    </row>
    <row r="3264" spans="1:6">
      <c r="A3264" s="26">
        <v>12868</v>
      </c>
      <c r="B3264" s="25" t="s">
        <v>9857</v>
      </c>
      <c r="C3264" s="26" t="s">
        <v>4011</v>
      </c>
      <c r="D3264" s="26" t="s">
        <v>3998</v>
      </c>
      <c r="E3264" s="26" t="s">
        <v>6404</v>
      </c>
      <c r="F3264" s="49"/>
    </row>
    <row r="3265" spans="1:6">
      <c r="A3265" s="26">
        <v>40916</v>
      </c>
      <c r="B3265" s="25" t="s">
        <v>9858</v>
      </c>
      <c r="C3265" s="26" t="s">
        <v>4356</v>
      </c>
      <c r="D3265" s="26" t="s">
        <v>3998</v>
      </c>
      <c r="E3265" s="26" t="s">
        <v>9859</v>
      </c>
      <c r="F3265" s="48"/>
    </row>
    <row r="3266" spans="1:6">
      <c r="A3266" s="26">
        <v>4755</v>
      </c>
      <c r="B3266" s="25" t="s">
        <v>9860</v>
      </c>
      <c r="C3266" s="26" t="s">
        <v>4011</v>
      </c>
      <c r="D3266" s="26" t="s">
        <v>3998</v>
      </c>
      <c r="E3266" s="26" t="s">
        <v>7683</v>
      </c>
      <c r="F3266" s="49"/>
    </row>
    <row r="3267" spans="1:6">
      <c r="A3267" s="26">
        <v>41067</v>
      </c>
      <c r="B3267" s="25" t="s">
        <v>9861</v>
      </c>
      <c r="C3267" s="26" t="s">
        <v>4356</v>
      </c>
      <c r="D3267" s="26" t="s">
        <v>3998</v>
      </c>
      <c r="E3267" s="26" t="s">
        <v>9862</v>
      </c>
      <c r="F3267" s="48"/>
    </row>
    <row r="3268" spans="1:6">
      <c r="A3268" s="26">
        <v>38463</v>
      </c>
      <c r="B3268" s="25" t="s">
        <v>9863</v>
      </c>
      <c r="C3268" s="26" t="s">
        <v>3997</v>
      </c>
      <c r="D3268" s="26" t="s">
        <v>3998</v>
      </c>
      <c r="E3268" s="26" t="s">
        <v>9864</v>
      </c>
      <c r="F3268" s="49"/>
    </row>
    <row r="3269" ht="60" spans="1:6">
      <c r="A3269" s="26">
        <v>40703</v>
      </c>
      <c r="B3269" s="25" t="s">
        <v>9865</v>
      </c>
      <c r="C3269" s="26" t="s">
        <v>3997</v>
      </c>
      <c r="D3269" s="26" t="s">
        <v>4019</v>
      </c>
      <c r="E3269" s="26" t="s">
        <v>9866</v>
      </c>
      <c r="F3269" s="48"/>
    </row>
    <row r="3270" ht="30" spans="1:6">
      <c r="A3270" s="26">
        <v>14531</v>
      </c>
      <c r="B3270" s="25" t="s">
        <v>9867</v>
      </c>
      <c r="C3270" s="26" t="s">
        <v>3997</v>
      </c>
      <c r="D3270" s="26" t="s">
        <v>3998</v>
      </c>
      <c r="E3270" s="26" t="s">
        <v>9868</v>
      </c>
      <c r="F3270" s="49"/>
    </row>
    <row r="3271" ht="30" spans="1:6">
      <c r="A3271" s="26">
        <v>36533</v>
      </c>
      <c r="B3271" s="25" t="s">
        <v>9869</v>
      </c>
      <c r="C3271" s="26" t="s">
        <v>3997</v>
      </c>
      <c r="D3271" s="26" t="s">
        <v>3998</v>
      </c>
      <c r="E3271" s="26" t="s">
        <v>9870</v>
      </c>
      <c r="F3271" s="48"/>
    </row>
    <row r="3272" ht="30" spans="1:6">
      <c r="A3272" s="26">
        <v>11616</v>
      </c>
      <c r="B3272" s="25" t="s">
        <v>9871</v>
      </c>
      <c r="C3272" s="26" t="s">
        <v>3997</v>
      </c>
      <c r="D3272" s="26" t="s">
        <v>3998</v>
      </c>
      <c r="E3272" s="26" t="s">
        <v>9872</v>
      </c>
      <c r="F3272" s="49"/>
    </row>
    <row r="3273" ht="30" spans="1:6">
      <c r="A3273" s="26">
        <v>41898</v>
      </c>
      <c r="B3273" s="25" t="s">
        <v>9873</v>
      </c>
      <c r="C3273" s="26" t="s">
        <v>3997</v>
      </c>
      <c r="D3273" s="26" t="s">
        <v>3998</v>
      </c>
      <c r="E3273" s="26" t="s">
        <v>9874</v>
      </c>
      <c r="F3273" s="48"/>
    </row>
    <row r="3274" ht="45" spans="1:6">
      <c r="A3274" s="26">
        <v>13447</v>
      </c>
      <c r="B3274" s="25" t="s">
        <v>9875</v>
      </c>
      <c r="C3274" s="26" t="s">
        <v>3997</v>
      </c>
      <c r="D3274" s="26" t="s">
        <v>3998</v>
      </c>
      <c r="E3274" s="26" t="s">
        <v>9876</v>
      </c>
      <c r="F3274" s="49"/>
    </row>
    <row r="3275" ht="30" spans="1:6">
      <c r="A3275" s="26">
        <v>14529</v>
      </c>
      <c r="B3275" s="25" t="s">
        <v>9877</v>
      </c>
      <c r="C3275" s="26" t="s">
        <v>3997</v>
      </c>
      <c r="D3275" s="26" t="s">
        <v>3998</v>
      </c>
      <c r="E3275" s="26" t="s">
        <v>9878</v>
      </c>
      <c r="F3275" s="48"/>
    </row>
    <row r="3276" ht="30" spans="1:6">
      <c r="A3276" s="26">
        <v>10747</v>
      </c>
      <c r="B3276" s="25" t="s">
        <v>9879</v>
      </c>
      <c r="C3276" s="26" t="s">
        <v>3997</v>
      </c>
      <c r="D3276" s="26" t="s">
        <v>3998</v>
      </c>
      <c r="E3276" s="26" t="s">
        <v>9880</v>
      </c>
      <c r="F3276" s="49"/>
    </row>
    <row r="3277" ht="45" spans="1:6">
      <c r="A3277" s="26">
        <v>36141</v>
      </c>
      <c r="B3277" s="25" t="s">
        <v>9881</v>
      </c>
      <c r="C3277" s="26" t="s">
        <v>3997</v>
      </c>
      <c r="D3277" s="26" t="s">
        <v>3998</v>
      </c>
      <c r="E3277" s="26" t="s">
        <v>7041</v>
      </c>
      <c r="F3277" s="48"/>
    </row>
    <row r="3278" spans="1:6">
      <c r="A3278" s="26">
        <v>4053</v>
      </c>
      <c r="B3278" s="25" t="s">
        <v>9882</v>
      </c>
      <c r="C3278" s="26" t="s">
        <v>8276</v>
      </c>
      <c r="D3278" s="26" t="s">
        <v>3998</v>
      </c>
      <c r="E3278" s="26" t="s">
        <v>9883</v>
      </c>
      <c r="F3278" s="49"/>
    </row>
    <row r="3279" spans="1:6">
      <c r="A3279" s="26">
        <v>4052</v>
      </c>
      <c r="B3279" s="25" t="s">
        <v>1772</v>
      </c>
      <c r="C3279" s="26" t="s">
        <v>4332</v>
      </c>
      <c r="D3279" s="26" t="s">
        <v>3998</v>
      </c>
      <c r="E3279" s="26" t="s">
        <v>9884</v>
      </c>
      <c r="F3279" s="48"/>
    </row>
    <row r="3280" ht="30" spans="1:6">
      <c r="A3280" s="26">
        <v>4056</v>
      </c>
      <c r="B3280" s="25" t="s">
        <v>9885</v>
      </c>
      <c r="C3280" s="26" t="s">
        <v>8276</v>
      </c>
      <c r="D3280" s="26" t="s">
        <v>3998</v>
      </c>
      <c r="E3280" s="26" t="s">
        <v>9886</v>
      </c>
      <c r="F3280" s="49"/>
    </row>
    <row r="3281" spans="1:6">
      <c r="A3281" s="26">
        <v>4051</v>
      </c>
      <c r="B3281" s="25" t="s">
        <v>9887</v>
      </c>
      <c r="C3281" s="26" t="s">
        <v>4332</v>
      </c>
      <c r="D3281" s="26" t="s">
        <v>3998</v>
      </c>
      <c r="E3281" s="26" t="s">
        <v>9888</v>
      </c>
      <c r="F3281" s="48"/>
    </row>
    <row r="3282" spans="1:6">
      <c r="A3282" s="26">
        <v>4048</v>
      </c>
      <c r="B3282" s="25" t="s">
        <v>9887</v>
      </c>
      <c r="C3282" s="26" t="s">
        <v>4121</v>
      </c>
      <c r="D3282" s="26" t="s">
        <v>3998</v>
      </c>
      <c r="E3282" s="26" t="s">
        <v>4164</v>
      </c>
      <c r="F3282" s="49"/>
    </row>
    <row r="3283" spans="1:6">
      <c r="A3283" s="26">
        <v>4047</v>
      </c>
      <c r="B3283" s="25" t="s">
        <v>9887</v>
      </c>
      <c r="C3283" s="26" t="s">
        <v>8276</v>
      </c>
      <c r="D3283" s="26" t="s">
        <v>4019</v>
      </c>
      <c r="E3283" s="26" t="s">
        <v>9889</v>
      </c>
      <c r="F3283" s="48"/>
    </row>
    <row r="3284" ht="60" spans="1:6">
      <c r="A3284" s="26">
        <v>39434</v>
      </c>
      <c r="B3284" s="25" t="s">
        <v>9890</v>
      </c>
      <c r="C3284" s="26" t="s">
        <v>4118</v>
      </c>
      <c r="D3284" s="26" t="s">
        <v>3998</v>
      </c>
      <c r="E3284" s="26" t="s">
        <v>9891</v>
      </c>
      <c r="F3284" s="49"/>
    </row>
    <row r="3285" ht="45" spans="1:6">
      <c r="A3285" s="26">
        <v>39433</v>
      </c>
      <c r="B3285" s="25" t="s">
        <v>9892</v>
      </c>
      <c r="C3285" s="26" t="s">
        <v>4118</v>
      </c>
      <c r="D3285" s="26" t="s">
        <v>3998</v>
      </c>
      <c r="E3285" s="26" t="s">
        <v>9893</v>
      </c>
      <c r="F3285" s="48"/>
    </row>
    <row r="3286" ht="30" spans="1:6">
      <c r="A3286" s="26">
        <v>4049</v>
      </c>
      <c r="B3286" s="25" t="s">
        <v>9894</v>
      </c>
      <c r="C3286" s="26" t="s">
        <v>4121</v>
      </c>
      <c r="D3286" s="26" t="s">
        <v>3998</v>
      </c>
      <c r="E3286" s="26" t="s">
        <v>9895</v>
      </c>
      <c r="F3286" s="49"/>
    </row>
    <row r="3287" spans="1:6">
      <c r="A3287" s="26">
        <v>38120</v>
      </c>
      <c r="B3287" s="25" t="s">
        <v>9896</v>
      </c>
      <c r="C3287" s="26" t="s">
        <v>4118</v>
      </c>
      <c r="D3287" s="26" t="s">
        <v>3998</v>
      </c>
      <c r="E3287" s="26" t="s">
        <v>5496</v>
      </c>
      <c r="F3287" s="48"/>
    </row>
    <row r="3288" ht="30" spans="1:6">
      <c r="A3288" s="26">
        <v>38877</v>
      </c>
      <c r="B3288" s="25" t="s">
        <v>9897</v>
      </c>
      <c r="C3288" s="26" t="s">
        <v>4118</v>
      </c>
      <c r="D3288" s="26" t="s">
        <v>3998</v>
      </c>
      <c r="E3288" s="26" t="s">
        <v>6186</v>
      </c>
      <c r="F3288" s="49"/>
    </row>
    <row r="3289" ht="45" spans="1:6">
      <c r="A3289" s="26">
        <v>34546</v>
      </c>
      <c r="B3289" s="25" t="s">
        <v>9898</v>
      </c>
      <c r="C3289" s="26" t="s">
        <v>4118</v>
      </c>
      <c r="D3289" s="26" t="s">
        <v>3998</v>
      </c>
      <c r="E3289" s="26" t="s">
        <v>9899</v>
      </c>
      <c r="F3289" s="48"/>
    </row>
    <row r="3290" spans="1:6">
      <c r="A3290" s="26">
        <v>10498</v>
      </c>
      <c r="B3290" s="25" t="s">
        <v>1750</v>
      </c>
      <c r="C3290" s="26" t="s">
        <v>4118</v>
      </c>
      <c r="D3290" s="26" t="s">
        <v>3998</v>
      </c>
      <c r="E3290" s="26" t="s">
        <v>9900</v>
      </c>
      <c r="F3290" s="49"/>
    </row>
    <row r="3291" spans="1:6">
      <c r="A3291" s="26">
        <v>4823</v>
      </c>
      <c r="B3291" s="25" t="s">
        <v>9901</v>
      </c>
      <c r="C3291" s="26" t="s">
        <v>4118</v>
      </c>
      <c r="D3291" s="26" t="s">
        <v>3998</v>
      </c>
      <c r="E3291" s="26" t="s">
        <v>9902</v>
      </c>
      <c r="F3291" s="48"/>
    </row>
    <row r="3292" ht="30" spans="1:6">
      <c r="A3292" s="26">
        <v>12357</v>
      </c>
      <c r="B3292" s="25" t="s">
        <v>9903</v>
      </c>
      <c r="C3292" s="26" t="s">
        <v>3997</v>
      </c>
      <c r="D3292" s="26" t="s">
        <v>3998</v>
      </c>
      <c r="E3292" s="26" t="s">
        <v>9904</v>
      </c>
      <c r="F3292" s="49"/>
    </row>
    <row r="3293" ht="30" spans="1:6">
      <c r="A3293" s="26">
        <v>12358</v>
      </c>
      <c r="B3293" s="25" t="s">
        <v>9905</v>
      </c>
      <c r="C3293" s="26" t="s">
        <v>3997</v>
      </c>
      <c r="D3293" s="26" t="s">
        <v>3998</v>
      </c>
      <c r="E3293" s="26" t="s">
        <v>9906</v>
      </c>
      <c r="F3293" s="48"/>
    </row>
    <row r="3294" ht="45" spans="1:6">
      <c r="A3294" s="26">
        <v>11079</v>
      </c>
      <c r="B3294" s="25" t="s">
        <v>9907</v>
      </c>
      <c r="C3294" s="26" t="s">
        <v>4018</v>
      </c>
      <c r="D3294" s="26" t="s">
        <v>3998</v>
      </c>
      <c r="E3294" s="26" t="s">
        <v>9908</v>
      </c>
      <c r="F3294" s="49"/>
    </row>
    <row r="3295" ht="45" spans="1:6">
      <c r="A3295" s="26">
        <v>11082</v>
      </c>
      <c r="B3295" s="25" t="s">
        <v>9909</v>
      </c>
      <c r="C3295" s="26" t="s">
        <v>4018</v>
      </c>
      <c r="D3295" s="26" t="s">
        <v>3998</v>
      </c>
      <c r="E3295" s="26" t="s">
        <v>9910</v>
      </c>
      <c r="F3295" s="48"/>
    </row>
    <row r="3296" spans="1:6">
      <c r="A3296" s="26">
        <v>4058</v>
      </c>
      <c r="B3296" s="25" t="s">
        <v>9911</v>
      </c>
      <c r="C3296" s="26" t="s">
        <v>4011</v>
      </c>
      <c r="D3296" s="26" t="s">
        <v>3998</v>
      </c>
      <c r="E3296" s="26" t="s">
        <v>6927</v>
      </c>
      <c r="F3296" s="49"/>
    </row>
    <row r="3297" ht="30" spans="1:6">
      <c r="A3297" s="26">
        <v>40974</v>
      </c>
      <c r="B3297" s="25" t="s">
        <v>9912</v>
      </c>
      <c r="C3297" s="26" t="s">
        <v>4356</v>
      </c>
      <c r="D3297" s="26" t="s">
        <v>3998</v>
      </c>
      <c r="E3297" s="26" t="s">
        <v>9913</v>
      </c>
      <c r="F3297" s="48"/>
    </row>
    <row r="3298" spans="1:6">
      <c r="A3298" s="26">
        <v>34794</v>
      </c>
      <c r="B3298" s="25" t="s">
        <v>9914</v>
      </c>
      <c r="C3298" s="26" t="s">
        <v>4011</v>
      </c>
      <c r="D3298" s="26" t="s">
        <v>3998</v>
      </c>
      <c r="E3298" s="26" t="s">
        <v>9915</v>
      </c>
      <c r="F3298" s="49"/>
    </row>
    <row r="3299" spans="1:6">
      <c r="A3299" s="26">
        <v>40925</v>
      </c>
      <c r="B3299" s="25" t="s">
        <v>9916</v>
      </c>
      <c r="C3299" s="26" t="s">
        <v>4356</v>
      </c>
      <c r="D3299" s="26" t="s">
        <v>3998</v>
      </c>
      <c r="E3299" s="26" t="s">
        <v>9917</v>
      </c>
      <c r="F3299" s="48"/>
    </row>
    <row r="3300" ht="30" spans="1:6">
      <c r="A3300" s="26">
        <v>13741</v>
      </c>
      <c r="B3300" s="25" t="s">
        <v>9918</v>
      </c>
      <c r="C3300" s="26" t="s">
        <v>3997</v>
      </c>
      <c r="D3300" s="26" t="s">
        <v>3998</v>
      </c>
      <c r="E3300" s="26" t="s">
        <v>9919</v>
      </c>
      <c r="F3300" s="49"/>
    </row>
    <row r="3301" ht="45" spans="1:6">
      <c r="A3301" s="26">
        <v>3288</v>
      </c>
      <c r="B3301" s="25" t="s">
        <v>9920</v>
      </c>
      <c r="C3301" s="26" t="s">
        <v>4111</v>
      </c>
      <c r="D3301" s="26" t="s">
        <v>4008</v>
      </c>
      <c r="E3301" s="26" t="s">
        <v>4449</v>
      </c>
      <c r="F3301" s="48"/>
    </row>
    <row r="3302" ht="45" spans="1:6">
      <c r="A3302" s="26">
        <v>13587</v>
      </c>
      <c r="B3302" s="25" t="s">
        <v>9921</v>
      </c>
      <c r="C3302" s="26" t="s">
        <v>4111</v>
      </c>
      <c r="D3302" s="26" t="s">
        <v>4008</v>
      </c>
      <c r="E3302" s="26" t="s">
        <v>6713</v>
      </c>
      <c r="F3302" s="49"/>
    </row>
    <row r="3303" ht="30" spans="1:6">
      <c r="A3303" s="26">
        <v>38598</v>
      </c>
      <c r="B3303" s="25" t="s">
        <v>9922</v>
      </c>
      <c r="C3303" s="26" t="s">
        <v>3997</v>
      </c>
      <c r="D3303" s="26" t="s">
        <v>3998</v>
      </c>
      <c r="E3303" s="26" t="s">
        <v>7375</v>
      </c>
      <c r="F3303" s="48"/>
    </row>
    <row r="3304" ht="30" spans="1:6">
      <c r="A3304" s="26">
        <v>38595</v>
      </c>
      <c r="B3304" s="25" t="s">
        <v>9923</v>
      </c>
      <c r="C3304" s="26" t="s">
        <v>3997</v>
      </c>
      <c r="D3304" s="26" t="s">
        <v>3998</v>
      </c>
      <c r="E3304" s="26" t="s">
        <v>9924</v>
      </c>
      <c r="F3304" s="49"/>
    </row>
    <row r="3305" ht="30" spans="1:6">
      <c r="A3305" s="26">
        <v>38592</v>
      </c>
      <c r="B3305" s="25" t="s">
        <v>9925</v>
      </c>
      <c r="C3305" s="26" t="s">
        <v>3997</v>
      </c>
      <c r="D3305" s="26" t="s">
        <v>3998</v>
      </c>
      <c r="E3305" s="26" t="s">
        <v>4044</v>
      </c>
      <c r="F3305" s="48"/>
    </row>
    <row r="3306" ht="30" spans="1:6">
      <c r="A3306" s="26">
        <v>38588</v>
      </c>
      <c r="B3306" s="25" t="s">
        <v>9926</v>
      </c>
      <c r="C3306" s="26" t="s">
        <v>3997</v>
      </c>
      <c r="D3306" s="26" t="s">
        <v>3998</v>
      </c>
      <c r="E3306" s="26" t="s">
        <v>5676</v>
      </c>
      <c r="F3306" s="49"/>
    </row>
    <row r="3307" ht="30" spans="1:6">
      <c r="A3307" s="26">
        <v>38593</v>
      </c>
      <c r="B3307" s="25" t="s">
        <v>9927</v>
      </c>
      <c r="C3307" s="26" t="s">
        <v>3997</v>
      </c>
      <c r="D3307" s="26" t="s">
        <v>3998</v>
      </c>
      <c r="E3307" s="26" t="s">
        <v>5066</v>
      </c>
      <c r="F3307" s="48"/>
    </row>
    <row r="3308" ht="30" spans="1:6">
      <c r="A3308" s="26">
        <v>38589</v>
      </c>
      <c r="B3308" s="25" t="s">
        <v>9928</v>
      </c>
      <c r="C3308" s="26" t="s">
        <v>3997</v>
      </c>
      <c r="D3308" s="26" t="s">
        <v>3998</v>
      </c>
      <c r="E3308" s="26" t="s">
        <v>9924</v>
      </c>
      <c r="F3308" s="49"/>
    </row>
    <row r="3309" ht="30" spans="1:6">
      <c r="A3309" s="26">
        <v>38594</v>
      </c>
      <c r="B3309" s="25" t="s">
        <v>9929</v>
      </c>
      <c r="C3309" s="26" t="s">
        <v>3997</v>
      </c>
      <c r="D3309" s="26" t="s">
        <v>3998</v>
      </c>
      <c r="E3309" s="26" t="s">
        <v>4099</v>
      </c>
      <c r="F3309" s="48"/>
    </row>
    <row r="3310" ht="30" spans="1:6">
      <c r="A3310" s="26">
        <v>34787</v>
      </c>
      <c r="B3310" s="25" t="s">
        <v>9930</v>
      </c>
      <c r="C3310" s="26" t="s">
        <v>3997</v>
      </c>
      <c r="D3310" s="26" t="s">
        <v>3998</v>
      </c>
      <c r="E3310" s="26" t="s">
        <v>4348</v>
      </c>
      <c r="F3310" s="49"/>
    </row>
    <row r="3311" ht="30" spans="1:6">
      <c r="A3311" s="26">
        <v>34788</v>
      </c>
      <c r="B3311" s="25" t="s">
        <v>9931</v>
      </c>
      <c r="C3311" s="26" t="s">
        <v>3997</v>
      </c>
      <c r="D3311" s="26" t="s">
        <v>3998</v>
      </c>
      <c r="E3311" s="26" t="s">
        <v>9932</v>
      </c>
      <c r="F3311" s="48"/>
    </row>
    <row r="3312" ht="30" spans="1:6">
      <c r="A3312" s="26">
        <v>34784</v>
      </c>
      <c r="B3312" s="25" t="s">
        <v>9933</v>
      </c>
      <c r="C3312" s="26" t="s">
        <v>3997</v>
      </c>
      <c r="D3312" s="26" t="s">
        <v>3998</v>
      </c>
      <c r="E3312" s="26" t="s">
        <v>4679</v>
      </c>
      <c r="F3312" s="49"/>
    </row>
    <row r="3313" ht="30" spans="1:6">
      <c r="A3313" s="26">
        <v>34781</v>
      </c>
      <c r="B3313" s="25" t="s">
        <v>9934</v>
      </c>
      <c r="C3313" s="26" t="s">
        <v>3997</v>
      </c>
      <c r="D3313" s="26" t="s">
        <v>3998</v>
      </c>
      <c r="E3313" s="26" t="s">
        <v>4426</v>
      </c>
      <c r="F3313" s="48"/>
    </row>
    <row r="3314" ht="30" spans="1:6">
      <c r="A3314" s="26">
        <v>34773</v>
      </c>
      <c r="B3314" s="25" t="s">
        <v>9935</v>
      </c>
      <c r="C3314" s="26" t="s">
        <v>3997</v>
      </c>
      <c r="D3314" s="26" t="s">
        <v>3998</v>
      </c>
      <c r="E3314" s="26" t="s">
        <v>5987</v>
      </c>
      <c r="F3314" s="49"/>
    </row>
    <row r="3315" ht="30" spans="1:6">
      <c r="A3315" s="26">
        <v>34769</v>
      </c>
      <c r="B3315" s="25" t="s">
        <v>9936</v>
      </c>
      <c r="C3315" s="26" t="s">
        <v>3997</v>
      </c>
      <c r="D3315" s="26" t="s">
        <v>3998</v>
      </c>
      <c r="E3315" s="26" t="s">
        <v>9937</v>
      </c>
      <c r="F3315" s="48"/>
    </row>
    <row r="3316" ht="30" spans="1:6">
      <c r="A3316" s="26">
        <v>34763</v>
      </c>
      <c r="B3316" s="25" t="s">
        <v>9938</v>
      </c>
      <c r="C3316" s="26" t="s">
        <v>3997</v>
      </c>
      <c r="D3316" s="26" t="s">
        <v>3998</v>
      </c>
      <c r="E3316" s="26" t="s">
        <v>5889</v>
      </c>
      <c r="F3316" s="49"/>
    </row>
    <row r="3317" ht="30" spans="1:6">
      <c r="A3317" s="26">
        <v>34774</v>
      </c>
      <c r="B3317" s="25" t="s">
        <v>9939</v>
      </c>
      <c r="C3317" s="26" t="s">
        <v>3997</v>
      </c>
      <c r="D3317" s="26" t="s">
        <v>3998</v>
      </c>
      <c r="E3317" s="26" t="s">
        <v>6682</v>
      </c>
      <c r="F3317" s="48"/>
    </row>
    <row r="3318" ht="30" spans="1:6">
      <c r="A3318" s="26">
        <v>34771</v>
      </c>
      <c r="B3318" s="25" t="s">
        <v>9940</v>
      </c>
      <c r="C3318" s="26" t="s">
        <v>3997</v>
      </c>
      <c r="D3318" s="26" t="s">
        <v>3998</v>
      </c>
      <c r="E3318" s="26" t="s">
        <v>8339</v>
      </c>
      <c r="F3318" s="49"/>
    </row>
    <row r="3319" ht="30" spans="1:6">
      <c r="A3319" s="26">
        <v>34764</v>
      </c>
      <c r="B3319" s="25" t="s">
        <v>9941</v>
      </c>
      <c r="C3319" s="26" t="s">
        <v>3997</v>
      </c>
      <c r="D3319" s="26" t="s">
        <v>3998</v>
      </c>
      <c r="E3319" s="26" t="s">
        <v>4040</v>
      </c>
      <c r="F3319" s="48"/>
    </row>
    <row r="3320" ht="30" spans="1:6">
      <c r="A3320" s="26">
        <v>4062</v>
      </c>
      <c r="B3320" s="25" t="s">
        <v>9942</v>
      </c>
      <c r="C3320" s="26" t="s">
        <v>3997</v>
      </c>
      <c r="D3320" s="26" t="s">
        <v>3998</v>
      </c>
      <c r="E3320" s="26" t="s">
        <v>9943</v>
      </c>
      <c r="F3320" s="49"/>
    </row>
    <row r="3321" ht="45" spans="1:6">
      <c r="A3321" s="26">
        <v>4059</v>
      </c>
      <c r="B3321" s="25" t="s">
        <v>9944</v>
      </c>
      <c r="C3321" s="26" t="s">
        <v>4111</v>
      </c>
      <c r="D3321" s="26" t="s">
        <v>4019</v>
      </c>
      <c r="E3321" s="26" t="s">
        <v>9945</v>
      </c>
      <c r="F3321" s="48"/>
    </row>
    <row r="3322" ht="45" spans="1:6">
      <c r="A3322" s="26">
        <v>4061</v>
      </c>
      <c r="B3322" s="25" t="s">
        <v>9946</v>
      </c>
      <c r="C3322" s="26" t="s">
        <v>3997</v>
      </c>
      <c r="D3322" s="26" t="s">
        <v>3998</v>
      </c>
      <c r="E3322" s="26" t="s">
        <v>6116</v>
      </c>
      <c r="F3322" s="49"/>
    </row>
    <row r="3323" ht="45" spans="1:6">
      <c r="A3323" s="26">
        <v>10608</v>
      </c>
      <c r="B3323" s="25" t="s">
        <v>9947</v>
      </c>
      <c r="C3323" s="26" t="s">
        <v>3997</v>
      </c>
      <c r="D3323" s="26" t="s">
        <v>4008</v>
      </c>
      <c r="E3323" s="26" t="s">
        <v>9948</v>
      </c>
      <c r="F3323" s="48"/>
    </row>
    <row r="3324" spans="1:6">
      <c r="A3324" s="26">
        <v>4069</v>
      </c>
      <c r="B3324" s="25" t="s">
        <v>9949</v>
      </c>
      <c r="C3324" s="26" t="s">
        <v>4011</v>
      </c>
      <c r="D3324" s="26" t="s">
        <v>3998</v>
      </c>
      <c r="E3324" s="26" t="s">
        <v>9950</v>
      </c>
      <c r="F3324" s="49"/>
    </row>
    <row r="3325" spans="1:6">
      <c r="A3325" s="26">
        <v>40819</v>
      </c>
      <c r="B3325" s="25" t="s">
        <v>9951</v>
      </c>
      <c r="C3325" s="26" t="s">
        <v>4356</v>
      </c>
      <c r="D3325" s="26" t="s">
        <v>3998</v>
      </c>
      <c r="E3325" s="26" t="s">
        <v>9952</v>
      </c>
      <c r="F3325" s="48"/>
    </row>
    <row r="3326" ht="30" spans="1:6">
      <c r="A3326" s="26">
        <v>34361</v>
      </c>
      <c r="B3326" s="25" t="s">
        <v>9953</v>
      </c>
      <c r="C3326" s="26" t="s">
        <v>4118</v>
      </c>
      <c r="D3326" s="26" t="s">
        <v>3998</v>
      </c>
      <c r="E3326" s="26" t="s">
        <v>8471</v>
      </c>
      <c r="F3326" s="49"/>
    </row>
    <row r="3327" ht="45" spans="1:6">
      <c r="A3327" s="26">
        <v>36512</v>
      </c>
      <c r="B3327" s="25" t="s">
        <v>9954</v>
      </c>
      <c r="C3327" s="26" t="s">
        <v>3997</v>
      </c>
      <c r="D3327" s="26" t="s">
        <v>3998</v>
      </c>
      <c r="E3327" s="26" t="s">
        <v>9955</v>
      </c>
      <c r="F3327" s="48"/>
    </row>
    <row r="3328" ht="45" spans="1:6">
      <c r="A3328" s="26">
        <v>25972</v>
      </c>
      <c r="B3328" s="25" t="s">
        <v>9956</v>
      </c>
      <c r="C3328" s="26" t="s">
        <v>4118</v>
      </c>
      <c r="D3328" s="26" t="s">
        <v>3998</v>
      </c>
      <c r="E3328" s="26" t="s">
        <v>6634</v>
      </c>
      <c r="F3328" s="49"/>
    </row>
    <row r="3329" ht="45" spans="1:6">
      <c r="A3329" s="26">
        <v>25973</v>
      </c>
      <c r="B3329" s="25" t="s">
        <v>9957</v>
      </c>
      <c r="C3329" s="26" t="s">
        <v>4118</v>
      </c>
      <c r="D3329" s="26" t="s">
        <v>3998</v>
      </c>
      <c r="E3329" s="26" t="s">
        <v>6634</v>
      </c>
      <c r="F3329" s="48"/>
    </row>
    <row r="3330" ht="30" spans="1:6">
      <c r="A3330" s="26">
        <v>11697</v>
      </c>
      <c r="B3330" s="25" t="s">
        <v>9958</v>
      </c>
      <c r="C3330" s="26" t="s">
        <v>3997</v>
      </c>
      <c r="D3330" s="26" t="s">
        <v>3998</v>
      </c>
      <c r="E3330" s="26" t="s">
        <v>9959</v>
      </c>
      <c r="F3330" s="49"/>
    </row>
    <row r="3331" ht="30" spans="1:6">
      <c r="A3331" s="26">
        <v>11698</v>
      </c>
      <c r="B3331" s="25" t="s">
        <v>9960</v>
      </c>
      <c r="C3331" s="26" t="s">
        <v>3997</v>
      </c>
      <c r="D3331" s="26" t="s">
        <v>3998</v>
      </c>
      <c r="E3331" s="26" t="s">
        <v>9961</v>
      </c>
      <c r="F3331" s="48"/>
    </row>
    <row r="3332" ht="30" spans="1:6">
      <c r="A3332" s="26">
        <v>11699</v>
      </c>
      <c r="B3332" s="25" t="s">
        <v>9962</v>
      </c>
      <c r="C3332" s="26" t="s">
        <v>3997</v>
      </c>
      <c r="D3332" s="26" t="s">
        <v>3998</v>
      </c>
      <c r="E3332" s="26" t="s">
        <v>9963</v>
      </c>
      <c r="F3332" s="49"/>
    </row>
    <row r="3333" ht="30" spans="1:6">
      <c r="A3333" s="26">
        <v>10432</v>
      </c>
      <c r="B3333" s="25" t="s">
        <v>9964</v>
      </c>
      <c r="C3333" s="26" t="s">
        <v>3997</v>
      </c>
      <c r="D3333" s="26" t="s">
        <v>3998</v>
      </c>
      <c r="E3333" s="26" t="s">
        <v>9965</v>
      </c>
      <c r="F3333" s="48"/>
    </row>
    <row r="3334" ht="30" spans="1:6">
      <c r="A3334" s="26">
        <v>10430</v>
      </c>
      <c r="B3334" s="25" t="s">
        <v>9966</v>
      </c>
      <c r="C3334" s="26" t="s">
        <v>3997</v>
      </c>
      <c r="D3334" s="26" t="s">
        <v>3998</v>
      </c>
      <c r="E3334" s="26" t="s">
        <v>9967</v>
      </c>
      <c r="F3334" s="49"/>
    </row>
    <row r="3335" ht="45" spans="1:6">
      <c r="A3335" s="26">
        <v>37514</v>
      </c>
      <c r="B3335" s="25" t="s">
        <v>9968</v>
      </c>
      <c r="C3335" s="26" t="s">
        <v>3997</v>
      </c>
      <c r="D3335" s="26" t="s">
        <v>4008</v>
      </c>
      <c r="E3335" s="26" t="s">
        <v>9969</v>
      </c>
      <c r="F3335" s="48"/>
    </row>
    <row r="3336" ht="45" spans="1:6">
      <c r="A3336" s="26">
        <v>37519</v>
      </c>
      <c r="B3336" s="25" t="s">
        <v>9970</v>
      </c>
      <c r="C3336" s="26" t="s">
        <v>3997</v>
      </c>
      <c r="D3336" s="26" t="s">
        <v>4008</v>
      </c>
      <c r="E3336" s="26" t="s">
        <v>9971</v>
      </c>
      <c r="F3336" s="49"/>
    </row>
    <row r="3337" ht="45" spans="1:6">
      <c r="A3337" s="26">
        <v>37520</v>
      </c>
      <c r="B3337" s="25" t="s">
        <v>9972</v>
      </c>
      <c r="C3337" s="26" t="s">
        <v>3997</v>
      </c>
      <c r="D3337" s="26" t="s">
        <v>4008</v>
      </c>
      <c r="E3337" s="26" t="s">
        <v>9973</v>
      </c>
      <c r="F3337" s="48"/>
    </row>
    <row r="3338" ht="45" spans="1:6">
      <c r="A3338" s="26">
        <v>37521</v>
      </c>
      <c r="B3338" s="25" t="s">
        <v>9974</v>
      </c>
      <c r="C3338" s="26" t="s">
        <v>3997</v>
      </c>
      <c r="D3338" s="26" t="s">
        <v>4008</v>
      </c>
      <c r="E3338" s="26" t="s">
        <v>9975</v>
      </c>
      <c r="F3338" s="49"/>
    </row>
    <row r="3339" ht="45" spans="1:6">
      <c r="A3339" s="26">
        <v>37522</v>
      </c>
      <c r="B3339" s="25" t="s">
        <v>9976</v>
      </c>
      <c r="C3339" s="26" t="s">
        <v>3997</v>
      </c>
      <c r="D3339" s="26" t="s">
        <v>4008</v>
      </c>
      <c r="E3339" s="26" t="s">
        <v>9977</v>
      </c>
      <c r="F3339" s="48"/>
    </row>
    <row r="3340" ht="60" spans="1:6">
      <c r="A3340" s="26">
        <v>21109</v>
      </c>
      <c r="B3340" s="25" t="s">
        <v>9978</v>
      </c>
      <c r="C3340" s="26" t="s">
        <v>3997</v>
      </c>
      <c r="D3340" s="26" t="s">
        <v>4008</v>
      </c>
      <c r="E3340" s="26" t="s">
        <v>9979</v>
      </c>
      <c r="F3340" s="49"/>
    </row>
    <row r="3341" ht="45" spans="1:6">
      <c r="A3341" s="26">
        <v>36800</v>
      </c>
      <c r="B3341" s="25" t="s">
        <v>9980</v>
      </c>
      <c r="C3341" s="26" t="s">
        <v>3997</v>
      </c>
      <c r="D3341" s="26" t="s">
        <v>3998</v>
      </c>
      <c r="E3341" s="26" t="s">
        <v>9981</v>
      </c>
      <c r="F3341" s="48"/>
    </row>
    <row r="3342" ht="30" spans="1:6">
      <c r="A3342" s="26">
        <v>11769</v>
      </c>
      <c r="B3342" s="25" t="s">
        <v>9982</v>
      </c>
      <c r="C3342" s="26" t="s">
        <v>3997</v>
      </c>
      <c r="D3342" s="26" t="s">
        <v>3998</v>
      </c>
      <c r="E3342" s="26" t="s">
        <v>9983</v>
      </c>
      <c r="F3342" s="49"/>
    </row>
    <row r="3343" ht="30" spans="1:6">
      <c r="A3343" s="26">
        <v>36793</v>
      </c>
      <c r="B3343" s="25" t="s">
        <v>9984</v>
      </c>
      <c r="C3343" s="26" t="s">
        <v>3997</v>
      </c>
      <c r="D3343" s="26" t="s">
        <v>3998</v>
      </c>
      <c r="E3343" s="26" t="s">
        <v>9985</v>
      </c>
      <c r="F3343" s="48"/>
    </row>
    <row r="3344" ht="60" spans="1:6">
      <c r="A3344" s="26">
        <v>37546</v>
      </c>
      <c r="B3344" s="25" t="s">
        <v>9986</v>
      </c>
      <c r="C3344" s="26" t="s">
        <v>3997</v>
      </c>
      <c r="D3344" s="26" t="s">
        <v>3998</v>
      </c>
      <c r="E3344" s="26" t="s">
        <v>9987</v>
      </c>
      <c r="F3344" s="49"/>
    </row>
    <row r="3345" ht="60" spans="1:6">
      <c r="A3345" s="26">
        <v>37544</v>
      </c>
      <c r="B3345" s="25" t="s">
        <v>9988</v>
      </c>
      <c r="C3345" s="26" t="s">
        <v>3997</v>
      </c>
      <c r="D3345" s="26" t="s">
        <v>3998</v>
      </c>
      <c r="E3345" s="26" t="s">
        <v>9989</v>
      </c>
      <c r="F3345" s="48"/>
    </row>
    <row r="3346" ht="60" spans="1:6">
      <c r="A3346" s="26">
        <v>37545</v>
      </c>
      <c r="B3346" s="25" t="s">
        <v>9990</v>
      </c>
      <c r="C3346" s="26" t="s">
        <v>3997</v>
      </c>
      <c r="D3346" s="26" t="s">
        <v>3998</v>
      </c>
      <c r="E3346" s="26" t="s">
        <v>9991</v>
      </c>
      <c r="F3346" s="49"/>
    </row>
    <row r="3347" ht="45" spans="1:6">
      <c r="A3347" s="26">
        <v>11771</v>
      </c>
      <c r="B3347" s="25" t="s">
        <v>9992</v>
      </c>
      <c r="C3347" s="26" t="s">
        <v>3997</v>
      </c>
      <c r="D3347" s="26" t="s">
        <v>3998</v>
      </c>
      <c r="E3347" s="26" t="s">
        <v>7564</v>
      </c>
      <c r="F3347" s="48"/>
    </row>
    <row r="3348" ht="75" spans="1:6">
      <c r="A3348" s="26">
        <v>39919</v>
      </c>
      <c r="B3348" s="25" t="s">
        <v>9993</v>
      </c>
      <c r="C3348" s="26" t="s">
        <v>3997</v>
      </c>
      <c r="D3348" s="26" t="s">
        <v>3998</v>
      </c>
      <c r="E3348" s="26" t="s">
        <v>9994</v>
      </c>
      <c r="F3348" s="49"/>
    </row>
    <row r="3349" ht="45" spans="1:6">
      <c r="A3349" s="26">
        <v>38385</v>
      </c>
      <c r="B3349" s="25" t="s">
        <v>9995</v>
      </c>
      <c r="C3349" s="26" t="s">
        <v>3997</v>
      </c>
      <c r="D3349" s="26" t="s">
        <v>3998</v>
      </c>
      <c r="E3349" s="26" t="s">
        <v>9996</v>
      </c>
      <c r="F3349" s="48"/>
    </row>
    <row r="3350" ht="45" spans="1:6">
      <c r="A3350" s="26">
        <v>37587</v>
      </c>
      <c r="B3350" s="25" t="s">
        <v>9997</v>
      </c>
      <c r="C3350" s="26" t="s">
        <v>3997</v>
      </c>
      <c r="D3350" s="26" t="s">
        <v>3998</v>
      </c>
      <c r="E3350" s="26" t="s">
        <v>9998</v>
      </c>
      <c r="F3350" s="49"/>
    </row>
    <row r="3351" ht="30" spans="1:6">
      <c r="A3351" s="26">
        <v>11571</v>
      </c>
      <c r="B3351" s="25" t="s">
        <v>9999</v>
      </c>
      <c r="C3351" s="26" t="s">
        <v>3997</v>
      </c>
      <c r="D3351" s="26" t="s">
        <v>3998</v>
      </c>
      <c r="E3351" s="26" t="s">
        <v>10000</v>
      </c>
      <c r="F3351" s="48"/>
    </row>
    <row r="3352" ht="30" spans="1:6">
      <c r="A3352" s="26">
        <v>11561</v>
      </c>
      <c r="B3352" s="25" t="s">
        <v>10001</v>
      </c>
      <c r="C3352" s="26" t="s">
        <v>3997</v>
      </c>
      <c r="D3352" s="26" t="s">
        <v>3998</v>
      </c>
      <c r="E3352" s="26" t="s">
        <v>10002</v>
      </c>
      <c r="F3352" s="49"/>
    </row>
    <row r="3353" ht="30" spans="1:6">
      <c r="A3353" s="26">
        <v>11560</v>
      </c>
      <c r="B3353" s="25" t="s">
        <v>10003</v>
      </c>
      <c r="C3353" s="26" t="s">
        <v>3997</v>
      </c>
      <c r="D3353" s="26" t="s">
        <v>3998</v>
      </c>
      <c r="E3353" s="26" t="s">
        <v>10004</v>
      </c>
      <c r="F3353" s="48"/>
    </row>
    <row r="3354" ht="30" spans="1:6">
      <c r="A3354" s="26">
        <v>11499</v>
      </c>
      <c r="B3354" s="25" t="s">
        <v>10005</v>
      </c>
      <c r="C3354" s="26" t="s">
        <v>3997</v>
      </c>
      <c r="D3354" s="26" t="s">
        <v>3998</v>
      </c>
      <c r="E3354" s="26" t="s">
        <v>10006</v>
      </c>
      <c r="F3354" s="49"/>
    </row>
    <row r="3355" spans="1:6">
      <c r="A3355" s="26">
        <v>34761</v>
      </c>
      <c r="B3355" s="25" t="s">
        <v>10007</v>
      </c>
      <c r="C3355" s="26" t="s">
        <v>4011</v>
      </c>
      <c r="D3355" s="26" t="s">
        <v>3998</v>
      </c>
      <c r="E3355" s="26" t="s">
        <v>10008</v>
      </c>
      <c r="F3355" s="48"/>
    </row>
    <row r="3356" ht="30" spans="1:6">
      <c r="A3356" s="26">
        <v>40924</v>
      </c>
      <c r="B3356" s="25" t="s">
        <v>10009</v>
      </c>
      <c r="C3356" s="26" t="s">
        <v>4356</v>
      </c>
      <c r="D3356" s="26" t="s">
        <v>3998</v>
      </c>
      <c r="E3356" s="26" t="s">
        <v>10010</v>
      </c>
      <c r="F3356" s="49"/>
    </row>
    <row r="3357" spans="1:6">
      <c r="A3357" s="26">
        <v>25957</v>
      </c>
      <c r="B3357" s="25" t="s">
        <v>10011</v>
      </c>
      <c r="C3357" s="26" t="s">
        <v>4011</v>
      </c>
      <c r="D3357" s="26" t="s">
        <v>3998</v>
      </c>
      <c r="E3357" s="26" t="s">
        <v>4315</v>
      </c>
      <c r="F3357" s="48"/>
    </row>
    <row r="3358" ht="30" spans="1:6">
      <c r="A3358" s="26">
        <v>40983</v>
      </c>
      <c r="B3358" s="25" t="s">
        <v>10012</v>
      </c>
      <c r="C3358" s="26" t="s">
        <v>4356</v>
      </c>
      <c r="D3358" s="26" t="s">
        <v>3998</v>
      </c>
      <c r="E3358" s="26" t="s">
        <v>10013</v>
      </c>
      <c r="F3358" s="49"/>
    </row>
    <row r="3359" spans="1:6">
      <c r="A3359" s="26">
        <v>2437</v>
      </c>
      <c r="B3359" s="25" t="s">
        <v>10014</v>
      </c>
      <c r="C3359" s="26" t="s">
        <v>4011</v>
      </c>
      <c r="D3359" s="26" t="s">
        <v>3998</v>
      </c>
      <c r="E3359" s="26" t="s">
        <v>9549</v>
      </c>
      <c r="F3359" s="48"/>
    </row>
    <row r="3360" spans="1:6">
      <c r="A3360" s="26">
        <v>40921</v>
      </c>
      <c r="B3360" s="25" t="s">
        <v>10015</v>
      </c>
      <c r="C3360" s="26" t="s">
        <v>4356</v>
      </c>
      <c r="D3360" s="26" t="s">
        <v>3998</v>
      </c>
      <c r="E3360" s="26" t="s">
        <v>10016</v>
      </c>
      <c r="F3360" s="49"/>
    </row>
    <row r="3361" ht="45" spans="1:6">
      <c r="A3361" s="26">
        <v>40534</v>
      </c>
      <c r="B3361" s="25" t="s">
        <v>10017</v>
      </c>
      <c r="C3361" s="26" t="s">
        <v>3997</v>
      </c>
      <c r="D3361" s="26" t="s">
        <v>4008</v>
      </c>
      <c r="E3361" s="26" t="s">
        <v>10018</v>
      </c>
      <c r="F3361" s="48"/>
    </row>
    <row r="3362" ht="45" spans="1:6">
      <c r="A3362" s="26">
        <v>14252</v>
      </c>
      <c r="B3362" s="25" t="s">
        <v>10019</v>
      </c>
      <c r="C3362" s="26" t="s">
        <v>3997</v>
      </c>
      <c r="D3362" s="26" t="s">
        <v>3998</v>
      </c>
      <c r="E3362" s="26" t="s">
        <v>10020</v>
      </c>
      <c r="F3362" s="49"/>
    </row>
    <row r="3363" ht="60" spans="1:6">
      <c r="A3363" s="26">
        <v>730</v>
      </c>
      <c r="B3363" s="25" t="s">
        <v>10021</v>
      </c>
      <c r="C3363" s="26" t="s">
        <v>3997</v>
      </c>
      <c r="D3363" s="26" t="s">
        <v>3998</v>
      </c>
      <c r="E3363" s="26" t="s">
        <v>10022</v>
      </c>
      <c r="F3363" s="48"/>
    </row>
    <row r="3364" ht="60" spans="1:6">
      <c r="A3364" s="26">
        <v>723</v>
      </c>
      <c r="B3364" s="25" t="s">
        <v>10023</v>
      </c>
      <c r="C3364" s="26" t="s">
        <v>3997</v>
      </c>
      <c r="D3364" s="26" t="s">
        <v>3998</v>
      </c>
      <c r="E3364" s="26" t="s">
        <v>10024</v>
      </c>
      <c r="F3364" s="49"/>
    </row>
    <row r="3365" ht="60" spans="1:6">
      <c r="A3365" s="26">
        <v>36502</v>
      </c>
      <c r="B3365" s="25" t="s">
        <v>10025</v>
      </c>
      <c r="C3365" s="26" t="s">
        <v>3997</v>
      </c>
      <c r="D3365" s="26" t="s">
        <v>3998</v>
      </c>
      <c r="E3365" s="26" t="s">
        <v>10026</v>
      </c>
      <c r="F3365" s="48"/>
    </row>
    <row r="3366" ht="60" spans="1:6">
      <c r="A3366" s="26">
        <v>36503</v>
      </c>
      <c r="B3366" s="25" t="s">
        <v>10027</v>
      </c>
      <c r="C3366" s="26" t="s">
        <v>3997</v>
      </c>
      <c r="D3366" s="26" t="s">
        <v>3998</v>
      </c>
      <c r="E3366" s="26" t="s">
        <v>10028</v>
      </c>
      <c r="F3366" s="49"/>
    </row>
    <row r="3367" ht="45" spans="1:6">
      <c r="A3367" s="26">
        <v>4090</v>
      </c>
      <c r="B3367" s="25" t="s">
        <v>10029</v>
      </c>
      <c r="C3367" s="26" t="s">
        <v>3997</v>
      </c>
      <c r="D3367" s="26" t="s">
        <v>4019</v>
      </c>
      <c r="E3367" s="26" t="s">
        <v>10030</v>
      </c>
      <c r="F3367" s="48"/>
    </row>
    <row r="3368" ht="45" spans="1:6">
      <c r="A3368" s="26">
        <v>13227</v>
      </c>
      <c r="B3368" s="25" t="s">
        <v>10031</v>
      </c>
      <c r="C3368" s="26" t="s">
        <v>3997</v>
      </c>
      <c r="D3368" s="26" t="s">
        <v>3998</v>
      </c>
      <c r="E3368" s="26" t="s">
        <v>10032</v>
      </c>
      <c r="F3368" s="49"/>
    </row>
    <row r="3369" ht="45" spans="1:6">
      <c r="A3369" s="26">
        <v>10597</v>
      </c>
      <c r="B3369" s="25" t="s">
        <v>10033</v>
      </c>
      <c r="C3369" s="26" t="s">
        <v>3997</v>
      </c>
      <c r="D3369" s="26" t="s">
        <v>3998</v>
      </c>
      <c r="E3369" s="26" t="s">
        <v>10034</v>
      </c>
      <c r="F3369" s="48"/>
    </row>
    <row r="3370" ht="30" spans="1:6">
      <c r="A3370" s="26">
        <v>39628</v>
      </c>
      <c r="B3370" s="25" t="s">
        <v>10035</v>
      </c>
      <c r="C3370" s="26" t="s">
        <v>3997</v>
      </c>
      <c r="D3370" s="26" t="s">
        <v>3998</v>
      </c>
      <c r="E3370" s="26" t="s">
        <v>10036</v>
      </c>
      <c r="F3370" s="49"/>
    </row>
    <row r="3371" ht="30" spans="1:6">
      <c r="A3371" s="26">
        <v>39404</v>
      </c>
      <c r="B3371" s="25" t="s">
        <v>10037</v>
      </c>
      <c r="C3371" s="26" t="s">
        <v>3997</v>
      </c>
      <c r="D3371" s="26" t="s">
        <v>3998</v>
      </c>
      <c r="E3371" s="26" t="s">
        <v>10038</v>
      </c>
      <c r="F3371" s="48"/>
    </row>
    <row r="3372" ht="30" spans="1:6">
      <c r="A3372" s="26">
        <v>39402</v>
      </c>
      <c r="B3372" s="25" t="s">
        <v>10039</v>
      </c>
      <c r="C3372" s="26" t="s">
        <v>3997</v>
      </c>
      <c r="D3372" s="26" t="s">
        <v>3998</v>
      </c>
      <c r="E3372" s="26" t="s">
        <v>10040</v>
      </c>
      <c r="F3372" s="49"/>
    </row>
    <row r="3373" ht="30" spans="1:6">
      <c r="A3373" s="26">
        <v>39403</v>
      </c>
      <c r="B3373" s="25" t="s">
        <v>10041</v>
      </c>
      <c r="C3373" s="26" t="s">
        <v>3997</v>
      </c>
      <c r="D3373" s="26" t="s">
        <v>3998</v>
      </c>
      <c r="E3373" s="26" t="s">
        <v>10042</v>
      </c>
      <c r="F3373" s="48"/>
    </row>
    <row r="3374" spans="1:6">
      <c r="A3374" s="26">
        <v>4093</v>
      </c>
      <c r="B3374" s="25" t="s">
        <v>10043</v>
      </c>
      <c r="C3374" s="26" t="s">
        <v>4011</v>
      </c>
      <c r="D3374" s="26" t="s">
        <v>3998</v>
      </c>
      <c r="E3374" s="26" t="s">
        <v>10044</v>
      </c>
      <c r="F3374" s="49"/>
    </row>
    <row r="3375" spans="1:6">
      <c r="A3375" s="26">
        <v>10512</v>
      </c>
      <c r="B3375" s="25" t="s">
        <v>10045</v>
      </c>
      <c r="C3375" s="26" t="s">
        <v>4356</v>
      </c>
      <c r="D3375" s="26" t="s">
        <v>3998</v>
      </c>
      <c r="E3375" s="26" t="s">
        <v>10046</v>
      </c>
      <c r="F3375" s="48"/>
    </row>
    <row r="3376" spans="1:6">
      <c r="A3376" s="26">
        <v>20020</v>
      </c>
      <c r="B3376" s="25" t="s">
        <v>10047</v>
      </c>
      <c r="C3376" s="26" t="s">
        <v>4011</v>
      </c>
      <c r="D3376" s="26" t="s">
        <v>3998</v>
      </c>
      <c r="E3376" s="26" t="s">
        <v>10048</v>
      </c>
      <c r="F3376" s="49"/>
    </row>
    <row r="3377" ht="30" spans="1:6">
      <c r="A3377" s="26">
        <v>41038</v>
      </c>
      <c r="B3377" s="25" t="s">
        <v>10049</v>
      </c>
      <c r="C3377" s="26" t="s">
        <v>4356</v>
      </c>
      <c r="D3377" s="26" t="s">
        <v>3998</v>
      </c>
      <c r="E3377" s="26" t="s">
        <v>10050</v>
      </c>
      <c r="F3377" s="48"/>
    </row>
    <row r="3378" spans="1:6">
      <c r="A3378" s="26">
        <v>4094</v>
      </c>
      <c r="B3378" s="25" t="s">
        <v>10051</v>
      </c>
      <c r="C3378" s="26" t="s">
        <v>4011</v>
      </c>
      <c r="D3378" s="26" t="s">
        <v>3998</v>
      </c>
      <c r="E3378" s="26" t="s">
        <v>4182</v>
      </c>
      <c r="F3378" s="49"/>
    </row>
    <row r="3379" ht="30" spans="1:6">
      <c r="A3379" s="26">
        <v>40988</v>
      </c>
      <c r="B3379" s="25" t="s">
        <v>10052</v>
      </c>
      <c r="C3379" s="26" t="s">
        <v>4356</v>
      </c>
      <c r="D3379" s="26" t="s">
        <v>3998</v>
      </c>
      <c r="E3379" s="26" t="s">
        <v>10053</v>
      </c>
      <c r="F3379" s="48"/>
    </row>
    <row r="3380" spans="1:6">
      <c r="A3380" s="26">
        <v>4095</v>
      </c>
      <c r="B3380" s="25" t="s">
        <v>10054</v>
      </c>
      <c r="C3380" s="26" t="s">
        <v>4011</v>
      </c>
      <c r="D3380" s="26" t="s">
        <v>3998</v>
      </c>
      <c r="E3380" s="26" t="s">
        <v>9453</v>
      </c>
      <c r="F3380" s="49"/>
    </row>
    <row r="3381" ht="30" spans="1:6">
      <c r="A3381" s="26">
        <v>40990</v>
      </c>
      <c r="B3381" s="25" t="s">
        <v>10055</v>
      </c>
      <c r="C3381" s="26" t="s">
        <v>4356</v>
      </c>
      <c r="D3381" s="26" t="s">
        <v>3998</v>
      </c>
      <c r="E3381" s="26" t="s">
        <v>10056</v>
      </c>
      <c r="F3381" s="48"/>
    </row>
    <row r="3382" spans="1:6">
      <c r="A3382" s="26">
        <v>4097</v>
      </c>
      <c r="B3382" s="25" t="s">
        <v>10057</v>
      </c>
      <c r="C3382" s="26" t="s">
        <v>4011</v>
      </c>
      <c r="D3382" s="26" t="s">
        <v>3998</v>
      </c>
      <c r="E3382" s="26" t="s">
        <v>10058</v>
      </c>
      <c r="F3382" s="49"/>
    </row>
    <row r="3383" ht="30" spans="1:6">
      <c r="A3383" s="26">
        <v>40994</v>
      </c>
      <c r="B3383" s="25" t="s">
        <v>10059</v>
      </c>
      <c r="C3383" s="26" t="s">
        <v>4356</v>
      </c>
      <c r="D3383" s="26" t="s">
        <v>3998</v>
      </c>
      <c r="E3383" s="26" t="s">
        <v>10060</v>
      </c>
      <c r="F3383" s="48"/>
    </row>
    <row r="3384" ht="30" spans="1:6">
      <c r="A3384" s="26">
        <v>4096</v>
      </c>
      <c r="B3384" s="25" t="s">
        <v>10061</v>
      </c>
      <c r="C3384" s="26" t="s">
        <v>4011</v>
      </c>
      <c r="D3384" s="26" t="s">
        <v>3998</v>
      </c>
      <c r="E3384" s="26" t="s">
        <v>10062</v>
      </c>
      <c r="F3384" s="49"/>
    </row>
    <row r="3385" ht="30" spans="1:6">
      <c r="A3385" s="26">
        <v>40992</v>
      </c>
      <c r="B3385" s="25" t="s">
        <v>10063</v>
      </c>
      <c r="C3385" s="26" t="s">
        <v>4356</v>
      </c>
      <c r="D3385" s="26" t="s">
        <v>3998</v>
      </c>
      <c r="E3385" s="26" t="s">
        <v>10064</v>
      </c>
      <c r="F3385" s="48"/>
    </row>
    <row r="3386" ht="30" spans="1:6">
      <c r="A3386" s="26">
        <v>13955</v>
      </c>
      <c r="B3386" s="25" t="s">
        <v>10065</v>
      </c>
      <c r="C3386" s="26" t="s">
        <v>3997</v>
      </c>
      <c r="D3386" s="26" t="s">
        <v>3998</v>
      </c>
      <c r="E3386" s="26" t="s">
        <v>10066</v>
      </c>
      <c r="F3386" s="49"/>
    </row>
    <row r="3387" ht="45" spans="1:6">
      <c r="A3387" s="26">
        <v>4114</v>
      </c>
      <c r="B3387" s="25" t="s">
        <v>10067</v>
      </c>
      <c r="C3387" s="26" t="s">
        <v>3997</v>
      </c>
      <c r="D3387" s="26" t="s">
        <v>3998</v>
      </c>
      <c r="E3387" s="26" t="s">
        <v>7254</v>
      </c>
      <c r="F3387" s="48"/>
    </row>
    <row r="3388" ht="30" spans="1:6">
      <c r="A3388" s="26">
        <v>36797</v>
      </c>
      <c r="B3388" s="25" t="s">
        <v>10068</v>
      </c>
      <c r="C3388" s="26" t="s">
        <v>3997</v>
      </c>
      <c r="D3388" s="26" t="s">
        <v>3998</v>
      </c>
      <c r="E3388" s="26" t="s">
        <v>10069</v>
      </c>
      <c r="F3388" s="49"/>
    </row>
    <row r="3389" ht="30" spans="1:6">
      <c r="A3389" s="26">
        <v>4107</v>
      </c>
      <c r="B3389" s="25" t="s">
        <v>10070</v>
      </c>
      <c r="C3389" s="26" t="s">
        <v>3997</v>
      </c>
      <c r="D3389" s="26" t="s">
        <v>3998</v>
      </c>
      <c r="E3389" s="26" t="s">
        <v>10071</v>
      </c>
      <c r="F3389" s="48"/>
    </row>
    <row r="3390" ht="30" spans="1:6">
      <c r="A3390" s="26">
        <v>36799</v>
      </c>
      <c r="B3390" s="25" t="s">
        <v>10072</v>
      </c>
      <c r="C3390" s="26" t="s">
        <v>3997</v>
      </c>
      <c r="D3390" s="26" t="s">
        <v>3998</v>
      </c>
      <c r="E3390" s="26" t="s">
        <v>10073</v>
      </c>
      <c r="F3390" s="49"/>
    </row>
    <row r="3391" ht="30" spans="1:6">
      <c r="A3391" s="26">
        <v>4108</v>
      </c>
      <c r="B3391" s="25" t="s">
        <v>10074</v>
      </c>
      <c r="C3391" s="26" t="s">
        <v>3997</v>
      </c>
      <c r="D3391" s="26" t="s">
        <v>3998</v>
      </c>
      <c r="E3391" s="26" t="s">
        <v>7408</v>
      </c>
      <c r="F3391" s="48"/>
    </row>
    <row r="3392" ht="30" spans="1:6">
      <c r="A3392" s="26">
        <v>4102</v>
      </c>
      <c r="B3392" s="25" t="s">
        <v>10075</v>
      </c>
      <c r="C3392" s="26" t="s">
        <v>3997</v>
      </c>
      <c r="D3392" s="26" t="s">
        <v>4019</v>
      </c>
      <c r="E3392" s="26" t="s">
        <v>10076</v>
      </c>
      <c r="F3392" s="49"/>
    </row>
    <row r="3393" ht="45" spans="1:6">
      <c r="A3393" s="26">
        <v>10826</v>
      </c>
      <c r="B3393" s="25" t="s">
        <v>10077</v>
      </c>
      <c r="C3393" s="26" t="s">
        <v>3997</v>
      </c>
      <c r="D3393" s="26" t="s">
        <v>3998</v>
      </c>
      <c r="E3393" s="26" t="s">
        <v>10078</v>
      </c>
      <c r="F3393" s="48"/>
    </row>
    <row r="3394" ht="45" spans="1:6">
      <c r="A3394" s="26">
        <v>365</v>
      </c>
      <c r="B3394" s="25" t="s">
        <v>10079</v>
      </c>
      <c r="C3394" s="26" t="s">
        <v>3997</v>
      </c>
      <c r="D3394" s="26" t="s">
        <v>3998</v>
      </c>
      <c r="E3394" s="26" t="s">
        <v>10080</v>
      </c>
      <c r="F3394" s="49"/>
    </row>
    <row r="3395" spans="1:6">
      <c r="A3395" s="26">
        <v>38639</v>
      </c>
      <c r="B3395" s="25" t="s">
        <v>10081</v>
      </c>
      <c r="C3395" s="26" t="s">
        <v>3997</v>
      </c>
      <c r="D3395" s="26" t="s">
        <v>3998</v>
      </c>
      <c r="E3395" s="26" t="s">
        <v>10082</v>
      </c>
      <c r="F3395" s="48"/>
    </row>
    <row r="3396" ht="30" spans="1:6">
      <c r="A3396" s="26">
        <v>38640</v>
      </c>
      <c r="B3396" s="25" t="s">
        <v>10083</v>
      </c>
      <c r="C3396" s="26" t="s">
        <v>3997</v>
      </c>
      <c r="D3396" s="26" t="s">
        <v>3998</v>
      </c>
      <c r="E3396" s="26" t="s">
        <v>4044</v>
      </c>
      <c r="F3396" s="49"/>
    </row>
    <row r="3397" ht="45" spans="1:6">
      <c r="A3397" s="26">
        <v>358</v>
      </c>
      <c r="B3397" s="25" t="s">
        <v>10084</v>
      </c>
      <c r="C3397" s="26" t="s">
        <v>3997</v>
      </c>
      <c r="D3397" s="26" t="s">
        <v>3998</v>
      </c>
      <c r="E3397" s="26" t="s">
        <v>7296</v>
      </c>
      <c r="F3397" s="48"/>
    </row>
    <row r="3398" ht="45" spans="1:6">
      <c r="A3398" s="26">
        <v>359</v>
      </c>
      <c r="B3398" s="25" t="s">
        <v>10085</v>
      </c>
      <c r="C3398" s="26" t="s">
        <v>3997</v>
      </c>
      <c r="D3398" s="26" t="s">
        <v>3998</v>
      </c>
      <c r="E3398" s="26" t="s">
        <v>10086</v>
      </c>
      <c r="F3398" s="49"/>
    </row>
    <row r="3399" spans="1:6">
      <c r="A3399" s="26">
        <v>38641</v>
      </c>
      <c r="B3399" s="25" t="s">
        <v>10087</v>
      </c>
      <c r="C3399" s="26" t="s">
        <v>3997</v>
      </c>
      <c r="D3399" s="26" t="s">
        <v>3998</v>
      </c>
      <c r="E3399" s="26" t="s">
        <v>10088</v>
      </c>
      <c r="F3399" s="48"/>
    </row>
    <row r="3400" ht="60" spans="1:6">
      <c r="A3400" s="26">
        <v>360</v>
      </c>
      <c r="B3400" s="25" t="s">
        <v>10089</v>
      </c>
      <c r="C3400" s="26" t="s">
        <v>3997</v>
      </c>
      <c r="D3400" s="26" t="s">
        <v>4019</v>
      </c>
      <c r="E3400" s="26" t="s">
        <v>5276</v>
      </c>
      <c r="F3400" s="49"/>
    </row>
    <row r="3401" ht="45" spans="1:6">
      <c r="A3401" s="26">
        <v>4127</v>
      </c>
      <c r="B3401" s="25" t="s">
        <v>10090</v>
      </c>
      <c r="C3401" s="26" t="s">
        <v>3997</v>
      </c>
      <c r="D3401" s="26" t="s">
        <v>4008</v>
      </c>
      <c r="E3401" s="26" t="s">
        <v>10091</v>
      </c>
      <c r="F3401" s="48"/>
    </row>
    <row r="3402" ht="45" spans="1:6">
      <c r="A3402" s="26">
        <v>4154</v>
      </c>
      <c r="B3402" s="25" t="s">
        <v>10092</v>
      </c>
      <c r="C3402" s="26" t="s">
        <v>3997</v>
      </c>
      <c r="D3402" s="26" t="s">
        <v>4008</v>
      </c>
      <c r="E3402" s="26" t="s">
        <v>10093</v>
      </c>
      <c r="F3402" s="49"/>
    </row>
    <row r="3403" ht="45" spans="1:6">
      <c r="A3403" s="26">
        <v>4168</v>
      </c>
      <c r="B3403" s="25" t="s">
        <v>10094</v>
      </c>
      <c r="C3403" s="26" t="s">
        <v>3997</v>
      </c>
      <c r="D3403" s="26" t="s">
        <v>4008</v>
      </c>
      <c r="E3403" s="26" t="s">
        <v>10095</v>
      </c>
      <c r="F3403" s="48"/>
    </row>
    <row r="3404" ht="45" spans="1:6">
      <c r="A3404" s="26">
        <v>4161</v>
      </c>
      <c r="B3404" s="25" t="s">
        <v>10096</v>
      </c>
      <c r="C3404" s="26" t="s">
        <v>3997</v>
      </c>
      <c r="D3404" s="26" t="s">
        <v>4008</v>
      </c>
      <c r="E3404" s="26" t="s">
        <v>10097</v>
      </c>
      <c r="F3404" s="49"/>
    </row>
    <row r="3405" ht="90" spans="1:6">
      <c r="A3405" s="26">
        <v>42459</v>
      </c>
      <c r="B3405" s="25" t="s">
        <v>10098</v>
      </c>
      <c r="C3405" s="26" t="s">
        <v>3997</v>
      </c>
      <c r="D3405" s="26" t="s">
        <v>4008</v>
      </c>
      <c r="E3405" s="26" t="s">
        <v>10099</v>
      </c>
      <c r="F3405" s="48"/>
    </row>
    <row r="3406" ht="30" spans="1:6">
      <c r="A3406" s="26">
        <v>4214</v>
      </c>
      <c r="B3406" s="25" t="s">
        <v>10100</v>
      </c>
      <c r="C3406" s="26" t="s">
        <v>3997</v>
      </c>
      <c r="D3406" s="26" t="s">
        <v>3998</v>
      </c>
      <c r="E3406" s="26" t="s">
        <v>6065</v>
      </c>
      <c r="F3406" s="49"/>
    </row>
    <row r="3407" ht="30" spans="1:6">
      <c r="A3407" s="26">
        <v>4215</v>
      </c>
      <c r="B3407" s="25" t="s">
        <v>10101</v>
      </c>
      <c r="C3407" s="26" t="s">
        <v>3997</v>
      </c>
      <c r="D3407" s="26" t="s">
        <v>3998</v>
      </c>
      <c r="E3407" s="26" t="s">
        <v>10102</v>
      </c>
      <c r="F3407" s="48"/>
    </row>
    <row r="3408" ht="30" spans="1:6">
      <c r="A3408" s="26">
        <v>4210</v>
      </c>
      <c r="B3408" s="25" t="s">
        <v>10103</v>
      </c>
      <c r="C3408" s="26" t="s">
        <v>3997</v>
      </c>
      <c r="D3408" s="26" t="s">
        <v>3998</v>
      </c>
      <c r="E3408" s="26" t="s">
        <v>5596</v>
      </c>
      <c r="F3408" s="49"/>
    </row>
    <row r="3409" spans="1:6">
      <c r="A3409" s="26">
        <v>4212</v>
      </c>
      <c r="B3409" s="25" t="s">
        <v>10104</v>
      </c>
      <c r="C3409" s="26" t="s">
        <v>3997</v>
      </c>
      <c r="D3409" s="26" t="s">
        <v>3998</v>
      </c>
      <c r="E3409" s="26" t="s">
        <v>7712</v>
      </c>
      <c r="F3409" s="48"/>
    </row>
    <row r="3410" spans="1:6">
      <c r="A3410" s="26">
        <v>4213</v>
      </c>
      <c r="B3410" s="25" t="s">
        <v>10105</v>
      </c>
      <c r="C3410" s="26" t="s">
        <v>3997</v>
      </c>
      <c r="D3410" s="26" t="s">
        <v>3998</v>
      </c>
      <c r="E3410" s="26" t="s">
        <v>9559</v>
      </c>
      <c r="F3410" s="49"/>
    </row>
    <row r="3411" ht="30" spans="1:6">
      <c r="A3411" s="26">
        <v>4211</v>
      </c>
      <c r="B3411" s="25" t="s">
        <v>10106</v>
      </c>
      <c r="C3411" s="26" t="s">
        <v>3997</v>
      </c>
      <c r="D3411" s="26" t="s">
        <v>3998</v>
      </c>
      <c r="E3411" s="26" t="s">
        <v>10107</v>
      </c>
      <c r="F3411" s="48"/>
    </row>
    <row r="3412" ht="30" spans="1:6">
      <c r="A3412" s="26">
        <v>4209</v>
      </c>
      <c r="B3412" s="25" t="s">
        <v>10108</v>
      </c>
      <c r="C3412" s="26" t="s">
        <v>3997</v>
      </c>
      <c r="D3412" s="26" t="s">
        <v>3998</v>
      </c>
      <c r="E3412" s="26" t="s">
        <v>6574</v>
      </c>
      <c r="F3412" s="49"/>
    </row>
    <row r="3413" ht="30" spans="1:6">
      <c r="A3413" s="26">
        <v>4180</v>
      </c>
      <c r="B3413" s="25" t="s">
        <v>10109</v>
      </c>
      <c r="C3413" s="26" t="s">
        <v>3997</v>
      </c>
      <c r="D3413" s="26" t="s">
        <v>3998</v>
      </c>
      <c r="E3413" s="26" t="s">
        <v>10110</v>
      </c>
      <c r="F3413" s="48"/>
    </row>
    <row r="3414" ht="30" spans="1:6">
      <c r="A3414" s="26">
        <v>4177</v>
      </c>
      <c r="B3414" s="25" t="s">
        <v>10111</v>
      </c>
      <c r="C3414" s="26" t="s">
        <v>3997</v>
      </c>
      <c r="D3414" s="26" t="s">
        <v>3998</v>
      </c>
      <c r="E3414" s="26" t="s">
        <v>4101</v>
      </c>
      <c r="F3414" s="49"/>
    </row>
    <row r="3415" ht="30" spans="1:6">
      <c r="A3415" s="26">
        <v>4179</v>
      </c>
      <c r="B3415" s="25" t="s">
        <v>10112</v>
      </c>
      <c r="C3415" s="26" t="s">
        <v>3997</v>
      </c>
      <c r="D3415" s="26" t="s">
        <v>3998</v>
      </c>
      <c r="E3415" s="26" t="s">
        <v>7161</v>
      </c>
      <c r="F3415" s="48"/>
    </row>
    <row r="3416" ht="30" spans="1:6">
      <c r="A3416" s="26">
        <v>4208</v>
      </c>
      <c r="B3416" s="25" t="s">
        <v>10113</v>
      </c>
      <c r="C3416" s="26" t="s">
        <v>3997</v>
      </c>
      <c r="D3416" s="26" t="s">
        <v>3998</v>
      </c>
      <c r="E3416" s="26" t="s">
        <v>10114</v>
      </c>
      <c r="F3416" s="49"/>
    </row>
    <row r="3417" ht="30" spans="1:6">
      <c r="A3417" s="26">
        <v>4181</v>
      </c>
      <c r="B3417" s="25" t="s">
        <v>10115</v>
      </c>
      <c r="C3417" s="26" t="s">
        <v>3997</v>
      </c>
      <c r="D3417" s="26" t="s">
        <v>3998</v>
      </c>
      <c r="E3417" s="26" t="s">
        <v>10116</v>
      </c>
      <c r="F3417" s="48"/>
    </row>
    <row r="3418" ht="30" spans="1:6">
      <c r="A3418" s="26">
        <v>4178</v>
      </c>
      <c r="B3418" s="25" t="s">
        <v>10117</v>
      </c>
      <c r="C3418" s="26" t="s">
        <v>3997</v>
      </c>
      <c r="D3418" s="26" t="s">
        <v>3998</v>
      </c>
      <c r="E3418" s="26" t="s">
        <v>4383</v>
      </c>
      <c r="F3418" s="49"/>
    </row>
    <row r="3419" ht="30" spans="1:6">
      <c r="A3419" s="26">
        <v>4182</v>
      </c>
      <c r="B3419" s="25" t="s">
        <v>10118</v>
      </c>
      <c r="C3419" s="26" t="s">
        <v>3997</v>
      </c>
      <c r="D3419" s="26" t="s">
        <v>3998</v>
      </c>
      <c r="E3419" s="26" t="s">
        <v>10119</v>
      </c>
      <c r="F3419" s="48"/>
    </row>
    <row r="3420" ht="30" spans="1:6">
      <c r="A3420" s="26">
        <v>4183</v>
      </c>
      <c r="B3420" s="25" t="s">
        <v>10120</v>
      </c>
      <c r="C3420" s="26" t="s">
        <v>3997</v>
      </c>
      <c r="D3420" s="26" t="s">
        <v>3998</v>
      </c>
      <c r="E3420" s="26" t="s">
        <v>10121</v>
      </c>
      <c r="F3420" s="49"/>
    </row>
    <row r="3421" ht="30" spans="1:6">
      <c r="A3421" s="26">
        <v>4184</v>
      </c>
      <c r="B3421" s="25" t="s">
        <v>10122</v>
      </c>
      <c r="C3421" s="26" t="s">
        <v>3997</v>
      </c>
      <c r="D3421" s="26" t="s">
        <v>3998</v>
      </c>
      <c r="E3421" s="26" t="s">
        <v>10123</v>
      </c>
      <c r="F3421" s="48"/>
    </row>
    <row r="3422" ht="30" spans="1:6">
      <c r="A3422" s="26">
        <v>4185</v>
      </c>
      <c r="B3422" s="25" t="s">
        <v>10124</v>
      </c>
      <c r="C3422" s="26" t="s">
        <v>3997</v>
      </c>
      <c r="D3422" s="26" t="s">
        <v>3998</v>
      </c>
      <c r="E3422" s="26" t="s">
        <v>10125</v>
      </c>
      <c r="F3422" s="49"/>
    </row>
    <row r="3423" ht="30" spans="1:6">
      <c r="A3423" s="26">
        <v>4205</v>
      </c>
      <c r="B3423" s="25" t="s">
        <v>10126</v>
      </c>
      <c r="C3423" s="26" t="s">
        <v>3997</v>
      </c>
      <c r="D3423" s="26" t="s">
        <v>3998</v>
      </c>
      <c r="E3423" s="26" t="s">
        <v>10127</v>
      </c>
      <c r="F3423" s="48"/>
    </row>
    <row r="3424" ht="30" spans="1:6">
      <c r="A3424" s="26">
        <v>4192</v>
      </c>
      <c r="B3424" s="25" t="s">
        <v>10128</v>
      </c>
      <c r="C3424" s="26" t="s">
        <v>3997</v>
      </c>
      <c r="D3424" s="26" t="s">
        <v>3998</v>
      </c>
      <c r="E3424" s="26" t="s">
        <v>10127</v>
      </c>
      <c r="F3424" s="49"/>
    </row>
    <row r="3425" ht="30" spans="1:6">
      <c r="A3425" s="26">
        <v>4191</v>
      </c>
      <c r="B3425" s="25" t="s">
        <v>10129</v>
      </c>
      <c r="C3425" s="26" t="s">
        <v>3997</v>
      </c>
      <c r="D3425" s="26" t="s">
        <v>3998</v>
      </c>
      <c r="E3425" s="26" t="s">
        <v>10127</v>
      </c>
      <c r="F3425" s="48"/>
    </row>
    <row r="3426" ht="30" spans="1:6">
      <c r="A3426" s="26">
        <v>4207</v>
      </c>
      <c r="B3426" s="25" t="s">
        <v>10130</v>
      </c>
      <c r="C3426" s="26" t="s">
        <v>3997</v>
      </c>
      <c r="D3426" s="26" t="s">
        <v>3998</v>
      </c>
      <c r="E3426" s="26" t="s">
        <v>5528</v>
      </c>
      <c r="F3426" s="49"/>
    </row>
    <row r="3427" ht="30" spans="1:6">
      <c r="A3427" s="26">
        <v>4206</v>
      </c>
      <c r="B3427" s="25" t="s">
        <v>10131</v>
      </c>
      <c r="C3427" s="26" t="s">
        <v>3997</v>
      </c>
      <c r="D3427" s="26" t="s">
        <v>3998</v>
      </c>
      <c r="E3427" s="26" t="s">
        <v>5315</v>
      </c>
      <c r="F3427" s="48"/>
    </row>
    <row r="3428" ht="30" spans="1:6">
      <c r="A3428" s="26">
        <v>4190</v>
      </c>
      <c r="B3428" s="25" t="s">
        <v>10132</v>
      </c>
      <c r="C3428" s="26" t="s">
        <v>3997</v>
      </c>
      <c r="D3428" s="26" t="s">
        <v>3998</v>
      </c>
      <c r="E3428" s="26" t="s">
        <v>5315</v>
      </c>
      <c r="F3428" s="49"/>
    </row>
    <row r="3429" ht="30" spans="1:6">
      <c r="A3429" s="26">
        <v>4186</v>
      </c>
      <c r="B3429" s="25" t="s">
        <v>10133</v>
      </c>
      <c r="C3429" s="26" t="s">
        <v>3997</v>
      </c>
      <c r="D3429" s="26" t="s">
        <v>3998</v>
      </c>
      <c r="E3429" s="26" t="s">
        <v>10134</v>
      </c>
      <c r="F3429" s="48"/>
    </row>
    <row r="3430" ht="30" spans="1:6">
      <c r="A3430" s="26">
        <v>4188</v>
      </c>
      <c r="B3430" s="25" t="s">
        <v>10135</v>
      </c>
      <c r="C3430" s="26" t="s">
        <v>3997</v>
      </c>
      <c r="D3430" s="26" t="s">
        <v>3998</v>
      </c>
      <c r="E3430" s="26" t="s">
        <v>9592</v>
      </c>
      <c r="F3430" s="49"/>
    </row>
    <row r="3431" ht="30" spans="1:6">
      <c r="A3431" s="26">
        <v>4189</v>
      </c>
      <c r="B3431" s="25" t="s">
        <v>10136</v>
      </c>
      <c r="C3431" s="26" t="s">
        <v>3997</v>
      </c>
      <c r="D3431" s="26" t="s">
        <v>3998</v>
      </c>
      <c r="E3431" s="26" t="s">
        <v>9592</v>
      </c>
      <c r="F3431" s="48"/>
    </row>
    <row r="3432" ht="30" spans="1:6">
      <c r="A3432" s="26">
        <v>4197</v>
      </c>
      <c r="B3432" s="25" t="s">
        <v>10137</v>
      </c>
      <c r="C3432" s="26" t="s">
        <v>3997</v>
      </c>
      <c r="D3432" s="26" t="s">
        <v>3998</v>
      </c>
      <c r="E3432" s="26" t="s">
        <v>10138</v>
      </c>
      <c r="F3432" s="49"/>
    </row>
    <row r="3433" ht="30" spans="1:6">
      <c r="A3433" s="26">
        <v>4194</v>
      </c>
      <c r="B3433" s="25" t="s">
        <v>10139</v>
      </c>
      <c r="C3433" s="26" t="s">
        <v>3997</v>
      </c>
      <c r="D3433" s="26" t="s">
        <v>3998</v>
      </c>
      <c r="E3433" s="26" t="s">
        <v>10140</v>
      </c>
      <c r="F3433" s="48"/>
    </row>
    <row r="3434" ht="30" spans="1:6">
      <c r="A3434" s="26">
        <v>4193</v>
      </c>
      <c r="B3434" s="25" t="s">
        <v>10141</v>
      </c>
      <c r="C3434" s="26" t="s">
        <v>3997</v>
      </c>
      <c r="D3434" s="26" t="s">
        <v>3998</v>
      </c>
      <c r="E3434" s="26" t="s">
        <v>10140</v>
      </c>
      <c r="F3434" s="49"/>
    </row>
    <row r="3435" ht="30" spans="1:6">
      <c r="A3435" s="26">
        <v>4204</v>
      </c>
      <c r="B3435" s="25" t="s">
        <v>10142</v>
      </c>
      <c r="C3435" s="26" t="s">
        <v>3997</v>
      </c>
      <c r="D3435" s="26" t="s">
        <v>3998</v>
      </c>
      <c r="E3435" s="26" t="s">
        <v>10140</v>
      </c>
      <c r="F3435" s="48"/>
    </row>
    <row r="3436" ht="30" spans="1:6">
      <c r="A3436" s="26">
        <v>4187</v>
      </c>
      <c r="B3436" s="25" t="s">
        <v>10143</v>
      </c>
      <c r="C3436" s="26" t="s">
        <v>3997</v>
      </c>
      <c r="D3436" s="26" t="s">
        <v>3998</v>
      </c>
      <c r="E3436" s="26" t="s">
        <v>6197</v>
      </c>
      <c r="F3436" s="49"/>
    </row>
    <row r="3437" ht="30" spans="1:6">
      <c r="A3437" s="26">
        <v>4202</v>
      </c>
      <c r="B3437" s="25" t="s">
        <v>10144</v>
      </c>
      <c r="C3437" s="26" t="s">
        <v>3997</v>
      </c>
      <c r="D3437" s="26" t="s">
        <v>3998</v>
      </c>
      <c r="E3437" s="26" t="s">
        <v>10145</v>
      </c>
      <c r="F3437" s="48"/>
    </row>
    <row r="3438" ht="30" spans="1:6">
      <c r="A3438" s="26">
        <v>4203</v>
      </c>
      <c r="B3438" s="25" t="s">
        <v>10146</v>
      </c>
      <c r="C3438" s="26" t="s">
        <v>3997</v>
      </c>
      <c r="D3438" s="26" t="s">
        <v>3998</v>
      </c>
      <c r="E3438" s="26" t="s">
        <v>10147</v>
      </c>
      <c r="F3438" s="49"/>
    </row>
    <row r="3439" ht="30" spans="1:6">
      <c r="A3439" s="26">
        <v>40368</v>
      </c>
      <c r="B3439" s="25" t="s">
        <v>10148</v>
      </c>
      <c r="C3439" s="26" t="s">
        <v>3997</v>
      </c>
      <c r="D3439" s="26" t="s">
        <v>3998</v>
      </c>
      <c r="E3439" s="26" t="s">
        <v>10149</v>
      </c>
      <c r="F3439" s="48"/>
    </row>
    <row r="3440" ht="30" spans="1:6">
      <c r="A3440" s="26">
        <v>40365</v>
      </c>
      <c r="B3440" s="25" t="s">
        <v>10150</v>
      </c>
      <c r="C3440" s="26" t="s">
        <v>3997</v>
      </c>
      <c r="D3440" s="26" t="s">
        <v>3998</v>
      </c>
      <c r="E3440" s="26" t="s">
        <v>9831</v>
      </c>
      <c r="F3440" s="49"/>
    </row>
    <row r="3441" ht="30" spans="1:6">
      <c r="A3441" s="26">
        <v>40356</v>
      </c>
      <c r="B3441" s="25" t="s">
        <v>10151</v>
      </c>
      <c r="C3441" s="26" t="s">
        <v>3997</v>
      </c>
      <c r="D3441" s="26" t="s">
        <v>3998</v>
      </c>
      <c r="E3441" s="26" t="s">
        <v>10152</v>
      </c>
      <c r="F3441" s="48"/>
    </row>
    <row r="3442" ht="30" spans="1:6">
      <c r="A3442" s="26">
        <v>40362</v>
      </c>
      <c r="B3442" s="25" t="s">
        <v>10153</v>
      </c>
      <c r="C3442" s="26" t="s">
        <v>3997</v>
      </c>
      <c r="D3442" s="26" t="s">
        <v>3998</v>
      </c>
      <c r="E3442" s="26" t="s">
        <v>10154</v>
      </c>
      <c r="F3442" s="49"/>
    </row>
    <row r="3443" ht="30" spans="1:6">
      <c r="A3443" s="26">
        <v>40374</v>
      </c>
      <c r="B3443" s="25" t="s">
        <v>10155</v>
      </c>
      <c r="C3443" s="26" t="s">
        <v>3997</v>
      </c>
      <c r="D3443" s="26" t="s">
        <v>3998</v>
      </c>
      <c r="E3443" s="26" t="s">
        <v>10156</v>
      </c>
      <c r="F3443" s="48"/>
    </row>
    <row r="3444" ht="30" spans="1:6">
      <c r="A3444" s="26">
        <v>40371</v>
      </c>
      <c r="B3444" s="25" t="s">
        <v>10157</v>
      </c>
      <c r="C3444" s="26" t="s">
        <v>3997</v>
      </c>
      <c r="D3444" s="26" t="s">
        <v>3998</v>
      </c>
      <c r="E3444" s="26" t="s">
        <v>10158</v>
      </c>
      <c r="F3444" s="49"/>
    </row>
    <row r="3445" ht="30" spans="1:6">
      <c r="A3445" s="26">
        <v>40359</v>
      </c>
      <c r="B3445" s="25" t="s">
        <v>10159</v>
      </c>
      <c r="C3445" s="26" t="s">
        <v>3997</v>
      </c>
      <c r="D3445" s="26" t="s">
        <v>3998</v>
      </c>
      <c r="E3445" s="26" t="s">
        <v>9596</v>
      </c>
      <c r="F3445" s="48"/>
    </row>
    <row r="3446" spans="1:6">
      <c r="A3446" s="26">
        <v>7595</v>
      </c>
      <c r="B3446" s="25" t="s">
        <v>1406</v>
      </c>
      <c r="C3446" s="26" t="s">
        <v>4011</v>
      </c>
      <c r="D3446" s="26" t="s">
        <v>3998</v>
      </c>
      <c r="E3446" s="26" t="s">
        <v>6753</v>
      </c>
      <c r="F3446" s="49"/>
    </row>
    <row r="3447" spans="1:6">
      <c r="A3447" s="26">
        <v>41094</v>
      </c>
      <c r="B3447" s="25" t="s">
        <v>10160</v>
      </c>
      <c r="C3447" s="26" t="s">
        <v>4356</v>
      </c>
      <c r="D3447" s="26" t="s">
        <v>3998</v>
      </c>
      <c r="E3447" s="26" t="s">
        <v>10161</v>
      </c>
      <c r="F3447" s="48"/>
    </row>
    <row r="3448" ht="45" spans="1:6">
      <c r="A3448" s="26">
        <v>38175</v>
      </c>
      <c r="B3448" s="25" t="s">
        <v>10162</v>
      </c>
      <c r="C3448" s="26" t="s">
        <v>3997</v>
      </c>
      <c r="D3448" s="26" t="s">
        <v>3998</v>
      </c>
      <c r="E3448" s="26" t="s">
        <v>10163</v>
      </c>
      <c r="F3448" s="49"/>
    </row>
    <row r="3449" ht="45" spans="1:6">
      <c r="A3449" s="26">
        <v>38176</v>
      </c>
      <c r="B3449" s="25" t="s">
        <v>10164</v>
      </c>
      <c r="C3449" s="26" t="s">
        <v>3997</v>
      </c>
      <c r="D3449" s="26" t="s">
        <v>3998</v>
      </c>
      <c r="E3449" s="26" t="s">
        <v>6765</v>
      </c>
      <c r="F3449" s="48"/>
    </row>
    <row r="3450" ht="45" spans="1:6">
      <c r="A3450" s="26">
        <v>36152</v>
      </c>
      <c r="B3450" s="25" t="s">
        <v>10165</v>
      </c>
      <c r="C3450" s="26" t="s">
        <v>3997</v>
      </c>
      <c r="D3450" s="26" t="s">
        <v>3998</v>
      </c>
      <c r="E3450" s="26" t="s">
        <v>9816</v>
      </c>
      <c r="F3450" s="49"/>
    </row>
    <row r="3451" spans="1:6">
      <c r="A3451" s="26">
        <v>11138</v>
      </c>
      <c r="B3451" s="25" t="s">
        <v>10166</v>
      </c>
      <c r="C3451" s="26" t="s">
        <v>4121</v>
      </c>
      <c r="D3451" s="26" t="s">
        <v>3998</v>
      </c>
      <c r="E3451" s="26" t="s">
        <v>4683</v>
      </c>
      <c r="F3451" s="48"/>
    </row>
    <row r="3452" spans="1:6">
      <c r="A3452" s="26">
        <v>5333</v>
      </c>
      <c r="B3452" s="25" t="s">
        <v>1775</v>
      </c>
      <c r="C3452" s="26" t="s">
        <v>4121</v>
      </c>
      <c r="D3452" s="26" t="s">
        <v>3998</v>
      </c>
      <c r="E3452" s="26" t="s">
        <v>10167</v>
      </c>
      <c r="F3452" s="49"/>
    </row>
    <row r="3453" spans="1:6">
      <c r="A3453" s="26">
        <v>4221</v>
      </c>
      <c r="B3453" s="25" t="s">
        <v>10168</v>
      </c>
      <c r="C3453" s="26" t="s">
        <v>4121</v>
      </c>
      <c r="D3453" s="26" t="s">
        <v>4019</v>
      </c>
      <c r="E3453" s="26" t="s">
        <v>6000</v>
      </c>
      <c r="F3453" s="48"/>
    </row>
    <row r="3454" ht="45" spans="1:6">
      <c r="A3454" s="26">
        <v>4227</v>
      </c>
      <c r="B3454" s="25" t="s">
        <v>10169</v>
      </c>
      <c r="C3454" s="26" t="s">
        <v>4121</v>
      </c>
      <c r="D3454" s="26" t="s">
        <v>4019</v>
      </c>
      <c r="E3454" s="26" t="s">
        <v>10170</v>
      </c>
      <c r="F3454" s="49"/>
    </row>
    <row r="3455" ht="60" spans="1:6">
      <c r="A3455" s="26">
        <v>38170</v>
      </c>
      <c r="B3455" s="25" t="s">
        <v>10171</v>
      </c>
      <c r="C3455" s="26" t="s">
        <v>3997</v>
      </c>
      <c r="D3455" s="26" t="s">
        <v>3998</v>
      </c>
      <c r="E3455" s="26" t="s">
        <v>7680</v>
      </c>
      <c r="F3455" s="48"/>
    </row>
    <row r="3456" spans="1:6">
      <c r="A3456" s="26">
        <v>4252</v>
      </c>
      <c r="B3456" s="25" t="s">
        <v>10172</v>
      </c>
      <c r="C3456" s="26" t="s">
        <v>4011</v>
      </c>
      <c r="D3456" s="26" t="s">
        <v>3998</v>
      </c>
      <c r="E3456" s="26" t="s">
        <v>10173</v>
      </c>
      <c r="F3456" s="49"/>
    </row>
    <row r="3457" spans="1:6">
      <c r="A3457" s="26">
        <v>40980</v>
      </c>
      <c r="B3457" s="25" t="s">
        <v>10174</v>
      </c>
      <c r="C3457" s="26" t="s">
        <v>4356</v>
      </c>
      <c r="D3457" s="26" t="s">
        <v>3998</v>
      </c>
      <c r="E3457" s="26" t="s">
        <v>10175</v>
      </c>
      <c r="F3457" s="48"/>
    </row>
    <row r="3458" spans="1:6">
      <c r="A3458" s="26">
        <v>4243</v>
      </c>
      <c r="B3458" s="25" t="s">
        <v>10176</v>
      </c>
      <c r="C3458" s="26" t="s">
        <v>4011</v>
      </c>
      <c r="D3458" s="26" t="s">
        <v>3998</v>
      </c>
      <c r="E3458" s="26" t="s">
        <v>8045</v>
      </c>
      <c r="F3458" s="49"/>
    </row>
    <row r="3459" ht="30" spans="1:6">
      <c r="A3459" s="26">
        <v>41031</v>
      </c>
      <c r="B3459" s="25" t="s">
        <v>10177</v>
      </c>
      <c r="C3459" s="26" t="s">
        <v>4356</v>
      </c>
      <c r="D3459" s="26" t="s">
        <v>3998</v>
      </c>
      <c r="E3459" s="26" t="s">
        <v>10178</v>
      </c>
      <c r="F3459" s="48"/>
    </row>
    <row r="3460" ht="30" spans="1:6">
      <c r="A3460" s="26">
        <v>40986</v>
      </c>
      <c r="B3460" s="25" t="s">
        <v>10179</v>
      </c>
      <c r="C3460" s="26" t="s">
        <v>4356</v>
      </c>
      <c r="D3460" s="26" t="s">
        <v>3998</v>
      </c>
      <c r="E3460" s="26" t="s">
        <v>10180</v>
      </c>
      <c r="F3460" s="49"/>
    </row>
    <row r="3461" ht="30" spans="1:6">
      <c r="A3461" s="26">
        <v>37666</v>
      </c>
      <c r="B3461" s="25" t="s">
        <v>10181</v>
      </c>
      <c r="C3461" s="26" t="s">
        <v>4011</v>
      </c>
      <c r="D3461" s="26" t="s">
        <v>3998</v>
      </c>
      <c r="E3461" s="26" t="s">
        <v>10182</v>
      </c>
      <c r="F3461" s="48"/>
    </row>
    <row r="3462" ht="30" spans="1:6">
      <c r="A3462" s="26">
        <v>4250</v>
      </c>
      <c r="B3462" s="25" t="s">
        <v>10183</v>
      </c>
      <c r="C3462" s="26" t="s">
        <v>4011</v>
      </c>
      <c r="D3462" s="26" t="s">
        <v>3998</v>
      </c>
      <c r="E3462" s="26" t="s">
        <v>6691</v>
      </c>
      <c r="F3462" s="49"/>
    </row>
    <row r="3463" ht="30" spans="1:6">
      <c r="A3463" s="26">
        <v>40978</v>
      </c>
      <c r="B3463" s="25" t="s">
        <v>10184</v>
      </c>
      <c r="C3463" s="26" t="s">
        <v>4356</v>
      </c>
      <c r="D3463" s="26" t="s">
        <v>3998</v>
      </c>
      <c r="E3463" s="26" t="s">
        <v>10185</v>
      </c>
      <c r="F3463" s="48"/>
    </row>
    <row r="3464" ht="30" spans="1:6">
      <c r="A3464" s="26">
        <v>25960</v>
      </c>
      <c r="B3464" s="25" t="s">
        <v>10186</v>
      </c>
      <c r="C3464" s="26" t="s">
        <v>4011</v>
      </c>
      <c r="D3464" s="26" t="s">
        <v>3998</v>
      </c>
      <c r="E3464" s="26" t="s">
        <v>10187</v>
      </c>
      <c r="F3464" s="49"/>
    </row>
    <row r="3465" ht="30" spans="1:6">
      <c r="A3465" s="26">
        <v>41043</v>
      </c>
      <c r="B3465" s="25" t="s">
        <v>10188</v>
      </c>
      <c r="C3465" s="26" t="s">
        <v>4356</v>
      </c>
      <c r="D3465" s="26" t="s">
        <v>3998</v>
      </c>
      <c r="E3465" s="26" t="s">
        <v>10189</v>
      </c>
      <c r="F3465" s="48"/>
    </row>
    <row r="3466" spans="1:6">
      <c r="A3466" s="26">
        <v>4234</v>
      </c>
      <c r="B3466" s="25" t="s">
        <v>10190</v>
      </c>
      <c r="C3466" s="26" t="s">
        <v>4011</v>
      </c>
      <c r="D3466" s="26" t="s">
        <v>4019</v>
      </c>
      <c r="E3466" s="26" t="s">
        <v>10191</v>
      </c>
      <c r="F3466" s="49"/>
    </row>
    <row r="3467" spans="1:6">
      <c r="A3467" s="26">
        <v>40987</v>
      </c>
      <c r="B3467" s="25" t="s">
        <v>10192</v>
      </c>
      <c r="C3467" s="26" t="s">
        <v>4356</v>
      </c>
      <c r="D3467" s="26" t="s">
        <v>3998</v>
      </c>
      <c r="E3467" s="26" t="s">
        <v>10193</v>
      </c>
      <c r="F3467" s="48"/>
    </row>
    <row r="3468" spans="1:6">
      <c r="A3468" s="26">
        <v>4253</v>
      </c>
      <c r="B3468" s="25" t="s">
        <v>10194</v>
      </c>
      <c r="C3468" s="26" t="s">
        <v>4011</v>
      </c>
      <c r="D3468" s="26" t="s">
        <v>3998</v>
      </c>
      <c r="E3468" s="26" t="s">
        <v>9453</v>
      </c>
      <c r="F3468" s="49"/>
    </row>
    <row r="3469" ht="30" spans="1:6">
      <c r="A3469" s="26">
        <v>40981</v>
      </c>
      <c r="B3469" s="25" t="s">
        <v>10195</v>
      </c>
      <c r="C3469" s="26" t="s">
        <v>4356</v>
      </c>
      <c r="D3469" s="26" t="s">
        <v>3998</v>
      </c>
      <c r="E3469" s="26" t="s">
        <v>10056</v>
      </c>
      <c r="F3469" s="48"/>
    </row>
    <row r="3470" spans="1:6">
      <c r="A3470" s="26">
        <v>4254</v>
      </c>
      <c r="B3470" s="25" t="s">
        <v>10196</v>
      </c>
      <c r="C3470" s="26" t="s">
        <v>4011</v>
      </c>
      <c r="D3470" s="26" t="s">
        <v>3998</v>
      </c>
      <c r="E3470" s="26" t="s">
        <v>10197</v>
      </c>
      <c r="F3470" s="49"/>
    </row>
    <row r="3471" spans="1:6">
      <c r="A3471" s="26">
        <v>41036</v>
      </c>
      <c r="B3471" s="25" t="s">
        <v>10198</v>
      </c>
      <c r="C3471" s="26" t="s">
        <v>4356</v>
      </c>
      <c r="D3471" s="26" t="s">
        <v>3998</v>
      </c>
      <c r="E3471" s="26" t="s">
        <v>10199</v>
      </c>
      <c r="F3471" s="48"/>
    </row>
    <row r="3472" spans="1:6">
      <c r="A3472" s="26">
        <v>4251</v>
      </c>
      <c r="B3472" s="25" t="s">
        <v>10200</v>
      </c>
      <c r="C3472" s="26" t="s">
        <v>4011</v>
      </c>
      <c r="D3472" s="26" t="s">
        <v>3998</v>
      </c>
      <c r="E3472" s="26" t="s">
        <v>10201</v>
      </c>
      <c r="F3472" s="49"/>
    </row>
    <row r="3473" ht="30" spans="1:6">
      <c r="A3473" s="26">
        <v>40979</v>
      </c>
      <c r="B3473" s="25" t="s">
        <v>10202</v>
      </c>
      <c r="C3473" s="26" t="s">
        <v>4356</v>
      </c>
      <c r="D3473" s="26" t="s">
        <v>3998</v>
      </c>
      <c r="E3473" s="26" t="s">
        <v>10203</v>
      </c>
      <c r="F3473" s="48"/>
    </row>
    <row r="3474" ht="30" spans="1:6">
      <c r="A3474" s="26">
        <v>4230</v>
      </c>
      <c r="B3474" s="25" t="s">
        <v>10204</v>
      </c>
      <c r="C3474" s="26" t="s">
        <v>4011</v>
      </c>
      <c r="D3474" s="26" t="s">
        <v>3998</v>
      </c>
      <c r="E3474" s="26" t="s">
        <v>10205</v>
      </c>
      <c r="F3474" s="49"/>
    </row>
    <row r="3475" ht="30" spans="1:6">
      <c r="A3475" s="26">
        <v>40998</v>
      </c>
      <c r="B3475" s="25" t="s">
        <v>10206</v>
      </c>
      <c r="C3475" s="26" t="s">
        <v>4356</v>
      </c>
      <c r="D3475" s="26" t="s">
        <v>3998</v>
      </c>
      <c r="E3475" s="26" t="s">
        <v>10207</v>
      </c>
      <c r="F3475" s="48"/>
    </row>
    <row r="3476" spans="1:6">
      <c r="A3476" s="26">
        <v>4257</v>
      </c>
      <c r="B3476" s="25" t="s">
        <v>10208</v>
      </c>
      <c r="C3476" s="26" t="s">
        <v>4011</v>
      </c>
      <c r="D3476" s="26" t="s">
        <v>3998</v>
      </c>
      <c r="E3476" s="26" t="s">
        <v>9343</v>
      </c>
      <c r="F3476" s="49"/>
    </row>
    <row r="3477" ht="30" spans="1:6">
      <c r="A3477" s="26">
        <v>40982</v>
      </c>
      <c r="B3477" s="25" t="s">
        <v>10209</v>
      </c>
      <c r="C3477" s="26" t="s">
        <v>4356</v>
      </c>
      <c r="D3477" s="26" t="s">
        <v>3998</v>
      </c>
      <c r="E3477" s="26" t="s">
        <v>10210</v>
      </c>
      <c r="F3477" s="48"/>
    </row>
    <row r="3478" ht="30" spans="1:6">
      <c r="A3478" s="26">
        <v>41029</v>
      </c>
      <c r="B3478" s="25" t="s">
        <v>10211</v>
      </c>
      <c r="C3478" s="26" t="s">
        <v>4356</v>
      </c>
      <c r="D3478" s="26" t="s">
        <v>3998</v>
      </c>
      <c r="E3478" s="26" t="s">
        <v>10212</v>
      </c>
      <c r="F3478" s="49"/>
    </row>
    <row r="3479" spans="1:6">
      <c r="A3479" s="26">
        <v>4240</v>
      </c>
      <c r="B3479" s="25" t="s">
        <v>10213</v>
      </c>
      <c r="C3479" s="26" t="s">
        <v>4011</v>
      </c>
      <c r="D3479" s="26" t="s">
        <v>3998</v>
      </c>
      <c r="E3479" s="26" t="s">
        <v>9209</v>
      </c>
      <c r="F3479" s="48"/>
    </row>
    <row r="3480" spans="1:6">
      <c r="A3480" s="26">
        <v>41026</v>
      </c>
      <c r="B3480" s="25" t="s">
        <v>10214</v>
      </c>
      <c r="C3480" s="26" t="s">
        <v>4356</v>
      </c>
      <c r="D3480" s="26" t="s">
        <v>3998</v>
      </c>
      <c r="E3480" s="26" t="s">
        <v>10215</v>
      </c>
      <c r="F3480" s="49"/>
    </row>
    <row r="3481" spans="1:6">
      <c r="A3481" s="26">
        <v>4239</v>
      </c>
      <c r="B3481" s="25" t="s">
        <v>10216</v>
      </c>
      <c r="C3481" s="26" t="s">
        <v>4011</v>
      </c>
      <c r="D3481" s="26" t="s">
        <v>3998</v>
      </c>
      <c r="E3481" s="26" t="s">
        <v>7095</v>
      </c>
      <c r="F3481" s="48"/>
    </row>
    <row r="3482" ht="30" spans="1:6">
      <c r="A3482" s="26">
        <v>41024</v>
      </c>
      <c r="B3482" s="25" t="s">
        <v>10217</v>
      </c>
      <c r="C3482" s="26" t="s">
        <v>4356</v>
      </c>
      <c r="D3482" s="26" t="s">
        <v>3998</v>
      </c>
      <c r="E3482" s="26" t="s">
        <v>10218</v>
      </c>
      <c r="F3482" s="49"/>
    </row>
    <row r="3483" spans="1:6">
      <c r="A3483" s="26">
        <v>4248</v>
      </c>
      <c r="B3483" s="25" t="s">
        <v>10219</v>
      </c>
      <c r="C3483" s="26" t="s">
        <v>4011</v>
      </c>
      <c r="D3483" s="26" t="s">
        <v>3998</v>
      </c>
      <c r="E3483" s="26" t="s">
        <v>10220</v>
      </c>
      <c r="F3483" s="48"/>
    </row>
    <row r="3484" ht="30" spans="1:6">
      <c r="A3484" s="26">
        <v>41033</v>
      </c>
      <c r="B3484" s="25" t="s">
        <v>10221</v>
      </c>
      <c r="C3484" s="26" t="s">
        <v>4356</v>
      </c>
      <c r="D3484" s="26" t="s">
        <v>3998</v>
      </c>
      <c r="E3484" s="26" t="s">
        <v>10222</v>
      </c>
      <c r="F3484" s="49"/>
    </row>
    <row r="3485" spans="1:6">
      <c r="A3485" s="26">
        <v>25959</v>
      </c>
      <c r="B3485" s="25" t="s">
        <v>10223</v>
      </c>
      <c r="C3485" s="26" t="s">
        <v>4011</v>
      </c>
      <c r="D3485" s="26" t="s">
        <v>3998</v>
      </c>
      <c r="E3485" s="26" t="s">
        <v>4636</v>
      </c>
      <c r="F3485" s="48"/>
    </row>
    <row r="3486" ht="30" spans="1:6">
      <c r="A3486" s="26">
        <v>41040</v>
      </c>
      <c r="B3486" s="25" t="s">
        <v>10224</v>
      </c>
      <c r="C3486" s="26" t="s">
        <v>4356</v>
      </c>
      <c r="D3486" s="26" t="s">
        <v>3998</v>
      </c>
      <c r="E3486" s="26" t="s">
        <v>10225</v>
      </c>
      <c r="F3486" s="49"/>
    </row>
    <row r="3487" spans="1:6">
      <c r="A3487" s="26">
        <v>4238</v>
      </c>
      <c r="B3487" s="25" t="s">
        <v>10226</v>
      </c>
      <c r="C3487" s="26" t="s">
        <v>4011</v>
      </c>
      <c r="D3487" s="26" t="s">
        <v>3998</v>
      </c>
      <c r="E3487" s="26" t="s">
        <v>10227</v>
      </c>
      <c r="F3487" s="48"/>
    </row>
    <row r="3488" ht="30" spans="1:6">
      <c r="A3488" s="26">
        <v>41012</v>
      </c>
      <c r="B3488" s="25" t="s">
        <v>10228</v>
      </c>
      <c r="C3488" s="26" t="s">
        <v>4356</v>
      </c>
      <c r="D3488" s="26" t="s">
        <v>3998</v>
      </c>
      <c r="E3488" s="26" t="s">
        <v>10229</v>
      </c>
      <c r="F3488" s="49"/>
    </row>
    <row r="3489" ht="30" spans="1:6">
      <c r="A3489" s="26">
        <v>4237</v>
      </c>
      <c r="B3489" s="25" t="s">
        <v>10230</v>
      </c>
      <c r="C3489" s="26" t="s">
        <v>4011</v>
      </c>
      <c r="D3489" s="26" t="s">
        <v>3998</v>
      </c>
      <c r="E3489" s="26" t="s">
        <v>10231</v>
      </c>
      <c r="F3489" s="48"/>
    </row>
    <row r="3490" ht="30" spans="1:6">
      <c r="A3490" s="26">
        <v>41002</v>
      </c>
      <c r="B3490" s="25" t="s">
        <v>10232</v>
      </c>
      <c r="C3490" s="26" t="s">
        <v>4356</v>
      </c>
      <c r="D3490" s="26" t="s">
        <v>3998</v>
      </c>
      <c r="E3490" s="26" t="s">
        <v>10233</v>
      </c>
      <c r="F3490" s="49"/>
    </row>
    <row r="3491" ht="30" spans="1:6">
      <c r="A3491" s="26">
        <v>4233</v>
      </c>
      <c r="B3491" s="25" t="s">
        <v>10234</v>
      </c>
      <c r="C3491" s="26" t="s">
        <v>4011</v>
      </c>
      <c r="D3491" s="26" t="s">
        <v>3998</v>
      </c>
      <c r="E3491" s="26" t="s">
        <v>10044</v>
      </c>
      <c r="F3491" s="48"/>
    </row>
    <row r="3492" ht="30" spans="1:6">
      <c r="A3492" s="26">
        <v>41001</v>
      </c>
      <c r="B3492" s="25" t="s">
        <v>10235</v>
      </c>
      <c r="C3492" s="26" t="s">
        <v>4356</v>
      </c>
      <c r="D3492" s="26" t="s">
        <v>3998</v>
      </c>
      <c r="E3492" s="26" t="s">
        <v>10236</v>
      </c>
      <c r="F3492" s="49"/>
    </row>
    <row r="3493" ht="30" spans="1:6">
      <c r="A3493" s="26">
        <v>2</v>
      </c>
      <c r="B3493" s="25" t="s">
        <v>10237</v>
      </c>
      <c r="C3493" s="26" t="s">
        <v>4018</v>
      </c>
      <c r="D3493" s="26" t="s">
        <v>3998</v>
      </c>
      <c r="E3493" s="26" t="s">
        <v>6657</v>
      </c>
      <c r="F3493" s="48"/>
    </row>
    <row r="3494" ht="45" spans="1:6">
      <c r="A3494" s="26">
        <v>36517</v>
      </c>
      <c r="B3494" s="25" t="s">
        <v>10238</v>
      </c>
      <c r="C3494" s="26" t="s">
        <v>3997</v>
      </c>
      <c r="D3494" s="26" t="s">
        <v>3998</v>
      </c>
      <c r="E3494" s="26" t="s">
        <v>10239</v>
      </c>
      <c r="F3494" s="49"/>
    </row>
    <row r="3495" ht="45" spans="1:6">
      <c r="A3495" s="26">
        <v>4262</v>
      </c>
      <c r="B3495" s="25" t="s">
        <v>10240</v>
      </c>
      <c r="C3495" s="26" t="s">
        <v>3997</v>
      </c>
      <c r="D3495" s="26" t="s">
        <v>4019</v>
      </c>
      <c r="E3495" s="26" t="s">
        <v>10241</v>
      </c>
      <c r="F3495" s="48"/>
    </row>
    <row r="3496" ht="45" spans="1:6">
      <c r="A3496" s="26">
        <v>4263</v>
      </c>
      <c r="B3496" s="25" t="s">
        <v>10242</v>
      </c>
      <c r="C3496" s="26" t="s">
        <v>3997</v>
      </c>
      <c r="D3496" s="26" t="s">
        <v>3998</v>
      </c>
      <c r="E3496" s="26" t="s">
        <v>10243</v>
      </c>
      <c r="F3496" s="49"/>
    </row>
    <row r="3497" ht="45" spans="1:6">
      <c r="A3497" s="26">
        <v>36518</v>
      </c>
      <c r="B3497" s="25" t="s">
        <v>10244</v>
      </c>
      <c r="C3497" s="26" t="s">
        <v>3997</v>
      </c>
      <c r="D3497" s="26" t="s">
        <v>3998</v>
      </c>
      <c r="E3497" s="26" t="s">
        <v>10245</v>
      </c>
      <c r="F3497" s="48"/>
    </row>
    <row r="3498" ht="45" spans="1:6">
      <c r="A3498" s="26">
        <v>14221</v>
      </c>
      <c r="B3498" s="25" t="s">
        <v>10246</v>
      </c>
      <c r="C3498" s="26" t="s">
        <v>3997</v>
      </c>
      <c r="D3498" s="26" t="s">
        <v>3998</v>
      </c>
      <c r="E3498" s="26" t="s">
        <v>10247</v>
      </c>
      <c r="F3498" s="49"/>
    </row>
    <row r="3499" spans="1:6">
      <c r="A3499" s="26">
        <v>38402</v>
      </c>
      <c r="B3499" s="25" t="s">
        <v>10248</v>
      </c>
      <c r="C3499" s="26" t="s">
        <v>3997</v>
      </c>
      <c r="D3499" s="26" t="s">
        <v>3998</v>
      </c>
      <c r="E3499" s="26" t="s">
        <v>10249</v>
      </c>
      <c r="F3499" s="48"/>
    </row>
    <row r="3500" ht="30" spans="1:6">
      <c r="A3500" s="26">
        <v>3412</v>
      </c>
      <c r="B3500" s="25" t="s">
        <v>10250</v>
      </c>
      <c r="C3500" s="26" t="s">
        <v>4007</v>
      </c>
      <c r="D3500" s="26" t="s">
        <v>3998</v>
      </c>
      <c r="E3500" s="26" t="s">
        <v>4387</v>
      </c>
      <c r="F3500" s="49"/>
    </row>
    <row r="3501" ht="30" spans="1:6">
      <c r="A3501" s="26">
        <v>3413</v>
      </c>
      <c r="B3501" s="25" t="s">
        <v>10251</v>
      </c>
      <c r="C3501" s="26" t="s">
        <v>4007</v>
      </c>
      <c r="D3501" s="26" t="s">
        <v>3998</v>
      </c>
      <c r="E3501" s="26" t="s">
        <v>10252</v>
      </c>
      <c r="F3501" s="48"/>
    </row>
    <row r="3502" ht="30" spans="1:6">
      <c r="A3502" s="26">
        <v>39744</v>
      </c>
      <c r="B3502" s="25" t="s">
        <v>10253</v>
      </c>
      <c r="C3502" s="26" t="s">
        <v>4007</v>
      </c>
      <c r="D3502" s="26" t="s">
        <v>3998</v>
      </c>
      <c r="E3502" s="26" t="s">
        <v>10254</v>
      </c>
      <c r="F3502" s="49"/>
    </row>
    <row r="3503" ht="30" spans="1:6">
      <c r="A3503" s="26">
        <v>39745</v>
      </c>
      <c r="B3503" s="25" t="s">
        <v>10255</v>
      </c>
      <c r="C3503" s="26" t="s">
        <v>4007</v>
      </c>
      <c r="D3503" s="26" t="s">
        <v>3998</v>
      </c>
      <c r="E3503" s="26" t="s">
        <v>9622</v>
      </c>
      <c r="F3503" s="48"/>
    </row>
    <row r="3504" ht="45" spans="1:6">
      <c r="A3504" s="26">
        <v>39637</v>
      </c>
      <c r="B3504" s="25" t="s">
        <v>10256</v>
      </c>
      <c r="C3504" s="26" t="s">
        <v>4007</v>
      </c>
      <c r="D3504" s="26" t="s">
        <v>3998</v>
      </c>
      <c r="E3504" s="26" t="s">
        <v>10257</v>
      </c>
      <c r="F3504" s="49"/>
    </row>
    <row r="3505" ht="45" spans="1:6">
      <c r="A3505" s="26">
        <v>39638</v>
      </c>
      <c r="B3505" s="25" t="s">
        <v>10258</v>
      </c>
      <c r="C3505" s="26" t="s">
        <v>4007</v>
      </c>
      <c r="D3505" s="26" t="s">
        <v>3998</v>
      </c>
      <c r="E3505" s="26" t="s">
        <v>10259</v>
      </c>
      <c r="F3505" s="48"/>
    </row>
    <row r="3506" ht="45" spans="1:6">
      <c r="A3506" s="26">
        <v>39639</v>
      </c>
      <c r="B3506" s="25" t="s">
        <v>10260</v>
      </c>
      <c r="C3506" s="26" t="s">
        <v>4007</v>
      </c>
      <c r="D3506" s="26" t="s">
        <v>3998</v>
      </c>
      <c r="E3506" s="26" t="s">
        <v>10261</v>
      </c>
      <c r="F3506" s="49"/>
    </row>
    <row r="3507" ht="75" spans="1:6">
      <c r="A3507" s="26">
        <v>39517</v>
      </c>
      <c r="B3507" s="25" t="s">
        <v>10262</v>
      </c>
      <c r="C3507" s="26" t="s">
        <v>4007</v>
      </c>
      <c r="D3507" s="26" t="s">
        <v>4008</v>
      </c>
      <c r="E3507" s="26" t="s">
        <v>10263</v>
      </c>
      <c r="F3507" s="48"/>
    </row>
    <row r="3508" ht="75" spans="1:6">
      <c r="A3508" s="26">
        <v>39518</v>
      </c>
      <c r="B3508" s="25" t="s">
        <v>10264</v>
      </c>
      <c r="C3508" s="26" t="s">
        <v>4007</v>
      </c>
      <c r="D3508" s="26" t="s">
        <v>4008</v>
      </c>
      <c r="E3508" s="26" t="s">
        <v>10265</v>
      </c>
      <c r="F3508" s="49"/>
    </row>
    <row r="3509" spans="1:6">
      <c r="A3509" s="26">
        <v>38366</v>
      </c>
      <c r="B3509" s="25" t="s">
        <v>10266</v>
      </c>
      <c r="C3509" s="26" t="s">
        <v>4007</v>
      </c>
      <c r="D3509" s="26" t="s">
        <v>4008</v>
      </c>
      <c r="E3509" s="26" t="s">
        <v>7777</v>
      </c>
      <c r="F3509" s="48"/>
    </row>
    <row r="3510" ht="30" spans="1:6">
      <c r="A3510" s="26">
        <v>11703</v>
      </c>
      <c r="B3510" s="25" t="s">
        <v>10267</v>
      </c>
      <c r="C3510" s="26" t="s">
        <v>3997</v>
      </c>
      <c r="D3510" s="26" t="s">
        <v>3998</v>
      </c>
      <c r="E3510" s="26" t="s">
        <v>10268</v>
      </c>
      <c r="F3510" s="49"/>
    </row>
    <row r="3511" ht="30" spans="1:6">
      <c r="A3511" s="26">
        <v>37400</v>
      </c>
      <c r="B3511" s="25" t="s">
        <v>10269</v>
      </c>
      <c r="C3511" s="26" t="s">
        <v>3997</v>
      </c>
      <c r="D3511" s="26" t="s">
        <v>3998</v>
      </c>
      <c r="E3511" s="26" t="s">
        <v>10270</v>
      </c>
      <c r="F3511" s="48"/>
    </row>
    <row r="3512" ht="60" spans="1:6">
      <c r="A3512" s="26">
        <v>25400</v>
      </c>
      <c r="B3512" s="25" t="s">
        <v>10271</v>
      </c>
      <c r="C3512" s="26" t="s">
        <v>3997</v>
      </c>
      <c r="D3512" s="26" t="s">
        <v>3998</v>
      </c>
      <c r="E3512" s="26" t="s">
        <v>10272</v>
      </c>
      <c r="F3512" s="49"/>
    </row>
    <row r="3513" ht="45" spans="1:6">
      <c r="A3513" s="26">
        <v>4272</v>
      </c>
      <c r="B3513" s="25" t="s">
        <v>10273</v>
      </c>
      <c r="C3513" s="26" t="s">
        <v>3997</v>
      </c>
      <c r="D3513" s="26" t="s">
        <v>3998</v>
      </c>
      <c r="E3513" s="26" t="s">
        <v>10274</v>
      </c>
      <c r="F3513" s="48"/>
    </row>
    <row r="3514" ht="45" spans="1:6">
      <c r="A3514" s="26">
        <v>4276</v>
      </c>
      <c r="B3514" s="25" t="s">
        <v>10275</v>
      </c>
      <c r="C3514" s="26" t="s">
        <v>3997</v>
      </c>
      <c r="D3514" s="26" t="s">
        <v>3998</v>
      </c>
      <c r="E3514" s="26" t="s">
        <v>10276</v>
      </c>
      <c r="F3514" s="49"/>
    </row>
    <row r="3515" ht="45" spans="1:6">
      <c r="A3515" s="26">
        <v>4273</v>
      </c>
      <c r="B3515" s="25" t="s">
        <v>10277</v>
      </c>
      <c r="C3515" s="26" t="s">
        <v>3997</v>
      </c>
      <c r="D3515" s="26" t="s">
        <v>3998</v>
      </c>
      <c r="E3515" s="26" t="s">
        <v>10278</v>
      </c>
      <c r="F3515" s="48"/>
    </row>
    <row r="3516" ht="60" spans="1:6">
      <c r="A3516" s="26">
        <v>4274</v>
      </c>
      <c r="B3516" s="25" t="s">
        <v>10279</v>
      </c>
      <c r="C3516" s="26" t="s">
        <v>3997</v>
      </c>
      <c r="D3516" s="26" t="s">
        <v>4019</v>
      </c>
      <c r="E3516" s="26" t="s">
        <v>10280</v>
      </c>
      <c r="F3516" s="49"/>
    </row>
    <row r="3517" ht="75" spans="1:6">
      <c r="A3517" s="26">
        <v>39438</v>
      </c>
      <c r="B3517" s="25" t="s">
        <v>10281</v>
      </c>
      <c r="C3517" s="26" t="s">
        <v>3997</v>
      </c>
      <c r="D3517" s="26" t="s">
        <v>4008</v>
      </c>
      <c r="E3517" s="26" t="s">
        <v>5211</v>
      </c>
      <c r="F3517" s="48"/>
    </row>
    <row r="3518" ht="45" spans="1:6">
      <c r="A3518" s="26">
        <v>11963</v>
      </c>
      <c r="B3518" s="25" t="s">
        <v>10282</v>
      </c>
      <c r="C3518" s="26" t="s">
        <v>3997</v>
      </c>
      <c r="D3518" s="26" t="s">
        <v>4008</v>
      </c>
      <c r="E3518" s="26" t="s">
        <v>10283</v>
      </c>
      <c r="F3518" s="49"/>
    </row>
    <row r="3519" ht="45" spans="1:6">
      <c r="A3519" s="26">
        <v>11964</v>
      </c>
      <c r="B3519" s="25" t="s">
        <v>10284</v>
      </c>
      <c r="C3519" s="26" t="s">
        <v>3997</v>
      </c>
      <c r="D3519" s="26" t="s">
        <v>4008</v>
      </c>
      <c r="E3519" s="26" t="s">
        <v>4393</v>
      </c>
      <c r="F3519" s="48"/>
    </row>
    <row r="3520" ht="45" spans="1:6">
      <c r="A3520" s="26">
        <v>4379</v>
      </c>
      <c r="B3520" s="25" t="s">
        <v>10285</v>
      </c>
      <c r="C3520" s="26" t="s">
        <v>3997</v>
      </c>
      <c r="D3520" s="26" t="s">
        <v>4008</v>
      </c>
      <c r="E3520" s="26" t="s">
        <v>10286</v>
      </c>
      <c r="F3520" s="49"/>
    </row>
    <row r="3521" ht="45" spans="1:6">
      <c r="A3521" s="26">
        <v>4377</v>
      </c>
      <c r="B3521" s="25" t="s">
        <v>10287</v>
      </c>
      <c r="C3521" s="26" t="s">
        <v>3997</v>
      </c>
      <c r="D3521" s="26" t="s">
        <v>4008</v>
      </c>
      <c r="E3521" s="26" t="s">
        <v>10288</v>
      </c>
      <c r="F3521" s="48"/>
    </row>
    <row r="3522" ht="45" spans="1:6">
      <c r="A3522" s="26">
        <v>4356</v>
      </c>
      <c r="B3522" s="25" t="s">
        <v>10289</v>
      </c>
      <c r="C3522" s="26" t="s">
        <v>3997</v>
      </c>
      <c r="D3522" s="26" t="s">
        <v>4008</v>
      </c>
      <c r="E3522" s="26" t="s">
        <v>5211</v>
      </c>
      <c r="F3522" s="49"/>
    </row>
    <row r="3523" ht="60" spans="1:6">
      <c r="A3523" s="26">
        <v>13246</v>
      </c>
      <c r="B3523" s="25" t="s">
        <v>10290</v>
      </c>
      <c r="C3523" s="26" t="s">
        <v>3997</v>
      </c>
      <c r="D3523" s="26" t="s">
        <v>4008</v>
      </c>
      <c r="E3523" s="26" t="s">
        <v>10291</v>
      </c>
      <c r="F3523" s="48"/>
    </row>
    <row r="3524" ht="60" spans="1:6">
      <c r="A3524" s="26">
        <v>4346</v>
      </c>
      <c r="B3524" s="25" t="s">
        <v>10292</v>
      </c>
      <c r="C3524" s="26" t="s">
        <v>3997</v>
      </c>
      <c r="D3524" s="26" t="s">
        <v>4008</v>
      </c>
      <c r="E3524" s="26" t="s">
        <v>4313</v>
      </c>
      <c r="F3524" s="49"/>
    </row>
    <row r="3525" ht="60" spans="1:6">
      <c r="A3525" s="26">
        <v>11955</v>
      </c>
      <c r="B3525" s="25" t="s">
        <v>10293</v>
      </c>
      <c r="C3525" s="26" t="s">
        <v>3997</v>
      </c>
      <c r="D3525" s="26" t="s">
        <v>4008</v>
      </c>
      <c r="E3525" s="26" t="s">
        <v>5977</v>
      </c>
      <c r="F3525" s="48"/>
    </row>
    <row r="3526" ht="45" spans="1:6">
      <c r="A3526" s="26">
        <v>11960</v>
      </c>
      <c r="B3526" s="25" t="s">
        <v>10294</v>
      </c>
      <c r="C3526" s="26" t="s">
        <v>3997</v>
      </c>
      <c r="D3526" s="26" t="s">
        <v>4008</v>
      </c>
      <c r="E3526" s="26" t="s">
        <v>5208</v>
      </c>
      <c r="F3526" s="49"/>
    </row>
    <row r="3527" ht="45" spans="1:6">
      <c r="A3527" s="26">
        <v>4333</v>
      </c>
      <c r="B3527" s="25" t="s">
        <v>10295</v>
      </c>
      <c r="C3527" s="26" t="s">
        <v>3997</v>
      </c>
      <c r="D3527" s="26" t="s">
        <v>4008</v>
      </c>
      <c r="E3527" s="26" t="s">
        <v>5211</v>
      </c>
      <c r="F3527" s="48"/>
    </row>
    <row r="3528" ht="45" spans="1:6">
      <c r="A3528" s="26">
        <v>4358</v>
      </c>
      <c r="B3528" s="25" t="s">
        <v>10296</v>
      </c>
      <c r="C3528" s="26" t="s">
        <v>3997</v>
      </c>
      <c r="D3528" s="26" t="s">
        <v>4008</v>
      </c>
      <c r="E3528" s="26" t="s">
        <v>4745</v>
      </c>
      <c r="F3528" s="49"/>
    </row>
    <row r="3529" ht="45" spans="1:6">
      <c r="A3529" s="26">
        <v>39435</v>
      </c>
      <c r="B3529" s="25" t="s">
        <v>10297</v>
      </c>
      <c r="C3529" s="26" t="s">
        <v>3997</v>
      </c>
      <c r="D3529" s="26" t="s">
        <v>4008</v>
      </c>
      <c r="E3529" s="26" t="s">
        <v>8176</v>
      </c>
      <c r="F3529" s="48"/>
    </row>
    <row r="3530" ht="45" spans="1:6">
      <c r="A3530" s="26">
        <v>39436</v>
      </c>
      <c r="B3530" s="25" t="s">
        <v>10298</v>
      </c>
      <c r="C3530" s="26" t="s">
        <v>3997</v>
      </c>
      <c r="D3530" s="26" t="s">
        <v>4008</v>
      </c>
      <c r="E3530" s="26" t="s">
        <v>10288</v>
      </c>
      <c r="F3530" s="49"/>
    </row>
    <row r="3531" ht="45" spans="1:6">
      <c r="A3531" s="26">
        <v>39437</v>
      </c>
      <c r="B3531" s="25" t="s">
        <v>10299</v>
      </c>
      <c r="C3531" s="26" t="s">
        <v>3997</v>
      </c>
      <c r="D3531" s="26" t="s">
        <v>4008</v>
      </c>
      <c r="E3531" s="26" t="s">
        <v>10300</v>
      </c>
      <c r="F3531" s="48"/>
    </row>
    <row r="3532" ht="45" spans="1:6">
      <c r="A3532" s="26">
        <v>39439</v>
      </c>
      <c r="B3532" s="25" t="s">
        <v>10301</v>
      </c>
      <c r="C3532" s="26" t="s">
        <v>3997</v>
      </c>
      <c r="D3532" s="26" t="s">
        <v>4008</v>
      </c>
      <c r="E3532" s="26" t="s">
        <v>5895</v>
      </c>
      <c r="F3532" s="49"/>
    </row>
    <row r="3533" ht="45" spans="1:6">
      <c r="A3533" s="26">
        <v>39440</v>
      </c>
      <c r="B3533" s="25" t="s">
        <v>10302</v>
      </c>
      <c r="C3533" s="26" t="s">
        <v>3997</v>
      </c>
      <c r="D3533" s="26" t="s">
        <v>4008</v>
      </c>
      <c r="E3533" s="26" t="s">
        <v>10303</v>
      </c>
      <c r="F3533" s="48"/>
    </row>
    <row r="3534" ht="45" spans="1:6">
      <c r="A3534" s="26">
        <v>39441</v>
      </c>
      <c r="B3534" s="25" t="s">
        <v>10304</v>
      </c>
      <c r="C3534" s="26" t="s">
        <v>3997</v>
      </c>
      <c r="D3534" s="26" t="s">
        <v>4008</v>
      </c>
      <c r="E3534" s="26" t="s">
        <v>5211</v>
      </c>
      <c r="F3534" s="49"/>
    </row>
    <row r="3535" ht="45" spans="1:6">
      <c r="A3535" s="26">
        <v>39442</v>
      </c>
      <c r="B3535" s="25" t="s">
        <v>10305</v>
      </c>
      <c r="C3535" s="26" t="s">
        <v>3997</v>
      </c>
      <c r="D3535" s="26" t="s">
        <v>4008</v>
      </c>
      <c r="E3535" s="26" t="s">
        <v>10288</v>
      </c>
      <c r="F3535" s="48"/>
    </row>
    <row r="3536" ht="45" spans="1:6">
      <c r="A3536" s="26">
        <v>39443</v>
      </c>
      <c r="B3536" s="25" t="s">
        <v>10306</v>
      </c>
      <c r="C3536" s="26" t="s">
        <v>3997</v>
      </c>
      <c r="D3536" s="26" t="s">
        <v>4008</v>
      </c>
      <c r="E3536" s="26" t="s">
        <v>10300</v>
      </c>
      <c r="F3536" s="49"/>
    </row>
    <row r="3537" ht="45" spans="1:6">
      <c r="A3537" s="26">
        <v>4329</v>
      </c>
      <c r="B3537" s="25" t="s">
        <v>10307</v>
      </c>
      <c r="C3537" s="26" t="s">
        <v>3997</v>
      </c>
      <c r="D3537" s="26" t="s">
        <v>4008</v>
      </c>
      <c r="E3537" s="26" t="s">
        <v>4090</v>
      </c>
      <c r="F3537" s="48"/>
    </row>
    <row r="3538" ht="60" spans="1:6">
      <c r="A3538" s="26">
        <v>4383</v>
      </c>
      <c r="B3538" s="25" t="s">
        <v>10308</v>
      </c>
      <c r="C3538" s="26" t="s">
        <v>3997</v>
      </c>
      <c r="D3538" s="26" t="s">
        <v>4008</v>
      </c>
      <c r="E3538" s="26" t="s">
        <v>10309</v>
      </c>
      <c r="F3538" s="49"/>
    </row>
    <row r="3539" ht="60" spans="1:6">
      <c r="A3539" s="26">
        <v>4344</v>
      </c>
      <c r="B3539" s="25" t="s">
        <v>10310</v>
      </c>
      <c r="C3539" s="26" t="s">
        <v>3997</v>
      </c>
      <c r="D3539" s="26" t="s">
        <v>4008</v>
      </c>
      <c r="E3539" s="26" t="s">
        <v>8163</v>
      </c>
      <c r="F3539" s="48"/>
    </row>
    <row r="3540" ht="45" spans="1:6">
      <c r="A3540" s="26">
        <v>436</v>
      </c>
      <c r="B3540" s="25" t="s">
        <v>10311</v>
      </c>
      <c r="C3540" s="26" t="s">
        <v>3997</v>
      </c>
      <c r="D3540" s="26" t="s">
        <v>3998</v>
      </c>
      <c r="E3540" s="26" t="s">
        <v>10312</v>
      </c>
      <c r="F3540" s="49"/>
    </row>
    <row r="3541" ht="45" spans="1:6">
      <c r="A3541" s="26">
        <v>442</v>
      </c>
      <c r="B3541" s="25" t="s">
        <v>10313</v>
      </c>
      <c r="C3541" s="26" t="s">
        <v>3997</v>
      </c>
      <c r="D3541" s="26" t="s">
        <v>3998</v>
      </c>
      <c r="E3541" s="26" t="s">
        <v>10314</v>
      </c>
      <c r="F3541" s="48"/>
    </row>
    <row r="3542" ht="30" spans="1:6">
      <c r="A3542" s="26">
        <v>11953</v>
      </c>
      <c r="B3542" s="25" t="s">
        <v>10315</v>
      </c>
      <c r="C3542" s="26" t="s">
        <v>3997</v>
      </c>
      <c r="D3542" s="26" t="s">
        <v>4008</v>
      </c>
      <c r="E3542" s="26" t="s">
        <v>10316</v>
      </c>
      <c r="F3542" s="49"/>
    </row>
    <row r="3543" ht="45" spans="1:6">
      <c r="A3543" s="26">
        <v>4335</v>
      </c>
      <c r="B3543" s="25" t="s">
        <v>10317</v>
      </c>
      <c r="C3543" s="26" t="s">
        <v>3997</v>
      </c>
      <c r="D3543" s="26" t="s">
        <v>4008</v>
      </c>
      <c r="E3543" s="26" t="s">
        <v>10318</v>
      </c>
      <c r="F3543" s="48"/>
    </row>
    <row r="3544" ht="45" spans="1:6">
      <c r="A3544" s="26">
        <v>4334</v>
      </c>
      <c r="B3544" s="25" t="s">
        <v>10319</v>
      </c>
      <c r="C3544" s="26" t="s">
        <v>3997</v>
      </c>
      <c r="D3544" s="26" t="s">
        <v>4008</v>
      </c>
      <c r="E3544" s="26" t="s">
        <v>5306</v>
      </c>
      <c r="F3544" s="49"/>
    </row>
    <row r="3545" ht="30" spans="1:6">
      <c r="A3545" s="26">
        <v>4343</v>
      </c>
      <c r="B3545" s="25" t="s">
        <v>10320</v>
      </c>
      <c r="C3545" s="26" t="s">
        <v>3997</v>
      </c>
      <c r="D3545" s="26" t="s">
        <v>4008</v>
      </c>
      <c r="E3545" s="26" t="s">
        <v>10321</v>
      </c>
      <c r="F3545" s="48"/>
    </row>
    <row r="3546" ht="45" spans="1:6">
      <c r="A3546" s="26">
        <v>430</v>
      </c>
      <c r="B3546" s="25" t="s">
        <v>10322</v>
      </c>
      <c r="C3546" s="26" t="s">
        <v>3997</v>
      </c>
      <c r="D3546" s="26" t="s">
        <v>3998</v>
      </c>
      <c r="E3546" s="26" t="s">
        <v>10323</v>
      </c>
      <c r="F3546" s="49"/>
    </row>
    <row r="3547" ht="45" spans="1:6">
      <c r="A3547" s="26">
        <v>441</v>
      </c>
      <c r="B3547" s="25" t="s">
        <v>10324</v>
      </c>
      <c r="C3547" s="26" t="s">
        <v>3997</v>
      </c>
      <c r="D3547" s="26" t="s">
        <v>3998</v>
      </c>
      <c r="E3547" s="26" t="s">
        <v>6021</v>
      </c>
      <c r="F3547" s="48"/>
    </row>
    <row r="3548" ht="45" spans="1:6">
      <c r="A3548" s="26">
        <v>431</v>
      </c>
      <c r="B3548" s="25" t="s">
        <v>10325</v>
      </c>
      <c r="C3548" s="26" t="s">
        <v>3997</v>
      </c>
      <c r="D3548" s="26" t="s">
        <v>3998</v>
      </c>
      <c r="E3548" s="26" t="s">
        <v>8395</v>
      </c>
      <c r="F3548" s="49"/>
    </row>
    <row r="3549" ht="45" spans="1:6">
      <c r="A3549" s="26">
        <v>432</v>
      </c>
      <c r="B3549" s="25" t="s">
        <v>10326</v>
      </c>
      <c r="C3549" s="26" t="s">
        <v>3997</v>
      </c>
      <c r="D3549" s="26" t="s">
        <v>3998</v>
      </c>
      <c r="E3549" s="26" t="s">
        <v>10327</v>
      </c>
      <c r="F3549" s="48"/>
    </row>
    <row r="3550" ht="45" spans="1:6">
      <c r="A3550" s="26">
        <v>429</v>
      </c>
      <c r="B3550" s="25" t="s">
        <v>10328</v>
      </c>
      <c r="C3550" s="26" t="s">
        <v>3997</v>
      </c>
      <c r="D3550" s="26" t="s">
        <v>3998</v>
      </c>
      <c r="E3550" s="26" t="s">
        <v>8355</v>
      </c>
      <c r="F3550" s="49"/>
    </row>
    <row r="3551" ht="45" spans="1:6">
      <c r="A3551" s="26">
        <v>439</v>
      </c>
      <c r="B3551" s="25" t="s">
        <v>10329</v>
      </c>
      <c r="C3551" s="26" t="s">
        <v>3997</v>
      </c>
      <c r="D3551" s="26" t="s">
        <v>3998</v>
      </c>
      <c r="E3551" s="26" t="s">
        <v>10330</v>
      </c>
      <c r="F3551" s="48"/>
    </row>
    <row r="3552" ht="45" spans="1:6">
      <c r="A3552" s="26">
        <v>433</v>
      </c>
      <c r="B3552" s="25" t="s">
        <v>10331</v>
      </c>
      <c r="C3552" s="26" t="s">
        <v>3997</v>
      </c>
      <c r="D3552" s="26" t="s">
        <v>3998</v>
      </c>
      <c r="E3552" s="26" t="s">
        <v>9735</v>
      </c>
      <c r="F3552" s="49"/>
    </row>
    <row r="3553" ht="45" spans="1:6">
      <c r="A3553" s="26">
        <v>437</v>
      </c>
      <c r="B3553" s="25" t="s">
        <v>10332</v>
      </c>
      <c r="C3553" s="26" t="s">
        <v>3997</v>
      </c>
      <c r="D3553" s="26" t="s">
        <v>3998</v>
      </c>
      <c r="E3553" s="26" t="s">
        <v>10333</v>
      </c>
      <c r="F3553" s="48"/>
    </row>
    <row r="3554" ht="45" spans="1:6">
      <c r="A3554" s="26">
        <v>11790</v>
      </c>
      <c r="B3554" s="25" t="s">
        <v>10334</v>
      </c>
      <c r="C3554" s="26" t="s">
        <v>3997</v>
      </c>
      <c r="D3554" s="26" t="s">
        <v>3998</v>
      </c>
      <c r="E3554" s="26" t="s">
        <v>10335</v>
      </c>
      <c r="F3554" s="49"/>
    </row>
    <row r="3555" ht="60" spans="1:6">
      <c r="A3555" s="26">
        <v>428</v>
      </c>
      <c r="B3555" s="25" t="s">
        <v>10336</v>
      </c>
      <c r="C3555" s="26" t="s">
        <v>3997</v>
      </c>
      <c r="D3555" s="26" t="s">
        <v>4019</v>
      </c>
      <c r="E3555" s="26" t="s">
        <v>10337</v>
      </c>
      <c r="F3555" s="48"/>
    </row>
    <row r="3556" ht="60" spans="1:6">
      <c r="A3556" s="26">
        <v>4384</v>
      </c>
      <c r="B3556" s="25" t="s">
        <v>10338</v>
      </c>
      <c r="C3556" s="26" t="s">
        <v>3997</v>
      </c>
      <c r="D3556" s="26" t="s">
        <v>4008</v>
      </c>
      <c r="E3556" s="26" t="s">
        <v>10339</v>
      </c>
      <c r="F3556" s="49"/>
    </row>
    <row r="3557" ht="60" spans="1:6">
      <c r="A3557" s="26">
        <v>4351</v>
      </c>
      <c r="B3557" s="25" t="s">
        <v>10340</v>
      </c>
      <c r="C3557" s="26" t="s">
        <v>3997</v>
      </c>
      <c r="D3557" s="26" t="s">
        <v>4008</v>
      </c>
      <c r="E3557" s="26" t="s">
        <v>9027</v>
      </c>
      <c r="F3557" s="48"/>
    </row>
    <row r="3558" ht="30" spans="1:6">
      <c r="A3558" s="26">
        <v>11054</v>
      </c>
      <c r="B3558" s="25" t="s">
        <v>10341</v>
      </c>
      <c r="C3558" s="26" t="s">
        <v>3997</v>
      </c>
      <c r="D3558" s="26" t="s">
        <v>3998</v>
      </c>
      <c r="E3558" s="26" t="s">
        <v>10286</v>
      </c>
      <c r="F3558" s="49"/>
    </row>
    <row r="3559" ht="30" spans="1:6">
      <c r="A3559" s="26">
        <v>11055</v>
      </c>
      <c r="B3559" s="25" t="s">
        <v>10342</v>
      </c>
      <c r="C3559" s="26" t="s">
        <v>3997</v>
      </c>
      <c r="D3559" s="26" t="s">
        <v>3998</v>
      </c>
      <c r="E3559" s="26" t="s">
        <v>4034</v>
      </c>
      <c r="F3559" s="48"/>
    </row>
    <row r="3560" ht="30" spans="1:6">
      <c r="A3560" s="26">
        <v>11056</v>
      </c>
      <c r="B3560" s="25" t="s">
        <v>10343</v>
      </c>
      <c r="C3560" s="26" t="s">
        <v>3997</v>
      </c>
      <c r="D3560" s="26" t="s">
        <v>3998</v>
      </c>
      <c r="E3560" s="26" t="s">
        <v>4034</v>
      </c>
      <c r="F3560" s="49"/>
    </row>
    <row r="3561" ht="30" spans="1:6">
      <c r="A3561" s="26">
        <v>11057</v>
      </c>
      <c r="B3561" s="25" t="s">
        <v>10344</v>
      </c>
      <c r="C3561" s="26" t="s">
        <v>3997</v>
      </c>
      <c r="D3561" s="26" t="s">
        <v>3998</v>
      </c>
      <c r="E3561" s="26" t="s">
        <v>5895</v>
      </c>
      <c r="F3561" s="48"/>
    </row>
    <row r="3562" ht="30" spans="1:6">
      <c r="A3562" s="26">
        <v>11059</v>
      </c>
      <c r="B3562" s="25" t="s">
        <v>10345</v>
      </c>
      <c r="C3562" s="26" t="s">
        <v>3997</v>
      </c>
      <c r="D3562" s="26" t="s">
        <v>3998</v>
      </c>
      <c r="E3562" s="26" t="s">
        <v>10346</v>
      </c>
      <c r="F3562" s="49"/>
    </row>
    <row r="3563" ht="30" spans="1:6">
      <c r="A3563" s="26">
        <v>11058</v>
      </c>
      <c r="B3563" s="25" t="s">
        <v>10347</v>
      </c>
      <c r="C3563" s="26" t="s">
        <v>3997</v>
      </c>
      <c r="D3563" s="26" t="s">
        <v>3998</v>
      </c>
      <c r="E3563" s="26" t="s">
        <v>10348</v>
      </c>
      <c r="F3563" s="48"/>
    </row>
    <row r="3564" ht="30" spans="1:6">
      <c r="A3564" s="26">
        <v>4380</v>
      </c>
      <c r="B3564" s="25" t="s">
        <v>10349</v>
      </c>
      <c r="C3564" s="26" t="s">
        <v>3997</v>
      </c>
      <c r="D3564" s="26" t="s">
        <v>3998</v>
      </c>
      <c r="E3564" s="26" t="s">
        <v>5889</v>
      </c>
      <c r="F3564" s="49"/>
    </row>
    <row r="3565" ht="45" spans="1:6">
      <c r="A3565" s="26">
        <v>4299</v>
      </c>
      <c r="B3565" s="25" t="s">
        <v>10350</v>
      </c>
      <c r="C3565" s="26" t="s">
        <v>3997</v>
      </c>
      <c r="D3565" s="26" t="s">
        <v>4019</v>
      </c>
      <c r="E3565" s="26" t="s">
        <v>4069</v>
      </c>
      <c r="F3565" s="48"/>
    </row>
    <row r="3566" ht="45" spans="1:6">
      <c r="A3566" s="26">
        <v>4304</v>
      </c>
      <c r="B3566" s="25" t="s">
        <v>10351</v>
      </c>
      <c r="C3566" s="26" t="s">
        <v>3997</v>
      </c>
      <c r="D3566" s="26" t="s">
        <v>3998</v>
      </c>
      <c r="E3566" s="26" t="s">
        <v>4473</v>
      </c>
      <c r="F3566" s="49"/>
    </row>
    <row r="3567" ht="45" spans="1:6">
      <c r="A3567" s="26">
        <v>4305</v>
      </c>
      <c r="B3567" s="25" t="s">
        <v>10352</v>
      </c>
      <c r="C3567" s="26" t="s">
        <v>3997</v>
      </c>
      <c r="D3567" s="26" t="s">
        <v>3998</v>
      </c>
      <c r="E3567" s="26" t="s">
        <v>5987</v>
      </c>
      <c r="F3567" s="48"/>
    </row>
    <row r="3568" ht="45" spans="1:6">
      <c r="A3568" s="26">
        <v>4306</v>
      </c>
      <c r="B3568" s="25" t="s">
        <v>10353</v>
      </c>
      <c r="C3568" s="26" t="s">
        <v>3997</v>
      </c>
      <c r="D3568" s="26" t="s">
        <v>3998</v>
      </c>
      <c r="E3568" s="26" t="s">
        <v>9937</v>
      </c>
      <c r="F3568" s="49"/>
    </row>
    <row r="3569" ht="45" spans="1:6">
      <c r="A3569" s="26">
        <v>4308</v>
      </c>
      <c r="B3569" s="25" t="s">
        <v>10354</v>
      </c>
      <c r="C3569" s="26" t="s">
        <v>3997</v>
      </c>
      <c r="D3569" s="26" t="s">
        <v>3998</v>
      </c>
      <c r="E3569" s="26" t="s">
        <v>6979</v>
      </c>
      <c r="F3569" s="48"/>
    </row>
    <row r="3570" ht="45" spans="1:6">
      <c r="A3570" s="26">
        <v>4302</v>
      </c>
      <c r="B3570" s="25" t="s">
        <v>10355</v>
      </c>
      <c r="C3570" s="26" t="s">
        <v>3997</v>
      </c>
      <c r="D3570" s="26" t="s">
        <v>3998</v>
      </c>
      <c r="E3570" s="26" t="s">
        <v>4430</v>
      </c>
      <c r="F3570" s="49"/>
    </row>
    <row r="3571" ht="45" spans="1:6">
      <c r="A3571" s="26">
        <v>4300</v>
      </c>
      <c r="B3571" s="25" t="s">
        <v>10356</v>
      </c>
      <c r="C3571" s="26" t="s">
        <v>3997</v>
      </c>
      <c r="D3571" s="26" t="s">
        <v>3998</v>
      </c>
      <c r="E3571" s="26" t="s">
        <v>7825</v>
      </c>
      <c r="F3571" s="48"/>
    </row>
    <row r="3572" ht="45" spans="1:6">
      <c r="A3572" s="26">
        <v>4301</v>
      </c>
      <c r="B3572" s="25" t="s">
        <v>10357</v>
      </c>
      <c r="C3572" s="26" t="s">
        <v>3997</v>
      </c>
      <c r="D3572" s="26" t="s">
        <v>3998</v>
      </c>
      <c r="E3572" s="26" t="s">
        <v>5400</v>
      </c>
      <c r="F3572" s="49"/>
    </row>
    <row r="3573" ht="45" spans="1:6">
      <c r="A3573" s="26">
        <v>4320</v>
      </c>
      <c r="B3573" s="25" t="s">
        <v>10358</v>
      </c>
      <c r="C3573" s="26" t="s">
        <v>3997</v>
      </c>
      <c r="D3573" s="26" t="s">
        <v>3998</v>
      </c>
      <c r="E3573" s="26" t="s">
        <v>10359</v>
      </c>
      <c r="F3573" s="48"/>
    </row>
    <row r="3574" ht="45" spans="1:6">
      <c r="A3574" s="26">
        <v>4318</v>
      </c>
      <c r="B3574" s="25" t="s">
        <v>10360</v>
      </c>
      <c r="C3574" s="26" t="s">
        <v>3997</v>
      </c>
      <c r="D3574" s="26" t="s">
        <v>3998</v>
      </c>
      <c r="E3574" s="26" t="s">
        <v>10361</v>
      </c>
      <c r="F3574" s="49"/>
    </row>
    <row r="3575" ht="30" spans="1:6">
      <c r="A3575" s="26">
        <v>40547</v>
      </c>
      <c r="B3575" s="25" t="s">
        <v>10362</v>
      </c>
      <c r="C3575" s="26" t="s">
        <v>8126</v>
      </c>
      <c r="D3575" s="26" t="s">
        <v>4008</v>
      </c>
      <c r="E3575" s="26" t="s">
        <v>6092</v>
      </c>
      <c r="F3575" s="48"/>
    </row>
    <row r="3576" ht="30" spans="1:6">
      <c r="A3576" s="26">
        <v>11962</v>
      </c>
      <c r="B3576" s="25" t="s">
        <v>10363</v>
      </c>
      <c r="C3576" s="26" t="s">
        <v>3997</v>
      </c>
      <c r="D3576" s="26" t="s">
        <v>4008</v>
      </c>
      <c r="E3576" s="26" t="s">
        <v>4036</v>
      </c>
      <c r="F3576" s="49"/>
    </row>
    <row r="3577" ht="30" spans="1:6">
      <c r="A3577" s="26">
        <v>4332</v>
      </c>
      <c r="B3577" s="25" t="s">
        <v>10364</v>
      </c>
      <c r="C3577" s="26" t="s">
        <v>3997</v>
      </c>
      <c r="D3577" s="26" t="s">
        <v>4008</v>
      </c>
      <c r="E3577" s="26" t="s">
        <v>5596</v>
      </c>
      <c r="F3577" s="48"/>
    </row>
    <row r="3578" ht="30" spans="1:6">
      <c r="A3578" s="26">
        <v>4331</v>
      </c>
      <c r="B3578" s="25" t="s">
        <v>10365</v>
      </c>
      <c r="C3578" s="26" t="s">
        <v>3997</v>
      </c>
      <c r="D3578" s="26" t="s">
        <v>4008</v>
      </c>
      <c r="E3578" s="26" t="s">
        <v>5615</v>
      </c>
      <c r="F3578" s="49"/>
    </row>
    <row r="3579" ht="45" spans="1:6">
      <c r="A3579" s="26">
        <v>4336</v>
      </c>
      <c r="B3579" s="25" t="s">
        <v>10366</v>
      </c>
      <c r="C3579" s="26" t="s">
        <v>3997</v>
      </c>
      <c r="D3579" s="26" t="s">
        <v>4008</v>
      </c>
      <c r="E3579" s="26" t="s">
        <v>8111</v>
      </c>
      <c r="F3579" s="48"/>
    </row>
    <row r="3580" ht="45" spans="1:6">
      <c r="A3580" s="26">
        <v>13294</v>
      </c>
      <c r="B3580" s="25" t="s">
        <v>10367</v>
      </c>
      <c r="C3580" s="26" t="s">
        <v>3997</v>
      </c>
      <c r="D3580" s="26" t="s">
        <v>4008</v>
      </c>
      <c r="E3580" s="26" t="s">
        <v>5394</v>
      </c>
      <c r="F3580" s="49"/>
    </row>
    <row r="3581" ht="45" spans="1:6">
      <c r="A3581" s="26">
        <v>11948</v>
      </c>
      <c r="B3581" s="25" t="s">
        <v>10368</v>
      </c>
      <c r="C3581" s="26" t="s">
        <v>3997</v>
      </c>
      <c r="D3581" s="26" t="s">
        <v>4008</v>
      </c>
      <c r="E3581" s="26" t="s">
        <v>4986</v>
      </c>
      <c r="F3581" s="48"/>
    </row>
    <row r="3582" ht="45" spans="1:6">
      <c r="A3582" s="26">
        <v>4382</v>
      </c>
      <c r="B3582" s="25" t="s">
        <v>10369</v>
      </c>
      <c r="C3582" s="26" t="s">
        <v>3997</v>
      </c>
      <c r="D3582" s="26" t="s">
        <v>4008</v>
      </c>
      <c r="E3582" s="26" t="s">
        <v>5548</v>
      </c>
      <c r="F3582" s="49"/>
    </row>
    <row r="3583" ht="45" spans="1:6">
      <c r="A3583" s="26">
        <v>4354</v>
      </c>
      <c r="B3583" s="25" t="s">
        <v>10370</v>
      </c>
      <c r="C3583" s="26" t="s">
        <v>3997</v>
      </c>
      <c r="D3583" s="26" t="s">
        <v>4008</v>
      </c>
      <c r="E3583" s="26" t="s">
        <v>10371</v>
      </c>
      <c r="F3583" s="48"/>
    </row>
    <row r="3584" ht="45" spans="1:6">
      <c r="A3584" s="26">
        <v>40839</v>
      </c>
      <c r="B3584" s="25" t="s">
        <v>10372</v>
      </c>
      <c r="C3584" s="26" t="s">
        <v>8126</v>
      </c>
      <c r="D3584" s="26" t="s">
        <v>4008</v>
      </c>
      <c r="E3584" s="26" t="s">
        <v>10373</v>
      </c>
      <c r="F3584" s="49"/>
    </row>
    <row r="3585" ht="45" spans="1:6">
      <c r="A3585" s="26">
        <v>40552</v>
      </c>
      <c r="B3585" s="25" t="s">
        <v>10374</v>
      </c>
      <c r="C3585" s="26" t="s">
        <v>8126</v>
      </c>
      <c r="D3585" s="26" t="s">
        <v>4008</v>
      </c>
      <c r="E3585" s="26" t="s">
        <v>10375</v>
      </c>
      <c r="F3585" s="48"/>
    </row>
    <row r="3586" ht="45" spans="1:6">
      <c r="A3586" s="26">
        <v>40549</v>
      </c>
      <c r="B3586" s="25" t="s">
        <v>10376</v>
      </c>
      <c r="C3586" s="26" t="s">
        <v>8126</v>
      </c>
      <c r="D3586" s="26" t="s">
        <v>4008</v>
      </c>
      <c r="E3586" s="26" t="s">
        <v>10377</v>
      </c>
      <c r="F3586" s="49"/>
    </row>
    <row r="3587" ht="45" spans="1:6">
      <c r="A3587" s="26">
        <v>4385</v>
      </c>
      <c r="B3587" s="25" t="s">
        <v>10378</v>
      </c>
      <c r="C3587" s="26" t="s">
        <v>4982</v>
      </c>
      <c r="D3587" s="26" t="s">
        <v>4008</v>
      </c>
      <c r="E3587" s="26" t="s">
        <v>10379</v>
      </c>
      <c r="F3587" s="48"/>
    </row>
    <row r="3588" ht="45" spans="1:6">
      <c r="A3588" s="26">
        <v>4386</v>
      </c>
      <c r="B3588" s="25" t="s">
        <v>10378</v>
      </c>
      <c r="C3588" s="26" t="s">
        <v>4007</v>
      </c>
      <c r="D3588" s="26" t="s">
        <v>4008</v>
      </c>
      <c r="E3588" s="26" t="s">
        <v>10380</v>
      </c>
      <c r="F3588" s="49"/>
    </row>
    <row r="3589" spans="1:6">
      <c r="A3589" s="26">
        <v>38397</v>
      </c>
      <c r="B3589" s="25" t="s">
        <v>10381</v>
      </c>
      <c r="C3589" s="26" t="s">
        <v>4118</v>
      </c>
      <c r="D3589" s="26" t="s">
        <v>4008</v>
      </c>
      <c r="E3589" s="26" t="s">
        <v>6145</v>
      </c>
      <c r="F3589" s="48"/>
    </row>
    <row r="3590" ht="45" spans="1:6">
      <c r="A3590" s="26">
        <v>20078</v>
      </c>
      <c r="B3590" s="25" t="s">
        <v>10382</v>
      </c>
      <c r="C3590" s="26" t="s">
        <v>3997</v>
      </c>
      <c r="D3590" s="26" t="s">
        <v>3998</v>
      </c>
      <c r="E3590" s="26" t="s">
        <v>7785</v>
      </c>
      <c r="F3590" s="49"/>
    </row>
    <row r="3591" ht="45" spans="1:6">
      <c r="A3591" s="26">
        <v>20079</v>
      </c>
      <c r="B3591" s="25" t="s">
        <v>10383</v>
      </c>
      <c r="C3591" s="26" t="s">
        <v>3997</v>
      </c>
      <c r="D3591" s="26" t="s">
        <v>3998</v>
      </c>
      <c r="E3591" s="26" t="s">
        <v>10384</v>
      </c>
      <c r="F3591" s="48"/>
    </row>
    <row r="3592" ht="30" spans="1:6">
      <c r="A3592" s="26">
        <v>39897</v>
      </c>
      <c r="B3592" s="25" t="s">
        <v>10385</v>
      </c>
      <c r="C3592" s="26" t="s">
        <v>10386</v>
      </c>
      <c r="D3592" s="26" t="s">
        <v>4008</v>
      </c>
      <c r="E3592" s="26" t="s">
        <v>10387</v>
      </c>
      <c r="F3592" s="49"/>
    </row>
    <row r="3593" ht="30" spans="1:6">
      <c r="A3593" s="26">
        <v>118</v>
      </c>
      <c r="B3593" s="25" t="s">
        <v>10388</v>
      </c>
      <c r="C3593" s="26" t="s">
        <v>3997</v>
      </c>
      <c r="D3593" s="26" t="s">
        <v>3998</v>
      </c>
      <c r="E3593" s="26" t="s">
        <v>10389</v>
      </c>
      <c r="F3593" s="48"/>
    </row>
    <row r="3594" ht="45" spans="1:6">
      <c r="A3594" s="26">
        <v>4396</v>
      </c>
      <c r="B3594" s="25" t="s">
        <v>10390</v>
      </c>
      <c r="C3594" s="26" t="s">
        <v>4007</v>
      </c>
      <c r="D3594" s="26" t="s">
        <v>4008</v>
      </c>
      <c r="E3594" s="26" t="s">
        <v>10391</v>
      </c>
      <c r="F3594" s="49"/>
    </row>
    <row r="3595" ht="30" spans="1:6">
      <c r="A3595" s="26">
        <v>36881</v>
      </c>
      <c r="B3595" s="25" t="s">
        <v>10392</v>
      </c>
      <c r="C3595" s="26" t="s">
        <v>4007</v>
      </c>
      <c r="D3595" s="26" t="s">
        <v>4008</v>
      </c>
      <c r="E3595" s="26" t="s">
        <v>10393</v>
      </c>
      <c r="F3595" s="48"/>
    </row>
    <row r="3596" ht="30" spans="1:6">
      <c r="A3596" s="26">
        <v>36882</v>
      </c>
      <c r="B3596" s="25" t="s">
        <v>10394</v>
      </c>
      <c r="C3596" s="26" t="s">
        <v>4007</v>
      </c>
      <c r="D3596" s="26" t="s">
        <v>4008</v>
      </c>
      <c r="E3596" s="26" t="s">
        <v>10395</v>
      </c>
      <c r="F3596" s="49"/>
    </row>
    <row r="3597" ht="45" spans="1:6">
      <c r="A3597" s="26">
        <v>4397</v>
      </c>
      <c r="B3597" s="25" t="s">
        <v>10396</v>
      </c>
      <c r="C3597" s="26" t="s">
        <v>4007</v>
      </c>
      <c r="D3597" s="26" t="s">
        <v>4008</v>
      </c>
      <c r="E3597" s="26" t="s">
        <v>10397</v>
      </c>
      <c r="F3597" s="48"/>
    </row>
    <row r="3598" ht="45" spans="1:6">
      <c r="A3598" s="26">
        <v>34754</v>
      </c>
      <c r="B3598" s="25" t="s">
        <v>10398</v>
      </c>
      <c r="C3598" s="26" t="s">
        <v>4007</v>
      </c>
      <c r="D3598" s="26" t="s">
        <v>4008</v>
      </c>
      <c r="E3598" s="26" t="s">
        <v>10399</v>
      </c>
      <c r="F3598" s="49"/>
    </row>
    <row r="3599" ht="75" spans="1:6">
      <c r="A3599" s="26">
        <v>25962</v>
      </c>
      <c r="B3599" s="25" t="s">
        <v>10400</v>
      </c>
      <c r="C3599" s="26" t="s">
        <v>4007</v>
      </c>
      <c r="D3599" s="26" t="s">
        <v>4008</v>
      </c>
      <c r="E3599" s="26" t="s">
        <v>10401</v>
      </c>
      <c r="F3599" s="48"/>
    </row>
    <row r="3600" ht="60" spans="1:6">
      <c r="A3600" s="26">
        <v>34752</v>
      </c>
      <c r="B3600" s="25" t="s">
        <v>10402</v>
      </c>
      <c r="C3600" s="26" t="s">
        <v>4007</v>
      </c>
      <c r="D3600" s="26" t="s">
        <v>4008</v>
      </c>
      <c r="E3600" s="26" t="s">
        <v>10403</v>
      </c>
      <c r="F3600" s="49"/>
    </row>
    <row r="3601" spans="1:6">
      <c r="A3601" s="26">
        <v>4751</v>
      </c>
      <c r="B3601" s="25" t="s">
        <v>1399</v>
      </c>
      <c r="C3601" s="26" t="s">
        <v>4011</v>
      </c>
      <c r="D3601" s="26" t="s">
        <v>3998</v>
      </c>
      <c r="E3601" s="26" t="s">
        <v>7683</v>
      </c>
      <c r="F3601" s="48"/>
    </row>
    <row r="3602" spans="1:6">
      <c r="A3602" s="26">
        <v>41066</v>
      </c>
      <c r="B3602" s="25" t="s">
        <v>10404</v>
      </c>
      <c r="C3602" s="26" t="s">
        <v>4356</v>
      </c>
      <c r="D3602" s="26" t="s">
        <v>3998</v>
      </c>
      <c r="E3602" s="26" t="s">
        <v>10405</v>
      </c>
      <c r="F3602" s="49"/>
    </row>
    <row r="3603" ht="30" spans="1:6">
      <c r="A3603" s="26">
        <v>39604</v>
      </c>
      <c r="B3603" s="25" t="s">
        <v>10406</v>
      </c>
      <c r="C3603" s="26" t="s">
        <v>3997</v>
      </c>
      <c r="D3603" s="26" t="s">
        <v>4008</v>
      </c>
      <c r="E3603" s="26" t="s">
        <v>10407</v>
      </c>
      <c r="F3603" s="48"/>
    </row>
    <row r="3604" ht="30" spans="1:6">
      <c r="A3604" s="26">
        <v>39605</v>
      </c>
      <c r="B3604" s="25" t="s">
        <v>10408</v>
      </c>
      <c r="C3604" s="26" t="s">
        <v>3997</v>
      </c>
      <c r="D3604" s="26" t="s">
        <v>4008</v>
      </c>
      <c r="E3604" s="26" t="s">
        <v>10409</v>
      </c>
      <c r="F3604" s="49"/>
    </row>
    <row r="3605" ht="30" spans="1:6">
      <c r="A3605" s="26">
        <v>39606</v>
      </c>
      <c r="B3605" s="25" t="s">
        <v>10410</v>
      </c>
      <c r="C3605" s="26" t="s">
        <v>3997</v>
      </c>
      <c r="D3605" s="26" t="s">
        <v>4008</v>
      </c>
      <c r="E3605" s="26" t="s">
        <v>8391</v>
      </c>
      <c r="F3605" s="48"/>
    </row>
    <row r="3606" ht="30" spans="1:6">
      <c r="A3606" s="26">
        <v>39607</v>
      </c>
      <c r="B3606" s="25" t="s">
        <v>10411</v>
      </c>
      <c r="C3606" s="26" t="s">
        <v>3997</v>
      </c>
      <c r="D3606" s="26" t="s">
        <v>4008</v>
      </c>
      <c r="E3606" s="26" t="s">
        <v>10412</v>
      </c>
      <c r="F3606" s="49"/>
    </row>
    <row r="3607" ht="30" spans="1:6">
      <c r="A3607" s="26">
        <v>39594</v>
      </c>
      <c r="B3607" s="25" t="s">
        <v>10413</v>
      </c>
      <c r="C3607" s="26" t="s">
        <v>3997</v>
      </c>
      <c r="D3607" s="26" t="s">
        <v>4008</v>
      </c>
      <c r="E3607" s="26" t="s">
        <v>10414</v>
      </c>
      <c r="F3607" s="48"/>
    </row>
    <row r="3608" ht="30" spans="1:6">
      <c r="A3608" s="26">
        <v>39596</v>
      </c>
      <c r="B3608" s="25" t="s">
        <v>10415</v>
      </c>
      <c r="C3608" s="26" t="s">
        <v>3997</v>
      </c>
      <c r="D3608" s="26" t="s">
        <v>4008</v>
      </c>
      <c r="E3608" s="26" t="s">
        <v>10416</v>
      </c>
      <c r="F3608" s="49"/>
    </row>
    <row r="3609" ht="30" spans="1:6">
      <c r="A3609" s="26">
        <v>39595</v>
      </c>
      <c r="B3609" s="25" t="s">
        <v>10417</v>
      </c>
      <c r="C3609" s="26" t="s">
        <v>3997</v>
      </c>
      <c r="D3609" s="26" t="s">
        <v>4008</v>
      </c>
      <c r="E3609" s="26" t="s">
        <v>10418</v>
      </c>
      <c r="F3609" s="48"/>
    </row>
    <row r="3610" ht="30" spans="1:6">
      <c r="A3610" s="26">
        <v>39597</v>
      </c>
      <c r="B3610" s="25" t="s">
        <v>10419</v>
      </c>
      <c r="C3610" s="26" t="s">
        <v>3997</v>
      </c>
      <c r="D3610" s="26" t="s">
        <v>4008</v>
      </c>
      <c r="E3610" s="26" t="s">
        <v>10420</v>
      </c>
      <c r="F3610" s="49"/>
    </row>
    <row r="3611" ht="45" spans="1:6">
      <c r="A3611" s="26">
        <v>20209</v>
      </c>
      <c r="B3611" s="25" t="s">
        <v>10421</v>
      </c>
      <c r="C3611" s="26" t="s">
        <v>4111</v>
      </c>
      <c r="D3611" s="26" t="s">
        <v>3998</v>
      </c>
      <c r="E3611" s="26" t="s">
        <v>9696</v>
      </c>
      <c r="F3611" s="48"/>
    </row>
    <row r="3612" ht="45" spans="1:6">
      <c r="A3612" s="26">
        <v>4433</v>
      </c>
      <c r="B3612" s="25" t="s">
        <v>10422</v>
      </c>
      <c r="C3612" s="26" t="s">
        <v>4111</v>
      </c>
      <c r="D3612" s="26" t="s">
        <v>3998</v>
      </c>
      <c r="E3612" s="26" t="s">
        <v>9465</v>
      </c>
      <c r="F3612" s="49"/>
    </row>
    <row r="3613" ht="30" spans="1:6">
      <c r="A3613" s="26">
        <v>4491</v>
      </c>
      <c r="B3613" s="25" t="s">
        <v>10423</v>
      </c>
      <c r="C3613" s="26" t="s">
        <v>4111</v>
      </c>
      <c r="D3613" s="26" t="s">
        <v>3998</v>
      </c>
      <c r="E3613" s="26" t="s">
        <v>6704</v>
      </c>
      <c r="F3613" s="48"/>
    </row>
    <row r="3614" ht="30" spans="1:6">
      <c r="A3614" s="26">
        <v>4505</v>
      </c>
      <c r="B3614" s="25" t="s">
        <v>10424</v>
      </c>
      <c r="C3614" s="26" t="s">
        <v>4111</v>
      </c>
      <c r="D3614" s="26" t="s">
        <v>3998</v>
      </c>
      <c r="E3614" s="26" t="s">
        <v>8138</v>
      </c>
      <c r="F3614" s="49"/>
    </row>
    <row r="3615" ht="30" spans="1:6">
      <c r="A3615" s="26">
        <v>4517</v>
      </c>
      <c r="B3615" s="25" t="s">
        <v>10425</v>
      </c>
      <c r="C3615" s="26" t="s">
        <v>4111</v>
      </c>
      <c r="D3615" s="26" t="s">
        <v>3998</v>
      </c>
      <c r="E3615" s="26" t="s">
        <v>4056</v>
      </c>
      <c r="F3615" s="48"/>
    </row>
    <row r="3616" ht="30" spans="1:6">
      <c r="A3616" s="26">
        <v>4448</v>
      </c>
      <c r="B3616" s="25" t="s">
        <v>10426</v>
      </c>
      <c r="C3616" s="26" t="s">
        <v>4111</v>
      </c>
      <c r="D3616" s="26" t="s">
        <v>3998</v>
      </c>
      <c r="E3616" s="26" t="s">
        <v>8234</v>
      </c>
      <c r="F3616" s="49"/>
    </row>
    <row r="3617" ht="30" spans="1:6">
      <c r="A3617" s="26">
        <v>6194</v>
      </c>
      <c r="B3617" s="25" t="s">
        <v>10427</v>
      </c>
      <c r="C3617" s="26" t="s">
        <v>4111</v>
      </c>
      <c r="D3617" s="26" t="s">
        <v>3998</v>
      </c>
      <c r="E3617" s="26" t="s">
        <v>10428</v>
      </c>
      <c r="F3617" s="48"/>
    </row>
    <row r="3618" ht="30" spans="1:6">
      <c r="A3618" s="26">
        <v>4509</v>
      </c>
      <c r="B3618" s="25" t="s">
        <v>10429</v>
      </c>
      <c r="C3618" s="26" t="s">
        <v>4111</v>
      </c>
      <c r="D3618" s="26" t="s">
        <v>3998</v>
      </c>
      <c r="E3618" s="26" t="s">
        <v>6795</v>
      </c>
      <c r="F3618" s="49"/>
    </row>
    <row r="3619" ht="30" spans="1:6">
      <c r="A3619" s="26">
        <v>4513</v>
      </c>
      <c r="B3619" s="25" t="s">
        <v>10430</v>
      </c>
      <c r="C3619" s="26" t="s">
        <v>4111</v>
      </c>
      <c r="D3619" s="26" t="s">
        <v>3998</v>
      </c>
      <c r="E3619" s="26" t="s">
        <v>10431</v>
      </c>
      <c r="F3619" s="48"/>
    </row>
    <row r="3620" ht="30" spans="1:6">
      <c r="A3620" s="26">
        <v>4512</v>
      </c>
      <c r="B3620" s="25" t="s">
        <v>10432</v>
      </c>
      <c r="C3620" s="26" t="s">
        <v>4111</v>
      </c>
      <c r="D3620" s="26" t="s">
        <v>3998</v>
      </c>
      <c r="E3620" s="26" t="s">
        <v>5638</v>
      </c>
      <c r="F3620" s="49"/>
    </row>
    <row r="3621" ht="30" spans="1:6">
      <c r="A3621" s="26">
        <v>4500</v>
      </c>
      <c r="B3621" s="25" t="s">
        <v>10433</v>
      </c>
      <c r="C3621" s="26" t="s">
        <v>4111</v>
      </c>
      <c r="D3621" s="26" t="s">
        <v>3998</v>
      </c>
      <c r="E3621" s="26" t="s">
        <v>7979</v>
      </c>
      <c r="F3621" s="48"/>
    </row>
    <row r="3622" spans="1:6">
      <c r="A3622" s="26">
        <v>10731</v>
      </c>
      <c r="B3622" s="25" t="s">
        <v>10434</v>
      </c>
      <c r="C3622" s="26" t="s">
        <v>4007</v>
      </c>
      <c r="D3622" s="26" t="s">
        <v>4019</v>
      </c>
      <c r="E3622" s="26" t="s">
        <v>10435</v>
      </c>
      <c r="F3622" s="49"/>
    </row>
    <row r="3623" spans="1:6">
      <c r="A3623" s="26">
        <v>4704</v>
      </c>
      <c r="B3623" s="25" t="s">
        <v>10436</v>
      </c>
      <c r="C3623" s="26" t="s">
        <v>4007</v>
      </c>
      <c r="D3623" s="26" t="s">
        <v>3998</v>
      </c>
      <c r="E3623" s="26" t="s">
        <v>10437</v>
      </c>
      <c r="F3623" s="48"/>
    </row>
    <row r="3624" spans="1:6">
      <c r="A3624" s="26">
        <v>10730</v>
      </c>
      <c r="B3624" s="25" t="s">
        <v>10438</v>
      </c>
      <c r="C3624" s="26" t="s">
        <v>4007</v>
      </c>
      <c r="D3624" s="26" t="s">
        <v>3998</v>
      </c>
      <c r="E3624" s="26" t="s">
        <v>10439</v>
      </c>
      <c r="F3624" s="49"/>
    </row>
    <row r="3625" ht="30" spans="1:6">
      <c r="A3625" s="26">
        <v>4729</v>
      </c>
      <c r="B3625" s="25" t="s">
        <v>10440</v>
      </c>
      <c r="C3625" s="26" t="s">
        <v>4018</v>
      </c>
      <c r="D3625" s="26" t="s">
        <v>3998</v>
      </c>
      <c r="E3625" s="26" t="s">
        <v>10441</v>
      </c>
      <c r="F3625" s="48"/>
    </row>
    <row r="3626" ht="45" spans="1:6">
      <c r="A3626" s="26">
        <v>4720</v>
      </c>
      <c r="B3626" s="25" t="s">
        <v>10442</v>
      </c>
      <c r="C3626" s="26" t="s">
        <v>4018</v>
      </c>
      <c r="D3626" s="26" t="s">
        <v>3998</v>
      </c>
      <c r="E3626" s="26" t="s">
        <v>10443</v>
      </c>
      <c r="F3626" s="49"/>
    </row>
    <row r="3627" ht="30" spans="1:6">
      <c r="A3627" s="26">
        <v>4721</v>
      </c>
      <c r="B3627" s="25" t="s">
        <v>10444</v>
      </c>
      <c r="C3627" s="26" t="s">
        <v>4018</v>
      </c>
      <c r="D3627" s="26" t="s">
        <v>3998</v>
      </c>
      <c r="E3627" s="26" t="s">
        <v>10445</v>
      </c>
      <c r="F3627" s="48"/>
    </row>
    <row r="3628" ht="30" spans="1:6">
      <c r="A3628" s="26">
        <v>4718</v>
      </c>
      <c r="B3628" s="25" t="s">
        <v>10446</v>
      </c>
      <c r="C3628" s="26" t="s">
        <v>4018</v>
      </c>
      <c r="D3628" s="26" t="s">
        <v>4019</v>
      </c>
      <c r="E3628" s="26" t="s">
        <v>10445</v>
      </c>
      <c r="F3628" s="49"/>
    </row>
    <row r="3629" ht="30" spans="1:6">
      <c r="A3629" s="26">
        <v>4722</v>
      </c>
      <c r="B3629" s="25" t="s">
        <v>10447</v>
      </c>
      <c r="C3629" s="26" t="s">
        <v>4018</v>
      </c>
      <c r="D3629" s="26" t="s">
        <v>3998</v>
      </c>
      <c r="E3629" s="26" t="s">
        <v>10445</v>
      </c>
      <c r="F3629" s="48"/>
    </row>
    <row r="3630" ht="30" spans="1:6">
      <c r="A3630" s="26">
        <v>4723</v>
      </c>
      <c r="B3630" s="25" t="s">
        <v>10448</v>
      </c>
      <c r="C3630" s="26" t="s">
        <v>4018</v>
      </c>
      <c r="D3630" s="26" t="s">
        <v>3998</v>
      </c>
      <c r="E3630" s="26" t="s">
        <v>10449</v>
      </c>
      <c r="F3630" s="49"/>
    </row>
    <row r="3631" ht="30" spans="1:6">
      <c r="A3631" s="26">
        <v>4727</v>
      </c>
      <c r="B3631" s="25" t="s">
        <v>10450</v>
      </c>
      <c r="C3631" s="26" t="s">
        <v>4018</v>
      </c>
      <c r="D3631" s="26" t="s">
        <v>3998</v>
      </c>
      <c r="E3631" s="26" t="s">
        <v>10451</v>
      </c>
      <c r="F3631" s="48"/>
    </row>
    <row r="3632" ht="45" spans="1:6">
      <c r="A3632" s="26">
        <v>4748</v>
      </c>
      <c r="B3632" s="25" t="s">
        <v>10452</v>
      </c>
      <c r="C3632" s="26" t="s">
        <v>4018</v>
      </c>
      <c r="D3632" s="26" t="s">
        <v>3998</v>
      </c>
      <c r="E3632" s="26" t="s">
        <v>10453</v>
      </c>
      <c r="F3632" s="49"/>
    </row>
    <row r="3633" ht="45" spans="1:6">
      <c r="A3633" s="26">
        <v>4730</v>
      </c>
      <c r="B3633" s="25" t="s">
        <v>10454</v>
      </c>
      <c r="C3633" s="26" t="s">
        <v>4018</v>
      </c>
      <c r="D3633" s="26" t="s">
        <v>3998</v>
      </c>
      <c r="E3633" s="26" t="s">
        <v>10455</v>
      </c>
      <c r="F3633" s="48"/>
    </row>
    <row r="3634" ht="60" spans="1:6">
      <c r="A3634" s="26">
        <v>13186</v>
      </c>
      <c r="B3634" s="25" t="s">
        <v>10456</v>
      </c>
      <c r="C3634" s="26" t="s">
        <v>4018</v>
      </c>
      <c r="D3634" s="26" t="s">
        <v>4008</v>
      </c>
      <c r="E3634" s="26" t="s">
        <v>10457</v>
      </c>
      <c r="F3634" s="49"/>
    </row>
    <row r="3635" ht="60" spans="1:6">
      <c r="A3635" s="26">
        <v>10737</v>
      </c>
      <c r="B3635" s="25" t="s">
        <v>10458</v>
      </c>
      <c r="C3635" s="26" t="s">
        <v>4007</v>
      </c>
      <c r="D3635" s="26" t="s">
        <v>3998</v>
      </c>
      <c r="E3635" s="26" t="s">
        <v>10459</v>
      </c>
      <c r="F3635" s="48"/>
    </row>
    <row r="3636" ht="60" spans="1:6">
      <c r="A3636" s="26">
        <v>10734</v>
      </c>
      <c r="B3636" s="25" t="s">
        <v>10460</v>
      </c>
      <c r="C3636" s="26" t="s">
        <v>4007</v>
      </c>
      <c r="D3636" s="26" t="s">
        <v>3998</v>
      </c>
      <c r="E3636" s="26" t="s">
        <v>10461</v>
      </c>
      <c r="F3636" s="49"/>
    </row>
    <row r="3637" ht="30" spans="1:6">
      <c r="A3637" s="26">
        <v>4708</v>
      </c>
      <c r="B3637" s="25" t="s">
        <v>10462</v>
      </c>
      <c r="C3637" s="26" t="s">
        <v>4007</v>
      </c>
      <c r="D3637" s="26" t="s">
        <v>3998</v>
      </c>
      <c r="E3637" s="26" t="s">
        <v>10463</v>
      </c>
      <c r="F3637" s="48"/>
    </row>
    <row r="3638" ht="75" spans="1:6">
      <c r="A3638" s="26">
        <v>4712</v>
      </c>
      <c r="B3638" s="25" t="s">
        <v>10464</v>
      </c>
      <c r="C3638" s="26" t="s">
        <v>4007</v>
      </c>
      <c r="D3638" s="26" t="s">
        <v>3998</v>
      </c>
      <c r="E3638" s="26" t="s">
        <v>10465</v>
      </c>
      <c r="F3638" s="49"/>
    </row>
    <row r="3639" ht="75" spans="1:6">
      <c r="A3639" s="26">
        <v>4710</v>
      </c>
      <c r="B3639" s="25" t="s">
        <v>10466</v>
      </c>
      <c r="C3639" s="26" t="s">
        <v>4007</v>
      </c>
      <c r="D3639" s="26" t="s">
        <v>3998</v>
      </c>
      <c r="E3639" s="26" t="s">
        <v>10467</v>
      </c>
      <c r="F3639" s="48"/>
    </row>
    <row r="3640" ht="45" spans="1:6">
      <c r="A3640" s="26">
        <v>4746</v>
      </c>
      <c r="B3640" s="25" t="s">
        <v>10468</v>
      </c>
      <c r="C3640" s="26" t="s">
        <v>4018</v>
      </c>
      <c r="D3640" s="26" t="s">
        <v>3998</v>
      </c>
      <c r="E3640" s="26" t="s">
        <v>10469</v>
      </c>
      <c r="F3640" s="49"/>
    </row>
    <row r="3641" spans="1:6">
      <c r="A3641" s="26">
        <v>4750</v>
      </c>
      <c r="B3641" s="25" t="s">
        <v>1400</v>
      </c>
      <c r="C3641" s="26" t="s">
        <v>4011</v>
      </c>
      <c r="D3641" s="26" t="s">
        <v>4019</v>
      </c>
      <c r="E3641" s="26" t="s">
        <v>4642</v>
      </c>
      <c r="F3641" s="48"/>
    </row>
    <row r="3642" spans="1:6">
      <c r="A3642" s="26">
        <v>41065</v>
      </c>
      <c r="B3642" s="25" t="s">
        <v>10470</v>
      </c>
      <c r="C3642" s="26" t="s">
        <v>4356</v>
      </c>
      <c r="D3642" s="26" t="s">
        <v>3998</v>
      </c>
      <c r="E3642" s="26" t="s">
        <v>4726</v>
      </c>
      <c r="F3642" s="49"/>
    </row>
    <row r="3643" ht="45" spans="1:6">
      <c r="A3643" s="26">
        <v>34747</v>
      </c>
      <c r="B3643" s="25" t="s">
        <v>10471</v>
      </c>
      <c r="C3643" s="26" t="s">
        <v>4111</v>
      </c>
      <c r="D3643" s="26" t="s">
        <v>4008</v>
      </c>
      <c r="E3643" s="26" t="s">
        <v>10472</v>
      </c>
      <c r="F3643" s="48"/>
    </row>
    <row r="3644" ht="30" spans="1:6">
      <c r="A3644" s="26">
        <v>4826</v>
      </c>
      <c r="B3644" s="25" t="s">
        <v>10473</v>
      </c>
      <c r="C3644" s="26" t="s">
        <v>4111</v>
      </c>
      <c r="D3644" s="26" t="s">
        <v>4008</v>
      </c>
      <c r="E3644" s="26" t="s">
        <v>10474</v>
      </c>
      <c r="F3644" s="49"/>
    </row>
    <row r="3645" ht="30" spans="1:6">
      <c r="A3645" s="26">
        <v>41975</v>
      </c>
      <c r="B3645" s="25" t="s">
        <v>10475</v>
      </c>
      <c r="C3645" s="26" t="s">
        <v>4007</v>
      </c>
      <c r="D3645" s="26" t="s">
        <v>4008</v>
      </c>
      <c r="E3645" s="26" t="s">
        <v>10476</v>
      </c>
      <c r="F3645" s="48"/>
    </row>
    <row r="3646" ht="45" spans="1:6">
      <c r="A3646" s="26">
        <v>4825</v>
      </c>
      <c r="B3646" s="25" t="s">
        <v>10477</v>
      </c>
      <c r="C3646" s="26" t="s">
        <v>4111</v>
      </c>
      <c r="D3646" s="26" t="s">
        <v>4008</v>
      </c>
      <c r="E3646" s="26" t="s">
        <v>10478</v>
      </c>
      <c r="F3646" s="49"/>
    </row>
    <row r="3647" ht="30" spans="1:6">
      <c r="A3647" s="26">
        <v>34744</v>
      </c>
      <c r="B3647" s="25" t="s">
        <v>10479</v>
      </c>
      <c r="C3647" s="26" t="s">
        <v>4007</v>
      </c>
      <c r="D3647" s="26" t="s">
        <v>4008</v>
      </c>
      <c r="E3647" s="26" t="s">
        <v>5903</v>
      </c>
      <c r="F3647" s="48"/>
    </row>
    <row r="3648" ht="60" spans="1:6">
      <c r="A3648" s="26">
        <v>39430</v>
      </c>
      <c r="B3648" s="25" t="s">
        <v>10480</v>
      </c>
      <c r="C3648" s="26" t="s">
        <v>3997</v>
      </c>
      <c r="D3648" s="26" t="s">
        <v>4008</v>
      </c>
      <c r="E3648" s="26" t="s">
        <v>8951</v>
      </c>
      <c r="F3648" s="49"/>
    </row>
    <row r="3649" ht="45" spans="1:6">
      <c r="A3649" s="26">
        <v>39573</v>
      </c>
      <c r="B3649" s="25" t="s">
        <v>10481</v>
      </c>
      <c r="C3649" s="26" t="s">
        <v>3997</v>
      </c>
      <c r="D3649" s="26" t="s">
        <v>4008</v>
      </c>
      <c r="E3649" s="26" t="s">
        <v>7737</v>
      </c>
      <c r="F3649" s="48"/>
    </row>
    <row r="3650" ht="45" spans="1:6">
      <c r="A3650" s="26">
        <v>38410</v>
      </c>
      <c r="B3650" s="25" t="s">
        <v>10482</v>
      </c>
      <c r="C3650" s="26" t="s">
        <v>3997</v>
      </c>
      <c r="D3650" s="26" t="s">
        <v>3998</v>
      </c>
      <c r="E3650" s="26" t="s">
        <v>10483</v>
      </c>
      <c r="F3650" s="49"/>
    </row>
    <row r="3651" spans="1:6">
      <c r="A3651" s="26">
        <v>4765</v>
      </c>
      <c r="B3651" s="25" t="s">
        <v>10484</v>
      </c>
      <c r="C3651" s="26" t="s">
        <v>4111</v>
      </c>
      <c r="D3651" s="26" t="s">
        <v>4008</v>
      </c>
      <c r="E3651" s="26" t="s">
        <v>10485</v>
      </c>
      <c r="F3651" s="48"/>
    </row>
    <row r="3652" spans="1:6">
      <c r="A3652" s="26">
        <v>4766</v>
      </c>
      <c r="B3652" s="25" t="s">
        <v>10486</v>
      </c>
      <c r="C3652" s="26" t="s">
        <v>4118</v>
      </c>
      <c r="D3652" s="26" t="s">
        <v>4008</v>
      </c>
      <c r="E3652" s="26" t="s">
        <v>4105</v>
      </c>
      <c r="F3652" s="49"/>
    </row>
    <row r="3653" spans="1:6">
      <c r="A3653" s="26">
        <v>4767</v>
      </c>
      <c r="B3653" s="25" t="s">
        <v>10486</v>
      </c>
      <c r="C3653" s="26" t="s">
        <v>4111</v>
      </c>
      <c r="D3653" s="26" t="s">
        <v>4008</v>
      </c>
      <c r="E3653" s="26" t="s">
        <v>10487</v>
      </c>
      <c r="F3653" s="48"/>
    </row>
    <row r="3654" spans="1:6">
      <c r="A3654" s="26">
        <v>10963</v>
      </c>
      <c r="B3654" s="25" t="s">
        <v>10488</v>
      </c>
      <c r="C3654" s="26" t="s">
        <v>4111</v>
      </c>
      <c r="D3654" s="26" t="s">
        <v>4008</v>
      </c>
      <c r="E3654" s="26" t="s">
        <v>10489</v>
      </c>
      <c r="F3654" s="49"/>
    </row>
    <row r="3655" spans="1:6">
      <c r="A3655" s="26">
        <v>10962</v>
      </c>
      <c r="B3655" s="25" t="s">
        <v>10490</v>
      </c>
      <c r="C3655" s="26" t="s">
        <v>4118</v>
      </c>
      <c r="D3655" s="26" t="s">
        <v>4008</v>
      </c>
      <c r="E3655" s="26" t="s">
        <v>10491</v>
      </c>
      <c r="F3655" s="48"/>
    </row>
    <row r="3656" spans="1:6">
      <c r="A3656" s="26">
        <v>34742</v>
      </c>
      <c r="B3656" s="25" t="s">
        <v>10492</v>
      </c>
      <c r="C3656" s="26" t="s">
        <v>4118</v>
      </c>
      <c r="D3656" s="26" t="s">
        <v>4008</v>
      </c>
      <c r="E3656" s="26" t="s">
        <v>4840</v>
      </c>
      <c r="F3656" s="49"/>
    </row>
    <row r="3657" spans="1:6">
      <c r="A3657" s="26">
        <v>4773</v>
      </c>
      <c r="B3657" s="25" t="s">
        <v>10493</v>
      </c>
      <c r="C3657" s="26" t="s">
        <v>4111</v>
      </c>
      <c r="D3657" s="26" t="s">
        <v>4008</v>
      </c>
      <c r="E3657" s="26" t="s">
        <v>10494</v>
      </c>
      <c r="F3657" s="48"/>
    </row>
    <row r="3658" spans="1:6">
      <c r="A3658" s="26">
        <v>34740</v>
      </c>
      <c r="B3658" s="25" t="s">
        <v>10495</v>
      </c>
      <c r="C3658" s="26" t="s">
        <v>4118</v>
      </c>
      <c r="D3658" s="26" t="s">
        <v>4008</v>
      </c>
      <c r="E3658" s="26" t="s">
        <v>4840</v>
      </c>
      <c r="F3658" s="49"/>
    </row>
    <row r="3659" spans="1:6">
      <c r="A3659" s="26">
        <v>4776</v>
      </c>
      <c r="B3659" s="25" t="s">
        <v>10496</v>
      </c>
      <c r="C3659" s="26" t="s">
        <v>4111</v>
      </c>
      <c r="D3659" s="26" t="s">
        <v>4008</v>
      </c>
      <c r="E3659" s="26" t="s">
        <v>8661</v>
      </c>
      <c r="F3659" s="48"/>
    </row>
    <row r="3660" spans="1:6">
      <c r="A3660" s="26">
        <v>4774</v>
      </c>
      <c r="B3660" s="25" t="s">
        <v>10496</v>
      </c>
      <c r="C3660" s="26" t="s">
        <v>4118</v>
      </c>
      <c r="D3660" s="26" t="s">
        <v>4008</v>
      </c>
      <c r="E3660" s="26" t="s">
        <v>4105</v>
      </c>
      <c r="F3660" s="49"/>
    </row>
    <row r="3661" spans="1:6">
      <c r="A3661" s="26">
        <v>40313</v>
      </c>
      <c r="B3661" s="25" t="s">
        <v>10497</v>
      </c>
      <c r="C3661" s="26" t="s">
        <v>4118</v>
      </c>
      <c r="D3661" s="26" t="s">
        <v>4008</v>
      </c>
      <c r="E3661" s="26" t="s">
        <v>4840</v>
      </c>
      <c r="F3661" s="48"/>
    </row>
    <row r="3662" ht="30" spans="1:6">
      <c r="A3662" s="26">
        <v>13340</v>
      </c>
      <c r="B3662" s="25" t="s">
        <v>10498</v>
      </c>
      <c r="C3662" s="26" t="s">
        <v>4111</v>
      </c>
      <c r="D3662" s="26" t="s">
        <v>4008</v>
      </c>
      <c r="E3662" s="26" t="s">
        <v>10499</v>
      </c>
      <c r="F3662" s="49"/>
    </row>
    <row r="3663" spans="1:6">
      <c r="A3663" s="26">
        <v>10965</v>
      </c>
      <c r="B3663" s="25" t="s">
        <v>10500</v>
      </c>
      <c r="C3663" s="26" t="s">
        <v>4111</v>
      </c>
      <c r="D3663" s="26" t="s">
        <v>4008</v>
      </c>
      <c r="E3663" s="26" t="s">
        <v>6019</v>
      </c>
      <c r="F3663" s="48"/>
    </row>
    <row r="3664" spans="1:6">
      <c r="A3664" s="26">
        <v>10966</v>
      </c>
      <c r="B3664" s="25" t="s">
        <v>10501</v>
      </c>
      <c r="C3664" s="26" t="s">
        <v>4118</v>
      </c>
      <c r="D3664" s="26" t="s">
        <v>4008</v>
      </c>
      <c r="E3664" s="26" t="s">
        <v>4137</v>
      </c>
      <c r="F3664" s="49"/>
    </row>
    <row r="3665" ht="30" spans="1:6">
      <c r="A3665" s="26">
        <v>40537</v>
      </c>
      <c r="B3665" s="25" t="s">
        <v>10502</v>
      </c>
      <c r="C3665" s="26" t="s">
        <v>4118</v>
      </c>
      <c r="D3665" s="26" t="s">
        <v>4008</v>
      </c>
      <c r="E3665" s="26" t="s">
        <v>10503</v>
      </c>
      <c r="F3665" s="48"/>
    </row>
    <row r="3666" ht="30" spans="1:6">
      <c r="A3666" s="26">
        <v>40536</v>
      </c>
      <c r="B3666" s="25" t="s">
        <v>10504</v>
      </c>
      <c r="C3666" s="26" t="s">
        <v>4118</v>
      </c>
      <c r="D3666" s="26" t="s">
        <v>4008</v>
      </c>
      <c r="E3666" s="26" t="s">
        <v>10503</v>
      </c>
      <c r="F3666" s="49"/>
    </row>
    <row r="3667" ht="30" spans="1:6">
      <c r="A3667" s="26">
        <v>40535</v>
      </c>
      <c r="B3667" s="25" t="s">
        <v>10505</v>
      </c>
      <c r="C3667" s="26" t="s">
        <v>4118</v>
      </c>
      <c r="D3667" s="26" t="s">
        <v>4008</v>
      </c>
      <c r="E3667" s="26" t="s">
        <v>10503</v>
      </c>
      <c r="F3667" s="48"/>
    </row>
    <row r="3668" ht="45" spans="1:6">
      <c r="A3668" s="26">
        <v>39427</v>
      </c>
      <c r="B3668" s="25" t="s">
        <v>10506</v>
      </c>
      <c r="C3668" s="26" t="s">
        <v>4111</v>
      </c>
      <c r="D3668" s="26" t="s">
        <v>4008</v>
      </c>
      <c r="E3668" s="26" t="s">
        <v>8953</v>
      </c>
      <c r="F3668" s="49"/>
    </row>
    <row r="3669" ht="30" spans="1:6">
      <c r="A3669" s="26">
        <v>39424</v>
      </c>
      <c r="B3669" s="25" t="s">
        <v>10507</v>
      </c>
      <c r="C3669" s="26" t="s">
        <v>4111</v>
      </c>
      <c r="D3669" s="26" t="s">
        <v>4008</v>
      </c>
      <c r="E3669" s="26" t="s">
        <v>8142</v>
      </c>
      <c r="F3669" s="48"/>
    </row>
    <row r="3670" ht="45" spans="1:6">
      <c r="A3670" s="26">
        <v>39425</v>
      </c>
      <c r="B3670" s="25" t="s">
        <v>10508</v>
      </c>
      <c r="C3670" s="26" t="s">
        <v>4111</v>
      </c>
      <c r="D3670" s="26" t="s">
        <v>4008</v>
      </c>
      <c r="E3670" s="26" t="s">
        <v>8414</v>
      </c>
      <c r="F3670" s="49"/>
    </row>
    <row r="3671" ht="30" spans="1:6">
      <c r="A3671" s="26">
        <v>40664</v>
      </c>
      <c r="B3671" s="25" t="s">
        <v>10509</v>
      </c>
      <c r="C3671" s="26" t="s">
        <v>4118</v>
      </c>
      <c r="D3671" s="26" t="s">
        <v>4008</v>
      </c>
      <c r="E3671" s="26" t="s">
        <v>5510</v>
      </c>
      <c r="F3671" s="48"/>
    </row>
    <row r="3672" spans="1:6">
      <c r="A3672" s="26">
        <v>34360</v>
      </c>
      <c r="B3672" s="25" t="s">
        <v>10510</v>
      </c>
      <c r="C3672" s="26" t="s">
        <v>4118</v>
      </c>
      <c r="D3672" s="26" t="s">
        <v>4008</v>
      </c>
      <c r="E3672" s="26" t="s">
        <v>10511</v>
      </c>
      <c r="F3672" s="49"/>
    </row>
    <row r="3673" ht="30" spans="1:6">
      <c r="A3673" s="26">
        <v>20259</v>
      </c>
      <c r="B3673" s="25" t="s">
        <v>10512</v>
      </c>
      <c r="C3673" s="26" t="s">
        <v>4111</v>
      </c>
      <c r="D3673" s="26" t="s">
        <v>4008</v>
      </c>
      <c r="E3673" s="26" t="s">
        <v>10152</v>
      </c>
      <c r="F3673" s="48"/>
    </row>
    <row r="3674" ht="60" spans="1:6">
      <c r="A3674" s="26">
        <v>14077</v>
      </c>
      <c r="B3674" s="25" t="s">
        <v>10513</v>
      </c>
      <c r="C3674" s="26" t="s">
        <v>4111</v>
      </c>
      <c r="D3674" s="26" t="s">
        <v>4008</v>
      </c>
      <c r="E3674" s="26" t="s">
        <v>10514</v>
      </c>
      <c r="F3674" s="49"/>
    </row>
    <row r="3675" ht="60" spans="1:6">
      <c r="A3675" s="26">
        <v>3678</v>
      </c>
      <c r="B3675" s="25" t="s">
        <v>10515</v>
      </c>
      <c r="C3675" s="26" t="s">
        <v>4111</v>
      </c>
      <c r="D3675" s="26" t="s">
        <v>4008</v>
      </c>
      <c r="E3675" s="26" t="s">
        <v>10516</v>
      </c>
      <c r="F3675" s="48"/>
    </row>
    <row r="3676" ht="45" spans="1:6">
      <c r="A3676" s="26">
        <v>39418</v>
      </c>
      <c r="B3676" s="25" t="s">
        <v>10517</v>
      </c>
      <c r="C3676" s="26" t="s">
        <v>4111</v>
      </c>
      <c r="D3676" s="26" t="s">
        <v>4008</v>
      </c>
      <c r="E3676" s="26" t="s">
        <v>10518</v>
      </c>
      <c r="F3676" s="49"/>
    </row>
    <row r="3677" ht="45" spans="1:6">
      <c r="A3677" s="26">
        <v>39419</v>
      </c>
      <c r="B3677" s="25" t="s">
        <v>10519</v>
      </c>
      <c r="C3677" s="26" t="s">
        <v>4111</v>
      </c>
      <c r="D3677" s="26" t="s">
        <v>4008</v>
      </c>
      <c r="E3677" s="26" t="s">
        <v>10520</v>
      </c>
      <c r="F3677" s="48"/>
    </row>
    <row r="3678" ht="45" spans="1:6">
      <c r="A3678" s="26">
        <v>39420</v>
      </c>
      <c r="B3678" s="25" t="s">
        <v>10521</v>
      </c>
      <c r="C3678" s="26" t="s">
        <v>4111</v>
      </c>
      <c r="D3678" s="26" t="s">
        <v>4008</v>
      </c>
      <c r="E3678" s="26" t="s">
        <v>4139</v>
      </c>
      <c r="F3678" s="49"/>
    </row>
    <row r="3679" ht="45" spans="1:6">
      <c r="A3679" s="26">
        <v>39571</v>
      </c>
      <c r="B3679" s="25" t="s">
        <v>10522</v>
      </c>
      <c r="C3679" s="26" t="s">
        <v>4111</v>
      </c>
      <c r="D3679" s="26" t="s">
        <v>4008</v>
      </c>
      <c r="E3679" s="26" t="s">
        <v>8742</v>
      </c>
      <c r="F3679" s="48"/>
    </row>
    <row r="3680" ht="45" spans="1:6">
      <c r="A3680" s="26">
        <v>39421</v>
      </c>
      <c r="B3680" s="25" t="s">
        <v>10523</v>
      </c>
      <c r="C3680" s="26" t="s">
        <v>4111</v>
      </c>
      <c r="D3680" s="26" t="s">
        <v>4008</v>
      </c>
      <c r="E3680" s="26" t="s">
        <v>10524</v>
      </c>
      <c r="F3680" s="49"/>
    </row>
    <row r="3681" ht="45" spans="1:6">
      <c r="A3681" s="26">
        <v>39422</v>
      </c>
      <c r="B3681" s="25" t="s">
        <v>10525</v>
      </c>
      <c r="C3681" s="26" t="s">
        <v>4111</v>
      </c>
      <c r="D3681" s="26" t="s">
        <v>4008</v>
      </c>
      <c r="E3681" s="26" t="s">
        <v>4149</v>
      </c>
      <c r="F3681" s="48"/>
    </row>
    <row r="3682" ht="45" spans="1:6">
      <c r="A3682" s="26">
        <v>39423</v>
      </c>
      <c r="B3682" s="25" t="s">
        <v>10526</v>
      </c>
      <c r="C3682" s="26" t="s">
        <v>4111</v>
      </c>
      <c r="D3682" s="26" t="s">
        <v>4008</v>
      </c>
      <c r="E3682" s="26" t="s">
        <v>10283</v>
      </c>
      <c r="F3682" s="49"/>
    </row>
    <row r="3683" ht="60" spans="1:6">
      <c r="A3683" s="26">
        <v>39426</v>
      </c>
      <c r="B3683" s="25" t="s">
        <v>10527</v>
      </c>
      <c r="C3683" s="26" t="s">
        <v>4111</v>
      </c>
      <c r="D3683" s="26" t="s">
        <v>4008</v>
      </c>
      <c r="E3683" s="26" t="s">
        <v>10528</v>
      </c>
      <c r="F3683" s="48"/>
    </row>
    <row r="3684" ht="60" spans="1:6">
      <c r="A3684" s="26">
        <v>39429</v>
      </c>
      <c r="B3684" s="25" t="s">
        <v>10529</v>
      </c>
      <c r="C3684" s="26" t="s">
        <v>4111</v>
      </c>
      <c r="D3684" s="26" t="s">
        <v>4008</v>
      </c>
      <c r="E3684" s="26" t="s">
        <v>10530</v>
      </c>
      <c r="F3684" s="49"/>
    </row>
    <row r="3685" ht="60" spans="1:6">
      <c r="A3685" s="26">
        <v>39428</v>
      </c>
      <c r="B3685" s="25" t="s">
        <v>10531</v>
      </c>
      <c r="C3685" s="26" t="s">
        <v>4111</v>
      </c>
      <c r="D3685" s="26" t="s">
        <v>4008</v>
      </c>
      <c r="E3685" s="26" t="s">
        <v>4447</v>
      </c>
      <c r="F3685" s="48"/>
    </row>
    <row r="3686" ht="45" spans="1:6">
      <c r="A3686" s="26">
        <v>39572</v>
      </c>
      <c r="B3686" s="25" t="s">
        <v>10532</v>
      </c>
      <c r="C3686" s="26" t="s">
        <v>4111</v>
      </c>
      <c r="D3686" s="26" t="s">
        <v>4008</v>
      </c>
      <c r="E3686" s="26" t="s">
        <v>5977</v>
      </c>
      <c r="F3686" s="49"/>
    </row>
    <row r="3687" ht="45" spans="1:6">
      <c r="A3687" s="26">
        <v>39570</v>
      </c>
      <c r="B3687" s="25" t="s">
        <v>10533</v>
      </c>
      <c r="C3687" s="26" t="s">
        <v>4111</v>
      </c>
      <c r="D3687" s="26" t="s">
        <v>4008</v>
      </c>
      <c r="E3687" s="26" t="s">
        <v>8178</v>
      </c>
      <c r="F3687" s="48"/>
    </row>
    <row r="3688" ht="45" spans="1:6">
      <c r="A3688" s="26">
        <v>39569</v>
      </c>
      <c r="B3688" s="25" t="s">
        <v>10534</v>
      </c>
      <c r="C3688" s="26" t="s">
        <v>4111</v>
      </c>
      <c r="D3688" s="26" t="s">
        <v>4008</v>
      </c>
      <c r="E3688" s="26" t="s">
        <v>10321</v>
      </c>
      <c r="F3688" s="49"/>
    </row>
    <row r="3689" ht="45" spans="1:6">
      <c r="A3689" s="26">
        <v>11552</v>
      </c>
      <c r="B3689" s="25" t="s">
        <v>10535</v>
      </c>
      <c r="C3689" s="26" t="s">
        <v>4111</v>
      </c>
      <c r="D3689" s="26" t="s">
        <v>3998</v>
      </c>
      <c r="E3689" s="26" t="s">
        <v>10536</v>
      </c>
      <c r="F3689" s="48"/>
    </row>
    <row r="3690" ht="45" spans="1:6">
      <c r="A3690" s="26">
        <v>40598</v>
      </c>
      <c r="B3690" s="25" t="s">
        <v>10537</v>
      </c>
      <c r="C3690" s="26" t="s">
        <v>4118</v>
      </c>
      <c r="D3690" s="26" t="s">
        <v>4008</v>
      </c>
      <c r="E3690" s="26" t="s">
        <v>10503</v>
      </c>
      <c r="F3690" s="49"/>
    </row>
    <row r="3691" ht="30" spans="1:6">
      <c r="A3691" s="26">
        <v>39029</v>
      </c>
      <c r="B3691" s="25" t="s">
        <v>10538</v>
      </c>
      <c r="C3691" s="26" t="s">
        <v>4111</v>
      </c>
      <c r="D3691" s="26" t="s">
        <v>4008</v>
      </c>
      <c r="E3691" s="26" t="s">
        <v>9477</v>
      </c>
      <c r="F3691" s="48"/>
    </row>
    <row r="3692" ht="30" spans="1:6">
      <c r="A3692" s="26">
        <v>39028</v>
      </c>
      <c r="B3692" s="25" t="s">
        <v>10539</v>
      </c>
      <c r="C3692" s="26" t="s">
        <v>4111</v>
      </c>
      <c r="D3692" s="26" t="s">
        <v>4008</v>
      </c>
      <c r="E3692" s="26" t="s">
        <v>5405</v>
      </c>
      <c r="F3692" s="49"/>
    </row>
    <row r="3693" spans="1:6">
      <c r="A3693" s="26">
        <v>39328</v>
      </c>
      <c r="B3693" s="25" t="s">
        <v>10540</v>
      </c>
      <c r="C3693" s="26" t="s">
        <v>4111</v>
      </c>
      <c r="D3693" s="26" t="s">
        <v>4008</v>
      </c>
      <c r="E3693" s="26" t="s">
        <v>5064</v>
      </c>
      <c r="F3693" s="48"/>
    </row>
    <row r="3694" ht="90" spans="1:6">
      <c r="A3694" s="26">
        <v>38541</v>
      </c>
      <c r="B3694" s="25" t="s">
        <v>10541</v>
      </c>
      <c r="C3694" s="26" t="s">
        <v>3997</v>
      </c>
      <c r="D3694" s="26" t="s">
        <v>3998</v>
      </c>
      <c r="E3694" s="26" t="s">
        <v>10542</v>
      </c>
      <c r="F3694" s="49"/>
    </row>
    <row r="3695" ht="90" spans="1:6">
      <c r="A3695" s="26">
        <v>38542</v>
      </c>
      <c r="B3695" s="25" t="s">
        <v>10543</v>
      </c>
      <c r="C3695" s="26" t="s">
        <v>3997</v>
      </c>
      <c r="D3695" s="26" t="s">
        <v>3998</v>
      </c>
      <c r="E3695" s="26" t="s">
        <v>10544</v>
      </c>
      <c r="F3695" s="48"/>
    </row>
    <row r="3696" ht="90" spans="1:6">
      <c r="A3696" s="26">
        <v>38543</v>
      </c>
      <c r="B3696" s="25" t="s">
        <v>10545</v>
      </c>
      <c r="C3696" s="26" t="s">
        <v>3997</v>
      </c>
      <c r="D3696" s="26" t="s">
        <v>3998</v>
      </c>
      <c r="E3696" s="26" t="s">
        <v>10546</v>
      </c>
      <c r="F3696" s="49"/>
    </row>
    <row r="3697" ht="60" spans="1:6">
      <c r="A3697" s="26">
        <v>40406</v>
      </c>
      <c r="B3697" s="25" t="s">
        <v>10547</v>
      </c>
      <c r="C3697" s="26" t="s">
        <v>3997</v>
      </c>
      <c r="D3697" s="26" t="s">
        <v>3998</v>
      </c>
      <c r="E3697" s="26" t="s">
        <v>10548</v>
      </c>
      <c r="F3697" s="48"/>
    </row>
    <row r="3698" ht="45" spans="1:6">
      <c r="A3698" s="26">
        <v>40789</v>
      </c>
      <c r="B3698" s="25" t="s">
        <v>10549</v>
      </c>
      <c r="C3698" s="26" t="s">
        <v>3997</v>
      </c>
      <c r="D3698" s="26" t="s">
        <v>3998</v>
      </c>
      <c r="E3698" s="26" t="s">
        <v>10550</v>
      </c>
      <c r="F3698" s="49"/>
    </row>
    <row r="3699" ht="60" spans="1:6">
      <c r="A3699" s="26">
        <v>40791</v>
      </c>
      <c r="B3699" s="25" t="s">
        <v>10551</v>
      </c>
      <c r="C3699" s="26" t="s">
        <v>3997</v>
      </c>
      <c r="D3699" s="26" t="s">
        <v>3998</v>
      </c>
      <c r="E3699" s="26" t="s">
        <v>10552</v>
      </c>
      <c r="F3699" s="48"/>
    </row>
    <row r="3700" ht="45" spans="1:6">
      <c r="A3700" s="26">
        <v>11651</v>
      </c>
      <c r="B3700" s="25" t="s">
        <v>10553</v>
      </c>
      <c r="C3700" s="26" t="s">
        <v>3997</v>
      </c>
      <c r="D3700" s="26" t="s">
        <v>3998</v>
      </c>
      <c r="E3700" s="26" t="s">
        <v>10554</v>
      </c>
      <c r="F3700" s="49"/>
    </row>
    <row r="3701" ht="45" spans="1:6">
      <c r="A3701" s="26">
        <v>42002</v>
      </c>
      <c r="B3701" s="25" t="s">
        <v>10555</v>
      </c>
      <c r="C3701" s="26" t="s">
        <v>3997</v>
      </c>
      <c r="D3701" s="26" t="s">
        <v>3998</v>
      </c>
      <c r="E3701" s="26" t="s">
        <v>10556</v>
      </c>
      <c r="F3701" s="48"/>
    </row>
    <row r="3702" ht="45" spans="1:6">
      <c r="A3702" s="26">
        <v>40435</v>
      </c>
      <c r="B3702" s="25" t="s">
        <v>10557</v>
      </c>
      <c r="C3702" s="26" t="s">
        <v>3997</v>
      </c>
      <c r="D3702" s="26" t="s">
        <v>3998</v>
      </c>
      <c r="E3702" s="26" t="s">
        <v>10558</v>
      </c>
      <c r="F3702" s="49"/>
    </row>
    <row r="3703" ht="45" spans="1:6">
      <c r="A3703" s="26">
        <v>39012</v>
      </c>
      <c r="B3703" s="25" t="s">
        <v>10559</v>
      </c>
      <c r="C3703" s="26" t="s">
        <v>3997</v>
      </c>
      <c r="D3703" s="26" t="s">
        <v>3998</v>
      </c>
      <c r="E3703" s="26" t="s">
        <v>10560</v>
      </c>
      <c r="F3703" s="48"/>
    </row>
    <row r="3704" ht="30" spans="1:6">
      <c r="A3704" s="26">
        <v>5327</v>
      </c>
      <c r="B3704" s="25" t="s">
        <v>10561</v>
      </c>
      <c r="C3704" s="26" t="s">
        <v>4118</v>
      </c>
      <c r="D3704" s="26" t="s">
        <v>3998</v>
      </c>
      <c r="E3704" s="26" t="s">
        <v>10562</v>
      </c>
      <c r="F3704" s="49"/>
    </row>
    <row r="3705" ht="45" spans="1:6">
      <c r="A3705" s="26">
        <v>35274</v>
      </c>
      <c r="B3705" s="25" t="s">
        <v>10563</v>
      </c>
      <c r="C3705" s="26" t="s">
        <v>4111</v>
      </c>
      <c r="D3705" s="26" t="s">
        <v>3998</v>
      </c>
      <c r="E3705" s="26" t="s">
        <v>10564</v>
      </c>
      <c r="F3705" s="48"/>
    </row>
    <row r="3706" ht="45" spans="1:6">
      <c r="A3706" s="26">
        <v>35275</v>
      </c>
      <c r="B3706" s="25" t="s">
        <v>10565</v>
      </c>
      <c r="C3706" s="26" t="s">
        <v>4111</v>
      </c>
      <c r="D3706" s="26" t="s">
        <v>3998</v>
      </c>
      <c r="E3706" s="26" t="s">
        <v>10566</v>
      </c>
      <c r="F3706" s="49"/>
    </row>
    <row r="3707" ht="45" spans="1:6">
      <c r="A3707" s="26">
        <v>35276</v>
      </c>
      <c r="B3707" s="25" t="s">
        <v>10567</v>
      </c>
      <c r="C3707" s="26" t="s">
        <v>4111</v>
      </c>
      <c r="D3707" s="26" t="s">
        <v>3998</v>
      </c>
      <c r="E3707" s="26" t="s">
        <v>10568</v>
      </c>
      <c r="F3707" s="48"/>
    </row>
    <row r="3708" ht="30" spans="1:6">
      <c r="A3708" s="26">
        <v>38386</v>
      </c>
      <c r="B3708" s="25" t="s">
        <v>10569</v>
      </c>
      <c r="C3708" s="26" t="s">
        <v>3997</v>
      </c>
      <c r="D3708" s="26" t="s">
        <v>3998</v>
      </c>
      <c r="E3708" s="26" t="s">
        <v>4210</v>
      </c>
      <c r="F3708" s="49"/>
    </row>
    <row r="3709" ht="45" spans="1:6">
      <c r="A3709" s="26">
        <v>11091</v>
      </c>
      <c r="B3709" s="25" t="s">
        <v>10570</v>
      </c>
      <c r="C3709" s="26" t="s">
        <v>3997</v>
      </c>
      <c r="D3709" s="26" t="s">
        <v>3998</v>
      </c>
      <c r="E3709" s="26" t="s">
        <v>10107</v>
      </c>
      <c r="F3709" s="48"/>
    </row>
    <row r="3710" ht="45" spans="1:6">
      <c r="A3710" s="26">
        <v>37586</v>
      </c>
      <c r="B3710" s="25" t="s">
        <v>10571</v>
      </c>
      <c r="C3710" s="26" t="s">
        <v>8126</v>
      </c>
      <c r="D3710" s="26" t="s">
        <v>4008</v>
      </c>
      <c r="E3710" s="26" t="s">
        <v>10572</v>
      </c>
      <c r="F3710" s="49"/>
    </row>
    <row r="3711" ht="30" spans="1:6">
      <c r="A3711" s="26">
        <v>37395</v>
      </c>
      <c r="B3711" s="25" t="s">
        <v>10573</v>
      </c>
      <c r="C3711" s="26" t="s">
        <v>8126</v>
      </c>
      <c r="D3711" s="26" t="s">
        <v>4008</v>
      </c>
      <c r="E3711" s="26" t="s">
        <v>10574</v>
      </c>
      <c r="F3711" s="48"/>
    </row>
    <row r="3712" ht="45" spans="1:6">
      <c r="A3712" s="26">
        <v>14147</v>
      </c>
      <c r="B3712" s="25" t="s">
        <v>10575</v>
      </c>
      <c r="C3712" s="26" t="s">
        <v>8126</v>
      </c>
      <c r="D3712" s="26" t="s">
        <v>4008</v>
      </c>
      <c r="E3712" s="26" t="s">
        <v>10576</v>
      </c>
      <c r="F3712" s="49"/>
    </row>
    <row r="3713" ht="30" spans="1:6">
      <c r="A3713" s="26">
        <v>37396</v>
      </c>
      <c r="B3713" s="25" t="s">
        <v>10577</v>
      </c>
      <c r="C3713" s="26" t="s">
        <v>8126</v>
      </c>
      <c r="D3713" s="26" t="s">
        <v>4008</v>
      </c>
      <c r="E3713" s="26" t="s">
        <v>10578</v>
      </c>
      <c r="F3713" s="48"/>
    </row>
    <row r="3714" ht="30" spans="1:6">
      <c r="A3714" s="26">
        <v>37397</v>
      </c>
      <c r="B3714" s="25" t="s">
        <v>10579</v>
      </c>
      <c r="C3714" s="26" t="s">
        <v>8126</v>
      </c>
      <c r="D3714" s="26" t="s">
        <v>4008</v>
      </c>
      <c r="E3714" s="26" t="s">
        <v>10580</v>
      </c>
      <c r="F3714" s="49"/>
    </row>
    <row r="3715" ht="45" spans="1:6">
      <c r="A3715" s="26">
        <v>11559</v>
      </c>
      <c r="B3715" s="25" t="s">
        <v>10581</v>
      </c>
      <c r="C3715" s="26" t="s">
        <v>3997</v>
      </c>
      <c r="D3715" s="26" t="s">
        <v>3998</v>
      </c>
      <c r="E3715" s="26" t="s">
        <v>8091</v>
      </c>
      <c r="F3715" s="48"/>
    </row>
    <row r="3716" ht="45" spans="1:6">
      <c r="A3716" s="26">
        <v>444</v>
      </c>
      <c r="B3716" s="25" t="s">
        <v>10582</v>
      </c>
      <c r="C3716" s="26" t="s">
        <v>3997</v>
      </c>
      <c r="D3716" s="26" t="s">
        <v>4008</v>
      </c>
      <c r="E3716" s="26" t="s">
        <v>10062</v>
      </c>
      <c r="F3716" s="49"/>
    </row>
    <row r="3717" ht="45" spans="1:6">
      <c r="A3717" s="26">
        <v>445</v>
      </c>
      <c r="B3717" s="25" t="s">
        <v>10583</v>
      </c>
      <c r="C3717" s="26" t="s">
        <v>3997</v>
      </c>
      <c r="D3717" s="26" t="s">
        <v>4008</v>
      </c>
      <c r="E3717" s="26" t="s">
        <v>10584</v>
      </c>
      <c r="F3717" s="48"/>
    </row>
    <row r="3718" spans="1:6">
      <c r="A3718" s="26">
        <v>4783</v>
      </c>
      <c r="B3718" s="25" t="s">
        <v>1401</v>
      </c>
      <c r="C3718" s="26" t="s">
        <v>4011</v>
      </c>
      <c r="D3718" s="26" t="s">
        <v>4019</v>
      </c>
      <c r="E3718" s="26" t="s">
        <v>4642</v>
      </c>
      <c r="F3718" s="49"/>
    </row>
    <row r="3719" spans="1:6">
      <c r="A3719" s="26">
        <v>41079</v>
      </c>
      <c r="B3719" s="25" t="s">
        <v>10585</v>
      </c>
      <c r="C3719" s="26" t="s">
        <v>4356</v>
      </c>
      <c r="D3719" s="26" t="s">
        <v>3998</v>
      </c>
      <c r="E3719" s="26" t="s">
        <v>4726</v>
      </c>
      <c r="F3719" s="48"/>
    </row>
    <row r="3720" spans="1:6">
      <c r="A3720" s="26">
        <v>12874</v>
      </c>
      <c r="B3720" s="25" t="s">
        <v>10586</v>
      </c>
      <c r="C3720" s="26" t="s">
        <v>4011</v>
      </c>
      <c r="D3720" s="26" t="s">
        <v>3998</v>
      </c>
      <c r="E3720" s="26" t="s">
        <v>10587</v>
      </c>
      <c r="F3720" s="49"/>
    </row>
    <row r="3721" spans="1:6">
      <c r="A3721" s="26">
        <v>41082</v>
      </c>
      <c r="B3721" s="25" t="s">
        <v>10588</v>
      </c>
      <c r="C3721" s="26" t="s">
        <v>4356</v>
      </c>
      <c r="D3721" s="26" t="s">
        <v>3998</v>
      </c>
      <c r="E3721" s="26" t="s">
        <v>10589</v>
      </c>
      <c r="F3721" s="48"/>
    </row>
    <row r="3722" spans="1:6">
      <c r="A3722" s="26">
        <v>4785</v>
      </c>
      <c r="B3722" s="25" t="s">
        <v>10590</v>
      </c>
      <c r="C3722" s="26" t="s">
        <v>4011</v>
      </c>
      <c r="D3722" s="26" t="s">
        <v>3998</v>
      </c>
      <c r="E3722" s="26" t="s">
        <v>8631</v>
      </c>
      <c r="F3722" s="49"/>
    </row>
    <row r="3723" spans="1:6">
      <c r="A3723" s="26">
        <v>41081</v>
      </c>
      <c r="B3723" s="25" t="s">
        <v>10591</v>
      </c>
      <c r="C3723" s="26" t="s">
        <v>4356</v>
      </c>
      <c r="D3723" s="26" t="s">
        <v>3998</v>
      </c>
      <c r="E3723" s="26" t="s">
        <v>10592</v>
      </c>
      <c r="F3723" s="48"/>
    </row>
    <row r="3724" ht="30" spans="1:6">
      <c r="A3724" s="26">
        <v>4801</v>
      </c>
      <c r="B3724" s="25" t="s">
        <v>10593</v>
      </c>
      <c r="C3724" s="26" t="s">
        <v>4007</v>
      </c>
      <c r="D3724" s="26" t="s">
        <v>3998</v>
      </c>
      <c r="E3724" s="26" t="s">
        <v>10594</v>
      </c>
      <c r="F3724" s="49"/>
    </row>
    <row r="3725" ht="30" spans="1:6">
      <c r="A3725" s="26">
        <v>4794</v>
      </c>
      <c r="B3725" s="25" t="s">
        <v>10595</v>
      </c>
      <c r="C3725" s="26" t="s">
        <v>4007</v>
      </c>
      <c r="D3725" s="26" t="s">
        <v>3998</v>
      </c>
      <c r="E3725" s="26" t="s">
        <v>10596</v>
      </c>
      <c r="F3725" s="48"/>
    </row>
    <row r="3726" ht="45" spans="1:6">
      <c r="A3726" s="26">
        <v>4796</v>
      </c>
      <c r="B3726" s="25" t="s">
        <v>10597</v>
      </c>
      <c r="C3726" s="26" t="s">
        <v>4007</v>
      </c>
      <c r="D3726" s="26" t="s">
        <v>3998</v>
      </c>
      <c r="E3726" s="26" t="s">
        <v>10598</v>
      </c>
      <c r="F3726" s="49"/>
    </row>
    <row r="3727" ht="30" spans="1:6">
      <c r="A3727" s="26">
        <v>4800</v>
      </c>
      <c r="B3727" s="25" t="s">
        <v>10599</v>
      </c>
      <c r="C3727" s="26" t="s">
        <v>4007</v>
      </c>
      <c r="D3727" s="26" t="s">
        <v>3998</v>
      </c>
      <c r="E3727" s="26" t="s">
        <v>10600</v>
      </c>
      <c r="F3727" s="48"/>
    </row>
    <row r="3728" ht="30" spans="1:6">
      <c r="A3728" s="26">
        <v>4795</v>
      </c>
      <c r="B3728" s="25" t="s">
        <v>10601</v>
      </c>
      <c r="C3728" s="26" t="s">
        <v>4007</v>
      </c>
      <c r="D3728" s="26" t="s">
        <v>3998</v>
      </c>
      <c r="E3728" s="26" t="s">
        <v>10602</v>
      </c>
      <c r="F3728" s="49"/>
    </row>
    <row r="3729" ht="75" spans="1:6">
      <c r="A3729" s="26">
        <v>39694</v>
      </c>
      <c r="B3729" s="25" t="s">
        <v>10603</v>
      </c>
      <c r="C3729" s="26" t="s">
        <v>4007</v>
      </c>
      <c r="D3729" s="26" t="s">
        <v>3998</v>
      </c>
      <c r="E3729" s="26" t="s">
        <v>10604</v>
      </c>
      <c r="F3729" s="48"/>
    </row>
    <row r="3730" ht="45" spans="1:6">
      <c r="A3730" s="26">
        <v>1292</v>
      </c>
      <c r="B3730" s="25" t="s">
        <v>10605</v>
      </c>
      <c r="C3730" s="26" t="s">
        <v>4007</v>
      </c>
      <c r="D3730" s="26" t="s">
        <v>3998</v>
      </c>
      <c r="E3730" s="26" t="s">
        <v>10606</v>
      </c>
      <c r="F3730" s="49"/>
    </row>
    <row r="3731" ht="45" spans="1:6">
      <c r="A3731" s="26">
        <v>1287</v>
      </c>
      <c r="B3731" s="25" t="s">
        <v>10607</v>
      </c>
      <c r="C3731" s="26" t="s">
        <v>4007</v>
      </c>
      <c r="D3731" s="26" t="s">
        <v>4019</v>
      </c>
      <c r="E3731" s="26" t="s">
        <v>6304</v>
      </c>
      <c r="F3731" s="48"/>
    </row>
    <row r="3732" ht="45" spans="1:6">
      <c r="A3732" s="26">
        <v>1297</v>
      </c>
      <c r="B3732" s="25" t="s">
        <v>10608</v>
      </c>
      <c r="C3732" s="26" t="s">
        <v>4007</v>
      </c>
      <c r="D3732" s="26" t="s">
        <v>3998</v>
      </c>
      <c r="E3732" s="26" t="s">
        <v>10409</v>
      </c>
      <c r="F3732" s="49"/>
    </row>
    <row r="3733" ht="60" spans="1:6">
      <c r="A3733" s="26">
        <v>4786</v>
      </c>
      <c r="B3733" s="25" t="s">
        <v>10609</v>
      </c>
      <c r="C3733" s="26" t="s">
        <v>4007</v>
      </c>
      <c r="D3733" s="26" t="s">
        <v>4008</v>
      </c>
      <c r="E3733" s="26" t="s">
        <v>10610</v>
      </c>
      <c r="F3733" s="48"/>
    </row>
    <row r="3734" ht="75" spans="1:6">
      <c r="A3734" s="26">
        <v>10840</v>
      </c>
      <c r="B3734" s="25" t="s">
        <v>10611</v>
      </c>
      <c r="C3734" s="26" t="s">
        <v>4007</v>
      </c>
      <c r="D3734" s="26" t="s">
        <v>4019</v>
      </c>
      <c r="E3734" s="26" t="s">
        <v>10612</v>
      </c>
      <c r="F3734" s="49"/>
    </row>
    <row r="3735" ht="60" spans="1:6">
      <c r="A3735" s="26">
        <v>10841</v>
      </c>
      <c r="B3735" s="25" t="s">
        <v>10613</v>
      </c>
      <c r="C3735" s="26" t="s">
        <v>4007</v>
      </c>
      <c r="D3735" s="26" t="s">
        <v>3998</v>
      </c>
      <c r="E3735" s="26" t="s">
        <v>10614</v>
      </c>
      <c r="F3735" s="48"/>
    </row>
    <row r="3736" ht="60" spans="1:6">
      <c r="A3736" s="26">
        <v>25980</v>
      </c>
      <c r="B3736" s="25" t="s">
        <v>10615</v>
      </c>
      <c r="C3736" s="26" t="s">
        <v>4007</v>
      </c>
      <c r="D3736" s="26" t="s">
        <v>3998</v>
      </c>
      <c r="E3736" s="26" t="s">
        <v>10616</v>
      </c>
      <c r="F3736" s="49"/>
    </row>
    <row r="3737" ht="60" spans="1:6">
      <c r="A3737" s="26">
        <v>10842</v>
      </c>
      <c r="B3737" s="25" t="s">
        <v>10617</v>
      </c>
      <c r="C3737" s="26" t="s">
        <v>4007</v>
      </c>
      <c r="D3737" s="26" t="s">
        <v>3998</v>
      </c>
      <c r="E3737" s="26" t="s">
        <v>10618</v>
      </c>
      <c r="F3737" s="48"/>
    </row>
    <row r="3738" ht="30" spans="1:6">
      <c r="A3738" s="26">
        <v>21108</v>
      </c>
      <c r="B3738" s="25" t="s">
        <v>10619</v>
      </c>
      <c r="C3738" s="26" t="s">
        <v>4007</v>
      </c>
      <c r="D3738" s="26" t="s">
        <v>3998</v>
      </c>
      <c r="E3738" s="26" t="s">
        <v>10620</v>
      </c>
      <c r="F3738" s="49"/>
    </row>
    <row r="3739" ht="30" spans="1:6">
      <c r="A3739" s="26">
        <v>38180</v>
      </c>
      <c r="B3739" s="25" t="s">
        <v>10621</v>
      </c>
      <c r="C3739" s="26" t="s">
        <v>4007</v>
      </c>
      <c r="D3739" s="26" t="s">
        <v>3998</v>
      </c>
      <c r="E3739" s="26" t="s">
        <v>10622</v>
      </c>
      <c r="F3739" s="48"/>
    </row>
    <row r="3740" ht="30" spans="1:6">
      <c r="A3740" s="26">
        <v>40648</v>
      </c>
      <c r="B3740" s="25" t="s">
        <v>10623</v>
      </c>
      <c r="C3740" s="26" t="s">
        <v>4007</v>
      </c>
      <c r="D3740" s="26" t="s">
        <v>4008</v>
      </c>
      <c r="E3740" s="26" t="s">
        <v>10624</v>
      </c>
      <c r="F3740" s="49"/>
    </row>
    <row r="3741" ht="30" spans="1:6">
      <c r="A3741" s="26">
        <v>40649</v>
      </c>
      <c r="B3741" s="25" t="s">
        <v>10625</v>
      </c>
      <c r="C3741" s="26" t="s">
        <v>4007</v>
      </c>
      <c r="D3741" s="26" t="s">
        <v>4008</v>
      </c>
      <c r="E3741" s="26" t="s">
        <v>10626</v>
      </c>
      <c r="F3741" s="48"/>
    </row>
    <row r="3742" ht="30" spans="1:6">
      <c r="A3742" s="26">
        <v>40650</v>
      </c>
      <c r="B3742" s="25" t="s">
        <v>10627</v>
      </c>
      <c r="C3742" s="26" t="s">
        <v>4007</v>
      </c>
      <c r="D3742" s="26" t="s">
        <v>4008</v>
      </c>
      <c r="E3742" s="26" t="s">
        <v>10628</v>
      </c>
      <c r="F3742" s="49"/>
    </row>
    <row r="3743" ht="30" spans="1:6">
      <c r="A3743" s="26">
        <v>40651</v>
      </c>
      <c r="B3743" s="25" t="s">
        <v>10629</v>
      </c>
      <c r="C3743" s="26" t="s">
        <v>4007</v>
      </c>
      <c r="D3743" s="26" t="s">
        <v>4008</v>
      </c>
      <c r="E3743" s="26" t="s">
        <v>10630</v>
      </c>
      <c r="F3743" s="48"/>
    </row>
    <row r="3744" ht="30" spans="1:6">
      <c r="A3744" s="26">
        <v>40652</v>
      </c>
      <c r="B3744" s="25" t="s">
        <v>10631</v>
      </c>
      <c r="C3744" s="26" t="s">
        <v>4007</v>
      </c>
      <c r="D3744" s="26" t="s">
        <v>4008</v>
      </c>
      <c r="E3744" s="26" t="s">
        <v>10632</v>
      </c>
      <c r="F3744" s="49"/>
    </row>
    <row r="3745" ht="45" spans="1:6">
      <c r="A3745" s="26">
        <v>40647</v>
      </c>
      <c r="B3745" s="25" t="s">
        <v>10633</v>
      </c>
      <c r="C3745" s="26" t="s">
        <v>4007</v>
      </c>
      <c r="D3745" s="26" t="s">
        <v>4008</v>
      </c>
      <c r="E3745" s="26" t="s">
        <v>10634</v>
      </c>
      <c r="F3745" s="48"/>
    </row>
    <row r="3746" spans="1:6">
      <c r="A3746" s="26">
        <v>40653</v>
      </c>
      <c r="B3746" s="25" t="s">
        <v>10635</v>
      </c>
      <c r="C3746" s="26" t="s">
        <v>4007</v>
      </c>
      <c r="D3746" s="26" t="s">
        <v>4008</v>
      </c>
      <c r="E3746" s="26" t="s">
        <v>10636</v>
      </c>
      <c r="F3746" s="49"/>
    </row>
    <row r="3747" ht="30" spans="1:6">
      <c r="A3747" s="26">
        <v>36178</v>
      </c>
      <c r="B3747" s="25" t="s">
        <v>10637</v>
      </c>
      <c r="C3747" s="26" t="s">
        <v>3997</v>
      </c>
      <c r="D3747" s="26" t="s">
        <v>3998</v>
      </c>
      <c r="E3747" s="26" t="s">
        <v>6201</v>
      </c>
      <c r="F3747" s="48"/>
    </row>
    <row r="3748" ht="30" spans="1:6">
      <c r="A3748" s="26">
        <v>38195</v>
      </c>
      <c r="B3748" s="25" t="s">
        <v>10638</v>
      </c>
      <c r="C3748" s="26" t="s">
        <v>4007</v>
      </c>
      <c r="D3748" s="26" t="s">
        <v>3998</v>
      </c>
      <c r="E3748" s="26" t="s">
        <v>10639</v>
      </c>
      <c r="F3748" s="49"/>
    </row>
    <row r="3749" ht="45" spans="1:6">
      <c r="A3749" s="26">
        <v>38181</v>
      </c>
      <c r="B3749" s="25" t="s">
        <v>10640</v>
      </c>
      <c r="C3749" s="26" t="s">
        <v>4007</v>
      </c>
      <c r="D3749" s="26" t="s">
        <v>3998</v>
      </c>
      <c r="E3749" s="26" t="s">
        <v>10641</v>
      </c>
      <c r="F3749" s="48"/>
    </row>
    <row r="3750" ht="45" spans="1:6">
      <c r="A3750" s="26">
        <v>38182</v>
      </c>
      <c r="B3750" s="25" t="s">
        <v>10642</v>
      </c>
      <c r="C3750" s="26" t="s">
        <v>4007</v>
      </c>
      <c r="D3750" s="26" t="s">
        <v>3998</v>
      </c>
      <c r="E3750" s="26" t="s">
        <v>10643</v>
      </c>
      <c r="F3750" s="49"/>
    </row>
    <row r="3751" ht="45" spans="1:6">
      <c r="A3751" s="26">
        <v>38186</v>
      </c>
      <c r="B3751" s="25" t="s">
        <v>10644</v>
      </c>
      <c r="C3751" s="26" t="s">
        <v>4007</v>
      </c>
      <c r="D3751" s="26" t="s">
        <v>3998</v>
      </c>
      <c r="E3751" s="26" t="s">
        <v>10645</v>
      </c>
      <c r="F3751" s="48"/>
    </row>
    <row r="3752" ht="45" spans="1:6">
      <c r="A3752" s="26">
        <v>38185</v>
      </c>
      <c r="B3752" s="25" t="s">
        <v>10646</v>
      </c>
      <c r="C3752" s="26" t="s">
        <v>4007</v>
      </c>
      <c r="D3752" s="26" t="s">
        <v>3998</v>
      </c>
      <c r="E3752" s="26" t="s">
        <v>10647</v>
      </c>
      <c r="F3752" s="49"/>
    </row>
    <row r="3753" ht="45" spans="1:6">
      <c r="A3753" s="26">
        <v>40654</v>
      </c>
      <c r="B3753" s="25" t="s">
        <v>10648</v>
      </c>
      <c r="C3753" s="26" t="s">
        <v>4007</v>
      </c>
      <c r="D3753" s="26" t="s">
        <v>4008</v>
      </c>
      <c r="E3753" s="26" t="s">
        <v>10649</v>
      </c>
      <c r="F3753" s="48"/>
    </row>
    <row r="3754" ht="75" spans="1:6">
      <c r="A3754" s="26">
        <v>25981</v>
      </c>
      <c r="B3754" s="25" t="s">
        <v>10650</v>
      </c>
      <c r="C3754" s="26" t="s">
        <v>4007</v>
      </c>
      <c r="D3754" s="26" t="s">
        <v>3998</v>
      </c>
      <c r="E3754" s="26" t="s">
        <v>10651</v>
      </c>
      <c r="F3754" s="49"/>
    </row>
    <row r="3755" ht="45" spans="1:6">
      <c r="A3755" s="26">
        <v>4822</v>
      </c>
      <c r="B3755" s="25" t="s">
        <v>10652</v>
      </c>
      <c r="C3755" s="26" t="s">
        <v>4007</v>
      </c>
      <c r="D3755" s="26" t="s">
        <v>4008</v>
      </c>
      <c r="E3755" s="26" t="s">
        <v>10653</v>
      </c>
      <c r="F3755" s="48"/>
    </row>
    <row r="3756" ht="45" spans="1:6">
      <c r="A3756" s="26">
        <v>4818</v>
      </c>
      <c r="B3756" s="25" t="s">
        <v>10654</v>
      </c>
      <c r="C3756" s="26" t="s">
        <v>4007</v>
      </c>
      <c r="D3756" s="26" t="s">
        <v>4008</v>
      </c>
      <c r="E3756" s="26" t="s">
        <v>10655</v>
      </c>
      <c r="F3756" s="49"/>
    </row>
    <row r="3757" ht="75" spans="1:6">
      <c r="A3757" s="26">
        <v>39567</v>
      </c>
      <c r="B3757" s="25" t="s">
        <v>10656</v>
      </c>
      <c r="C3757" s="26" t="s">
        <v>4007</v>
      </c>
      <c r="D3757" s="26" t="s">
        <v>3998</v>
      </c>
      <c r="E3757" s="26" t="s">
        <v>10657</v>
      </c>
      <c r="F3757" s="48"/>
    </row>
    <row r="3758" ht="75" spans="1:6">
      <c r="A3758" s="26">
        <v>39566</v>
      </c>
      <c r="B3758" s="25" t="s">
        <v>10658</v>
      </c>
      <c r="C3758" s="26" t="s">
        <v>4007</v>
      </c>
      <c r="D3758" s="26" t="s">
        <v>3998</v>
      </c>
      <c r="E3758" s="26" t="s">
        <v>10659</v>
      </c>
      <c r="F3758" s="49"/>
    </row>
    <row r="3759" ht="30" spans="1:6">
      <c r="A3759" s="26">
        <v>11062</v>
      </c>
      <c r="B3759" s="25" t="s">
        <v>10660</v>
      </c>
      <c r="C3759" s="26" t="s">
        <v>4007</v>
      </c>
      <c r="D3759" s="26" t="s">
        <v>3998</v>
      </c>
      <c r="E3759" s="26" t="s">
        <v>10661</v>
      </c>
      <c r="F3759" s="48"/>
    </row>
    <row r="3760" ht="30" spans="1:6">
      <c r="A3760" s="26">
        <v>11063</v>
      </c>
      <c r="B3760" s="25" t="s">
        <v>10662</v>
      </c>
      <c r="C3760" s="26" t="s">
        <v>4007</v>
      </c>
      <c r="D3760" s="26" t="s">
        <v>3998</v>
      </c>
      <c r="E3760" s="26" t="s">
        <v>10663</v>
      </c>
      <c r="F3760" s="49"/>
    </row>
    <row r="3761" ht="30" spans="1:6">
      <c r="A3761" s="26">
        <v>13521</v>
      </c>
      <c r="B3761" s="25" t="s">
        <v>10664</v>
      </c>
      <c r="C3761" s="26" t="s">
        <v>3997</v>
      </c>
      <c r="D3761" s="26" t="s">
        <v>4008</v>
      </c>
      <c r="E3761" s="26" t="s">
        <v>10665</v>
      </c>
      <c r="F3761" s="48"/>
    </row>
    <row r="3762" ht="60" spans="1:6">
      <c r="A3762" s="26">
        <v>10851</v>
      </c>
      <c r="B3762" s="25" t="s">
        <v>10666</v>
      </c>
      <c r="C3762" s="26" t="s">
        <v>3997</v>
      </c>
      <c r="D3762" s="26" t="s">
        <v>3998</v>
      </c>
      <c r="E3762" s="26" t="s">
        <v>10667</v>
      </c>
      <c r="F3762" s="49"/>
    </row>
    <row r="3763" ht="45" spans="1:6">
      <c r="A3763" s="26">
        <v>39515</v>
      </c>
      <c r="B3763" s="25" t="s">
        <v>10668</v>
      </c>
      <c r="C3763" s="26" t="s">
        <v>3997</v>
      </c>
      <c r="D3763" s="26" t="s">
        <v>3998</v>
      </c>
      <c r="E3763" s="26" t="s">
        <v>10669</v>
      </c>
      <c r="F3763" s="48"/>
    </row>
    <row r="3764" ht="60" spans="1:6">
      <c r="A3764" s="26">
        <v>39516</v>
      </c>
      <c r="B3764" s="25" t="s">
        <v>10670</v>
      </c>
      <c r="C3764" s="26" t="s">
        <v>3997</v>
      </c>
      <c r="D3764" s="26" t="s">
        <v>3998</v>
      </c>
      <c r="E3764" s="26" t="s">
        <v>10671</v>
      </c>
      <c r="F3764" s="49"/>
    </row>
    <row r="3765" ht="45" spans="1:6">
      <c r="A3765" s="26">
        <v>39514</v>
      </c>
      <c r="B3765" s="25" t="s">
        <v>10672</v>
      </c>
      <c r="C3765" s="26" t="s">
        <v>3997</v>
      </c>
      <c r="D3765" s="26" t="s">
        <v>4019</v>
      </c>
      <c r="E3765" s="26" t="s">
        <v>7283</v>
      </c>
      <c r="F3765" s="48"/>
    </row>
    <row r="3766" ht="45" spans="1:6">
      <c r="A3766" s="26">
        <v>4812</v>
      </c>
      <c r="B3766" s="25" t="s">
        <v>10673</v>
      </c>
      <c r="C3766" s="26" t="s">
        <v>4007</v>
      </c>
      <c r="D3766" s="26" t="s">
        <v>4019</v>
      </c>
      <c r="E3766" s="26" t="s">
        <v>4663</v>
      </c>
      <c r="F3766" s="49"/>
    </row>
    <row r="3767" ht="30" spans="1:6">
      <c r="A3767" s="26">
        <v>10849</v>
      </c>
      <c r="B3767" s="25" t="s">
        <v>10674</v>
      </c>
      <c r="C3767" s="26" t="s">
        <v>3997</v>
      </c>
      <c r="D3767" s="26" t="s">
        <v>4008</v>
      </c>
      <c r="E3767" s="26" t="s">
        <v>10675</v>
      </c>
      <c r="F3767" s="48"/>
    </row>
    <row r="3768" ht="30" spans="1:6">
      <c r="A3768" s="26">
        <v>10848</v>
      </c>
      <c r="B3768" s="25" t="s">
        <v>10676</v>
      </c>
      <c r="C3768" s="26" t="s">
        <v>3997</v>
      </c>
      <c r="D3768" s="26" t="s">
        <v>4008</v>
      </c>
      <c r="E3768" s="26" t="s">
        <v>10677</v>
      </c>
      <c r="F3768" s="49"/>
    </row>
    <row r="3769" ht="45" spans="1:6">
      <c r="A3769" s="26">
        <v>4813</v>
      </c>
      <c r="B3769" s="25" t="s">
        <v>10678</v>
      </c>
      <c r="C3769" s="26" t="s">
        <v>4007</v>
      </c>
      <c r="D3769" s="26" t="s">
        <v>4008</v>
      </c>
      <c r="E3769" s="26" t="s">
        <v>10679</v>
      </c>
      <c r="F3769" s="48"/>
    </row>
    <row r="3770" ht="75" spans="1:6">
      <c r="A3770" s="26">
        <v>37560</v>
      </c>
      <c r="B3770" s="25" t="s">
        <v>10680</v>
      </c>
      <c r="C3770" s="26" t="s">
        <v>3997</v>
      </c>
      <c r="D3770" s="26" t="s">
        <v>3998</v>
      </c>
      <c r="E3770" s="26" t="s">
        <v>10681</v>
      </c>
      <c r="F3770" s="49"/>
    </row>
    <row r="3771" ht="75" spans="1:6">
      <c r="A3771" s="26">
        <v>37557</v>
      </c>
      <c r="B3771" s="25" t="s">
        <v>10682</v>
      </c>
      <c r="C3771" s="26" t="s">
        <v>3997</v>
      </c>
      <c r="D3771" s="26" t="s">
        <v>3998</v>
      </c>
      <c r="E3771" s="26" t="s">
        <v>4650</v>
      </c>
      <c r="F3771" s="48"/>
    </row>
    <row r="3772" ht="75" spans="1:6">
      <c r="A3772" s="26">
        <v>37556</v>
      </c>
      <c r="B3772" s="25" t="s">
        <v>10683</v>
      </c>
      <c r="C3772" s="26" t="s">
        <v>3997</v>
      </c>
      <c r="D3772" s="26" t="s">
        <v>3998</v>
      </c>
      <c r="E3772" s="26" t="s">
        <v>4244</v>
      </c>
      <c r="F3772" s="49"/>
    </row>
    <row r="3773" ht="75" spans="1:6">
      <c r="A3773" s="26">
        <v>37559</v>
      </c>
      <c r="B3773" s="25" t="s">
        <v>10684</v>
      </c>
      <c r="C3773" s="26" t="s">
        <v>3997</v>
      </c>
      <c r="D3773" s="26" t="s">
        <v>3998</v>
      </c>
      <c r="E3773" s="26" t="s">
        <v>10685</v>
      </c>
      <c r="F3773" s="48"/>
    </row>
    <row r="3774" ht="75" spans="1:6">
      <c r="A3774" s="26">
        <v>37539</v>
      </c>
      <c r="B3774" s="25" t="s">
        <v>10686</v>
      </c>
      <c r="C3774" s="26" t="s">
        <v>3997</v>
      </c>
      <c r="D3774" s="26" t="s">
        <v>4019</v>
      </c>
      <c r="E3774" s="26" t="s">
        <v>10687</v>
      </c>
      <c r="F3774" s="49"/>
    </row>
    <row r="3775" ht="75" spans="1:6">
      <c r="A3775" s="26">
        <v>37558</v>
      </c>
      <c r="B3775" s="25" t="s">
        <v>10688</v>
      </c>
      <c r="C3775" s="26" t="s">
        <v>3997</v>
      </c>
      <c r="D3775" s="26" t="s">
        <v>3998</v>
      </c>
      <c r="E3775" s="26" t="s">
        <v>10689</v>
      </c>
      <c r="F3775" s="48"/>
    </row>
    <row r="3776" ht="30" spans="1:6">
      <c r="A3776" s="26">
        <v>34723</v>
      </c>
      <c r="B3776" s="25" t="s">
        <v>10690</v>
      </c>
      <c r="C3776" s="26" t="s">
        <v>4007</v>
      </c>
      <c r="D3776" s="26" t="s">
        <v>4008</v>
      </c>
      <c r="E3776" s="26" t="s">
        <v>10691</v>
      </c>
      <c r="F3776" s="49"/>
    </row>
    <row r="3777" ht="30" spans="1:6">
      <c r="A3777" s="26">
        <v>34721</v>
      </c>
      <c r="B3777" s="25" t="s">
        <v>10692</v>
      </c>
      <c r="C3777" s="26" t="s">
        <v>4007</v>
      </c>
      <c r="D3777" s="26" t="s">
        <v>4008</v>
      </c>
      <c r="E3777" s="26" t="s">
        <v>10693</v>
      </c>
      <c r="F3777" s="48"/>
    </row>
    <row r="3778" ht="30" spans="1:6">
      <c r="A3778" s="26">
        <v>4309</v>
      </c>
      <c r="B3778" s="25" t="s">
        <v>10694</v>
      </c>
      <c r="C3778" s="26" t="s">
        <v>3997</v>
      </c>
      <c r="D3778" s="26" t="s">
        <v>3998</v>
      </c>
      <c r="E3778" s="26" t="s">
        <v>10695</v>
      </c>
      <c r="F3778" s="49"/>
    </row>
    <row r="3779" ht="30" spans="1:6">
      <c r="A3779" s="26">
        <v>4307</v>
      </c>
      <c r="B3779" s="25" t="s">
        <v>10696</v>
      </c>
      <c r="C3779" s="26" t="s">
        <v>3997</v>
      </c>
      <c r="D3779" s="26" t="s">
        <v>3998</v>
      </c>
      <c r="E3779" s="26" t="s">
        <v>10697</v>
      </c>
      <c r="F3779" s="48"/>
    </row>
    <row r="3780" ht="30" spans="1:6">
      <c r="A3780" s="26">
        <v>10850</v>
      </c>
      <c r="B3780" s="25" t="s">
        <v>10698</v>
      </c>
      <c r="C3780" s="26" t="s">
        <v>3997</v>
      </c>
      <c r="D3780" s="26" t="s">
        <v>4008</v>
      </c>
      <c r="E3780" s="26" t="s">
        <v>10699</v>
      </c>
      <c r="F3780" s="49"/>
    </row>
    <row r="3781" ht="75" spans="1:6">
      <c r="A3781" s="26">
        <v>42467</v>
      </c>
      <c r="B3781" s="25" t="s">
        <v>10700</v>
      </c>
      <c r="C3781" s="26" t="s">
        <v>3997</v>
      </c>
      <c r="D3781" s="26" t="s">
        <v>4008</v>
      </c>
      <c r="E3781" s="26" t="s">
        <v>10701</v>
      </c>
      <c r="F3781" s="48"/>
    </row>
    <row r="3782" ht="30" spans="1:6">
      <c r="A3782" s="26">
        <v>4792</v>
      </c>
      <c r="B3782" s="25" t="s">
        <v>10702</v>
      </c>
      <c r="C3782" s="26" t="s">
        <v>4007</v>
      </c>
      <c r="D3782" s="26" t="s">
        <v>3998</v>
      </c>
      <c r="E3782" s="26" t="s">
        <v>10703</v>
      </c>
      <c r="F3782" s="49"/>
    </row>
    <row r="3783" ht="45" spans="1:6">
      <c r="A3783" s="26">
        <v>4790</v>
      </c>
      <c r="B3783" s="25" t="s">
        <v>10704</v>
      </c>
      <c r="C3783" s="26" t="s">
        <v>4007</v>
      </c>
      <c r="D3783" s="26" t="s">
        <v>4019</v>
      </c>
      <c r="E3783" s="26" t="s">
        <v>10705</v>
      </c>
      <c r="F3783" s="48"/>
    </row>
    <row r="3784" ht="60" spans="1:6">
      <c r="A3784" s="26">
        <v>40671</v>
      </c>
      <c r="B3784" s="25" t="s">
        <v>10706</v>
      </c>
      <c r="C3784" s="26" t="s">
        <v>4007</v>
      </c>
      <c r="D3784" s="26" t="s">
        <v>3998</v>
      </c>
      <c r="E3784" s="26" t="s">
        <v>10707</v>
      </c>
      <c r="F3784" s="49"/>
    </row>
    <row r="3785" ht="30" spans="1:6">
      <c r="A3785" s="26">
        <v>7552</v>
      </c>
      <c r="B3785" s="25" t="s">
        <v>10708</v>
      </c>
      <c r="C3785" s="26" t="s">
        <v>3997</v>
      </c>
      <c r="D3785" s="26" t="s">
        <v>4008</v>
      </c>
      <c r="E3785" s="26" t="s">
        <v>6300</v>
      </c>
      <c r="F3785" s="48"/>
    </row>
    <row r="3786" ht="30" spans="1:6">
      <c r="A3786" s="26">
        <v>4893</v>
      </c>
      <c r="B3786" s="25" t="s">
        <v>10709</v>
      </c>
      <c r="C3786" s="26" t="s">
        <v>3997</v>
      </c>
      <c r="D3786" s="26" t="s">
        <v>3998</v>
      </c>
      <c r="E3786" s="26" t="s">
        <v>4432</v>
      </c>
      <c r="F3786" s="49"/>
    </row>
    <row r="3787" ht="30" spans="1:6">
      <c r="A3787" s="26">
        <v>4894</v>
      </c>
      <c r="B3787" s="25" t="s">
        <v>10710</v>
      </c>
      <c r="C3787" s="26" t="s">
        <v>3997</v>
      </c>
      <c r="D3787" s="26" t="s">
        <v>3998</v>
      </c>
      <c r="E3787" s="26" t="s">
        <v>10711</v>
      </c>
      <c r="F3787" s="48"/>
    </row>
    <row r="3788" ht="30" spans="1:6">
      <c r="A3788" s="26">
        <v>4888</v>
      </c>
      <c r="B3788" s="25" t="s">
        <v>10712</v>
      </c>
      <c r="C3788" s="26" t="s">
        <v>3997</v>
      </c>
      <c r="D3788" s="26" t="s">
        <v>3998</v>
      </c>
      <c r="E3788" s="26" t="s">
        <v>9275</v>
      </c>
      <c r="F3788" s="49"/>
    </row>
    <row r="3789" spans="1:6">
      <c r="A3789" s="26">
        <v>4890</v>
      </c>
      <c r="B3789" s="25" t="s">
        <v>10713</v>
      </c>
      <c r="C3789" s="26" t="s">
        <v>3997</v>
      </c>
      <c r="D3789" s="26" t="s">
        <v>3998</v>
      </c>
      <c r="E3789" s="26" t="s">
        <v>10714</v>
      </c>
      <c r="F3789" s="48"/>
    </row>
    <row r="3790" ht="30" spans="1:6">
      <c r="A3790" s="26">
        <v>12411</v>
      </c>
      <c r="B3790" s="25" t="s">
        <v>10715</v>
      </c>
      <c r="C3790" s="26" t="s">
        <v>3997</v>
      </c>
      <c r="D3790" s="26" t="s">
        <v>3998</v>
      </c>
      <c r="E3790" s="26" t="s">
        <v>10716</v>
      </c>
      <c r="F3790" s="49"/>
    </row>
    <row r="3791" spans="1:6">
      <c r="A3791" s="26">
        <v>4891</v>
      </c>
      <c r="B3791" s="25" t="s">
        <v>10717</v>
      </c>
      <c r="C3791" s="26" t="s">
        <v>3997</v>
      </c>
      <c r="D3791" s="26" t="s">
        <v>3998</v>
      </c>
      <c r="E3791" s="26" t="s">
        <v>6404</v>
      </c>
      <c r="F3791" s="48"/>
    </row>
    <row r="3792" ht="30" spans="1:6">
      <c r="A3792" s="26">
        <v>4889</v>
      </c>
      <c r="B3792" s="25" t="s">
        <v>10718</v>
      </c>
      <c r="C3792" s="26" t="s">
        <v>3997</v>
      </c>
      <c r="D3792" s="26" t="s">
        <v>3998</v>
      </c>
      <c r="E3792" s="26" t="s">
        <v>10719</v>
      </c>
      <c r="F3792" s="49"/>
    </row>
    <row r="3793" spans="1:6">
      <c r="A3793" s="26">
        <v>4892</v>
      </c>
      <c r="B3793" s="25" t="s">
        <v>10720</v>
      </c>
      <c r="C3793" s="26" t="s">
        <v>3997</v>
      </c>
      <c r="D3793" s="26" t="s">
        <v>3998</v>
      </c>
      <c r="E3793" s="26" t="s">
        <v>10721</v>
      </c>
      <c r="F3793" s="48"/>
    </row>
    <row r="3794" spans="1:6">
      <c r="A3794" s="26">
        <v>12412</v>
      </c>
      <c r="B3794" s="25" t="s">
        <v>10722</v>
      </c>
      <c r="C3794" s="26" t="s">
        <v>3997</v>
      </c>
      <c r="D3794" s="26" t="s">
        <v>3998</v>
      </c>
      <c r="E3794" s="26" t="s">
        <v>10723</v>
      </c>
      <c r="F3794" s="49"/>
    </row>
    <row r="3795" spans="1:6">
      <c r="A3795" s="26">
        <v>11073</v>
      </c>
      <c r="B3795" s="25" t="s">
        <v>10724</v>
      </c>
      <c r="C3795" s="26" t="s">
        <v>3997</v>
      </c>
      <c r="D3795" s="26" t="s">
        <v>3998</v>
      </c>
      <c r="E3795" s="26" t="s">
        <v>10725</v>
      </c>
      <c r="F3795" s="48"/>
    </row>
    <row r="3796" spans="1:6">
      <c r="A3796" s="26">
        <v>11071</v>
      </c>
      <c r="B3796" s="25" t="s">
        <v>10726</v>
      </c>
      <c r="C3796" s="26" t="s">
        <v>3997</v>
      </c>
      <c r="D3796" s="26" t="s">
        <v>3998</v>
      </c>
      <c r="E3796" s="26" t="s">
        <v>6640</v>
      </c>
      <c r="F3796" s="49"/>
    </row>
    <row r="3797" spans="1:6">
      <c r="A3797" s="26">
        <v>11072</v>
      </c>
      <c r="B3797" s="25" t="s">
        <v>10727</v>
      </c>
      <c r="C3797" s="26" t="s">
        <v>3997</v>
      </c>
      <c r="D3797" s="26" t="s">
        <v>3998</v>
      </c>
      <c r="E3797" s="26" t="s">
        <v>8785</v>
      </c>
      <c r="F3797" s="48"/>
    </row>
    <row r="3798" ht="30" spans="1:6">
      <c r="A3798" s="26">
        <v>4895</v>
      </c>
      <c r="B3798" s="25" t="s">
        <v>10728</v>
      </c>
      <c r="C3798" s="26" t="s">
        <v>3997</v>
      </c>
      <c r="D3798" s="26" t="s">
        <v>4019</v>
      </c>
      <c r="E3798" s="26" t="s">
        <v>4084</v>
      </c>
      <c r="F3798" s="49"/>
    </row>
    <row r="3799" ht="30" spans="1:6">
      <c r="A3799" s="26">
        <v>4907</v>
      </c>
      <c r="B3799" s="25" t="s">
        <v>10729</v>
      </c>
      <c r="C3799" s="26" t="s">
        <v>3997</v>
      </c>
      <c r="D3799" s="26" t="s">
        <v>4008</v>
      </c>
      <c r="E3799" s="26" t="s">
        <v>6414</v>
      </c>
      <c r="F3799" s="48"/>
    </row>
    <row r="3800" ht="30" spans="1:6">
      <c r="A3800" s="26">
        <v>4904</v>
      </c>
      <c r="B3800" s="25" t="s">
        <v>10730</v>
      </c>
      <c r="C3800" s="26" t="s">
        <v>3997</v>
      </c>
      <c r="D3800" s="26" t="s">
        <v>4008</v>
      </c>
      <c r="E3800" s="26" t="s">
        <v>10731</v>
      </c>
      <c r="F3800" s="49"/>
    </row>
    <row r="3801" ht="30" spans="1:6">
      <c r="A3801" s="26">
        <v>4905</v>
      </c>
      <c r="B3801" s="25" t="s">
        <v>10732</v>
      </c>
      <c r="C3801" s="26" t="s">
        <v>3997</v>
      </c>
      <c r="D3801" s="26" t="s">
        <v>4008</v>
      </c>
      <c r="E3801" s="26" t="s">
        <v>10733</v>
      </c>
      <c r="F3801" s="48"/>
    </row>
    <row r="3802" ht="30" spans="1:6">
      <c r="A3802" s="26">
        <v>4902</v>
      </c>
      <c r="B3802" s="25" t="s">
        <v>10734</v>
      </c>
      <c r="C3802" s="26" t="s">
        <v>3997</v>
      </c>
      <c r="D3802" s="26" t="s">
        <v>4008</v>
      </c>
      <c r="E3802" s="26" t="s">
        <v>10735</v>
      </c>
      <c r="F3802" s="49"/>
    </row>
    <row r="3803" ht="30" spans="1:6">
      <c r="A3803" s="26">
        <v>4908</v>
      </c>
      <c r="B3803" s="25" t="s">
        <v>10736</v>
      </c>
      <c r="C3803" s="26" t="s">
        <v>3997</v>
      </c>
      <c r="D3803" s="26" t="s">
        <v>4008</v>
      </c>
      <c r="E3803" s="26" t="s">
        <v>10737</v>
      </c>
      <c r="F3803" s="48"/>
    </row>
    <row r="3804" ht="30" spans="1:6">
      <c r="A3804" s="26">
        <v>4909</v>
      </c>
      <c r="B3804" s="25" t="s">
        <v>10738</v>
      </c>
      <c r="C3804" s="26" t="s">
        <v>3997</v>
      </c>
      <c r="D3804" s="26" t="s">
        <v>4008</v>
      </c>
      <c r="E3804" s="26" t="s">
        <v>10739</v>
      </c>
      <c r="F3804" s="49"/>
    </row>
    <row r="3805" ht="30" spans="1:6">
      <c r="A3805" s="26">
        <v>4903</v>
      </c>
      <c r="B3805" s="25" t="s">
        <v>10740</v>
      </c>
      <c r="C3805" s="26" t="s">
        <v>3997</v>
      </c>
      <c r="D3805" s="26" t="s">
        <v>4008</v>
      </c>
      <c r="E3805" s="26" t="s">
        <v>10741</v>
      </c>
      <c r="F3805" s="48"/>
    </row>
    <row r="3806" ht="30" spans="1:6">
      <c r="A3806" s="26">
        <v>4897</v>
      </c>
      <c r="B3806" s="25" t="s">
        <v>10742</v>
      </c>
      <c r="C3806" s="26" t="s">
        <v>3997</v>
      </c>
      <c r="D3806" s="26" t="s">
        <v>3998</v>
      </c>
      <c r="E3806" s="26" t="s">
        <v>4046</v>
      </c>
      <c r="F3806" s="49"/>
    </row>
    <row r="3807" ht="30" spans="1:6">
      <c r="A3807" s="26">
        <v>4896</v>
      </c>
      <c r="B3807" s="25" t="s">
        <v>10743</v>
      </c>
      <c r="C3807" s="26" t="s">
        <v>3997</v>
      </c>
      <c r="D3807" s="26" t="s">
        <v>3998</v>
      </c>
      <c r="E3807" s="26" t="s">
        <v>4697</v>
      </c>
      <c r="F3807" s="48"/>
    </row>
    <row r="3808" ht="30" spans="1:6">
      <c r="A3808" s="26">
        <v>4900</v>
      </c>
      <c r="B3808" s="25" t="s">
        <v>10744</v>
      </c>
      <c r="C3808" s="26" t="s">
        <v>3997</v>
      </c>
      <c r="D3808" s="26" t="s">
        <v>3998</v>
      </c>
      <c r="E3808" s="26" t="s">
        <v>10745</v>
      </c>
      <c r="F3808" s="49"/>
    </row>
    <row r="3809" ht="30" spans="1:6">
      <c r="A3809" s="26">
        <v>4898</v>
      </c>
      <c r="B3809" s="25" t="s">
        <v>10746</v>
      </c>
      <c r="C3809" s="26" t="s">
        <v>3997</v>
      </c>
      <c r="D3809" s="26" t="s">
        <v>3998</v>
      </c>
      <c r="E3809" s="26" t="s">
        <v>10747</v>
      </c>
      <c r="F3809" s="48"/>
    </row>
    <row r="3810" spans="1:6">
      <c r="A3810" s="26">
        <v>4899</v>
      </c>
      <c r="B3810" s="25" t="s">
        <v>10748</v>
      </c>
      <c r="C3810" s="26" t="s">
        <v>3997</v>
      </c>
      <c r="D3810" s="26" t="s">
        <v>3998</v>
      </c>
      <c r="E3810" s="26" t="s">
        <v>10749</v>
      </c>
      <c r="F3810" s="49"/>
    </row>
    <row r="3811" ht="30" spans="1:6">
      <c r="A3811" s="26">
        <v>11096</v>
      </c>
      <c r="B3811" s="25" t="s">
        <v>10750</v>
      </c>
      <c r="C3811" s="26" t="s">
        <v>4118</v>
      </c>
      <c r="D3811" s="26" t="s">
        <v>3998</v>
      </c>
      <c r="E3811" s="26" t="s">
        <v>10751</v>
      </c>
      <c r="F3811" s="48"/>
    </row>
    <row r="3812" ht="30" spans="1:6">
      <c r="A3812" s="26">
        <v>4741</v>
      </c>
      <c r="B3812" s="25" t="s">
        <v>10752</v>
      </c>
      <c r="C3812" s="26" t="s">
        <v>4018</v>
      </c>
      <c r="D3812" s="26" t="s">
        <v>3998</v>
      </c>
      <c r="E3812" s="26" t="s">
        <v>10753</v>
      </c>
      <c r="F3812" s="49"/>
    </row>
    <row r="3813" spans="1:6">
      <c r="A3813" s="26">
        <v>4752</v>
      </c>
      <c r="B3813" s="25" t="s">
        <v>10754</v>
      </c>
      <c r="C3813" s="26" t="s">
        <v>4011</v>
      </c>
      <c r="D3813" s="26" t="s">
        <v>3998</v>
      </c>
      <c r="E3813" s="26" t="s">
        <v>10755</v>
      </c>
      <c r="F3813" s="48"/>
    </row>
    <row r="3814" ht="30" spans="1:6">
      <c r="A3814" s="26">
        <v>41091</v>
      </c>
      <c r="B3814" s="25" t="s">
        <v>10756</v>
      </c>
      <c r="C3814" s="26" t="s">
        <v>4356</v>
      </c>
      <c r="D3814" s="26" t="s">
        <v>3998</v>
      </c>
      <c r="E3814" s="26" t="s">
        <v>10757</v>
      </c>
      <c r="F3814" s="49"/>
    </row>
    <row r="3815" ht="45" spans="1:6">
      <c r="A3815" s="26">
        <v>13954</v>
      </c>
      <c r="B3815" s="25" t="s">
        <v>10758</v>
      </c>
      <c r="C3815" s="26" t="s">
        <v>3997</v>
      </c>
      <c r="D3815" s="26" t="s">
        <v>4008</v>
      </c>
      <c r="E3815" s="26" t="s">
        <v>10759</v>
      </c>
      <c r="F3815" s="48"/>
    </row>
    <row r="3816" ht="30" spans="1:6">
      <c r="A3816" s="26">
        <v>3411</v>
      </c>
      <c r="B3816" s="25" t="s">
        <v>10760</v>
      </c>
      <c r="C3816" s="26" t="s">
        <v>4118</v>
      </c>
      <c r="D3816" s="26" t="s">
        <v>3998</v>
      </c>
      <c r="E3816" s="26" t="s">
        <v>5438</v>
      </c>
      <c r="F3816" s="49"/>
    </row>
    <row r="3817" ht="30" spans="1:6">
      <c r="A3817" s="26">
        <v>39995</v>
      </c>
      <c r="B3817" s="25" t="s">
        <v>10761</v>
      </c>
      <c r="C3817" s="26" t="s">
        <v>4018</v>
      </c>
      <c r="D3817" s="26" t="s">
        <v>3998</v>
      </c>
      <c r="E3817" s="26" t="s">
        <v>10762</v>
      </c>
      <c r="F3817" s="48"/>
    </row>
    <row r="3818" ht="45" spans="1:6">
      <c r="A3818" s="26">
        <v>11615</v>
      </c>
      <c r="B3818" s="25" t="s">
        <v>10763</v>
      </c>
      <c r="C3818" s="26" t="s">
        <v>4007</v>
      </c>
      <c r="D3818" s="26" t="s">
        <v>3998</v>
      </c>
      <c r="E3818" s="26" t="s">
        <v>4046</v>
      </c>
      <c r="F3818" s="49"/>
    </row>
    <row r="3819" ht="45" spans="1:6">
      <c r="A3819" s="26">
        <v>3408</v>
      </c>
      <c r="B3819" s="25" t="s">
        <v>10764</v>
      </c>
      <c r="C3819" s="26" t="s">
        <v>4007</v>
      </c>
      <c r="D3819" s="26" t="s">
        <v>4019</v>
      </c>
      <c r="E3819" s="26" t="s">
        <v>10719</v>
      </c>
      <c r="F3819" s="48"/>
    </row>
    <row r="3820" ht="45" spans="1:6">
      <c r="A3820" s="26">
        <v>3409</v>
      </c>
      <c r="B3820" s="25" t="s">
        <v>10765</v>
      </c>
      <c r="C3820" s="26" t="s">
        <v>4007</v>
      </c>
      <c r="D3820" s="26" t="s">
        <v>3998</v>
      </c>
      <c r="E3820" s="26" t="s">
        <v>6572</v>
      </c>
      <c r="F3820" s="49"/>
    </row>
    <row r="3821" spans="1:6">
      <c r="A3821" s="26">
        <v>11427</v>
      </c>
      <c r="B3821" s="25" t="s">
        <v>10766</v>
      </c>
      <c r="C3821" s="26" t="s">
        <v>4118</v>
      </c>
      <c r="D3821" s="26" t="s">
        <v>4008</v>
      </c>
      <c r="E3821" s="26" t="s">
        <v>10767</v>
      </c>
      <c r="F3821" s="48"/>
    </row>
    <row r="3822" ht="45" spans="1:6">
      <c r="A3822" s="26">
        <v>26022</v>
      </c>
      <c r="B3822" s="25" t="s">
        <v>10768</v>
      </c>
      <c r="C3822" s="26" t="s">
        <v>3997</v>
      </c>
      <c r="D3822" s="26" t="s">
        <v>3998</v>
      </c>
      <c r="E3822" s="26" t="s">
        <v>10769</v>
      </c>
      <c r="F3822" s="49"/>
    </row>
    <row r="3823" ht="30" spans="1:6">
      <c r="A3823" s="26">
        <v>421</v>
      </c>
      <c r="B3823" s="25" t="s">
        <v>10770</v>
      </c>
      <c r="C3823" s="26" t="s">
        <v>3997</v>
      </c>
      <c r="D3823" s="26" t="s">
        <v>3998</v>
      </c>
      <c r="E3823" s="26" t="s">
        <v>8285</v>
      </c>
      <c r="F3823" s="48"/>
    </row>
    <row r="3824" ht="30" spans="1:6">
      <c r="A3824" s="26">
        <v>12362</v>
      </c>
      <c r="B3824" s="25" t="s">
        <v>10771</v>
      </c>
      <c r="C3824" s="26" t="s">
        <v>3997</v>
      </c>
      <c r="D3824" s="26" t="s">
        <v>4008</v>
      </c>
      <c r="E3824" s="26" t="s">
        <v>10772</v>
      </c>
      <c r="F3824" s="49"/>
    </row>
    <row r="3825" ht="30" spans="1:6">
      <c r="A3825" s="26">
        <v>14148</v>
      </c>
      <c r="B3825" s="25" t="s">
        <v>10773</v>
      </c>
      <c r="C3825" s="26" t="s">
        <v>3997</v>
      </c>
      <c r="D3825" s="26" t="s">
        <v>4008</v>
      </c>
      <c r="E3825" s="26" t="s">
        <v>10774</v>
      </c>
      <c r="F3825" s="48"/>
    </row>
    <row r="3826" spans="1:6">
      <c r="A3826" s="26">
        <v>4341</v>
      </c>
      <c r="B3826" s="25" t="s">
        <v>10775</v>
      </c>
      <c r="C3826" s="26" t="s">
        <v>3997</v>
      </c>
      <c r="D3826" s="26" t="s">
        <v>4008</v>
      </c>
      <c r="E3826" s="26" t="s">
        <v>4697</v>
      </c>
      <c r="F3826" s="49"/>
    </row>
    <row r="3827" spans="1:6">
      <c r="A3827" s="26">
        <v>4337</v>
      </c>
      <c r="B3827" s="25" t="s">
        <v>10776</v>
      </c>
      <c r="C3827" s="26" t="s">
        <v>3997</v>
      </c>
      <c r="D3827" s="26" t="s">
        <v>4008</v>
      </c>
      <c r="E3827" s="26" t="s">
        <v>4471</v>
      </c>
      <c r="F3827" s="48"/>
    </row>
    <row r="3828" spans="1:6">
      <c r="A3828" s="26">
        <v>4339</v>
      </c>
      <c r="B3828" s="25" t="s">
        <v>10777</v>
      </c>
      <c r="C3828" s="26" t="s">
        <v>3997</v>
      </c>
      <c r="D3828" s="26" t="s">
        <v>4008</v>
      </c>
      <c r="E3828" s="26" t="s">
        <v>10778</v>
      </c>
      <c r="F3828" s="49"/>
    </row>
    <row r="3829" spans="1:6">
      <c r="A3829" s="26">
        <v>39997</v>
      </c>
      <c r="B3829" s="25" t="s">
        <v>10779</v>
      </c>
      <c r="C3829" s="26" t="s">
        <v>3997</v>
      </c>
      <c r="D3829" s="26" t="s">
        <v>4008</v>
      </c>
      <c r="E3829" s="26" t="s">
        <v>10780</v>
      </c>
      <c r="F3829" s="48"/>
    </row>
    <row r="3830" spans="1:6">
      <c r="A3830" s="26">
        <v>11971</v>
      </c>
      <c r="B3830" s="25" t="s">
        <v>10781</v>
      </c>
      <c r="C3830" s="26" t="s">
        <v>3997</v>
      </c>
      <c r="D3830" s="26" t="s">
        <v>4008</v>
      </c>
      <c r="E3830" s="26" t="s">
        <v>8089</v>
      </c>
      <c r="F3830" s="49"/>
    </row>
    <row r="3831" spans="1:6">
      <c r="A3831" s="26">
        <v>4342</v>
      </c>
      <c r="B3831" s="25" t="s">
        <v>10782</v>
      </c>
      <c r="C3831" s="26" t="s">
        <v>3997</v>
      </c>
      <c r="D3831" s="26" t="s">
        <v>4008</v>
      </c>
      <c r="E3831" s="26" t="s">
        <v>4036</v>
      </c>
      <c r="F3831" s="48"/>
    </row>
    <row r="3832" spans="1:6">
      <c r="A3832" s="26">
        <v>4330</v>
      </c>
      <c r="B3832" s="25" t="s">
        <v>10783</v>
      </c>
      <c r="C3832" s="26" t="s">
        <v>3997</v>
      </c>
      <c r="D3832" s="26" t="s">
        <v>4008</v>
      </c>
      <c r="E3832" s="26" t="s">
        <v>5208</v>
      </c>
      <c r="F3832" s="49"/>
    </row>
    <row r="3833" spans="1:6">
      <c r="A3833" s="26">
        <v>4340</v>
      </c>
      <c r="B3833" s="25" t="s">
        <v>10784</v>
      </c>
      <c r="C3833" s="26" t="s">
        <v>3997</v>
      </c>
      <c r="D3833" s="26" t="s">
        <v>4008</v>
      </c>
      <c r="E3833" s="26" t="s">
        <v>6370</v>
      </c>
      <c r="F3833" s="48"/>
    </row>
    <row r="3834" ht="30" spans="1:6">
      <c r="A3834" s="26">
        <v>5088</v>
      </c>
      <c r="B3834" s="25" t="s">
        <v>10785</v>
      </c>
      <c r="C3834" s="26" t="s">
        <v>3997</v>
      </c>
      <c r="D3834" s="26" t="s">
        <v>3998</v>
      </c>
      <c r="E3834" s="26" t="s">
        <v>4074</v>
      </c>
      <c r="F3834" s="49"/>
    </row>
    <row r="3835" ht="45" spans="1:6">
      <c r="A3835" s="26">
        <v>11154</v>
      </c>
      <c r="B3835" s="25" t="s">
        <v>10786</v>
      </c>
      <c r="C3835" s="26" t="s">
        <v>3997</v>
      </c>
      <c r="D3835" s="26" t="s">
        <v>4008</v>
      </c>
      <c r="E3835" s="26" t="s">
        <v>10787</v>
      </c>
      <c r="F3835" s="48"/>
    </row>
    <row r="3836" ht="75" spans="1:6">
      <c r="A3836" s="26">
        <v>39021</v>
      </c>
      <c r="B3836" s="25" t="s">
        <v>10788</v>
      </c>
      <c r="C3836" s="26" t="s">
        <v>3997</v>
      </c>
      <c r="D3836" s="26" t="s">
        <v>4008</v>
      </c>
      <c r="E3836" s="26" t="s">
        <v>10789</v>
      </c>
      <c r="F3836" s="49"/>
    </row>
    <row r="3837" ht="60" spans="1:6">
      <c r="A3837" s="26">
        <v>39022</v>
      </c>
      <c r="B3837" s="25" t="s">
        <v>10790</v>
      </c>
      <c r="C3837" s="26" t="s">
        <v>3997</v>
      </c>
      <c r="D3837" s="26" t="s">
        <v>4008</v>
      </c>
      <c r="E3837" s="26" t="s">
        <v>10791</v>
      </c>
      <c r="F3837" s="48"/>
    </row>
    <row r="3838" ht="60" spans="1:6">
      <c r="A3838" s="26">
        <v>39024</v>
      </c>
      <c r="B3838" s="25" t="s">
        <v>10792</v>
      </c>
      <c r="C3838" s="26" t="s">
        <v>3997</v>
      </c>
      <c r="D3838" s="26" t="s">
        <v>4008</v>
      </c>
      <c r="E3838" s="26" t="s">
        <v>10793</v>
      </c>
      <c r="F3838" s="49"/>
    </row>
    <row r="3839" ht="60" spans="1:6">
      <c r="A3839" s="26">
        <v>4914</v>
      </c>
      <c r="B3839" s="25" t="s">
        <v>10794</v>
      </c>
      <c r="C3839" s="26" t="s">
        <v>4007</v>
      </c>
      <c r="D3839" s="26" t="s">
        <v>4008</v>
      </c>
      <c r="E3839" s="26" t="s">
        <v>10795</v>
      </c>
      <c r="F3839" s="48"/>
    </row>
    <row r="3840" ht="45" spans="1:6">
      <c r="A3840" s="26">
        <v>4917</v>
      </c>
      <c r="B3840" s="25" t="s">
        <v>10796</v>
      </c>
      <c r="C3840" s="26" t="s">
        <v>4007</v>
      </c>
      <c r="D3840" s="26" t="s">
        <v>4008</v>
      </c>
      <c r="E3840" s="26" t="s">
        <v>10797</v>
      </c>
      <c r="F3840" s="49"/>
    </row>
    <row r="3841" ht="60" spans="1:6">
      <c r="A3841" s="26">
        <v>39025</v>
      </c>
      <c r="B3841" s="25" t="s">
        <v>10798</v>
      </c>
      <c r="C3841" s="26" t="s">
        <v>3997</v>
      </c>
      <c r="D3841" s="26" t="s">
        <v>4008</v>
      </c>
      <c r="E3841" s="26" t="s">
        <v>10799</v>
      </c>
      <c r="F3841" s="48"/>
    </row>
    <row r="3842" ht="45" spans="1:6">
      <c r="A3842" s="26">
        <v>4930</v>
      </c>
      <c r="B3842" s="25" t="s">
        <v>10800</v>
      </c>
      <c r="C3842" s="26" t="s">
        <v>4007</v>
      </c>
      <c r="D3842" s="26" t="s">
        <v>4008</v>
      </c>
      <c r="E3842" s="26" t="s">
        <v>10801</v>
      </c>
      <c r="F3842" s="49"/>
    </row>
    <row r="3843" ht="60" spans="1:6">
      <c r="A3843" s="26">
        <v>4922</v>
      </c>
      <c r="B3843" s="25" t="s">
        <v>10802</v>
      </c>
      <c r="C3843" s="26" t="s">
        <v>4007</v>
      </c>
      <c r="D3843" s="26" t="s">
        <v>4008</v>
      </c>
      <c r="E3843" s="26" t="s">
        <v>10803</v>
      </c>
      <c r="F3843" s="48"/>
    </row>
    <row r="3844" ht="60" spans="1:6">
      <c r="A3844" s="26">
        <v>4911</v>
      </c>
      <c r="B3844" s="25" t="s">
        <v>10804</v>
      </c>
      <c r="C3844" s="26" t="s">
        <v>4007</v>
      </c>
      <c r="D3844" s="26" t="s">
        <v>4008</v>
      </c>
      <c r="E3844" s="26" t="s">
        <v>10805</v>
      </c>
      <c r="F3844" s="49"/>
    </row>
    <row r="3845" ht="60" spans="1:6">
      <c r="A3845" s="26">
        <v>37518</v>
      </c>
      <c r="B3845" s="25" t="s">
        <v>10806</v>
      </c>
      <c r="C3845" s="26" t="s">
        <v>4007</v>
      </c>
      <c r="D3845" s="26" t="s">
        <v>4008</v>
      </c>
      <c r="E3845" s="26" t="s">
        <v>10807</v>
      </c>
      <c r="F3845" s="48"/>
    </row>
    <row r="3846" ht="60" spans="1:6">
      <c r="A3846" s="26">
        <v>4910</v>
      </c>
      <c r="B3846" s="25" t="s">
        <v>10808</v>
      </c>
      <c r="C3846" s="26" t="s">
        <v>4007</v>
      </c>
      <c r="D3846" s="26" t="s">
        <v>4008</v>
      </c>
      <c r="E3846" s="26" t="s">
        <v>10805</v>
      </c>
      <c r="F3846" s="49"/>
    </row>
    <row r="3847" ht="60" spans="1:6">
      <c r="A3847" s="26">
        <v>4943</v>
      </c>
      <c r="B3847" s="25" t="s">
        <v>10809</v>
      </c>
      <c r="C3847" s="26" t="s">
        <v>4007</v>
      </c>
      <c r="D3847" s="26" t="s">
        <v>4008</v>
      </c>
      <c r="E3847" s="26" t="s">
        <v>10810</v>
      </c>
      <c r="F3847" s="48"/>
    </row>
    <row r="3848" ht="45" spans="1:6">
      <c r="A3848" s="26">
        <v>5002</v>
      </c>
      <c r="B3848" s="25" t="s">
        <v>10811</v>
      </c>
      <c r="C3848" s="26" t="s">
        <v>4007</v>
      </c>
      <c r="D3848" s="26" t="s">
        <v>3998</v>
      </c>
      <c r="E3848" s="26" t="s">
        <v>10812</v>
      </c>
      <c r="F3848" s="49"/>
    </row>
    <row r="3849" ht="45" spans="1:6">
      <c r="A3849" s="26">
        <v>4977</v>
      </c>
      <c r="B3849" s="25" t="s">
        <v>10813</v>
      </c>
      <c r="C3849" s="26" t="s">
        <v>4007</v>
      </c>
      <c r="D3849" s="26" t="s">
        <v>3998</v>
      </c>
      <c r="E3849" s="26" t="s">
        <v>10814</v>
      </c>
      <c r="F3849" s="48"/>
    </row>
    <row r="3850" ht="45" spans="1:6">
      <c r="A3850" s="26">
        <v>5028</v>
      </c>
      <c r="B3850" s="25" t="s">
        <v>10815</v>
      </c>
      <c r="C3850" s="26" t="s">
        <v>4007</v>
      </c>
      <c r="D3850" s="26" t="s">
        <v>3998</v>
      </c>
      <c r="E3850" s="26" t="s">
        <v>10816</v>
      </c>
      <c r="F3850" s="49"/>
    </row>
    <row r="3851" ht="45" spans="1:6">
      <c r="A3851" s="26">
        <v>4998</v>
      </c>
      <c r="B3851" s="25" t="s">
        <v>10817</v>
      </c>
      <c r="C3851" s="26" t="s">
        <v>4007</v>
      </c>
      <c r="D3851" s="26" t="s">
        <v>3998</v>
      </c>
      <c r="E3851" s="26" t="s">
        <v>10818</v>
      </c>
      <c r="F3851" s="48"/>
    </row>
    <row r="3852" ht="45" spans="1:6">
      <c r="A3852" s="26">
        <v>4969</v>
      </c>
      <c r="B3852" s="25" t="s">
        <v>10819</v>
      </c>
      <c r="C3852" s="26" t="s">
        <v>4007</v>
      </c>
      <c r="D3852" s="26" t="s">
        <v>4019</v>
      </c>
      <c r="E3852" s="26" t="s">
        <v>10820</v>
      </c>
      <c r="F3852" s="49"/>
    </row>
    <row r="3853" ht="60" spans="1:6">
      <c r="A3853" s="26">
        <v>11364</v>
      </c>
      <c r="B3853" s="25" t="s">
        <v>10821</v>
      </c>
      <c r="C3853" s="26" t="s">
        <v>3997</v>
      </c>
      <c r="D3853" s="26" t="s">
        <v>3998</v>
      </c>
      <c r="E3853" s="26" t="s">
        <v>10822</v>
      </c>
      <c r="F3853" s="48"/>
    </row>
    <row r="3854" ht="60" spans="1:6">
      <c r="A3854" s="26">
        <v>11365</v>
      </c>
      <c r="B3854" s="25" t="s">
        <v>10823</v>
      </c>
      <c r="C3854" s="26" t="s">
        <v>3997</v>
      </c>
      <c r="D3854" s="26" t="s">
        <v>3998</v>
      </c>
      <c r="E3854" s="26" t="s">
        <v>10824</v>
      </c>
      <c r="F3854" s="49"/>
    </row>
    <row r="3855" ht="60" spans="1:6">
      <c r="A3855" s="26">
        <v>11366</v>
      </c>
      <c r="B3855" s="25" t="s">
        <v>10825</v>
      </c>
      <c r="C3855" s="26" t="s">
        <v>3997</v>
      </c>
      <c r="D3855" s="26" t="s">
        <v>3998</v>
      </c>
      <c r="E3855" s="26" t="s">
        <v>10826</v>
      </c>
      <c r="F3855" s="48"/>
    </row>
    <row r="3856" ht="60" spans="1:6">
      <c r="A3856" s="26">
        <v>11367</v>
      </c>
      <c r="B3856" s="25" t="s">
        <v>10827</v>
      </c>
      <c r="C3856" s="26" t="s">
        <v>4007</v>
      </c>
      <c r="D3856" s="26" t="s">
        <v>3998</v>
      </c>
      <c r="E3856" s="26" t="s">
        <v>10828</v>
      </c>
      <c r="F3856" s="49"/>
    </row>
    <row r="3857" ht="75" spans="1:6">
      <c r="A3857" s="26">
        <v>4989</v>
      </c>
      <c r="B3857" s="25" t="s">
        <v>10829</v>
      </c>
      <c r="C3857" s="26" t="s">
        <v>3997</v>
      </c>
      <c r="D3857" s="26" t="s">
        <v>3998</v>
      </c>
      <c r="E3857" s="26" t="s">
        <v>10830</v>
      </c>
      <c r="F3857" s="48"/>
    </row>
    <row r="3858" ht="60" spans="1:6">
      <c r="A3858" s="26">
        <v>4982</v>
      </c>
      <c r="B3858" s="25" t="s">
        <v>10831</v>
      </c>
      <c r="C3858" s="26" t="s">
        <v>3997</v>
      </c>
      <c r="D3858" s="26" t="s">
        <v>3998</v>
      </c>
      <c r="E3858" s="26" t="s">
        <v>10832</v>
      </c>
      <c r="F3858" s="49"/>
    </row>
    <row r="3859" ht="75" spans="1:6">
      <c r="A3859" s="26">
        <v>20322</v>
      </c>
      <c r="B3859" s="25" t="s">
        <v>10833</v>
      </c>
      <c r="C3859" s="26" t="s">
        <v>3997</v>
      </c>
      <c r="D3859" s="26" t="s">
        <v>3998</v>
      </c>
      <c r="E3859" s="26" t="s">
        <v>10834</v>
      </c>
      <c r="F3859" s="48"/>
    </row>
    <row r="3860" ht="60" spans="1:6">
      <c r="A3860" s="26">
        <v>10553</v>
      </c>
      <c r="B3860" s="25" t="s">
        <v>10835</v>
      </c>
      <c r="C3860" s="26" t="s">
        <v>3997</v>
      </c>
      <c r="D3860" s="26" t="s">
        <v>3998</v>
      </c>
      <c r="E3860" s="26" t="s">
        <v>10836</v>
      </c>
      <c r="F3860" s="49"/>
    </row>
    <row r="3861" ht="75" spans="1:6">
      <c r="A3861" s="26">
        <v>5020</v>
      </c>
      <c r="B3861" s="25" t="s">
        <v>10837</v>
      </c>
      <c r="C3861" s="26" t="s">
        <v>3997</v>
      </c>
      <c r="D3861" s="26" t="s">
        <v>3998</v>
      </c>
      <c r="E3861" s="26" t="s">
        <v>10838</v>
      </c>
      <c r="F3861" s="48"/>
    </row>
    <row r="3862" ht="75" spans="1:6">
      <c r="A3862" s="26">
        <v>4962</v>
      </c>
      <c r="B3862" s="25" t="s">
        <v>10839</v>
      </c>
      <c r="C3862" s="26" t="s">
        <v>3997</v>
      </c>
      <c r="D3862" s="26" t="s">
        <v>3998</v>
      </c>
      <c r="E3862" s="26" t="s">
        <v>10840</v>
      </c>
      <c r="F3862" s="49"/>
    </row>
    <row r="3863" ht="75" spans="1:6">
      <c r="A3863" s="26">
        <v>4981</v>
      </c>
      <c r="B3863" s="25" t="s">
        <v>10841</v>
      </c>
      <c r="C3863" s="26" t="s">
        <v>3997</v>
      </c>
      <c r="D3863" s="26" t="s">
        <v>4019</v>
      </c>
      <c r="E3863" s="26" t="s">
        <v>10842</v>
      </c>
      <c r="F3863" s="48"/>
    </row>
    <row r="3864" ht="60" spans="1:6">
      <c r="A3864" s="26">
        <v>10554</v>
      </c>
      <c r="B3864" s="25" t="s">
        <v>10843</v>
      </c>
      <c r="C3864" s="26" t="s">
        <v>3997</v>
      </c>
      <c r="D3864" s="26" t="s">
        <v>3998</v>
      </c>
      <c r="E3864" s="26" t="s">
        <v>10844</v>
      </c>
      <c r="F3864" s="49"/>
    </row>
    <row r="3865" ht="75" spans="1:6">
      <c r="A3865" s="26">
        <v>4964</v>
      </c>
      <c r="B3865" s="25" t="s">
        <v>10845</v>
      </c>
      <c r="C3865" s="26" t="s">
        <v>3997</v>
      </c>
      <c r="D3865" s="26" t="s">
        <v>3998</v>
      </c>
      <c r="E3865" s="26" t="s">
        <v>10846</v>
      </c>
      <c r="F3865" s="48"/>
    </row>
    <row r="3866" ht="75" spans="1:6">
      <c r="A3866" s="26">
        <v>4992</v>
      </c>
      <c r="B3866" s="25" t="s">
        <v>10847</v>
      </c>
      <c r="C3866" s="26" t="s">
        <v>3997</v>
      </c>
      <c r="D3866" s="26" t="s">
        <v>3998</v>
      </c>
      <c r="E3866" s="26" t="s">
        <v>10848</v>
      </c>
      <c r="F3866" s="49"/>
    </row>
    <row r="3867" ht="60" spans="1:6">
      <c r="A3867" s="26">
        <v>10555</v>
      </c>
      <c r="B3867" s="25" t="s">
        <v>10849</v>
      </c>
      <c r="C3867" s="26" t="s">
        <v>3997</v>
      </c>
      <c r="D3867" s="26" t="s">
        <v>3998</v>
      </c>
      <c r="E3867" s="26" t="s">
        <v>10850</v>
      </c>
      <c r="F3867" s="48"/>
    </row>
    <row r="3868" ht="75" spans="1:6">
      <c r="A3868" s="26">
        <v>4987</v>
      </c>
      <c r="B3868" s="25" t="s">
        <v>10851</v>
      </c>
      <c r="C3868" s="26" t="s">
        <v>3997</v>
      </c>
      <c r="D3868" s="26" t="s">
        <v>3998</v>
      </c>
      <c r="E3868" s="26" t="s">
        <v>10844</v>
      </c>
      <c r="F3868" s="49"/>
    </row>
    <row r="3869" ht="60" spans="1:6">
      <c r="A3869" s="26">
        <v>10556</v>
      </c>
      <c r="B3869" s="25" t="s">
        <v>10852</v>
      </c>
      <c r="C3869" s="26" t="s">
        <v>3997</v>
      </c>
      <c r="D3869" s="26" t="s">
        <v>3998</v>
      </c>
      <c r="E3869" s="26" t="s">
        <v>10853</v>
      </c>
      <c r="F3869" s="48"/>
    </row>
    <row r="3870" ht="60" spans="1:6">
      <c r="A3870" s="26">
        <v>4958</v>
      </c>
      <c r="B3870" s="25" t="s">
        <v>10854</v>
      </c>
      <c r="C3870" s="26" t="s">
        <v>4007</v>
      </c>
      <c r="D3870" s="26" t="s">
        <v>3998</v>
      </c>
      <c r="E3870" s="26" t="s">
        <v>9796</v>
      </c>
      <c r="F3870" s="49"/>
    </row>
    <row r="3871" ht="60" spans="1:6">
      <c r="A3871" s="26">
        <v>39502</v>
      </c>
      <c r="B3871" s="25" t="s">
        <v>10855</v>
      </c>
      <c r="C3871" s="26" t="s">
        <v>3997</v>
      </c>
      <c r="D3871" s="26" t="s">
        <v>3998</v>
      </c>
      <c r="E3871" s="26" t="s">
        <v>10856</v>
      </c>
      <c r="F3871" s="48"/>
    </row>
    <row r="3872" ht="60" spans="1:6">
      <c r="A3872" s="26">
        <v>39504</v>
      </c>
      <c r="B3872" s="25" t="s">
        <v>10857</v>
      </c>
      <c r="C3872" s="26" t="s">
        <v>3997</v>
      </c>
      <c r="D3872" s="26" t="s">
        <v>3998</v>
      </c>
      <c r="E3872" s="26" t="s">
        <v>10858</v>
      </c>
      <c r="F3872" s="49"/>
    </row>
    <row r="3873" ht="60" spans="1:6">
      <c r="A3873" s="26">
        <v>39503</v>
      </c>
      <c r="B3873" s="25" t="s">
        <v>10859</v>
      </c>
      <c r="C3873" s="26" t="s">
        <v>3997</v>
      </c>
      <c r="D3873" s="26" t="s">
        <v>3998</v>
      </c>
      <c r="E3873" s="26" t="s">
        <v>10860</v>
      </c>
      <c r="F3873" s="48"/>
    </row>
    <row r="3874" ht="60" spans="1:6">
      <c r="A3874" s="26">
        <v>39505</v>
      </c>
      <c r="B3874" s="25" t="s">
        <v>10861</v>
      </c>
      <c r="C3874" s="26" t="s">
        <v>3997</v>
      </c>
      <c r="D3874" s="26" t="s">
        <v>3998</v>
      </c>
      <c r="E3874" s="26" t="s">
        <v>10846</v>
      </c>
      <c r="F3874" s="49"/>
    </row>
    <row r="3875" spans="1:6">
      <c r="A3875" s="26">
        <v>25969</v>
      </c>
      <c r="B3875" s="25" t="s">
        <v>10862</v>
      </c>
      <c r="C3875" s="26" t="s">
        <v>3997</v>
      </c>
      <c r="D3875" s="26" t="s">
        <v>4008</v>
      </c>
      <c r="E3875" s="26" t="s">
        <v>6474</v>
      </c>
      <c r="F3875" s="48"/>
    </row>
    <row r="3876" ht="60" spans="1:6">
      <c r="A3876" s="26">
        <v>4944</v>
      </c>
      <c r="B3876" s="25" t="s">
        <v>10863</v>
      </c>
      <c r="C3876" s="26" t="s">
        <v>4007</v>
      </c>
      <c r="D3876" s="26" t="s">
        <v>4008</v>
      </c>
      <c r="E3876" s="26" t="s">
        <v>10864</v>
      </c>
      <c r="F3876" s="49"/>
    </row>
    <row r="3877" ht="30" spans="1:6">
      <c r="A3877" s="26">
        <v>21102</v>
      </c>
      <c r="B3877" s="25" t="s">
        <v>10865</v>
      </c>
      <c r="C3877" s="26" t="s">
        <v>3997</v>
      </c>
      <c r="D3877" s="26" t="s">
        <v>3998</v>
      </c>
      <c r="E3877" s="26" t="s">
        <v>10866</v>
      </c>
      <c r="F3877" s="48"/>
    </row>
    <row r="3878" ht="30" spans="1:6">
      <c r="A3878" s="26">
        <v>21101</v>
      </c>
      <c r="B3878" s="25" t="s">
        <v>10867</v>
      </c>
      <c r="C3878" s="26" t="s">
        <v>3997</v>
      </c>
      <c r="D3878" s="26" t="s">
        <v>3998</v>
      </c>
      <c r="E3878" s="26" t="s">
        <v>8069</v>
      </c>
      <c r="F3878" s="49"/>
    </row>
    <row r="3879" ht="45" spans="1:6">
      <c r="A3879" s="26">
        <v>34713</v>
      </c>
      <c r="B3879" s="25" t="s">
        <v>10868</v>
      </c>
      <c r="C3879" s="26" t="s">
        <v>4007</v>
      </c>
      <c r="D3879" s="26" t="s">
        <v>3998</v>
      </c>
      <c r="E3879" s="26" t="s">
        <v>10869</v>
      </c>
      <c r="F3879" s="48"/>
    </row>
    <row r="3880" ht="60" spans="1:6">
      <c r="A3880" s="26">
        <v>4947</v>
      </c>
      <c r="B3880" s="25" t="s">
        <v>10870</v>
      </c>
      <c r="C3880" s="26" t="s">
        <v>4007</v>
      </c>
      <c r="D3880" s="26" t="s">
        <v>4008</v>
      </c>
      <c r="E3880" s="26" t="s">
        <v>10871</v>
      </c>
      <c r="F3880" s="49"/>
    </row>
    <row r="3881" ht="45" spans="1:6">
      <c r="A3881" s="26">
        <v>37563</v>
      </c>
      <c r="B3881" s="25" t="s">
        <v>10872</v>
      </c>
      <c r="C3881" s="26" t="s">
        <v>4007</v>
      </c>
      <c r="D3881" s="26" t="s">
        <v>4008</v>
      </c>
      <c r="E3881" s="26" t="s">
        <v>10873</v>
      </c>
      <c r="F3881" s="48"/>
    </row>
    <row r="3882" ht="45" spans="1:6">
      <c r="A3882" s="26">
        <v>4948</v>
      </c>
      <c r="B3882" s="25" t="s">
        <v>10874</v>
      </c>
      <c r="C3882" s="26" t="s">
        <v>4007</v>
      </c>
      <c r="D3882" s="26" t="s">
        <v>4008</v>
      </c>
      <c r="E3882" s="26" t="s">
        <v>10875</v>
      </c>
      <c r="F3882" s="49"/>
    </row>
    <row r="3883" ht="75" spans="1:6">
      <c r="A3883" s="26">
        <v>37561</v>
      </c>
      <c r="B3883" s="25" t="s">
        <v>10876</v>
      </c>
      <c r="C3883" s="26" t="s">
        <v>4007</v>
      </c>
      <c r="D3883" s="26" t="s">
        <v>4008</v>
      </c>
      <c r="E3883" s="26" t="s">
        <v>10877</v>
      </c>
      <c r="F3883" s="48"/>
    </row>
    <row r="3884" ht="60" spans="1:6">
      <c r="A3884" s="26">
        <v>37562</v>
      </c>
      <c r="B3884" s="25" t="s">
        <v>10878</v>
      </c>
      <c r="C3884" s="26" t="s">
        <v>4007</v>
      </c>
      <c r="D3884" s="26" t="s">
        <v>4008</v>
      </c>
      <c r="E3884" s="26" t="s">
        <v>10879</v>
      </c>
      <c r="F3884" s="49"/>
    </row>
    <row r="3885" ht="45" spans="1:6">
      <c r="A3885" s="26">
        <v>37585</v>
      </c>
      <c r="B3885" s="25" t="s">
        <v>10880</v>
      </c>
      <c r="C3885" s="26" t="s">
        <v>3997</v>
      </c>
      <c r="D3885" s="26" t="s">
        <v>4008</v>
      </c>
      <c r="E3885" s="26" t="s">
        <v>10881</v>
      </c>
      <c r="F3885" s="48"/>
    </row>
    <row r="3886" ht="60" spans="1:6">
      <c r="A3886" s="26">
        <v>14164</v>
      </c>
      <c r="B3886" s="25" t="s">
        <v>10882</v>
      </c>
      <c r="C3886" s="26" t="s">
        <v>3997</v>
      </c>
      <c r="D3886" s="26" t="s">
        <v>4008</v>
      </c>
      <c r="E3886" s="26" t="s">
        <v>10883</v>
      </c>
      <c r="F3886" s="49"/>
    </row>
    <row r="3887" ht="60" spans="1:6">
      <c r="A3887" s="26">
        <v>14163</v>
      </c>
      <c r="B3887" s="25" t="s">
        <v>10884</v>
      </c>
      <c r="C3887" s="26" t="s">
        <v>3997</v>
      </c>
      <c r="D3887" s="26" t="s">
        <v>4008</v>
      </c>
      <c r="E3887" s="26" t="s">
        <v>10885</v>
      </c>
      <c r="F3887" s="48"/>
    </row>
    <row r="3888" ht="60" spans="1:6">
      <c r="A3888" s="26">
        <v>5051</v>
      </c>
      <c r="B3888" s="25" t="s">
        <v>10886</v>
      </c>
      <c r="C3888" s="26" t="s">
        <v>3997</v>
      </c>
      <c r="D3888" s="26" t="s">
        <v>4008</v>
      </c>
      <c r="E3888" s="26" t="s">
        <v>10887</v>
      </c>
      <c r="F3888" s="49"/>
    </row>
    <row r="3889" ht="60" spans="1:6">
      <c r="A3889" s="26">
        <v>14162</v>
      </c>
      <c r="B3889" s="25" t="s">
        <v>10888</v>
      </c>
      <c r="C3889" s="26" t="s">
        <v>3997</v>
      </c>
      <c r="D3889" s="26" t="s">
        <v>4008</v>
      </c>
      <c r="E3889" s="26" t="s">
        <v>10889</v>
      </c>
      <c r="F3889" s="48"/>
    </row>
    <row r="3890" ht="60" spans="1:6">
      <c r="A3890" s="26">
        <v>5052</v>
      </c>
      <c r="B3890" s="25" t="s">
        <v>10890</v>
      </c>
      <c r="C3890" s="26" t="s">
        <v>3997</v>
      </c>
      <c r="D3890" s="26" t="s">
        <v>4008</v>
      </c>
      <c r="E3890" s="26" t="s">
        <v>10891</v>
      </c>
      <c r="F3890" s="49"/>
    </row>
    <row r="3891" ht="45" spans="1:6">
      <c r="A3891" s="26">
        <v>14166</v>
      </c>
      <c r="B3891" s="25" t="s">
        <v>10892</v>
      </c>
      <c r="C3891" s="26" t="s">
        <v>3997</v>
      </c>
      <c r="D3891" s="26" t="s">
        <v>4008</v>
      </c>
      <c r="E3891" s="26" t="s">
        <v>10893</v>
      </c>
      <c r="F3891" s="48"/>
    </row>
    <row r="3892" ht="45" spans="1:6">
      <c r="A3892" s="26">
        <v>14165</v>
      </c>
      <c r="B3892" s="25" t="s">
        <v>10894</v>
      </c>
      <c r="C3892" s="26" t="s">
        <v>3997</v>
      </c>
      <c r="D3892" s="26" t="s">
        <v>4008</v>
      </c>
      <c r="E3892" s="26" t="s">
        <v>10895</v>
      </c>
      <c r="F3892" s="49"/>
    </row>
    <row r="3893" ht="45" spans="1:6">
      <c r="A3893" s="26">
        <v>5050</v>
      </c>
      <c r="B3893" s="25" t="s">
        <v>10896</v>
      </c>
      <c r="C3893" s="26" t="s">
        <v>3997</v>
      </c>
      <c r="D3893" s="26" t="s">
        <v>4008</v>
      </c>
      <c r="E3893" s="26" t="s">
        <v>10897</v>
      </c>
      <c r="F3893" s="48"/>
    </row>
    <row r="3894" ht="45" spans="1:6">
      <c r="A3894" s="26">
        <v>12378</v>
      </c>
      <c r="B3894" s="25" t="s">
        <v>10898</v>
      </c>
      <c r="C3894" s="26" t="s">
        <v>3997</v>
      </c>
      <c r="D3894" s="26" t="s">
        <v>4008</v>
      </c>
      <c r="E3894" s="26" t="s">
        <v>10899</v>
      </c>
      <c r="F3894" s="49"/>
    </row>
    <row r="3895" ht="30" spans="1:6">
      <c r="A3895" s="26">
        <v>5040</v>
      </c>
      <c r="B3895" s="25" t="s">
        <v>10900</v>
      </c>
      <c r="C3895" s="26" t="s">
        <v>3997</v>
      </c>
      <c r="D3895" s="26" t="s">
        <v>4008</v>
      </c>
      <c r="E3895" s="26" t="s">
        <v>10901</v>
      </c>
      <c r="F3895" s="48"/>
    </row>
    <row r="3896" ht="30" spans="1:6">
      <c r="A3896" s="26">
        <v>5054</v>
      </c>
      <c r="B3896" s="25" t="s">
        <v>10902</v>
      </c>
      <c r="C3896" s="26" t="s">
        <v>3997</v>
      </c>
      <c r="D3896" s="26" t="s">
        <v>4008</v>
      </c>
      <c r="E3896" s="26" t="s">
        <v>10903</v>
      </c>
      <c r="F3896" s="49"/>
    </row>
    <row r="3897" ht="30" spans="1:6">
      <c r="A3897" s="26">
        <v>12366</v>
      </c>
      <c r="B3897" s="25" t="s">
        <v>10904</v>
      </c>
      <c r="C3897" s="26" t="s">
        <v>3997</v>
      </c>
      <c r="D3897" s="26" t="s">
        <v>4008</v>
      </c>
      <c r="E3897" s="26" t="s">
        <v>10905</v>
      </c>
      <c r="F3897" s="48"/>
    </row>
    <row r="3898" ht="30" spans="1:6">
      <c r="A3898" s="26">
        <v>5045</v>
      </c>
      <c r="B3898" s="25" t="s">
        <v>10906</v>
      </c>
      <c r="C3898" s="26" t="s">
        <v>3997</v>
      </c>
      <c r="D3898" s="26" t="s">
        <v>4008</v>
      </c>
      <c r="E3898" s="26" t="s">
        <v>10907</v>
      </c>
      <c r="F3898" s="49"/>
    </row>
    <row r="3899" ht="30" spans="1:6">
      <c r="A3899" s="26">
        <v>12367</v>
      </c>
      <c r="B3899" s="25" t="s">
        <v>10908</v>
      </c>
      <c r="C3899" s="26" t="s">
        <v>3997</v>
      </c>
      <c r="D3899" s="26" t="s">
        <v>4008</v>
      </c>
      <c r="E3899" s="26" t="s">
        <v>10909</v>
      </c>
      <c r="F3899" s="48"/>
    </row>
    <row r="3900" ht="30" spans="1:6">
      <c r="A3900" s="26">
        <v>12368</v>
      </c>
      <c r="B3900" s="25" t="s">
        <v>10910</v>
      </c>
      <c r="C3900" s="26" t="s">
        <v>3997</v>
      </c>
      <c r="D3900" s="26" t="s">
        <v>4008</v>
      </c>
      <c r="E3900" s="26" t="s">
        <v>10911</v>
      </c>
      <c r="F3900" s="49"/>
    </row>
    <row r="3901" ht="30" spans="1:6">
      <c r="A3901" s="26">
        <v>5042</v>
      </c>
      <c r="B3901" s="25" t="s">
        <v>10912</v>
      </c>
      <c r="C3901" s="26" t="s">
        <v>3997</v>
      </c>
      <c r="D3901" s="26" t="s">
        <v>4008</v>
      </c>
      <c r="E3901" s="26" t="s">
        <v>10913</v>
      </c>
      <c r="F3901" s="48"/>
    </row>
    <row r="3902" ht="30" spans="1:6">
      <c r="A3902" s="26">
        <v>5044</v>
      </c>
      <c r="B3902" s="25" t="s">
        <v>10914</v>
      </c>
      <c r="C3902" s="26" t="s">
        <v>3997</v>
      </c>
      <c r="D3902" s="26" t="s">
        <v>4008</v>
      </c>
      <c r="E3902" s="26" t="s">
        <v>10915</v>
      </c>
      <c r="F3902" s="49"/>
    </row>
    <row r="3903" ht="30" spans="1:6">
      <c r="A3903" s="26">
        <v>5055</v>
      </c>
      <c r="B3903" s="25" t="s">
        <v>10916</v>
      </c>
      <c r="C3903" s="26" t="s">
        <v>3997</v>
      </c>
      <c r="D3903" s="26" t="s">
        <v>4008</v>
      </c>
      <c r="E3903" s="26" t="s">
        <v>10917</v>
      </c>
      <c r="F3903" s="48"/>
    </row>
    <row r="3904" ht="30" spans="1:6">
      <c r="A3904" s="26">
        <v>5041</v>
      </c>
      <c r="B3904" s="25" t="s">
        <v>10918</v>
      </c>
      <c r="C3904" s="26" t="s">
        <v>3997</v>
      </c>
      <c r="D3904" s="26" t="s">
        <v>4008</v>
      </c>
      <c r="E3904" s="26" t="s">
        <v>10919</v>
      </c>
      <c r="F3904" s="49"/>
    </row>
    <row r="3905" ht="30" spans="1:6">
      <c r="A3905" s="26">
        <v>5043</v>
      </c>
      <c r="B3905" s="25" t="s">
        <v>10920</v>
      </c>
      <c r="C3905" s="26" t="s">
        <v>3997</v>
      </c>
      <c r="D3905" s="26" t="s">
        <v>4008</v>
      </c>
      <c r="E3905" s="26" t="s">
        <v>10921</v>
      </c>
      <c r="F3905" s="48"/>
    </row>
    <row r="3906" ht="30" spans="1:6">
      <c r="A3906" s="26">
        <v>5053</v>
      </c>
      <c r="B3906" s="25" t="s">
        <v>10922</v>
      </c>
      <c r="C3906" s="26" t="s">
        <v>3997</v>
      </c>
      <c r="D3906" s="26" t="s">
        <v>4008</v>
      </c>
      <c r="E3906" s="26" t="s">
        <v>10923</v>
      </c>
      <c r="F3906" s="49"/>
    </row>
    <row r="3907" ht="30" spans="1:6">
      <c r="A3907" s="26">
        <v>5035</v>
      </c>
      <c r="B3907" s="25" t="s">
        <v>10924</v>
      </c>
      <c r="C3907" s="26" t="s">
        <v>3997</v>
      </c>
      <c r="D3907" s="26" t="s">
        <v>4008</v>
      </c>
      <c r="E3907" s="26" t="s">
        <v>10925</v>
      </c>
      <c r="F3907" s="48"/>
    </row>
    <row r="3908" ht="30" spans="1:6">
      <c r="A3908" s="26">
        <v>5036</v>
      </c>
      <c r="B3908" s="25" t="s">
        <v>10926</v>
      </c>
      <c r="C3908" s="26" t="s">
        <v>3997</v>
      </c>
      <c r="D3908" s="26" t="s">
        <v>4008</v>
      </c>
      <c r="E3908" s="26" t="s">
        <v>10927</v>
      </c>
      <c r="F3908" s="49"/>
    </row>
    <row r="3909" ht="30" spans="1:6">
      <c r="A3909" s="26">
        <v>5059</v>
      </c>
      <c r="B3909" s="25" t="s">
        <v>10928</v>
      </c>
      <c r="C3909" s="26" t="s">
        <v>3997</v>
      </c>
      <c r="D3909" s="26" t="s">
        <v>4008</v>
      </c>
      <c r="E3909" s="26" t="s">
        <v>10929</v>
      </c>
      <c r="F3909" s="48"/>
    </row>
    <row r="3910" ht="30" spans="1:6">
      <c r="A3910" s="26">
        <v>5034</v>
      </c>
      <c r="B3910" s="25" t="s">
        <v>10930</v>
      </c>
      <c r="C3910" s="26" t="s">
        <v>3997</v>
      </c>
      <c r="D3910" s="26" t="s">
        <v>4008</v>
      </c>
      <c r="E3910" s="26" t="s">
        <v>10931</v>
      </c>
      <c r="F3910" s="49"/>
    </row>
    <row r="3911" ht="30" spans="1:6">
      <c r="A3911" s="26">
        <v>5056</v>
      </c>
      <c r="B3911" s="25" t="s">
        <v>10932</v>
      </c>
      <c r="C3911" s="26" t="s">
        <v>3997</v>
      </c>
      <c r="D3911" s="26" t="s">
        <v>4008</v>
      </c>
      <c r="E3911" s="26" t="s">
        <v>10933</v>
      </c>
      <c r="F3911" s="48"/>
    </row>
    <row r="3912" ht="30" spans="1:6">
      <c r="A3912" s="26">
        <v>5057</v>
      </c>
      <c r="B3912" s="25" t="s">
        <v>10934</v>
      </c>
      <c r="C3912" s="26" t="s">
        <v>3997</v>
      </c>
      <c r="D3912" s="26" t="s">
        <v>4008</v>
      </c>
      <c r="E3912" s="26" t="s">
        <v>10935</v>
      </c>
      <c r="F3912" s="49"/>
    </row>
    <row r="3913" ht="30" spans="1:6">
      <c r="A3913" s="26">
        <v>5033</v>
      </c>
      <c r="B3913" s="25" t="s">
        <v>10936</v>
      </c>
      <c r="C3913" s="26" t="s">
        <v>3997</v>
      </c>
      <c r="D3913" s="26" t="s">
        <v>4008</v>
      </c>
      <c r="E3913" s="26" t="s">
        <v>10937</v>
      </c>
      <c r="F3913" s="48"/>
    </row>
    <row r="3914" ht="30" spans="1:6">
      <c r="A3914" s="26">
        <v>5037</v>
      </c>
      <c r="B3914" s="25" t="s">
        <v>10938</v>
      </c>
      <c r="C3914" s="26" t="s">
        <v>3997</v>
      </c>
      <c r="D3914" s="26" t="s">
        <v>4008</v>
      </c>
      <c r="E3914" s="26" t="s">
        <v>10939</v>
      </c>
      <c r="F3914" s="49"/>
    </row>
    <row r="3915" ht="30" spans="1:6">
      <c r="A3915" s="26">
        <v>5038</v>
      </c>
      <c r="B3915" s="25" t="s">
        <v>10940</v>
      </c>
      <c r="C3915" s="26" t="s">
        <v>3997</v>
      </c>
      <c r="D3915" s="26" t="s">
        <v>4008</v>
      </c>
      <c r="E3915" s="26" t="s">
        <v>10941</v>
      </c>
      <c r="F3915" s="48"/>
    </row>
    <row r="3916" ht="30" spans="1:6">
      <c r="A3916" s="26">
        <v>12374</v>
      </c>
      <c r="B3916" s="25" t="s">
        <v>10942</v>
      </c>
      <c r="C3916" s="26" t="s">
        <v>3997</v>
      </c>
      <c r="D3916" s="26" t="s">
        <v>4008</v>
      </c>
      <c r="E3916" s="26" t="s">
        <v>10943</v>
      </c>
      <c r="F3916" s="49"/>
    </row>
    <row r="3917" ht="30" spans="1:6">
      <c r="A3917" s="26">
        <v>12372</v>
      </c>
      <c r="B3917" s="25" t="s">
        <v>10944</v>
      </c>
      <c r="C3917" s="26" t="s">
        <v>3997</v>
      </c>
      <c r="D3917" s="26" t="s">
        <v>4008</v>
      </c>
      <c r="E3917" s="26" t="s">
        <v>10945</v>
      </c>
      <c r="F3917" s="48"/>
    </row>
    <row r="3918" ht="30" spans="1:6">
      <c r="A3918" s="26">
        <v>13335</v>
      </c>
      <c r="B3918" s="25" t="s">
        <v>10946</v>
      </c>
      <c r="C3918" s="26" t="s">
        <v>3997</v>
      </c>
      <c r="D3918" s="26" t="s">
        <v>4008</v>
      </c>
      <c r="E3918" s="26" t="s">
        <v>10947</v>
      </c>
      <c r="F3918" s="49"/>
    </row>
    <row r="3919" ht="30" spans="1:6">
      <c r="A3919" s="26">
        <v>13339</v>
      </c>
      <c r="B3919" s="25" t="s">
        <v>10948</v>
      </c>
      <c r="C3919" s="26" t="s">
        <v>3997</v>
      </c>
      <c r="D3919" s="26" t="s">
        <v>4008</v>
      </c>
      <c r="E3919" s="26" t="s">
        <v>10949</v>
      </c>
      <c r="F3919" s="48"/>
    </row>
    <row r="3920" ht="30" spans="1:6">
      <c r="A3920" s="26">
        <v>12373</v>
      </c>
      <c r="B3920" s="25" t="s">
        <v>10950</v>
      </c>
      <c r="C3920" s="26" t="s">
        <v>3997</v>
      </c>
      <c r="D3920" s="26" t="s">
        <v>4008</v>
      </c>
      <c r="E3920" s="26" t="s">
        <v>10951</v>
      </c>
      <c r="F3920" s="49"/>
    </row>
    <row r="3921" ht="30" spans="1:6">
      <c r="A3921" s="26">
        <v>34712</v>
      </c>
      <c r="B3921" s="25" t="s">
        <v>10952</v>
      </c>
      <c r="C3921" s="26" t="s">
        <v>3997</v>
      </c>
      <c r="D3921" s="26" t="s">
        <v>4008</v>
      </c>
      <c r="E3921" s="26" t="s">
        <v>10953</v>
      </c>
      <c r="F3921" s="48"/>
    </row>
    <row r="3922" ht="30" spans="1:6">
      <c r="A3922" s="26">
        <v>34711</v>
      </c>
      <c r="B3922" s="25" t="s">
        <v>10954</v>
      </c>
      <c r="C3922" s="26" t="s">
        <v>3997</v>
      </c>
      <c r="D3922" s="26" t="s">
        <v>4008</v>
      </c>
      <c r="E3922" s="26" t="s">
        <v>10955</v>
      </c>
      <c r="F3922" s="49"/>
    </row>
    <row r="3923" ht="30" spans="1:6">
      <c r="A3923" s="26">
        <v>34706</v>
      </c>
      <c r="B3923" s="25" t="s">
        <v>10956</v>
      </c>
      <c r="C3923" s="26" t="s">
        <v>3997</v>
      </c>
      <c r="D3923" s="26" t="s">
        <v>4008</v>
      </c>
      <c r="E3923" s="26" t="s">
        <v>10957</v>
      </c>
      <c r="F3923" s="48"/>
    </row>
    <row r="3924" ht="30" spans="1:6">
      <c r="A3924" s="26">
        <v>34703</v>
      </c>
      <c r="B3924" s="25" t="s">
        <v>10958</v>
      </c>
      <c r="C3924" s="26" t="s">
        <v>3997</v>
      </c>
      <c r="D3924" s="26" t="s">
        <v>4008</v>
      </c>
      <c r="E3924" s="26" t="s">
        <v>10959</v>
      </c>
      <c r="F3924" s="49"/>
    </row>
    <row r="3925" ht="30" spans="1:6">
      <c r="A3925" s="26">
        <v>12388</v>
      </c>
      <c r="B3925" s="25" t="s">
        <v>10960</v>
      </c>
      <c r="C3925" s="26" t="s">
        <v>3997</v>
      </c>
      <c r="D3925" s="26" t="s">
        <v>4008</v>
      </c>
      <c r="E3925" s="26" t="s">
        <v>10961</v>
      </c>
      <c r="F3925" s="48"/>
    </row>
    <row r="3926" spans="1:6">
      <c r="A3926" s="26">
        <v>34695</v>
      </c>
      <c r="B3926" s="25" t="s">
        <v>10962</v>
      </c>
      <c r="C3926" s="26" t="s">
        <v>3997</v>
      </c>
      <c r="D3926" s="26" t="s">
        <v>4008</v>
      </c>
      <c r="E3926" s="26" t="s">
        <v>10963</v>
      </c>
      <c r="F3926" s="49"/>
    </row>
    <row r="3927" spans="1:6">
      <c r="A3927" s="26">
        <v>34692</v>
      </c>
      <c r="B3927" s="25" t="s">
        <v>10964</v>
      </c>
      <c r="C3927" s="26" t="s">
        <v>3997</v>
      </c>
      <c r="D3927" s="26" t="s">
        <v>4008</v>
      </c>
      <c r="E3927" s="26" t="s">
        <v>10965</v>
      </c>
      <c r="F3927" s="48"/>
    </row>
    <row r="3928" spans="1:6">
      <c r="A3928" s="26">
        <v>26028</v>
      </c>
      <c r="B3928" s="25" t="s">
        <v>10966</v>
      </c>
      <c r="C3928" s="26" t="s">
        <v>6142</v>
      </c>
      <c r="D3928" s="26" t="s">
        <v>3998</v>
      </c>
      <c r="E3928" s="26" t="s">
        <v>10967</v>
      </c>
      <c r="F3928" s="49"/>
    </row>
    <row r="3929" ht="45" spans="1:6">
      <c r="A3929" s="26">
        <v>11844</v>
      </c>
      <c r="B3929" s="25" t="s">
        <v>10968</v>
      </c>
      <c r="C3929" s="26" t="s">
        <v>4111</v>
      </c>
      <c r="D3929" s="26" t="s">
        <v>3998</v>
      </c>
      <c r="E3929" s="26" t="s">
        <v>6931</v>
      </c>
      <c r="F3929" s="48"/>
    </row>
    <row r="3930" ht="45" spans="1:6">
      <c r="A3930" s="26">
        <v>4465</v>
      </c>
      <c r="B3930" s="25" t="s">
        <v>10969</v>
      </c>
      <c r="C3930" s="26" t="s">
        <v>4111</v>
      </c>
      <c r="D3930" s="26" t="s">
        <v>3998</v>
      </c>
      <c r="E3930" s="26" t="s">
        <v>10970</v>
      </c>
      <c r="F3930" s="49"/>
    </row>
    <row r="3931" ht="45" spans="1:6">
      <c r="A3931" s="26">
        <v>35273</v>
      </c>
      <c r="B3931" s="25" t="s">
        <v>10971</v>
      </c>
      <c r="C3931" s="26" t="s">
        <v>4111</v>
      </c>
      <c r="D3931" s="26" t="s">
        <v>3998</v>
      </c>
      <c r="E3931" s="26" t="s">
        <v>10972</v>
      </c>
      <c r="F3931" s="48"/>
    </row>
    <row r="3932" ht="45" spans="1:6">
      <c r="A3932" s="26">
        <v>4470</v>
      </c>
      <c r="B3932" s="25" t="s">
        <v>10973</v>
      </c>
      <c r="C3932" s="26" t="s">
        <v>4111</v>
      </c>
      <c r="D3932" s="26" t="s">
        <v>3998</v>
      </c>
      <c r="E3932" s="26" t="s">
        <v>10974</v>
      </c>
      <c r="F3932" s="49"/>
    </row>
    <row r="3933" ht="45" spans="1:6">
      <c r="A3933" s="26">
        <v>20204</v>
      </c>
      <c r="B3933" s="25" t="s">
        <v>10975</v>
      </c>
      <c r="C3933" s="26" t="s">
        <v>4111</v>
      </c>
      <c r="D3933" s="26" t="s">
        <v>3998</v>
      </c>
      <c r="E3933" s="26" t="s">
        <v>10976</v>
      </c>
      <c r="F3933" s="48"/>
    </row>
    <row r="3934" ht="45" spans="1:6">
      <c r="A3934" s="26">
        <v>20208</v>
      </c>
      <c r="B3934" s="25" t="s">
        <v>10977</v>
      </c>
      <c r="C3934" s="26" t="s">
        <v>4111</v>
      </c>
      <c r="D3934" s="26" t="s">
        <v>3998</v>
      </c>
      <c r="E3934" s="26" t="s">
        <v>10978</v>
      </c>
      <c r="F3934" s="49"/>
    </row>
    <row r="3935" ht="45" spans="1:6">
      <c r="A3935" s="26">
        <v>4437</v>
      </c>
      <c r="B3935" s="25" t="s">
        <v>10979</v>
      </c>
      <c r="C3935" s="26" t="s">
        <v>4111</v>
      </c>
      <c r="D3935" s="26" t="s">
        <v>3998</v>
      </c>
      <c r="E3935" s="26" t="s">
        <v>7916</v>
      </c>
      <c r="F3935" s="48"/>
    </row>
    <row r="3936" ht="45" spans="1:6">
      <c r="A3936" s="26">
        <v>14580</v>
      </c>
      <c r="B3936" s="25" t="s">
        <v>10980</v>
      </c>
      <c r="C3936" s="26" t="s">
        <v>4111</v>
      </c>
      <c r="D3936" s="26" t="s">
        <v>3998</v>
      </c>
      <c r="E3936" s="26" t="s">
        <v>10981</v>
      </c>
      <c r="F3936" s="49"/>
    </row>
    <row r="3937" ht="30" spans="1:6">
      <c r="A3937" s="26">
        <v>40304</v>
      </c>
      <c r="B3937" s="25" t="s">
        <v>10982</v>
      </c>
      <c r="C3937" s="26" t="s">
        <v>4118</v>
      </c>
      <c r="D3937" s="26" t="s">
        <v>3998</v>
      </c>
      <c r="E3937" s="26" t="s">
        <v>10983</v>
      </c>
      <c r="F3937" s="48"/>
    </row>
    <row r="3938" ht="30" spans="1:6">
      <c r="A3938" s="26">
        <v>5065</v>
      </c>
      <c r="B3938" s="25" t="s">
        <v>10984</v>
      </c>
      <c r="C3938" s="26" t="s">
        <v>4118</v>
      </c>
      <c r="D3938" s="26" t="s">
        <v>3998</v>
      </c>
      <c r="E3938" s="26" t="s">
        <v>9034</v>
      </c>
      <c r="F3938" s="49"/>
    </row>
    <row r="3939" ht="30" spans="1:6">
      <c r="A3939" s="26">
        <v>5072</v>
      </c>
      <c r="B3939" s="25" t="s">
        <v>10985</v>
      </c>
      <c r="C3939" s="26" t="s">
        <v>4118</v>
      </c>
      <c r="D3939" s="26" t="s">
        <v>3998</v>
      </c>
      <c r="E3939" s="26" t="s">
        <v>10986</v>
      </c>
      <c r="F3939" s="48"/>
    </row>
    <row r="3940" spans="1:6">
      <c r="A3940" s="26">
        <v>5066</v>
      </c>
      <c r="B3940" s="25" t="s">
        <v>10987</v>
      </c>
      <c r="C3940" s="26" t="s">
        <v>4118</v>
      </c>
      <c r="D3940" s="26" t="s">
        <v>3998</v>
      </c>
      <c r="E3940" s="26" t="s">
        <v>10988</v>
      </c>
      <c r="F3940" s="49"/>
    </row>
    <row r="3941" ht="30" spans="1:6">
      <c r="A3941" s="26">
        <v>5063</v>
      </c>
      <c r="B3941" s="25" t="s">
        <v>10989</v>
      </c>
      <c r="C3941" s="26" t="s">
        <v>4118</v>
      </c>
      <c r="D3941" s="26" t="s">
        <v>3998</v>
      </c>
      <c r="E3941" s="26" t="s">
        <v>7474</v>
      </c>
      <c r="F3941" s="48"/>
    </row>
    <row r="3942" ht="30" spans="1:6">
      <c r="A3942" s="26">
        <v>20247</v>
      </c>
      <c r="B3942" s="25" t="s">
        <v>10990</v>
      </c>
      <c r="C3942" s="26" t="s">
        <v>4118</v>
      </c>
      <c r="D3942" s="26" t="s">
        <v>3998</v>
      </c>
      <c r="E3942" s="26" t="s">
        <v>8794</v>
      </c>
      <c r="F3942" s="49"/>
    </row>
    <row r="3943" ht="30" spans="1:6">
      <c r="A3943" s="26">
        <v>5074</v>
      </c>
      <c r="B3943" s="25" t="s">
        <v>10991</v>
      </c>
      <c r="C3943" s="26" t="s">
        <v>4118</v>
      </c>
      <c r="D3943" s="26" t="s">
        <v>3998</v>
      </c>
      <c r="E3943" s="26" t="s">
        <v>10992</v>
      </c>
      <c r="F3943" s="48"/>
    </row>
    <row r="3944" ht="30" spans="1:6">
      <c r="A3944" s="26">
        <v>5067</v>
      </c>
      <c r="B3944" s="25" t="s">
        <v>10993</v>
      </c>
      <c r="C3944" s="26" t="s">
        <v>4118</v>
      </c>
      <c r="D3944" s="26" t="s">
        <v>3998</v>
      </c>
      <c r="E3944" s="26" t="s">
        <v>10994</v>
      </c>
      <c r="F3944" s="49"/>
    </row>
    <row r="3945" ht="30" spans="1:6">
      <c r="A3945" s="26">
        <v>5078</v>
      </c>
      <c r="B3945" s="25" t="s">
        <v>10995</v>
      </c>
      <c r="C3945" s="26" t="s">
        <v>4118</v>
      </c>
      <c r="D3945" s="26" t="s">
        <v>3998</v>
      </c>
      <c r="E3945" s="26" t="s">
        <v>4661</v>
      </c>
      <c r="F3945" s="48"/>
    </row>
    <row r="3946" ht="30" spans="1:6">
      <c r="A3946" s="26">
        <v>5068</v>
      </c>
      <c r="B3946" s="25" t="s">
        <v>10996</v>
      </c>
      <c r="C3946" s="26" t="s">
        <v>4118</v>
      </c>
      <c r="D3946" s="26" t="s">
        <v>3998</v>
      </c>
      <c r="E3946" s="26" t="s">
        <v>7934</v>
      </c>
      <c r="F3946" s="49"/>
    </row>
    <row r="3947" ht="30" spans="1:6">
      <c r="A3947" s="26">
        <v>5073</v>
      </c>
      <c r="B3947" s="25" t="s">
        <v>10997</v>
      </c>
      <c r="C3947" s="26" t="s">
        <v>4118</v>
      </c>
      <c r="D3947" s="26" t="s">
        <v>3998</v>
      </c>
      <c r="E3947" s="26" t="s">
        <v>5874</v>
      </c>
      <c r="F3947" s="48"/>
    </row>
    <row r="3948" ht="30" spans="1:6">
      <c r="A3948" s="26">
        <v>5069</v>
      </c>
      <c r="B3948" s="25" t="s">
        <v>10998</v>
      </c>
      <c r="C3948" s="26" t="s">
        <v>4118</v>
      </c>
      <c r="D3948" s="26" t="s">
        <v>3998</v>
      </c>
      <c r="E3948" s="26" t="s">
        <v>5874</v>
      </c>
      <c r="F3948" s="49"/>
    </row>
    <row r="3949" ht="30" spans="1:6">
      <c r="A3949" s="26">
        <v>5070</v>
      </c>
      <c r="B3949" s="25" t="s">
        <v>10999</v>
      </c>
      <c r="C3949" s="26" t="s">
        <v>4118</v>
      </c>
      <c r="D3949" s="26" t="s">
        <v>3998</v>
      </c>
      <c r="E3949" s="26" t="s">
        <v>11000</v>
      </c>
      <c r="F3949" s="48"/>
    </row>
    <row r="3950" ht="30" spans="1:6">
      <c r="A3950" s="26">
        <v>5071</v>
      </c>
      <c r="B3950" s="25" t="s">
        <v>11001</v>
      </c>
      <c r="C3950" s="26" t="s">
        <v>4118</v>
      </c>
      <c r="D3950" s="26" t="s">
        <v>3998</v>
      </c>
      <c r="E3950" s="26" t="s">
        <v>7934</v>
      </c>
      <c r="F3950" s="49"/>
    </row>
    <row r="3951" ht="30" spans="1:6">
      <c r="A3951" s="26">
        <v>5061</v>
      </c>
      <c r="B3951" s="25" t="s">
        <v>11002</v>
      </c>
      <c r="C3951" s="26" t="s">
        <v>4118</v>
      </c>
      <c r="D3951" s="26" t="s">
        <v>4019</v>
      </c>
      <c r="E3951" s="26" t="s">
        <v>11003</v>
      </c>
      <c r="F3951" s="48"/>
    </row>
    <row r="3952" ht="30" spans="1:6">
      <c r="A3952" s="26">
        <v>5075</v>
      </c>
      <c r="B3952" s="25" t="s">
        <v>11004</v>
      </c>
      <c r="C3952" s="26" t="s">
        <v>4118</v>
      </c>
      <c r="D3952" s="26" t="s">
        <v>3998</v>
      </c>
      <c r="E3952" s="26" t="s">
        <v>7934</v>
      </c>
      <c r="F3952" s="49"/>
    </row>
    <row r="3953" ht="30" spans="1:6">
      <c r="A3953" s="26">
        <v>39027</v>
      </c>
      <c r="B3953" s="25" t="s">
        <v>11005</v>
      </c>
      <c r="C3953" s="26" t="s">
        <v>4118</v>
      </c>
      <c r="D3953" s="26" t="s">
        <v>3998</v>
      </c>
      <c r="E3953" s="26" t="s">
        <v>11006</v>
      </c>
      <c r="F3953" s="48"/>
    </row>
    <row r="3954" ht="30" spans="1:6">
      <c r="A3954" s="26">
        <v>5062</v>
      </c>
      <c r="B3954" s="25" t="s">
        <v>11007</v>
      </c>
      <c r="C3954" s="26" t="s">
        <v>4118</v>
      </c>
      <c r="D3954" s="26" t="s">
        <v>3998</v>
      </c>
      <c r="E3954" s="26" t="s">
        <v>7676</v>
      </c>
      <c r="F3954" s="49"/>
    </row>
    <row r="3955" ht="30" spans="1:6">
      <c r="A3955" s="26">
        <v>40568</v>
      </c>
      <c r="B3955" s="25" t="s">
        <v>11008</v>
      </c>
      <c r="C3955" s="26" t="s">
        <v>4118</v>
      </c>
      <c r="D3955" s="26" t="s">
        <v>3998</v>
      </c>
      <c r="E3955" s="26" t="s">
        <v>8202</v>
      </c>
      <c r="F3955" s="48"/>
    </row>
    <row r="3956" ht="30" spans="1:6">
      <c r="A3956" s="26">
        <v>39026</v>
      </c>
      <c r="B3956" s="25" t="s">
        <v>11009</v>
      </c>
      <c r="C3956" s="26" t="s">
        <v>4118</v>
      </c>
      <c r="D3956" s="26" t="s">
        <v>3998</v>
      </c>
      <c r="E3956" s="26" t="s">
        <v>11010</v>
      </c>
      <c r="F3956" s="49"/>
    </row>
    <row r="3957" ht="30" spans="1:6">
      <c r="A3957" s="26">
        <v>11572</v>
      </c>
      <c r="B3957" s="25" t="s">
        <v>11011</v>
      </c>
      <c r="C3957" s="26" t="s">
        <v>3997</v>
      </c>
      <c r="D3957" s="26" t="s">
        <v>3998</v>
      </c>
      <c r="E3957" s="26" t="s">
        <v>11012</v>
      </c>
      <c r="F3957" s="48"/>
    </row>
    <row r="3958" ht="75" spans="1:6">
      <c r="A3958" s="26">
        <v>42460</v>
      </c>
      <c r="B3958" s="25" t="s">
        <v>11013</v>
      </c>
      <c r="C3958" s="26" t="s">
        <v>3997</v>
      </c>
      <c r="D3958" s="26" t="s">
        <v>4008</v>
      </c>
      <c r="E3958" s="26" t="s">
        <v>11014</v>
      </c>
      <c r="F3958" s="49"/>
    </row>
    <row r="3959" spans="1:6">
      <c r="A3959" s="26">
        <v>11149</v>
      </c>
      <c r="B3959" s="25" t="s">
        <v>11015</v>
      </c>
      <c r="C3959" s="26" t="s">
        <v>8276</v>
      </c>
      <c r="D3959" s="26" t="s">
        <v>3998</v>
      </c>
      <c r="E3959" s="26" t="s">
        <v>11016</v>
      </c>
      <c r="F3959" s="48"/>
    </row>
    <row r="3960" ht="45" spans="1:6">
      <c r="A3960" s="26">
        <v>511</v>
      </c>
      <c r="B3960" s="25" t="s">
        <v>11017</v>
      </c>
      <c r="C3960" s="26" t="s">
        <v>4121</v>
      </c>
      <c r="D3960" s="26" t="s">
        <v>3998</v>
      </c>
      <c r="E3960" s="26" t="s">
        <v>11018</v>
      </c>
      <c r="F3960" s="49"/>
    </row>
    <row r="3961" ht="30" spans="1:6">
      <c r="A3961" s="26">
        <v>11174</v>
      </c>
      <c r="B3961" s="25" t="s">
        <v>11019</v>
      </c>
      <c r="C3961" s="26" t="s">
        <v>4332</v>
      </c>
      <c r="D3961" s="26" t="s">
        <v>3998</v>
      </c>
      <c r="E3961" s="26" t="s">
        <v>11020</v>
      </c>
      <c r="F3961" s="48"/>
    </row>
    <row r="3962" ht="45" spans="1:6">
      <c r="A3962" s="26">
        <v>37540</v>
      </c>
      <c r="B3962" s="25" t="s">
        <v>11021</v>
      </c>
      <c r="C3962" s="26" t="s">
        <v>3997</v>
      </c>
      <c r="D3962" s="26" t="s">
        <v>3998</v>
      </c>
      <c r="E3962" s="26" t="s">
        <v>11022</v>
      </c>
      <c r="F3962" s="49"/>
    </row>
    <row r="3963" ht="45" spans="1:6">
      <c r="A3963" s="26">
        <v>37548</v>
      </c>
      <c r="B3963" s="25" t="s">
        <v>11023</v>
      </c>
      <c r="C3963" s="26" t="s">
        <v>3997</v>
      </c>
      <c r="D3963" s="26" t="s">
        <v>3998</v>
      </c>
      <c r="E3963" s="26" t="s">
        <v>11024</v>
      </c>
      <c r="F3963" s="48"/>
    </row>
    <row r="3964" ht="60" spans="1:6">
      <c r="A3964" s="26">
        <v>39828</v>
      </c>
      <c r="B3964" s="25" t="s">
        <v>11025</v>
      </c>
      <c r="C3964" s="26" t="s">
        <v>3997</v>
      </c>
      <c r="D3964" s="26" t="s">
        <v>3998</v>
      </c>
      <c r="E3964" s="26" t="s">
        <v>11026</v>
      </c>
      <c r="F3964" s="49"/>
    </row>
    <row r="3965" ht="90" spans="1:6">
      <c r="A3965" s="26">
        <v>12273</v>
      </c>
      <c r="B3965" s="25" t="s">
        <v>11027</v>
      </c>
      <c r="C3965" s="26" t="s">
        <v>3997</v>
      </c>
      <c r="D3965" s="26" t="s">
        <v>4008</v>
      </c>
      <c r="E3965" s="26" t="s">
        <v>11028</v>
      </c>
      <c r="F3965" s="48"/>
    </row>
    <row r="3966" ht="30" spans="1:6">
      <c r="A3966" s="26">
        <v>38392</v>
      </c>
      <c r="B3966" s="25" t="s">
        <v>11029</v>
      </c>
      <c r="C3966" s="26" t="s">
        <v>3997</v>
      </c>
      <c r="D3966" s="26" t="s">
        <v>3998</v>
      </c>
      <c r="E3966" s="26" t="s">
        <v>11030</v>
      </c>
      <c r="F3966" s="49"/>
    </row>
    <row r="3967" ht="30" spans="1:6">
      <c r="A3967" s="26">
        <v>11735</v>
      </c>
      <c r="B3967" s="25" t="s">
        <v>11031</v>
      </c>
      <c r="C3967" s="26" t="s">
        <v>3997</v>
      </c>
      <c r="D3967" s="26" t="s">
        <v>3998</v>
      </c>
      <c r="E3967" s="26" t="s">
        <v>8138</v>
      </c>
      <c r="F3967" s="48"/>
    </row>
    <row r="3968" ht="30" spans="1:6">
      <c r="A3968" s="26">
        <v>11733</v>
      </c>
      <c r="B3968" s="25" t="s">
        <v>11032</v>
      </c>
      <c r="C3968" s="26" t="s">
        <v>3997</v>
      </c>
      <c r="D3968" s="26" t="s">
        <v>3998</v>
      </c>
      <c r="E3968" s="26" t="s">
        <v>7199</v>
      </c>
      <c r="F3968" s="49"/>
    </row>
    <row r="3969" ht="30" spans="1:6">
      <c r="A3969" s="26">
        <v>11734</v>
      </c>
      <c r="B3969" s="25" t="s">
        <v>11033</v>
      </c>
      <c r="C3969" s="26" t="s">
        <v>3997</v>
      </c>
      <c r="D3969" s="26" t="s">
        <v>3998</v>
      </c>
      <c r="E3969" s="26" t="s">
        <v>9553</v>
      </c>
      <c r="F3969" s="48"/>
    </row>
    <row r="3970" ht="30" spans="1:6">
      <c r="A3970" s="26">
        <v>11737</v>
      </c>
      <c r="B3970" s="25" t="s">
        <v>11034</v>
      </c>
      <c r="C3970" s="26" t="s">
        <v>3997</v>
      </c>
      <c r="D3970" s="26" t="s">
        <v>3998</v>
      </c>
      <c r="E3970" s="26" t="s">
        <v>11035</v>
      </c>
      <c r="F3970" s="49"/>
    </row>
    <row r="3971" ht="30" spans="1:6">
      <c r="A3971" s="26">
        <v>11738</v>
      </c>
      <c r="B3971" s="25" t="s">
        <v>11036</v>
      </c>
      <c r="C3971" s="26" t="s">
        <v>3997</v>
      </c>
      <c r="D3971" s="26" t="s">
        <v>3998</v>
      </c>
      <c r="E3971" s="26" t="s">
        <v>11037</v>
      </c>
      <c r="F3971" s="48"/>
    </row>
    <row r="3972" ht="45" spans="1:6">
      <c r="A3972" s="26">
        <v>36143</v>
      </c>
      <c r="B3972" s="25" t="s">
        <v>11038</v>
      </c>
      <c r="C3972" s="26" t="s">
        <v>3997</v>
      </c>
      <c r="D3972" s="26" t="s">
        <v>3998</v>
      </c>
      <c r="E3972" s="26" t="s">
        <v>11039</v>
      </c>
      <c r="F3972" s="49"/>
    </row>
    <row r="3973" ht="30" spans="1:6">
      <c r="A3973" s="26">
        <v>36142</v>
      </c>
      <c r="B3973" s="25" t="s">
        <v>11040</v>
      </c>
      <c r="C3973" s="26" t="s">
        <v>3997</v>
      </c>
      <c r="D3973" s="26" t="s">
        <v>3998</v>
      </c>
      <c r="E3973" s="26" t="s">
        <v>8142</v>
      </c>
      <c r="F3973" s="48"/>
    </row>
    <row r="3974" spans="1:6">
      <c r="A3974" s="26">
        <v>36146</v>
      </c>
      <c r="B3974" s="25" t="s">
        <v>11041</v>
      </c>
      <c r="C3974" s="26" t="s">
        <v>3997</v>
      </c>
      <c r="D3974" s="26" t="s">
        <v>3998</v>
      </c>
      <c r="E3974" s="26" t="s">
        <v>11042</v>
      </c>
      <c r="F3974" s="49"/>
    </row>
    <row r="3975" ht="45" spans="1:6">
      <c r="A3975" s="26">
        <v>39015</v>
      </c>
      <c r="B3975" s="25" t="s">
        <v>11043</v>
      </c>
      <c r="C3975" s="26" t="s">
        <v>3997</v>
      </c>
      <c r="D3975" s="26" t="s">
        <v>4019</v>
      </c>
      <c r="E3975" s="26" t="s">
        <v>4084</v>
      </c>
      <c r="F3975" s="48"/>
    </row>
    <row r="3976" spans="1:6">
      <c r="A3976" s="26">
        <v>38377</v>
      </c>
      <c r="B3976" s="25" t="s">
        <v>11044</v>
      </c>
      <c r="C3976" s="26" t="s">
        <v>3997</v>
      </c>
      <c r="D3976" s="26" t="s">
        <v>3998</v>
      </c>
      <c r="E3976" s="26" t="s">
        <v>11045</v>
      </c>
      <c r="F3976" s="49"/>
    </row>
    <row r="3977" spans="1:6">
      <c r="A3977" s="26">
        <v>38376</v>
      </c>
      <c r="B3977" s="25" t="s">
        <v>11046</v>
      </c>
      <c r="C3977" s="26" t="s">
        <v>3997</v>
      </c>
      <c r="D3977" s="26" t="s">
        <v>3998</v>
      </c>
      <c r="E3977" s="26" t="s">
        <v>11047</v>
      </c>
      <c r="F3977" s="48"/>
    </row>
    <row r="3978" ht="30" spans="1:6">
      <c r="A3978" s="26">
        <v>38116</v>
      </c>
      <c r="B3978" s="25" t="s">
        <v>11048</v>
      </c>
      <c r="C3978" s="26" t="s">
        <v>3997</v>
      </c>
      <c r="D3978" s="26" t="s">
        <v>3998</v>
      </c>
      <c r="E3978" s="26" t="s">
        <v>4156</v>
      </c>
      <c r="F3978" s="49"/>
    </row>
    <row r="3979" ht="45" spans="1:6">
      <c r="A3979" s="26">
        <v>38066</v>
      </c>
      <c r="B3979" s="25" t="s">
        <v>11049</v>
      </c>
      <c r="C3979" s="26" t="s">
        <v>3997</v>
      </c>
      <c r="D3979" s="26" t="s">
        <v>3998</v>
      </c>
      <c r="E3979" s="26" t="s">
        <v>10327</v>
      </c>
      <c r="F3979" s="48"/>
    </row>
    <row r="3980" ht="30" spans="1:6">
      <c r="A3980" s="26">
        <v>38117</v>
      </c>
      <c r="B3980" s="25" t="s">
        <v>11050</v>
      </c>
      <c r="C3980" s="26" t="s">
        <v>3997</v>
      </c>
      <c r="D3980" s="26" t="s">
        <v>3998</v>
      </c>
      <c r="E3980" s="26" t="s">
        <v>11051</v>
      </c>
      <c r="F3980" s="49"/>
    </row>
    <row r="3981" ht="45" spans="1:6">
      <c r="A3981" s="26">
        <v>38067</v>
      </c>
      <c r="B3981" s="25" t="s">
        <v>11052</v>
      </c>
      <c r="C3981" s="26" t="s">
        <v>3997</v>
      </c>
      <c r="D3981" s="26" t="s">
        <v>3998</v>
      </c>
      <c r="E3981" s="26" t="s">
        <v>5282</v>
      </c>
      <c r="F3981" s="48"/>
    </row>
    <row r="3982" ht="45" spans="1:6">
      <c r="A3982" s="26">
        <v>41757</v>
      </c>
      <c r="B3982" s="25" t="s">
        <v>11053</v>
      </c>
      <c r="C3982" s="26" t="s">
        <v>3997</v>
      </c>
      <c r="D3982" s="26" t="s">
        <v>3998</v>
      </c>
      <c r="E3982" s="26" t="s">
        <v>11054</v>
      </c>
      <c r="F3982" s="49"/>
    </row>
    <row r="3983" ht="60" spans="1:6">
      <c r="A3983" s="26">
        <v>5080</v>
      </c>
      <c r="B3983" s="25" t="s">
        <v>11055</v>
      </c>
      <c r="C3983" s="26" t="s">
        <v>3997</v>
      </c>
      <c r="D3983" s="26" t="s">
        <v>3998</v>
      </c>
      <c r="E3983" s="26" t="s">
        <v>11056</v>
      </c>
      <c r="F3983" s="48"/>
    </row>
    <row r="3984" ht="75" spans="1:6">
      <c r="A3984" s="26">
        <v>11522</v>
      </c>
      <c r="B3984" s="25" t="s">
        <v>11057</v>
      </c>
      <c r="C3984" s="26" t="s">
        <v>3997</v>
      </c>
      <c r="D3984" s="26" t="s">
        <v>3998</v>
      </c>
      <c r="E3984" s="26" t="s">
        <v>11058</v>
      </c>
      <c r="F3984" s="49"/>
    </row>
    <row r="3985" ht="75" spans="1:6">
      <c r="A3985" s="26">
        <v>11523</v>
      </c>
      <c r="B3985" s="25" t="s">
        <v>11059</v>
      </c>
      <c r="C3985" s="26" t="s">
        <v>3997</v>
      </c>
      <c r="D3985" s="26" t="s">
        <v>3998</v>
      </c>
      <c r="E3985" s="26" t="s">
        <v>11060</v>
      </c>
      <c r="F3985" s="48"/>
    </row>
    <row r="3986" ht="60" spans="1:6">
      <c r="A3986" s="26">
        <v>11524</v>
      </c>
      <c r="B3986" s="25" t="s">
        <v>11061</v>
      </c>
      <c r="C3986" s="26" t="s">
        <v>3997</v>
      </c>
      <c r="D3986" s="26" t="s">
        <v>3998</v>
      </c>
      <c r="E3986" s="26" t="s">
        <v>11062</v>
      </c>
      <c r="F3986" s="49"/>
    </row>
    <row r="3987" ht="60" spans="1:6">
      <c r="A3987" s="26">
        <v>38168</v>
      </c>
      <c r="B3987" s="25" t="s">
        <v>11063</v>
      </c>
      <c r="C3987" s="26" t="s">
        <v>3997</v>
      </c>
      <c r="D3987" s="26" t="s">
        <v>3998</v>
      </c>
      <c r="E3987" s="26" t="s">
        <v>11064</v>
      </c>
      <c r="F3987" s="48"/>
    </row>
    <row r="3988" ht="60" spans="1:6">
      <c r="A3988" s="26">
        <v>13393</v>
      </c>
      <c r="B3988" s="25" t="s">
        <v>11065</v>
      </c>
      <c r="C3988" s="26" t="s">
        <v>3997</v>
      </c>
      <c r="D3988" s="26" t="s">
        <v>3998</v>
      </c>
      <c r="E3988" s="26" t="s">
        <v>11066</v>
      </c>
      <c r="F3988" s="49"/>
    </row>
    <row r="3989" ht="60" spans="1:6">
      <c r="A3989" s="26">
        <v>13395</v>
      </c>
      <c r="B3989" s="25" t="s">
        <v>11067</v>
      </c>
      <c r="C3989" s="26" t="s">
        <v>3997</v>
      </c>
      <c r="D3989" s="26" t="s">
        <v>3998</v>
      </c>
      <c r="E3989" s="26" t="s">
        <v>11068</v>
      </c>
      <c r="F3989" s="48"/>
    </row>
    <row r="3990" ht="60" spans="1:6">
      <c r="A3990" s="26">
        <v>12039</v>
      </c>
      <c r="B3990" s="25" t="s">
        <v>11069</v>
      </c>
      <c r="C3990" s="26" t="s">
        <v>3997</v>
      </c>
      <c r="D3990" s="26" t="s">
        <v>3998</v>
      </c>
      <c r="E3990" s="26" t="s">
        <v>11070</v>
      </c>
      <c r="F3990" s="49"/>
    </row>
    <row r="3991" ht="60" spans="1:6">
      <c r="A3991" s="26">
        <v>13396</v>
      </c>
      <c r="B3991" s="25" t="s">
        <v>11071</v>
      </c>
      <c r="C3991" s="26" t="s">
        <v>3997</v>
      </c>
      <c r="D3991" s="26" t="s">
        <v>3998</v>
      </c>
      <c r="E3991" s="26" t="s">
        <v>11072</v>
      </c>
      <c r="F3991" s="48"/>
    </row>
    <row r="3992" ht="60" spans="1:6">
      <c r="A3992" s="26">
        <v>13397</v>
      </c>
      <c r="B3992" s="25" t="s">
        <v>11073</v>
      </c>
      <c r="C3992" s="26" t="s">
        <v>3997</v>
      </c>
      <c r="D3992" s="26" t="s">
        <v>3998</v>
      </c>
      <c r="E3992" s="26" t="s">
        <v>11074</v>
      </c>
      <c r="F3992" s="49"/>
    </row>
    <row r="3993" ht="60" spans="1:6">
      <c r="A3993" s="26">
        <v>12041</v>
      </c>
      <c r="B3993" s="25" t="s">
        <v>11075</v>
      </c>
      <c r="C3993" s="26" t="s">
        <v>3997</v>
      </c>
      <c r="D3993" s="26" t="s">
        <v>3998</v>
      </c>
      <c r="E3993" s="26" t="s">
        <v>11076</v>
      </c>
      <c r="F3993" s="48"/>
    </row>
    <row r="3994" ht="60" spans="1:6">
      <c r="A3994" s="26">
        <v>12043</v>
      </c>
      <c r="B3994" s="25" t="s">
        <v>11077</v>
      </c>
      <c r="C3994" s="26" t="s">
        <v>3997</v>
      </c>
      <c r="D3994" s="26" t="s">
        <v>3998</v>
      </c>
      <c r="E3994" s="26" t="s">
        <v>11078</v>
      </c>
      <c r="F3994" s="49"/>
    </row>
    <row r="3995" ht="60" spans="1:6">
      <c r="A3995" s="26">
        <v>39762</v>
      </c>
      <c r="B3995" s="25" t="s">
        <v>11079</v>
      </c>
      <c r="C3995" s="26" t="s">
        <v>3997</v>
      </c>
      <c r="D3995" s="26" t="s">
        <v>3998</v>
      </c>
      <c r="E3995" s="26" t="s">
        <v>11080</v>
      </c>
      <c r="F3995" s="48"/>
    </row>
    <row r="3996" ht="60" spans="1:6">
      <c r="A3996" s="26">
        <v>12042</v>
      </c>
      <c r="B3996" s="25" t="s">
        <v>11081</v>
      </c>
      <c r="C3996" s="26" t="s">
        <v>3997</v>
      </c>
      <c r="D3996" s="26" t="s">
        <v>3998</v>
      </c>
      <c r="E3996" s="26" t="s">
        <v>11082</v>
      </c>
      <c r="F3996" s="49"/>
    </row>
    <row r="3997" ht="60" spans="1:6">
      <c r="A3997" s="26">
        <v>39763</v>
      </c>
      <c r="B3997" s="25" t="s">
        <v>11083</v>
      </c>
      <c r="C3997" s="26" t="s">
        <v>3997</v>
      </c>
      <c r="D3997" s="26" t="s">
        <v>3998</v>
      </c>
      <c r="E3997" s="26" t="s">
        <v>11084</v>
      </c>
      <c r="F3997" s="48"/>
    </row>
    <row r="3998" ht="60" spans="1:6">
      <c r="A3998" s="26">
        <v>39756</v>
      </c>
      <c r="B3998" s="25" t="s">
        <v>11085</v>
      </c>
      <c r="C3998" s="26" t="s">
        <v>3997</v>
      </c>
      <c r="D3998" s="26" t="s">
        <v>3998</v>
      </c>
      <c r="E3998" s="26" t="s">
        <v>11086</v>
      </c>
      <c r="F3998" s="49"/>
    </row>
    <row r="3999" ht="60" spans="1:6">
      <c r="A3999" s="26">
        <v>12038</v>
      </c>
      <c r="B3999" s="25" t="s">
        <v>11087</v>
      </c>
      <c r="C3999" s="26" t="s">
        <v>3997</v>
      </c>
      <c r="D3999" s="26" t="s">
        <v>3998</v>
      </c>
      <c r="E3999" s="26" t="s">
        <v>11088</v>
      </c>
      <c r="F3999" s="48"/>
    </row>
    <row r="4000" ht="60" spans="1:6">
      <c r="A4000" s="26">
        <v>12040</v>
      </c>
      <c r="B4000" s="25" t="s">
        <v>11089</v>
      </c>
      <c r="C4000" s="26" t="s">
        <v>3997</v>
      </c>
      <c r="D4000" s="26" t="s">
        <v>3998</v>
      </c>
      <c r="E4000" s="26" t="s">
        <v>11090</v>
      </c>
      <c r="F4000" s="49"/>
    </row>
    <row r="4001" ht="60" spans="1:6">
      <c r="A4001" s="26">
        <v>39757</v>
      </c>
      <c r="B4001" s="25" t="s">
        <v>11091</v>
      </c>
      <c r="C4001" s="26" t="s">
        <v>3997</v>
      </c>
      <c r="D4001" s="26" t="s">
        <v>3998</v>
      </c>
      <c r="E4001" s="26" t="s">
        <v>11092</v>
      </c>
      <c r="F4001" s="48"/>
    </row>
    <row r="4002" ht="60" spans="1:6">
      <c r="A4002" s="26">
        <v>39758</v>
      </c>
      <c r="B4002" s="25" t="s">
        <v>11093</v>
      </c>
      <c r="C4002" s="26" t="s">
        <v>3997</v>
      </c>
      <c r="D4002" s="26" t="s">
        <v>3998</v>
      </c>
      <c r="E4002" s="26" t="s">
        <v>11094</v>
      </c>
      <c r="F4002" s="49"/>
    </row>
    <row r="4003" ht="60" spans="1:6">
      <c r="A4003" s="26">
        <v>39759</v>
      </c>
      <c r="B4003" s="25" t="s">
        <v>11095</v>
      </c>
      <c r="C4003" s="26" t="s">
        <v>3997</v>
      </c>
      <c r="D4003" s="26" t="s">
        <v>3998</v>
      </c>
      <c r="E4003" s="26" t="s">
        <v>11096</v>
      </c>
      <c r="F4003" s="48"/>
    </row>
    <row r="4004" ht="60" spans="1:6">
      <c r="A4004" s="26">
        <v>39760</v>
      </c>
      <c r="B4004" s="25" t="s">
        <v>11097</v>
      </c>
      <c r="C4004" s="26" t="s">
        <v>3997</v>
      </c>
      <c r="D4004" s="26" t="s">
        <v>3998</v>
      </c>
      <c r="E4004" s="26" t="s">
        <v>11098</v>
      </c>
      <c r="F4004" s="49"/>
    </row>
    <row r="4005" ht="60" spans="1:6">
      <c r="A4005" s="26">
        <v>39761</v>
      </c>
      <c r="B4005" s="25" t="s">
        <v>11099</v>
      </c>
      <c r="C4005" s="26" t="s">
        <v>3997</v>
      </c>
      <c r="D4005" s="26" t="s">
        <v>3998</v>
      </c>
      <c r="E4005" s="26" t="s">
        <v>11100</v>
      </c>
      <c r="F4005" s="48"/>
    </row>
    <row r="4006" ht="45" spans="1:6">
      <c r="A4006" s="26">
        <v>39765</v>
      </c>
      <c r="B4006" s="25" t="s">
        <v>11101</v>
      </c>
      <c r="C4006" s="26" t="s">
        <v>3997</v>
      </c>
      <c r="D4006" s="26" t="s">
        <v>3998</v>
      </c>
      <c r="E4006" s="26" t="s">
        <v>11102</v>
      </c>
      <c r="F4006" s="49"/>
    </row>
    <row r="4007" ht="45" spans="1:6">
      <c r="A4007" s="26">
        <v>13399</v>
      </c>
      <c r="B4007" s="25" t="s">
        <v>11103</v>
      </c>
      <c r="C4007" s="26" t="s">
        <v>3997</v>
      </c>
      <c r="D4007" s="26" t="s">
        <v>3998</v>
      </c>
      <c r="E4007" s="26" t="s">
        <v>5775</v>
      </c>
      <c r="F4007" s="48"/>
    </row>
    <row r="4008" ht="45" spans="1:6">
      <c r="A4008" s="26">
        <v>39764</v>
      </c>
      <c r="B4008" s="25" t="s">
        <v>11104</v>
      </c>
      <c r="C4008" s="26" t="s">
        <v>3997</v>
      </c>
      <c r="D4008" s="26" t="s">
        <v>3998</v>
      </c>
      <c r="E4008" s="26" t="s">
        <v>11105</v>
      </c>
      <c r="F4008" s="49"/>
    </row>
    <row r="4009" ht="45" spans="1:6">
      <c r="A4009" s="26">
        <v>39805</v>
      </c>
      <c r="B4009" s="25" t="s">
        <v>11106</v>
      </c>
      <c r="C4009" s="26" t="s">
        <v>3997</v>
      </c>
      <c r="D4009" s="26" t="s">
        <v>3998</v>
      </c>
      <c r="E4009" s="26" t="s">
        <v>11107</v>
      </c>
      <c r="F4009" s="48"/>
    </row>
    <row r="4010" ht="45" spans="1:6">
      <c r="A4010" s="26">
        <v>39806</v>
      </c>
      <c r="B4010" s="25" t="s">
        <v>11108</v>
      </c>
      <c r="C4010" s="26" t="s">
        <v>3997</v>
      </c>
      <c r="D4010" s="26" t="s">
        <v>3998</v>
      </c>
      <c r="E4010" s="26" t="s">
        <v>11109</v>
      </c>
      <c r="F4010" s="49"/>
    </row>
    <row r="4011" ht="45" spans="1:6">
      <c r="A4011" s="26">
        <v>39807</v>
      </c>
      <c r="B4011" s="25" t="s">
        <v>11110</v>
      </c>
      <c r="C4011" s="26" t="s">
        <v>3997</v>
      </c>
      <c r="D4011" s="26" t="s">
        <v>3998</v>
      </c>
      <c r="E4011" s="26" t="s">
        <v>11111</v>
      </c>
      <c r="F4011" s="48"/>
    </row>
    <row r="4012" ht="45" spans="1:6">
      <c r="A4012" s="26">
        <v>39804</v>
      </c>
      <c r="B4012" s="25" t="s">
        <v>11112</v>
      </c>
      <c r="C4012" s="26" t="s">
        <v>3997</v>
      </c>
      <c r="D4012" s="26" t="s">
        <v>3998</v>
      </c>
      <c r="E4012" s="26" t="s">
        <v>11113</v>
      </c>
      <c r="F4012" s="49"/>
    </row>
    <row r="4013" ht="45" spans="1:6">
      <c r="A4013" s="26">
        <v>39796</v>
      </c>
      <c r="B4013" s="25" t="s">
        <v>11114</v>
      </c>
      <c r="C4013" s="26" t="s">
        <v>3997</v>
      </c>
      <c r="D4013" s="26" t="s">
        <v>3998</v>
      </c>
      <c r="E4013" s="26" t="s">
        <v>11115</v>
      </c>
      <c r="F4013" s="48"/>
    </row>
    <row r="4014" ht="45" spans="1:6">
      <c r="A4014" s="26">
        <v>39797</v>
      </c>
      <c r="B4014" s="25" t="s">
        <v>11116</v>
      </c>
      <c r="C4014" s="26" t="s">
        <v>3997</v>
      </c>
      <c r="D4014" s="26" t="s">
        <v>4019</v>
      </c>
      <c r="E4014" s="26" t="s">
        <v>11117</v>
      </c>
      <c r="F4014" s="49"/>
    </row>
    <row r="4015" ht="45" spans="1:6">
      <c r="A4015" s="26">
        <v>39798</v>
      </c>
      <c r="B4015" s="25" t="s">
        <v>11118</v>
      </c>
      <c r="C4015" s="26" t="s">
        <v>3997</v>
      </c>
      <c r="D4015" s="26" t="s">
        <v>3998</v>
      </c>
      <c r="E4015" s="26" t="s">
        <v>11119</v>
      </c>
      <c r="F4015" s="48"/>
    </row>
    <row r="4016" ht="30" spans="1:6">
      <c r="A4016" s="26">
        <v>39794</v>
      </c>
      <c r="B4016" s="25" t="s">
        <v>11120</v>
      </c>
      <c r="C4016" s="26" t="s">
        <v>3997</v>
      </c>
      <c r="D4016" s="26" t="s">
        <v>3998</v>
      </c>
      <c r="E4016" s="26" t="s">
        <v>7683</v>
      </c>
      <c r="F4016" s="49"/>
    </row>
    <row r="4017" ht="30" spans="1:6">
      <c r="A4017" s="26">
        <v>39795</v>
      </c>
      <c r="B4017" s="25" t="s">
        <v>11121</v>
      </c>
      <c r="C4017" s="26" t="s">
        <v>3997</v>
      </c>
      <c r="D4017" s="26" t="s">
        <v>3998</v>
      </c>
      <c r="E4017" s="26" t="s">
        <v>11122</v>
      </c>
      <c r="F4017" s="48"/>
    </row>
    <row r="4018" ht="45" spans="1:6">
      <c r="A4018" s="26">
        <v>39801</v>
      </c>
      <c r="B4018" s="25" t="s">
        <v>11123</v>
      </c>
      <c r="C4018" s="26" t="s">
        <v>3997</v>
      </c>
      <c r="D4018" s="26" t="s">
        <v>3998</v>
      </c>
      <c r="E4018" s="26" t="s">
        <v>11124</v>
      </c>
      <c r="F4018" s="49"/>
    </row>
    <row r="4019" ht="45" spans="1:6">
      <c r="A4019" s="26">
        <v>39802</v>
      </c>
      <c r="B4019" s="25" t="s">
        <v>11125</v>
      </c>
      <c r="C4019" s="26" t="s">
        <v>3997</v>
      </c>
      <c r="D4019" s="26" t="s">
        <v>3998</v>
      </c>
      <c r="E4019" s="26" t="s">
        <v>11126</v>
      </c>
      <c r="F4019" s="48"/>
    </row>
    <row r="4020" ht="45" spans="1:6">
      <c r="A4020" s="26">
        <v>39803</v>
      </c>
      <c r="B4020" s="25" t="s">
        <v>11127</v>
      </c>
      <c r="C4020" s="26" t="s">
        <v>3997</v>
      </c>
      <c r="D4020" s="26" t="s">
        <v>3998</v>
      </c>
      <c r="E4020" s="26" t="s">
        <v>11128</v>
      </c>
      <c r="F4020" s="49"/>
    </row>
    <row r="4021" ht="45" spans="1:6">
      <c r="A4021" s="26">
        <v>39799</v>
      </c>
      <c r="B4021" s="25" t="s">
        <v>11129</v>
      </c>
      <c r="C4021" s="26" t="s">
        <v>3997</v>
      </c>
      <c r="D4021" s="26" t="s">
        <v>3998</v>
      </c>
      <c r="E4021" s="26" t="s">
        <v>6720</v>
      </c>
      <c r="F4021" s="48"/>
    </row>
    <row r="4022" ht="45" spans="1:6">
      <c r="A4022" s="26">
        <v>39800</v>
      </c>
      <c r="B4022" s="25" t="s">
        <v>11130</v>
      </c>
      <c r="C4022" s="26" t="s">
        <v>3997</v>
      </c>
      <c r="D4022" s="26" t="s">
        <v>3998</v>
      </c>
      <c r="E4022" s="26" t="s">
        <v>11131</v>
      </c>
      <c r="F4022" s="49"/>
    </row>
    <row r="4023" spans="1:6">
      <c r="A4023" s="26">
        <v>4224</v>
      </c>
      <c r="B4023" s="25" t="s">
        <v>11132</v>
      </c>
      <c r="C4023" s="26" t="s">
        <v>4121</v>
      </c>
      <c r="D4023" s="26" t="s">
        <v>3998</v>
      </c>
      <c r="E4023" s="26" t="s">
        <v>11133</v>
      </c>
      <c r="F4023" s="48"/>
    </row>
    <row r="4024" ht="30" spans="1:6">
      <c r="A4024" s="26">
        <v>21059</v>
      </c>
      <c r="B4024" s="25" t="s">
        <v>11134</v>
      </c>
      <c r="C4024" s="26" t="s">
        <v>3997</v>
      </c>
      <c r="D4024" s="26" t="s">
        <v>4008</v>
      </c>
      <c r="E4024" s="26" t="s">
        <v>11135</v>
      </c>
      <c r="F4024" s="49"/>
    </row>
    <row r="4025" ht="30" spans="1:6">
      <c r="A4025" s="26">
        <v>11234</v>
      </c>
      <c r="B4025" s="25" t="s">
        <v>11136</v>
      </c>
      <c r="C4025" s="26" t="s">
        <v>3997</v>
      </c>
      <c r="D4025" s="26" t="s">
        <v>4008</v>
      </c>
      <c r="E4025" s="26" t="s">
        <v>11137</v>
      </c>
      <c r="F4025" s="48"/>
    </row>
    <row r="4026" ht="30" spans="1:6">
      <c r="A4026" s="26">
        <v>21060</v>
      </c>
      <c r="B4026" s="25" t="s">
        <v>11138</v>
      </c>
      <c r="C4026" s="26" t="s">
        <v>3997</v>
      </c>
      <c r="D4026" s="26" t="s">
        <v>4008</v>
      </c>
      <c r="E4026" s="26" t="s">
        <v>11139</v>
      </c>
      <c r="F4026" s="49"/>
    </row>
    <row r="4027" ht="30" spans="1:6">
      <c r="A4027" s="26">
        <v>21061</v>
      </c>
      <c r="B4027" s="25" t="s">
        <v>11140</v>
      </c>
      <c r="C4027" s="26" t="s">
        <v>3997</v>
      </c>
      <c r="D4027" s="26" t="s">
        <v>4008</v>
      </c>
      <c r="E4027" s="26" t="s">
        <v>11141</v>
      </c>
      <c r="F4027" s="48"/>
    </row>
    <row r="4028" ht="30" spans="1:6">
      <c r="A4028" s="26">
        <v>21062</v>
      </c>
      <c r="B4028" s="25" t="s">
        <v>11142</v>
      </c>
      <c r="C4028" s="26" t="s">
        <v>3997</v>
      </c>
      <c r="D4028" s="26" t="s">
        <v>4008</v>
      </c>
      <c r="E4028" s="26" t="s">
        <v>11143</v>
      </c>
      <c r="F4028" s="49"/>
    </row>
    <row r="4029" ht="30" spans="1:6">
      <c r="A4029" s="26">
        <v>11708</v>
      </c>
      <c r="B4029" s="25" t="s">
        <v>11144</v>
      </c>
      <c r="C4029" s="26" t="s">
        <v>3997</v>
      </c>
      <c r="D4029" s="26" t="s">
        <v>4008</v>
      </c>
      <c r="E4029" s="26" t="s">
        <v>11145</v>
      </c>
      <c r="F4029" s="48"/>
    </row>
    <row r="4030" ht="30" spans="1:6">
      <c r="A4030" s="26">
        <v>11709</v>
      </c>
      <c r="B4030" s="25" t="s">
        <v>11146</v>
      </c>
      <c r="C4030" s="26" t="s">
        <v>3997</v>
      </c>
      <c r="D4030" s="26" t="s">
        <v>4008</v>
      </c>
      <c r="E4030" s="26" t="s">
        <v>11147</v>
      </c>
      <c r="F4030" s="49"/>
    </row>
    <row r="4031" ht="30" spans="1:6">
      <c r="A4031" s="26">
        <v>11710</v>
      </c>
      <c r="B4031" s="25" t="s">
        <v>11148</v>
      </c>
      <c r="C4031" s="26" t="s">
        <v>3997</v>
      </c>
      <c r="D4031" s="26" t="s">
        <v>4008</v>
      </c>
      <c r="E4031" s="26" t="s">
        <v>4497</v>
      </c>
      <c r="F4031" s="48"/>
    </row>
    <row r="4032" ht="30" spans="1:6">
      <c r="A4032" s="26">
        <v>11707</v>
      </c>
      <c r="B4032" s="25" t="s">
        <v>11149</v>
      </c>
      <c r="C4032" s="26" t="s">
        <v>3997</v>
      </c>
      <c r="D4032" s="26" t="s">
        <v>4008</v>
      </c>
      <c r="E4032" s="26" t="s">
        <v>5874</v>
      </c>
      <c r="F4032" s="49"/>
    </row>
    <row r="4033" ht="30" spans="1:6">
      <c r="A4033" s="26">
        <v>11739</v>
      </c>
      <c r="B4033" s="25" t="s">
        <v>11150</v>
      </c>
      <c r="C4033" s="26" t="s">
        <v>3997</v>
      </c>
      <c r="D4033" s="26" t="s">
        <v>3998</v>
      </c>
      <c r="E4033" s="26" t="s">
        <v>6708</v>
      </c>
      <c r="F4033" s="48"/>
    </row>
    <row r="4034" ht="30" spans="1:6">
      <c r="A4034" s="26">
        <v>11711</v>
      </c>
      <c r="B4034" s="25" t="s">
        <v>11151</v>
      </c>
      <c r="C4034" s="26" t="s">
        <v>3997</v>
      </c>
      <c r="D4034" s="26" t="s">
        <v>3998</v>
      </c>
      <c r="E4034" s="26" t="s">
        <v>9006</v>
      </c>
      <c r="F4034" s="49"/>
    </row>
    <row r="4035" ht="30" spans="1:6">
      <c r="A4035" s="26">
        <v>5102</v>
      </c>
      <c r="B4035" s="25" t="s">
        <v>11152</v>
      </c>
      <c r="C4035" s="26" t="s">
        <v>3997</v>
      </c>
      <c r="D4035" s="26" t="s">
        <v>3998</v>
      </c>
      <c r="E4035" s="26" t="s">
        <v>11153</v>
      </c>
      <c r="F4035" s="48"/>
    </row>
    <row r="4036" ht="30" spans="1:6">
      <c r="A4036" s="26">
        <v>11741</v>
      </c>
      <c r="B4036" s="25" t="s">
        <v>11154</v>
      </c>
      <c r="C4036" s="26" t="s">
        <v>3997</v>
      </c>
      <c r="D4036" s="26" t="s">
        <v>3998</v>
      </c>
      <c r="E4036" s="26" t="s">
        <v>5299</v>
      </c>
      <c r="F4036" s="49"/>
    </row>
    <row r="4037" ht="30" spans="1:6">
      <c r="A4037" s="26">
        <v>11743</v>
      </c>
      <c r="B4037" s="25" t="s">
        <v>11155</v>
      </c>
      <c r="C4037" s="26" t="s">
        <v>3997</v>
      </c>
      <c r="D4037" s="26" t="s">
        <v>3998</v>
      </c>
      <c r="E4037" s="26" t="s">
        <v>5038</v>
      </c>
      <c r="F4037" s="48"/>
    </row>
    <row r="4038" ht="30" spans="1:6">
      <c r="A4038" s="26">
        <v>11745</v>
      </c>
      <c r="B4038" s="25" t="s">
        <v>11156</v>
      </c>
      <c r="C4038" s="26" t="s">
        <v>3997</v>
      </c>
      <c r="D4038" s="26" t="s">
        <v>3998</v>
      </c>
      <c r="E4038" s="26" t="s">
        <v>10318</v>
      </c>
      <c r="F4038" s="49"/>
    </row>
    <row r="4039" spans="1:6">
      <c r="A4039" s="26">
        <v>25961</v>
      </c>
      <c r="B4039" s="25" t="s">
        <v>11157</v>
      </c>
      <c r="C4039" s="26" t="s">
        <v>4011</v>
      </c>
      <c r="D4039" s="26" t="s">
        <v>3998</v>
      </c>
      <c r="E4039" s="26" t="s">
        <v>4802</v>
      </c>
      <c r="F4039" s="48"/>
    </row>
    <row r="4040" spans="1:6">
      <c r="A4040" s="26">
        <v>40985</v>
      </c>
      <c r="B4040" s="25" t="s">
        <v>11158</v>
      </c>
      <c r="C4040" s="26" t="s">
        <v>4356</v>
      </c>
      <c r="D4040" s="26" t="s">
        <v>3998</v>
      </c>
      <c r="E4040" s="26" t="s">
        <v>4804</v>
      </c>
      <c r="F4040" s="49"/>
    </row>
    <row r="4041" ht="30" spans="1:6">
      <c r="A4041" s="26">
        <v>1088</v>
      </c>
      <c r="B4041" s="25" t="s">
        <v>11159</v>
      </c>
      <c r="C4041" s="26" t="s">
        <v>3997</v>
      </c>
      <c r="D4041" s="26" t="s">
        <v>4008</v>
      </c>
      <c r="E4041" s="26" t="s">
        <v>9503</v>
      </c>
      <c r="F4041" s="48"/>
    </row>
    <row r="4042" ht="30" spans="1:6">
      <c r="A4042" s="26">
        <v>1087</v>
      </c>
      <c r="B4042" s="25" t="s">
        <v>11160</v>
      </c>
      <c r="C4042" s="26" t="s">
        <v>3997</v>
      </c>
      <c r="D4042" s="26" t="s">
        <v>4008</v>
      </c>
      <c r="E4042" s="26" t="s">
        <v>11161</v>
      </c>
      <c r="F4042" s="49"/>
    </row>
    <row r="4043" ht="30" spans="1:6">
      <c r="A4043" s="26">
        <v>38777</v>
      </c>
      <c r="B4043" s="25" t="s">
        <v>11162</v>
      </c>
      <c r="C4043" s="26" t="s">
        <v>3997</v>
      </c>
      <c r="D4043" s="26" t="s">
        <v>4008</v>
      </c>
      <c r="E4043" s="26" t="s">
        <v>11163</v>
      </c>
      <c r="F4043" s="48"/>
    </row>
    <row r="4044" ht="30" spans="1:6">
      <c r="A4044" s="26">
        <v>1086</v>
      </c>
      <c r="B4044" s="25" t="s">
        <v>11164</v>
      </c>
      <c r="C4044" s="26" t="s">
        <v>3997</v>
      </c>
      <c r="D4044" s="26" t="s">
        <v>4008</v>
      </c>
      <c r="E4044" s="26" t="s">
        <v>7706</v>
      </c>
      <c r="F4044" s="49"/>
    </row>
    <row r="4045" ht="30" spans="1:6">
      <c r="A4045" s="26">
        <v>1079</v>
      </c>
      <c r="B4045" s="25" t="s">
        <v>11165</v>
      </c>
      <c r="C4045" s="26" t="s">
        <v>3997</v>
      </c>
      <c r="D4045" s="26" t="s">
        <v>4008</v>
      </c>
      <c r="E4045" s="26" t="s">
        <v>7093</v>
      </c>
      <c r="F4045" s="48"/>
    </row>
    <row r="4046" ht="45" spans="1:6">
      <c r="A4046" s="26">
        <v>39374</v>
      </c>
      <c r="B4046" s="25" t="s">
        <v>11166</v>
      </c>
      <c r="C4046" s="26" t="s">
        <v>3997</v>
      </c>
      <c r="D4046" s="26" t="s">
        <v>4019</v>
      </c>
      <c r="E4046" s="26" t="s">
        <v>11167</v>
      </c>
      <c r="F4046" s="49"/>
    </row>
    <row r="4047" ht="30" spans="1:6">
      <c r="A4047" s="26">
        <v>1082</v>
      </c>
      <c r="B4047" s="25" t="s">
        <v>11168</v>
      </c>
      <c r="C4047" s="26" t="s">
        <v>3997</v>
      </c>
      <c r="D4047" s="26" t="s">
        <v>4008</v>
      </c>
      <c r="E4047" s="26" t="s">
        <v>11169</v>
      </c>
      <c r="F4047" s="48"/>
    </row>
    <row r="4048" ht="30" spans="1:6">
      <c r="A4048" s="26">
        <v>12316</v>
      </c>
      <c r="B4048" s="25" t="s">
        <v>11170</v>
      </c>
      <c r="C4048" s="26" t="s">
        <v>3997</v>
      </c>
      <c r="D4048" s="26" t="s">
        <v>4008</v>
      </c>
      <c r="E4048" s="26" t="s">
        <v>11171</v>
      </c>
      <c r="F4048" s="49"/>
    </row>
    <row r="4049" ht="30" spans="1:6">
      <c r="A4049" s="26">
        <v>12317</v>
      </c>
      <c r="B4049" s="25" t="s">
        <v>11172</v>
      </c>
      <c r="C4049" s="26" t="s">
        <v>3997</v>
      </c>
      <c r="D4049" s="26" t="s">
        <v>4008</v>
      </c>
      <c r="E4049" s="26" t="s">
        <v>11173</v>
      </c>
      <c r="F4049" s="48"/>
    </row>
    <row r="4050" ht="30" spans="1:6">
      <c r="A4050" s="26">
        <v>12318</v>
      </c>
      <c r="B4050" s="25" t="s">
        <v>11174</v>
      </c>
      <c r="C4050" s="26" t="s">
        <v>3997</v>
      </c>
      <c r="D4050" s="26" t="s">
        <v>4008</v>
      </c>
      <c r="E4050" s="26" t="s">
        <v>11175</v>
      </c>
      <c r="F4050" s="49"/>
    </row>
    <row r="4051" ht="30" spans="1:6">
      <c r="A4051" s="26">
        <v>5104</v>
      </c>
      <c r="B4051" s="25" t="s">
        <v>11176</v>
      </c>
      <c r="C4051" s="26" t="s">
        <v>4118</v>
      </c>
      <c r="D4051" s="26" t="s">
        <v>4008</v>
      </c>
      <c r="E4051" s="26" t="s">
        <v>11177</v>
      </c>
      <c r="F4051" s="48"/>
    </row>
    <row r="4052" ht="30" spans="1:6">
      <c r="A4052" s="26">
        <v>26023</v>
      </c>
      <c r="B4052" s="25" t="s">
        <v>11178</v>
      </c>
      <c r="C4052" s="26" t="s">
        <v>3997</v>
      </c>
      <c r="D4052" s="26" t="s">
        <v>3998</v>
      </c>
      <c r="E4052" s="26" t="s">
        <v>11179</v>
      </c>
      <c r="F4052" s="49"/>
    </row>
    <row r="4053" ht="30" spans="1:6">
      <c r="A4053" s="26">
        <v>2710</v>
      </c>
      <c r="B4053" s="25" t="s">
        <v>11180</v>
      </c>
      <c r="C4053" s="26" t="s">
        <v>3997</v>
      </c>
      <c r="D4053" s="26" t="s">
        <v>3998</v>
      </c>
      <c r="E4053" s="26" t="s">
        <v>11181</v>
      </c>
      <c r="F4053" s="48"/>
    </row>
    <row r="4054" ht="45" spans="1:6">
      <c r="A4054" s="26">
        <v>14575</v>
      </c>
      <c r="B4054" s="25" t="s">
        <v>11182</v>
      </c>
      <c r="C4054" s="26" t="s">
        <v>3997</v>
      </c>
      <c r="D4054" s="26" t="s">
        <v>4008</v>
      </c>
      <c r="E4054" s="26" t="s">
        <v>11183</v>
      </c>
      <c r="F4054" s="49"/>
    </row>
    <row r="4055" ht="30" spans="1:6">
      <c r="A4055" s="26">
        <v>20033</v>
      </c>
      <c r="B4055" s="25" t="s">
        <v>11184</v>
      </c>
      <c r="C4055" s="26" t="s">
        <v>3997</v>
      </c>
      <c r="D4055" s="26" t="s">
        <v>4008</v>
      </c>
      <c r="E4055" s="26" t="s">
        <v>11185</v>
      </c>
      <c r="F4055" s="48"/>
    </row>
    <row r="4056" ht="30" spans="1:6">
      <c r="A4056" s="26">
        <v>20034</v>
      </c>
      <c r="B4056" s="25" t="s">
        <v>11186</v>
      </c>
      <c r="C4056" s="26" t="s">
        <v>3997</v>
      </c>
      <c r="D4056" s="26" t="s">
        <v>4008</v>
      </c>
      <c r="E4056" s="26" t="s">
        <v>11187</v>
      </c>
      <c r="F4056" s="49"/>
    </row>
    <row r="4057" ht="30" spans="1:6">
      <c r="A4057" s="26">
        <v>20035</v>
      </c>
      <c r="B4057" s="25" t="s">
        <v>11188</v>
      </c>
      <c r="C4057" s="26" t="s">
        <v>3997</v>
      </c>
      <c r="D4057" s="26" t="s">
        <v>4008</v>
      </c>
      <c r="E4057" s="26" t="s">
        <v>11189</v>
      </c>
      <c r="F4057" s="48"/>
    </row>
    <row r="4058" ht="30" spans="1:6">
      <c r="A4058" s="26">
        <v>20036</v>
      </c>
      <c r="B4058" s="25" t="s">
        <v>11190</v>
      </c>
      <c r="C4058" s="26" t="s">
        <v>3997</v>
      </c>
      <c r="D4058" s="26" t="s">
        <v>4008</v>
      </c>
      <c r="E4058" s="26" t="s">
        <v>10626</v>
      </c>
      <c r="F4058" s="49"/>
    </row>
    <row r="4059" ht="30" spans="1:6">
      <c r="A4059" s="26">
        <v>20037</v>
      </c>
      <c r="B4059" s="25" t="s">
        <v>11191</v>
      </c>
      <c r="C4059" s="26" t="s">
        <v>3997</v>
      </c>
      <c r="D4059" s="26" t="s">
        <v>4008</v>
      </c>
      <c r="E4059" s="26" t="s">
        <v>11192</v>
      </c>
      <c r="F4059" s="48"/>
    </row>
    <row r="4060" ht="30" spans="1:6">
      <c r="A4060" s="26">
        <v>20038</v>
      </c>
      <c r="B4060" s="25" t="s">
        <v>11193</v>
      </c>
      <c r="C4060" s="26" t="s">
        <v>3997</v>
      </c>
      <c r="D4060" s="26" t="s">
        <v>4008</v>
      </c>
      <c r="E4060" s="26" t="s">
        <v>11194</v>
      </c>
      <c r="F4060" s="49"/>
    </row>
    <row r="4061" ht="30" spans="1:6">
      <c r="A4061" s="26">
        <v>20039</v>
      </c>
      <c r="B4061" s="25" t="s">
        <v>11195</v>
      </c>
      <c r="C4061" s="26" t="s">
        <v>3997</v>
      </c>
      <c r="D4061" s="26" t="s">
        <v>4008</v>
      </c>
      <c r="E4061" s="26" t="s">
        <v>11196</v>
      </c>
      <c r="F4061" s="48"/>
    </row>
    <row r="4062" ht="30" spans="1:6">
      <c r="A4062" s="26">
        <v>20040</v>
      </c>
      <c r="B4062" s="25" t="s">
        <v>11197</v>
      </c>
      <c r="C4062" s="26" t="s">
        <v>3997</v>
      </c>
      <c r="D4062" s="26" t="s">
        <v>4008</v>
      </c>
      <c r="E4062" s="26" t="s">
        <v>11198</v>
      </c>
      <c r="F4062" s="49"/>
    </row>
    <row r="4063" ht="30" spans="1:6">
      <c r="A4063" s="26">
        <v>20041</v>
      </c>
      <c r="B4063" s="25" t="s">
        <v>11199</v>
      </c>
      <c r="C4063" s="26" t="s">
        <v>3997</v>
      </c>
      <c r="D4063" s="26" t="s">
        <v>4008</v>
      </c>
      <c r="E4063" s="26" t="s">
        <v>11200</v>
      </c>
      <c r="F4063" s="48"/>
    </row>
    <row r="4064" ht="30" spans="1:6">
      <c r="A4064" s="26">
        <v>20043</v>
      </c>
      <c r="B4064" s="25" t="s">
        <v>11201</v>
      </c>
      <c r="C4064" s="26" t="s">
        <v>3997</v>
      </c>
      <c r="D4064" s="26" t="s">
        <v>4008</v>
      </c>
      <c r="E4064" s="26" t="s">
        <v>8196</v>
      </c>
      <c r="F4064" s="49"/>
    </row>
    <row r="4065" ht="30" spans="1:6">
      <c r="A4065" s="26">
        <v>20044</v>
      </c>
      <c r="B4065" s="25" t="s">
        <v>11202</v>
      </c>
      <c r="C4065" s="26" t="s">
        <v>3997</v>
      </c>
      <c r="D4065" s="26" t="s">
        <v>4008</v>
      </c>
      <c r="E4065" s="26" t="s">
        <v>11203</v>
      </c>
      <c r="F4065" s="48"/>
    </row>
    <row r="4066" ht="30" spans="1:6">
      <c r="A4066" s="26">
        <v>20042</v>
      </c>
      <c r="B4066" s="25" t="s">
        <v>11204</v>
      </c>
      <c r="C4066" s="26" t="s">
        <v>3997</v>
      </c>
      <c r="D4066" s="26" t="s">
        <v>4008</v>
      </c>
      <c r="E4066" s="26" t="s">
        <v>5638</v>
      </c>
      <c r="F4066" s="49"/>
    </row>
    <row r="4067" ht="30" spans="1:6">
      <c r="A4067" s="26">
        <v>20046</v>
      </c>
      <c r="B4067" s="25" t="s">
        <v>11205</v>
      </c>
      <c r="C4067" s="26" t="s">
        <v>3997</v>
      </c>
      <c r="D4067" s="26" t="s">
        <v>4008</v>
      </c>
      <c r="E4067" s="26" t="s">
        <v>11206</v>
      </c>
      <c r="F4067" s="48"/>
    </row>
    <row r="4068" ht="30" spans="1:6">
      <c r="A4068" s="26">
        <v>20047</v>
      </c>
      <c r="B4068" s="25" t="s">
        <v>11207</v>
      </c>
      <c r="C4068" s="26" t="s">
        <v>3997</v>
      </c>
      <c r="D4068" s="26" t="s">
        <v>4008</v>
      </c>
      <c r="E4068" s="26" t="s">
        <v>11208</v>
      </c>
      <c r="F4068" s="49"/>
    </row>
    <row r="4069" ht="30" spans="1:6">
      <c r="A4069" s="26">
        <v>20045</v>
      </c>
      <c r="B4069" s="25" t="s">
        <v>11209</v>
      </c>
      <c r="C4069" s="26" t="s">
        <v>3997</v>
      </c>
      <c r="D4069" s="26" t="s">
        <v>4008</v>
      </c>
      <c r="E4069" s="26" t="s">
        <v>8344</v>
      </c>
      <c r="F4069" s="48"/>
    </row>
    <row r="4070" ht="45" spans="1:6">
      <c r="A4070" s="26">
        <v>20972</v>
      </c>
      <c r="B4070" s="25" t="s">
        <v>11210</v>
      </c>
      <c r="C4070" s="26" t="s">
        <v>3997</v>
      </c>
      <c r="D4070" s="26" t="s">
        <v>4008</v>
      </c>
      <c r="E4070" s="26" t="s">
        <v>11211</v>
      </c>
      <c r="F4070" s="49"/>
    </row>
    <row r="4071" ht="30" spans="1:6">
      <c r="A4071" s="26">
        <v>20032</v>
      </c>
      <c r="B4071" s="25" t="s">
        <v>11212</v>
      </c>
      <c r="C4071" s="26" t="s">
        <v>3997</v>
      </c>
      <c r="D4071" s="26" t="s">
        <v>4008</v>
      </c>
      <c r="E4071" s="26" t="s">
        <v>5626</v>
      </c>
      <c r="F4071" s="48"/>
    </row>
    <row r="4072" ht="30" spans="1:6">
      <c r="A4072" s="26">
        <v>11321</v>
      </c>
      <c r="B4072" s="25" t="s">
        <v>11213</v>
      </c>
      <c r="C4072" s="26" t="s">
        <v>3997</v>
      </c>
      <c r="D4072" s="26" t="s">
        <v>4008</v>
      </c>
      <c r="E4072" s="26" t="s">
        <v>11214</v>
      </c>
      <c r="F4072" s="49"/>
    </row>
    <row r="4073" ht="30" spans="1:6">
      <c r="A4073" s="26">
        <v>11323</v>
      </c>
      <c r="B4073" s="25" t="s">
        <v>11215</v>
      </c>
      <c r="C4073" s="26" t="s">
        <v>3997</v>
      </c>
      <c r="D4073" s="26" t="s">
        <v>4008</v>
      </c>
      <c r="E4073" s="26" t="s">
        <v>7696</v>
      </c>
      <c r="F4073" s="48"/>
    </row>
    <row r="4074" ht="30" spans="1:6">
      <c r="A4074" s="26">
        <v>20327</v>
      </c>
      <c r="B4074" s="25" t="s">
        <v>11216</v>
      </c>
      <c r="C4074" s="26" t="s">
        <v>3997</v>
      </c>
      <c r="D4074" s="26" t="s">
        <v>4008</v>
      </c>
      <c r="E4074" s="26" t="s">
        <v>5317</v>
      </c>
      <c r="F4074" s="49"/>
    </row>
    <row r="4075" spans="1:6">
      <c r="A4075" s="26">
        <v>25966</v>
      </c>
      <c r="B4075" s="25" t="s">
        <v>11217</v>
      </c>
      <c r="C4075" s="26" t="s">
        <v>4121</v>
      </c>
      <c r="D4075" s="26" t="s">
        <v>3998</v>
      </c>
      <c r="E4075" s="26" t="s">
        <v>11218</v>
      </c>
      <c r="F4075" s="48"/>
    </row>
    <row r="4076" ht="90" spans="1:6">
      <c r="A4076" s="26">
        <v>13390</v>
      </c>
      <c r="B4076" s="25" t="s">
        <v>11219</v>
      </c>
      <c r="C4076" s="26" t="s">
        <v>3997</v>
      </c>
      <c r="D4076" s="26" t="s">
        <v>4008</v>
      </c>
      <c r="E4076" s="26" t="s">
        <v>10739</v>
      </c>
      <c r="F4076" s="49"/>
    </row>
    <row r="4077" ht="30" spans="1:6">
      <c r="A4077" s="26">
        <v>6034</v>
      </c>
      <c r="B4077" s="25" t="s">
        <v>11220</v>
      </c>
      <c r="C4077" s="26" t="s">
        <v>3997</v>
      </c>
      <c r="D4077" s="26" t="s">
        <v>4008</v>
      </c>
      <c r="E4077" s="26" t="s">
        <v>11221</v>
      </c>
      <c r="F4077" s="48"/>
    </row>
    <row r="4078" ht="30" spans="1:6">
      <c r="A4078" s="26">
        <v>6036</v>
      </c>
      <c r="B4078" s="25" t="s">
        <v>11222</v>
      </c>
      <c r="C4078" s="26" t="s">
        <v>3997</v>
      </c>
      <c r="D4078" s="26" t="s">
        <v>4008</v>
      </c>
      <c r="E4078" s="26" t="s">
        <v>11223</v>
      </c>
      <c r="F4078" s="49"/>
    </row>
    <row r="4079" ht="30" spans="1:6">
      <c r="A4079" s="26">
        <v>6031</v>
      </c>
      <c r="B4079" s="25" t="s">
        <v>11224</v>
      </c>
      <c r="C4079" s="26" t="s">
        <v>3997</v>
      </c>
      <c r="D4079" s="26" t="s">
        <v>4008</v>
      </c>
      <c r="E4079" s="26" t="s">
        <v>11225</v>
      </c>
      <c r="F4079" s="48"/>
    </row>
    <row r="4080" ht="30" spans="1:6">
      <c r="A4080" s="26">
        <v>6029</v>
      </c>
      <c r="B4080" s="25" t="s">
        <v>11226</v>
      </c>
      <c r="C4080" s="26" t="s">
        <v>3997</v>
      </c>
      <c r="D4080" s="26" t="s">
        <v>4008</v>
      </c>
      <c r="E4080" s="26" t="s">
        <v>6322</v>
      </c>
      <c r="F4080" s="49"/>
    </row>
    <row r="4081" ht="30" spans="1:6">
      <c r="A4081" s="26">
        <v>6033</v>
      </c>
      <c r="B4081" s="25" t="s">
        <v>11227</v>
      </c>
      <c r="C4081" s="26" t="s">
        <v>3997</v>
      </c>
      <c r="D4081" s="26" t="s">
        <v>4008</v>
      </c>
      <c r="E4081" s="26" t="s">
        <v>4230</v>
      </c>
      <c r="F4081" s="48"/>
    </row>
    <row r="4082" ht="30" spans="1:6">
      <c r="A4082" s="26">
        <v>11672</v>
      </c>
      <c r="B4082" s="25" t="s">
        <v>11228</v>
      </c>
      <c r="C4082" s="26" t="s">
        <v>3997</v>
      </c>
      <c r="D4082" s="26" t="s">
        <v>4008</v>
      </c>
      <c r="E4082" s="26" t="s">
        <v>11229</v>
      </c>
      <c r="F4082" s="49"/>
    </row>
    <row r="4083" ht="30" spans="1:6">
      <c r="A4083" s="26">
        <v>11669</v>
      </c>
      <c r="B4083" s="25" t="s">
        <v>11230</v>
      </c>
      <c r="C4083" s="26" t="s">
        <v>3997</v>
      </c>
      <c r="D4083" s="26" t="s">
        <v>4008</v>
      </c>
      <c r="E4083" s="26" t="s">
        <v>10465</v>
      </c>
      <c r="F4083" s="48"/>
    </row>
    <row r="4084" ht="30" spans="1:6">
      <c r="A4084" s="26">
        <v>11670</v>
      </c>
      <c r="B4084" s="25" t="s">
        <v>11231</v>
      </c>
      <c r="C4084" s="26" t="s">
        <v>3997</v>
      </c>
      <c r="D4084" s="26" t="s">
        <v>4008</v>
      </c>
      <c r="E4084" s="26" t="s">
        <v>6009</v>
      </c>
      <c r="F4084" s="49"/>
    </row>
    <row r="4085" ht="30" spans="1:6">
      <c r="A4085" s="26">
        <v>20055</v>
      </c>
      <c r="B4085" s="25" t="s">
        <v>11232</v>
      </c>
      <c r="C4085" s="26" t="s">
        <v>3997</v>
      </c>
      <c r="D4085" s="26" t="s">
        <v>4008</v>
      </c>
      <c r="E4085" s="26" t="s">
        <v>11233</v>
      </c>
      <c r="F4085" s="48"/>
    </row>
    <row r="4086" ht="30" spans="1:6">
      <c r="A4086" s="26">
        <v>11671</v>
      </c>
      <c r="B4086" s="25" t="s">
        <v>11234</v>
      </c>
      <c r="C4086" s="26" t="s">
        <v>3997</v>
      </c>
      <c r="D4086" s="26" t="s">
        <v>4008</v>
      </c>
      <c r="E4086" s="26" t="s">
        <v>11235</v>
      </c>
      <c r="F4086" s="49"/>
    </row>
    <row r="4087" ht="30" spans="1:6">
      <c r="A4087" s="26">
        <v>6032</v>
      </c>
      <c r="B4087" s="25" t="s">
        <v>11236</v>
      </c>
      <c r="C4087" s="26" t="s">
        <v>3997</v>
      </c>
      <c r="D4087" s="26" t="s">
        <v>4008</v>
      </c>
      <c r="E4087" s="26" t="s">
        <v>9481</v>
      </c>
      <c r="F4087" s="48"/>
    </row>
    <row r="4088" ht="30" spans="1:6">
      <c r="A4088" s="26">
        <v>11673</v>
      </c>
      <c r="B4088" s="25" t="s">
        <v>11237</v>
      </c>
      <c r="C4088" s="26" t="s">
        <v>3997</v>
      </c>
      <c r="D4088" s="26" t="s">
        <v>4008</v>
      </c>
      <c r="E4088" s="26" t="s">
        <v>7415</v>
      </c>
      <c r="F4088" s="49"/>
    </row>
    <row r="4089" ht="30" spans="1:6">
      <c r="A4089" s="26">
        <v>11674</v>
      </c>
      <c r="B4089" s="25" t="s">
        <v>11238</v>
      </c>
      <c r="C4089" s="26" t="s">
        <v>3997</v>
      </c>
      <c r="D4089" s="26" t="s">
        <v>4008</v>
      </c>
      <c r="E4089" s="26" t="s">
        <v>9411</v>
      </c>
      <c r="F4089" s="48"/>
    </row>
    <row r="4090" ht="30" spans="1:6">
      <c r="A4090" s="26">
        <v>11675</v>
      </c>
      <c r="B4090" s="25" t="s">
        <v>11239</v>
      </c>
      <c r="C4090" s="26" t="s">
        <v>3997</v>
      </c>
      <c r="D4090" s="26" t="s">
        <v>4008</v>
      </c>
      <c r="E4090" s="26" t="s">
        <v>11240</v>
      </c>
      <c r="F4090" s="49"/>
    </row>
    <row r="4091" ht="30" spans="1:6">
      <c r="A4091" s="26">
        <v>11676</v>
      </c>
      <c r="B4091" s="25" t="s">
        <v>11241</v>
      </c>
      <c r="C4091" s="26" t="s">
        <v>3997</v>
      </c>
      <c r="D4091" s="26" t="s">
        <v>4008</v>
      </c>
      <c r="E4091" s="26" t="s">
        <v>11242</v>
      </c>
      <c r="F4091" s="48"/>
    </row>
    <row r="4092" ht="30" spans="1:6">
      <c r="A4092" s="26">
        <v>11677</v>
      </c>
      <c r="B4092" s="25" t="s">
        <v>11243</v>
      </c>
      <c r="C4092" s="26" t="s">
        <v>3997</v>
      </c>
      <c r="D4092" s="26" t="s">
        <v>4008</v>
      </c>
      <c r="E4092" s="26" t="s">
        <v>11244</v>
      </c>
      <c r="F4092" s="49"/>
    </row>
    <row r="4093" ht="30" spans="1:6">
      <c r="A4093" s="26">
        <v>11678</v>
      </c>
      <c r="B4093" s="25" t="s">
        <v>11245</v>
      </c>
      <c r="C4093" s="26" t="s">
        <v>3997</v>
      </c>
      <c r="D4093" s="26" t="s">
        <v>4008</v>
      </c>
      <c r="E4093" s="26" t="s">
        <v>11246</v>
      </c>
      <c r="F4093" s="48"/>
    </row>
    <row r="4094" ht="30" spans="1:6">
      <c r="A4094" s="26">
        <v>6038</v>
      </c>
      <c r="B4094" s="25" t="s">
        <v>11247</v>
      </c>
      <c r="C4094" s="26" t="s">
        <v>3997</v>
      </c>
      <c r="D4094" s="26" t="s">
        <v>4008</v>
      </c>
      <c r="E4094" s="26" t="s">
        <v>6871</v>
      </c>
      <c r="F4094" s="49"/>
    </row>
    <row r="4095" ht="30" spans="1:6">
      <c r="A4095" s="26">
        <v>11718</v>
      </c>
      <c r="B4095" s="25" t="s">
        <v>11248</v>
      </c>
      <c r="C4095" s="26" t="s">
        <v>3997</v>
      </c>
      <c r="D4095" s="26" t="s">
        <v>4008</v>
      </c>
      <c r="E4095" s="26" t="s">
        <v>4315</v>
      </c>
      <c r="F4095" s="48"/>
    </row>
    <row r="4096" ht="30" spans="1:6">
      <c r="A4096" s="26">
        <v>6037</v>
      </c>
      <c r="B4096" s="25" t="s">
        <v>11249</v>
      </c>
      <c r="C4096" s="26" t="s">
        <v>3997</v>
      </c>
      <c r="D4096" s="26" t="s">
        <v>4008</v>
      </c>
      <c r="E4096" s="26" t="s">
        <v>9596</v>
      </c>
      <c r="F4096" s="49"/>
    </row>
    <row r="4097" ht="30" spans="1:6">
      <c r="A4097" s="26">
        <v>11719</v>
      </c>
      <c r="B4097" s="25" t="s">
        <v>11250</v>
      </c>
      <c r="C4097" s="26" t="s">
        <v>3997</v>
      </c>
      <c r="D4097" s="26" t="s">
        <v>4008</v>
      </c>
      <c r="E4097" s="26" t="s">
        <v>11251</v>
      </c>
      <c r="F4097" s="48"/>
    </row>
    <row r="4098" ht="30" spans="1:6">
      <c r="A4098" s="26">
        <v>6019</v>
      </c>
      <c r="B4098" s="25" t="s">
        <v>11252</v>
      </c>
      <c r="C4098" s="26" t="s">
        <v>3997</v>
      </c>
      <c r="D4098" s="26" t="s">
        <v>3998</v>
      </c>
      <c r="E4098" s="26" t="s">
        <v>11253</v>
      </c>
      <c r="F4098" s="49"/>
    </row>
    <row r="4099" ht="30" spans="1:6">
      <c r="A4099" s="26">
        <v>6010</v>
      </c>
      <c r="B4099" s="25" t="s">
        <v>11254</v>
      </c>
      <c r="C4099" s="26" t="s">
        <v>3997</v>
      </c>
      <c r="D4099" s="26" t="s">
        <v>3998</v>
      </c>
      <c r="E4099" s="26" t="s">
        <v>11255</v>
      </c>
      <c r="F4099" s="48"/>
    </row>
    <row r="4100" ht="30" spans="1:6">
      <c r="A4100" s="26">
        <v>6017</v>
      </c>
      <c r="B4100" s="25" t="s">
        <v>11256</v>
      </c>
      <c r="C4100" s="26" t="s">
        <v>3997</v>
      </c>
      <c r="D4100" s="26" t="s">
        <v>3998</v>
      </c>
      <c r="E4100" s="26" t="s">
        <v>11257</v>
      </c>
      <c r="F4100" s="49"/>
    </row>
    <row r="4101" ht="30" spans="1:6">
      <c r="A4101" s="26">
        <v>6020</v>
      </c>
      <c r="B4101" s="25" t="s">
        <v>11258</v>
      </c>
      <c r="C4101" s="26" t="s">
        <v>3997</v>
      </c>
      <c r="D4101" s="26" t="s">
        <v>3998</v>
      </c>
      <c r="E4101" s="26" t="s">
        <v>11259</v>
      </c>
      <c r="F4101" s="48"/>
    </row>
    <row r="4102" ht="30" spans="1:6">
      <c r="A4102" s="26">
        <v>6028</v>
      </c>
      <c r="B4102" s="25" t="s">
        <v>11260</v>
      </c>
      <c r="C4102" s="26" t="s">
        <v>3997</v>
      </c>
      <c r="D4102" s="26" t="s">
        <v>3998</v>
      </c>
      <c r="E4102" s="26" t="s">
        <v>11261</v>
      </c>
      <c r="F4102" s="49"/>
    </row>
    <row r="4103" ht="30" spans="1:6">
      <c r="A4103" s="26">
        <v>6011</v>
      </c>
      <c r="B4103" s="25" t="s">
        <v>11262</v>
      </c>
      <c r="C4103" s="26" t="s">
        <v>3997</v>
      </c>
      <c r="D4103" s="26" t="s">
        <v>3998</v>
      </c>
      <c r="E4103" s="26" t="s">
        <v>11263</v>
      </c>
      <c r="F4103" s="48"/>
    </row>
    <row r="4104" ht="30" spans="1:6">
      <c r="A4104" s="26">
        <v>6012</v>
      </c>
      <c r="B4104" s="25" t="s">
        <v>11264</v>
      </c>
      <c r="C4104" s="26" t="s">
        <v>3997</v>
      </c>
      <c r="D4104" s="26" t="s">
        <v>3998</v>
      </c>
      <c r="E4104" s="26" t="s">
        <v>11265</v>
      </c>
      <c r="F4104" s="49"/>
    </row>
    <row r="4105" ht="30" spans="1:6">
      <c r="A4105" s="26">
        <v>6016</v>
      </c>
      <c r="B4105" s="25" t="s">
        <v>11266</v>
      </c>
      <c r="C4105" s="26" t="s">
        <v>3997</v>
      </c>
      <c r="D4105" s="26" t="s">
        <v>3998</v>
      </c>
      <c r="E4105" s="26" t="s">
        <v>11267</v>
      </c>
      <c r="F4105" s="48"/>
    </row>
    <row r="4106" ht="30" spans="1:6">
      <c r="A4106" s="26">
        <v>6027</v>
      </c>
      <c r="B4106" s="25" t="s">
        <v>11268</v>
      </c>
      <c r="C4106" s="26" t="s">
        <v>3997</v>
      </c>
      <c r="D4106" s="26" t="s">
        <v>3998</v>
      </c>
      <c r="E4106" s="26" t="s">
        <v>11269</v>
      </c>
      <c r="F4106" s="49"/>
    </row>
    <row r="4107" ht="45" spans="1:6">
      <c r="A4107" s="26">
        <v>6013</v>
      </c>
      <c r="B4107" s="25" t="s">
        <v>11270</v>
      </c>
      <c r="C4107" s="26" t="s">
        <v>3997</v>
      </c>
      <c r="D4107" s="26" t="s">
        <v>3998</v>
      </c>
      <c r="E4107" s="26" t="s">
        <v>11271</v>
      </c>
      <c r="F4107" s="48"/>
    </row>
    <row r="4108" ht="45" spans="1:6">
      <c r="A4108" s="26">
        <v>6015</v>
      </c>
      <c r="B4108" s="25" t="s">
        <v>11272</v>
      </c>
      <c r="C4108" s="26" t="s">
        <v>3997</v>
      </c>
      <c r="D4108" s="26" t="s">
        <v>3998</v>
      </c>
      <c r="E4108" s="26" t="s">
        <v>11273</v>
      </c>
      <c r="F4108" s="49"/>
    </row>
    <row r="4109" ht="45" spans="1:6">
      <c r="A4109" s="26">
        <v>6014</v>
      </c>
      <c r="B4109" s="25" t="s">
        <v>11274</v>
      </c>
      <c r="C4109" s="26" t="s">
        <v>3997</v>
      </c>
      <c r="D4109" s="26" t="s">
        <v>3998</v>
      </c>
      <c r="E4109" s="26" t="s">
        <v>11275</v>
      </c>
      <c r="F4109" s="48"/>
    </row>
    <row r="4110" ht="45" spans="1:6">
      <c r="A4110" s="26">
        <v>6006</v>
      </c>
      <c r="B4110" s="25" t="s">
        <v>11276</v>
      </c>
      <c r="C4110" s="26" t="s">
        <v>3997</v>
      </c>
      <c r="D4110" s="26" t="s">
        <v>3998</v>
      </c>
      <c r="E4110" s="26" t="s">
        <v>11277</v>
      </c>
      <c r="F4110" s="49"/>
    </row>
    <row r="4111" ht="45" spans="1:6">
      <c r="A4111" s="26">
        <v>6005</v>
      </c>
      <c r="B4111" s="25" t="s">
        <v>11278</v>
      </c>
      <c r="C4111" s="26" t="s">
        <v>3997</v>
      </c>
      <c r="D4111" s="26" t="s">
        <v>4019</v>
      </c>
      <c r="E4111" s="26" t="s">
        <v>8964</v>
      </c>
      <c r="F4111" s="48"/>
    </row>
    <row r="4112" ht="30" spans="1:6">
      <c r="A4112" s="26">
        <v>11756</v>
      </c>
      <c r="B4112" s="25" t="s">
        <v>11279</v>
      </c>
      <c r="C4112" s="26" t="s">
        <v>3997</v>
      </c>
      <c r="D4112" s="26" t="s">
        <v>3998</v>
      </c>
      <c r="E4112" s="26" t="s">
        <v>11280</v>
      </c>
      <c r="F4112" s="49"/>
    </row>
    <row r="4113" ht="75" spans="1:6">
      <c r="A4113" s="26">
        <v>10904</v>
      </c>
      <c r="B4113" s="25" t="s">
        <v>11281</v>
      </c>
      <c r="C4113" s="26" t="s">
        <v>3997</v>
      </c>
      <c r="D4113" s="26" t="s">
        <v>4008</v>
      </c>
      <c r="E4113" s="26" t="s">
        <v>7212</v>
      </c>
      <c r="F4113" s="48"/>
    </row>
    <row r="4114" ht="30" spans="1:6">
      <c r="A4114" s="26">
        <v>11752</v>
      </c>
      <c r="B4114" s="25" t="s">
        <v>11282</v>
      </c>
      <c r="C4114" s="26" t="s">
        <v>3997</v>
      </c>
      <c r="D4114" s="26" t="s">
        <v>3998</v>
      </c>
      <c r="E4114" s="26" t="s">
        <v>11225</v>
      </c>
      <c r="F4114" s="49"/>
    </row>
    <row r="4115" ht="30" spans="1:6">
      <c r="A4115" s="26">
        <v>11753</v>
      </c>
      <c r="B4115" s="25" t="s">
        <v>11283</v>
      </c>
      <c r="C4115" s="26" t="s">
        <v>3997</v>
      </c>
      <c r="D4115" s="26" t="s">
        <v>3998</v>
      </c>
      <c r="E4115" s="26" t="s">
        <v>11284</v>
      </c>
      <c r="F4115" s="48"/>
    </row>
    <row r="4116" ht="45" spans="1:6">
      <c r="A4116" s="26">
        <v>6021</v>
      </c>
      <c r="B4116" s="25" t="s">
        <v>11285</v>
      </c>
      <c r="C4116" s="26" t="s">
        <v>3997</v>
      </c>
      <c r="D4116" s="26" t="s">
        <v>3998</v>
      </c>
      <c r="E4116" s="26" t="s">
        <v>11286</v>
      </c>
      <c r="F4116" s="49"/>
    </row>
    <row r="4117" ht="45" spans="1:6">
      <c r="A4117" s="26">
        <v>6024</v>
      </c>
      <c r="B4117" s="25" t="s">
        <v>11287</v>
      </c>
      <c r="C4117" s="26" t="s">
        <v>3997</v>
      </c>
      <c r="D4117" s="26" t="s">
        <v>3998</v>
      </c>
      <c r="E4117" s="26" t="s">
        <v>11288</v>
      </c>
      <c r="F4117" s="48"/>
    </row>
    <row r="4118" spans="1:6">
      <c r="A4118" s="26">
        <v>38379</v>
      </c>
      <c r="B4118" s="25" t="s">
        <v>11289</v>
      </c>
      <c r="C4118" s="26" t="s">
        <v>4111</v>
      </c>
      <c r="D4118" s="26" t="s">
        <v>3998</v>
      </c>
      <c r="E4118" s="26" t="s">
        <v>9433</v>
      </c>
      <c r="F4118" s="49"/>
    </row>
    <row r="4119" ht="45" spans="1:6">
      <c r="A4119" s="26">
        <v>13897</v>
      </c>
      <c r="B4119" s="25" t="s">
        <v>11290</v>
      </c>
      <c r="C4119" s="26" t="s">
        <v>3997</v>
      </c>
      <c r="D4119" s="26" t="s">
        <v>4008</v>
      </c>
      <c r="E4119" s="26" t="s">
        <v>11291</v>
      </c>
      <c r="F4119" s="48"/>
    </row>
    <row r="4120" ht="30" spans="1:6">
      <c r="A4120" s="26">
        <v>10640</v>
      </c>
      <c r="B4120" s="25" t="s">
        <v>11292</v>
      </c>
      <c r="C4120" s="26" t="s">
        <v>3997</v>
      </c>
      <c r="D4120" s="26" t="s">
        <v>4008</v>
      </c>
      <c r="E4120" s="26" t="s">
        <v>11293</v>
      </c>
      <c r="F4120" s="49"/>
    </row>
    <row r="4121" ht="45" spans="1:6">
      <c r="A4121" s="26">
        <v>11086</v>
      </c>
      <c r="B4121" s="25" t="s">
        <v>11294</v>
      </c>
      <c r="C4121" s="26" t="s">
        <v>4018</v>
      </c>
      <c r="D4121" s="26" t="s">
        <v>3998</v>
      </c>
      <c r="E4121" s="26" t="s">
        <v>11295</v>
      </c>
      <c r="F4121" s="48"/>
    </row>
    <row r="4122" spans="1:6">
      <c r="A4122" s="26">
        <v>34356</v>
      </c>
      <c r="B4122" s="25" t="s">
        <v>11296</v>
      </c>
      <c r="C4122" s="26" t="s">
        <v>4118</v>
      </c>
      <c r="D4122" s="26" t="s">
        <v>3998</v>
      </c>
      <c r="E4122" s="26" t="s">
        <v>4078</v>
      </c>
      <c r="F4122" s="49"/>
    </row>
    <row r="4123" spans="1:6">
      <c r="A4123" s="26">
        <v>34357</v>
      </c>
      <c r="B4123" s="25" t="s">
        <v>11297</v>
      </c>
      <c r="C4123" s="26" t="s">
        <v>4118</v>
      </c>
      <c r="D4123" s="26" t="s">
        <v>3998</v>
      </c>
      <c r="E4123" s="26" t="s">
        <v>4210</v>
      </c>
      <c r="F4123" s="48"/>
    </row>
    <row r="4124" spans="1:6">
      <c r="A4124" s="26">
        <v>37329</v>
      </c>
      <c r="B4124" s="25" t="s">
        <v>11298</v>
      </c>
      <c r="C4124" s="26" t="s">
        <v>4118</v>
      </c>
      <c r="D4124" s="26" t="s">
        <v>3998</v>
      </c>
      <c r="E4124" s="26" t="s">
        <v>11299</v>
      </c>
      <c r="F4124" s="49"/>
    </row>
    <row r="4125" spans="1:6">
      <c r="A4125" s="26">
        <v>37398</v>
      </c>
      <c r="B4125" s="25" t="s">
        <v>11300</v>
      </c>
      <c r="C4125" s="26" t="s">
        <v>4118</v>
      </c>
      <c r="D4125" s="26" t="s">
        <v>3998</v>
      </c>
      <c r="E4125" s="26" t="s">
        <v>11301</v>
      </c>
      <c r="F4125" s="48"/>
    </row>
    <row r="4126" ht="30" spans="1:6">
      <c r="A4126" s="26">
        <v>2510</v>
      </c>
      <c r="B4126" s="25" t="s">
        <v>11302</v>
      </c>
      <c r="C4126" s="26" t="s">
        <v>3997</v>
      </c>
      <c r="D4126" s="26" t="s">
        <v>4008</v>
      </c>
      <c r="E4126" s="26" t="s">
        <v>7977</v>
      </c>
      <c r="F4126" s="49"/>
    </row>
    <row r="4127" ht="60" spans="1:6">
      <c r="A4127" s="26">
        <v>12359</v>
      </c>
      <c r="B4127" s="25" t="s">
        <v>11303</v>
      </c>
      <c r="C4127" s="26" t="s">
        <v>3997</v>
      </c>
      <c r="D4127" s="26" t="s">
        <v>4008</v>
      </c>
      <c r="E4127" s="26" t="s">
        <v>11304</v>
      </c>
      <c r="F4127" s="48"/>
    </row>
    <row r="4128" spans="1:6">
      <c r="A4128" s="26">
        <v>5320</v>
      </c>
      <c r="B4128" s="25" t="s">
        <v>11305</v>
      </c>
      <c r="C4128" s="26" t="s">
        <v>4121</v>
      </c>
      <c r="D4128" s="26" t="s">
        <v>3998</v>
      </c>
      <c r="E4128" s="26" t="s">
        <v>11306</v>
      </c>
      <c r="F4128" s="49"/>
    </row>
    <row r="4129" spans="1:6">
      <c r="A4129" s="26">
        <v>7353</v>
      </c>
      <c r="B4129" s="25" t="s">
        <v>11307</v>
      </c>
      <c r="C4129" s="26" t="s">
        <v>4121</v>
      </c>
      <c r="D4129" s="26" t="s">
        <v>3998</v>
      </c>
      <c r="E4129" s="26" t="s">
        <v>7109</v>
      </c>
      <c r="F4129" s="48"/>
    </row>
    <row r="4130" ht="30" spans="1:6">
      <c r="A4130" s="26">
        <v>36144</v>
      </c>
      <c r="B4130" s="25" t="s">
        <v>11308</v>
      </c>
      <c r="C4130" s="26" t="s">
        <v>3997</v>
      </c>
      <c r="D4130" s="26" t="s">
        <v>3998</v>
      </c>
      <c r="E4130" s="26" t="s">
        <v>4046</v>
      </c>
      <c r="F4130" s="49"/>
    </row>
    <row r="4131" spans="1:6">
      <c r="A4131" s="26">
        <v>10518</v>
      </c>
      <c r="B4131" s="25" t="s">
        <v>11309</v>
      </c>
      <c r="C4131" s="26" t="s">
        <v>3997</v>
      </c>
      <c r="D4131" s="26" t="s">
        <v>4008</v>
      </c>
      <c r="E4131" s="26" t="s">
        <v>11310</v>
      </c>
      <c r="F4131" s="48"/>
    </row>
    <row r="4132" ht="105" spans="1:6">
      <c r="A4132" s="26">
        <v>36530</v>
      </c>
      <c r="B4132" s="25" t="s">
        <v>11311</v>
      </c>
      <c r="C4132" s="26" t="s">
        <v>3997</v>
      </c>
      <c r="D4132" s="26" t="s">
        <v>3998</v>
      </c>
      <c r="E4132" s="26" t="s">
        <v>11312</v>
      </c>
      <c r="F4132" s="49"/>
    </row>
    <row r="4133" ht="120" spans="1:6">
      <c r="A4133" s="26">
        <v>6046</v>
      </c>
      <c r="B4133" s="25" t="s">
        <v>11313</v>
      </c>
      <c r="C4133" s="26" t="s">
        <v>3997</v>
      </c>
      <c r="D4133" s="26" t="s">
        <v>4019</v>
      </c>
      <c r="E4133" s="26" t="s">
        <v>11314</v>
      </c>
      <c r="F4133" s="48"/>
    </row>
    <row r="4134" ht="105" spans="1:6">
      <c r="A4134" s="26">
        <v>36531</v>
      </c>
      <c r="B4134" s="25" t="s">
        <v>11315</v>
      </c>
      <c r="C4134" s="26" t="s">
        <v>3997</v>
      </c>
      <c r="D4134" s="26" t="s">
        <v>3998</v>
      </c>
      <c r="E4134" s="26" t="s">
        <v>11316</v>
      </c>
      <c r="F4134" s="49"/>
    </row>
    <row r="4135" ht="45" spans="1:6">
      <c r="A4135" s="26">
        <v>34684</v>
      </c>
      <c r="B4135" s="25" t="s">
        <v>11317</v>
      </c>
      <c r="C4135" s="26" t="s">
        <v>4007</v>
      </c>
      <c r="D4135" s="26" t="s">
        <v>4008</v>
      </c>
      <c r="E4135" s="26" t="s">
        <v>11318</v>
      </c>
      <c r="F4135" s="48"/>
    </row>
    <row r="4136" ht="45" spans="1:6">
      <c r="A4136" s="26">
        <v>34683</v>
      </c>
      <c r="B4136" s="25" t="s">
        <v>11319</v>
      </c>
      <c r="C4136" s="26" t="s">
        <v>4007</v>
      </c>
      <c r="D4136" s="26" t="s">
        <v>4008</v>
      </c>
      <c r="E4136" s="26" t="s">
        <v>11320</v>
      </c>
      <c r="F4136" s="49"/>
    </row>
    <row r="4137" ht="45" spans="1:6">
      <c r="A4137" s="26">
        <v>533</v>
      </c>
      <c r="B4137" s="25" t="s">
        <v>11321</v>
      </c>
      <c r="C4137" s="26" t="s">
        <v>4007</v>
      </c>
      <c r="D4137" s="26" t="s">
        <v>3998</v>
      </c>
      <c r="E4137" s="26" t="s">
        <v>11322</v>
      </c>
      <c r="F4137" s="48"/>
    </row>
    <row r="4138" ht="45" spans="1:6">
      <c r="A4138" s="26">
        <v>10515</v>
      </c>
      <c r="B4138" s="25" t="s">
        <v>11323</v>
      </c>
      <c r="C4138" s="26" t="s">
        <v>4007</v>
      </c>
      <c r="D4138" s="26" t="s">
        <v>3998</v>
      </c>
      <c r="E4138" s="26" t="s">
        <v>11324</v>
      </c>
      <c r="F4138" s="49"/>
    </row>
    <row r="4139" ht="45" spans="1:6">
      <c r="A4139" s="26">
        <v>536</v>
      </c>
      <c r="B4139" s="25" t="s">
        <v>11325</v>
      </c>
      <c r="C4139" s="26" t="s">
        <v>4007</v>
      </c>
      <c r="D4139" s="26" t="s">
        <v>4019</v>
      </c>
      <c r="E4139" s="26" t="s">
        <v>11326</v>
      </c>
      <c r="F4139" s="48"/>
    </row>
    <row r="4140" ht="45" spans="1:6">
      <c r="A4140" s="26">
        <v>153</v>
      </c>
      <c r="B4140" s="25" t="s">
        <v>11327</v>
      </c>
      <c r="C4140" s="26" t="s">
        <v>4121</v>
      </c>
      <c r="D4140" s="26" t="s">
        <v>3998</v>
      </c>
      <c r="E4140" s="26" t="s">
        <v>11328</v>
      </c>
      <c r="F4140" s="49"/>
    </row>
    <row r="4141" ht="45" spans="1:6">
      <c r="A4141" s="26">
        <v>34682</v>
      </c>
      <c r="B4141" s="25" t="s">
        <v>11329</v>
      </c>
      <c r="C4141" s="26" t="s">
        <v>4007</v>
      </c>
      <c r="D4141" s="26" t="s">
        <v>4008</v>
      </c>
      <c r="E4141" s="26" t="s">
        <v>11330</v>
      </c>
      <c r="F4141" s="48"/>
    </row>
    <row r="4142" ht="45" spans="1:6">
      <c r="A4142" s="26">
        <v>20205</v>
      </c>
      <c r="B4142" s="25" t="s">
        <v>11331</v>
      </c>
      <c r="C4142" s="26" t="s">
        <v>4111</v>
      </c>
      <c r="D4142" s="26" t="s">
        <v>3998</v>
      </c>
      <c r="E4142" s="26" t="s">
        <v>5391</v>
      </c>
      <c r="F4142" s="49"/>
    </row>
    <row r="4143" ht="45" spans="1:6">
      <c r="A4143" s="26">
        <v>4408</v>
      </c>
      <c r="B4143" s="25" t="s">
        <v>11332</v>
      </c>
      <c r="C4143" s="26" t="s">
        <v>4111</v>
      </c>
      <c r="D4143" s="26" t="s">
        <v>3998</v>
      </c>
      <c r="E4143" s="26" t="s">
        <v>4074</v>
      </c>
      <c r="F4143" s="48"/>
    </row>
    <row r="4144" ht="45" spans="1:6">
      <c r="A4144" s="26">
        <v>4412</v>
      </c>
      <c r="B4144" s="25" t="s">
        <v>11333</v>
      </c>
      <c r="C4144" s="26" t="s">
        <v>4111</v>
      </c>
      <c r="D4144" s="26" t="s">
        <v>3998</v>
      </c>
      <c r="E4144" s="26" t="s">
        <v>8414</v>
      </c>
      <c r="F4144" s="49"/>
    </row>
    <row r="4145" ht="30" spans="1:6">
      <c r="A4145" s="26">
        <v>10559</v>
      </c>
      <c r="B4145" s="25" t="s">
        <v>11334</v>
      </c>
      <c r="C4145" s="26" t="s">
        <v>3997</v>
      </c>
      <c r="D4145" s="26" t="s">
        <v>4019</v>
      </c>
      <c r="E4145" s="26" t="s">
        <v>11335</v>
      </c>
      <c r="F4145" s="48"/>
    </row>
    <row r="4146" ht="30" spans="1:6">
      <c r="A4146" s="26">
        <v>10664</v>
      </c>
      <c r="B4146" s="25" t="s">
        <v>11336</v>
      </c>
      <c r="C4146" s="26" t="s">
        <v>3997</v>
      </c>
      <c r="D4146" s="26" t="s">
        <v>3998</v>
      </c>
      <c r="E4146" s="26" t="s">
        <v>11337</v>
      </c>
      <c r="F4146" s="49"/>
    </row>
    <row r="4147" ht="30" spans="1:6">
      <c r="A4147" s="26">
        <v>36250</v>
      </c>
      <c r="B4147" s="25" t="s">
        <v>11338</v>
      </c>
      <c r="C4147" s="26" t="s">
        <v>4111</v>
      </c>
      <c r="D4147" s="26" t="s">
        <v>3998</v>
      </c>
      <c r="E4147" s="26" t="s">
        <v>8388</v>
      </c>
      <c r="F4147" s="48"/>
    </row>
    <row r="4148" spans="1:6">
      <c r="A4148" s="26">
        <v>10857</v>
      </c>
      <c r="B4148" s="25" t="s">
        <v>11339</v>
      </c>
      <c r="C4148" s="26" t="s">
        <v>4111</v>
      </c>
      <c r="D4148" s="26" t="s">
        <v>3998</v>
      </c>
      <c r="E4148" s="26" t="s">
        <v>8881</v>
      </c>
      <c r="F4148" s="49"/>
    </row>
    <row r="4149" ht="30" spans="1:6">
      <c r="A4149" s="26">
        <v>4803</v>
      </c>
      <c r="B4149" s="25" t="s">
        <v>11340</v>
      </c>
      <c r="C4149" s="26" t="s">
        <v>4111</v>
      </c>
      <c r="D4149" s="26" t="s">
        <v>3998</v>
      </c>
      <c r="E4149" s="26" t="s">
        <v>11341</v>
      </c>
      <c r="F4149" s="48"/>
    </row>
    <row r="4150" ht="45" spans="1:6">
      <c r="A4150" s="26">
        <v>6186</v>
      </c>
      <c r="B4150" s="25" t="s">
        <v>11342</v>
      </c>
      <c r="C4150" s="26" t="s">
        <v>4111</v>
      </c>
      <c r="D4150" s="26" t="s">
        <v>3998</v>
      </c>
      <c r="E4150" s="26" t="s">
        <v>11343</v>
      </c>
      <c r="F4150" s="49"/>
    </row>
    <row r="4151" ht="30" spans="1:6">
      <c r="A4151" s="26">
        <v>4829</v>
      </c>
      <c r="B4151" s="25" t="s">
        <v>11344</v>
      </c>
      <c r="C4151" s="26" t="s">
        <v>4111</v>
      </c>
      <c r="D4151" s="26" t="s">
        <v>4008</v>
      </c>
      <c r="E4151" s="26" t="s">
        <v>11345</v>
      </c>
      <c r="F4151" s="48"/>
    </row>
    <row r="4152" ht="30" spans="1:6">
      <c r="A4152" s="26">
        <v>39829</v>
      </c>
      <c r="B4152" s="25" t="s">
        <v>11346</v>
      </c>
      <c r="C4152" s="26" t="s">
        <v>4111</v>
      </c>
      <c r="D4152" s="26" t="s">
        <v>4008</v>
      </c>
      <c r="E4152" s="26" t="s">
        <v>11347</v>
      </c>
      <c r="F4152" s="49"/>
    </row>
    <row r="4153" ht="60" spans="1:6">
      <c r="A4153" s="26">
        <v>20231</v>
      </c>
      <c r="B4153" s="25" t="s">
        <v>11348</v>
      </c>
      <c r="C4153" s="26" t="s">
        <v>4111</v>
      </c>
      <c r="D4153" s="26" t="s">
        <v>3998</v>
      </c>
      <c r="E4153" s="26" t="s">
        <v>10205</v>
      </c>
      <c r="F4153" s="48"/>
    </row>
    <row r="4154" spans="1:6">
      <c r="A4154" s="26">
        <v>4804</v>
      </c>
      <c r="B4154" s="25" t="s">
        <v>11349</v>
      </c>
      <c r="C4154" s="26" t="s">
        <v>4111</v>
      </c>
      <c r="D4154" s="26" t="s">
        <v>3998</v>
      </c>
      <c r="E4154" s="26" t="s">
        <v>11350</v>
      </c>
      <c r="F4154" s="49"/>
    </row>
    <row r="4155" ht="30" spans="1:6">
      <c r="A4155" s="26">
        <v>34680</v>
      </c>
      <c r="B4155" s="25" t="s">
        <v>11351</v>
      </c>
      <c r="C4155" s="26" t="s">
        <v>4111</v>
      </c>
      <c r="D4155" s="26" t="s">
        <v>4008</v>
      </c>
      <c r="E4155" s="26" t="s">
        <v>11352</v>
      </c>
      <c r="F4155" s="48"/>
    </row>
    <row r="4156" ht="45" spans="1:6">
      <c r="A4156" s="26">
        <v>11573</v>
      </c>
      <c r="B4156" s="25" t="s">
        <v>11353</v>
      </c>
      <c r="C4156" s="26" t="s">
        <v>3997</v>
      </c>
      <c r="D4156" s="26" t="s">
        <v>3998</v>
      </c>
      <c r="E4156" s="26" t="s">
        <v>11354</v>
      </c>
      <c r="F4156" s="49"/>
    </row>
    <row r="4157" spans="1:6">
      <c r="A4157" s="26">
        <v>38401</v>
      </c>
      <c r="B4157" s="25" t="s">
        <v>11355</v>
      </c>
      <c r="C4157" s="26" t="s">
        <v>3997</v>
      </c>
      <c r="D4157" s="26" t="s">
        <v>3998</v>
      </c>
      <c r="E4157" s="26" t="s">
        <v>11356</v>
      </c>
      <c r="F4157" s="48"/>
    </row>
    <row r="4158" ht="45" spans="1:6">
      <c r="A4158" s="26">
        <v>38179</v>
      </c>
      <c r="B4158" s="25" t="s">
        <v>11357</v>
      </c>
      <c r="C4158" s="26" t="s">
        <v>3997</v>
      </c>
      <c r="D4158" s="26" t="s">
        <v>3998</v>
      </c>
      <c r="E4158" s="26" t="s">
        <v>5336</v>
      </c>
      <c r="F4158" s="49"/>
    </row>
    <row r="4159" ht="45" spans="1:6">
      <c r="A4159" s="26">
        <v>11575</v>
      </c>
      <c r="B4159" s="25" t="s">
        <v>11358</v>
      </c>
      <c r="C4159" s="26" t="s">
        <v>3997</v>
      </c>
      <c r="D4159" s="26" t="s">
        <v>3998</v>
      </c>
      <c r="E4159" s="26" t="s">
        <v>4291</v>
      </c>
      <c r="F4159" s="48"/>
    </row>
    <row r="4160" ht="45" spans="1:6">
      <c r="A4160" s="26">
        <v>20256</v>
      </c>
      <c r="B4160" s="25" t="s">
        <v>11359</v>
      </c>
      <c r="C4160" s="26" t="s">
        <v>3997</v>
      </c>
      <c r="D4160" s="26" t="s">
        <v>3998</v>
      </c>
      <c r="E4160" s="26" t="s">
        <v>10291</v>
      </c>
      <c r="F4160" s="49"/>
    </row>
    <row r="4161" ht="60" spans="1:6">
      <c r="A4161" s="26">
        <v>14511</v>
      </c>
      <c r="B4161" s="25" t="s">
        <v>11360</v>
      </c>
      <c r="C4161" s="26" t="s">
        <v>3997</v>
      </c>
      <c r="D4161" s="26" t="s">
        <v>4008</v>
      </c>
      <c r="E4161" s="26" t="s">
        <v>11361</v>
      </c>
      <c r="F4161" s="48"/>
    </row>
    <row r="4162" ht="60" spans="1:6">
      <c r="A4162" s="26">
        <v>10642</v>
      </c>
      <c r="B4162" s="25" t="s">
        <v>11362</v>
      </c>
      <c r="C4162" s="26" t="s">
        <v>3997</v>
      </c>
      <c r="D4162" s="26" t="s">
        <v>4008</v>
      </c>
      <c r="E4162" s="26" t="s">
        <v>11363</v>
      </c>
      <c r="F4162" s="49"/>
    </row>
    <row r="4163" ht="75" spans="1:6">
      <c r="A4163" s="26">
        <v>14489</v>
      </c>
      <c r="B4163" s="25" t="s">
        <v>11364</v>
      </c>
      <c r="C4163" s="26" t="s">
        <v>3997</v>
      </c>
      <c r="D4163" s="26" t="s">
        <v>4008</v>
      </c>
      <c r="E4163" s="26" t="s">
        <v>11365</v>
      </c>
      <c r="F4163" s="48"/>
    </row>
    <row r="4164" ht="60" spans="1:6">
      <c r="A4164" s="26">
        <v>14513</v>
      </c>
      <c r="B4164" s="25" t="s">
        <v>11366</v>
      </c>
      <c r="C4164" s="26" t="s">
        <v>3997</v>
      </c>
      <c r="D4164" s="26" t="s">
        <v>4008</v>
      </c>
      <c r="E4164" s="26" t="s">
        <v>11367</v>
      </c>
      <c r="F4164" s="49"/>
    </row>
    <row r="4165" ht="75" spans="1:6">
      <c r="A4165" s="26">
        <v>13600</v>
      </c>
      <c r="B4165" s="25" t="s">
        <v>11368</v>
      </c>
      <c r="C4165" s="26" t="s">
        <v>3997</v>
      </c>
      <c r="D4165" s="26" t="s">
        <v>4008</v>
      </c>
      <c r="E4165" s="26" t="s">
        <v>11369</v>
      </c>
      <c r="F4165" s="48"/>
    </row>
    <row r="4166" ht="75" spans="1:6">
      <c r="A4166" s="26">
        <v>10646</v>
      </c>
      <c r="B4166" s="25" t="s">
        <v>11370</v>
      </c>
      <c r="C4166" s="26" t="s">
        <v>3997</v>
      </c>
      <c r="D4166" s="26" t="s">
        <v>4008</v>
      </c>
      <c r="E4166" s="26" t="s">
        <v>11371</v>
      </c>
      <c r="F4166" s="49"/>
    </row>
    <row r="4167" ht="75" spans="1:6">
      <c r="A4167" s="26">
        <v>6070</v>
      </c>
      <c r="B4167" s="25" t="s">
        <v>11372</v>
      </c>
      <c r="C4167" s="26" t="s">
        <v>3997</v>
      </c>
      <c r="D4167" s="26" t="s">
        <v>4008</v>
      </c>
      <c r="E4167" s="26" t="s">
        <v>11373</v>
      </c>
      <c r="F4167" s="48"/>
    </row>
    <row r="4168" ht="60" spans="1:6">
      <c r="A4168" s="26">
        <v>6069</v>
      </c>
      <c r="B4168" s="25" t="s">
        <v>11374</v>
      </c>
      <c r="C4168" s="26" t="s">
        <v>3997</v>
      </c>
      <c r="D4168" s="26" t="s">
        <v>4008</v>
      </c>
      <c r="E4168" s="26" t="s">
        <v>11375</v>
      </c>
      <c r="F4168" s="49"/>
    </row>
    <row r="4169" ht="60" spans="1:6">
      <c r="A4169" s="26">
        <v>14626</v>
      </c>
      <c r="B4169" s="25" t="s">
        <v>11376</v>
      </c>
      <c r="C4169" s="26" t="s">
        <v>3997</v>
      </c>
      <c r="D4169" s="26" t="s">
        <v>4008</v>
      </c>
      <c r="E4169" s="26" t="s">
        <v>11377</v>
      </c>
      <c r="F4169" s="48"/>
    </row>
    <row r="4170" ht="60" spans="1:6">
      <c r="A4170" s="26">
        <v>6067</v>
      </c>
      <c r="B4170" s="25" t="s">
        <v>11378</v>
      </c>
      <c r="C4170" s="26" t="s">
        <v>3997</v>
      </c>
      <c r="D4170" s="26" t="s">
        <v>4008</v>
      </c>
      <c r="E4170" s="26" t="s">
        <v>11379</v>
      </c>
      <c r="F4170" s="49"/>
    </row>
    <row r="4171" spans="1:6">
      <c r="A4171" s="26">
        <v>38393</v>
      </c>
      <c r="B4171" s="25" t="s">
        <v>11380</v>
      </c>
      <c r="C4171" s="26" t="s">
        <v>3997</v>
      </c>
      <c r="D4171" s="26" t="s">
        <v>4019</v>
      </c>
      <c r="E4171" s="26" t="s">
        <v>7342</v>
      </c>
      <c r="F4171" s="48"/>
    </row>
    <row r="4172" spans="1:6">
      <c r="A4172" s="26">
        <v>38390</v>
      </c>
      <c r="B4172" s="25" t="s">
        <v>11381</v>
      </c>
      <c r="C4172" s="26" t="s">
        <v>3997</v>
      </c>
      <c r="D4172" s="26" t="s">
        <v>3998</v>
      </c>
      <c r="E4172" s="26" t="s">
        <v>11382</v>
      </c>
      <c r="F4172" s="49"/>
    </row>
    <row r="4173" ht="30" spans="1:6">
      <c r="A4173" s="26">
        <v>36532</v>
      </c>
      <c r="B4173" s="25" t="s">
        <v>11383</v>
      </c>
      <c r="C4173" s="26" t="s">
        <v>3997</v>
      </c>
      <c r="D4173" s="26" t="s">
        <v>3998</v>
      </c>
      <c r="E4173" s="26" t="s">
        <v>11384</v>
      </c>
      <c r="F4173" s="48"/>
    </row>
    <row r="4174" ht="60" spans="1:6">
      <c r="A4174" s="26">
        <v>11578</v>
      </c>
      <c r="B4174" s="25" t="s">
        <v>11385</v>
      </c>
      <c r="C4174" s="26" t="s">
        <v>3997</v>
      </c>
      <c r="D4174" s="26" t="s">
        <v>3998</v>
      </c>
      <c r="E4174" s="26" t="s">
        <v>11386</v>
      </c>
      <c r="F4174" s="49"/>
    </row>
    <row r="4175" ht="60" spans="1:6">
      <c r="A4175" s="26">
        <v>11577</v>
      </c>
      <c r="B4175" s="25" t="s">
        <v>11387</v>
      </c>
      <c r="C4175" s="26" t="s">
        <v>3997</v>
      </c>
      <c r="D4175" s="26" t="s">
        <v>3998</v>
      </c>
      <c r="E4175" s="26" t="s">
        <v>11051</v>
      </c>
      <c r="F4175" s="48"/>
    </row>
    <row r="4176" ht="90" spans="1:6">
      <c r="A4176" s="26">
        <v>42461</v>
      </c>
      <c r="B4176" s="25" t="s">
        <v>11388</v>
      </c>
      <c r="C4176" s="26" t="s">
        <v>3997</v>
      </c>
      <c r="D4176" s="26" t="s">
        <v>4008</v>
      </c>
      <c r="E4176" s="26" t="s">
        <v>11389</v>
      </c>
      <c r="F4176" s="49"/>
    </row>
    <row r="4177" ht="75" spans="1:6">
      <c r="A4177" s="26">
        <v>42466</v>
      </c>
      <c r="B4177" s="25" t="s">
        <v>11390</v>
      </c>
      <c r="C4177" s="26" t="s">
        <v>3997</v>
      </c>
      <c r="D4177" s="26" t="s">
        <v>4008</v>
      </c>
      <c r="E4177" s="26" t="s">
        <v>11391</v>
      </c>
      <c r="F4177" s="48"/>
    </row>
    <row r="4178" ht="30" spans="1:6">
      <c r="A4178" s="26">
        <v>1116</v>
      </c>
      <c r="B4178" s="25" t="s">
        <v>11392</v>
      </c>
      <c r="C4178" s="26" t="s">
        <v>4111</v>
      </c>
      <c r="D4178" s="26" t="s">
        <v>3998</v>
      </c>
      <c r="E4178" s="26" t="s">
        <v>5918</v>
      </c>
      <c r="F4178" s="49"/>
    </row>
    <row r="4179" ht="30" spans="1:6">
      <c r="A4179" s="26">
        <v>1115</v>
      </c>
      <c r="B4179" s="25" t="s">
        <v>11393</v>
      </c>
      <c r="C4179" s="26" t="s">
        <v>4111</v>
      </c>
      <c r="D4179" s="26" t="s">
        <v>3998</v>
      </c>
      <c r="E4179" s="26" t="s">
        <v>11394</v>
      </c>
      <c r="F4179" s="48"/>
    </row>
    <row r="4180" ht="30" spans="1:6">
      <c r="A4180" s="26">
        <v>1113</v>
      </c>
      <c r="B4180" s="25" t="s">
        <v>11395</v>
      </c>
      <c r="C4180" s="26" t="s">
        <v>4111</v>
      </c>
      <c r="D4180" s="26" t="s">
        <v>3998</v>
      </c>
      <c r="E4180" s="26" t="s">
        <v>5916</v>
      </c>
      <c r="F4180" s="49"/>
    </row>
    <row r="4181" ht="30" spans="1:6">
      <c r="A4181" s="26">
        <v>1114</v>
      </c>
      <c r="B4181" s="25" t="s">
        <v>11396</v>
      </c>
      <c r="C4181" s="26" t="s">
        <v>4111</v>
      </c>
      <c r="D4181" s="26" t="s">
        <v>3998</v>
      </c>
      <c r="E4181" s="26" t="s">
        <v>5905</v>
      </c>
      <c r="F4181" s="48"/>
    </row>
    <row r="4182" ht="45" spans="1:6">
      <c r="A4182" s="26">
        <v>40872</v>
      </c>
      <c r="B4182" s="25" t="s">
        <v>11397</v>
      </c>
      <c r="C4182" s="26" t="s">
        <v>4111</v>
      </c>
      <c r="D4182" s="26" t="s">
        <v>3998</v>
      </c>
      <c r="E4182" s="26" t="s">
        <v>11398</v>
      </c>
      <c r="F4182" s="49"/>
    </row>
    <row r="4183" ht="30" spans="1:6">
      <c r="A4183" s="26">
        <v>20214</v>
      </c>
      <c r="B4183" s="25" t="s">
        <v>11399</v>
      </c>
      <c r="C4183" s="26" t="s">
        <v>3997</v>
      </c>
      <c r="D4183" s="26" t="s">
        <v>3998</v>
      </c>
      <c r="E4183" s="26" t="s">
        <v>11400</v>
      </c>
      <c r="F4183" s="48"/>
    </row>
    <row r="4184" ht="45" spans="1:6">
      <c r="A4184" s="26">
        <v>11064</v>
      </c>
      <c r="B4184" s="25" t="s">
        <v>11401</v>
      </c>
      <c r="C4184" s="26" t="s">
        <v>3997</v>
      </c>
      <c r="D4184" s="26" t="s">
        <v>3998</v>
      </c>
      <c r="E4184" s="26" t="s">
        <v>11402</v>
      </c>
      <c r="F4184" s="49"/>
    </row>
    <row r="4185" ht="45" spans="1:6">
      <c r="A4185" s="26">
        <v>7237</v>
      </c>
      <c r="B4185" s="25" t="s">
        <v>11403</v>
      </c>
      <c r="C4185" s="26" t="s">
        <v>3997</v>
      </c>
      <c r="D4185" s="26" t="s">
        <v>3998</v>
      </c>
      <c r="E4185" s="26" t="s">
        <v>8098</v>
      </c>
      <c r="F4185" s="48"/>
    </row>
    <row r="4186" spans="1:6">
      <c r="A4186" s="26">
        <v>16</v>
      </c>
      <c r="B4186" s="25" t="s">
        <v>11404</v>
      </c>
      <c r="C4186" s="26" t="s">
        <v>4118</v>
      </c>
      <c r="D4186" s="26" t="s">
        <v>4008</v>
      </c>
      <c r="E4186" s="26" t="s">
        <v>7135</v>
      </c>
      <c r="F4186" s="49"/>
    </row>
    <row r="4187" spans="1:6">
      <c r="A4187" s="26">
        <v>11757</v>
      </c>
      <c r="B4187" s="25" t="s">
        <v>11405</v>
      </c>
      <c r="C4187" s="26" t="s">
        <v>3997</v>
      </c>
      <c r="D4187" s="26" t="s">
        <v>4019</v>
      </c>
      <c r="E4187" s="26" t="s">
        <v>11406</v>
      </c>
      <c r="F4187" s="48"/>
    </row>
    <row r="4188" ht="45" spans="1:6">
      <c r="A4188" s="26">
        <v>11758</v>
      </c>
      <c r="B4188" s="25" t="s">
        <v>11407</v>
      </c>
      <c r="C4188" s="26" t="s">
        <v>3997</v>
      </c>
      <c r="D4188" s="26" t="s">
        <v>4019</v>
      </c>
      <c r="E4188" s="26" t="s">
        <v>11408</v>
      </c>
      <c r="F4188" s="49"/>
    </row>
    <row r="4189" ht="30" spans="1:6">
      <c r="A4189" s="26">
        <v>37526</v>
      </c>
      <c r="B4189" s="25" t="s">
        <v>11409</v>
      </c>
      <c r="C4189" s="26" t="s">
        <v>3997</v>
      </c>
      <c r="D4189" s="26" t="s">
        <v>4008</v>
      </c>
      <c r="E4189" s="26" t="s">
        <v>4074</v>
      </c>
      <c r="F4189" s="48"/>
    </row>
    <row r="4190" ht="30" spans="1:6">
      <c r="A4190" s="26">
        <v>6076</v>
      </c>
      <c r="B4190" s="25" t="s">
        <v>11410</v>
      </c>
      <c r="C4190" s="26" t="s">
        <v>4018</v>
      </c>
      <c r="D4190" s="26" t="s">
        <v>4019</v>
      </c>
      <c r="E4190" s="26" t="s">
        <v>11411</v>
      </c>
      <c r="F4190" s="49"/>
    </row>
    <row r="4191" spans="1:6">
      <c r="A4191" s="26">
        <v>13109</v>
      </c>
      <c r="B4191" s="25" t="s">
        <v>11412</v>
      </c>
      <c r="C4191" s="26" t="s">
        <v>3997</v>
      </c>
      <c r="D4191" s="26" t="s">
        <v>4008</v>
      </c>
      <c r="E4191" s="26" t="s">
        <v>11413</v>
      </c>
      <c r="F4191" s="48"/>
    </row>
    <row r="4192" spans="1:6">
      <c r="A4192" s="26">
        <v>13110</v>
      </c>
      <c r="B4192" s="25" t="s">
        <v>11414</v>
      </c>
      <c r="C4192" s="26" t="s">
        <v>3997</v>
      </c>
      <c r="D4192" s="26" t="s">
        <v>4008</v>
      </c>
      <c r="E4192" s="26" t="s">
        <v>11415</v>
      </c>
      <c r="F4192" s="49"/>
    </row>
    <row r="4193" ht="30" spans="1:6">
      <c r="A4193" s="26">
        <v>7581</v>
      </c>
      <c r="B4193" s="25" t="s">
        <v>11416</v>
      </c>
      <c r="C4193" s="26" t="s">
        <v>3997</v>
      </c>
      <c r="D4193" s="26" t="s">
        <v>4008</v>
      </c>
      <c r="E4193" s="26" t="s">
        <v>9275</v>
      </c>
      <c r="F4193" s="48"/>
    </row>
    <row r="4194" ht="45" spans="1:6">
      <c r="A4194" s="26">
        <v>20206</v>
      </c>
      <c r="B4194" s="25" t="s">
        <v>11417</v>
      </c>
      <c r="C4194" s="26" t="s">
        <v>4111</v>
      </c>
      <c r="D4194" s="26" t="s">
        <v>3998</v>
      </c>
      <c r="E4194" s="26" t="s">
        <v>6697</v>
      </c>
      <c r="F4194" s="49"/>
    </row>
    <row r="4195" ht="45" spans="1:6">
      <c r="A4195" s="26">
        <v>4460</v>
      </c>
      <c r="B4195" s="25" t="s">
        <v>11418</v>
      </c>
      <c r="C4195" s="26" t="s">
        <v>4111</v>
      </c>
      <c r="D4195" s="26" t="s">
        <v>3998</v>
      </c>
      <c r="E4195" s="26" t="s">
        <v>8181</v>
      </c>
      <c r="F4195" s="48"/>
    </row>
    <row r="4196" ht="45" spans="1:6">
      <c r="A4196" s="26">
        <v>6204</v>
      </c>
      <c r="B4196" s="25" t="s">
        <v>11419</v>
      </c>
      <c r="C4196" s="26" t="s">
        <v>4111</v>
      </c>
      <c r="D4196" s="26" t="s">
        <v>4019</v>
      </c>
      <c r="E4196" s="26" t="s">
        <v>11420</v>
      </c>
      <c r="F4196" s="49"/>
    </row>
    <row r="4197" ht="45" spans="1:6">
      <c r="A4197" s="26">
        <v>4417</v>
      </c>
      <c r="B4197" s="25" t="s">
        <v>11421</v>
      </c>
      <c r="C4197" s="26" t="s">
        <v>4111</v>
      </c>
      <c r="D4197" s="26" t="s">
        <v>3998</v>
      </c>
      <c r="E4197" s="26" t="s">
        <v>11422</v>
      </c>
      <c r="F4197" s="48"/>
    </row>
    <row r="4198" ht="45" spans="1:6">
      <c r="A4198" s="26">
        <v>4415</v>
      </c>
      <c r="B4198" s="25" t="s">
        <v>11423</v>
      </c>
      <c r="C4198" s="26" t="s">
        <v>4111</v>
      </c>
      <c r="D4198" s="26" t="s">
        <v>3998</v>
      </c>
      <c r="E4198" s="26" t="s">
        <v>5409</v>
      </c>
      <c r="F4198" s="49"/>
    </row>
    <row r="4199" ht="30" spans="1:6">
      <c r="A4199" s="26">
        <v>37373</v>
      </c>
      <c r="B4199" s="25" t="s">
        <v>11424</v>
      </c>
      <c r="C4199" s="26" t="s">
        <v>4011</v>
      </c>
      <c r="D4199" s="26" t="s">
        <v>4019</v>
      </c>
      <c r="E4199" s="26" t="s">
        <v>10286</v>
      </c>
      <c r="F4199" s="48"/>
    </row>
    <row r="4200" ht="30" spans="1:6">
      <c r="A4200" s="26">
        <v>40864</v>
      </c>
      <c r="B4200" s="25" t="s">
        <v>11425</v>
      </c>
      <c r="C4200" s="26" t="s">
        <v>4356</v>
      </c>
      <c r="D4200" s="26" t="s">
        <v>4019</v>
      </c>
      <c r="E4200" s="26" t="s">
        <v>11426</v>
      </c>
      <c r="F4200" s="49"/>
    </row>
    <row r="4201" ht="45" spans="1:6">
      <c r="A4201" s="26">
        <v>4734</v>
      </c>
      <c r="B4201" s="25" t="s">
        <v>11427</v>
      </c>
      <c r="C4201" s="26" t="s">
        <v>4018</v>
      </c>
      <c r="D4201" s="26" t="s">
        <v>3998</v>
      </c>
      <c r="E4201" s="26" t="s">
        <v>11428</v>
      </c>
      <c r="F4201" s="48"/>
    </row>
    <row r="4202" ht="30" spans="1:6">
      <c r="A4202" s="26">
        <v>6085</v>
      </c>
      <c r="B4202" s="25" t="s">
        <v>11429</v>
      </c>
      <c r="C4202" s="26" t="s">
        <v>4121</v>
      </c>
      <c r="D4202" s="26" t="s">
        <v>4019</v>
      </c>
      <c r="E4202" s="26" t="s">
        <v>5386</v>
      </c>
      <c r="F4202" s="49"/>
    </row>
    <row r="4203" spans="1:6">
      <c r="A4203" s="26">
        <v>38396</v>
      </c>
      <c r="B4203" s="25" t="s">
        <v>11430</v>
      </c>
      <c r="C4203" s="26" t="s">
        <v>3997</v>
      </c>
      <c r="D4203" s="26" t="s">
        <v>3998</v>
      </c>
      <c r="E4203" s="26" t="s">
        <v>11431</v>
      </c>
      <c r="F4203" s="48"/>
    </row>
    <row r="4204" spans="1:6">
      <c r="A4204" s="26">
        <v>6090</v>
      </c>
      <c r="B4204" s="25" t="s">
        <v>11432</v>
      </c>
      <c r="C4204" s="26" t="s">
        <v>4121</v>
      </c>
      <c r="D4204" s="26" t="s">
        <v>3998</v>
      </c>
      <c r="E4204" s="26" t="s">
        <v>11433</v>
      </c>
      <c r="F4204" s="49"/>
    </row>
    <row r="4205" ht="30" spans="1:6">
      <c r="A4205" s="26">
        <v>11622</v>
      </c>
      <c r="B4205" s="25" t="s">
        <v>11434</v>
      </c>
      <c r="C4205" s="26" t="s">
        <v>4118</v>
      </c>
      <c r="D4205" s="26" t="s">
        <v>3998</v>
      </c>
      <c r="E4205" s="26" t="s">
        <v>11435</v>
      </c>
      <c r="F4205" s="48"/>
    </row>
    <row r="4206" ht="30" spans="1:6">
      <c r="A4206" s="26">
        <v>6094</v>
      </c>
      <c r="B4206" s="25" t="s">
        <v>11436</v>
      </c>
      <c r="C4206" s="26" t="s">
        <v>4118</v>
      </c>
      <c r="D4206" s="26" t="s">
        <v>3998</v>
      </c>
      <c r="E4206" s="26" t="s">
        <v>11437</v>
      </c>
      <c r="F4206" s="49"/>
    </row>
    <row r="4207" spans="1:6">
      <c r="A4207" s="26">
        <v>7317</v>
      </c>
      <c r="B4207" s="25" t="s">
        <v>11438</v>
      </c>
      <c r="C4207" s="26" t="s">
        <v>4118</v>
      </c>
      <c r="D4207" s="26" t="s">
        <v>3998</v>
      </c>
      <c r="E4207" s="26" t="s">
        <v>8958</v>
      </c>
      <c r="F4207" s="48"/>
    </row>
    <row r="4208" ht="30" spans="1:6">
      <c r="A4208" s="26">
        <v>142</v>
      </c>
      <c r="B4208" s="25" t="s">
        <v>11439</v>
      </c>
      <c r="C4208" s="26" t="s">
        <v>11440</v>
      </c>
      <c r="D4208" s="26" t="s">
        <v>3998</v>
      </c>
      <c r="E4208" s="26" t="s">
        <v>11441</v>
      </c>
      <c r="F4208" s="49"/>
    </row>
    <row r="4209" ht="30" spans="1:6">
      <c r="A4209" s="26">
        <v>38123</v>
      </c>
      <c r="B4209" s="25" t="s">
        <v>11442</v>
      </c>
      <c r="C4209" s="26" t="s">
        <v>4118</v>
      </c>
      <c r="D4209" s="26" t="s">
        <v>4019</v>
      </c>
      <c r="E4209" s="26" t="s">
        <v>11443</v>
      </c>
      <c r="F4209" s="48"/>
    </row>
    <row r="4210" ht="45" spans="1:6">
      <c r="A4210" s="26">
        <v>37953</v>
      </c>
      <c r="B4210" s="25" t="s">
        <v>11444</v>
      </c>
      <c r="C4210" s="26" t="s">
        <v>3997</v>
      </c>
      <c r="D4210" s="26" t="s">
        <v>4008</v>
      </c>
      <c r="E4210" s="26" t="s">
        <v>5820</v>
      </c>
      <c r="F4210" s="49"/>
    </row>
    <row r="4211" ht="45" spans="1:6">
      <c r="A4211" s="26">
        <v>37954</v>
      </c>
      <c r="B4211" s="25" t="s">
        <v>11445</v>
      </c>
      <c r="C4211" s="26" t="s">
        <v>3997</v>
      </c>
      <c r="D4211" s="26" t="s">
        <v>4008</v>
      </c>
      <c r="E4211" s="26" t="s">
        <v>6531</v>
      </c>
      <c r="F4211" s="48"/>
    </row>
    <row r="4212" ht="45" spans="1:6">
      <c r="A4212" s="26">
        <v>37955</v>
      </c>
      <c r="B4212" s="25" t="s">
        <v>11446</v>
      </c>
      <c r="C4212" s="26" t="s">
        <v>3997</v>
      </c>
      <c r="D4212" s="26" t="s">
        <v>4008</v>
      </c>
      <c r="E4212" s="26" t="s">
        <v>6657</v>
      </c>
      <c r="F4212" s="49"/>
    </row>
    <row r="4213" ht="45" spans="1:6">
      <c r="A4213" s="26">
        <v>6106</v>
      </c>
      <c r="B4213" s="25" t="s">
        <v>11447</v>
      </c>
      <c r="C4213" s="26" t="s">
        <v>3997</v>
      </c>
      <c r="D4213" s="26" t="s">
        <v>4008</v>
      </c>
      <c r="E4213" s="26" t="s">
        <v>5651</v>
      </c>
      <c r="F4213" s="48"/>
    </row>
    <row r="4214" ht="45" spans="1:6">
      <c r="A4214" s="26">
        <v>6107</v>
      </c>
      <c r="B4214" s="25" t="s">
        <v>11448</v>
      </c>
      <c r="C4214" s="26" t="s">
        <v>3997</v>
      </c>
      <c r="D4214" s="26" t="s">
        <v>4008</v>
      </c>
      <c r="E4214" s="26" t="s">
        <v>5718</v>
      </c>
      <c r="F4214" s="49"/>
    </row>
    <row r="4215" ht="45" spans="1:6">
      <c r="A4215" s="26">
        <v>6108</v>
      </c>
      <c r="B4215" s="25" t="s">
        <v>11449</v>
      </c>
      <c r="C4215" s="26" t="s">
        <v>3997</v>
      </c>
      <c r="D4215" s="26" t="s">
        <v>4008</v>
      </c>
      <c r="E4215" s="26" t="s">
        <v>11450</v>
      </c>
      <c r="F4215" s="48"/>
    </row>
    <row r="4216" ht="45" spans="1:6">
      <c r="A4216" s="26">
        <v>6109</v>
      </c>
      <c r="B4216" s="25" t="s">
        <v>11451</v>
      </c>
      <c r="C4216" s="26" t="s">
        <v>3997</v>
      </c>
      <c r="D4216" s="26" t="s">
        <v>4008</v>
      </c>
      <c r="E4216" s="26" t="s">
        <v>8737</v>
      </c>
      <c r="F4216" s="49"/>
    </row>
    <row r="4217" ht="60" spans="1:6">
      <c r="A4217" s="26">
        <v>37743</v>
      </c>
      <c r="B4217" s="25" t="s">
        <v>11452</v>
      </c>
      <c r="C4217" s="26" t="s">
        <v>3997</v>
      </c>
      <c r="D4217" s="26" t="s">
        <v>3998</v>
      </c>
      <c r="E4217" s="26" t="s">
        <v>11453</v>
      </c>
      <c r="F4217" s="48"/>
    </row>
    <row r="4218" ht="60" spans="1:6">
      <c r="A4218" s="26">
        <v>37744</v>
      </c>
      <c r="B4218" s="25" t="s">
        <v>11454</v>
      </c>
      <c r="C4218" s="26" t="s">
        <v>3997</v>
      </c>
      <c r="D4218" s="26" t="s">
        <v>3998</v>
      </c>
      <c r="E4218" s="26" t="s">
        <v>11455</v>
      </c>
      <c r="F4218" s="49"/>
    </row>
    <row r="4219" ht="60" spans="1:6">
      <c r="A4219" s="26">
        <v>37741</v>
      </c>
      <c r="B4219" s="25" t="s">
        <v>11456</v>
      </c>
      <c r="C4219" s="26" t="s">
        <v>3997</v>
      </c>
      <c r="D4219" s="26" t="s">
        <v>3998</v>
      </c>
      <c r="E4219" s="26" t="s">
        <v>11457</v>
      </c>
      <c r="F4219" s="48"/>
    </row>
    <row r="4220" ht="60" spans="1:6">
      <c r="A4220" s="26">
        <v>39396</v>
      </c>
      <c r="B4220" s="25" t="s">
        <v>11458</v>
      </c>
      <c r="C4220" s="26" t="s">
        <v>3997</v>
      </c>
      <c r="D4220" s="26" t="s">
        <v>4008</v>
      </c>
      <c r="E4220" s="26" t="s">
        <v>11459</v>
      </c>
      <c r="F4220" s="49"/>
    </row>
    <row r="4221" ht="60" spans="1:6">
      <c r="A4221" s="26">
        <v>39392</v>
      </c>
      <c r="B4221" s="25" t="s">
        <v>11460</v>
      </c>
      <c r="C4221" s="26" t="s">
        <v>3997</v>
      </c>
      <c r="D4221" s="26" t="s">
        <v>4008</v>
      </c>
      <c r="E4221" s="26" t="s">
        <v>8052</v>
      </c>
      <c r="F4221" s="48"/>
    </row>
    <row r="4222" ht="60" spans="1:6">
      <c r="A4222" s="26">
        <v>39393</v>
      </c>
      <c r="B4222" s="25" t="s">
        <v>11461</v>
      </c>
      <c r="C4222" s="26" t="s">
        <v>3997</v>
      </c>
      <c r="D4222" s="26" t="s">
        <v>4008</v>
      </c>
      <c r="E4222" s="26" t="s">
        <v>11462</v>
      </c>
      <c r="F4222" s="49"/>
    </row>
    <row r="4223" ht="60" spans="1:6">
      <c r="A4223" s="26">
        <v>39394</v>
      </c>
      <c r="B4223" s="25" t="s">
        <v>11463</v>
      </c>
      <c r="C4223" s="26" t="s">
        <v>3997</v>
      </c>
      <c r="D4223" s="26" t="s">
        <v>4008</v>
      </c>
      <c r="E4223" s="26" t="s">
        <v>11464</v>
      </c>
      <c r="F4223" s="48"/>
    </row>
    <row r="4224" ht="60" spans="1:6">
      <c r="A4224" s="26">
        <v>39395</v>
      </c>
      <c r="B4224" s="25" t="s">
        <v>11465</v>
      </c>
      <c r="C4224" s="26" t="s">
        <v>3997</v>
      </c>
      <c r="D4224" s="26" t="s">
        <v>4008</v>
      </c>
      <c r="E4224" s="26" t="s">
        <v>11466</v>
      </c>
      <c r="F4224" s="49"/>
    </row>
    <row r="4225" ht="45" spans="1:6">
      <c r="A4225" s="26">
        <v>14618</v>
      </c>
      <c r="B4225" s="25" t="s">
        <v>11467</v>
      </c>
      <c r="C4225" s="26" t="s">
        <v>3997</v>
      </c>
      <c r="D4225" s="26" t="s">
        <v>3998</v>
      </c>
      <c r="E4225" s="26" t="s">
        <v>11468</v>
      </c>
      <c r="F4225" s="48"/>
    </row>
    <row r="4226" ht="60" spans="1:6">
      <c r="A4226" s="26">
        <v>40269</v>
      </c>
      <c r="B4226" s="25" t="s">
        <v>11469</v>
      </c>
      <c r="C4226" s="26" t="s">
        <v>3997</v>
      </c>
      <c r="D4226" s="26" t="s">
        <v>3998</v>
      </c>
      <c r="E4226" s="26" t="s">
        <v>11470</v>
      </c>
      <c r="F4226" s="49"/>
    </row>
    <row r="4227" spans="1:6">
      <c r="A4227" s="26">
        <v>6110</v>
      </c>
      <c r="B4227" s="25" t="s">
        <v>11471</v>
      </c>
      <c r="C4227" s="26" t="s">
        <v>4011</v>
      </c>
      <c r="D4227" s="26" t="s">
        <v>3998</v>
      </c>
      <c r="E4227" s="26" t="s">
        <v>4642</v>
      </c>
      <c r="F4227" s="48"/>
    </row>
    <row r="4228" spans="1:6">
      <c r="A4228" s="26">
        <v>40910</v>
      </c>
      <c r="B4228" s="25" t="s">
        <v>11472</v>
      </c>
      <c r="C4228" s="26" t="s">
        <v>4356</v>
      </c>
      <c r="D4228" s="26" t="s">
        <v>3998</v>
      </c>
      <c r="E4228" s="26" t="s">
        <v>4726</v>
      </c>
      <c r="F4228" s="49"/>
    </row>
    <row r="4229" spans="1:6">
      <c r="A4229" s="26">
        <v>6111</v>
      </c>
      <c r="B4229" s="25" t="s">
        <v>11473</v>
      </c>
      <c r="C4229" s="26" t="s">
        <v>4011</v>
      </c>
      <c r="D4229" s="26" t="s">
        <v>4019</v>
      </c>
      <c r="E4229" s="26" t="s">
        <v>4371</v>
      </c>
      <c r="F4229" s="48"/>
    </row>
    <row r="4230" spans="1:6">
      <c r="A4230" s="26">
        <v>41084</v>
      </c>
      <c r="B4230" s="25" t="s">
        <v>11474</v>
      </c>
      <c r="C4230" s="26" t="s">
        <v>4356</v>
      </c>
      <c r="D4230" s="26" t="s">
        <v>3998</v>
      </c>
      <c r="E4230" s="26" t="s">
        <v>11475</v>
      </c>
      <c r="F4230" s="49"/>
    </row>
    <row r="4231" ht="30" spans="1:6">
      <c r="A4231" s="26">
        <v>25950</v>
      </c>
      <c r="B4231" s="25" t="s">
        <v>11476</v>
      </c>
      <c r="C4231" s="26" t="s">
        <v>4018</v>
      </c>
      <c r="D4231" s="26" t="s">
        <v>3998</v>
      </c>
      <c r="E4231" s="26" t="s">
        <v>11477</v>
      </c>
      <c r="F4231" s="48"/>
    </row>
    <row r="4232" ht="30" spans="1:6">
      <c r="A4232" s="26">
        <v>38637</v>
      </c>
      <c r="B4232" s="25" t="s">
        <v>11478</v>
      </c>
      <c r="C4232" s="26" t="s">
        <v>3997</v>
      </c>
      <c r="D4232" s="26" t="s">
        <v>3998</v>
      </c>
      <c r="E4232" s="26" t="s">
        <v>11479</v>
      </c>
      <c r="F4232" s="49"/>
    </row>
    <row r="4233" ht="30" spans="1:6">
      <c r="A4233" s="26">
        <v>6150</v>
      </c>
      <c r="B4233" s="25" t="s">
        <v>11480</v>
      </c>
      <c r="C4233" s="26" t="s">
        <v>3997</v>
      </c>
      <c r="D4233" s="26" t="s">
        <v>3998</v>
      </c>
      <c r="E4233" s="26" t="s">
        <v>11481</v>
      </c>
      <c r="F4233" s="48"/>
    </row>
    <row r="4234" ht="30" spans="1:6">
      <c r="A4234" s="26">
        <v>6136</v>
      </c>
      <c r="B4234" s="25" t="s">
        <v>11482</v>
      </c>
      <c r="C4234" s="26" t="s">
        <v>3997</v>
      </c>
      <c r="D4234" s="26" t="s">
        <v>4019</v>
      </c>
      <c r="E4234" s="26" t="s">
        <v>11483</v>
      </c>
      <c r="F4234" s="49"/>
    </row>
    <row r="4235" ht="30" spans="1:6">
      <c r="A4235" s="26">
        <v>38638</v>
      </c>
      <c r="B4235" s="25" t="s">
        <v>11484</v>
      </c>
      <c r="C4235" s="26" t="s">
        <v>3997</v>
      </c>
      <c r="D4235" s="26" t="s">
        <v>3998</v>
      </c>
      <c r="E4235" s="26" t="s">
        <v>11485</v>
      </c>
      <c r="F4235" s="48"/>
    </row>
    <row r="4236" ht="30" spans="1:6">
      <c r="A4236" s="26">
        <v>20262</v>
      </c>
      <c r="B4236" s="25" t="s">
        <v>11486</v>
      </c>
      <c r="C4236" s="26" t="s">
        <v>3997</v>
      </c>
      <c r="D4236" s="26" t="s">
        <v>3998</v>
      </c>
      <c r="E4236" s="26" t="s">
        <v>6545</v>
      </c>
      <c r="F4236" s="49"/>
    </row>
    <row r="4237" ht="30" spans="1:6">
      <c r="A4237" s="26">
        <v>6148</v>
      </c>
      <c r="B4237" s="25" t="s">
        <v>11487</v>
      </c>
      <c r="C4237" s="26" t="s">
        <v>3997</v>
      </c>
      <c r="D4237" s="26" t="s">
        <v>4019</v>
      </c>
      <c r="E4237" s="26" t="s">
        <v>11488</v>
      </c>
      <c r="F4237" s="48"/>
    </row>
    <row r="4238" ht="30" spans="1:6">
      <c r="A4238" s="26">
        <v>6145</v>
      </c>
      <c r="B4238" s="25" t="s">
        <v>11489</v>
      </c>
      <c r="C4238" s="26" t="s">
        <v>3997</v>
      </c>
      <c r="D4238" s="26" t="s">
        <v>3998</v>
      </c>
      <c r="E4238" s="26" t="s">
        <v>9498</v>
      </c>
      <c r="F4238" s="49"/>
    </row>
    <row r="4239" ht="30" spans="1:6">
      <c r="A4239" s="26">
        <v>6149</v>
      </c>
      <c r="B4239" s="25" t="s">
        <v>11490</v>
      </c>
      <c r="C4239" s="26" t="s">
        <v>3997</v>
      </c>
      <c r="D4239" s="26" t="s">
        <v>3998</v>
      </c>
      <c r="E4239" s="26" t="s">
        <v>11491</v>
      </c>
      <c r="F4239" s="48"/>
    </row>
    <row r="4240" ht="30" spans="1:6">
      <c r="A4240" s="26">
        <v>6146</v>
      </c>
      <c r="B4240" s="25" t="s">
        <v>11492</v>
      </c>
      <c r="C4240" s="26" t="s">
        <v>3997</v>
      </c>
      <c r="D4240" s="26" t="s">
        <v>3998</v>
      </c>
      <c r="E4240" s="26" t="s">
        <v>11493</v>
      </c>
      <c r="F4240" s="49"/>
    </row>
    <row r="4241" ht="30" spans="1:6">
      <c r="A4241" s="26">
        <v>26026</v>
      </c>
      <c r="B4241" s="25" t="s">
        <v>11494</v>
      </c>
      <c r="C4241" s="26" t="s">
        <v>4118</v>
      </c>
      <c r="D4241" s="26" t="s">
        <v>3998</v>
      </c>
      <c r="E4241" s="26" t="s">
        <v>5003</v>
      </c>
      <c r="F4241" s="48"/>
    </row>
    <row r="4242" spans="1:6">
      <c r="A4242" s="26">
        <v>39961</v>
      </c>
      <c r="B4242" s="25" t="s">
        <v>11495</v>
      </c>
      <c r="C4242" s="26" t="s">
        <v>3997</v>
      </c>
      <c r="D4242" s="26" t="s">
        <v>3998</v>
      </c>
      <c r="E4242" s="26" t="s">
        <v>4782</v>
      </c>
      <c r="F4242" s="49"/>
    </row>
    <row r="4243" ht="75" spans="1:6">
      <c r="A4243" s="26">
        <v>42462</v>
      </c>
      <c r="B4243" s="25" t="s">
        <v>11496</v>
      </c>
      <c r="C4243" s="26" t="s">
        <v>3997</v>
      </c>
      <c r="D4243" s="26" t="s">
        <v>4008</v>
      </c>
      <c r="E4243" s="26" t="s">
        <v>11497</v>
      </c>
      <c r="F4243" s="48"/>
    </row>
    <row r="4244" ht="75" spans="1:6">
      <c r="A4244" s="26">
        <v>42463</v>
      </c>
      <c r="B4244" s="25" t="s">
        <v>11498</v>
      </c>
      <c r="C4244" s="26" t="s">
        <v>3997</v>
      </c>
      <c r="D4244" s="26" t="s">
        <v>4008</v>
      </c>
      <c r="E4244" s="26" t="s">
        <v>11499</v>
      </c>
      <c r="F4244" s="49"/>
    </row>
    <row r="4245" ht="75" spans="1:6">
      <c r="A4245" s="26">
        <v>42464</v>
      </c>
      <c r="B4245" s="25" t="s">
        <v>11500</v>
      </c>
      <c r="C4245" s="26" t="s">
        <v>3997</v>
      </c>
      <c r="D4245" s="26" t="s">
        <v>4008</v>
      </c>
      <c r="E4245" s="26" t="s">
        <v>11501</v>
      </c>
      <c r="F4245" s="48"/>
    </row>
    <row r="4246" ht="30" spans="1:6">
      <c r="A4246" s="26">
        <v>38061</v>
      </c>
      <c r="B4246" s="25" t="s">
        <v>11502</v>
      </c>
      <c r="C4246" s="26" t="s">
        <v>3997</v>
      </c>
      <c r="D4246" s="26" t="s">
        <v>3998</v>
      </c>
      <c r="E4246" s="26" t="s">
        <v>11503</v>
      </c>
      <c r="F4246" s="49"/>
    </row>
    <row r="4247" spans="1:6">
      <c r="A4247" s="26">
        <v>20250</v>
      </c>
      <c r="B4247" s="25" t="s">
        <v>11504</v>
      </c>
      <c r="C4247" s="26" t="s">
        <v>4118</v>
      </c>
      <c r="D4247" s="26" t="s">
        <v>4008</v>
      </c>
      <c r="E4247" s="26" t="s">
        <v>9269</v>
      </c>
      <c r="F4247" s="48"/>
    </row>
    <row r="4248" ht="120" spans="1:6">
      <c r="A4248" s="26">
        <v>39965</v>
      </c>
      <c r="B4248" s="25" t="s">
        <v>11505</v>
      </c>
      <c r="C4248" s="26" t="s">
        <v>4007</v>
      </c>
      <c r="D4248" s="26" t="s">
        <v>4008</v>
      </c>
      <c r="E4248" s="26" t="s">
        <v>11506</v>
      </c>
      <c r="F4248" s="49"/>
    </row>
    <row r="4249" ht="135" spans="1:6">
      <c r="A4249" s="26">
        <v>39964</v>
      </c>
      <c r="B4249" s="25" t="s">
        <v>11507</v>
      </c>
      <c r="C4249" s="26" t="s">
        <v>4007</v>
      </c>
      <c r="D4249" s="26" t="s">
        <v>4008</v>
      </c>
      <c r="E4249" s="26" t="s">
        <v>11508</v>
      </c>
      <c r="F4249" s="48"/>
    </row>
    <row r="4250" spans="1:6">
      <c r="A4250" s="26">
        <v>7</v>
      </c>
      <c r="B4250" s="25" t="s">
        <v>11509</v>
      </c>
      <c r="C4250" s="26" t="s">
        <v>4118</v>
      </c>
      <c r="D4250" s="26" t="s">
        <v>4008</v>
      </c>
      <c r="E4250" s="26" t="s">
        <v>5718</v>
      </c>
      <c r="F4250" s="49"/>
    </row>
    <row r="4251" spans="1:6">
      <c r="A4251" s="26">
        <v>13388</v>
      </c>
      <c r="B4251" s="25" t="s">
        <v>11510</v>
      </c>
      <c r="C4251" s="26" t="s">
        <v>4118</v>
      </c>
      <c r="D4251" s="26" t="s">
        <v>3998</v>
      </c>
      <c r="E4251" s="26" t="s">
        <v>11511</v>
      </c>
      <c r="F4251" s="48"/>
    </row>
    <row r="4252" ht="30" spans="1:6">
      <c r="A4252" s="26">
        <v>39914</v>
      </c>
      <c r="B4252" s="25" t="s">
        <v>11512</v>
      </c>
      <c r="C4252" s="26" t="s">
        <v>4118</v>
      </c>
      <c r="D4252" s="26" t="s">
        <v>4008</v>
      </c>
      <c r="E4252" s="26" t="s">
        <v>11513</v>
      </c>
      <c r="F4252" s="49"/>
    </row>
    <row r="4253" ht="45" spans="1:6">
      <c r="A4253" s="26">
        <v>12732</v>
      </c>
      <c r="B4253" s="25" t="s">
        <v>11514</v>
      </c>
      <c r="C4253" s="26" t="s">
        <v>3997</v>
      </c>
      <c r="D4253" s="26" t="s">
        <v>4008</v>
      </c>
      <c r="E4253" s="26" t="s">
        <v>11515</v>
      </c>
      <c r="F4253" s="48"/>
    </row>
    <row r="4254" spans="1:6">
      <c r="A4254" s="26">
        <v>6160</v>
      </c>
      <c r="B4254" s="25" t="s">
        <v>11516</v>
      </c>
      <c r="C4254" s="26" t="s">
        <v>4011</v>
      </c>
      <c r="D4254" s="26" t="s">
        <v>4019</v>
      </c>
      <c r="E4254" s="26" t="s">
        <v>11517</v>
      </c>
      <c r="F4254" s="49"/>
    </row>
    <row r="4255" spans="1:6">
      <c r="A4255" s="26">
        <v>41087</v>
      </c>
      <c r="B4255" s="25" t="s">
        <v>11518</v>
      </c>
      <c r="C4255" s="26" t="s">
        <v>4356</v>
      </c>
      <c r="D4255" s="26" t="s">
        <v>3998</v>
      </c>
      <c r="E4255" s="26" t="s">
        <v>11519</v>
      </c>
      <c r="F4255" s="48"/>
    </row>
    <row r="4256" ht="30" spans="1:6">
      <c r="A4256" s="26">
        <v>6166</v>
      </c>
      <c r="B4256" s="25" t="s">
        <v>11520</v>
      </c>
      <c r="C4256" s="26" t="s">
        <v>4011</v>
      </c>
      <c r="D4256" s="26" t="s">
        <v>3998</v>
      </c>
      <c r="E4256" s="26" t="s">
        <v>6743</v>
      </c>
      <c r="F4256" s="49"/>
    </row>
    <row r="4257" ht="30" spans="1:6">
      <c r="A4257" s="26">
        <v>41088</v>
      </c>
      <c r="B4257" s="25" t="s">
        <v>11521</v>
      </c>
      <c r="C4257" s="26" t="s">
        <v>4356</v>
      </c>
      <c r="D4257" s="26" t="s">
        <v>3998</v>
      </c>
      <c r="E4257" s="26" t="s">
        <v>11522</v>
      </c>
      <c r="F4257" s="48"/>
    </row>
    <row r="4258" ht="60" spans="1:6">
      <c r="A4258" s="26">
        <v>20232</v>
      </c>
      <c r="B4258" s="25" t="s">
        <v>11523</v>
      </c>
      <c r="C4258" s="26" t="s">
        <v>4111</v>
      </c>
      <c r="D4258" s="26" t="s">
        <v>3998</v>
      </c>
      <c r="E4258" s="26" t="s">
        <v>9148</v>
      </c>
      <c r="F4258" s="49"/>
    </row>
    <row r="4259" ht="30" spans="1:6">
      <c r="A4259" s="26">
        <v>10856</v>
      </c>
      <c r="B4259" s="25" t="s">
        <v>11524</v>
      </c>
      <c r="C4259" s="26" t="s">
        <v>4111</v>
      </c>
      <c r="D4259" s="26" t="s">
        <v>4008</v>
      </c>
      <c r="E4259" s="26" t="s">
        <v>11525</v>
      </c>
      <c r="F4259" s="48"/>
    </row>
    <row r="4260" ht="45" spans="1:6">
      <c r="A4260" s="26">
        <v>4828</v>
      </c>
      <c r="B4260" s="25" t="s">
        <v>11526</v>
      </c>
      <c r="C4260" s="26" t="s">
        <v>4111</v>
      </c>
      <c r="D4260" s="26" t="s">
        <v>4008</v>
      </c>
      <c r="E4260" s="26" t="s">
        <v>11527</v>
      </c>
      <c r="F4260" s="49"/>
    </row>
    <row r="4261" ht="30" spans="1:6">
      <c r="A4261" s="26">
        <v>20249</v>
      </c>
      <c r="B4261" s="25" t="s">
        <v>11528</v>
      </c>
      <c r="C4261" s="26" t="s">
        <v>4111</v>
      </c>
      <c r="D4261" s="26" t="s">
        <v>4008</v>
      </c>
      <c r="E4261" s="26" t="s">
        <v>11529</v>
      </c>
      <c r="F4261" s="48"/>
    </row>
    <row r="4262" ht="30" spans="1:6">
      <c r="A4262" s="26">
        <v>11609</v>
      </c>
      <c r="B4262" s="25" t="s">
        <v>11530</v>
      </c>
      <c r="C4262" s="26" t="s">
        <v>4121</v>
      </c>
      <c r="D4262" s="26" t="s">
        <v>3998</v>
      </c>
      <c r="E4262" s="26" t="s">
        <v>11531</v>
      </c>
      <c r="F4262" s="49"/>
    </row>
    <row r="4263" ht="30" spans="1:6">
      <c r="A4263" s="26">
        <v>20083</v>
      </c>
      <c r="B4263" s="25" t="s">
        <v>11532</v>
      </c>
      <c r="C4263" s="26" t="s">
        <v>3997</v>
      </c>
      <c r="D4263" s="26" t="s">
        <v>3998</v>
      </c>
      <c r="E4263" s="26" t="s">
        <v>11533</v>
      </c>
      <c r="F4263" s="48"/>
    </row>
    <row r="4264" ht="30" spans="1:6">
      <c r="A4264" s="26">
        <v>20082</v>
      </c>
      <c r="B4264" s="25" t="s">
        <v>11534</v>
      </c>
      <c r="C4264" s="26" t="s">
        <v>3997</v>
      </c>
      <c r="D4264" s="26" t="s">
        <v>3998</v>
      </c>
      <c r="E4264" s="26" t="s">
        <v>11535</v>
      </c>
      <c r="F4264" s="49"/>
    </row>
    <row r="4265" spans="1:6">
      <c r="A4265" s="26">
        <v>5318</v>
      </c>
      <c r="B4265" s="25" t="s">
        <v>11536</v>
      </c>
      <c r="C4265" s="26" t="s">
        <v>4121</v>
      </c>
      <c r="D4265" s="26" t="s">
        <v>4019</v>
      </c>
      <c r="E4265" s="26" t="s">
        <v>8355</v>
      </c>
      <c r="F4265" s="48"/>
    </row>
    <row r="4266" ht="30" spans="1:6">
      <c r="A4266" s="26">
        <v>10691</v>
      </c>
      <c r="B4266" s="25" t="s">
        <v>11537</v>
      </c>
      <c r="C4266" s="26" t="s">
        <v>4121</v>
      </c>
      <c r="D4266" s="26" t="s">
        <v>3998</v>
      </c>
      <c r="E4266" s="26" t="s">
        <v>11538</v>
      </c>
      <c r="F4266" s="49"/>
    </row>
    <row r="4267" ht="30" spans="1:6">
      <c r="A4267" s="26">
        <v>12295</v>
      </c>
      <c r="B4267" s="25" t="s">
        <v>11539</v>
      </c>
      <c r="C4267" s="26" t="s">
        <v>3997</v>
      </c>
      <c r="D4267" s="26" t="s">
        <v>3998</v>
      </c>
      <c r="E4267" s="26" t="s">
        <v>7701</v>
      </c>
      <c r="F4267" s="48"/>
    </row>
    <row r="4268" ht="30" spans="1:6">
      <c r="A4268" s="26">
        <v>12296</v>
      </c>
      <c r="B4268" s="25" t="s">
        <v>11540</v>
      </c>
      <c r="C4268" s="26" t="s">
        <v>3997</v>
      </c>
      <c r="D4268" s="26" t="s">
        <v>3998</v>
      </c>
      <c r="E4268" s="26" t="s">
        <v>6979</v>
      </c>
      <c r="F4268" s="49"/>
    </row>
    <row r="4269" ht="30" spans="1:6">
      <c r="A4269" s="26">
        <v>12294</v>
      </c>
      <c r="B4269" s="25" t="s">
        <v>11541</v>
      </c>
      <c r="C4269" s="26" t="s">
        <v>3997</v>
      </c>
      <c r="D4269" s="26" t="s">
        <v>3998</v>
      </c>
      <c r="E4269" s="26" t="s">
        <v>11542</v>
      </c>
      <c r="F4269" s="48"/>
    </row>
    <row r="4270" ht="30" spans="1:6">
      <c r="A4270" s="26">
        <v>14543</v>
      </c>
      <c r="B4270" s="25" t="s">
        <v>11543</v>
      </c>
      <c r="C4270" s="26" t="s">
        <v>3997</v>
      </c>
      <c r="D4270" s="26" t="s">
        <v>3998</v>
      </c>
      <c r="E4270" s="26" t="s">
        <v>6176</v>
      </c>
      <c r="F4270" s="49"/>
    </row>
    <row r="4271" ht="30" spans="1:6">
      <c r="A4271" s="26">
        <v>13329</v>
      </c>
      <c r="B4271" s="25" t="s">
        <v>11544</v>
      </c>
      <c r="C4271" s="26" t="s">
        <v>3997</v>
      </c>
      <c r="D4271" s="26" t="s">
        <v>4019</v>
      </c>
      <c r="E4271" s="26" t="s">
        <v>9625</v>
      </c>
      <c r="F4271" s="48"/>
    </row>
    <row r="4272" ht="45" spans="1:6">
      <c r="A4272" s="26">
        <v>21044</v>
      </c>
      <c r="B4272" s="25" t="s">
        <v>11545</v>
      </c>
      <c r="C4272" s="26" t="s">
        <v>3997</v>
      </c>
      <c r="D4272" s="26" t="s">
        <v>3998</v>
      </c>
      <c r="E4272" s="26" t="s">
        <v>7435</v>
      </c>
      <c r="F4272" s="49"/>
    </row>
    <row r="4273" ht="45" spans="1:6">
      <c r="A4273" s="26">
        <v>21045</v>
      </c>
      <c r="B4273" s="25" t="s">
        <v>11546</v>
      </c>
      <c r="C4273" s="26" t="s">
        <v>3997</v>
      </c>
      <c r="D4273" s="26" t="s">
        <v>3998</v>
      </c>
      <c r="E4273" s="26" t="s">
        <v>11547</v>
      </c>
      <c r="F4273" s="48"/>
    </row>
    <row r="4274" ht="45" spans="1:6">
      <c r="A4274" s="26">
        <v>21040</v>
      </c>
      <c r="B4274" s="25" t="s">
        <v>11548</v>
      </c>
      <c r="C4274" s="26" t="s">
        <v>3997</v>
      </c>
      <c r="D4274" s="26" t="s">
        <v>4019</v>
      </c>
      <c r="E4274" s="26" t="s">
        <v>4350</v>
      </c>
      <c r="F4274" s="49"/>
    </row>
    <row r="4275" ht="45" spans="1:6">
      <c r="A4275" s="26">
        <v>21041</v>
      </c>
      <c r="B4275" s="25" t="s">
        <v>11549</v>
      </c>
      <c r="C4275" s="26" t="s">
        <v>3997</v>
      </c>
      <c r="D4275" s="26" t="s">
        <v>3998</v>
      </c>
      <c r="E4275" s="26" t="s">
        <v>11550</v>
      </c>
      <c r="F4275" s="48"/>
    </row>
    <row r="4276" ht="45" spans="1:6">
      <c r="A4276" s="26">
        <v>21047</v>
      </c>
      <c r="B4276" s="25" t="s">
        <v>11551</v>
      </c>
      <c r="C4276" s="26" t="s">
        <v>3997</v>
      </c>
      <c r="D4276" s="26" t="s">
        <v>3998</v>
      </c>
      <c r="E4276" s="26" t="s">
        <v>11552</v>
      </c>
      <c r="F4276" s="49"/>
    </row>
    <row r="4277" ht="45" spans="1:6">
      <c r="A4277" s="26">
        <v>21043</v>
      </c>
      <c r="B4277" s="25" t="s">
        <v>11553</v>
      </c>
      <c r="C4277" s="26" t="s">
        <v>3997</v>
      </c>
      <c r="D4277" s="26" t="s">
        <v>3998</v>
      </c>
      <c r="E4277" s="26" t="s">
        <v>11554</v>
      </c>
      <c r="F4277" s="48"/>
    </row>
    <row r="4278" ht="45" spans="1:6">
      <c r="A4278" s="26">
        <v>21042</v>
      </c>
      <c r="B4278" s="25" t="s">
        <v>11555</v>
      </c>
      <c r="C4278" s="26" t="s">
        <v>3997</v>
      </c>
      <c r="D4278" s="26" t="s">
        <v>3998</v>
      </c>
      <c r="E4278" s="26" t="s">
        <v>11556</v>
      </c>
      <c r="F4278" s="49"/>
    </row>
    <row r="4279" ht="30" spans="1:6">
      <c r="A4279" s="26">
        <v>11895</v>
      </c>
      <c r="B4279" s="25" t="s">
        <v>11557</v>
      </c>
      <c r="C4279" s="26" t="s">
        <v>3997</v>
      </c>
      <c r="D4279" s="26" t="s">
        <v>4008</v>
      </c>
      <c r="E4279" s="26" t="s">
        <v>11558</v>
      </c>
      <c r="F4279" s="48"/>
    </row>
    <row r="4280" ht="30" spans="1:6">
      <c r="A4280" s="26">
        <v>11896</v>
      </c>
      <c r="B4280" s="25" t="s">
        <v>11559</v>
      </c>
      <c r="C4280" s="26" t="s">
        <v>3997</v>
      </c>
      <c r="D4280" s="26" t="s">
        <v>4008</v>
      </c>
      <c r="E4280" s="26" t="s">
        <v>11560</v>
      </c>
      <c r="F4280" s="49"/>
    </row>
    <row r="4281" ht="30" spans="1:6">
      <c r="A4281" s="26">
        <v>11897</v>
      </c>
      <c r="B4281" s="25" t="s">
        <v>11561</v>
      </c>
      <c r="C4281" s="26" t="s">
        <v>3997</v>
      </c>
      <c r="D4281" s="26" t="s">
        <v>4008</v>
      </c>
      <c r="E4281" s="26" t="s">
        <v>11562</v>
      </c>
      <c r="F4281" s="48"/>
    </row>
    <row r="4282" ht="30" spans="1:6">
      <c r="A4282" s="26">
        <v>11898</v>
      </c>
      <c r="B4282" s="25" t="s">
        <v>11563</v>
      </c>
      <c r="C4282" s="26" t="s">
        <v>3997</v>
      </c>
      <c r="D4282" s="26" t="s">
        <v>4008</v>
      </c>
      <c r="E4282" s="26" t="s">
        <v>11564</v>
      </c>
      <c r="F4282" s="49"/>
    </row>
    <row r="4283" ht="30" spans="1:6">
      <c r="A4283" s="26">
        <v>3282</v>
      </c>
      <c r="B4283" s="25" t="s">
        <v>11565</v>
      </c>
      <c r="C4283" s="26" t="s">
        <v>3997</v>
      </c>
      <c r="D4283" s="26" t="s">
        <v>4008</v>
      </c>
      <c r="E4283" s="26" t="s">
        <v>11566</v>
      </c>
      <c r="F4283" s="48"/>
    </row>
    <row r="4284" ht="30" spans="1:6">
      <c r="A4284" s="26">
        <v>11899</v>
      </c>
      <c r="B4284" s="25" t="s">
        <v>11567</v>
      </c>
      <c r="C4284" s="26" t="s">
        <v>3997</v>
      </c>
      <c r="D4284" s="26" t="s">
        <v>4008</v>
      </c>
      <c r="E4284" s="26" t="s">
        <v>11568</v>
      </c>
      <c r="F4284" s="49"/>
    </row>
    <row r="4285" ht="30" spans="1:6">
      <c r="A4285" s="26">
        <v>11900</v>
      </c>
      <c r="B4285" s="25" t="s">
        <v>11569</v>
      </c>
      <c r="C4285" s="26" t="s">
        <v>3997</v>
      </c>
      <c r="D4285" s="26" t="s">
        <v>4008</v>
      </c>
      <c r="E4285" s="26" t="s">
        <v>11570</v>
      </c>
      <c r="F4285" s="48"/>
    </row>
    <row r="4286" spans="1:6">
      <c r="A4286" s="26">
        <v>14149</v>
      </c>
      <c r="B4286" s="25" t="s">
        <v>11571</v>
      </c>
      <c r="C4286" s="26" t="s">
        <v>8126</v>
      </c>
      <c r="D4286" s="26" t="s">
        <v>4008</v>
      </c>
      <c r="E4286" s="26" t="s">
        <v>11572</v>
      </c>
      <c r="F4286" s="49"/>
    </row>
    <row r="4287" ht="60" spans="1:6">
      <c r="A4287" s="26">
        <v>38099</v>
      </c>
      <c r="B4287" s="25" t="s">
        <v>11573</v>
      </c>
      <c r="C4287" s="26" t="s">
        <v>3997</v>
      </c>
      <c r="D4287" s="26" t="s">
        <v>3998</v>
      </c>
      <c r="E4287" s="26" t="s">
        <v>4046</v>
      </c>
      <c r="F4287" s="48"/>
    </row>
    <row r="4288" ht="60" spans="1:6">
      <c r="A4288" s="26">
        <v>38100</v>
      </c>
      <c r="B4288" s="25" t="s">
        <v>11574</v>
      </c>
      <c r="C4288" s="26" t="s">
        <v>3997</v>
      </c>
      <c r="D4288" s="26" t="s">
        <v>3998</v>
      </c>
      <c r="E4288" s="26" t="s">
        <v>6857</v>
      </c>
      <c r="F4288" s="49"/>
    </row>
    <row r="4289" ht="45" spans="1:6">
      <c r="A4289" s="26">
        <v>20061</v>
      </c>
      <c r="B4289" s="25" t="s">
        <v>11575</v>
      </c>
      <c r="C4289" s="26" t="s">
        <v>3997</v>
      </c>
      <c r="D4289" s="26" t="s">
        <v>4008</v>
      </c>
      <c r="E4289" s="26" t="s">
        <v>7780</v>
      </c>
      <c r="F4289" s="48"/>
    </row>
    <row r="4290" ht="45" spans="1:6">
      <c r="A4290" s="26">
        <v>7576</v>
      </c>
      <c r="B4290" s="25" t="s">
        <v>11576</v>
      </c>
      <c r="C4290" s="26" t="s">
        <v>3997</v>
      </c>
      <c r="D4290" s="26" t="s">
        <v>4008</v>
      </c>
      <c r="E4290" s="26" t="s">
        <v>11577</v>
      </c>
      <c r="F4290" s="49"/>
    </row>
    <row r="4291" ht="30" spans="1:6">
      <c r="A4291" s="26">
        <v>3384</v>
      </c>
      <c r="B4291" s="25" t="s">
        <v>11578</v>
      </c>
      <c r="C4291" s="26" t="s">
        <v>3997</v>
      </c>
      <c r="D4291" s="26" t="s">
        <v>3998</v>
      </c>
      <c r="E4291" s="26" t="s">
        <v>6710</v>
      </c>
      <c r="F4291" s="48"/>
    </row>
    <row r="4292" ht="45" spans="1:6">
      <c r="A4292" s="26">
        <v>7572</v>
      </c>
      <c r="B4292" s="25" t="s">
        <v>11579</v>
      </c>
      <c r="C4292" s="26" t="s">
        <v>3997</v>
      </c>
      <c r="D4292" s="26" t="s">
        <v>3998</v>
      </c>
      <c r="E4292" s="26" t="s">
        <v>4477</v>
      </c>
      <c r="F4292" s="49"/>
    </row>
    <row r="4293" ht="45" spans="1:6">
      <c r="A4293" s="26">
        <v>3396</v>
      </c>
      <c r="B4293" s="25" t="s">
        <v>11580</v>
      </c>
      <c r="C4293" s="26" t="s">
        <v>3997</v>
      </c>
      <c r="D4293" s="26" t="s">
        <v>3998</v>
      </c>
      <c r="E4293" s="26" t="s">
        <v>11581</v>
      </c>
      <c r="F4293" s="48"/>
    </row>
    <row r="4294" ht="45" spans="1:6">
      <c r="A4294" s="26">
        <v>37590</v>
      </c>
      <c r="B4294" s="25" t="s">
        <v>11582</v>
      </c>
      <c r="C4294" s="26" t="s">
        <v>3997</v>
      </c>
      <c r="D4294" s="26" t="s">
        <v>3998</v>
      </c>
      <c r="E4294" s="26" t="s">
        <v>9148</v>
      </c>
      <c r="F4294" s="49"/>
    </row>
    <row r="4295" ht="45" spans="1:6">
      <c r="A4295" s="26">
        <v>37591</v>
      </c>
      <c r="B4295" s="25" t="s">
        <v>11583</v>
      </c>
      <c r="C4295" s="26" t="s">
        <v>3997</v>
      </c>
      <c r="D4295" s="26" t="s">
        <v>3998</v>
      </c>
      <c r="E4295" s="26" t="s">
        <v>11584</v>
      </c>
      <c r="F4295" s="48"/>
    </row>
    <row r="4296" ht="45" spans="1:6">
      <c r="A4296" s="26">
        <v>12626</v>
      </c>
      <c r="B4296" s="25" t="s">
        <v>11585</v>
      </c>
      <c r="C4296" s="26" t="s">
        <v>3997</v>
      </c>
      <c r="D4296" s="26" t="s">
        <v>4008</v>
      </c>
      <c r="E4296" s="26" t="s">
        <v>10182</v>
      </c>
      <c r="F4296" s="49"/>
    </row>
    <row r="4297" ht="30" spans="1:6">
      <c r="A4297" s="26">
        <v>11033</v>
      </c>
      <c r="B4297" s="25" t="s">
        <v>11586</v>
      </c>
      <c r="C4297" s="26" t="s">
        <v>3997</v>
      </c>
      <c r="D4297" s="26" t="s">
        <v>3998</v>
      </c>
      <c r="E4297" s="26" t="s">
        <v>11587</v>
      </c>
      <c r="F4297" s="48"/>
    </row>
    <row r="4298" ht="30" spans="1:6">
      <c r="A4298" s="26">
        <v>390</v>
      </c>
      <c r="B4298" s="25" t="s">
        <v>11588</v>
      </c>
      <c r="C4298" s="26" t="s">
        <v>3997</v>
      </c>
      <c r="D4298" s="26" t="s">
        <v>3998</v>
      </c>
      <c r="E4298" s="26" t="s">
        <v>7139</v>
      </c>
      <c r="F4298" s="49"/>
    </row>
    <row r="4299" ht="75" spans="1:6">
      <c r="A4299" s="26">
        <v>42465</v>
      </c>
      <c r="B4299" s="25" t="s">
        <v>11589</v>
      </c>
      <c r="C4299" s="26" t="s">
        <v>3997</v>
      </c>
      <c r="D4299" s="26" t="s">
        <v>4008</v>
      </c>
      <c r="E4299" s="26" t="s">
        <v>11590</v>
      </c>
      <c r="F4299" s="48"/>
    </row>
    <row r="4300" ht="45" spans="1:6">
      <c r="A4300" s="26">
        <v>6178</v>
      </c>
      <c r="B4300" s="25" t="s">
        <v>11591</v>
      </c>
      <c r="C4300" s="26" t="s">
        <v>4007</v>
      </c>
      <c r="D4300" s="26" t="s">
        <v>3998</v>
      </c>
      <c r="E4300" s="26" t="s">
        <v>11592</v>
      </c>
      <c r="F4300" s="49"/>
    </row>
    <row r="4301" ht="45" spans="1:6">
      <c r="A4301" s="26">
        <v>6180</v>
      </c>
      <c r="B4301" s="25" t="s">
        <v>11593</v>
      </c>
      <c r="C4301" s="26" t="s">
        <v>4007</v>
      </c>
      <c r="D4301" s="26" t="s">
        <v>4019</v>
      </c>
      <c r="E4301" s="26" t="s">
        <v>11594</v>
      </c>
      <c r="F4301" s="48"/>
    </row>
    <row r="4302" ht="45" spans="1:6">
      <c r="A4302" s="26">
        <v>6182</v>
      </c>
      <c r="B4302" s="25" t="s">
        <v>11595</v>
      </c>
      <c r="C4302" s="26" t="s">
        <v>4007</v>
      </c>
      <c r="D4302" s="26" t="s">
        <v>3998</v>
      </c>
      <c r="E4302" s="26" t="s">
        <v>11596</v>
      </c>
      <c r="F4302" s="49"/>
    </row>
    <row r="4303" ht="45" spans="1:6">
      <c r="A4303" s="26">
        <v>3993</v>
      </c>
      <c r="B4303" s="25" t="s">
        <v>11597</v>
      </c>
      <c r="C4303" s="26" t="s">
        <v>4007</v>
      </c>
      <c r="D4303" s="26" t="s">
        <v>3998</v>
      </c>
      <c r="E4303" s="26" t="s">
        <v>11598</v>
      </c>
      <c r="F4303" s="48"/>
    </row>
    <row r="4304" ht="45" spans="1:6">
      <c r="A4304" s="26">
        <v>3990</v>
      </c>
      <c r="B4304" s="25" t="s">
        <v>11599</v>
      </c>
      <c r="C4304" s="26" t="s">
        <v>4111</v>
      </c>
      <c r="D4304" s="26" t="s">
        <v>3998</v>
      </c>
      <c r="E4304" s="26" t="s">
        <v>11600</v>
      </c>
      <c r="F4304" s="49"/>
    </row>
    <row r="4305" ht="45" spans="1:6">
      <c r="A4305" s="26">
        <v>3992</v>
      </c>
      <c r="B4305" s="25" t="s">
        <v>11601</v>
      </c>
      <c r="C4305" s="26" t="s">
        <v>4111</v>
      </c>
      <c r="D4305" s="26" t="s">
        <v>3998</v>
      </c>
      <c r="E4305" s="26" t="s">
        <v>10182</v>
      </c>
      <c r="F4305" s="48"/>
    </row>
    <row r="4306" ht="30" spans="1:6">
      <c r="A4306" s="26">
        <v>6193</v>
      </c>
      <c r="B4306" s="25" t="s">
        <v>11602</v>
      </c>
      <c r="C4306" s="26" t="s">
        <v>4111</v>
      </c>
      <c r="D4306" s="26" t="s">
        <v>3998</v>
      </c>
      <c r="E4306" s="26" t="s">
        <v>4650</v>
      </c>
      <c r="F4306" s="49"/>
    </row>
    <row r="4307" ht="30" spans="1:6">
      <c r="A4307" s="26">
        <v>6189</v>
      </c>
      <c r="B4307" s="25" t="s">
        <v>11603</v>
      </c>
      <c r="C4307" s="26" t="s">
        <v>4111</v>
      </c>
      <c r="D4307" s="26" t="s">
        <v>3998</v>
      </c>
      <c r="E4307" s="26" t="s">
        <v>11604</v>
      </c>
      <c r="F4307" s="48"/>
    </row>
    <row r="4308" ht="30" spans="1:6">
      <c r="A4308" s="26">
        <v>10567</v>
      </c>
      <c r="B4308" s="25" t="s">
        <v>11605</v>
      </c>
      <c r="C4308" s="26" t="s">
        <v>4111</v>
      </c>
      <c r="D4308" s="26" t="s">
        <v>3998</v>
      </c>
      <c r="E4308" s="26" t="s">
        <v>5632</v>
      </c>
      <c r="F4308" s="49"/>
    </row>
    <row r="4309" ht="30" spans="1:6">
      <c r="A4309" s="26">
        <v>6212</v>
      </c>
      <c r="B4309" s="25" t="s">
        <v>11606</v>
      </c>
      <c r="C4309" s="26" t="s">
        <v>4111</v>
      </c>
      <c r="D4309" s="26" t="s">
        <v>3998</v>
      </c>
      <c r="E4309" s="26" t="s">
        <v>11607</v>
      </c>
      <c r="F4309" s="48"/>
    </row>
    <row r="4310" ht="30" spans="1:6">
      <c r="A4310" s="26">
        <v>6188</v>
      </c>
      <c r="B4310" s="25" t="s">
        <v>11608</v>
      </c>
      <c r="C4310" s="26" t="s">
        <v>4007</v>
      </c>
      <c r="D4310" s="26" t="s">
        <v>3998</v>
      </c>
      <c r="E4310" s="26" t="s">
        <v>7170</v>
      </c>
      <c r="F4310" s="49"/>
    </row>
    <row r="4311" ht="30" spans="1:6">
      <c r="A4311" s="26">
        <v>6214</v>
      </c>
      <c r="B4311" s="25" t="s">
        <v>11609</v>
      </c>
      <c r="C4311" s="26" t="s">
        <v>4007</v>
      </c>
      <c r="D4311" s="26" t="s">
        <v>3998</v>
      </c>
      <c r="E4311" s="26" t="s">
        <v>11610</v>
      </c>
      <c r="F4311" s="48"/>
    </row>
    <row r="4312" ht="45" spans="1:6">
      <c r="A4312" s="26">
        <v>36153</v>
      </c>
      <c r="B4312" s="25" t="s">
        <v>11611</v>
      </c>
      <c r="C4312" s="26" t="s">
        <v>3997</v>
      </c>
      <c r="D4312" s="26" t="s">
        <v>3998</v>
      </c>
      <c r="E4312" s="26" t="s">
        <v>11612</v>
      </c>
      <c r="F4312" s="49"/>
    </row>
    <row r="4313" ht="30" spans="1:6">
      <c r="A4313" s="26">
        <v>10740</v>
      </c>
      <c r="B4313" s="25" t="s">
        <v>11613</v>
      </c>
      <c r="C4313" s="26" t="s">
        <v>3997</v>
      </c>
      <c r="D4313" s="26" t="s">
        <v>3998</v>
      </c>
      <c r="E4313" s="26" t="s">
        <v>11614</v>
      </c>
      <c r="F4313" s="48"/>
    </row>
    <row r="4314" ht="30" spans="1:6">
      <c r="A4314" s="26">
        <v>13914</v>
      </c>
      <c r="B4314" s="25" t="s">
        <v>11615</v>
      </c>
      <c r="C4314" s="26" t="s">
        <v>3997</v>
      </c>
      <c r="D4314" s="26" t="s">
        <v>3998</v>
      </c>
      <c r="E4314" s="26" t="s">
        <v>11616</v>
      </c>
      <c r="F4314" s="49"/>
    </row>
    <row r="4315" ht="30" spans="1:6">
      <c r="A4315" s="26">
        <v>10742</v>
      </c>
      <c r="B4315" s="25" t="s">
        <v>11617</v>
      </c>
      <c r="C4315" s="26" t="s">
        <v>3997</v>
      </c>
      <c r="D4315" s="26" t="s">
        <v>4019</v>
      </c>
      <c r="E4315" s="26" t="s">
        <v>11618</v>
      </c>
      <c r="F4315" s="48"/>
    </row>
    <row r="4316" ht="30" spans="1:6">
      <c r="A4316" s="26">
        <v>38465</v>
      </c>
      <c r="B4316" s="25" t="s">
        <v>11619</v>
      </c>
      <c r="C4316" s="26" t="s">
        <v>3997</v>
      </c>
      <c r="D4316" s="26" t="s">
        <v>3998</v>
      </c>
      <c r="E4316" s="26" t="s">
        <v>11620</v>
      </c>
      <c r="F4316" s="49"/>
    </row>
    <row r="4317" spans="1:6">
      <c r="A4317" s="26">
        <v>7543</v>
      </c>
      <c r="B4317" s="25" t="s">
        <v>11621</v>
      </c>
      <c r="C4317" s="26" t="s">
        <v>3997</v>
      </c>
      <c r="D4317" s="26" t="s">
        <v>3998</v>
      </c>
      <c r="E4317" s="26" t="s">
        <v>11622</v>
      </c>
      <c r="F4317" s="48"/>
    </row>
    <row r="4318" ht="30" spans="1:6">
      <c r="A4318" s="26">
        <v>13255</v>
      </c>
      <c r="B4318" s="25" t="s">
        <v>11623</v>
      </c>
      <c r="C4318" s="26" t="s">
        <v>3997</v>
      </c>
      <c r="D4318" s="26" t="s">
        <v>3998</v>
      </c>
      <c r="E4318" s="26" t="s">
        <v>11624</v>
      </c>
      <c r="F4318" s="49"/>
    </row>
    <row r="4319" ht="30" spans="1:6">
      <c r="A4319" s="26">
        <v>39352</v>
      </c>
      <c r="B4319" s="25" t="s">
        <v>11625</v>
      </c>
      <c r="C4319" s="26" t="s">
        <v>3997</v>
      </c>
      <c r="D4319" s="26" t="s">
        <v>3998</v>
      </c>
      <c r="E4319" s="26" t="s">
        <v>4212</v>
      </c>
      <c r="F4319" s="48"/>
    </row>
    <row r="4320" ht="30" spans="1:6">
      <c r="A4320" s="26">
        <v>39350</v>
      </c>
      <c r="B4320" s="25" t="s">
        <v>11626</v>
      </c>
      <c r="C4320" s="26" t="s">
        <v>3997</v>
      </c>
      <c r="D4320" s="26" t="s">
        <v>3998</v>
      </c>
      <c r="E4320" s="26" t="s">
        <v>5651</v>
      </c>
      <c r="F4320" s="49"/>
    </row>
    <row r="4321" ht="30" spans="1:6">
      <c r="A4321" s="26">
        <v>39346</v>
      </c>
      <c r="B4321" s="25" t="s">
        <v>11627</v>
      </c>
      <c r="C4321" s="26" t="s">
        <v>3997</v>
      </c>
      <c r="D4321" s="26" t="s">
        <v>3998</v>
      </c>
      <c r="E4321" s="26" t="s">
        <v>4212</v>
      </c>
      <c r="F4321" s="48"/>
    </row>
    <row r="4322" ht="30" spans="1:6">
      <c r="A4322" s="26">
        <v>39351</v>
      </c>
      <c r="B4322" s="25" t="s">
        <v>11628</v>
      </c>
      <c r="C4322" s="26" t="s">
        <v>3997</v>
      </c>
      <c r="D4322" s="26" t="s">
        <v>3998</v>
      </c>
      <c r="E4322" s="26" t="s">
        <v>8943</v>
      </c>
      <c r="F4322" s="49"/>
    </row>
    <row r="4323" ht="30" spans="1:6">
      <c r="A4323" s="26">
        <v>38952</v>
      </c>
      <c r="B4323" s="25" t="s">
        <v>11629</v>
      </c>
      <c r="C4323" s="26" t="s">
        <v>3997</v>
      </c>
      <c r="D4323" s="26" t="s">
        <v>4008</v>
      </c>
      <c r="E4323" s="26" t="s">
        <v>8831</v>
      </c>
      <c r="F4323" s="48"/>
    </row>
    <row r="4324" ht="30" spans="1:6">
      <c r="A4324" s="26">
        <v>38953</v>
      </c>
      <c r="B4324" s="25" t="s">
        <v>11630</v>
      </c>
      <c r="C4324" s="26" t="s">
        <v>3997</v>
      </c>
      <c r="D4324" s="26" t="s">
        <v>4008</v>
      </c>
      <c r="E4324" s="26" t="s">
        <v>11631</v>
      </c>
      <c r="F4324" s="49"/>
    </row>
    <row r="4325" ht="30" spans="1:6">
      <c r="A4325" s="26">
        <v>38835</v>
      </c>
      <c r="B4325" s="25" t="s">
        <v>11632</v>
      </c>
      <c r="C4325" s="26" t="s">
        <v>3997</v>
      </c>
      <c r="D4325" s="26" t="s">
        <v>4008</v>
      </c>
      <c r="E4325" s="26" t="s">
        <v>9891</v>
      </c>
      <c r="F4325" s="48"/>
    </row>
    <row r="4326" ht="30" spans="1:6">
      <c r="A4326" s="26">
        <v>38837</v>
      </c>
      <c r="B4326" s="25" t="s">
        <v>11633</v>
      </c>
      <c r="C4326" s="26" t="s">
        <v>3997</v>
      </c>
      <c r="D4326" s="26" t="s">
        <v>4008</v>
      </c>
      <c r="E4326" s="26" t="s">
        <v>6679</v>
      </c>
      <c r="F4326" s="49"/>
    </row>
    <row r="4327" ht="30" spans="1:6">
      <c r="A4327" s="26">
        <v>38836</v>
      </c>
      <c r="B4327" s="25" t="s">
        <v>11634</v>
      </c>
      <c r="C4327" s="26" t="s">
        <v>3997</v>
      </c>
      <c r="D4327" s="26" t="s">
        <v>4008</v>
      </c>
      <c r="E4327" s="26" t="s">
        <v>7186</v>
      </c>
      <c r="F4327" s="48"/>
    </row>
    <row r="4328" ht="45" spans="1:6">
      <c r="A4328" s="26">
        <v>2666</v>
      </c>
      <c r="B4328" s="25" t="s">
        <v>11635</v>
      </c>
      <c r="C4328" s="26" t="s">
        <v>3997</v>
      </c>
      <c r="D4328" s="26" t="s">
        <v>4008</v>
      </c>
      <c r="E4328" s="26" t="s">
        <v>6861</v>
      </c>
      <c r="F4328" s="49"/>
    </row>
    <row r="4329" ht="45" spans="1:6">
      <c r="A4329" s="26">
        <v>2668</v>
      </c>
      <c r="B4329" s="25" t="s">
        <v>11636</v>
      </c>
      <c r="C4329" s="26" t="s">
        <v>3997</v>
      </c>
      <c r="D4329" s="26" t="s">
        <v>4008</v>
      </c>
      <c r="E4329" s="26" t="s">
        <v>7073</v>
      </c>
      <c r="F4329" s="48"/>
    </row>
    <row r="4330" ht="45" spans="1:6">
      <c r="A4330" s="26">
        <v>2664</v>
      </c>
      <c r="B4330" s="25" t="s">
        <v>11637</v>
      </c>
      <c r="C4330" s="26" t="s">
        <v>3997</v>
      </c>
      <c r="D4330" s="26" t="s">
        <v>4008</v>
      </c>
      <c r="E4330" s="26" t="s">
        <v>6749</v>
      </c>
      <c r="F4330" s="49"/>
    </row>
    <row r="4331" ht="45" spans="1:6">
      <c r="A4331" s="26">
        <v>2662</v>
      </c>
      <c r="B4331" s="25" t="s">
        <v>11638</v>
      </c>
      <c r="C4331" s="26" t="s">
        <v>3997</v>
      </c>
      <c r="D4331" s="26" t="s">
        <v>4008</v>
      </c>
      <c r="E4331" s="26" t="s">
        <v>7901</v>
      </c>
      <c r="F4331" s="48"/>
    </row>
    <row r="4332" ht="45" spans="1:6">
      <c r="A4332" s="26">
        <v>20964</v>
      </c>
      <c r="B4332" s="25" t="s">
        <v>11639</v>
      </c>
      <c r="C4332" s="26" t="s">
        <v>3997</v>
      </c>
      <c r="D4332" s="26" t="s">
        <v>4008</v>
      </c>
      <c r="E4332" s="26" t="s">
        <v>11640</v>
      </c>
      <c r="F4332" s="49"/>
    </row>
    <row r="4333" ht="45" spans="1:6">
      <c r="A4333" s="26">
        <v>10905</v>
      </c>
      <c r="B4333" s="25" t="s">
        <v>11641</v>
      </c>
      <c r="C4333" s="26" t="s">
        <v>3997</v>
      </c>
      <c r="D4333" s="26" t="s">
        <v>4008</v>
      </c>
      <c r="E4333" s="26" t="s">
        <v>5350</v>
      </c>
      <c r="F4333" s="48"/>
    </row>
    <row r="4334" ht="30" spans="1:6">
      <c r="A4334" s="26">
        <v>6249</v>
      </c>
      <c r="B4334" s="25" t="s">
        <v>11642</v>
      </c>
      <c r="C4334" s="26" t="s">
        <v>3997</v>
      </c>
      <c r="D4334" s="26" t="s">
        <v>4008</v>
      </c>
      <c r="E4334" s="26" t="s">
        <v>11643</v>
      </c>
      <c r="F4334" s="49"/>
    </row>
    <row r="4335" ht="30" spans="1:6">
      <c r="A4335" s="26">
        <v>6251</v>
      </c>
      <c r="B4335" s="25" t="s">
        <v>11644</v>
      </c>
      <c r="C4335" s="26" t="s">
        <v>3997</v>
      </c>
      <c r="D4335" s="26" t="s">
        <v>4008</v>
      </c>
      <c r="E4335" s="26" t="s">
        <v>11645</v>
      </c>
      <c r="F4335" s="48"/>
    </row>
    <row r="4336" ht="30" spans="1:6">
      <c r="A4336" s="26">
        <v>6252</v>
      </c>
      <c r="B4336" s="25" t="s">
        <v>11646</v>
      </c>
      <c r="C4336" s="26" t="s">
        <v>3997</v>
      </c>
      <c r="D4336" s="26" t="s">
        <v>4008</v>
      </c>
      <c r="E4336" s="26" t="s">
        <v>11647</v>
      </c>
      <c r="F4336" s="49"/>
    </row>
    <row r="4337" ht="30" spans="1:6">
      <c r="A4337" s="26">
        <v>6250</v>
      </c>
      <c r="B4337" s="25" t="s">
        <v>11648</v>
      </c>
      <c r="C4337" s="26" t="s">
        <v>3997</v>
      </c>
      <c r="D4337" s="26" t="s">
        <v>4008</v>
      </c>
      <c r="E4337" s="26" t="s">
        <v>11649</v>
      </c>
      <c r="F4337" s="48"/>
    </row>
    <row r="4338" ht="30" spans="1:6">
      <c r="A4338" s="26">
        <v>11289</v>
      </c>
      <c r="B4338" s="25" t="s">
        <v>11650</v>
      </c>
      <c r="C4338" s="26" t="s">
        <v>3997</v>
      </c>
      <c r="D4338" s="26" t="s">
        <v>4008</v>
      </c>
      <c r="E4338" s="26" t="s">
        <v>11651</v>
      </c>
      <c r="F4338" s="49"/>
    </row>
    <row r="4339" ht="45" spans="1:6">
      <c r="A4339" s="26">
        <v>11241</v>
      </c>
      <c r="B4339" s="25" t="s">
        <v>11652</v>
      </c>
      <c r="C4339" s="26" t="s">
        <v>3997</v>
      </c>
      <c r="D4339" s="26" t="s">
        <v>4008</v>
      </c>
      <c r="E4339" s="26" t="s">
        <v>11653</v>
      </c>
      <c r="F4339" s="48"/>
    </row>
    <row r="4340" ht="45" spans="1:6">
      <c r="A4340" s="26">
        <v>11301</v>
      </c>
      <c r="B4340" s="25" t="s">
        <v>11654</v>
      </c>
      <c r="C4340" s="26" t="s">
        <v>3997</v>
      </c>
      <c r="D4340" s="26" t="s">
        <v>4008</v>
      </c>
      <c r="E4340" s="26" t="s">
        <v>11655</v>
      </c>
      <c r="F4340" s="49"/>
    </row>
    <row r="4341" ht="45" spans="1:6">
      <c r="A4341" s="26">
        <v>21090</v>
      </c>
      <c r="B4341" s="25" t="s">
        <v>11656</v>
      </c>
      <c r="C4341" s="26" t="s">
        <v>3997</v>
      </c>
      <c r="D4341" s="26" t="s">
        <v>4008</v>
      </c>
      <c r="E4341" s="26" t="s">
        <v>11657</v>
      </c>
      <c r="F4341" s="48"/>
    </row>
    <row r="4342" ht="45" spans="1:6">
      <c r="A4342" s="26">
        <v>14112</v>
      </c>
      <c r="B4342" s="25" t="s">
        <v>11658</v>
      </c>
      <c r="C4342" s="26" t="s">
        <v>3997</v>
      </c>
      <c r="D4342" s="26" t="s">
        <v>4008</v>
      </c>
      <c r="E4342" s="26" t="s">
        <v>11659</v>
      </c>
      <c r="F4342" s="49"/>
    </row>
    <row r="4343" ht="45" spans="1:6">
      <c r="A4343" s="26">
        <v>11315</v>
      </c>
      <c r="B4343" s="25" t="s">
        <v>11660</v>
      </c>
      <c r="C4343" s="26" t="s">
        <v>3997</v>
      </c>
      <c r="D4343" s="26" t="s">
        <v>4008</v>
      </c>
      <c r="E4343" s="26" t="s">
        <v>11661</v>
      </c>
      <c r="F4343" s="48"/>
    </row>
    <row r="4344" ht="30" spans="1:6">
      <c r="A4344" s="26">
        <v>11292</v>
      </c>
      <c r="B4344" s="25" t="s">
        <v>11662</v>
      </c>
      <c r="C4344" s="26" t="s">
        <v>3997</v>
      </c>
      <c r="D4344" s="26" t="s">
        <v>4008</v>
      </c>
      <c r="E4344" s="26" t="s">
        <v>11663</v>
      </c>
      <c r="F4344" s="49"/>
    </row>
    <row r="4345" ht="45" spans="1:6">
      <c r="A4345" s="26">
        <v>21071</v>
      </c>
      <c r="B4345" s="25" t="s">
        <v>11664</v>
      </c>
      <c r="C4345" s="26" t="s">
        <v>3997</v>
      </c>
      <c r="D4345" s="26" t="s">
        <v>4008</v>
      </c>
      <c r="E4345" s="26" t="s">
        <v>11665</v>
      </c>
      <c r="F4345" s="48"/>
    </row>
    <row r="4346" ht="45" spans="1:6">
      <c r="A4346" s="26">
        <v>11293</v>
      </c>
      <c r="B4346" s="25" t="s">
        <v>11666</v>
      </c>
      <c r="C4346" s="26" t="s">
        <v>3997</v>
      </c>
      <c r="D4346" s="26" t="s">
        <v>4008</v>
      </c>
      <c r="E4346" s="26" t="s">
        <v>11667</v>
      </c>
      <c r="F4346" s="49"/>
    </row>
    <row r="4347" ht="45" spans="1:6">
      <c r="A4347" s="26">
        <v>11316</v>
      </c>
      <c r="B4347" s="25" t="s">
        <v>11668</v>
      </c>
      <c r="C4347" s="26" t="s">
        <v>3997</v>
      </c>
      <c r="D4347" s="26" t="s">
        <v>4008</v>
      </c>
      <c r="E4347" s="26" t="s">
        <v>11669</v>
      </c>
      <c r="F4347" s="48"/>
    </row>
    <row r="4348" ht="45" spans="1:6">
      <c r="A4348" s="26">
        <v>6243</v>
      </c>
      <c r="B4348" s="25" t="s">
        <v>11670</v>
      </c>
      <c r="C4348" s="26" t="s">
        <v>3997</v>
      </c>
      <c r="D4348" s="26" t="s">
        <v>4008</v>
      </c>
      <c r="E4348" s="26" t="s">
        <v>11671</v>
      </c>
      <c r="F4348" s="49"/>
    </row>
    <row r="4349" ht="45" spans="1:6">
      <c r="A4349" s="26">
        <v>21079</v>
      </c>
      <c r="B4349" s="25" t="s">
        <v>11672</v>
      </c>
      <c r="C4349" s="26" t="s">
        <v>3997</v>
      </c>
      <c r="D4349" s="26" t="s">
        <v>4008</v>
      </c>
      <c r="E4349" s="26" t="s">
        <v>11673</v>
      </c>
      <c r="F4349" s="48"/>
    </row>
    <row r="4350" ht="45" spans="1:6">
      <c r="A4350" s="26">
        <v>6240</v>
      </c>
      <c r="B4350" s="25" t="s">
        <v>11674</v>
      </c>
      <c r="C4350" s="26" t="s">
        <v>3997</v>
      </c>
      <c r="D4350" s="26" t="s">
        <v>4008</v>
      </c>
      <c r="E4350" s="26" t="s">
        <v>11675</v>
      </c>
      <c r="F4350" s="49"/>
    </row>
    <row r="4351" ht="45" spans="1:6">
      <c r="A4351" s="26">
        <v>11296</v>
      </c>
      <c r="B4351" s="25" t="s">
        <v>11676</v>
      </c>
      <c r="C4351" s="26" t="s">
        <v>3997</v>
      </c>
      <c r="D4351" s="26" t="s">
        <v>4008</v>
      </c>
      <c r="E4351" s="26" t="s">
        <v>11677</v>
      </c>
      <c r="F4351" s="48"/>
    </row>
    <row r="4352" ht="30" spans="1:6">
      <c r="A4352" s="26">
        <v>11299</v>
      </c>
      <c r="B4352" s="25" t="s">
        <v>11678</v>
      </c>
      <c r="C4352" s="26" t="s">
        <v>3997</v>
      </c>
      <c r="D4352" s="26" t="s">
        <v>4008</v>
      </c>
      <c r="E4352" s="26" t="s">
        <v>11679</v>
      </c>
      <c r="F4352" s="49"/>
    </row>
    <row r="4353" ht="45" spans="1:6">
      <c r="A4353" s="26">
        <v>11066</v>
      </c>
      <c r="B4353" s="25" t="s">
        <v>11680</v>
      </c>
      <c r="C4353" s="26" t="s">
        <v>3997</v>
      </c>
      <c r="D4353" s="26" t="s">
        <v>3998</v>
      </c>
      <c r="E4353" s="26" t="s">
        <v>9614</v>
      </c>
      <c r="F4353" s="48"/>
    </row>
    <row r="4354" ht="45" spans="1:6">
      <c r="A4354" s="26">
        <v>11065</v>
      </c>
      <c r="B4354" s="25" t="s">
        <v>11681</v>
      </c>
      <c r="C4354" s="26" t="s">
        <v>3997</v>
      </c>
      <c r="D4354" s="26" t="s">
        <v>3998</v>
      </c>
      <c r="E4354" s="26" t="s">
        <v>8921</v>
      </c>
      <c r="F4354" s="49"/>
    </row>
    <row r="4355" ht="30" spans="1:6">
      <c r="A4355" s="26">
        <v>11688</v>
      </c>
      <c r="B4355" s="25" t="s">
        <v>11682</v>
      </c>
      <c r="C4355" s="26" t="s">
        <v>3997</v>
      </c>
      <c r="D4355" s="26" t="s">
        <v>3998</v>
      </c>
      <c r="E4355" s="26" t="s">
        <v>11683</v>
      </c>
      <c r="F4355" s="48"/>
    </row>
    <row r="4356" ht="90" spans="1:6">
      <c r="A4356" s="26">
        <v>37736</v>
      </c>
      <c r="B4356" s="25" t="s">
        <v>11684</v>
      </c>
      <c r="C4356" s="26" t="s">
        <v>3997</v>
      </c>
      <c r="D4356" s="26" t="s">
        <v>4008</v>
      </c>
      <c r="E4356" s="26" t="s">
        <v>11685</v>
      </c>
      <c r="F4356" s="49"/>
    </row>
    <row r="4357" ht="45" spans="1:6">
      <c r="A4357" s="26">
        <v>37739</v>
      </c>
      <c r="B4357" s="25" t="s">
        <v>11686</v>
      </c>
      <c r="C4357" s="26" t="s">
        <v>3997</v>
      </c>
      <c r="D4357" s="26" t="s">
        <v>4008</v>
      </c>
      <c r="E4357" s="26" t="s">
        <v>11687</v>
      </c>
      <c r="F4357" s="48"/>
    </row>
    <row r="4358" ht="45" spans="1:6">
      <c r="A4358" s="26">
        <v>37740</v>
      </c>
      <c r="B4358" s="25" t="s">
        <v>11688</v>
      </c>
      <c r="C4358" s="26" t="s">
        <v>3997</v>
      </c>
      <c r="D4358" s="26" t="s">
        <v>4008</v>
      </c>
      <c r="E4358" s="26" t="s">
        <v>11689</v>
      </c>
      <c r="F4358" s="49"/>
    </row>
    <row r="4359" ht="45" spans="1:6">
      <c r="A4359" s="26">
        <v>37738</v>
      </c>
      <c r="B4359" s="25" t="s">
        <v>11690</v>
      </c>
      <c r="C4359" s="26" t="s">
        <v>3997</v>
      </c>
      <c r="D4359" s="26" t="s">
        <v>4008</v>
      </c>
      <c r="E4359" s="26" t="s">
        <v>11691</v>
      </c>
      <c r="F4359" s="48"/>
    </row>
    <row r="4360" ht="45" spans="1:6">
      <c r="A4360" s="26">
        <v>37737</v>
      </c>
      <c r="B4360" s="25" t="s">
        <v>11692</v>
      </c>
      <c r="C4360" s="26" t="s">
        <v>3997</v>
      </c>
      <c r="D4360" s="26" t="s">
        <v>4008</v>
      </c>
      <c r="E4360" s="26" t="s">
        <v>11693</v>
      </c>
      <c r="F4360" s="49"/>
    </row>
    <row r="4361" ht="30" spans="1:6">
      <c r="A4361" s="26">
        <v>25014</v>
      </c>
      <c r="B4361" s="25" t="s">
        <v>11694</v>
      </c>
      <c r="C4361" s="26" t="s">
        <v>3997</v>
      </c>
      <c r="D4361" s="26" t="s">
        <v>4008</v>
      </c>
      <c r="E4361" s="26" t="s">
        <v>11695</v>
      </c>
      <c r="F4361" s="48"/>
    </row>
    <row r="4362" ht="30" spans="1:6">
      <c r="A4362" s="26">
        <v>25013</v>
      </c>
      <c r="B4362" s="25" t="s">
        <v>11696</v>
      </c>
      <c r="C4362" s="26" t="s">
        <v>3997</v>
      </c>
      <c r="D4362" s="26" t="s">
        <v>4008</v>
      </c>
      <c r="E4362" s="26" t="s">
        <v>11697</v>
      </c>
      <c r="F4362" s="49"/>
    </row>
    <row r="4363" ht="30" spans="1:6">
      <c r="A4363" s="26">
        <v>14405</v>
      </c>
      <c r="B4363" s="25" t="s">
        <v>11698</v>
      </c>
      <c r="C4363" s="26" t="s">
        <v>3997</v>
      </c>
      <c r="D4363" s="26" t="s">
        <v>4008</v>
      </c>
      <c r="E4363" s="26" t="s">
        <v>11699</v>
      </c>
      <c r="F4363" s="48"/>
    </row>
    <row r="4364" ht="45" spans="1:6">
      <c r="A4364" s="26">
        <v>6253</v>
      </c>
      <c r="B4364" s="25" t="s">
        <v>11700</v>
      </c>
      <c r="C4364" s="26" t="s">
        <v>3997</v>
      </c>
      <c r="D4364" s="26" t="s">
        <v>4008</v>
      </c>
      <c r="E4364" s="26" t="s">
        <v>11701</v>
      </c>
      <c r="F4364" s="49"/>
    </row>
    <row r="4365" ht="30" spans="1:6">
      <c r="A4365" s="26">
        <v>36790</v>
      </c>
      <c r="B4365" s="25" t="s">
        <v>11702</v>
      </c>
      <c r="C4365" s="26" t="s">
        <v>3997</v>
      </c>
      <c r="D4365" s="26" t="s">
        <v>3998</v>
      </c>
      <c r="E4365" s="26" t="s">
        <v>7628</v>
      </c>
      <c r="F4365" s="48"/>
    </row>
    <row r="4366" spans="1:6">
      <c r="A4366" s="26">
        <v>20271</v>
      </c>
      <c r="B4366" s="25" t="s">
        <v>11703</v>
      </c>
      <c r="C4366" s="26" t="s">
        <v>3997</v>
      </c>
      <c r="D4366" s="26" t="s">
        <v>3998</v>
      </c>
      <c r="E4366" s="26" t="s">
        <v>11704</v>
      </c>
      <c r="F4366" s="49"/>
    </row>
    <row r="4367" spans="1:6">
      <c r="A4367" s="26">
        <v>10423</v>
      </c>
      <c r="B4367" s="25" t="s">
        <v>11705</v>
      </c>
      <c r="C4367" s="26" t="s">
        <v>3997</v>
      </c>
      <c r="D4367" s="26" t="s">
        <v>3998</v>
      </c>
      <c r="E4367" s="26" t="s">
        <v>11706</v>
      </c>
      <c r="F4367" s="48"/>
    </row>
    <row r="4368" ht="45" spans="1:6">
      <c r="A4368" s="26">
        <v>37589</v>
      </c>
      <c r="B4368" s="25" t="s">
        <v>11707</v>
      </c>
      <c r="C4368" s="26" t="s">
        <v>3997</v>
      </c>
      <c r="D4368" s="26" t="s">
        <v>3998</v>
      </c>
      <c r="E4368" s="26" t="s">
        <v>11708</v>
      </c>
      <c r="F4368" s="49"/>
    </row>
    <row r="4369" ht="45" spans="1:6">
      <c r="A4369" s="26">
        <v>11690</v>
      </c>
      <c r="B4369" s="25" t="s">
        <v>11709</v>
      </c>
      <c r="C4369" s="26" t="s">
        <v>3997</v>
      </c>
      <c r="D4369" s="26" t="s">
        <v>3998</v>
      </c>
      <c r="E4369" s="26" t="s">
        <v>11710</v>
      </c>
      <c r="F4369" s="48"/>
    </row>
    <row r="4370" ht="30" spans="1:6">
      <c r="A4370" s="26">
        <v>20234</v>
      </c>
      <c r="B4370" s="25" t="s">
        <v>11711</v>
      </c>
      <c r="C4370" s="26" t="s">
        <v>3997</v>
      </c>
      <c r="D4370" s="26" t="s">
        <v>3998</v>
      </c>
      <c r="E4370" s="26" t="s">
        <v>11712</v>
      </c>
      <c r="F4370" s="49"/>
    </row>
    <row r="4371" spans="1:6">
      <c r="A4371" s="26">
        <v>4763</v>
      </c>
      <c r="B4371" s="25" t="s">
        <v>11713</v>
      </c>
      <c r="C4371" s="26" t="s">
        <v>4011</v>
      </c>
      <c r="D4371" s="26" t="s">
        <v>3998</v>
      </c>
      <c r="E4371" s="26" t="s">
        <v>11714</v>
      </c>
      <c r="F4371" s="48"/>
    </row>
    <row r="4372" spans="1:6">
      <c r="A4372" s="26">
        <v>41070</v>
      </c>
      <c r="B4372" s="25" t="s">
        <v>11715</v>
      </c>
      <c r="C4372" s="26" t="s">
        <v>4356</v>
      </c>
      <c r="D4372" s="26" t="s">
        <v>3998</v>
      </c>
      <c r="E4372" s="26" t="s">
        <v>11716</v>
      </c>
      <c r="F4372" s="49"/>
    </row>
    <row r="4373" ht="30" spans="1:6">
      <c r="A4373" s="26">
        <v>14583</v>
      </c>
      <c r="B4373" s="25" t="s">
        <v>11717</v>
      </c>
      <c r="C4373" s="26" t="s">
        <v>4018</v>
      </c>
      <c r="D4373" s="26" t="s">
        <v>4008</v>
      </c>
      <c r="E4373" s="26" t="s">
        <v>11718</v>
      </c>
      <c r="F4373" s="48"/>
    </row>
    <row r="4374" ht="30" spans="1:6">
      <c r="A4374" s="26">
        <v>11457</v>
      </c>
      <c r="B4374" s="25" t="s">
        <v>11719</v>
      </c>
      <c r="C4374" s="26" t="s">
        <v>3997</v>
      </c>
      <c r="D4374" s="26" t="s">
        <v>3998</v>
      </c>
      <c r="E4374" s="26" t="s">
        <v>11720</v>
      </c>
      <c r="F4374" s="49"/>
    </row>
    <row r="4375" ht="30" spans="1:6">
      <c r="A4375" s="26">
        <v>21121</v>
      </c>
      <c r="B4375" s="25" t="s">
        <v>11721</v>
      </c>
      <c r="C4375" s="26" t="s">
        <v>3997</v>
      </c>
      <c r="D4375" s="26" t="s">
        <v>3998</v>
      </c>
      <c r="E4375" s="26" t="s">
        <v>4689</v>
      </c>
      <c r="F4375" s="48"/>
    </row>
    <row r="4376" ht="30" spans="1:6">
      <c r="A4376" s="26">
        <v>38010</v>
      </c>
      <c r="B4376" s="25" t="s">
        <v>11722</v>
      </c>
      <c r="C4376" s="26" t="s">
        <v>3997</v>
      </c>
      <c r="D4376" s="26" t="s">
        <v>3998</v>
      </c>
      <c r="E4376" s="26" t="s">
        <v>10530</v>
      </c>
      <c r="F4376" s="49"/>
    </row>
    <row r="4377" ht="30" spans="1:6">
      <c r="A4377" s="26">
        <v>38011</v>
      </c>
      <c r="B4377" s="25" t="s">
        <v>11723</v>
      </c>
      <c r="C4377" s="26" t="s">
        <v>3997</v>
      </c>
      <c r="D4377" s="26" t="s">
        <v>3998</v>
      </c>
      <c r="E4377" s="26" t="s">
        <v>11724</v>
      </c>
      <c r="F4377" s="48"/>
    </row>
    <row r="4378" ht="30" spans="1:6">
      <c r="A4378" s="26">
        <v>38012</v>
      </c>
      <c r="B4378" s="25" t="s">
        <v>11725</v>
      </c>
      <c r="C4378" s="26" t="s">
        <v>3997</v>
      </c>
      <c r="D4378" s="26" t="s">
        <v>3998</v>
      </c>
      <c r="E4378" s="26" t="s">
        <v>7638</v>
      </c>
      <c r="F4378" s="49"/>
    </row>
    <row r="4379" ht="30" spans="1:6">
      <c r="A4379" s="26">
        <v>38013</v>
      </c>
      <c r="B4379" s="25" t="s">
        <v>11726</v>
      </c>
      <c r="C4379" s="26" t="s">
        <v>3997</v>
      </c>
      <c r="D4379" s="26" t="s">
        <v>3998</v>
      </c>
      <c r="E4379" s="26" t="s">
        <v>11727</v>
      </c>
      <c r="F4379" s="48"/>
    </row>
    <row r="4380" ht="30" spans="1:6">
      <c r="A4380" s="26">
        <v>38014</v>
      </c>
      <c r="B4380" s="25" t="s">
        <v>11728</v>
      </c>
      <c r="C4380" s="26" t="s">
        <v>3997</v>
      </c>
      <c r="D4380" s="26" t="s">
        <v>3998</v>
      </c>
      <c r="E4380" s="26" t="s">
        <v>11729</v>
      </c>
      <c r="F4380" s="49"/>
    </row>
    <row r="4381" ht="30" spans="1:6">
      <c r="A4381" s="26">
        <v>38015</v>
      </c>
      <c r="B4381" s="25" t="s">
        <v>11730</v>
      </c>
      <c r="C4381" s="26" t="s">
        <v>3997</v>
      </c>
      <c r="D4381" s="26" t="s">
        <v>3998</v>
      </c>
      <c r="E4381" s="26" t="s">
        <v>11731</v>
      </c>
      <c r="F4381" s="48"/>
    </row>
    <row r="4382" ht="30" spans="1:6">
      <c r="A4382" s="26">
        <v>38016</v>
      </c>
      <c r="B4382" s="25" t="s">
        <v>11732</v>
      </c>
      <c r="C4382" s="26" t="s">
        <v>3997</v>
      </c>
      <c r="D4382" s="26" t="s">
        <v>3998</v>
      </c>
      <c r="E4382" s="26" t="s">
        <v>11733</v>
      </c>
      <c r="F4382" s="49"/>
    </row>
    <row r="4383" ht="30" spans="1:6">
      <c r="A4383" s="26">
        <v>12741</v>
      </c>
      <c r="B4383" s="25" t="s">
        <v>11734</v>
      </c>
      <c r="C4383" s="26" t="s">
        <v>3997</v>
      </c>
      <c r="D4383" s="26" t="s">
        <v>4008</v>
      </c>
      <c r="E4383" s="26" t="s">
        <v>11735</v>
      </c>
      <c r="F4383" s="48"/>
    </row>
    <row r="4384" ht="30" spans="1:6">
      <c r="A4384" s="26">
        <v>12733</v>
      </c>
      <c r="B4384" s="25" t="s">
        <v>11736</v>
      </c>
      <c r="C4384" s="26" t="s">
        <v>3997</v>
      </c>
      <c r="D4384" s="26" t="s">
        <v>4008</v>
      </c>
      <c r="E4384" s="26" t="s">
        <v>8024</v>
      </c>
      <c r="F4384" s="49"/>
    </row>
    <row r="4385" ht="30" spans="1:6">
      <c r="A4385" s="26">
        <v>12734</v>
      </c>
      <c r="B4385" s="25" t="s">
        <v>11737</v>
      </c>
      <c r="C4385" s="26" t="s">
        <v>3997</v>
      </c>
      <c r="D4385" s="26" t="s">
        <v>4008</v>
      </c>
      <c r="E4385" s="26" t="s">
        <v>5665</v>
      </c>
      <c r="F4385" s="48"/>
    </row>
    <row r="4386" ht="30" spans="1:6">
      <c r="A4386" s="26">
        <v>12735</v>
      </c>
      <c r="B4386" s="25" t="s">
        <v>11738</v>
      </c>
      <c r="C4386" s="26" t="s">
        <v>3997</v>
      </c>
      <c r="D4386" s="26" t="s">
        <v>4008</v>
      </c>
      <c r="E4386" s="26" t="s">
        <v>4790</v>
      </c>
      <c r="F4386" s="49"/>
    </row>
    <row r="4387" ht="30" spans="1:6">
      <c r="A4387" s="26">
        <v>12736</v>
      </c>
      <c r="B4387" s="25" t="s">
        <v>11739</v>
      </c>
      <c r="C4387" s="26" t="s">
        <v>3997</v>
      </c>
      <c r="D4387" s="26" t="s">
        <v>4008</v>
      </c>
      <c r="E4387" s="26" t="s">
        <v>5903</v>
      </c>
      <c r="F4387" s="48"/>
    </row>
    <row r="4388" ht="30" spans="1:6">
      <c r="A4388" s="26">
        <v>12737</v>
      </c>
      <c r="B4388" s="25" t="s">
        <v>11740</v>
      </c>
      <c r="C4388" s="26" t="s">
        <v>3997</v>
      </c>
      <c r="D4388" s="26" t="s">
        <v>4008</v>
      </c>
      <c r="E4388" s="26" t="s">
        <v>7820</v>
      </c>
      <c r="F4388" s="49"/>
    </row>
    <row r="4389" ht="30" spans="1:6">
      <c r="A4389" s="26">
        <v>12738</v>
      </c>
      <c r="B4389" s="25" t="s">
        <v>11741</v>
      </c>
      <c r="C4389" s="26" t="s">
        <v>3997</v>
      </c>
      <c r="D4389" s="26" t="s">
        <v>4008</v>
      </c>
      <c r="E4389" s="26" t="s">
        <v>11742</v>
      </c>
      <c r="F4389" s="48"/>
    </row>
    <row r="4390" ht="30" spans="1:6">
      <c r="A4390" s="26">
        <v>12739</v>
      </c>
      <c r="B4390" s="25" t="s">
        <v>11743</v>
      </c>
      <c r="C4390" s="26" t="s">
        <v>3997</v>
      </c>
      <c r="D4390" s="26" t="s">
        <v>4008</v>
      </c>
      <c r="E4390" s="26" t="s">
        <v>11744</v>
      </c>
      <c r="F4390" s="49"/>
    </row>
    <row r="4391" ht="30" spans="1:6">
      <c r="A4391" s="26">
        <v>12740</v>
      </c>
      <c r="B4391" s="25" t="s">
        <v>11745</v>
      </c>
      <c r="C4391" s="26" t="s">
        <v>3997</v>
      </c>
      <c r="D4391" s="26" t="s">
        <v>4008</v>
      </c>
      <c r="E4391" s="26" t="s">
        <v>11746</v>
      </c>
      <c r="F4391" s="48"/>
    </row>
    <row r="4392" spans="1:6">
      <c r="A4392" s="26">
        <v>6297</v>
      </c>
      <c r="B4392" s="25" t="s">
        <v>11747</v>
      </c>
      <c r="C4392" s="26" t="s">
        <v>3997</v>
      </c>
      <c r="D4392" s="26" t="s">
        <v>3998</v>
      </c>
      <c r="E4392" s="26" t="s">
        <v>11748</v>
      </c>
      <c r="F4392" s="49"/>
    </row>
    <row r="4393" spans="1:6">
      <c r="A4393" s="26">
        <v>6296</v>
      </c>
      <c r="B4393" s="25" t="s">
        <v>11749</v>
      </c>
      <c r="C4393" s="26" t="s">
        <v>3997</v>
      </c>
      <c r="D4393" s="26" t="s">
        <v>3998</v>
      </c>
      <c r="E4393" s="26" t="s">
        <v>4182</v>
      </c>
      <c r="F4393" s="48"/>
    </row>
    <row r="4394" spans="1:6">
      <c r="A4394" s="26">
        <v>6294</v>
      </c>
      <c r="B4394" s="25" t="s">
        <v>11750</v>
      </c>
      <c r="C4394" s="26" t="s">
        <v>3997</v>
      </c>
      <c r="D4394" s="26" t="s">
        <v>3998</v>
      </c>
      <c r="E4394" s="26" t="s">
        <v>11751</v>
      </c>
      <c r="F4394" s="49"/>
    </row>
    <row r="4395" spans="1:6">
      <c r="A4395" s="26">
        <v>6323</v>
      </c>
      <c r="B4395" s="25" t="s">
        <v>11752</v>
      </c>
      <c r="C4395" s="26" t="s">
        <v>3997</v>
      </c>
      <c r="D4395" s="26" t="s">
        <v>3998</v>
      </c>
      <c r="E4395" s="26" t="s">
        <v>11753</v>
      </c>
      <c r="F4395" s="48"/>
    </row>
    <row r="4396" spans="1:6">
      <c r="A4396" s="26">
        <v>6299</v>
      </c>
      <c r="B4396" s="25" t="s">
        <v>11754</v>
      </c>
      <c r="C4396" s="26" t="s">
        <v>3997</v>
      </c>
      <c r="D4396" s="26" t="s">
        <v>3998</v>
      </c>
      <c r="E4396" s="26" t="s">
        <v>11755</v>
      </c>
      <c r="F4396" s="49"/>
    </row>
    <row r="4397" spans="1:6">
      <c r="A4397" s="26">
        <v>6298</v>
      </c>
      <c r="B4397" s="25" t="s">
        <v>11756</v>
      </c>
      <c r="C4397" s="26" t="s">
        <v>3997</v>
      </c>
      <c r="D4397" s="26" t="s">
        <v>3998</v>
      </c>
      <c r="E4397" s="26" t="s">
        <v>11757</v>
      </c>
      <c r="F4397" s="48"/>
    </row>
    <row r="4398" spans="1:6">
      <c r="A4398" s="26">
        <v>6295</v>
      </c>
      <c r="B4398" s="25" t="s">
        <v>11758</v>
      </c>
      <c r="C4398" s="26" t="s">
        <v>3997</v>
      </c>
      <c r="D4398" s="26" t="s">
        <v>3998</v>
      </c>
      <c r="E4398" s="26" t="s">
        <v>5220</v>
      </c>
      <c r="F4398" s="49"/>
    </row>
    <row r="4399" spans="1:6">
      <c r="A4399" s="26">
        <v>6322</v>
      </c>
      <c r="B4399" s="25" t="s">
        <v>11759</v>
      </c>
      <c r="C4399" s="26" t="s">
        <v>3997</v>
      </c>
      <c r="D4399" s="26" t="s">
        <v>3998</v>
      </c>
      <c r="E4399" s="26" t="s">
        <v>11760</v>
      </c>
      <c r="F4399" s="48"/>
    </row>
    <row r="4400" spans="1:6">
      <c r="A4400" s="26">
        <v>6300</v>
      </c>
      <c r="B4400" s="25" t="s">
        <v>11761</v>
      </c>
      <c r="C4400" s="26" t="s">
        <v>3997</v>
      </c>
      <c r="D4400" s="26" t="s">
        <v>3998</v>
      </c>
      <c r="E4400" s="26" t="s">
        <v>11762</v>
      </c>
      <c r="F4400" s="49"/>
    </row>
    <row r="4401" spans="1:6">
      <c r="A4401" s="26">
        <v>6321</v>
      </c>
      <c r="B4401" s="25" t="s">
        <v>11763</v>
      </c>
      <c r="C4401" s="26" t="s">
        <v>3997</v>
      </c>
      <c r="D4401" s="26" t="s">
        <v>3998</v>
      </c>
      <c r="E4401" s="26" t="s">
        <v>11764</v>
      </c>
      <c r="F4401" s="48"/>
    </row>
    <row r="4402" spans="1:6">
      <c r="A4402" s="26">
        <v>6301</v>
      </c>
      <c r="B4402" s="25" t="s">
        <v>11765</v>
      </c>
      <c r="C4402" s="26" t="s">
        <v>3997</v>
      </c>
      <c r="D4402" s="26" t="s">
        <v>3998</v>
      </c>
      <c r="E4402" s="26" t="s">
        <v>11766</v>
      </c>
      <c r="F4402" s="49"/>
    </row>
    <row r="4403" ht="30" spans="1:6">
      <c r="A4403" s="26">
        <v>7105</v>
      </c>
      <c r="B4403" s="25" t="s">
        <v>11767</v>
      </c>
      <c r="C4403" s="26" t="s">
        <v>3997</v>
      </c>
      <c r="D4403" s="26" t="s">
        <v>3998</v>
      </c>
      <c r="E4403" s="26" t="s">
        <v>11768</v>
      </c>
      <c r="F4403" s="48"/>
    </row>
    <row r="4404" ht="30" spans="1:6">
      <c r="A4404" s="26">
        <v>20183</v>
      </c>
      <c r="B4404" s="25" t="s">
        <v>11769</v>
      </c>
      <c r="C4404" s="26" t="s">
        <v>3997</v>
      </c>
      <c r="D4404" s="26" t="s">
        <v>4008</v>
      </c>
      <c r="E4404" s="26" t="s">
        <v>4714</v>
      </c>
      <c r="F4404" s="49"/>
    </row>
    <row r="4405" ht="30" spans="1:6">
      <c r="A4405" s="26">
        <v>38448</v>
      </c>
      <c r="B4405" s="25" t="s">
        <v>11770</v>
      </c>
      <c r="C4405" s="26" t="s">
        <v>3997</v>
      </c>
      <c r="D4405" s="26" t="s">
        <v>4008</v>
      </c>
      <c r="E4405" s="26" t="s">
        <v>6922</v>
      </c>
      <c r="F4405" s="48"/>
    </row>
    <row r="4406" ht="30" spans="1:6">
      <c r="A4406" s="26">
        <v>20182</v>
      </c>
      <c r="B4406" s="25" t="s">
        <v>11771</v>
      </c>
      <c r="C4406" s="26" t="s">
        <v>3997</v>
      </c>
      <c r="D4406" s="26" t="s">
        <v>4008</v>
      </c>
      <c r="E4406" s="26" t="s">
        <v>11772</v>
      </c>
      <c r="F4406" s="49"/>
    </row>
    <row r="4407" ht="30" spans="1:6">
      <c r="A4407" s="26">
        <v>7119</v>
      </c>
      <c r="B4407" s="25" t="s">
        <v>11773</v>
      </c>
      <c r="C4407" s="26" t="s">
        <v>3997</v>
      </c>
      <c r="D4407" s="26" t="s">
        <v>3998</v>
      </c>
      <c r="E4407" s="26" t="s">
        <v>11774</v>
      </c>
      <c r="F4407" s="48"/>
    </row>
    <row r="4408" ht="30" spans="1:6">
      <c r="A4408" s="26">
        <v>7120</v>
      </c>
      <c r="B4408" s="25" t="s">
        <v>11775</v>
      </c>
      <c r="C4408" s="26" t="s">
        <v>3997</v>
      </c>
      <c r="D4408" s="26" t="s">
        <v>3998</v>
      </c>
      <c r="E4408" s="26" t="s">
        <v>8848</v>
      </c>
      <c r="F4408" s="49"/>
    </row>
    <row r="4409" ht="30" spans="1:6">
      <c r="A4409" s="26">
        <v>6319</v>
      </c>
      <c r="B4409" s="25" t="s">
        <v>11776</v>
      </c>
      <c r="C4409" s="26" t="s">
        <v>3997</v>
      </c>
      <c r="D4409" s="26" t="s">
        <v>3998</v>
      </c>
      <c r="E4409" s="26" t="s">
        <v>10606</v>
      </c>
      <c r="F4409" s="48"/>
    </row>
    <row r="4410" ht="30" spans="1:6">
      <c r="A4410" s="26">
        <v>6304</v>
      </c>
      <c r="B4410" s="25" t="s">
        <v>11777</v>
      </c>
      <c r="C4410" s="26" t="s">
        <v>3997</v>
      </c>
      <c r="D4410" s="26" t="s">
        <v>3998</v>
      </c>
      <c r="E4410" s="26" t="s">
        <v>10606</v>
      </c>
      <c r="F4410" s="49"/>
    </row>
    <row r="4411" ht="30" spans="1:6">
      <c r="A4411" s="26">
        <v>21116</v>
      </c>
      <c r="B4411" s="25" t="s">
        <v>11778</v>
      </c>
      <c r="C4411" s="26" t="s">
        <v>3997</v>
      </c>
      <c r="D4411" s="26" t="s">
        <v>3998</v>
      </c>
      <c r="E4411" s="26" t="s">
        <v>11779</v>
      </c>
      <c r="F4411" s="48"/>
    </row>
    <row r="4412" ht="30" spans="1:6">
      <c r="A4412" s="26">
        <v>6320</v>
      </c>
      <c r="B4412" s="25" t="s">
        <v>11780</v>
      </c>
      <c r="C4412" s="26" t="s">
        <v>3997</v>
      </c>
      <c r="D4412" s="26" t="s">
        <v>3998</v>
      </c>
      <c r="E4412" s="26" t="s">
        <v>11781</v>
      </c>
      <c r="F4412" s="49"/>
    </row>
    <row r="4413" ht="30" spans="1:6">
      <c r="A4413" s="26">
        <v>6303</v>
      </c>
      <c r="B4413" s="25" t="s">
        <v>11782</v>
      </c>
      <c r="C4413" s="26" t="s">
        <v>3997</v>
      </c>
      <c r="D4413" s="26" t="s">
        <v>3998</v>
      </c>
      <c r="E4413" s="26" t="s">
        <v>11781</v>
      </c>
      <c r="F4413" s="48"/>
    </row>
    <row r="4414" ht="30" spans="1:6">
      <c r="A4414" s="26">
        <v>6308</v>
      </c>
      <c r="B4414" s="25" t="s">
        <v>11783</v>
      </c>
      <c r="C4414" s="26" t="s">
        <v>3997</v>
      </c>
      <c r="D4414" s="26" t="s">
        <v>3998</v>
      </c>
      <c r="E4414" s="26" t="s">
        <v>11784</v>
      </c>
      <c r="F4414" s="49"/>
    </row>
    <row r="4415" ht="30" spans="1:6">
      <c r="A4415" s="26">
        <v>6317</v>
      </c>
      <c r="B4415" s="25" t="s">
        <v>11785</v>
      </c>
      <c r="C4415" s="26" t="s">
        <v>3997</v>
      </c>
      <c r="D4415" s="26" t="s">
        <v>3998</v>
      </c>
      <c r="E4415" s="26" t="s">
        <v>11784</v>
      </c>
      <c r="F4415" s="48"/>
    </row>
    <row r="4416" ht="30" spans="1:6">
      <c r="A4416" s="26">
        <v>6307</v>
      </c>
      <c r="B4416" s="25" t="s">
        <v>11786</v>
      </c>
      <c r="C4416" s="26" t="s">
        <v>3997</v>
      </c>
      <c r="D4416" s="26" t="s">
        <v>3998</v>
      </c>
      <c r="E4416" s="26" t="s">
        <v>11784</v>
      </c>
      <c r="F4416" s="49"/>
    </row>
    <row r="4417" ht="30" spans="1:6">
      <c r="A4417" s="26">
        <v>6309</v>
      </c>
      <c r="B4417" s="25" t="s">
        <v>11787</v>
      </c>
      <c r="C4417" s="26" t="s">
        <v>3997</v>
      </c>
      <c r="D4417" s="26" t="s">
        <v>3998</v>
      </c>
      <c r="E4417" s="26" t="s">
        <v>11788</v>
      </c>
      <c r="F4417" s="48"/>
    </row>
    <row r="4418" ht="30" spans="1:6">
      <c r="A4418" s="26">
        <v>6318</v>
      </c>
      <c r="B4418" s="25" t="s">
        <v>11789</v>
      </c>
      <c r="C4418" s="26" t="s">
        <v>3997</v>
      </c>
      <c r="D4418" s="26" t="s">
        <v>3998</v>
      </c>
      <c r="E4418" s="26" t="s">
        <v>11790</v>
      </c>
      <c r="F4418" s="49"/>
    </row>
    <row r="4419" ht="30" spans="1:6">
      <c r="A4419" s="26">
        <v>6306</v>
      </c>
      <c r="B4419" s="25" t="s">
        <v>11791</v>
      </c>
      <c r="C4419" s="26" t="s">
        <v>3997</v>
      </c>
      <c r="D4419" s="26" t="s">
        <v>3998</v>
      </c>
      <c r="E4419" s="26" t="s">
        <v>11790</v>
      </c>
      <c r="F4419" s="48"/>
    </row>
    <row r="4420" ht="30" spans="1:6">
      <c r="A4420" s="26">
        <v>6305</v>
      </c>
      <c r="B4420" s="25" t="s">
        <v>11792</v>
      </c>
      <c r="C4420" s="26" t="s">
        <v>3997</v>
      </c>
      <c r="D4420" s="26" t="s">
        <v>3998</v>
      </c>
      <c r="E4420" s="26" t="s">
        <v>11790</v>
      </c>
      <c r="F4420" s="49"/>
    </row>
    <row r="4421" ht="30" spans="1:6">
      <c r="A4421" s="26">
        <v>6302</v>
      </c>
      <c r="B4421" s="25" t="s">
        <v>11793</v>
      </c>
      <c r="C4421" s="26" t="s">
        <v>3997</v>
      </c>
      <c r="D4421" s="26" t="s">
        <v>3998</v>
      </c>
      <c r="E4421" s="26" t="s">
        <v>6950</v>
      </c>
      <c r="F4421" s="48"/>
    </row>
    <row r="4422" ht="30" spans="1:6">
      <c r="A4422" s="26">
        <v>6312</v>
      </c>
      <c r="B4422" s="25" t="s">
        <v>11794</v>
      </c>
      <c r="C4422" s="26" t="s">
        <v>3997</v>
      </c>
      <c r="D4422" s="26" t="s">
        <v>3998</v>
      </c>
      <c r="E4422" s="26" t="s">
        <v>11795</v>
      </c>
      <c r="F4422" s="49"/>
    </row>
    <row r="4423" ht="30" spans="1:6">
      <c r="A4423" s="26">
        <v>6311</v>
      </c>
      <c r="B4423" s="25" t="s">
        <v>11796</v>
      </c>
      <c r="C4423" s="26" t="s">
        <v>3997</v>
      </c>
      <c r="D4423" s="26" t="s">
        <v>3998</v>
      </c>
      <c r="E4423" s="26" t="s">
        <v>11795</v>
      </c>
      <c r="F4423" s="48"/>
    </row>
    <row r="4424" ht="30" spans="1:6">
      <c r="A4424" s="26">
        <v>6310</v>
      </c>
      <c r="B4424" s="25" t="s">
        <v>11797</v>
      </c>
      <c r="C4424" s="26" t="s">
        <v>3997</v>
      </c>
      <c r="D4424" s="26" t="s">
        <v>3998</v>
      </c>
      <c r="E4424" s="26" t="s">
        <v>11795</v>
      </c>
      <c r="F4424" s="49"/>
    </row>
    <row r="4425" ht="30" spans="1:6">
      <c r="A4425" s="26">
        <v>6314</v>
      </c>
      <c r="B4425" s="25" t="s">
        <v>11798</v>
      </c>
      <c r="C4425" s="26" t="s">
        <v>3997</v>
      </c>
      <c r="D4425" s="26" t="s">
        <v>3998</v>
      </c>
      <c r="E4425" s="26" t="s">
        <v>11795</v>
      </c>
      <c r="F4425" s="48"/>
    </row>
    <row r="4426" ht="30" spans="1:6">
      <c r="A4426" s="26">
        <v>6313</v>
      </c>
      <c r="B4426" s="25" t="s">
        <v>11799</v>
      </c>
      <c r="C4426" s="26" t="s">
        <v>3997</v>
      </c>
      <c r="D4426" s="26" t="s">
        <v>3998</v>
      </c>
      <c r="E4426" s="26" t="s">
        <v>11795</v>
      </c>
      <c r="F4426" s="49"/>
    </row>
    <row r="4427" ht="30" spans="1:6">
      <c r="A4427" s="26">
        <v>6315</v>
      </c>
      <c r="B4427" s="25" t="s">
        <v>11800</v>
      </c>
      <c r="C4427" s="26" t="s">
        <v>3997</v>
      </c>
      <c r="D4427" s="26" t="s">
        <v>3998</v>
      </c>
      <c r="E4427" s="26" t="s">
        <v>11801</v>
      </c>
      <c r="F4427" s="48"/>
    </row>
    <row r="4428" ht="30" spans="1:6">
      <c r="A4428" s="26">
        <v>6316</v>
      </c>
      <c r="B4428" s="25" t="s">
        <v>11802</v>
      </c>
      <c r="C4428" s="26" t="s">
        <v>3997</v>
      </c>
      <c r="D4428" s="26" t="s">
        <v>3998</v>
      </c>
      <c r="E4428" s="26" t="s">
        <v>11801</v>
      </c>
      <c r="F4428" s="49"/>
    </row>
    <row r="4429" ht="45" spans="1:6">
      <c r="A4429" s="26">
        <v>38878</v>
      </c>
      <c r="B4429" s="25" t="s">
        <v>11803</v>
      </c>
      <c r="C4429" s="26" t="s">
        <v>3997</v>
      </c>
      <c r="D4429" s="26" t="s">
        <v>4008</v>
      </c>
      <c r="E4429" s="26" t="s">
        <v>9943</v>
      </c>
      <c r="F4429" s="48"/>
    </row>
    <row r="4430" ht="45" spans="1:6">
      <c r="A4430" s="26">
        <v>38879</v>
      </c>
      <c r="B4430" s="25" t="s">
        <v>11804</v>
      </c>
      <c r="C4430" s="26" t="s">
        <v>3997</v>
      </c>
      <c r="D4430" s="26" t="s">
        <v>4008</v>
      </c>
      <c r="E4430" s="26" t="s">
        <v>7206</v>
      </c>
      <c r="F4430" s="49"/>
    </row>
    <row r="4431" ht="45" spans="1:6">
      <c r="A4431" s="26">
        <v>38881</v>
      </c>
      <c r="B4431" s="25" t="s">
        <v>11805</v>
      </c>
      <c r="C4431" s="26" t="s">
        <v>3997</v>
      </c>
      <c r="D4431" s="26" t="s">
        <v>4008</v>
      </c>
      <c r="E4431" s="26" t="s">
        <v>11517</v>
      </c>
      <c r="F4431" s="48"/>
    </row>
    <row r="4432" ht="45" spans="1:6">
      <c r="A4432" s="26">
        <v>38880</v>
      </c>
      <c r="B4432" s="25" t="s">
        <v>11806</v>
      </c>
      <c r="C4432" s="26" t="s">
        <v>3997</v>
      </c>
      <c r="D4432" s="26" t="s">
        <v>4008</v>
      </c>
      <c r="E4432" s="26" t="s">
        <v>5311</v>
      </c>
      <c r="F4432" s="49"/>
    </row>
    <row r="4433" ht="45" spans="1:6">
      <c r="A4433" s="26">
        <v>38882</v>
      </c>
      <c r="B4433" s="25" t="s">
        <v>11807</v>
      </c>
      <c r="C4433" s="26" t="s">
        <v>3997</v>
      </c>
      <c r="D4433" s="26" t="s">
        <v>4008</v>
      </c>
      <c r="E4433" s="26" t="s">
        <v>11808</v>
      </c>
      <c r="F4433" s="48"/>
    </row>
    <row r="4434" ht="45" spans="1:6">
      <c r="A4434" s="26">
        <v>38883</v>
      </c>
      <c r="B4434" s="25" t="s">
        <v>11809</v>
      </c>
      <c r="C4434" s="26" t="s">
        <v>3997</v>
      </c>
      <c r="D4434" s="26" t="s">
        <v>4008</v>
      </c>
      <c r="E4434" s="26" t="s">
        <v>11810</v>
      </c>
      <c r="F4434" s="49"/>
    </row>
    <row r="4435" ht="45" spans="1:6">
      <c r="A4435" s="26">
        <v>38884</v>
      </c>
      <c r="B4435" s="25" t="s">
        <v>11811</v>
      </c>
      <c r="C4435" s="26" t="s">
        <v>3997</v>
      </c>
      <c r="D4435" s="26" t="s">
        <v>4008</v>
      </c>
      <c r="E4435" s="26" t="s">
        <v>10387</v>
      </c>
      <c r="F4435" s="48"/>
    </row>
    <row r="4436" ht="45" spans="1:6">
      <c r="A4436" s="26">
        <v>38885</v>
      </c>
      <c r="B4436" s="25" t="s">
        <v>11812</v>
      </c>
      <c r="C4436" s="26" t="s">
        <v>3997</v>
      </c>
      <c r="D4436" s="26" t="s">
        <v>4008</v>
      </c>
      <c r="E4436" s="26" t="s">
        <v>11813</v>
      </c>
      <c r="F4436" s="49"/>
    </row>
    <row r="4437" ht="45" spans="1:6">
      <c r="A4437" s="26">
        <v>38886</v>
      </c>
      <c r="B4437" s="25" t="s">
        <v>11814</v>
      </c>
      <c r="C4437" s="26" t="s">
        <v>3997</v>
      </c>
      <c r="D4437" s="26" t="s">
        <v>4008</v>
      </c>
      <c r="E4437" s="26" t="s">
        <v>8872</v>
      </c>
      <c r="F4437" s="48"/>
    </row>
    <row r="4438" ht="45" spans="1:6">
      <c r="A4438" s="26">
        <v>38887</v>
      </c>
      <c r="B4438" s="25" t="s">
        <v>11815</v>
      </c>
      <c r="C4438" s="26" t="s">
        <v>3997</v>
      </c>
      <c r="D4438" s="26" t="s">
        <v>4008</v>
      </c>
      <c r="E4438" s="26" t="s">
        <v>11816</v>
      </c>
      <c r="F4438" s="49"/>
    </row>
    <row r="4439" ht="45" spans="1:6">
      <c r="A4439" s="26">
        <v>38888</v>
      </c>
      <c r="B4439" s="25" t="s">
        <v>11817</v>
      </c>
      <c r="C4439" s="26" t="s">
        <v>3997</v>
      </c>
      <c r="D4439" s="26" t="s">
        <v>4008</v>
      </c>
      <c r="E4439" s="26" t="s">
        <v>11818</v>
      </c>
      <c r="F4439" s="48"/>
    </row>
    <row r="4440" ht="45" spans="1:6">
      <c r="A4440" s="26">
        <v>38890</v>
      </c>
      <c r="B4440" s="25" t="s">
        <v>11819</v>
      </c>
      <c r="C4440" s="26" t="s">
        <v>3997</v>
      </c>
      <c r="D4440" s="26" t="s">
        <v>4008</v>
      </c>
      <c r="E4440" s="26" t="s">
        <v>11820</v>
      </c>
      <c r="F4440" s="49"/>
    </row>
    <row r="4441" ht="45" spans="1:6">
      <c r="A4441" s="26">
        <v>38893</v>
      </c>
      <c r="B4441" s="25" t="s">
        <v>11821</v>
      </c>
      <c r="C4441" s="26" t="s">
        <v>3997</v>
      </c>
      <c r="D4441" s="26" t="s">
        <v>4008</v>
      </c>
      <c r="E4441" s="26" t="s">
        <v>11822</v>
      </c>
      <c r="F4441" s="48"/>
    </row>
    <row r="4442" ht="45" spans="1:6">
      <c r="A4442" s="26">
        <v>38894</v>
      </c>
      <c r="B4442" s="25" t="s">
        <v>11823</v>
      </c>
      <c r="C4442" s="26" t="s">
        <v>3997</v>
      </c>
      <c r="D4442" s="26" t="s">
        <v>4008</v>
      </c>
      <c r="E4442" s="26" t="s">
        <v>11824</v>
      </c>
      <c r="F4442" s="49"/>
    </row>
    <row r="4443" ht="45" spans="1:6">
      <c r="A4443" s="26">
        <v>38896</v>
      </c>
      <c r="B4443" s="25" t="s">
        <v>11825</v>
      </c>
      <c r="C4443" s="26" t="s">
        <v>3997</v>
      </c>
      <c r="D4443" s="26" t="s">
        <v>4008</v>
      </c>
      <c r="E4443" s="26" t="s">
        <v>11826</v>
      </c>
      <c r="F4443" s="48"/>
    </row>
    <row r="4444" ht="30" spans="1:6">
      <c r="A4444" s="26">
        <v>39324</v>
      </c>
      <c r="B4444" s="25" t="s">
        <v>11827</v>
      </c>
      <c r="C4444" s="26" t="s">
        <v>3997</v>
      </c>
      <c r="D4444" s="26" t="s">
        <v>3998</v>
      </c>
      <c r="E4444" s="26" t="s">
        <v>11828</v>
      </c>
      <c r="F4444" s="49"/>
    </row>
    <row r="4445" ht="30" spans="1:6">
      <c r="A4445" s="26">
        <v>39325</v>
      </c>
      <c r="B4445" s="25" t="s">
        <v>11829</v>
      </c>
      <c r="C4445" s="26" t="s">
        <v>3997</v>
      </c>
      <c r="D4445" s="26" t="s">
        <v>3998</v>
      </c>
      <c r="E4445" s="26" t="s">
        <v>4107</v>
      </c>
      <c r="F4445" s="48"/>
    </row>
    <row r="4446" ht="30" spans="1:6">
      <c r="A4446" s="26">
        <v>39326</v>
      </c>
      <c r="B4446" s="25" t="s">
        <v>11830</v>
      </c>
      <c r="C4446" s="26" t="s">
        <v>3997</v>
      </c>
      <c r="D4446" s="26" t="s">
        <v>3998</v>
      </c>
      <c r="E4446" s="26" t="s">
        <v>8926</v>
      </c>
      <c r="F4446" s="49"/>
    </row>
    <row r="4447" ht="30" spans="1:6">
      <c r="A4447" s="26">
        <v>39327</v>
      </c>
      <c r="B4447" s="25" t="s">
        <v>11831</v>
      </c>
      <c r="C4447" s="26" t="s">
        <v>3997</v>
      </c>
      <c r="D4447" s="26" t="s">
        <v>3998</v>
      </c>
      <c r="E4447" s="26" t="s">
        <v>11832</v>
      </c>
      <c r="F4447" s="48"/>
    </row>
    <row r="4448" ht="45" spans="1:6">
      <c r="A4448" s="26">
        <v>20176</v>
      </c>
      <c r="B4448" s="25" t="s">
        <v>11833</v>
      </c>
      <c r="C4448" s="26" t="s">
        <v>3997</v>
      </c>
      <c r="D4448" s="26" t="s">
        <v>3998</v>
      </c>
      <c r="E4448" s="26" t="s">
        <v>11834</v>
      </c>
      <c r="F4448" s="49"/>
    </row>
    <row r="4449" ht="30" spans="1:6">
      <c r="A4449" s="26">
        <v>11378</v>
      </c>
      <c r="B4449" s="25" t="s">
        <v>11835</v>
      </c>
      <c r="C4449" s="26" t="s">
        <v>3997</v>
      </c>
      <c r="D4449" s="26" t="s">
        <v>4008</v>
      </c>
      <c r="E4449" s="26" t="s">
        <v>11836</v>
      </c>
      <c r="F4449" s="48"/>
    </row>
    <row r="4450" ht="30" spans="1:6">
      <c r="A4450" s="26">
        <v>11379</v>
      </c>
      <c r="B4450" s="25" t="s">
        <v>11837</v>
      </c>
      <c r="C4450" s="26" t="s">
        <v>3997</v>
      </c>
      <c r="D4450" s="26" t="s">
        <v>4008</v>
      </c>
      <c r="E4450" s="26" t="s">
        <v>11838</v>
      </c>
      <c r="F4450" s="49"/>
    </row>
    <row r="4451" ht="30" spans="1:6">
      <c r="A4451" s="26">
        <v>11493</v>
      </c>
      <c r="B4451" s="25" t="s">
        <v>11839</v>
      </c>
      <c r="C4451" s="26" t="s">
        <v>3997</v>
      </c>
      <c r="D4451" s="26" t="s">
        <v>4008</v>
      </c>
      <c r="E4451" s="26" t="s">
        <v>11840</v>
      </c>
      <c r="F4451" s="48"/>
    </row>
    <row r="4452" ht="45" spans="1:6">
      <c r="A4452" s="26">
        <v>41896</v>
      </c>
      <c r="B4452" s="25" t="s">
        <v>11841</v>
      </c>
      <c r="C4452" s="26" t="s">
        <v>3997</v>
      </c>
      <c r="D4452" s="26" t="s">
        <v>4008</v>
      </c>
      <c r="E4452" s="26" t="s">
        <v>11842</v>
      </c>
      <c r="F4452" s="49"/>
    </row>
    <row r="4453" ht="45" spans="1:6">
      <c r="A4453" s="26">
        <v>7068</v>
      </c>
      <c r="B4453" s="25" t="s">
        <v>11843</v>
      </c>
      <c r="C4453" s="26" t="s">
        <v>3997</v>
      </c>
      <c r="D4453" s="26" t="s">
        <v>4008</v>
      </c>
      <c r="E4453" s="26" t="s">
        <v>11844</v>
      </c>
      <c r="F4453" s="48"/>
    </row>
    <row r="4454" ht="30" spans="1:6">
      <c r="A4454" s="26">
        <v>7106</v>
      </c>
      <c r="B4454" s="25" t="s">
        <v>11845</v>
      </c>
      <c r="C4454" s="26" t="s">
        <v>3997</v>
      </c>
      <c r="D4454" s="26" t="s">
        <v>3998</v>
      </c>
      <c r="E4454" s="26" t="s">
        <v>11846</v>
      </c>
      <c r="F4454" s="49"/>
    </row>
    <row r="4455" ht="30" spans="1:6">
      <c r="A4455" s="26">
        <v>7104</v>
      </c>
      <c r="B4455" s="25" t="s">
        <v>11847</v>
      </c>
      <c r="C4455" s="26" t="s">
        <v>3997</v>
      </c>
      <c r="D4455" s="26" t="s">
        <v>3998</v>
      </c>
      <c r="E4455" s="26" t="s">
        <v>5384</v>
      </c>
      <c r="F4455" s="48"/>
    </row>
    <row r="4456" ht="30" spans="1:6">
      <c r="A4456" s="26">
        <v>7136</v>
      </c>
      <c r="B4456" s="25" t="s">
        <v>11848</v>
      </c>
      <c r="C4456" s="26" t="s">
        <v>3997</v>
      </c>
      <c r="D4456" s="26" t="s">
        <v>3998</v>
      </c>
      <c r="E4456" s="26" t="s">
        <v>6176</v>
      </c>
      <c r="F4456" s="49"/>
    </row>
    <row r="4457" ht="30" spans="1:6">
      <c r="A4457" s="26">
        <v>7128</v>
      </c>
      <c r="B4457" s="25" t="s">
        <v>11849</v>
      </c>
      <c r="C4457" s="26" t="s">
        <v>3997</v>
      </c>
      <c r="D4457" s="26" t="s">
        <v>3998</v>
      </c>
      <c r="E4457" s="26" t="s">
        <v>11850</v>
      </c>
      <c r="F4457" s="48"/>
    </row>
    <row r="4458" ht="30" spans="1:6">
      <c r="A4458" s="26">
        <v>7108</v>
      </c>
      <c r="B4458" s="25" t="s">
        <v>11851</v>
      </c>
      <c r="C4458" s="26" t="s">
        <v>3997</v>
      </c>
      <c r="D4458" s="26" t="s">
        <v>3998</v>
      </c>
      <c r="E4458" s="26" t="s">
        <v>7161</v>
      </c>
      <c r="F4458" s="49"/>
    </row>
    <row r="4459" ht="30" spans="1:6">
      <c r="A4459" s="26">
        <v>7129</v>
      </c>
      <c r="B4459" s="25" t="s">
        <v>11852</v>
      </c>
      <c r="C4459" s="26" t="s">
        <v>3997</v>
      </c>
      <c r="D4459" s="26" t="s">
        <v>3998</v>
      </c>
      <c r="E4459" s="26" t="s">
        <v>11853</v>
      </c>
      <c r="F4459" s="48"/>
    </row>
    <row r="4460" ht="30" spans="1:6">
      <c r="A4460" s="26">
        <v>7130</v>
      </c>
      <c r="B4460" s="25" t="s">
        <v>11854</v>
      </c>
      <c r="C4460" s="26" t="s">
        <v>3997</v>
      </c>
      <c r="D4460" s="26" t="s">
        <v>3998</v>
      </c>
      <c r="E4460" s="26" t="s">
        <v>6615</v>
      </c>
      <c r="F4460" s="49"/>
    </row>
    <row r="4461" ht="30" spans="1:6">
      <c r="A4461" s="26">
        <v>7131</v>
      </c>
      <c r="B4461" s="25" t="s">
        <v>11855</v>
      </c>
      <c r="C4461" s="26" t="s">
        <v>3997</v>
      </c>
      <c r="D4461" s="26" t="s">
        <v>3998</v>
      </c>
      <c r="E4461" s="26" t="s">
        <v>11856</v>
      </c>
      <c r="F4461" s="48"/>
    </row>
    <row r="4462" ht="30" spans="1:6">
      <c r="A4462" s="26">
        <v>7132</v>
      </c>
      <c r="B4462" s="25" t="s">
        <v>11857</v>
      </c>
      <c r="C4462" s="26" t="s">
        <v>3997</v>
      </c>
      <c r="D4462" s="26" t="s">
        <v>3998</v>
      </c>
      <c r="E4462" s="26" t="s">
        <v>11858</v>
      </c>
      <c r="F4462" s="49"/>
    </row>
    <row r="4463" ht="30" spans="1:6">
      <c r="A4463" s="26">
        <v>7133</v>
      </c>
      <c r="B4463" s="25" t="s">
        <v>11859</v>
      </c>
      <c r="C4463" s="26" t="s">
        <v>3997</v>
      </c>
      <c r="D4463" s="26" t="s">
        <v>3998</v>
      </c>
      <c r="E4463" s="26" t="s">
        <v>11860</v>
      </c>
      <c r="F4463" s="48"/>
    </row>
    <row r="4464" ht="45" spans="1:6">
      <c r="A4464" s="26">
        <v>37420</v>
      </c>
      <c r="B4464" s="25" t="s">
        <v>11861</v>
      </c>
      <c r="C4464" s="26" t="s">
        <v>3997</v>
      </c>
      <c r="D4464" s="26" t="s">
        <v>4008</v>
      </c>
      <c r="E4464" s="26" t="s">
        <v>11862</v>
      </c>
      <c r="F4464" s="49"/>
    </row>
    <row r="4465" ht="45" spans="1:6">
      <c r="A4465" s="26">
        <v>37421</v>
      </c>
      <c r="B4465" s="25" t="s">
        <v>11863</v>
      </c>
      <c r="C4465" s="26" t="s">
        <v>3997</v>
      </c>
      <c r="D4465" s="26" t="s">
        <v>4008</v>
      </c>
      <c r="E4465" s="26" t="s">
        <v>11864</v>
      </c>
      <c r="F4465" s="48"/>
    </row>
    <row r="4466" ht="45" spans="1:6">
      <c r="A4466" s="26">
        <v>37422</v>
      </c>
      <c r="B4466" s="25" t="s">
        <v>11865</v>
      </c>
      <c r="C4466" s="26" t="s">
        <v>3997</v>
      </c>
      <c r="D4466" s="26" t="s">
        <v>4008</v>
      </c>
      <c r="E4466" s="26" t="s">
        <v>11866</v>
      </c>
      <c r="F4466" s="49"/>
    </row>
    <row r="4467" ht="30" spans="1:6">
      <c r="A4467" s="26">
        <v>37443</v>
      </c>
      <c r="B4467" s="25" t="s">
        <v>11867</v>
      </c>
      <c r="C4467" s="26" t="s">
        <v>3997</v>
      </c>
      <c r="D4467" s="26" t="s">
        <v>4008</v>
      </c>
      <c r="E4467" s="26" t="s">
        <v>11868</v>
      </c>
      <c r="F4467" s="48"/>
    </row>
    <row r="4468" ht="30" spans="1:6">
      <c r="A4468" s="26">
        <v>37444</v>
      </c>
      <c r="B4468" s="25" t="s">
        <v>11869</v>
      </c>
      <c r="C4468" s="26" t="s">
        <v>3997</v>
      </c>
      <c r="D4468" s="26" t="s">
        <v>4008</v>
      </c>
      <c r="E4468" s="26" t="s">
        <v>11870</v>
      </c>
      <c r="F4468" s="49"/>
    </row>
    <row r="4469" ht="30" spans="1:6">
      <c r="A4469" s="26">
        <v>37445</v>
      </c>
      <c r="B4469" s="25" t="s">
        <v>11871</v>
      </c>
      <c r="C4469" s="26" t="s">
        <v>3997</v>
      </c>
      <c r="D4469" s="26" t="s">
        <v>4008</v>
      </c>
      <c r="E4469" s="26" t="s">
        <v>11872</v>
      </c>
      <c r="F4469" s="48"/>
    </row>
    <row r="4470" ht="30" spans="1:6">
      <c r="A4470" s="26">
        <v>37446</v>
      </c>
      <c r="B4470" s="25" t="s">
        <v>11873</v>
      </c>
      <c r="C4470" s="26" t="s">
        <v>3997</v>
      </c>
      <c r="D4470" s="26" t="s">
        <v>4008</v>
      </c>
      <c r="E4470" s="26" t="s">
        <v>11874</v>
      </c>
      <c r="F4470" s="49"/>
    </row>
    <row r="4471" ht="30" spans="1:6">
      <c r="A4471" s="26">
        <v>37447</v>
      </c>
      <c r="B4471" s="25" t="s">
        <v>11875</v>
      </c>
      <c r="C4471" s="26" t="s">
        <v>3997</v>
      </c>
      <c r="D4471" s="26" t="s">
        <v>4008</v>
      </c>
      <c r="E4471" s="26" t="s">
        <v>11876</v>
      </c>
      <c r="F4471" s="48"/>
    </row>
    <row r="4472" ht="30" spans="1:6">
      <c r="A4472" s="26">
        <v>37448</v>
      </c>
      <c r="B4472" s="25" t="s">
        <v>11877</v>
      </c>
      <c r="C4472" s="26" t="s">
        <v>3997</v>
      </c>
      <c r="D4472" s="26" t="s">
        <v>4008</v>
      </c>
      <c r="E4472" s="26" t="s">
        <v>11878</v>
      </c>
      <c r="F4472" s="49"/>
    </row>
    <row r="4473" ht="30" spans="1:6">
      <c r="A4473" s="26">
        <v>37440</v>
      </c>
      <c r="B4473" s="25" t="s">
        <v>11879</v>
      </c>
      <c r="C4473" s="26" t="s">
        <v>3997</v>
      </c>
      <c r="D4473" s="26" t="s">
        <v>4008</v>
      </c>
      <c r="E4473" s="26" t="s">
        <v>11880</v>
      </c>
      <c r="F4473" s="48"/>
    </row>
    <row r="4474" ht="30" spans="1:6">
      <c r="A4474" s="26">
        <v>37441</v>
      </c>
      <c r="B4474" s="25" t="s">
        <v>11881</v>
      </c>
      <c r="C4474" s="26" t="s">
        <v>3997</v>
      </c>
      <c r="D4474" s="26" t="s">
        <v>4008</v>
      </c>
      <c r="E4474" s="26" t="s">
        <v>11880</v>
      </c>
      <c r="F4474" s="49"/>
    </row>
    <row r="4475" ht="30" spans="1:6">
      <c r="A4475" s="26">
        <v>37442</v>
      </c>
      <c r="B4475" s="25" t="s">
        <v>11882</v>
      </c>
      <c r="C4475" s="26" t="s">
        <v>3997</v>
      </c>
      <c r="D4475" s="26" t="s">
        <v>4008</v>
      </c>
      <c r="E4475" s="26" t="s">
        <v>11883</v>
      </c>
      <c r="F4475" s="48"/>
    </row>
    <row r="4476" ht="30" spans="1:6">
      <c r="A4476" s="26">
        <v>38017</v>
      </c>
      <c r="B4476" s="25" t="s">
        <v>11884</v>
      </c>
      <c r="C4476" s="26" t="s">
        <v>3997</v>
      </c>
      <c r="D4476" s="26" t="s">
        <v>3998</v>
      </c>
      <c r="E4476" s="26" t="s">
        <v>6193</v>
      </c>
      <c r="F4476" s="49"/>
    </row>
    <row r="4477" ht="30" spans="1:6">
      <c r="A4477" s="26">
        <v>38018</v>
      </c>
      <c r="B4477" s="25" t="s">
        <v>11885</v>
      </c>
      <c r="C4477" s="26" t="s">
        <v>3997</v>
      </c>
      <c r="D4477" s="26" t="s">
        <v>3998</v>
      </c>
      <c r="E4477" s="26" t="s">
        <v>11886</v>
      </c>
      <c r="F4477" s="48"/>
    </row>
    <row r="4478" ht="45" spans="1:6">
      <c r="A4478" s="26">
        <v>39895</v>
      </c>
      <c r="B4478" s="25" t="s">
        <v>11887</v>
      </c>
      <c r="C4478" s="26" t="s">
        <v>3997</v>
      </c>
      <c r="D4478" s="26" t="s">
        <v>4008</v>
      </c>
      <c r="E4478" s="26" t="s">
        <v>10499</v>
      </c>
      <c r="F4478" s="49"/>
    </row>
    <row r="4479" ht="45" spans="1:6">
      <c r="A4479" s="26">
        <v>39896</v>
      </c>
      <c r="B4479" s="25" t="s">
        <v>11888</v>
      </c>
      <c r="C4479" s="26" t="s">
        <v>3997</v>
      </c>
      <c r="D4479" s="26" t="s">
        <v>4008</v>
      </c>
      <c r="E4479" s="26" t="s">
        <v>7242</v>
      </c>
      <c r="F4479" s="48"/>
    </row>
    <row r="4480" ht="30" spans="1:6">
      <c r="A4480" s="26">
        <v>38873</v>
      </c>
      <c r="B4480" s="25" t="s">
        <v>11889</v>
      </c>
      <c r="C4480" s="26" t="s">
        <v>3997</v>
      </c>
      <c r="D4480" s="26" t="s">
        <v>4008</v>
      </c>
      <c r="E4480" s="26" t="s">
        <v>11890</v>
      </c>
      <c r="F4480" s="49"/>
    </row>
    <row r="4481" ht="30" spans="1:6">
      <c r="A4481" s="26">
        <v>38874</v>
      </c>
      <c r="B4481" s="25" t="s">
        <v>11891</v>
      </c>
      <c r="C4481" s="26" t="s">
        <v>3997</v>
      </c>
      <c r="D4481" s="26" t="s">
        <v>4008</v>
      </c>
      <c r="E4481" s="26" t="s">
        <v>9915</v>
      </c>
      <c r="F4481" s="48"/>
    </row>
    <row r="4482" ht="30" spans="1:6">
      <c r="A4482" s="26">
        <v>38875</v>
      </c>
      <c r="B4482" s="25" t="s">
        <v>11892</v>
      </c>
      <c r="C4482" s="26" t="s">
        <v>3997</v>
      </c>
      <c r="D4482" s="26" t="s">
        <v>4008</v>
      </c>
      <c r="E4482" s="26" t="s">
        <v>11259</v>
      </c>
      <c r="F4482" s="49"/>
    </row>
    <row r="4483" ht="30" spans="1:6">
      <c r="A4483" s="26">
        <v>38876</v>
      </c>
      <c r="B4483" s="25" t="s">
        <v>11893</v>
      </c>
      <c r="C4483" s="26" t="s">
        <v>3997</v>
      </c>
      <c r="D4483" s="26" t="s">
        <v>4008</v>
      </c>
      <c r="E4483" s="26" t="s">
        <v>11894</v>
      </c>
      <c r="F4483" s="48"/>
    </row>
    <row r="4484" ht="45" spans="1:6">
      <c r="A4484" s="26">
        <v>39000</v>
      </c>
      <c r="B4484" s="25" t="s">
        <v>11895</v>
      </c>
      <c r="C4484" s="26" t="s">
        <v>3997</v>
      </c>
      <c r="D4484" s="26" t="s">
        <v>4008</v>
      </c>
      <c r="E4484" s="26" t="s">
        <v>11896</v>
      </c>
      <c r="F4484" s="49"/>
    </row>
    <row r="4485" ht="30" spans="1:6">
      <c r="A4485" s="26">
        <v>38674</v>
      </c>
      <c r="B4485" s="25" t="s">
        <v>11897</v>
      </c>
      <c r="C4485" s="26" t="s">
        <v>3997</v>
      </c>
      <c r="D4485" s="26" t="s">
        <v>3998</v>
      </c>
      <c r="E4485" s="26" t="s">
        <v>5778</v>
      </c>
      <c r="F4485" s="48"/>
    </row>
    <row r="4486" ht="45" spans="1:6">
      <c r="A4486" s="26">
        <v>38911</v>
      </c>
      <c r="B4486" s="25" t="s">
        <v>11898</v>
      </c>
      <c r="C4486" s="26" t="s">
        <v>3997</v>
      </c>
      <c r="D4486" s="26" t="s">
        <v>4008</v>
      </c>
      <c r="E4486" s="26" t="s">
        <v>11899</v>
      </c>
      <c r="F4486" s="49"/>
    </row>
    <row r="4487" ht="45" spans="1:6">
      <c r="A4487" s="26">
        <v>38912</v>
      </c>
      <c r="B4487" s="25" t="s">
        <v>11900</v>
      </c>
      <c r="C4487" s="26" t="s">
        <v>3997</v>
      </c>
      <c r="D4487" s="26" t="s">
        <v>4008</v>
      </c>
      <c r="E4487" s="26" t="s">
        <v>11901</v>
      </c>
      <c r="F4487" s="48"/>
    </row>
    <row r="4488" ht="30" spans="1:6">
      <c r="A4488" s="26">
        <v>38019</v>
      </c>
      <c r="B4488" s="25" t="s">
        <v>11902</v>
      </c>
      <c r="C4488" s="26" t="s">
        <v>3997</v>
      </c>
      <c r="D4488" s="26" t="s">
        <v>3998</v>
      </c>
      <c r="E4488" s="26" t="s">
        <v>11903</v>
      </c>
      <c r="F4488" s="49"/>
    </row>
    <row r="4489" ht="30" spans="1:6">
      <c r="A4489" s="26">
        <v>38020</v>
      </c>
      <c r="B4489" s="25" t="s">
        <v>11904</v>
      </c>
      <c r="C4489" s="26" t="s">
        <v>3997</v>
      </c>
      <c r="D4489" s="26" t="s">
        <v>3998</v>
      </c>
      <c r="E4489" s="26" t="s">
        <v>11886</v>
      </c>
      <c r="F4489" s="48"/>
    </row>
    <row r="4490" ht="30" spans="1:6">
      <c r="A4490" s="26">
        <v>38454</v>
      </c>
      <c r="B4490" s="25" t="s">
        <v>11905</v>
      </c>
      <c r="C4490" s="26" t="s">
        <v>3997</v>
      </c>
      <c r="D4490" s="26" t="s">
        <v>4008</v>
      </c>
      <c r="E4490" s="26" t="s">
        <v>8108</v>
      </c>
      <c r="F4490" s="49"/>
    </row>
    <row r="4491" ht="30" spans="1:6">
      <c r="A4491" s="26">
        <v>38455</v>
      </c>
      <c r="B4491" s="25" t="s">
        <v>11906</v>
      </c>
      <c r="C4491" s="26" t="s">
        <v>3997</v>
      </c>
      <c r="D4491" s="26" t="s">
        <v>4008</v>
      </c>
      <c r="E4491" s="26" t="s">
        <v>11907</v>
      </c>
      <c r="F4491" s="48"/>
    </row>
    <row r="4492" ht="30" spans="1:6">
      <c r="A4492" s="26">
        <v>38462</v>
      </c>
      <c r="B4492" s="25" t="s">
        <v>11908</v>
      </c>
      <c r="C4492" s="26" t="s">
        <v>3997</v>
      </c>
      <c r="D4492" s="26" t="s">
        <v>4008</v>
      </c>
      <c r="E4492" s="26" t="s">
        <v>11909</v>
      </c>
      <c r="F4492" s="49"/>
    </row>
    <row r="4493" ht="30" spans="1:6">
      <c r="A4493" s="26">
        <v>36362</v>
      </c>
      <c r="B4493" s="25" t="s">
        <v>11910</v>
      </c>
      <c r="C4493" s="26" t="s">
        <v>3997</v>
      </c>
      <c r="D4493" s="26" t="s">
        <v>4008</v>
      </c>
      <c r="E4493" s="26" t="s">
        <v>10316</v>
      </c>
      <c r="F4493" s="48"/>
    </row>
    <row r="4494" ht="30" spans="1:6">
      <c r="A4494" s="26">
        <v>36298</v>
      </c>
      <c r="B4494" s="25" t="s">
        <v>11911</v>
      </c>
      <c r="C4494" s="26" t="s">
        <v>3997</v>
      </c>
      <c r="D4494" s="26" t="s">
        <v>4008</v>
      </c>
      <c r="E4494" s="26" t="s">
        <v>8742</v>
      </c>
      <c r="F4494" s="49"/>
    </row>
    <row r="4495" ht="30" spans="1:6">
      <c r="A4495" s="26">
        <v>38456</v>
      </c>
      <c r="B4495" s="25" t="s">
        <v>11912</v>
      </c>
      <c r="C4495" s="26" t="s">
        <v>3997</v>
      </c>
      <c r="D4495" s="26" t="s">
        <v>4008</v>
      </c>
      <c r="E4495" s="26" t="s">
        <v>11913</v>
      </c>
      <c r="F4495" s="48"/>
    </row>
    <row r="4496" ht="30" spans="1:6">
      <c r="A4496" s="26">
        <v>38457</v>
      </c>
      <c r="B4496" s="25" t="s">
        <v>11914</v>
      </c>
      <c r="C4496" s="26" t="s">
        <v>3997</v>
      </c>
      <c r="D4496" s="26" t="s">
        <v>4008</v>
      </c>
      <c r="E4496" s="26" t="s">
        <v>11915</v>
      </c>
      <c r="F4496" s="49"/>
    </row>
    <row r="4497" ht="30" spans="1:6">
      <c r="A4497" s="26">
        <v>38458</v>
      </c>
      <c r="B4497" s="25" t="s">
        <v>11916</v>
      </c>
      <c r="C4497" s="26" t="s">
        <v>3997</v>
      </c>
      <c r="D4497" s="26" t="s">
        <v>4008</v>
      </c>
      <c r="E4497" s="26" t="s">
        <v>11917</v>
      </c>
      <c r="F4497" s="48"/>
    </row>
    <row r="4498" ht="30" spans="1:6">
      <c r="A4498" s="26">
        <v>38459</v>
      </c>
      <c r="B4498" s="25" t="s">
        <v>11918</v>
      </c>
      <c r="C4498" s="26" t="s">
        <v>3997</v>
      </c>
      <c r="D4498" s="26" t="s">
        <v>4008</v>
      </c>
      <c r="E4498" s="26" t="s">
        <v>11919</v>
      </c>
      <c r="F4498" s="49"/>
    </row>
    <row r="4499" ht="30" spans="1:6">
      <c r="A4499" s="26">
        <v>38460</v>
      </c>
      <c r="B4499" s="25" t="s">
        <v>11920</v>
      </c>
      <c r="C4499" s="26" t="s">
        <v>3997</v>
      </c>
      <c r="D4499" s="26" t="s">
        <v>4008</v>
      </c>
      <c r="E4499" s="26" t="s">
        <v>11921</v>
      </c>
      <c r="F4499" s="48"/>
    </row>
    <row r="4500" ht="30" spans="1:6">
      <c r="A4500" s="26">
        <v>38461</v>
      </c>
      <c r="B4500" s="25" t="s">
        <v>11922</v>
      </c>
      <c r="C4500" s="26" t="s">
        <v>3997</v>
      </c>
      <c r="D4500" s="26" t="s">
        <v>4008</v>
      </c>
      <c r="E4500" s="26" t="s">
        <v>11923</v>
      </c>
      <c r="F4500" s="49"/>
    </row>
    <row r="4501" ht="30" spans="1:6">
      <c r="A4501" s="26">
        <v>7094</v>
      </c>
      <c r="B4501" s="25" t="s">
        <v>11924</v>
      </c>
      <c r="C4501" s="26" t="s">
        <v>3997</v>
      </c>
      <c r="D4501" s="26" t="s">
        <v>3998</v>
      </c>
      <c r="E4501" s="26" t="s">
        <v>4437</v>
      </c>
      <c r="F4501" s="48"/>
    </row>
    <row r="4502" ht="30" spans="1:6">
      <c r="A4502" s="26">
        <v>7116</v>
      </c>
      <c r="B4502" s="25" t="s">
        <v>11925</v>
      </c>
      <c r="C4502" s="26" t="s">
        <v>3997</v>
      </c>
      <c r="D4502" s="26" t="s">
        <v>3998</v>
      </c>
      <c r="E4502" s="26" t="s">
        <v>4994</v>
      </c>
      <c r="F4502" s="49"/>
    </row>
    <row r="4503" ht="30" spans="1:6">
      <c r="A4503" s="26">
        <v>7118</v>
      </c>
      <c r="B4503" s="25" t="s">
        <v>11926</v>
      </c>
      <c r="C4503" s="26" t="s">
        <v>3997</v>
      </c>
      <c r="D4503" s="26" t="s">
        <v>3998</v>
      </c>
      <c r="E4503" s="26" t="s">
        <v>11347</v>
      </c>
      <c r="F4503" s="48"/>
    </row>
    <row r="4504" ht="30" spans="1:6">
      <c r="A4504" s="26">
        <v>7117</v>
      </c>
      <c r="B4504" s="25" t="s">
        <v>11927</v>
      </c>
      <c r="C4504" s="26" t="s">
        <v>3997</v>
      </c>
      <c r="D4504" s="26" t="s">
        <v>3998</v>
      </c>
      <c r="E4504" s="26" t="s">
        <v>5458</v>
      </c>
      <c r="F4504" s="49"/>
    </row>
    <row r="4505" ht="30" spans="1:6">
      <c r="A4505" s="26">
        <v>7098</v>
      </c>
      <c r="B4505" s="25" t="s">
        <v>11928</v>
      </c>
      <c r="C4505" s="26" t="s">
        <v>3997</v>
      </c>
      <c r="D4505" s="26" t="s">
        <v>3998</v>
      </c>
      <c r="E4505" s="26" t="s">
        <v>10359</v>
      </c>
      <c r="F4505" s="48"/>
    </row>
    <row r="4506" ht="30" spans="1:6">
      <c r="A4506" s="26">
        <v>7110</v>
      </c>
      <c r="B4506" s="25" t="s">
        <v>11929</v>
      </c>
      <c r="C4506" s="26" t="s">
        <v>3997</v>
      </c>
      <c r="D4506" s="26" t="s">
        <v>3998</v>
      </c>
      <c r="E4506" s="26" t="s">
        <v>11930</v>
      </c>
      <c r="F4506" s="49"/>
    </row>
    <row r="4507" ht="30" spans="1:6">
      <c r="A4507" s="26">
        <v>7123</v>
      </c>
      <c r="B4507" s="25" t="s">
        <v>11931</v>
      </c>
      <c r="C4507" s="26" t="s">
        <v>3997</v>
      </c>
      <c r="D4507" s="26" t="s">
        <v>3998</v>
      </c>
      <c r="E4507" s="26" t="s">
        <v>5216</v>
      </c>
      <c r="F4507" s="48"/>
    </row>
    <row r="4508" ht="45" spans="1:6">
      <c r="A4508" s="26">
        <v>7121</v>
      </c>
      <c r="B4508" s="25" t="s">
        <v>11932</v>
      </c>
      <c r="C4508" s="26" t="s">
        <v>3997</v>
      </c>
      <c r="D4508" s="26" t="s">
        <v>3998</v>
      </c>
      <c r="E4508" s="26" t="s">
        <v>6558</v>
      </c>
      <c r="F4508" s="49"/>
    </row>
    <row r="4509" ht="45" spans="1:6">
      <c r="A4509" s="26">
        <v>7137</v>
      </c>
      <c r="B4509" s="25" t="s">
        <v>11933</v>
      </c>
      <c r="C4509" s="26" t="s">
        <v>3997</v>
      </c>
      <c r="D4509" s="26" t="s">
        <v>3998</v>
      </c>
      <c r="E4509" s="26" t="s">
        <v>9705</v>
      </c>
      <c r="F4509" s="48"/>
    </row>
    <row r="4510" ht="45" spans="1:6">
      <c r="A4510" s="26">
        <v>7122</v>
      </c>
      <c r="B4510" s="25" t="s">
        <v>11934</v>
      </c>
      <c r="C4510" s="26" t="s">
        <v>3997</v>
      </c>
      <c r="D4510" s="26" t="s">
        <v>3998</v>
      </c>
      <c r="E4510" s="26" t="s">
        <v>11935</v>
      </c>
      <c r="F4510" s="49"/>
    </row>
    <row r="4511" ht="45" spans="1:6">
      <c r="A4511" s="26">
        <v>7114</v>
      </c>
      <c r="B4511" s="25" t="s">
        <v>11936</v>
      </c>
      <c r="C4511" s="26" t="s">
        <v>3997</v>
      </c>
      <c r="D4511" s="26" t="s">
        <v>3998</v>
      </c>
      <c r="E4511" s="26" t="s">
        <v>11937</v>
      </c>
      <c r="F4511" s="48"/>
    </row>
    <row r="4512" ht="45" spans="1:6">
      <c r="A4512" s="26">
        <v>7109</v>
      </c>
      <c r="B4512" s="25" t="s">
        <v>11938</v>
      </c>
      <c r="C4512" s="26" t="s">
        <v>3997</v>
      </c>
      <c r="D4512" s="26" t="s">
        <v>3998</v>
      </c>
      <c r="E4512" s="26" t="s">
        <v>4420</v>
      </c>
      <c r="F4512" s="49"/>
    </row>
    <row r="4513" ht="45" spans="1:6">
      <c r="A4513" s="26">
        <v>7135</v>
      </c>
      <c r="B4513" s="25" t="s">
        <v>11939</v>
      </c>
      <c r="C4513" s="26" t="s">
        <v>3997</v>
      </c>
      <c r="D4513" s="26" t="s">
        <v>3998</v>
      </c>
      <c r="E4513" s="26" t="s">
        <v>9729</v>
      </c>
      <c r="F4513" s="48"/>
    </row>
    <row r="4514" ht="45" spans="1:6">
      <c r="A4514" s="26">
        <v>37947</v>
      </c>
      <c r="B4514" s="25" t="s">
        <v>11940</v>
      </c>
      <c r="C4514" s="26" t="s">
        <v>3997</v>
      </c>
      <c r="D4514" s="26" t="s">
        <v>3998</v>
      </c>
      <c r="E4514" s="26" t="s">
        <v>8953</v>
      </c>
      <c r="F4514" s="49"/>
    </row>
    <row r="4515" ht="45" spans="1:6">
      <c r="A4515" s="26">
        <v>7103</v>
      </c>
      <c r="B4515" s="25" t="s">
        <v>11941</v>
      </c>
      <c r="C4515" s="26" t="s">
        <v>3997</v>
      </c>
      <c r="D4515" s="26" t="s">
        <v>3998</v>
      </c>
      <c r="E4515" s="26" t="s">
        <v>11937</v>
      </c>
      <c r="F4515" s="48"/>
    </row>
    <row r="4516" spans="1:6">
      <c r="A4516" s="26">
        <v>40419</v>
      </c>
      <c r="B4516" s="25" t="s">
        <v>11942</v>
      </c>
      <c r="C4516" s="26" t="s">
        <v>3997</v>
      </c>
      <c r="D4516" s="26" t="s">
        <v>4008</v>
      </c>
      <c r="E4516" s="26" t="s">
        <v>11943</v>
      </c>
      <c r="F4516" s="49"/>
    </row>
    <row r="4517" ht="30" spans="1:6">
      <c r="A4517" s="26">
        <v>40420</v>
      </c>
      <c r="B4517" s="25" t="s">
        <v>11944</v>
      </c>
      <c r="C4517" s="26" t="s">
        <v>3997</v>
      </c>
      <c r="D4517" s="26" t="s">
        <v>4008</v>
      </c>
      <c r="E4517" s="26" t="s">
        <v>11945</v>
      </c>
      <c r="F4517" s="48"/>
    </row>
    <row r="4518" spans="1:6">
      <c r="A4518" s="26">
        <v>40421</v>
      </c>
      <c r="B4518" s="25" t="s">
        <v>11946</v>
      </c>
      <c r="C4518" s="26" t="s">
        <v>3997</v>
      </c>
      <c r="D4518" s="26" t="s">
        <v>4008</v>
      </c>
      <c r="E4518" s="26" t="s">
        <v>11947</v>
      </c>
      <c r="F4518" s="49"/>
    </row>
    <row r="4519" ht="30" spans="1:6">
      <c r="A4519" s="26">
        <v>7126</v>
      </c>
      <c r="B4519" s="25" t="s">
        <v>11948</v>
      </c>
      <c r="C4519" s="26" t="s">
        <v>3997</v>
      </c>
      <c r="D4519" s="26" t="s">
        <v>3998</v>
      </c>
      <c r="E4519" s="26" t="s">
        <v>8274</v>
      </c>
      <c r="F4519" s="48"/>
    </row>
    <row r="4520" ht="45" spans="1:6">
      <c r="A4520" s="26">
        <v>38905</v>
      </c>
      <c r="B4520" s="25" t="s">
        <v>11949</v>
      </c>
      <c r="C4520" s="26" t="s">
        <v>3997</v>
      </c>
      <c r="D4520" s="26" t="s">
        <v>4008</v>
      </c>
      <c r="E4520" s="26" t="s">
        <v>6755</v>
      </c>
      <c r="F4520" s="49"/>
    </row>
    <row r="4521" ht="45" spans="1:6">
      <c r="A4521" s="26">
        <v>38907</v>
      </c>
      <c r="B4521" s="25" t="s">
        <v>11950</v>
      </c>
      <c r="C4521" s="26" t="s">
        <v>3997</v>
      </c>
      <c r="D4521" s="26" t="s">
        <v>4008</v>
      </c>
      <c r="E4521" s="26" t="s">
        <v>11951</v>
      </c>
      <c r="F4521" s="48"/>
    </row>
    <row r="4522" ht="45" spans="1:6">
      <c r="A4522" s="26">
        <v>38908</v>
      </c>
      <c r="B4522" s="25" t="s">
        <v>11952</v>
      </c>
      <c r="C4522" s="26" t="s">
        <v>3997</v>
      </c>
      <c r="D4522" s="26" t="s">
        <v>4008</v>
      </c>
      <c r="E4522" s="26" t="s">
        <v>11953</v>
      </c>
      <c r="F4522" s="49"/>
    </row>
    <row r="4523" ht="45" spans="1:6">
      <c r="A4523" s="26">
        <v>38909</v>
      </c>
      <c r="B4523" s="25" t="s">
        <v>11954</v>
      </c>
      <c r="C4523" s="26" t="s">
        <v>3997</v>
      </c>
      <c r="D4523" s="26" t="s">
        <v>4008</v>
      </c>
      <c r="E4523" s="26" t="s">
        <v>11955</v>
      </c>
      <c r="F4523" s="48"/>
    </row>
    <row r="4524" ht="45" spans="1:6">
      <c r="A4524" s="26">
        <v>38910</v>
      </c>
      <c r="B4524" s="25" t="s">
        <v>11956</v>
      </c>
      <c r="C4524" s="26" t="s">
        <v>3997</v>
      </c>
      <c r="D4524" s="26" t="s">
        <v>4008</v>
      </c>
      <c r="E4524" s="26" t="s">
        <v>11957</v>
      </c>
      <c r="F4524" s="49"/>
    </row>
    <row r="4525" ht="45" spans="1:6">
      <c r="A4525" s="26">
        <v>38897</v>
      </c>
      <c r="B4525" s="25" t="s">
        <v>11958</v>
      </c>
      <c r="C4525" s="26" t="s">
        <v>3997</v>
      </c>
      <c r="D4525" s="26" t="s">
        <v>4008</v>
      </c>
      <c r="E4525" s="26" t="s">
        <v>11959</v>
      </c>
      <c r="F4525" s="48"/>
    </row>
    <row r="4526" ht="45" spans="1:6">
      <c r="A4526" s="26">
        <v>38899</v>
      </c>
      <c r="B4526" s="25" t="s">
        <v>11960</v>
      </c>
      <c r="C4526" s="26" t="s">
        <v>3997</v>
      </c>
      <c r="D4526" s="26" t="s">
        <v>4008</v>
      </c>
      <c r="E4526" s="26" t="s">
        <v>11961</v>
      </c>
      <c r="F4526" s="49"/>
    </row>
    <row r="4527" ht="45" spans="1:6">
      <c r="A4527" s="26">
        <v>38900</v>
      </c>
      <c r="B4527" s="25" t="s">
        <v>11962</v>
      </c>
      <c r="C4527" s="26" t="s">
        <v>3997</v>
      </c>
      <c r="D4527" s="26" t="s">
        <v>4008</v>
      </c>
      <c r="E4527" s="26" t="s">
        <v>11963</v>
      </c>
      <c r="F4527" s="48"/>
    </row>
    <row r="4528" ht="45" spans="1:6">
      <c r="A4528" s="26">
        <v>38901</v>
      </c>
      <c r="B4528" s="25" t="s">
        <v>11964</v>
      </c>
      <c r="C4528" s="26" t="s">
        <v>3997</v>
      </c>
      <c r="D4528" s="26" t="s">
        <v>4008</v>
      </c>
      <c r="E4528" s="26" t="s">
        <v>11965</v>
      </c>
      <c r="F4528" s="49"/>
    </row>
    <row r="4529" ht="45" spans="1:6">
      <c r="A4529" s="26">
        <v>38904</v>
      </c>
      <c r="B4529" s="25" t="s">
        <v>11966</v>
      </c>
      <c r="C4529" s="26" t="s">
        <v>3997</v>
      </c>
      <c r="D4529" s="26" t="s">
        <v>4008</v>
      </c>
      <c r="E4529" s="26" t="s">
        <v>5256</v>
      </c>
      <c r="F4529" s="48"/>
    </row>
    <row r="4530" ht="45" spans="1:6">
      <c r="A4530" s="26">
        <v>38903</v>
      </c>
      <c r="B4530" s="25" t="s">
        <v>11967</v>
      </c>
      <c r="C4530" s="26" t="s">
        <v>3997</v>
      </c>
      <c r="D4530" s="26" t="s">
        <v>4008</v>
      </c>
      <c r="E4530" s="26" t="s">
        <v>11968</v>
      </c>
      <c r="F4530" s="49"/>
    </row>
    <row r="4531" ht="30" spans="1:6">
      <c r="A4531" s="26">
        <v>7091</v>
      </c>
      <c r="B4531" s="25" t="s">
        <v>11969</v>
      </c>
      <c r="C4531" s="26" t="s">
        <v>3997</v>
      </c>
      <c r="D4531" s="26" t="s">
        <v>3998</v>
      </c>
      <c r="E4531" s="26" t="s">
        <v>10994</v>
      </c>
      <c r="F4531" s="48"/>
    </row>
    <row r="4532" ht="30" spans="1:6">
      <c r="A4532" s="26">
        <v>11655</v>
      </c>
      <c r="B4532" s="25" t="s">
        <v>11970</v>
      </c>
      <c r="C4532" s="26" t="s">
        <v>3997</v>
      </c>
      <c r="D4532" s="26" t="s">
        <v>3998</v>
      </c>
      <c r="E4532" s="26" t="s">
        <v>8608</v>
      </c>
      <c r="F4532" s="49"/>
    </row>
    <row r="4533" ht="30" spans="1:6">
      <c r="A4533" s="26">
        <v>11656</v>
      </c>
      <c r="B4533" s="25" t="s">
        <v>11971</v>
      </c>
      <c r="C4533" s="26" t="s">
        <v>3997</v>
      </c>
      <c r="D4533" s="26" t="s">
        <v>3998</v>
      </c>
      <c r="E4533" s="26" t="s">
        <v>8355</v>
      </c>
      <c r="F4533" s="48"/>
    </row>
    <row r="4534" ht="30" spans="1:6">
      <c r="A4534" s="26">
        <v>37948</v>
      </c>
      <c r="B4534" s="25" t="s">
        <v>11972</v>
      </c>
      <c r="C4534" s="26" t="s">
        <v>3997</v>
      </c>
      <c r="D4534" s="26" t="s">
        <v>3998</v>
      </c>
      <c r="E4534" s="26" t="s">
        <v>5017</v>
      </c>
      <c r="F4534" s="49"/>
    </row>
    <row r="4535" ht="30" spans="1:6">
      <c r="A4535" s="26">
        <v>7097</v>
      </c>
      <c r="B4535" s="25" t="s">
        <v>11973</v>
      </c>
      <c r="C4535" s="26" t="s">
        <v>3997</v>
      </c>
      <c r="D4535" s="26" t="s">
        <v>3998</v>
      </c>
      <c r="E4535" s="26" t="s">
        <v>11974</v>
      </c>
      <c r="F4535" s="48"/>
    </row>
    <row r="4536" ht="30" spans="1:6">
      <c r="A4536" s="26">
        <v>11657</v>
      </c>
      <c r="B4536" s="25" t="s">
        <v>11975</v>
      </c>
      <c r="C4536" s="26" t="s">
        <v>3997</v>
      </c>
      <c r="D4536" s="26" t="s">
        <v>3998</v>
      </c>
      <c r="E4536" s="26" t="s">
        <v>11976</v>
      </c>
      <c r="F4536" s="49"/>
    </row>
    <row r="4537" ht="30" spans="1:6">
      <c r="A4537" s="26">
        <v>11658</v>
      </c>
      <c r="B4537" s="25" t="s">
        <v>11977</v>
      </c>
      <c r="C4537" s="26" t="s">
        <v>3997</v>
      </c>
      <c r="D4537" s="26" t="s">
        <v>3998</v>
      </c>
      <c r="E4537" s="26" t="s">
        <v>11978</v>
      </c>
      <c r="F4537" s="48"/>
    </row>
    <row r="4538" ht="30" spans="1:6">
      <c r="A4538" s="26">
        <v>7146</v>
      </c>
      <c r="B4538" s="25" t="s">
        <v>11979</v>
      </c>
      <c r="C4538" s="26" t="s">
        <v>3997</v>
      </c>
      <c r="D4538" s="26" t="s">
        <v>3998</v>
      </c>
      <c r="E4538" s="26" t="s">
        <v>11980</v>
      </c>
      <c r="F4538" s="49"/>
    </row>
    <row r="4539" ht="30" spans="1:6">
      <c r="A4539" s="26">
        <v>7138</v>
      </c>
      <c r="B4539" s="25" t="s">
        <v>11981</v>
      </c>
      <c r="C4539" s="26" t="s">
        <v>3997</v>
      </c>
      <c r="D4539" s="26" t="s">
        <v>3998</v>
      </c>
      <c r="E4539" s="26" t="s">
        <v>4760</v>
      </c>
      <c r="F4539" s="48"/>
    </row>
    <row r="4540" ht="30" spans="1:6">
      <c r="A4540" s="26">
        <v>7139</v>
      </c>
      <c r="B4540" s="25" t="s">
        <v>11982</v>
      </c>
      <c r="C4540" s="26" t="s">
        <v>3997</v>
      </c>
      <c r="D4540" s="26" t="s">
        <v>3998</v>
      </c>
      <c r="E4540" s="26" t="s">
        <v>8140</v>
      </c>
      <c r="F4540" s="49"/>
    </row>
    <row r="4541" ht="30" spans="1:6">
      <c r="A4541" s="26">
        <v>7140</v>
      </c>
      <c r="B4541" s="25" t="s">
        <v>11983</v>
      </c>
      <c r="C4541" s="26" t="s">
        <v>3997</v>
      </c>
      <c r="D4541" s="26" t="s">
        <v>3998</v>
      </c>
      <c r="E4541" s="26" t="s">
        <v>9275</v>
      </c>
      <c r="F4541" s="48"/>
    </row>
    <row r="4542" ht="30" spans="1:6">
      <c r="A4542" s="26">
        <v>7141</v>
      </c>
      <c r="B4542" s="25" t="s">
        <v>11984</v>
      </c>
      <c r="C4542" s="26" t="s">
        <v>3997</v>
      </c>
      <c r="D4542" s="26" t="s">
        <v>3998</v>
      </c>
      <c r="E4542" s="26" t="s">
        <v>4479</v>
      </c>
      <c r="F4542" s="49"/>
    </row>
    <row r="4543" ht="30" spans="1:6">
      <c r="A4543" s="26">
        <v>7143</v>
      </c>
      <c r="B4543" s="25" t="s">
        <v>11985</v>
      </c>
      <c r="C4543" s="26" t="s">
        <v>3997</v>
      </c>
      <c r="D4543" s="26" t="s">
        <v>3998</v>
      </c>
      <c r="E4543" s="26" t="s">
        <v>8971</v>
      </c>
      <c r="F4543" s="48"/>
    </row>
    <row r="4544" ht="30" spans="1:6">
      <c r="A4544" s="26">
        <v>7144</v>
      </c>
      <c r="B4544" s="25" t="s">
        <v>11986</v>
      </c>
      <c r="C4544" s="26" t="s">
        <v>3997</v>
      </c>
      <c r="D4544" s="26" t="s">
        <v>3998</v>
      </c>
      <c r="E4544" s="26" t="s">
        <v>11987</v>
      </c>
      <c r="F4544" s="49"/>
    </row>
    <row r="4545" ht="30" spans="1:6">
      <c r="A4545" s="26">
        <v>7145</v>
      </c>
      <c r="B4545" s="25" t="s">
        <v>11988</v>
      </c>
      <c r="C4545" s="26" t="s">
        <v>3997</v>
      </c>
      <c r="D4545" s="26" t="s">
        <v>3998</v>
      </c>
      <c r="E4545" s="26" t="s">
        <v>11989</v>
      </c>
      <c r="F4545" s="48"/>
    </row>
    <row r="4546" ht="30" spans="1:6">
      <c r="A4546" s="26">
        <v>7142</v>
      </c>
      <c r="B4546" s="25" t="s">
        <v>11990</v>
      </c>
      <c r="C4546" s="26" t="s">
        <v>3997</v>
      </c>
      <c r="D4546" s="26" t="s">
        <v>3998</v>
      </c>
      <c r="E4546" s="26" t="s">
        <v>6606</v>
      </c>
      <c r="F4546" s="49"/>
    </row>
    <row r="4547" ht="30" spans="1:6">
      <c r="A4547" s="26">
        <v>3593</v>
      </c>
      <c r="B4547" s="25" t="s">
        <v>11991</v>
      </c>
      <c r="C4547" s="26" t="s">
        <v>3997</v>
      </c>
      <c r="D4547" s="26" t="s">
        <v>3998</v>
      </c>
      <c r="E4547" s="26" t="s">
        <v>11992</v>
      </c>
      <c r="F4547" s="48"/>
    </row>
    <row r="4548" ht="30" spans="1:6">
      <c r="A4548" s="26">
        <v>3588</v>
      </c>
      <c r="B4548" s="25" t="s">
        <v>11993</v>
      </c>
      <c r="C4548" s="26" t="s">
        <v>3997</v>
      </c>
      <c r="D4548" s="26" t="s">
        <v>3998</v>
      </c>
      <c r="E4548" s="26" t="s">
        <v>11994</v>
      </c>
      <c r="F4548" s="49"/>
    </row>
    <row r="4549" ht="30" spans="1:6">
      <c r="A4549" s="26">
        <v>3585</v>
      </c>
      <c r="B4549" s="25" t="s">
        <v>11995</v>
      </c>
      <c r="C4549" s="26" t="s">
        <v>3997</v>
      </c>
      <c r="D4549" s="26" t="s">
        <v>3998</v>
      </c>
      <c r="E4549" s="26" t="s">
        <v>7474</v>
      </c>
      <c r="F4549" s="48"/>
    </row>
    <row r="4550" ht="30" spans="1:6">
      <c r="A4550" s="26">
        <v>3587</v>
      </c>
      <c r="B4550" s="25" t="s">
        <v>11996</v>
      </c>
      <c r="C4550" s="26" t="s">
        <v>3997</v>
      </c>
      <c r="D4550" s="26" t="s">
        <v>3998</v>
      </c>
      <c r="E4550" s="26" t="s">
        <v>11997</v>
      </c>
      <c r="F4550" s="49"/>
    </row>
    <row r="4551" ht="30" spans="1:6">
      <c r="A4551" s="26">
        <v>3590</v>
      </c>
      <c r="B4551" s="25" t="s">
        <v>11998</v>
      </c>
      <c r="C4551" s="26" t="s">
        <v>3997</v>
      </c>
      <c r="D4551" s="26" t="s">
        <v>3998</v>
      </c>
      <c r="E4551" s="26" t="s">
        <v>11999</v>
      </c>
      <c r="F4551" s="48"/>
    </row>
    <row r="4552" ht="30" spans="1:6">
      <c r="A4552" s="26">
        <v>3589</v>
      </c>
      <c r="B4552" s="25" t="s">
        <v>12000</v>
      </c>
      <c r="C4552" s="26" t="s">
        <v>3997</v>
      </c>
      <c r="D4552" s="26" t="s">
        <v>3998</v>
      </c>
      <c r="E4552" s="26" t="s">
        <v>12001</v>
      </c>
      <c r="F4552" s="49"/>
    </row>
    <row r="4553" ht="30" spans="1:6">
      <c r="A4553" s="26">
        <v>3586</v>
      </c>
      <c r="B4553" s="25" t="s">
        <v>12002</v>
      </c>
      <c r="C4553" s="26" t="s">
        <v>3997</v>
      </c>
      <c r="D4553" s="26" t="s">
        <v>3998</v>
      </c>
      <c r="E4553" s="26" t="s">
        <v>10154</v>
      </c>
      <c r="F4553" s="48"/>
    </row>
    <row r="4554" ht="30" spans="1:6">
      <c r="A4554" s="26">
        <v>3592</v>
      </c>
      <c r="B4554" s="25" t="s">
        <v>12003</v>
      </c>
      <c r="C4554" s="26" t="s">
        <v>3997</v>
      </c>
      <c r="D4554" s="26" t="s">
        <v>3998</v>
      </c>
      <c r="E4554" s="26" t="s">
        <v>12004</v>
      </c>
      <c r="F4554" s="49"/>
    </row>
    <row r="4555" ht="30" spans="1:6">
      <c r="A4555" s="26">
        <v>3591</v>
      </c>
      <c r="B4555" s="25" t="s">
        <v>12005</v>
      </c>
      <c r="C4555" s="26" t="s">
        <v>3997</v>
      </c>
      <c r="D4555" s="26" t="s">
        <v>3998</v>
      </c>
      <c r="E4555" s="26" t="s">
        <v>12006</v>
      </c>
      <c r="F4555" s="48"/>
    </row>
    <row r="4556" ht="30" spans="1:6">
      <c r="A4556" s="26">
        <v>40396</v>
      </c>
      <c r="B4556" s="25" t="s">
        <v>12007</v>
      </c>
      <c r="C4556" s="26" t="s">
        <v>3997</v>
      </c>
      <c r="D4556" s="26" t="s">
        <v>3998</v>
      </c>
      <c r="E4556" s="26" t="s">
        <v>12008</v>
      </c>
      <c r="F4556" s="49"/>
    </row>
    <row r="4557" ht="30" spans="1:6">
      <c r="A4557" s="26">
        <v>40395</v>
      </c>
      <c r="B4557" s="25" t="s">
        <v>12009</v>
      </c>
      <c r="C4557" s="26" t="s">
        <v>3997</v>
      </c>
      <c r="D4557" s="26" t="s">
        <v>3998</v>
      </c>
      <c r="E4557" s="26" t="s">
        <v>12010</v>
      </c>
      <c r="F4557" s="48"/>
    </row>
    <row r="4558" ht="30" spans="1:6">
      <c r="A4558" s="26">
        <v>40392</v>
      </c>
      <c r="B4558" s="25" t="s">
        <v>12011</v>
      </c>
      <c r="C4558" s="26" t="s">
        <v>3997</v>
      </c>
      <c r="D4558" s="26" t="s">
        <v>3998</v>
      </c>
      <c r="E4558" s="26" t="s">
        <v>9549</v>
      </c>
      <c r="F4558" s="49"/>
    </row>
    <row r="4559" ht="30" spans="1:6">
      <c r="A4559" s="26">
        <v>40394</v>
      </c>
      <c r="B4559" s="25" t="s">
        <v>12012</v>
      </c>
      <c r="C4559" s="26" t="s">
        <v>3997</v>
      </c>
      <c r="D4559" s="26" t="s">
        <v>3998</v>
      </c>
      <c r="E4559" s="26" t="s">
        <v>12013</v>
      </c>
      <c r="F4559" s="48"/>
    </row>
    <row r="4560" ht="30" spans="1:6">
      <c r="A4560" s="26">
        <v>40398</v>
      </c>
      <c r="B4560" s="25" t="s">
        <v>12014</v>
      </c>
      <c r="C4560" s="26" t="s">
        <v>3997</v>
      </c>
      <c r="D4560" s="26" t="s">
        <v>3998</v>
      </c>
      <c r="E4560" s="26" t="s">
        <v>12015</v>
      </c>
      <c r="F4560" s="49"/>
    </row>
    <row r="4561" ht="30" spans="1:6">
      <c r="A4561" s="26">
        <v>40397</v>
      </c>
      <c r="B4561" s="25" t="s">
        <v>12016</v>
      </c>
      <c r="C4561" s="26" t="s">
        <v>3997</v>
      </c>
      <c r="D4561" s="26" t="s">
        <v>3998</v>
      </c>
      <c r="E4561" s="26" t="s">
        <v>12017</v>
      </c>
      <c r="F4561" s="48"/>
    </row>
    <row r="4562" ht="30" spans="1:6">
      <c r="A4562" s="26">
        <v>40393</v>
      </c>
      <c r="B4562" s="25" t="s">
        <v>12018</v>
      </c>
      <c r="C4562" s="26" t="s">
        <v>3997</v>
      </c>
      <c r="D4562" s="26" t="s">
        <v>3998</v>
      </c>
      <c r="E4562" s="26" t="s">
        <v>12019</v>
      </c>
      <c r="F4562" s="49"/>
    </row>
    <row r="4563" ht="30" spans="1:6">
      <c r="A4563" s="26">
        <v>40399</v>
      </c>
      <c r="B4563" s="25" t="s">
        <v>12020</v>
      </c>
      <c r="C4563" s="26" t="s">
        <v>3997</v>
      </c>
      <c r="D4563" s="26" t="s">
        <v>3998</v>
      </c>
      <c r="E4563" s="26" t="s">
        <v>12021</v>
      </c>
      <c r="F4563" s="48"/>
    </row>
    <row r="4564" ht="30" spans="1:6">
      <c r="A4564" s="26">
        <v>39322</v>
      </c>
      <c r="B4564" s="25" t="s">
        <v>12022</v>
      </c>
      <c r="C4564" s="26" t="s">
        <v>3997</v>
      </c>
      <c r="D4564" s="26" t="s">
        <v>4008</v>
      </c>
      <c r="E4564" s="26" t="s">
        <v>12023</v>
      </c>
      <c r="F4564" s="49"/>
    </row>
    <row r="4565" ht="30" spans="1:6">
      <c r="A4565" s="26">
        <v>39289</v>
      </c>
      <c r="B4565" s="25" t="s">
        <v>12024</v>
      </c>
      <c r="C4565" s="26" t="s">
        <v>3997</v>
      </c>
      <c r="D4565" s="26" t="s">
        <v>4008</v>
      </c>
      <c r="E4565" s="26" t="s">
        <v>11341</v>
      </c>
      <c r="F4565" s="48"/>
    </row>
    <row r="4566" ht="30" spans="1:6">
      <c r="A4566" s="26">
        <v>39290</v>
      </c>
      <c r="B4566" s="25" t="s">
        <v>12025</v>
      </c>
      <c r="C4566" s="26" t="s">
        <v>3997</v>
      </c>
      <c r="D4566" s="26" t="s">
        <v>4008</v>
      </c>
      <c r="E4566" s="26" t="s">
        <v>6258</v>
      </c>
      <c r="F4566" s="49"/>
    </row>
    <row r="4567" ht="30" spans="1:6">
      <c r="A4567" s="26">
        <v>39291</v>
      </c>
      <c r="B4567" s="25" t="s">
        <v>12026</v>
      </c>
      <c r="C4567" s="26" t="s">
        <v>3997</v>
      </c>
      <c r="D4567" s="26" t="s">
        <v>4008</v>
      </c>
      <c r="E4567" s="26" t="s">
        <v>12027</v>
      </c>
      <c r="F4567" s="48"/>
    </row>
    <row r="4568" ht="30" spans="1:6">
      <c r="A4568" s="26">
        <v>20174</v>
      </c>
      <c r="B4568" s="25" t="s">
        <v>12028</v>
      </c>
      <c r="C4568" s="26" t="s">
        <v>3997</v>
      </c>
      <c r="D4568" s="26" t="s">
        <v>3998</v>
      </c>
      <c r="E4568" s="26" t="s">
        <v>12029</v>
      </c>
      <c r="F4568" s="49"/>
    </row>
    <row r="4569" ht="30" spans="1:6">
      <c r="A4569" s="26">
        <v>41892</v>
      </c>
      <c r="B4569" s="25" t="s">
        <v>12030</v>
      </c>
      <c r="C4569" s="26" t="s">
        <v>3997</v>
      </c>
      <c r="D4569" s="26" t="s">
        <v>4008</v>
      </c>
      <c r="E4569" s="26" t="s">
        <v>12031</v>
      </c>
      <c r="F4569" s="48"/>
    </row>
    <row r="4570" ht="30" spans="1:6">
      <c r="A4570" s="26">
        <v>7048</v>
      </c>
      <c r="B4570" s="25" t="s">
        <v>12032</v>
      </c>
      <c r="C4570" s="26" t="s">
        <v>3997</v>
      </c>
      <c r="D4570" s="26" t="s">
        <v>4008</v>
      </c>
      <c r="E4570" s="26" t="s">
        <v>12033</v>
      </c>
      <c r="F4570" s="49"/>
    </row>
    <row r="4571" ht="30" spans="1:6">
      <c r="A4571" s="26">
        <v>7088</v>
      </c>
      <c r="B4571" s="25" t="s">
        <v>12034</v>
      </c>
      <c r="C4571" s="26" t="s">
        <v>3997</v>
      </c>
      <c r="D4571" s="26" t="s">
        <v>4008</v>
      </c>
      <c r="E4571" s="26" t="s">
        <v>12035</v>
      </c>
      <c r="F4571" s="48"/>
    </row>
    <row r="4572" ht="30" spans="1:6">
      <c r="A4572" s="26">
        <v>20179</v>
      </c>
      <c r="B4572" s="25" t="s">
        <v>12036</v>
      </c>
      <c r="C4572" s="26" t="s">
        <v>3997</v>
      </c>
      <c r="D4572" s="26" t="s">
        <v>4008</v>
      </c>
      <c r="E4572" s="26" t="s">
        <v>12037</v>
      </c>
      <c r="F4572" s="49"/>
    </row>
    <row r="4573" ht="30" spans="1:6">
      <c r="A4573" s="26">
        <v>20178</v>
      </c>
      <c r="B4573" s="25" t="s">
        <v>12038</v>
      </c>
      <c r="C4573" s="26" t="s">
        <v>3997</v>
      </c>
      <c r="D4573" s="26" t="s">
        <v>4008</v>
      </c>
      <c r="E4573" s="26" t="s">
        <v>12039</v>
      </c>
      <c r="F4573" s="48"/>
    </row>
    <row r="4574" ht="30" spans="1:6">
      <c r="A4574" s="26">
        <v>20180</v>
      </c>
      <c r="B4574" s="25" t="s">
        <v>12040</v>
      </c>
      <c r="C4574" s="26" t="s">
        <v>3997</v>
      </c>
      <c r="D4574" s="26" t="s">
        <v>4008</v>
      </c>
      <c r="E4574" s="26" t="s">
        <v>5346</v>
      </c>
      <c r="F4574" s="49"/>
    </row>
    <row r="4575" ht="30" spans="1:6">
      <c r="A4575" s="26">
        <v>20181</v>
      </c>
      <c r="B4575" s="25" t="s">
        <v>12041</v>
      </c>
      <c r="C4575" s="26" t="s">
        <v>3997</v>
      </c>
      <c r="D4575" s="26" t="s">
        <v>4008</v>
      </c>
      <c r="E4575" s="26" t="s">
        <v>12042</v>
      </c>
      <c r="F4575" s="48"/>
    </row>
    <row r="4576" ht="30" spans="1:6">
      <c r="A4576" s="26">
        <v>20177</v>
      </c>
      <c r="B4576" s="25" t="s">
        <v>12043</v>
      </c>
      <c r="C4576" s="26" t="s">
        <v>3997</v>
      </c>
      <c r="D4576" s="26" t="s">
        <v>4008</v>
      </c>
      <c r="E4576" s="26" t="s">
        <v>12044</v>
      </c>
      <c r="F4576" s="49"/>
    </row>
    <row r="4577" ht="30" spans="1:6">
      <c r="A4577" s="26">
        <v>7082</v>
      </c>
      <c r="B4577" s="25" t="s">
        <v>12045</v>
      </c>
      <c r="C4577" s="26" t="s">
        <v>3997</v>
      </c>
      <c r="D4577" s="26" t="s">
        <v>4008</v>
      </c>
      <c r="E4577" s="26" t="s">
        <v>12046</v>
      </c>
      <c r="F4577" s="48"/>
    </row>
    <row r="4578" ht="30" spans="1:6">
      <c r="A4578" s="26">
        <v>7069</v>
      </c>
      <c r="B4578" s="25" t="s">
        <v>12047</v>
      </c>
      <c r="C4578" s="26" t="s">
        <v>3997</v>
      </c>
      <c r="D4578" s="26" t="s">
        <v>4008</v>
      </c>
      <c r="E4578" s="26" t="s">
        <v>12048</v>
      </c>
      <c r="F4578" s="49"/>
    </row>
    <row r="4579" ht="30" spans="1:6">
      <c r="A4579" s="26">
        <v>7070</v>
      </c>
      <c r="B4579" s="25" t="s">
        <v>12049</v>
      </c>
      <c r="C4579" s="26" t="s">
        <v>3997</v>
      </c>
      <c r="D4579" s="26" t="s">
        <v>4008</v>
      </c>
      <c r="E4579" s="26" t="s">
        <v>12050</v>
      </c>
      <c r="F4579" s="48"/>
    </row>
    <row r="4580" ht="30" spans="1:6">
      <c r="A4580" s="26">
        <v>41893</v>
      </c>
      <c r="B4580" s="25" t="s">
        <v>12051</v>
      </c>
      <c r="C4580" s="26" t="s">
        <v>3997</v>
      </c>
      <c r="D4580" s="26" t="s">
        <v>4008</v>
      </c>
      <c r="E4580" s="26" t="s">
        <v>12052</v>
      </c>
      <c r="F4580" s="49"/>
    </row>
    <row r="4581" ht="30" spans="1:6">
      <c r="A4581" s="26">
        <v>41894</v>
      </c>
      <c r="B4581" s="25" t="s">
        <v>12053</v>
      </c>
      <c r="C4581" s="26" t="s">
        <v>3997</v>
      </c>
      <c r="D4581" s="26" t="s">
        <v>4008</v>
      </c>
      <c r="E4581" s="26" t="s">
        <v>12054</v>
      </c>
      <c r="F4581" s="48"/>
    </row>
    <row r="4582" ht="30" spans="1:6">
      <c r="A4582" s="26">
        <v>41895</v>
      </c>
      <c r="B4582" s="25" t="s">
        <v>12055</v>
      </c>
      <c r="C4582" s="26" t="s">
        <v>3997</v>
      </c>
      <c r="D4582" s="26" t="s">
        <v>4008</v>
      </c>
      <c r="E4582" s="26" t="s">
        <v>12056</v>
      </c>
      <c r="F4582" s="49"/>
    </row>
    <row r="4583" ht="30" spans="1:6">
      <c r="A4583" s="26">
        <v>20172</v>
      </c>
      <c r="B4583" s="25" t="s">
        <v>12057</v>
      </c>
      <c r="C4583" s="26" t="s">
        <v>3997</v>
      </c>
      <c r="D4583" s="26" t="s">
        <v>4008</v>
      </c>
      <c r="E4583" s="26" t="s">
        <v>12058</v>
      </c>
      <c r="F4583" s="48"/>
    </row>
    <row r="4584" spans="1:6">
      <c r="A4584" s="26">
        <v>40945</v>
      </c>
      <c r="B4584" s="25" t="s">
        <v>12059</v>
      </c>
      <c r="C4584" s="26" t="s">
        <v>4011</v>
      </c>
      <c r="D4584" s="26" t="s">
        <v>3998</v>
      </c>
      <c r="E4584" s="26" t="s">
        <v>6081</v>
      </c>
      <c r="F4584" s="49"/>
    </row>
    <row r="4585" spans="1:6">
      <c r="A4585" s="26">
        <v>40946</v>
      </c>
      <c r="B4585" s="25" t="s">
        <v>12060</v>
      </c>
      <c r="C4585" s="26" t="s">
        <v>4356</v>
      </c>
      <c r="D4585" s="26" t="s">
        <v>3998</v>
      </c>
      <c r="E4585" s="26" t="s">
        <v>12061</v>
      </c>
      <c r="F4585" s="48"/>
    </row>
    <row r="4586" ht="30" spans="1:6">
      <c r="A4586" s="26">
        <v>7153</v>
      </c>
      <c r="B4586" s="25" t="s">
        <v>12062</v>
      </c>
      <c r="C4586" s="26" t="s">
        <v>4011</v>
      </c>
      <c r="D4586" s="26" t="s">
        <v>3998</v>
      </c>
      <c r="E4586" s="26" t="s">
        <v>12063</v>
      </c>
      <c r="F4586" s="49"/>
    </row>
    <row r="4587" ht="30" spans="1:6">
      <c r="A4587" s="26">
        <v>41089</v>
      </c>
      <c r="B4587" s="25" t="s">
        <v>12064</v>
      </c>
      <c r="C4587" s="26" t="s">
        <v>4356</v>
      </c>
      <c r="D4587" s="26" t="s">
        <v>3998</v>
      </c>
      <c r="E4587" s="26" t="s">
        <v>12065</v>
      </c>
      <c r="F4587" s="48"/>
    </row>
    <row r="4588" spans="1:6">
      <c r="A4588" s="26">
        <v>40943</v>
      </c>
      <c r="B4588" s="25" t="s">
        <v>12066</v>
      </c>
      <c r="C4588" s="26" t="s">
        <v>4011</v>
      </c>
      <c r="D4588" s="26" t="s">
        <v>3998</v>
      </c>
      <c r="E4588" s="26" t="s">
        <v>12067</v>
      </c>
      <c r="F4588" s="49"/>
    </row>
    <row r="4589" ht="30" spans="1:6">
      <c r="A4589" s="26">
        <v>40944</v>
      </c>
      <c r="B4589" s="25" t="s">
        <v>12068</v>
      </c>
      <c r="C4589" s="26" t="s">
        <v>4356</v>
      </c>
      <c r="D4589" s="26" t="s">
        <v>3998</v>
      </c>
      <c r="E4589" s="26" t="s">
        <v>12069</v>
      </c>
      <c r="F4589" s="48"/>
    </row>
    <row r="4590" spans="1:6">
      <c r="A4590" s="26">
        <v>6175</v>
      </c>
      <c r="B4590" s="25" t="s">
        <v>12070</v>
      </c>
      <c r="C4590" s="26" t="s">
        <v>4011</v>
      </c>
      <c r="D4590" s="26" t="s">
        <v>3998</v>
      </c>
      <c r="E4590" s="26" t="s">
        <v>8973</v>
      </c>
      <c r="F4590" s="49"/>
    </row>
    <row r="4591" spans="1:6">
      <c r="A4591" s="26">
        <v>41092</v>
      </c>
      <c r="B4591" s="25" t="s">
        <v>12071</v>
      </c>
      <c r="C4591" s="26" t="s">
        <v>4356</v>
      </c>
      <c r="D4591" s="26" t="s">
        <v>3998</v>
      </c>
      <c r="E4591" s="26" t="s">
        <v>12072</v>
      </c>
      <c r="F4591" s="48"/>
    </row>
    <row r="4592" ht="45" spans="1:6">
      <c r="A4592" s="26">
        <v>37712</v>
      </c>
      <c r="B4592" s="25" t="s">
        <v>12073</v>
      </c>
      <c r="C4592" s="26" t="s">
        <v>4007</v>
      </c>
      <c r="D4592" s="26" t="s">
        <v>4008</v>
      </c>
      <c r="E4592" s="26" t="s">
        <v>12074</v>
      </c>
      <c r="F4592" s="49"/>
    </row>
    <row r="4593" ht="60" spans="1:6">
      <c r="A4593" s="26">
        <v>34547</v>
      </c>
      <c r="B4593" s="25" t="s">
        <v>12075</v>
      </c>
      <c r="C4593" s="26" t="s">
        <v>4111</v>
      </c>
      <c r="D4593" s="26" t="s">
        <v>4008</v>
      </c>
      <c r="E4593" s="26" t="s">
        <v>4535</v>
      </c>
      <c r="F4593" s="48"/>
    </row>
    <row r="4594" ht="60" spans="1:6">
      <c r="A4594" s="26">
        <v>34548</v>
      </c>
      <c r="B4594" s="25" t="s">
        <v>12076</v>
      </c>
      <c r="C4594" s="26" t="s">
        <v>4111</v>
      </c>
      <c r="D4594" s="26" t="s">
        <v>4008</v>
      </c>
      <c r="E4594" s="26" t="s">
        <v>8758</v>
      </c>
      <c r="F4594" s="49"/>
    </row>
    <row r="4595" ht="45" spans="1:6">
      <c r="A4595" s="26">
        <v>37411</v>
      </c>
      <c r="B4595" s="25" t="s">
        <v>12077</v>
      </c>
      <c r="C4595" s="26" t="s">
        <v>4007</v>
      </c>
      <c r="D4595" s="26" t="s">
        <v>4008</v>
      </c>
      <c r="E4595" s="26" t="s">
        <v>12078</v>
      </c>
      <c r="F4595" s="48"/>
    </row>
    <row r="4596" ht="60" spans="1:6">
      <c r="A4596" s="26">
        <v>34558</v>
      </c>
      <c r="B4596" s="25" t="s">
        <v>12079</v>
      </c>
      <c r="C4596" s="26" t="s">
        <v>4111</v>
      </c>
      <c r="D4596" s="26" t="s">
        <v>4008</v>
      </c>
      <c r="E4596" s="26" t="s">
        <v>8789</v>
      </c>
      <c r="F4596" s="49"/>
    </row>
    <row r="4597" ht="60" spans="1:6">
      <c r="A4597" s="26">
        <v>34550</v>
      </c>
      <c r="B4597" s="25" t="s">
        <v>12080</v>
      </c>
      <c r="C4597" s="26" t="s">
        <v>4111</v>
      </c>
      <c r="D4597" s="26" t="s">
        <v>4008</v>
      </c>
      <c r="E4597" s="26" t="s">
        <v>4052</v>
      </c>
      <c r="F4597" s="48"/>
    </row>
    <row r="4598" ht="60" spans="1:6">
      <c r="A4598" s="26">
        <v>34557</v>
      </c>
      <c r="B4598" s="25" t="s">
        <v>12081</v>
      </c>
      <c r="C4598" s="26" t="s">
        <v>4111</v>
      </c>
      <c r="D4598" s="26" t="s">
        <v>4008</v>
      </c>
      <c r="E4598" s="26" t="s">
        <v>12082</v>
      </c>
      <c r="F4598" s="49"/>
    </row>
    <row r="4599" ht="60" spans="1:6">
      <c r="A4599" s="26">
        <v>7155</v>
      </c>
      <c r="B4599" s="25" t="s">
        <v>12083</v>
      </c>
      <c r="C4599" s="26" t="s">
        <v>4007</v>
      </c>
      <c r="D4599" s="26" t="s">
        <v>4008</v>
      </c>
      <c r="E4599" s="26" t="s">
        <v>11133</v>
      </c>
      <c r="F4599" s="48"/>
    </row>
    <row r="4600" ht="60" spans="1:6">
      <c r="A4600" s="26">
        <v>7154</v>
      </c>
      <c r="B4600" s="25" t="s">
        <v>12084</v>
      </c>
      <c r="C4600" s="26" t="s">
        <v>4118</v>
      </c>
      <c r="D4600" s="26" t="s">
        <v>4008</v>
      </c>
      <c r="E4600" s="26" t="s">
        <v>7217</v>
      </c>
      <c r="F4600" s="49"/>
    </row>
    <row r="4601" ht="60" spans="1:6">
      <c r="A4601" s="26">
        <v>10915</v>
      </c>
      <c r="B4601" s="25" t="s">
        <v>12085</v>
      </c>
      <c r="C4601" s="26" t="s">
        <v>4118</v>
      </c>
      <c r="D4601" s="26" t="s">
        <v>4008</v>
      </c>
      <c r="E4601" s="26" t="s">
        <v>6182</v>
      </c>
      <c r="F4601" s="48"/>
    </row>
    <row r="4602" ht="60" spans="1:6">
      <c r="A4602" s="26">
        <v>10917</v>
      </c>
      <c r="B4602" s="25" t="s">
        <v>12086</v>
      </c>
      <c r="C4602" s="26" t="s">
        <v>4007</v>
      </c>
      <c r="D4602" s="26" t="s">
        <v>4008</v>
      </c>
      <c r="E4602" s="26" t="s">
        <v>12087</v>
      </c>
      <c r="F4602" s="49"/>
    </row>
    <row r="4603" ht="60" spans="1:6">
      <c r="A4603" s="26">
        <v>21141</v>
      </c>
      <c r="B4603" s="25" t="s">
        <v>12088</v>
      </c>
      <c r="C4603" s="26" t="s">
        <v>4007</v>
      </c>
      <c r="D4603" s="26" t="s">
        <v>4008</v>
      </c>
      <c r="E4603" s="26" t="s">
        <v>7783</v>
      </c>
      <c r="F4603" s="48"/>
    </row>
    <row r="4604" ht="60" spans="1:6">
      <c r="A4604" s="26">
        <v>10916</v>
      </c>
      <c r="B4604" s="25" t="s">
        <v>12089</v>
      </c>
      <c r="C4604" s="26" t="s">
        <v>4118</v>
      </c>
      <c r="D4604" s="26" t="s">
        <v>4008</v>
      </c>
      <c r="E4604" s="26" t="s">
        <v>12087</v>
      </c>
      <c r="F4604" s="49"/>
    </row>
    <row r="4605" ht="60" spans="1:6">
      <c r="A4605" s="26">
        <v>39508</v>
      </c>
      <c r="B4605" s="25" t="s">
        <v>12090</v>
      </c>
      <c r="C4605" s="26" t="s">
        <v>4007</v>
      </c>
      <c r="D4605" s="26" t="s">
        <v>4008</v>
      </c>
      <c r="E4605" s="26" t="s">
        <v>7258</v>
      </c>
      <c r="F4605" s="48"/>
    </row>
    <row r="4606" ht="60" spans="1:6">
      <c r="A4606" s="26">
        <v>39507</v>
      </c>
      <c r="B4606" s="25" t="s">
        <v>12091</v>
      </c>
      <c r="C4606" s="26" t="s">
        <v>4007</v>
      </c>
      <c r="D4606" s="26" t="s">
        <v>4008</v>
      </c>
      <c r="E4606" s="26" t="s">
        <v>12092</v>
      </c>
      <c r="F4606" s="49"/>
    </row>
    <row r="4607" ht="60" spans="1:6">
      <c r="A4607" s="26">
        <v>7156</v>
      </c>
      <c r="B4607" s="25" t="s">
        <v>12093</v>
      </c>
      <c r="C4607" s="26" t="s">
        <v>4007</v>
      </c>
      <c r="D4607" s="26" t="s">
        <v>4008</v>
      </c>
      <c r="E4607" s="26" t="s">
        <v>12094</v>
      </c>
      <c r="F4607" s="48"/>
    </row>
    <row r="4608" ht="60" spans="1:6">
      <c r="A4608" s="26">
        <v>39509</v>
      </c>
      <c r="B4608" s="25" t="s">
        <v>12095</v>
      </c>
      <c r="C4608" s="26" t="s">
        <v>4007</v>
      </c>
      <c r="D4608" s="26" t="s">
        <v>4008</v>
      </c>
      <c r="E4608" s="26" t="s">
        <v>4323</v>
      </c>
      <c r="F4608" s="49"/>
    </row>
    <row r="4609" spans="1:6">
      <c r="A4609" s="26">
        <v>25988</v>
      </c>
      <c r="B4609" s="25" t="s">
        <v>12096</v>
      </c>
      <c r="C4609" s="26" t="s">
        <v>4007</v>
      </c>
      <c r="D4609" s="26" t="s">
        <v>4008</v>
      </c>
      <c r="E4609" s="26" t="s">
        <v>12097</v>
      </c>
      <c r="F4609" s="48"/>
    </row>
    <row r="4610" ht="45" spans="1:6">
      <c r="A4610" s="26">
        <v>10928</v>
      </c>
      <c r="B4610" s="25" t="s">
        <v>12098</v>
      </c>
      <c r="C4610" s="26" t="s">
        <v>4007</v>
      </c>
      <c r="D4610" s="26" t="s">
        <v>3998</v>
      </c>
      <c r="E4610" s="26" t="s">
        <v>12099</v>
      </c>
      <c r="F4610" s="49"/>
    </row>
    <row r="4611" ht="45" spans="1:6">
      <c r="A4611" s="26">
        <v>7167</v>
      </c>
      <c r="B4611" s="25" t="s">
        <v>12100</v>
      </c>
      <c r="C4611" s="26" t="s">
        <v>4007</v>
      </c>
      <c r="D4611" s="26" t="s">
        <v>3998</v>
      </c>
      <c r="E4611" s="26" t="s">
        <v>9698</v>
      </c>
      <c r="F4611" s="48"/>
    </row>
    <row r="4612" ht="45" spans="1:6">
      <c r="A4612" s="26">
        <v>10933</v>
      </c>
      <c r="B4612" s="25" t="s">
        <v>12101</v>
      </c>
      <c r="C4612" s="26" t="s">
        <v>4007</v>
      </c>
      <c r="D4612" s="26" t="s">
        <v>3998</v>
      </c>
      <c r="E4612" s="26" t="s">
        <v>12102</v>
      </c>
      <c r="F4612" s="49"/>
    </row>
    <row r="4613" ht="45" spans="1:6">
      <c r="A4613" s="26">
        <v>10927</v>
      </c>
      <c r="B4613" s="25" t="s">
        <v>12103</v>
      </c>
      <c r="C4613" s="26" t="s">
        <v>4007</v>
      </c>
      <c r="D4613" s="26" t="s">
        <v>3998</v>
      </c>
      <c r="E4613" s="26" t="s">
        <v>9838</v>
      </c>
      <c r="F4613" s="48"/>
    </row>
    <row r="4614" ht="45" spans="1:6">
      <c r="A4614" s="26">
        <v>7158</v>
      </c>
      <c r="B4614" s="25" t="s">
        <v>12104</v>
      </c>
      <c r="C4614" s="26" t="s">
        <v>4007</v>
      </c>
      <c r="D4614" s="26" t="s">
        <v>4019</v>
      </c>
      <c r="E4614" s="26" t="s">
        <v>12105</v>
      </c>
      <c r="F4614" s="49"/>
    </row>
    <row r="4615" ht="45" spans="1:6">
      <c r="A4615" s="26">
        <v>7162</v>
      </c>
      <c r="B4615" s="25" t="s">
        <v>12106</v>
      </c>
      <c r="C4615" s="26" t="s">
        <v>4007</v>
      </c>
      <c r="D4615" s="26" t="s">
        <v>3998</v>
      </c>
      <c r="E4615" s="26" t="s">
        <v>12107</v>
      </c>
      <c r="F4615" s="48"/>
    </row>
    <row r="4616" ht="45" spans="1:6">
      <c r="A4616" s="26">
        <v>10932</v>
      </c>
      <c r="B4616" s="25" t="s">
        <v>12108</v>
      </c>
      <c r="C4616" s="26" t="s">
        <v>4007</v>
      </c>
      <c r="D4616" s="26" t="s">
        <v>3998</v>
      </c>
      <c r="E4616" s="26" t="s">
        <v>12109</v>
      </c>
      <c r="F4616" s="49"/>
    </row>
    <row r="4617" ht="60" spans="1:6">
      <c r="A4617" s="26">
        <v>40706</v>
      </c>
      <c r="B4617" s="25" t="s">
        <v>12110</v>
      </c>
      <c r="C4617" s="26" t="s">
        <v>4007</v>
      </c>
      <c r="D4617" s="26" t="s">
        <v>3998</v>
      </c>
      <c r="E4617" s="26" t="s">
        <v>12111</v>
      </c>
      <c r="F4617" s="48"/>
    </row>
    <row r="4618" ht="60" spans="1:6">
      <c r="A4618" s="26">
        <v>10937</v>
      </c>
      <c r="B4618" s="25" t="s">
        <v>12112</v>
      </c>
      <c r="C4618" s="26" t="s">
        <v>4007</v>
      </c>
      <c r="D4618" s="26" t="s">
        <v>3998</v>
      </c>
      <c r="E4618" s="26" t="s">
        <v>4659</v>
      </c>
      <c r="F4618" s="49"/>
    </row>
    <row r="4619" ht="60" spans="1:6">
      <c r="A4619" s="26">
        <v>10935</v>
      </c>
      <c r="B4619" s="25" t="s">
        <v>12113</v>
      </c>
      <c r="C4619" s="26" t="s">
        <v>4007</v>
      </c>
      <c r="D4619" s="26" t="s">
        <v>3998</v>
      </c>
      <c r="E4619" s="26" t="s">
        <v>12037</v>
      </c>
      <c r="F4619" s="48"/>
    </row>
    <row r="4620" ht="45" spans="1:6">
      <c r="A4620" s="26">
        <v>40707</v>
      </c>
      <c r="B4620" s="25" t="s">
        <v>12114</v>
      </c>
      <c r="C4620" s="26" t="s">
        <v>4007</v>
      </c>
      <c r="D4620" s="26" t="s">
        <v>3998</v>
      </c>
      <c r="E4620" s="26" t="s">
        <v>12115</v>
      </c>
      <c r="F4620" s="49"/>
    </row>
    <row r="4621" ht="30" spans="1:6">
      <c r="A4621" s="26">
        <v>10931</v>
      </c>
      <c r="B4621" s="25" t="s">
        <v>12116</v>
      </c>
      <c r="C4621" s="26" t="s">
        <v>4007</v>
      </c>
      <c r="D4621" s="26" t="s">
        <v>3998</v>
      </c>
      <c r="E4621" s="26" t="s">
        <v>6615</v>
      </c>
      <c r="F4621" s="48"/>
    </row>
    <row r="4622" ht="30" spans="1:6">
      <c r="A4622" s="26">
        <v>7164</v>
      </c>
      <c r="B4622" s="25" t="s">
        <v>12117</v>
      </c>
      <c r="C4622" s="26" t="s">
        <v>4007</v>
      </c>
      <c r="D4622" s="26" t="s">
        <v>3998</v>
      </c>
      <c r="E4622" s="26" t="s">
        <v>12118</v>
      </c>
      <c r="F4622" s="49"/>
    </row>
    <row r="4623" ht="30" spans="1:6">
      <c r="A4623" s="26">
        <v>36887</v>
      </c>
      <c r="B4623" s="25" t="s">
        <v>12119</v>
      </c>
      <c r="C4623" s="26" t="s">
        <v>4007</v>
      </c>
      <c r="D4623" s="26" t="s">
        <v>3998</v>
      </c>
      <c r="E4623" s="26" t="s">
        <v>12120</v>
      </c>
      <c r="F4623" s="48"/>
    </row>
    <row r="4624" ht="75" spans="1:6">
      <c r="A4624" s="26">
        <v>34630</v>
      </c>
      <c r="B4624" s="25" t="s">
        <v>12121</v>
      </c>
      <c r="C4624" s="26" t="s">
        <v>3997</v>
      </c>
      <c r="D4624" s="26" t="s">
        <v>4008</v>
      </c>
      <c r="E4624" s="26" t="s">
        <v>12122</v>
      </c>
      <c r="F4624" s="49"/>
    </row>
    <row r="4625" spans="1:6">
      <c r="A4625" s="26">
        <v>7161</v>
      </c>
      <c r="B4625" s="25" t="s">
        <v>12123</v>
      </c>
      <c r="C4625" s="26" t="s">
        <v>4007</v>
      </c>
      <c r="D4625" s="26" t="s">
        <v>3998</v>
      </c>
      <c r="E4625" s="26" t="s">
        <v>4124</v>
      </c>
      <c r="F4625" s="48"/>
    </row>
    <row r="4626" ht="45" spans="1:6">
      <c r="A4626" s="26">
        <v>7170</v>
      </c>
      <c r="B4626" s="25" t="s">
        <v>12124</v>
      </c>
      <c r="C4626" s="26" t="s">
        <v>4007</v>
      </c>
      <c r="D4626" s="26" t="s">
        <v>4019</v>
      </c>
      <c r="E4626" s="26" t="s">
        <v>4393</v>
      </c>
      <c r="F4626" s="49"/>
    </row>
    <row r="4627" ht="45" spans="1:6">
      <c r="A4627" s="26">
        <v>37524</v>
      </c>
      <c r="B4627" s="25" t="s">
        <v>12125</v>
      </c>
      <c r="C4627" s="26" t="s">
        <v>4111</v>
      </c>
      <c r="D4627" s="26" t="s">
        <v>3998</v>
      </c>
      <c r="E4627" s="26" t="s">
        <v>5036</v>
      </c>
      <c r="F4627" s="48"/>
    </row>
    <row r="4628" ht="60" spans="1:6">
      <c r="A4628" s="26">
        <v>37525</v>
      </c>
      <c r="B4628" s="25" t="s">
        <v>12126</v>
      </c>
      <c r="C4628" s="26" t="s">
        <v>4111</v>
      </c>
      <c r="D4628" s="26" t="s">
        <v>3998</v>
      </c>
      <c r="E4628" s="26" t="s">
        <v>4062</v>
      </c>
      <c r="F4628" s="49"/>
    </row>
    <row r="4629" ht="30" spans="1:6">
      <c r="A4629" s="26">
        <v>10920</v>
      </c>
      <c r="B4629" s="25" t="s">
        <v>12127</v>
      </c>
      <c r="C4629" s="26" t="s">
        <v>4007</v>
      </c>
      <c r="D4629" s="26" t="s">
        <v>4008</v>
      </c>
      <c r="E4629" s="26" t="s">
        <v>5306</v>
      </c>
      <c r="F4629" s="48"/>
    </row>
    <row r="4630" ht="30" spans="1:6">
      <c r="A4630" s="26">
        <v>7238</v>
      </c>
      <c r="B4630" s="25" t="s">
        <v>12128</v>
      </c>
      <c r="C4630" s="26" t="s">
        <v>4007</v>
      </c>
      <c r="D4630" s="26" t="s">
        <v>3998</v>
      </c>
      <c r="E4630" s="26" t="s">
        <v>4291</v>
      </c>
      <c r="F4630" s="49"/>
    </row>
    <row r="4631" ht="30" spans="1:6">
      <c r="A4631" s="26">
        <v>7239</v>
      </c>
      <c r="B4631" s="25" t="s">
        <v>12129</v>
      </c>
      <c r="C4631" s="26" t="s">
        <v>4007</v>
      </c>
      <c r="D4631" s="26" t="s">
        <v>3998</v>
      </c>
      <c r="E4631" s="26" t="s">
        <v>12130</v>
      </c>
      <c r="F4631" s="48"/>
    </row>
    <row r="4632" ht="30" spans="1:6">
      <c r="A4632" s="26">
        <v>7240</v>
      </c>
      <c r="B4632" s="25" t="s">
        <v>12131</v>
      </c>
      <c r="C4632" s="26" t="s">
        <v>4007</v>
      </c>
      <c r="D4632" s="26" t="s">
        <v>3998</v>
      </c>
      <c r="E4632" s="26" t="s">
        <v>7899</v>
      </c>
      <c r="F4632" s="49"/>
    </row>
    <row r="4633" ht="45" spans="1:6">
      <c r="A4633" s="26">
        <v>36789</v>
      </c>
      <c r="B4633" s="25" t="s">
        <v>12132</v>
      </c>
      <c r="C4633" s="26" t="s">
        <v>3997</v>
      </c>
      <c r="D4633" s="26" t="s">
        <v>3998</v>
      </c>
      <c r="E4633" s="26" t="s">
        <v>8789</v>
      </c>
      <c r="F4633" s="48"/>
    </row>
    <row r="4634" ht="45" spans="1:6">
      <c r="A4634" s="26">
        <v>7176</v>
      </c>
      <c r="B4634" s="25" t="s">
        <v>12133</v>
      </c>
      <c r="C4634" s="26" t="s">
        <v>3997</v>
      </c>
      <c r="D4634" s="26" t="s">
        <v>3998</v>
      </c>
      <c r="E4634" s="26" t="s">
        <v>12134</v>
      </c>
      <c r="F4634" s="49"/>
    </row>
    <row r="4635" ht="45" spans="1:6">
      <c r="A4635" s="26">
        <v>7173</v>
      </c>
      <c r="B4635" s="25" t="s">
        <v>12133</v>
      </c>
      <c r="C4635" s="26" t="s">
        <v>4982</v>
      </c>
      <c r="D4635" s="26" t="s">
        <v>4019</v>
      </c>
      <c r="E4635" s="26" t="s">
        <v>12135</v>
      </c>
      <c r="F4635" s="48"/>
    </row>
    <row r="4636" ht="45" spans="1:6">
      <c r="A4636" s="26">
        <v>7183</v>
      </c>
      <c r="B4636" s="25" t="s">
        <v>12136</v>
      </c>
      <c r="C4636" s="26" t="s">
        <v>3997</v>
      </c>
      <c r="D4636" s="26" t="s">
        <v>3998</v>
      </c>
      <c r="E4636" s="26" t="s">
        <v>4048</v>
      </c>
      <c r="F4636" s="49"/>
    </row>
    <row r="4637" ht="45" spans="1:6">
      <c r="A4637" s="26">
        <v>7180</v>
      </c>
      <c r="B4637" s="25" t="s">
        <v>12137</v>
      </c>
      <c r="C4637" s="26" t="s">
        <v>3997</v>
      </c>
      <c r="D4637" s="26" t="s">
        <v>3998</v>
      </c>
      <c r="E4637" s="26" t="s">
        <v>7928</v>
      </c>
      <c r="F4637" s="48"/>
    </row>
    <row r="4638" ht="30" spans="1:6">
      <c r="A4638" s="26">
        <v>11088</v>
      </c>
      <c r="B4638" s="25" t="s">
        <v>12138</v>
      </c>
      <c r="C4638" s="26" t="s">
        <v>3997</v>
      </c>
      <c r="D4638" s="26" t="s">
        <v>3998</v>
      </c>
      <c r="E4638" s="26" t="s">
        <v>4640</v>
      </c>
      <c r="F4638" s="49"/>
    </row>
    <row r="4639" ht="45" spans="1:6">
      <c r="A4639" s="26">
        <v>36788</v>
      </c>
      <c r="B4639" s="25" t="s">
        <v>12139</v>
      </c>
      <c r="C4639" s="26" t="s">
        <v>3997</v>
      </c>
      <c r="D4639" s="26" t="s">
        <v>3998</v>
      </c>
      <c r="E4639" s="26" t="s">
        <v>10361</v>
      </c>
      <c r="F4639" s="48"/>
    </row>
    <row r="4640" ht="45" spans="1:6">
      <c r="A4640" s="26">
        <v>7175</v>
      </c>
      <c r="B4640" s="25" t="s">
        <v>12140</v>
      </c>
      <c r="C4640" s="26" t="s">
        <v>3997</v>
      </c>
      <c r="D4640" s="26" t="s">
        <v>3998</v>
      </c>
      <c r="E4640" s="26" t="s">
        <v>6070</v>
      </c>
      <c r="F4640" s="49"/>
    </row>
    <row r="4641" ht="30" spans="1:6">
      <c r="A4641" s="26">
        <v>25007</v>
      </c>
      <c r="B4641" s="25" t="s">
        <v>12141</v>
      </c>
      <c r="C4641" s="26" t="s">
        <v>4007</v>
      </c>
      <c r="D4641" s="26" t="s">
        <v>4008</v>
      </c>
      <c r="E4641" s="26" t="s">
        <v>7727</v>
      </c>
      <c r="F4641" s="48"/>
    </row>
    <row r="4642" ht="45" spans="1:6">
      <c r="A4642" s="26">
        <v>14171</v>
      </c>
      <c r="B4642" s="25" t="s">
        <v>12142</v>
      </c>
      <c r="C4642" s="26" t="s">
        <v>4007</v>
      </c>
      <c r="D4642" s="26" t="s">
        <v>4008</v>
      </c>
      <c r="E4642" s="26" t="s">
        <v>12143</v>
      </c>
      <c r="F4642" s="49"/>
    </row>
    <row r="4643" ht="45" spans="1:6">
      <c r="A4643" s="26">
        <v>14170</v>
      </c>
      <c r="B4643" s="25" t="s">
        <v>12144</v>
      </c>
      <c r="C4643" s="26" t="s">
        <v>4007</v>
      </c>
      <c r="D4643" s="26" t="s">
        <v>4008</v>
      </c>
      <c r="E4643" s="26" t="s">
        <v>5588</v>
      </c>
      <c r="F4643" s="48"/>
    </row>
    <row r="4644" ht="45" spans="1:6">
      <c r="A4644" s="26">
        <v>14173</v>
      </c>
      <c r="B4644" s="25" t="s">
        <v>12145</v>
      </c>
      <c r="C4644" s="26" t="s">
        <v>4007</v>
      </c>
      <c r="D4644" s="26" t="s">
        <v>4008</v>
      </c>
      <c r="E4644" s="26" t="s">
        <v>12146</v>
      </c>
      <c r="F4644" s="49"/>
    </row>
    <row r="4645" ht="45" spans="1:6">
      <c r="A4645" s="26">
        <v>14172</v>
      </c>
      <c r="B4645" s="25" t="s">
        <v>12147</v>
      </c>
      <c r="C4645" s="26" t="s">
        <v>4007</v>
      </c>
      <c r="D4645" s="26" t="s">
        <v>4008</v>
      </c>
      <c r="E4645" s="26" t="s">
        <v>12148</v>
      </c>
      <c r="F4645" s="48"/>
    </row>
    <row r="4646" ht="30" spans="1:6">
      <c r="A4646" s="26">
        <v>7243</v>
      </c>
      <c r="B4646" s="25" t="s">
        <v>12149</v>
      </c>
      <c r="C4646" s="26" t="s">
        <v>4007</v>
      </c>
      <c r="D4646" s="26" t="s">
        <v>4008</v>
      </c>
      <c r="E4646" s="26" t="s">
        <v>12150</v>
      </c>
      <c r="F4646" s="49"/>
    </row>
    <row r="4647" ht="45" spans="1:6">
      <c r="A4647" s="26">
        <v>11067</v>
      </c>
      <c r="B4647" s="25" t="s">
        <v>12151</v>
      </c>
      <c r="C4647" s="26" t="s">
        <v>3997</v>
      </c>
      <c r="D4647" s="26" t="s">
        <v>3998</v>
      </c>
      <c r="E4647" s="26" t="s">
        <v>12152</v>
      </c>
      <c r="F4647" s="48"/>
    </row>
    <row r="4648" ht="45" spans="1:6">
      <c r="A4648" s="26">
        <v>11068</v>
      </c>
      <c r="B4648" s="25" t="s">
        <v>12153</v>
      </c>
      <c r="C4648" s="26" t="s">
        <v>3997</v>
      </c>
      <c r="D4648" s="26" t="s">
        <v>3998</v>
      </c>
      <c r="E4648" s="26" t="s">
        <v>12154</v>
      </c>
      <c r="F4648" s="49"/>
    </row>
    <row r="4649" ht="60" spans="1:6">
      <c r="A4649" s="26">
        <v>40865</v>
      </c>
      <c r="B4649" s="25" t="s">
        <v>12155</v>
      </c>
      <c r="C4649" s="26" t="s">
        <v>3997</v>
      </c>
      <c r="D4649" s="26" t="s">
        <v>3998</v>
      </c>
      <c r="E4649" s="26" t="s">
        <v>12156</v>
      </c>
      <c r="F4649" s="48"/>
    </row>
    <row r="4650" ht="30" spans="1:6">
      <c r="A4650" s="26">
        <v>7184</v>
      </c>
      <c r="B4650" s="25" t="s">
        <v>12157</v>
      </c>
      <c r="C4650" s="26" t="s">
        <v>4007</v>
      </c>
      <c r="D4650" s="26" t="s">
        <v>4019</v>
      </c>
      <c r="E4650" s="26" t="s">
        <v>11240</v>
      </c>
      <c r="F4650" s="49"/>
    </row>
    <row r="4651" ht="30" spans="1:6">
      <c r="A4651" s="26">
        <v>34458</v>
      </c>
      <c r="B4651" s="25" t="s">
        <v>12158</v>
      </c>
      <c r="C4651" s="26" t="s">
        <v>3997</v>
      </c>
      <c r="D4651" s="26" t="s">
        <v>3998</v>
      </c>
      <c r="E4651" s="26" t="s">
        <v>12159</v>
      </c>
      <c r="F4651" s="48"/>
    </row>
    <row r="4652" ht="30" spans="1:6">
      <c r="A4652" s="26">
        <v>34464</v>
      </c>
      <c r="B4652" s="25" t="s">
        <v>12160</v>
      </c>
      <c r="C4652" s="26" t="s">
        <v>3997</v>
      </c>
      <c r="D4652" s="26" t="s">
        <v>3998</v>
      </c>
      <c r="E4652" s="26" t="s">
        <v>12161</v>
      </c>
      <c r="F4652" s="49"/>
    </row>
    <row r="4653" ht="30" spans="1:6">
      <c r="A4653" s="26">
        <v>34468</v>
      </c>
      <c r="B4653" s="25" t="s">
        <v>12162</v>
      </c>
      <c r="C4653" s="26" t="s">
        <v>3997</v>
      </c>
      <c r="D4653" s="26" t="s">
        <v>3998</v>
      </c>
      <c r="E4653" s="26" t="s">
        <v>12163</v>
      </c>
      <c r="F4653" s="48"/>
    </row>
    <row r="4654" ht="30" spans="1:6">
      <c r="A4654" s="26">
        <v>34473</v>
      </c>
      <c r="B4654" s="25" t="s">
        <v>12164</v>
      </c>
      <c r="C4654" s="26" t="s">
        <v>3997</v>
      </c>
      <c r="D4654" s="26" t="s">
        <v>3998</v>
      </c>
      <c r="E4654" s="26" t="s">
        <v>12165</v>
      </c>
      <c r="F4654" s="49"/>
    </row>
    <row r="4655" ht="30" spans="1:6">
      <c r="A4655" s="26">
        <v>34480</v>
      </c>
      <c r="B4655" s="25" t="s">
        <v>12166</v>
      </c>
      <c r="C4655" s="26" t="s">
        <v>3997</v>
      </c>
      <c r="D4655" s="26" t="s">
        <v>3998</v>
      </c>
      <c r="E4655" s="26" t="s">
        <v>12167</v>
      </c>
      <c r="F4655" s="48"/>
    </row>
    <row r="4656" ht="30" spans="1:6">
      <c r="A4656" s="26">
        <v>34486</v>
      </c>
      <c r="B4656" s="25" t="s">
        <v>12168</v>
      </c>
      <c r="C4656" s="26" t="s">
        <v>3997</v>
      </c>
      <c r="D4656" s="26" t="s">
        <v>3998</v>
      </c>
      <c r="E4656" s="26" t="s">
        <v>12169</v>
      </c>
      <c r="F4656" s="49"/>
    </row>
    <row r="4657" ht="30" spans="1:6">
      <c r="A4657" s="26">
        <v>7202</v>
      </c>
      <c r="B4657" s="25" t="s">
        <v>12170</v>
      </c>
      <c r="C4657" s="26" t="s">
        <v>4007</v>
      </c>
      <c r="D4657" s="26" t="s">
        <v>3998</v>
      </c>
      <c r="E4657" s="26" t="s">
        <v>12171</v>
      </c>
      <c r="F4657" s="48"/>
    </row>
    <row r="4658" ht="30" spans="1:6">
      <c r="A4658" s="26">
        <v>7190</v>
      </c>
      <c r="B4658" s="25" t="s">
        <v>12172</v>
      </c>
      <c r="C4658" s="26" t="s">
        <v>3997</v>
      </c>
      <c r="D4658" s="26" t="s">
        <v>3998</v>
      </c>
      <c r="E4658" s="26" t="s">
        <v>12173</v>
      </c>
      <c r="F4658" s="49"/>
    </row>
    <row r="4659" ht="30" spans="1:6">
      <c r="A4659" s="26">
        <v>34417</v>
      </c>
      <c r="B4659" s="25" t="s">
        <v>12174</v>
      </c>
      <c r="C4659" s="26" t="s">
        <v>3997</v>
      </c>
      <c r="D4659" s="26" t="s">
        <v>3998</v>
      </c>
      <c r="E4659" s="26" t="s">
        <v>12175</v>
      </c>
      <c r="F4659" s="48"/>
    </row>
    <row r="4660" ht="30" spans="1:6">
      <c r="A4660" s="26">
        <v>7213</v>
      </c>
      <c r="B4660" s="25" t="s">
        <v>12176</v>
      </c>
      <c r="C4660" s="26" t="s">
        <v>4007</v>
      </c>
      <c r="D4660" s="26" t="s">
        <v>3998</v>
      </c>
      <c r="E4660" s="26" t="s">
        <v>9690</v>
      </c>
      <c r="F4660" s="49"/>
    </row>
    <row r="4661" ht="30" spans="1:6">
      <c r="A4661" s="26">
        <v>7191</v>
      </c>
      <c r="B4661" s="25" t="s">
        <v>12176</v>
      </c>
      <c r="C4661" s="26" t="s">
        <v>3997</v>
      </c>
      <c r="D4661" s="26" t="s">
        <v>3998</v>
      </c>
      <c r="E4661" s="26" t="s">
        <v>6420</v>
      </c>
      <c r="F4661" s="48"/>
    </row>
    <row r="4662" ht="30" spans="1:6">
      <c r="A4662" s="26">
        <v>7195</v>
      </c>
      <c r="B4662" s="25" t="s">
        <v>12177</v>
      </c>
      <c r="C4662" s="26" t="s">
        <v>3997</v>
      </c>
      <c r="D4662" s="26" t="s">
        <v>3998</v>
      </c>
      <c r="E4662" s="26" t="s">
        <v>12178</v>
      </c>
      <c r="F4662" s="49"/>
    </row>
    <row r="4663" ht="30" spans="1:6">
      <c r="A4663" s="26">
        <v>7186</v>
      </c>
      <c r="B4663" s="25" t="s">
        <v>12179</v>
      </c>
      <c r="C4663" s="26" t="s">
        <v>3997</v>
      </c>
      <c r="D4663" s="26" t="s">
        <v>4019</v>
      </c>
      <c r="E4663" s="26" t="s">
        <v>11299</v>
      </c>
      <c r="F4663" s="48"/>
    </row>
    <row r="4664" ht="30" spans="1:6">
      <c r="A4664" s="26">
        <v>7207</v>
      </c>
      <c r="B4664" s="25" t="s">
        <v>12180</v>
      </c>
      <c r="C4664" s="26" t="s">
        <v>3997</v>
      </c>
      <c r="D4664" s="26" t="s">
        <v>3998</v>
      </c>
      <c r="E4664" s="26" t="s">
        <v>10086</v>
      </c>
      <c r="F4664" s="49"/>
    </row>
    <row r="4665" ht="30" spans="1:6">
      <c r="A4665" s="26">
        <v>7194</v>
      </c>
      <c r="B4665" s="25" t="s">
        <v>12180</v>
      </c>
      <c r="C4665" s="26" t="s">
        <v>4007</v>
      </c>
      <c r="D4665" s="26" t="s">
        <v>3998</v>
      </c>
      <c r="E4665" s="26" t="s">
        <v>12181</v>
      </c>
      <c r="F4665" s="48"/>
    </row>
    <row r="4666" ht="30" spans="1:6">
      <c r="A4666" s="26">
        <v>7197</v>
      </c>
      <c r="B4666" s="25" t="s">
        <v>12182</v>
      </c>
      <c r="C4666" s="26" t="s">
        <v>3997</v>
      </c>
      <c r="D4666" s="26" t="s">
        <v>3998</v>
      </c>
      <c r="E4666" s="26" t="s">
        <v>12183</v>
      </c>
      <c r="F4666" s="49"/>
    </row>
    <row r="4667" ht="30" spans="1:6">
      <c r="A4667" s="26">
        <v>7192</v>
      </c>
      <c r="B4667" s="25" t="s">
        <v>12184</v>
      </c>
      <c r="C4667" s="26" t="s">
        <v>3997</v>
      </c>
      <c r="D4667" s="26" t="s">
        <v>3998</v>
      </c>
      <c r="E4667" s="26" t="s">
        <v>12185</v>
      </c>
      <c r="F4667" s="48"/>
    </row>
    <row r="4668" ht="30" spans="1:6">
      <c r="A4668" s="26">
        <v>7193</v>
      </c>
      <c r="B4668" s="25" t="s">
        <v>12186</v>
      </c>
      <c r="C4668" s="26" t="s">
        <v>3997</v>
      </c>
      <c r="D4668" s="26" t="s">
        <v>3998</v>
      </c>
      <c r="E4668" s="26" t="s">
        <v>12187</v>
      </c>
      <c r="F4668" s="49"/>
    </row>
    <row r="4669" ht="30" spans="1:6">
      <c r="A4669" s="26">
        <v>7189</v>
      </c>
      <c r="B4669" s="25" t="s">
        <v>12188</v>
      </c>
      <c r="C4669" s="26" t="s">
        <v>3997</v>
      </c>
      <c r="D4669" s="26" t="s">
        <v>3998</v>
      </c>
      <c r="E4669" s="26" t="s">
        <v>12189</v>
      </c>
      <c r="F4669" s="48"/>
    </row>
    <row r="4670" ht="30" spans="1:6">
      <c r="A4670" s="26">
        <v>7198</v>
      </c>
      <c r="B4670" s="25" t="s">
        <v>12190</v>
      </c>
      <c r="C4670" s="26" t="s">
        <v>4007</v>
      </c>
      <c r="D4670" s="26" t="s">
        <v>3998</v>
      </c>
      <c r="E4670" s="26" t="s">
        <v>12191</v>
      </c>
      <c r="F4670" s="49"/>
    </row>
    <row r="4671" ht="30" spans="1:6">
      <c r="A4671" s="26">
        <v>34402</v>
      </c>
      <c r="B4671" s="25" t="s">
        <v>12190</v>
      </c>
      <c r="C4671" s="26" t="s">
        <v>3997</v>
      </c>
      <c r="D4671" s="26" t="s">
        <v>3998</v>
      </c>
      <c r="E4671" s="26" t="s">
        <v>12192</v>
      </c>
      <c r="F4671" s="48"/>
    </row>
    <row r="4672" spans="1:6">
      <c r="A4672" s="26">
        <v>7245</v>
      </c>
      <c r="B4672" s="25" t="s">
        <v>12193</v>
      </c>
      <c r="C4672" s="26" t="s">
        <v>3997</v>
      </c>
      <c r="D4672" s="26" t="s">
        <v>3998</v>
      </c>
      <c r="E4672" s="26" t="s">
        <v>12194</v>
      </c>
      <c r="F4672" s="49"/>
    </row>
    <row r="4673" ht="30" spans="1:6">
      <c r="A4673" s="26">
        <v>34425</v>
      </c>
      <c r="B4673" s="25" t="s">
        <v>12195</v>
      </c>
      <c r="C4673" s="26" t="s">
        <v>3997</v>
      </c>
      <c r="D4673" s="26" t="s">
        <v>3998</v>
      </c>
      <c r="E4673" s="26" t="s">
        <v>12196</v>
      </c>
      <c r="F4673" s="48"/>
    </row>
    <row r="4674" ht="30" spans="1:6">
      <c r="A4674" s="26">
        <v>7223</v>
      </c>
      <c r="B4674" s="25" t="s">
        <v>12197</v>
      </c>
      <c r="C4674" s="26" t="s">
        <v>3997</v>
      </c>
      <c r="D4674" s="26" t="s">
        <v>3998</v>
      </c>
      <c r="E4674" s="26" t="s">
        <v>12198</v>
      </c>
      <c r="F4674" s="49"/>
    </row>
    <row r="4675" ht="30" spans="1:6">
      <c r="A4675" s="26">
        <v>7234</v>
      </c>
      <c r="B4675" s="25" t="s">
        <v>12199</v>
      </c>
      <c r="C4675" s="26" t="s">
        <v>3997</v>
      </c>
      <c r="D4675" s="26" t="s">
        <v>3998</v>
      </c>
      <c r="E4675" s="26" t="s">
        <v>12200</v>
      </c>
      <c r="F4675" s="48"/>
    </row>
    <row r="4676" ht="30" spans="1:6">
      <c r="A4676" s="26">
        <v>7224</v>
      </c>
      <c r="B4676" s="25" t="s">
        <v>12201</v>
      </c>
      <c r="C4676" s="26" t="s">
        <v>3997</v>
      </c>
      <c r="D4676" s="26" t="s">
        <v>3998</v>
      </c>
      <c r="E4676" s="26" t="s">
        <v>12202</v>
      </c>
      <c r="F4676" s="49"/>
    </row>
    <row r="4677" ht="30" spans="1:6">
      <c r="A4677" s="26">
        <v>7221</v>
      </c>
      <c r="B4677" s="25" t="s">
        <v>12203</v>
      </c>
      <c r="C4677" s="26" t="s">
        <v>4007</v>
      </c>
      <c r="D4677" s="26" t="s">
        <v>3998</v>
      </c>
      <c r="E4677" s="26" t="s">
        <v>12204</v>
      </c>
      <c r="F4677" s="48"/>
    </row>
    <row r="4678" ht="30" spans="1:6">
      <c r="A4678" s="26">
        <v>7210</v>
      </c>
      <c r="B4678" s="25" t="s">
        <v>12203</v>
      </c>
      <c r="C4678" s="26" t="s">
        <v>3997</v>
      </c>
      <c r="D4678" s="26" t="s">
        <v>3998</v>
      </c>
      <c r="E4678" s="26" t="s">
        <v>12205</v>
      </c>
      <c r="F4678" s="49"/>
    </row>
    <row r="4679" ht="30" spans="1:6">
      <c r="A4679" s="26">
        <v>7225</v>
      </c>
      <c r="B4679" s="25" t="s">
        <v>12206</v>
      </c>
      <c r="C4679" s="26" t="s">
        <v>3997</v>
      </c>
      <c r="D4679" s="26" t="s">
        <v>3998</v>
      </c>
      <c r="E4679" s="26" t="s">
        <v>12207</v>
      </c>
      <c r="F4679" s="48"/>
    </row>
    <row r="4680" ht="30" spans="1:6">
      <c r="A4680" s="26">
        <v>7226</v>
      </c>
      <c r="B4680" s="25" t="s">
        <v>12208</v>
      </c>
      <c r="C4680" s="26" t="s">
        <v>3997</v>
      </c>
      <c r="D4680" s="26" t="s">
        <v>3998</v>
      </c>
      <c r="E4680" s="26" t="s">
        <v>12209</v>
      </c>
      <c r="F4680" s="49"/>
    </row>
    <row r="4681" ht="30" spans="1:6">
      <c r="A4681" s="26">
        <v>7236</v>
      </c>
      <c r="B4681" s="25" t="s">
        <v>12210</v>
      </c>
      <c r="C4681" s="26" t="s">
        <v>3997</v>
      </c>
      <c r="D4681" s="26" t="s">
        <v>3998</v>
      </c>
      <c r="E4681" s="26" t="s">
        <v>12211</v>
      </c>
      <c r="F4681" s="48"/>
    </row>
    <row r="4682" ht="30" spans="1:6">
      <c r="A4682" s="26">
        <v>7227</v>
      </c>
      <c r="B4682" s="25" t="s">
        <v>12212</v>
      </c>
      <c r="C4682" s="26" t="s">
        <v>3997</v>
      </c>
      <c r="D4682" s="26" t="s">
        <v>3998</v>
      </c>
      <c r="E4682" s="26" t="s">
        <v>12213</v>
      </c>
      <c r="F4682" s="49"/>
    </row>
    <row r="4683" ht="30" spans="1:6">
      <c r="A4683" s="26">
        <v>7212</v>
      </c>
      <c r="B4683" s="25" t="s">
        <v>12214</v>
      </c>
      <c r="C4683" s="26" t="s">
        <v>3997</v>
      </c>
      <c r="D4683" s="26" t="s">
        <v>3998</v>
      </c>
      <c r="E4683" s="26" t="s">
        <v>12215</v>
      </c>
      <c r="F4683" s="48"/>
    </row>
    <row r="4684" ht="30" spans="1:6">
      <c r="A4684" s="26">
        <v>7229</v>
      </c>
      <c r="B4684" s="25" t="s">
        <v>12216</v>
      </c>
      <c r="C4684" s="26" t="s">
        <v>3997</v>
      </c>
      <c r="D4684" s="26" t="s">
        <v>3998</v>
      </c>
      <c r="E4684" s="26" t="s">
        <v>12217</v>
      </c>
      <c r="F4684" s="49"/>
    </row>
    <row r="4685" ht="30" spans="1:6">
      <c r="A4685" s="26">
        <v>7230</v>
      </c>
      <c r="B4685" s="25" t="s">
        <v>12218</v>
      </c>
      <c r="C4685" s="26" t="s">
        <v>3997</v>
      </c>
      <c r="D4685" s="26" t="s">
        <v>3998</v>
      </c>
      <c r="E4685" s="26" t="s">
        <v>12219</v>
      </c>
      <c r="F4685" s="48"/>
    </row>
    <row r="4686" ht="30" spans="1:6">
      <c r="A4686" s="26">
        <v>7231</v>
      </c>
      <c r="B4686" s="25" t="s">
        <v>12220</v>
      </c>
      <c r="C4686" s="26" t="s">
        <v>3997</v>
      </c>
      <c r="D4686" s="26" t="s">
        <v>3998</v>
      </c>
      <c r="E4686" s="26" t="s">
        <v>12221</v>
      </c>
      <c r="F4686" s="49"/>
    </row>
    <row r="4687" ht="30" spans="1:6">
      <c r="A4687" s="26">
        <v>7220</v>
      </c>
      <c r="B4687" s="25" t="s">
        <v>12222</v>
      </c>
      <c r="C4687" s="26" t="s">
        <v>3997</v>
      </c>
      <c r="D4687" s="26" t="s">
        <v>3998</v>
      </c>
      <c r="E4687" s="26" t="s">
        <v>12223</v>
      </c>
      <c r="F4687" s="48"/>
    </row>
    <row r="4688" ht="30" spans="1:6">
      <c r="A4688" s="26">
        <v>34447</v>
      </c>
      <c r="B4688" s="25" t="s">
        <v>12224</v>
      </c>
      <c r="C4688" s="26" t="s">
        <v>3997</v>
      </c>
      <c r="D4688" s="26" t="s">
        <v>3998</v>
      </c>
      <c r="E4688" s="26" t="s">
        <v>12225</v>
      </c>
      <c r="F4688" s="49"/>
    </row>
    <row r="4689" ht="30" spans="1:6">
      <c r="A4689" s="26">
        <v>7233</v>
      </c>
      <c r="B4689" s="25" t="s">
        <v>12226</v>
      </c>
      <c r="C4689" s="26" t="s">
        <v>3997</v>
      </c>
      <c r="D4689" s="26" t="s">
        <v>3998</v>
      </c>
      <c r="E4689" s="26" t="s">
        <v>12227</v>
      </c>
      <c r="F4689" s="48"/>
    </row>
    <row r="4690" ht="90" spans="1:6">
      <c r="A4690" s="26">
        <v>42172</v>
      </c>
      <c r="B4690" s="25" t="s">
        <v>12228</v>
      </c>
      <c r="C4690" s="26" t="s">
        <v>4007</v>
      </c>
      <c r="D4690" s="26" t="s">
        <v>3998</v>
      </c>
      <c r="E4690" s="26" t="s">
        <v>12229</v>
      </c>
      <c r="F4690" s="49"/>
    </row>
    <row r="4691" ht="90" spans="1:6">
      <c r="A4691" s="26">
        <v>39520</v>
      </c>
      <c r="B4691" s="25" t="s">
        <v>12230</v>
      </c>
      <c r="C4691" s="26" t="s">
        <v>4007</v>
      </c>
      <c r="D4691" s="26" t="s">
        <v>4008</v>
      </c>
      <c r="E4691" s="26" t="s">
        <v>12231</v>
      </c>
      <c r="F4691" s="48"/>
    </row>
    <row r="4692" ht="90" spans="1:6">
      <c r="A4692" s="26">
        <v>39521</v>
      </c>
      <c r="B4692" s="25" t="s">
        <v>12232</v>
      </c>
      <c r="C4692" s="26" t="s">
        <v>4007</v>
      </c>
      <c r="D4692" s="26" t="s">
        <v>4008</v>
      </c>
      <c r="E4692" s="26" t="s">
        <v>12233</v>
      </c>
      <c r="F4692" s="49"/>
    </row>
    <row r="4693" ht="75" spans="1:6">
      <c r="A4693" s="26">
        <v>39522</v>
      </c>
      <c r="B4693" s="25" t="s">
        <v>12234</v>
      </c>
      <c r="C4693" s="26" t="s">
        <v>4007</v>
      </c>
      <c r="D4693" s="26" t="s">
        <v>4008</v>
      </c>
      <c r="E4693" s="26" t="s">
        <v>12235</v>
      </c>
      <c r="F4693" s="48"/>
    </row>
    <row r="4694" ht="30" spans="1:6">
      <c r="A4694" s="26">
        <v>7246</v>
      </c>
      <c r="B4694" s="25" t="s">
        <v>12236</v>
      </c>
      <c r="C4694" s="26" t="s">
        <v>3997</v>
      </c>
      <c r="D4694" s="26" t="s">
        <v>3998</v>
      </c>
      <c r="E4694" s="26" t="s">
        <v>12237</v>
      </c>
      <c r="F4694" s="49"/>
    </row>
    <row r="4695" spans="1:6">
      <c r="A4695" s="26">
        <v>12869</v>
      </c>
      <c r="B4695" s="25" t="s">
        <v>12238</v>
      </c>
      <c r="C4695" s="26" t="s">
        <v>4011</v>
      </c>
      <c r="D4695" s="26" t="s">
        <v>3998</v>
      </c>
      <c r="E4695" s="26" t="s">
        <v>12239</v>
      </c>
      <c r="F4695" s="48"/>
    </row>
    <row r="4696" spans="1:6">
      <c r="A4696" s="26">
        <v>41097</v>
      </c>
      <c r="B4696" s="25" t="s">
        <v>12240</v>
      </c>
      <c r="C4696" s="26" t="s">
        <v>4356</v>
      </c>
      <c r="D4696" s="26" t="s">
        <v>3998</v>
      </c>
      <c r="E4696" s="26" t="s">
        <v>12241</v>
      </c>
      <c r="F4696" s="49"/>
    </row>
    <row r="4697" ht="60" spans="1:6">
      <c r="A4697" s="26">
        <v>1574</v>
      </c>
      <c r="B4697" s="25" t="s">
        <v>12242</v>
      </c>
      <c r="C4697" s="26" t="s">
        <v>3997</v>
      </c>
      <c r="D4697" s="26" t="s">
        <v>3998</v>
      </c>
      <c r="E4697" s="26" t="s">
        <v>4640</v>
      </c>
      <c r="F4697" s="48"/>
    </row>
    <row r="4698" ht="60" spans="1:6">
      <c r="A4698" s="26">
        <v>1581</v>
      </c>
      <c r="B4698" s="25" t="s">
        <v>12243</v>
      </c>
      <c r="C4698" s="26" t="s">
        <v>3997</v>
      </c>
      <c r="D4698" s="26" t="s">
        <v>3998</v>
      </c>
      <c r="E4698" s="26" t="s">
        <v>12244</v>
      </c>
      <c r="F4698" s="49"/>
    </row>
    <row r="4699" ht="60" spans="1:6">
      <c r="A4699" s="26">
        <v>1575</v>
      </c>
      <c r="B4699" s="25" t="s">
        <v>12245</v>
      </c>
      <c r="C4699" s="26" t="s">
        <v>3997</v>
      </c>
      <c r="D4699" s="26" t="s">
        <v>3998</v>
      </c>
      <c r="E4699" s="26" t="s">
        <v>7926</v>
      </c>
      <c r="F4699" s="48"/>
    </row>
    <row r="4700" ht="60" spans="1:6">
      <c r="A4700" s="26">
        <v>1570</v>
      </c>
      <c r="B4700" s="25" t="s">
        <v>12246</v>
      </c>
      <c r="C4700" s="26" t="s">
        <v>3997</v>
      </c>
      <c r="D4700" s="26" t="s">
        <v>3998</v>
      </c>
      <c r="E4700" s="26" t="s">
        <v>4685</v>
      </c>
      <c r="F4700" s="49"/>
    </row>
    <row r="4701" ht="60" spans="1:6">
      <c r="A4701" s="26">
        <v>1576</v>
      </c>
      <c r="B4701" s="25" t="s">
        <v>12247</v>
      </c>
      <c r="C4701" s="26" t="s">
        <v>3997</v>
      </c>
      <c r="D4701" s="26" t="s">
        <v>3998</v>
      </c>
      <c r="E4701" s="26" t="s">
        <v>5391</v>
      </c>
      <c r="F4701" s="48"/>
    </row>
    <row r="4702" ht="60" spans="1:6">
      <c r="A4702" s="26">
        <v>1577</v>
      </c>
      <c r="B4702" s="25" t="s">
        <v>12248</v>
      </c>
      <c r="C4702" s="26" t="s">
        <v>3997</v>
      </c>
      <c r="D4702" s="26" t="s">
        <v>3998</v>
      </c>
      <c r="E4702" s="26" t="s">
        <v>4044</v>
      </c>
      <c r="F4702" s="49"/>
    </row>
    <row r="4703" ht="60" spans="1:6">
      <c r="A4703" s="26">
        <v>1571</v>
      </c>
      <c r="B4703" s="25" t="s">
        <v>12249</v>
      </c>
      <c r="C4703" s="26" t="s">
        <v>3997</v>
      </c>
      <c r="D4703" s="26" t="s">
        <v>3998</v>
      </c>
      <c r="E4703" s="26" t="s">
        <v>5400</v>
      </c>
      <c r="F4703" s="48"/>
    </row>
    <row r="4704" ht="60" spans="1:6">
      <c r="A4704" s="26">
        <v>1578</v>
      </c>
      <c r="B4704" s="25" t="s">
        <v>12250</v>
      </c>
      <c r="C4704" s="26" t="s">
        <v>3997</v>
      </c>
      <c r="D4704" s="26" t="s">
        <v>3998</v>
      </c>
      <c r="E4704" s="26" t="s">
        <v>4212</v>
      </c>
      <c r="F4704" s="49"/>
    </row>
    <row r="4705" ht="60" spans="1:6">
      <c r="A4705" s="26">
        <v>1573</v>
      </c>
      <c r="B4705" s="25" t="s">
        <v>12251</v>
      </c>
      <c r="C4705" s="26" t="s">
        <v>3997</v>
      </c>
      <c r="D4705" s="26" t="s">
        <v>3998</v>
      </c>
      <c r="E4705" s="26" t="s">
        <v>4040</v>
      </c>
      <c r="F4705" s="48"/>
    </row>
    <row r="4706" ht="60" spans="1:6">
      <c r="A4706" s="26">
        <v>1579</v>
      </c>
      <c r="B4706" s="25" t="s">
        <v>12252</v>
      </c>
      <c r="C4706" s="26" t="s">
        <v>3997</v>
      </c>
      <c r="D4706" s="26" t="s">
        <v>3998</v>
      </c>
      <c r="E4706" s="26" t="s">
        <v>8943</v>
      </c>
      <c r="F4706" s="49"/>
    </row>
    <row r="4707" ht="60" spans="1:6">
      <c r="A4707" s="26">
        <v>1580</v>
      </c>
      <c r="B4707" s="25" t="s">
        <v>12253</v>
      </c>
      <c r="C4707" s="26" t="s">
        <v>3997</v>
      </c>
      <c r="D4707" s="26" t="s">
        <v>3998</v>
      </c>
      <c r="E4707" s="26" t="s">
        <v>10524</v>
      </c>
      <c r="F4707" s="48"/>
    </row>
    <row r="4708" ht="45" spans="1:6">
      <c r="A4708" s="26">
        <v>7571</v>
      </c>
      <c r="B4708" s="25" t="s">
        <v>12254</v>
      </c>
      <c r="C4708" s="26" t="s">
        <v>3997</v>
      </c>
      <c r="D4708" s="26" t="s">
        <v>3998</v>
      </c>
      <c r="E4708" s="26" t="s">
        <v>11903</v>
      </c>
      <c r="F4708" s="49"/>
    </row>
    <row r="4709" ht="30" spans="1:6">
      <c r="A4709" s="26">
        <v>39321</v>
      </c>
      <c r="B4709" s="25" t="s">
        <v>12255</v>
      </c>
      <c r="C4709" s="26" t="s">
        <v>3997</v>
      </c>
      <c r="D4709" s="26" t="s">
        <v>3998</v>
      </c>
      <c r="E4709" s="26" t="s">
        <v>7139</v>
      </c>
      <c r="F4709" s="48"/>
    </row>
    <row r="4710" ht="30" spans="1:6">
      <c r="A4710" s="26">
        <v>39319</v>
      </c>
      <c r="B4710" s="25" t="s">
        <v>12256</v>
      </c>
      <c r="C4710" s="26" t="s">
        <v>3997</v>
      </c>
      <c r="D4710" s="26" t="s">
        <v>3998</v>
      </c>
      <c r="E4710" s="26" t="s">
        <v>4166</v>
      </c>
      <c r="F4710" s="49"/>
    </row>
    <row r="4711" ht="30" spans="1:6">
      <c r="A4711" s="26">
        <v>39320</v>
      </c>
      <c r="B4711" s="25" t="s">
        <v>12257</v>
      </c>
      <c r="C4711" s="26" t="s">
        <v>3997</v>
      </c>
      <c r="D4711" s="26" t="s">
        <v>3998</v>
      </c>
      <c r="E4711" s="26" t="s">
        <v>12258</v>
      </c>
      <c r="F4711" s="48"/>
    </row>
    <row r="4712" ht="30" spans="1:6">
      <c r="A4712" s="26">
        <v>1591</v>
      </c>
      <c r="B4712" s="25" t="s">
        <v>12259</v>
      </c>
      <c r="C4712" s="26" t="s">
        <v>3997</v>
      </c>
      <c r="D4712" s="26" t="s">
        <v>3998</v>
      </c>
      <c r="E4712" s="26" t="s">
        <v>10994</v>
      </c>
      <c r="F4712" s="49"/>
    </row>
    <row r="4713" ht="45" spans="1:6">
      <c r="A4713" s="26">
        <v>1547</v>
      </c>
      <c r="B4713" s="25" t="s">
        <v>12260</v>
      </c>
      <c r="C4713" s="26" t="s">
        <v>3997</v>
      </c>
      <c r="D4713" s="26" t="s">
        <v>3998</v>
      </c>
      <c r="E4713" s="26" t="s">
        <v>12261</v>
      </c>
      <c r="F4713" s="48"/>
    </row>
    <row r="4714" ht="30" spans="1:6">
      <c r="A4714" s="26">
        <v>38196</v>
      </c>
      <c r="B4714" s="25" t="s">
        <v>12262</v>
      </c>
      <c r="C4714" s="26" t="s">
        <v>3997</v>
      </c>
      <c r="D4714" s="26" t="s">
        <v>3998</v>
      </c>
      <c r="E4714" s="26" t="s">
        <v>9614</v>
      </c>
      <c r="F4714" s="49"/>
    </row>
    <row r="4715" ht="30" spans="1:6">
      <c r="A4715" s="26">
        <v>1543</v>
      </c>
      <c r="B4715" s="25" t="s">
        <v>12263</v>
      </c>
      <c r="C4715" s="26" t="s">
        <v>3997</v>
      </c>
      <c r="D4715" s="26" t="s">
        <v>3998</v>
      </c>
      <c r="E4715" s="26" t="s">
        <v>6366</v>
      </c>
      <c r="F4715" s="48"/>
    </row>
    <row r="4716" ht="30" spans="1:6">
      <c r="A4716" s="26">
        <v>1585</v>
      </c>
      <c r="B4716" s="25" t="s">
        <v>12264</v>
      </c>
      <c r="C4716" s="26" t="s">
        <v>3997</v>
      </c>
      <c r="D4716" s="26" t="s">
        <v>3998</v>
      </c>
      <c r="E4716" s="26" t="s">
        <v>4212</v>
      </c>
      <c r="F4716" s="49"/>
    </row>
    <row r="4717" ht="30" spans="1:6">
      <c r="A4717" s="26">
        <v>1593</v>
      </c>
      <c r="B4717" s="25" t="s">
        <v>12265</v>
      </c>
      <c r="C4717" s="26" t="s">
        <v>3997</v>
      </c>
      <c r="D4717" s="26" t="s">
        <v>3998</v>
      </c>
      <c r="E4717" s="26" t="s">
        <v>8967</v>
      </c>
      <c r="F4717" s="48"/>
    </row>
    <row r="4718" ht="30" spans="1:6">
      <c r="A4718" s="26">
        <v>11838</v>
      </c>
      <c r="B4718" s="25" t="s">
        <v>12266</v>
      </c>
      <c r="C4718" s="26" t="s">
        <v>3997</v>
      </c>
      <c r="D4718" s="26" t="s">
        <v>3998</v>
      </c>
      <c r="E4718" s="26" t="s">
        <v>9889</v>
      </c>
      <c r="F4718" s="49"/>
    </row>
    <row r="4719" ht="30" spans="1:6">
      <c r="A4719" s="26">
        <v>1594</v>
      </c>
      <c r="B4719" s="25" t="s">
        <v>12267</v>
      </c>
      <c r="C4719" s="26" t="s">
        <v>3997</v>
      </c>
      <c r="D4719" s="26" t="s">
        <v>3998</v>
      </c>
      <c r="E4719" s="26" t="s">
        <v>12268</v>
      </c>
      <c r="F4719" s="48"/>
    </row>
    <row r="4720" ht="30" spans="1:6">
      <c r="A4720" s="26">
        <v>1586</v>
      </c>
      <c r="B4720" s="25" t="s">
        <v>12269</v>
      </c>
      <c r="C4720" s="26" t="s">
        <v>3997</v>
      </c>
      <c r="D4720" s="26" t="s">
        <v>3998</v>
      </c>
      <c r="E4720" s="26" t="s">
        <v>12270</v>
      </c>
      <c r="F4720" s="49"/>
    </row>
    <row r="4721" ht="30" spans="1:6">
      <c r="A4721" s="26">
        <v>11839</v>
      </c>
      <c r="B4721" s="25" t="s">
        <v>12271</v>
      </c>
      <c r="C4721" s="26" t="s">
        <v>3997</v>
      </c>
      <c r="D4721" s="26" t="s">
        <v>3998</v>
      </c>
      <c r="E4721" s="26" t="s">
        <v>12272</v>
      </c>
      <c r="F4721" s="48"/>
    </row>
    <row r="4722" ht="30" spans="1:6">
      <c r="A4722" s="26">
        <v>1587</v>
      </c>
      <c r="B4722" s="25" t="s">
        <v>12273</v>
      </c>
      <c r="C4722" s="26" t="s">
        <v>3997</v>
      </c>
      <c r="D4722" s="26" t="s">
        <v>3998</v>
      </c>
      <c r="E4722" s="26" t="s">
        <v>5853</v>
      </c>
      <c r="F4722" s="49"/>
    </row>
    <row r="4723" ht="30" spans="1:6">
      <c r="A4723" s="26">
        <v>1545</v>
      </c>
      <c r="B4723" s="25" t="s">
        <v>12274</v>
      </c>
      <c r="C4723" s="26" t="s">
        <v>3997</v>
      </c>
      <c r="D4723" s="26" t="s">
        <v>3998</v>
      </c>
      <c r="E4723" s="26" t="s">
        <v>7491</v>
      </c>
      <c r="F4723" s="48"/>
    </row>
    <row r="4724" ht="30" spans="1:6">
      <c r="A4724" s="26">
        <v>1588</v>
      </c>
      <c r="B4724" s="25" t="s">
        <v>12275</v>
      </c>
      <c r="C4724" s="26" t="s">
        <v>3997</v>
      </c>
      <c r="D4724" s="26" t="s">
        <v>3998</v>
      </c>
      <c r="E4724" s="26" t="s">
        <v>4166</v>
      </c>
      <c r="F4724" s="49"/>
    </row>
    <row r="4725" ht="30" spans="1:6">
      <c r="A4725" s="26">
        <v>1535</v>
      </c>
      <c r="B4725" s="25" t="s">
        <v>12276</v>
      </c>
      <c r="C4725" s="26" t="s">
        <v>3997</v>
      </c>
      <c r="D4725" s="26" t="s">
        <v>3998</v>
      </c>
      <c r="E4725" s="26" t="s">
        <v>12277</v>
      </c>
      <c r="F4725" s="48"/>
    </row>
    <row r="4726" ht="30" spans="1:6">
      <c r="A4726" s="26">
        <v>1589</v>
      </c>
      <c r="B4726" s="25" t="s">
        <v>12278</v>
      </c>
      <c r="C4726" s="26" t="s">
        <v>3997</v>
      </c>
      <c r="D4726" s="26" t="s">
        <v>3998</v>
      </c>
      <c r="E4726" s="26" t="s">
        <v>4153</v>
      </c>
      <c r="F4726" s="49"/>
    </row>
    <row r="4727" ht="30" spans="1:6">
      <c r="A4727" s="26">
        <v>1546</v>
      </c>
      <c r="B4727" s="25" t="s">
        <v>12279</v>
      </c>
      <c r="C4727" s="26" t="s">
        <v>3997</v>
      </c>
      <c r="D4727" s="26" t="s">
        <v>3998</v>
      </c>
      <c r="E4727" s="26" t="s">
        <v>10274</v>
      </c>
      <c r="F4727" s="48"/>
    </row>
    <row r="4728" ht="30" spans="1:6">
      <c r="A4728" s="26">
        <v>1590</v>
      </c>
      <c r="B4728" s="25" t="s">
        <v>12280</v>
      </c>
      <c r="C4728" s="26" t="s">
        <v>3997</v>
      </c>
      <c r="D4728" s="26" t="s">
        <v>3998</v>
      </c>
      <c r="E4728" s="26" t="s">
        <v>12281</v>
      </c>
      <c r="F4728" s="49"/>
    </row>
    <row r="4729" ht="45" spans="1:6">
      <c r="A4729" s="26">
        <v>1542</v>
      </c>
      <c r="B4729" s="25" t="s">
        <v>12282</v>
      </c>
      <c r="C4729" s="26" t="s">
        <v>3997</v>
      </c>
      <c r="D4729" s="26" t="s">
        <v>3998</v>
      </c>
      <c r="E4729" s="26" t="s">
        <v>4786</v>
      </c>
      <c r="F4729" s="48"/>
    </row>
    <row r="4730" ht="45" spans="1:6">
      <c r="A4730" s="26">
        <v>38415</v>
      </c>
      <c r="B4730" s="25" t="s">
        <v>12283</v>
      </c>
      <c r="C4730" s="26" t="s">
        <v>3997</v>
      </c>
      <c r="D4730" s="26" t="s">
        <v>3998</v>
      </c>
      <c r="E4730" s="26" t="s">
        <v>12284</v>
      </c>
      <c r="F4730" s="49"/>
    </row>
    <row r="4731" ht="45" spans="1:6">
      <c r="A4731" s="26">
        <v>38414</v>
      </c>
      <c r="B4731" s="25" t="s">
        <v>12285</v>
      </c>
      <c r="C4731" s="26" t="s">
        <v>3997</v>
      </c>
      <c r="D4731" s="26" t="s">
        <v>3998</v>
      </c>
      <c r="E4731" s="26" t="s">
        <v>12286</v>
      </c>
      <c r="F4731" s="48"/>
    </row>
    <row r="4732" spans="1:6">
      <c r="A4732" s="26">
        <v>38128</v>
      </c>
      <c r="B4732" s="25" t="s">
        <v>12287</v>
      </c>
      <c r="C4732" s="26" t="s">
        <v>4118</v>
      </c>
      <c r="D4732" s="26" t="s">
        <v>4019</v>
      </c>
      <c r="E4732" s="26" t="s">
        <v>12288</v>
      </c>
      <c r="F4732" s="49"/>
    </row>
    <row r="4733" spans="1:6">
      <c r="A4733" s="26">
        <v>7253</v>
      </c>
      <c r="B4733" s="25" t="s">
        <v>12289</v>
      </c>
      <c r="C4733" s="26" t="s">
        <v>4018</v>
      </c>
      <c r="D4733" s="26" t="s">
        <v>3998</v>
      </c>
      <c r="E4733" s="26" t="s">
        <v>12290</v>
      </c>
      <c r="F4733" s="48"/>
    </row>
    <row r="4734" ht="30" spans="1:6">
      <c r="A4734" s="26">
        <v>4806</v>
      </c>
      <c r="B4734" s="25" t="s">
        <v>12291</v>
      </c>
      <c r="C4734" s="26" t="s">
        <v>4111</v>
      </c>
      <c r="D4734" s="26" t="s">
        <v>3998</v>
      </c>
      <c r="E4734" s="26" t="s">
        <v>12292</v>
      </c>
      <c r="F4734" s="49"/>
    </row>
    <row r="4735" spans="1:6">
      <c r="A4735" s="26">
        <v>34401</v>
      </c>
      <c r="B4735" s="25" t="s">
        <v>12293</v>
      </c>
      <c r="C4735" s="26" t="s">
        <v>3997</v>
      </c>
      <c r="D4735" s="26" t="s">
        <v>3998</v>
      </c>
      <c r="E4735" s="26" t="s">
        <v>9924</v>
      </c>
      <c r="F4735" s="48"/>
    </row>
    <row r="4736" spans="1:6">
      <c r="A4736" s="26">
        <v>7258</v>
      </c>
      <c r="B4736" s="25" t="s">
        <v>12294</v>
      </c>
      <c r="C4736" s="26" t="s">
        <v>3997</v>
      </c>
      <c r="D4736" s="26" t="s">
        <v>3998</v>
      </c>
      <c r="E4736" s="26" t="s">
        <v>5273</v>
      </c>
      <c r="F4736" s="49"/>
    </row>
    <row r="4737" ht="30" spans="1:6">
      <c r="A4737" s="26">
        <v>7260</v>
      </c>
      <c r="B4737" s="25" t="s">
        <v>12295</v>
      </c>
      <c r="C4737" s="26" t="s">
        <v>3997</v>
      </c>
      <c r="D4737" s="26" t="s">
        <v>3998</v>
      </c>
      <c r="E4737" s="26" t="s">
        <v>12296</v>
      </c>
      <c r="F4737" s="48"/>
    </row>
    <row r="4738" ht="30" spans="1:6">
      <c r="A4738" s="26">
        <v>7256</v>
      </c>
      <c r="B4738" s="25" t="s">
        <v>12297</v>
      </c>
      <c r="C4738" s="26" t="s">
        <v>3997</v>
      </c>
      <c r="D4738" s="26" t="s">
        <v>3998</v>
      </c>
      <c r="E4738" s="26" t="s">
        <v>4206</v>
      </c>
      <c r="F4738" s="49"/>
    </row>
    <row r="4739" ht="30" spans="1:6">
      <c r="A4739" s="26">
        <v>34400</v>
      </c>
      <c r="B4739" s="25" t="s">
        <v>12298</v>
      </c>
      <c r="C4739" s="26" t="s">
        <v>3997</v>
      </c>
      <c r="D4739" s="26" t="s">
        <v>3998</v>
      </c>
      <c r="E4739" s="26" t="s">
        <v>9277</v>
      </c>
      <c r="F4739" s="48"/>
    </row>
    <row r="4740" ht="30" spans="1:6">
      <c r="A4740" s="26">
        <v>10617</v>
      </c>
      <c r="B4740" s="25" t="s">
        <v>12299</v>
      </c>
      <c r="C4740" s="26" t="s">
        <v>3997</v>
      </c>
      <c r="D4740" s="26" t="s">
        <v>3998</v>
      </c>
      <c r="E4740" s="26" t="s">
        <v>12300</v>
      </c>
      <c r="F4740" s="49"/>
    </row>
    <row r="4741" ht="45" spans="1:6">
      <c r="A4741" s="26">
        <v>7280</v>
      </c>
      <c r="B4741" s="25" t="s">
        <v>12301</v>
      </c>
      <c r="C4741" s="26" t="s">
        <v>3997</v>
      </c>
      <c r="D4741" s="26" t="s">
        <v>4008</v>
      </c>
      <c r="E4741" s="26" t="s">
        <v>12302</v>
      </c>
      <c r="F4741" s="48"/>
    </row>
    <row r="4742" ht="45" spans="1:6">
      <c r="A4742" s="26">
        <v>7282</v>
      </c>
      <c r="B4742" s="25" t="s">
        <v>12303</v>
      </c>
      <c r="C4742" s="26" t="s">
        <v>3997</v>
      </c>
      <c r="D4742" s="26" t="s">
        <v>4008</v>
      </c>
      <c r="E4742" s="26" t="s">
        <v>12304</v>
      </c>
      <c r="F4742" s="49"/>
    </row>
    <row r="4743" ht="45" spans="1:6">
      <c r="A4743" s="26">
        <v>7276</v>
      </c>
      <c r="B4743" s="25" t="s">
        <v>12305</v>
      </c>
      <c r="C4743" s="26" t="s">
        <v>3997</v>
      </c>
      <c r="D4743" s="26" t="s">
        <v>4008</v>
      </c>
      <c r="E4743" s="26" t="s">
        <v>12306</v>
      </c>
      <c r="F4743" s="48"/>
    </row>
    <row r="4744" ht="45" spans="1:6">
      <c r="A4744" s="26">
        <v>7277</v>
      </c>
      <c r="B4744" s="25" t="s">
        <v>12307</v>
      </c>
      <c r="C4744" s="26" t="s">
        <v>3997</v>
      </c>
      <c r="D4744" s="26" t="s">
        <v>4008</v>
      </c>
      <c r="E4744" s="26" t="s">
        <v>12308</v>
      </c>
      <c r="F4744" s="49"/>
    </row>
    <row r="4745" ht="45" spans="1:6">
      <c r="A4745" s="26">
        <v>7278</v>
      </c>
      <c r="B4745" s="25" t="s">
        <v>12309</v>
      </c>
      <c r="C4745" s="26" t="s">
        <v>3997</v>
      </c>
      <c r="D4745" s="26" t="s">
        <v>4008</v>
      </c>
      <c r="E4745" s="26" t="s">
        <v>12310</v>
      </c>
      <c r="F4745" s="48"/>
    </row>
    <row r="4746" ht="45" spans="1:6">
      <c r="A4746" s="26">
        <v>7274</v>
      </c>
      <c r="B4746" s="25" t="s">
        <v>12311</v>
      </c>
      <c r="C4746" s="26" t="s">
        <v>3997</v>
      </c>
      <c r="D4746" s="26" t="s">
        <v>4008</v>
      </c>
      <c r="E4746" s="26" t="s">
        <v>6318</v>
      </c>
      <c r="F4746" s="49"/>
    </row>
    <row r="4747" ht="30" spans="1:6">
      <c r="A4747" s="26">
        <v>7275</v>
      </c>
      <c r="B4747" s="25" t="s">
        <v>12312</v>
      </c>
      <c r="C4747" s="26" t="s">
        <v>3997</v>
      </c>
      <c r="D4747" s="26" t="s">
        <v>4008</v>
      </c>
      <c r="E4747" s="26" t="s">
        <v>12313</v>
      </c>
      <c r="F4747" s="48"/>
    </row>
    <row r="4748" ht="30" spans="1:6">
      <c r="A4748" s="26">
        <v>7284</v>
      </c>
      <c r="B4748" s="25" t="s">
        <v>12314</v>
      </c>
      <c r="C4748" s="26" t="s">
        <v>3997</v>
      </c>
      <c r="D4748" s="26" t="s">
        <v>4008</v>
      </c>
      <c r="E4748" s="26" t="s">
        <v>12315</v>
      </c>
      <c r="F4748" s="49"/>
    </row>
    <row r="4749" ht="45" spans="1:6">
      <c r="A4749" s="26">
        <v>11663</v>
      </c>
      <c r="B4749" s="25" t="s">
        <v>12316</v>
      </c>
      <c r="C4749" s="26" t="s">
        <v>3997</v>
      </c>
      <c r="D4749" s="26" t="s">
        <v>4008</v>
      </c>
      <c r="E4749" s="26" t="s">
        <v>12317</v>
      </c>
      <c r="F4749" s="48"/>
    </row>
    <row r="4750" ht="45" spans="1:6">
      <c r="A4750" s="26">
        <v>11665</v>
      </c>
      <c r="B4750" s="25" t="s">
        <v>12318</v>
      </c>
      <c r="C4750" s="26" t="s">
        <v>3997</v>
      </c>
      <c r="D4750" s="26" t="s">
        <v>4008</v>
      </c>
      <c r="E4750" s="26" t="s">
        <v>12319</v>
      </c>
      <c r="F4750" s="49"/>
    </row>
    <row r="4751" ht="45" spans="1:6">
      <c r="A4751" s="26">
        <v>11666</v>
      </c>
      <c r="B4751" s="25" t="s">
        <v>12320</v>
      </c>
      <c r="C4751" s="26" t="s">
        <v>3997</v>
      </c>
      <c r="D4751" s="26" t="s">
        <v>4008</v>
      </c>
      <c r="E4751" s="26" t="s">
        <v>12321</v>
      </c>
      <c r="F4751" s="48"/>
    </row>
    <row r="4752" ht="45" spans="1:6">
      <c r="A4752" s="26">
        <v>11667</v>
      </c>
      <c r="B4752" s="25" t="s">
        <v>12322</v>
      </c>
      <c r="C4752" s="26" t="s">
        <v>3997</v>
      </c>
      <c r="D4752" s="26" t="s">
        <v>4008</v>
      </c>
      <c r="E4752" s="26" t="s">
        <v>12323</v>
      </c>
      <c r="F4752" s="49"/>
    </row>
    <row r="4753" ht="45" spans="1:6">
      <c r="A4753" s="26">
        <v>11668</v>
      </c>
      <c r="B4753" s="25" t="s">
        <v>12324</v>
      </c>
      <c r="C4753" s="26" t="s">
        <v>3997</v>
      </c>
      <c r="D4753" s="26" t="s">
        <v>4008</v>
      </c>
      <c r="E4753" s="26" t="s">
        <v>12325</v>
      </c>
      <c r="F4753" s="48"/>
    </row>
    <row r="4754" ht="45" spans="1:6">
      <c r="A4754" s="26">
        <v>38121</v>
      </c>
      <c r="B4754" s="25" t="s">
        <v>12326</v>
      </c>
      <c r="C4754" s="26" t="s">
        <v>4121</v>
      </c>
      <c r="D4754" s="26" t="s">
        <v>3998</v>
      </c>
      <c r="E4754" s="26" t="s">
        <v>5775</v>
      </c>
      <c r="F4754" s="49"/>
    </row>
    <row r="4755" ht="30" spans="1:6">
      <c r="A4755" s="26">
        <v>7343</v>
      </c>
      <c r="B4755" s="25" t="s">
        <v>12327</v>
      </c>
      <c r="C4755" s="26" t="s">
        <v>4121</v>
      </c>
      <c r="D4755" s="26" t="s">
        <v>3998</v>
      </c>
      <c r="E4755" s="26" t="s">
        <v>7222</v>
      </c>
      <c r="F4755" s="48"/>
    </row>
    <row r="4756" ht="30" spans="1:6">
      <c r="A4756" s="26">
        <v>7287</v>
      </c>
      <c r="B4756" s="25" t="s">
        <v>12328</v>
      </c>
      <c r="C4756" s="26" t="s">
        <v>8276</v>
      </c>
      <c r="D4756" s="26" t="s">
        <v>3998</v>
      </c>
      <c r="E4756" s="26" t="s">
        <v>12329</v>
      </c>
      <c r="F4756" s="49"/>
    </row>
    <row r="4757" spans="1:6">
      <c r="A4757" s="26">
        <v>7350</v>
      </c>
      <c r="B4757" s="25" t="s">
        <v>12330</v>
      </c>
      <c r="C4757" s="26" t="s">
        <v>4121</v>
      </c>
      <c r="D4757" s="26" t="s">
        <v>3998</v>
      </c>
      <c r="E4757" s="26" t="s">
        <v>9002</v>
      </c>
      <c r="F4757" s="48"/>
    </row>
    <row r="4758" spans="1:6">
      <c r="A4758" s="26">
        <v>7348</v>
      </c>
      <c r="B4758" s="25" t="s">
        <v>12331</v>
      </c>
      <c r="C4758" s="26" t="s">
        <v>4121</v>
      </c>
      <c r="D4758" s="26" t="s">
        <v>3998</v>
      </c>
      <c r="E4758" s="26" t="s">
        <v>4653</v>
      </c>
      <c r="F4758" s="49"/>
    </row>
    <row r="4759" spans="1:6">
      <c r="A4759" s="26">
        <v>7347</v>
      </c>
      <c r="B4759" s="25" t="s">
        <v>12331</v>
      </c>
      <c r="C4759" s="26" t="s">
        <v>8276</v>
      </c>
      <c r="D4759" s="26" t="s">
        <v>3998</v>
      </c>
      <c r="E4759" s="26" t="s">
        <v>12332</v>
      </c>
      <c r="F4759" s="48"/>
    </row>
    <row r="4760" ht="30" spans="1:6">
      <c r="A4760" s="26">
        <v>7355</v>
      </c>
      <c r="B4760" s="25" t="s">
        <v>12333</v>
      </c>
      <c r="C4760" s="26" t="s">
        <v>8276</v>
      </c>
      <c r="D4760" s="26" t="s">
        <v>3998</v>
      </c>
      <c r="E4760" s="26" t="s">
        <v>12334</v>
      </c>
      <c r="F4760" s="49"/>
    </row>
    <row r="4761" spans="1:6">
      <c r="A4761" s="26">
        <v>7356</v>
      </c>
      <c r="B4761" s="25" t="s">
        <v>12335</v>
      </c>
      <c r="C4761" s="26" t="s">
        <v>4121</v>
      </c>
      <c r="D4761" s="26" t="s">
        <v>3998</v>
      </c>
      <c r="E4761" s="26" t="s">
        <v>6907</v>
      </c>
      <c r="F4761" s="48"/>
    </row>
    <row r="4762" ht="45" spans="1:6">
      <c r="A4762" s="26">
        <v>7313</v>
      </c>
      <c r="B4762" s="25" t="s">
        <v>12336</v>
      </c>
      <c r="C4762" s="26" t="s">
        <v>4121</v>
      </c>
      <c r="D4762" s="26" t="s">
        <v>3998</v>
      </c>
      <c r="E4762" s="26" t="s">
        <v>12337</v>
      </c>
      <c r="F4762" s="49"/>
    </row>
    <row r="4763" ht="45" spans="1:6">
      <c r="A4763" s="26">
        <v>7319</v>
      </c>
      <c r="B4763" s="25" t="s">
        <v>12338</v>
      </c>
      <c r="C4763" s="26" t="s">
        <v>4121</v>
      </c>
      <c r="D4763" s="26" t="s">
        <v>3998</v>
      </c>
      <c r="E4763" s="26" t="s">
        <v>4214</v>
      </c>
      <c r="F4763" s="48"/>
    </row>
    <row r="4764" ht="30" spans="1:6">
      <c r="A4764" s="26">
        <v>38119</v>
      </c>
      <c r="B4764" s="25" t="s">
        <v>12339</v>
      </c>
      <c r="C4764" s="26" t="s">
        <v>4121</v>
      </c>
      <c r="D4764" s="26" t="s">
        <v>3998</v>
      </c>
      <c r="E4764" s="26" t="s">
        <v>12340</v>
      </c>
      <c r="F4764" s="49"/>
    </row>
    <row r="4765" ht="30" spans="1:6">
      <c r="A4765" s="26">
        <v>7314</v>
      </c>
      <c r="B4765" s="25" t="s">
        <v>12341</v>
      </c>
      <c r="C4765" s="26" t="s">
        <v>4121</v>
      </c>
      <c r="D4765" s="26" t="s">
        <v>3998</v>
      </c>
      <c r="E4765" s="26" t="s">
        <v>12342</v>
      </c>
      <c r="F4765" s="48"/>
    </row>
    <row r="4766" ht="30" spans="1:6">
      <c r="A4766" s="26">
        <v>38131</v>
      </c>
      <c r="B4766" s="25" t="s">
        <v>12343</v>
      </c>
      <c r="C4766" s="26" t="s">
        <v>4121</v>
      </c>
      <c r="D4766" s="26" t="s">
        <v>3998</v>
      </c>
      <c r="E4766" s="26" t="s">
        <v>12344</v>
      </c>
      <c r="F4766" s="49"/>
    </row>
    <row r="4767" spans="1:6">
      <c r="A4767" s="26">
        <v>7304</v>
      </c>
      <c r="B4767" s="25" t="s">
        <v>12345</v>
      </c>
      <c r="C4767" s="26" t="s">
        <v>4121</v>
      </c>
      <c r="D4767" s="26" t="s">
        <v>3998</v>
      </c>
      <c r="E4767" s="26" t="s">
        <v>12346</v>
      </c>
      <c r="F4767" s="48"/>
    </row>
    <row r="4768" ht="30" spans="1:6">
      <c r="A4768" s="26">
        <v>7293</v>
      </c>
      <c r="B4768" s="25" t="s">
        <v>12347</v>
      </c>
      <c r="C4768" s="26" t="s">
        <v>4121</v>
      </c>
      <c r="D4768" s="26" t="s">
        <v>3998</v>
      </c>
      <c r="E4768" s="26" t="s">
        <v>12348</v>
      </c>
      <c r="F4768" s="49"/>
    </row>
    <row r="4769" ht="30" spans="1:6">
      <c r="A4769" s="26">
        <v>7311</v>
      </c>
      <c r="B4769" s="25" t="s">
        <v>12349</v>
      </c>
      <c r="C4769" s="26" t="s">
        <v>4121</v>
      </c>
      <c r="D4769" s="26" t="s">
        <v>3998</v>
      </c>
      <c r="E4769" s="26" t="s">
        <v>12181</v>
      </c>
      <c r="F4769" s="48"/>
    </row>
    <row r="4770" ht="30" spans="1:6">
      <c r="A4770" s="26">
        <v>7292</v>
      </c>
      <c r="B4770" s="25" t="s">
        <v>12350</v>
      </c>
      <c r="C4770" s="26" t="s">
        <v>4121</v>
      </c>
      <c r="D4770" s="26" t="s">
        <v>4019</v>
      </c>
      <c r="E4770" s="26" t="s">
        <v>12351</v>
      </c>
      <c r="F4770" s="49"/>
    </row>
    <row r="4771" spans="1:6">
      <c r="A4771" s="26">
        <v>7288</v>
      </c>
      <c r="B4771" s="25" t="s">
        <v>12352</v>
      </c>
      <c r="C4771" s="26" t="s">
        <v>4121</v>
      </c>
      <c r="D4771" s="26" t="s">
        <v>3998</v>
      </c>
      <c r="E4771" s="26" t="s">
        <v>6987</v>
      </c>
      <c r="F4771" s="48"/>
    </row>
    <row r="4772" ht="30" spans="1:6">
      <c r="A4772" s="26">
        <v>35693</v>
      </c>
      <c r="B4772" s="25" t="s">
        <v>12353</v>
      </c>
      <c r="C4772" s="26" t="s">
        <v>4121</v>
      </c>
      <c r="D4772" s="26" t="s">
        <v>3998</v>
      </c>
      <c r="E4772" s="26" t="s">
        <v>7901</v>
      </c>
      <c r="F4772" s="49"/>
    </row>
    <row r="4773" ht="30" spans="1:6">
      <c r="A4773" s="26">
        <v>35692</v>
      </c>
      <c r="B4773" s="25" t="s">
        <v>12354</v>
      </c>
      <c r="C4773" s="26" t="s">
        <v>4121</v>
      </c>
      <c r="D4773" s="26" t="s">
        <v>3998</v>
      </c>
      <c r="E4773" s="26" t="s">
        <v>12355</v>
      </c>
      <c r="F4773" s="48"/>
    </row>
    <row r="4774" spans="1:6">
      <c r="A4774" s="26">
        <v>7344</v>
      </c>
      <c r="B4774" s="25" t="s">
        <v>12356</v>
      </c>
      <c r="C4774" s="26" t="s">
        <v>8276</v>
      </c>
      <c r="D4774" s="26" t="s">
        <v>4019</v>
      </c>
      <c r="E4774" s="26" t="s">
        <v>12357</v>
      </c>
      <c r="F4774" s="49"/>
    </row>
    <row r="4775" spans="1:6">
      <c r="A4775" s="26">
        <v>7345</v>
      </c>
      <c r="B4775" s="25" t="s">
        <v>12358</v>
      </c>
      <c r="C4775" s="26" t="s">
        <v>4121</v>
      </c>
      <c r="D4775" s="26" t="s">
        <v>3998</v>
      </c>
      <c r="E4775" s="26" t="s">
        <v>12359</v>
      </c>
      <c r="F4775" s="48"/>
    </row>
    <row r="4776" spans="1:6">
      <c r="A4776" s="26">
        <v>35691</v>
      </c>
      <c r="B4776" s="25" t="s">
        <v>12360</v>
      </c>
      <c r="C4776" s="26" t="s">
        <v>4121</v>
      </c>
      <c r="D4776" s="26" t="s">
        <v>3998</v>
      </c>
      <c r="E4776" s="26" t="s">
        <v>10409</v>
      </c>
      <c r="F4776" s="49"/>
    </row>
    <row r="4777" spans="1:6">
      <c r="A4777" s="26">
        <v>7342</v>
      </c>
      <c r="B4777" s="25" t="s">
        <v>12361</v>
      </c>
      <c r="C4777" s="26" t="s">
        <v>4118</v>
      </c>
      <c r="D4777" s="26" t="s">
        <v>3998</v>
      </c>
      <c r="E4777" s="26" t="s">
        <v>8951</v>
      </c>
      <c r="F4777" s="48"/>
    </row>
    <row r="4778" ht="30" spans="1:6">
      <c r="A4778" s="26">
        <v>7306</v>
      </c>
      <c r="B4778" s="25" t="s">
        <v>12362</v>
      </c>
      <c r="C4778" s="26" t="s">
        <v>4121</v>
      </c>
      <c r="D4778" s="26" t="s">
        <v>3998</v>
      </c>
      <c r="E4778" s="26" t="s">
        <v>8513</v>
      </c>
      <c r="F4778" s="49"/>
    </row>
    <row r="4779" ht="30" spans="1:6">
      <c r="A4779" s="26">
        <v>154</v>
      </c>
      <c r="B4779" s="25" t="s">
        <v>12363</v>
      </c>
      <c r="C4779" s="26" t="s">
        <v>4121</v>
      </c>
      <c r="D4779" s="26" t="s">
        <v>3998</v>
      </c>
      <c r="E4779" s="26" t="s">
        <v>12364</v>
      </c>
      <c r="F4779" s="48"/>
    </row>
    <row r="4780" ht="30" spans="1:6">
      <c r="A4780" s="26">
        <v>7338</v>
      </c>
      <c r="B4780" s="25" t="s">
        <v>12365</v>
      </c>
      <c r="C4780" s="26" t="s">
        <v>4118</v>
      </c>
      <c r="D4780" s="26" t="s">
        <v>3998</v>
      </c>
      <c r="E4780" s="26" t="s">
        <v>12366</v>
      </c>
      <c r="F4780" s="49"/>
    </row>
    <row r="4781" ht="45" spans="1:6">
      <c r="A4781" s="26">
        <v>39574</v>
      </c>
      <c r="B4781" s="25" t="s">
        <v>12367</v>
      </c>
      <c r="C4781" s="26" t="s">
        <v>3997</v>
      </c>
      <c r="D4781" s="26" t="s">
        <v>4008</v>
      </c>
      <c r="E4781" s="26" t="s">
        <v>9602</v>
      </c>
      <c r="F4781" s="48"/>
    </row>
    <row r="4782" ht="45" spans="1:6">
      <c r="A4782" s="26">
        <v>11060</v>
      </c>
      <c r="B4782" s="25" t="s">
        <v>12368</v>
      </c>
      <c r="C4782" s="26" t="s">
        <v>3997</v>
      </c>
      <c r="D4782" s="26" t="s">
        <v>3998</v>
      </c>
      <c r="E4782" s="26" t="s">
        <v>12369</v>
      </c>
      <c r="F4782" s="49"/>
    </row>
    <row r="4783" ht="30" spans="1:6">
      <c r="A4783" s="26">
        <v>37401</v>
      </c>
      <c r="B4783" s="25" t="s">
        <v>12370</v>
      </c>
      <c r="C4783" s="26" t="s">
        <v>3997</v>
      </c>
      <c r="D4783" s="26" t="s">
        <v>3998</v>
      </c>
      <c r="E4783" s="26" t="s">
        <v>10270</v>
      </c>
      <c r="F4783" s="48"/>
    </row>
    <row r="4784" ht="30" spans="1:6">
      <c r="A4784" s="26">
        <v>7525</v>
      </c>
      <c r="B4784" s="25" t="s">
        <v>12371</v>
      </c>
      <c r="C4784" s="26" t="s">
        <v>3997</v>
      </c>
      <c r="D4784" s="26" t="s">
        <v>3998</v>
      </c>
      <c r="E4784" s="26" t="s">
        <v>12372</v>
      </c>
      <c r="F4784" s="49"/>
    </row>
    <row r="4785" ht="30" spans="1:6">
      <c r="A4785" s="26">
        <v>7524</v>
      </c>
      <c r="B4785" s="25" t="s">
        <v>12373</v>
      </c>
      <c r="C4785" s="26" t="s">
        <v>3997</v>
      </c>
      <c r="D4785" s="26" t="s">
        <v>3998</v>
      </c>
      <c r="E4785" s="26" t="s">
        <v>7079</v>
      </c>
      <c r="F4785" s="48"/>
    </row>
    <row r="4786" ht="30" spans="1:6">
      <c r="A4786" s="26">
        <v>38105</v>
      </c>
      <c r="B4786" s="25" t="s">
        <v>12374</v>
      </c>
      <c r="C4786" s="26" t="s">
        <v>3997</v>
      </c>
      <c r="D4786" s="26" t="s">
        <v>3998</v>
      </c>
      <c r="E4786" s="26" t="s">
        <v>4770</v>
      </c>
      <c r="F4786" s="49"/>
    </row>
    <row r="4787" ht="45" spans="1:6">
      <c r="A4787" s="26">
        <v>38084</v>
      </c>
      <c r="B4787" s="25" t="s">
        <v>12375</v>
      </c>
      <c r="C4787" s="26" t="s">
        <v>3997</v>
      </c>
      <c r="D4787" s="26" t="s">
        <v>3998</v>
      </c>
      <c r="E4787" s="26" t="s">
        <v>11753</v>
      </c>
      <c r="F4787" s="48"/>
    </row>
    <row r="4788" spans="1:6">
      <c r="A4788" s="26">
        <v>38103</v>
      </c>
      <c r="B4788" s="25" t="s">
        <v>12376</v>
      </c>
      <c r="C4788" s="26" t="s">
        <v>3997</v>
      </c>
      <c r="D4788" s="26" t="s">
        <v>3998</v>
      </c>
      <c r="E4788" s="26" t="s">
        <v>11350</v>
      </c>
      <c r="F4788" s="49"/>
    </row>
    <row r="4789" ht="45" spans="1:6">
      <c r="A4789" s="26">
        <v>38082</v>
      </c>
      <c r="B4789" s="25" t="s">
        <v>12377</v>
      </c>
      <c r="C4789" s="26" t="s">
        <v>3997</v>
      </c>
      <c r="D4789" s="26" t="s">
        <v>3998</v>
      </c>
      <c r="E4789" s="26" t="s">
        <v>9620</v>
      </c>
      <c r="F4789" s="48"/>
    </row>
    <row r="4790" ht="30" spans="1:6">
      <c r="A4790" s="26">
        <v>38104</v>
      </c>
      <c r="B4790" s="25" t="s">
        <v>12378</v>
      </c>
      <c r="C4790" s="26" t="s">
        <v>3997</v>
      </c>
      <c r="D4790" s="26" t="s">
        <v>3998</v>
      </c>
      <c r="E4790" s="26" t="s">
        <v>5244</v>
      </c>
      <c r="F4790" s="49"/>
    </row>
    <row r="4791" ht="45" spans="1:6">
      <c r="A4791" s="26">
        <v>38083</v>
      </c>
      <c r="B4791" s="25" t="s">
        <v>12379</v>
      </c>
      <c r="C4791" s="26" t="s">
        <v>3997</v>
      </c>
      <c r="D4791" s="26" t="s">
        <v>3998</v>
      </c>
      <c r="E4791" s="26" t="s">
        <v>12380</v>
      </c>
      <c r="F4791" s="48"/>
    </row>
    <row r="4792" spans="1:6">
      <c r="A4792" s="26">
        <v>38101</v>
      </c>
      <c r="B4792" s="25" t="s">
        <v>12381</v>
      </c>
      <c r="C4792" s="26" t="s">
        <v>3997</v>
      </c>
      <c r="D4792" s="26" t="s">
        <v>3998</v>
      </c>
      <c r="E4792" s="26" t="s">
        <v>8029</v>
      </c>
      <c r="F4792" s="49"/>
    </row>
    <row r="4793" ht="45" spans="1:6">
      <c r="A4793" s="26">
        <v>7528</v>
      </c>
      <c r="B4793" s="25" t="s">
        <v>12382</v>
      </c>
      <c r="C4793" s="26" t="s">
        <v>3997</v>
      </c>
      <c r="D4793" s="26" t="s">
        <v>4019</v>
      </c>
      <c r="E4793" s="26" t="s">
        <v>4218</v>
      </c>
      <c r="F4793" s="48"/>
    </row>
    <row r="4794" ht="45" spans="1:6">
      <c r="A4794" s="26">
        <v>12147</v>
      </c>
      <c r="B4794" s="25" t="s">
        <v>12383</v>
      </c>
      <c r="C4794" s="26" t="s">
        <v>3997</v>
      </c>
      <c r="D4794" s="26" t="s">
        <v>3998</v>
      </c>
      <c r="E4794" s="26" t="s">
        <v>8528</v>
      </c>
      <c r="F4794" s="49"/>
    </row>
    <row r="4795" ht="45" spans="1:6">
      <c r="A4795" s="26">
        <v>38075</v>
      </c>
      <c r="B4795" s="25" t="s">
        <v>12384</v>
      </c>
      <c r="C4795" s="26" t="s">
        <v>3997</v>
      </c>
      <c r="D4795" s="26" t="s">
        <v>3998</v>
      </c>
      <c r="E4795" s="26" t="s">
        <v>12385</v>
      </c>
      <c r="F4795" s="48"/>
    </row>
    <row r="4796" spans="1:6">
      <c r="A4796" s="26">
        <v>38102</v>
      </c>
      <c r="B4796" s="25" t="s">
        <v>12386</v>
      </c>
      <c r="C4796" s="26" t="s">
        <v>3997</v>
      </c>
      <c r="D4796" s="26" t="s">
        <v>3998</v>
      </c>
      <c r="E4796" s="26" t="s">
        <v>6873</v>
      </c>
      <c r="F4796" s="49"/>
    </row>
    <row r="4797" ht="45" spans="1:6">
      <c r="A4797" s="26">
        <v>38076</v>
      </c>
      <c r="B4797" s="25" t="s">
        <v>12387</v>
      </c>
      <c r="C4797" s="26" t="s">
        <v>3997</v>
      </c>
      <c r="D4797" s="26" t="s">
        <v>3998</v>
      </c>
      <c r="E4797" s="26" t="s">
        <v>12388</v>
      </c>
      <c r="F4797" s="48"/>
    </row>
    <row r="4798" spans="1:6">
      <c r="A4798" s="26">
        <v>7592</v>
      </c>
      <c r="B4798" s="25" t="s">
        <v>12389</v>
      </c>
      <c r="C4798" s="26" t="s">
        <v>4011</v>
      </c>
      <c r="D4798" s="26" t="s">
        <v>4019</v>
      </c>
      <c r="E4798" s="26" t="s">
        <v>12390</v>
      </c>
      <c r="F4798" s="49"/>
    </row>
    <row r="4799" spans="1:6">
      <c r="A4799" s="26">
        <v>40820</v>
      </c>
      <c r="B4799" s="25" t="s">
        <v>12391</v>
      </c>
      <c r="C4799" s="26" t="s">
        <v>4356</v>
      </c>
      <c r="D4799" s="26" t="s">
        <v>3998</v>
      </c>
      <c r="E4799" s="26" t="s">
        <v>12392</v>
      </c>
      <c r="F4799" s="48"/>
    </row>
    <row r="4800" ht="30" spans="1:6">
      <c r="A4800" s="26">
        <v>11762</v>
      </c>
      <c r="B4800" s="25" t="s">
        <v>12393</v>
      </c>
      <c r="C4800" s="26" t="s">
        <v>3997</v>
      </c>
      <c r="D4800" s="26" t="s">
        <v>3998</v>
      </c>
      <c r="E4800" s="26" t="s">
        <v>4718</v>
      </c>
      <c r="F4800" s="49"/>
    </row>
    <row r="4801" ht="45" spans="1:6">
      <c r="A4801" s="26">
        <v>13418</v>
      </c>
      <c r="B4801" s="25" t="s">
        <v>12394</v>
      </c>
      <c r="C4801" s="26" t="s">
        <v>3997</v>
      </c>
      <c r="D4801" s="26" t="s">
        <v>3998</v>
      </c>
      <c r="E4801" s="26" t="s">
        <v>11012</v>
      </c>
      <c r="F4801" s="48"/>
    </row>
    <row r="4802" ht="30" spans="1:6">
      <c r="A4802" s="26">
        <v>13984</v>
      </c>
      <c r="B4802" s="25" t="s">
        <v>12395</v>
      </c>
      <c r="C4802" s="26" t="s">
        <v>3997</v>
      </c>
      <c r="D4802" s="26" t="s">
        <v>3998</v>
      </c>
      <c r="E4802" s="26" t="s">
        <v>12396</v>
      </c>
      <c r="F4802" s="49"/>
    </row>
    <row r="4803" ht="45" spans="1:6">
      <c r="A4803" s="26">
        <v>11772</v>
      </c>
      <c r="B4803" s="25" t="s">
        <v>12397</v>
      </c>
      <c r="C4803" s="26" t="s">
        <v>3997</v>
      </c>
      <c r="D4803" s="26" t="s">
        <v>3998</v>
      </c>
      <c r="E4803" s="26" t="s">
        <v>12398</v>
      </c>
      <c r="F4803" s="48"/>
    </row>
    <row r="4804" ht="30" spans="1:6">
      <c r="A4804" s="26">
        <v>36795</v>
      </c>
      <c r="B4804" s="25" t="s">
        <v>12399</v>
      </c>
      <c r="C4804" s="26" t="s">
        <v>3997</v>
      </c>
      <c r="D4804" s="26" t="s">
        <v>3998</v>
      </c>
      <c r="E4804" s="26" t="s">
        <v>12400</v>
      </c>
      <c r="F4804" s="49"/>
    </row>
    <row r="4805" ht="45" spans="1:6">
      <c r="A4805" s="26">
        <v>36796</v>
      </c>
      <c r="B4805" s="25" t="s">
        <v>12401</v>
      </c>
      <c r="C4805" s="26" t="s">
        <v>3997</v>
      </c>
      <c r="D4805" s="26" t="s">
        <v>3998</v>
      </c>
      <c r="E4805" s="26" t="s">
        <v>12402</v>
      </c>
      <c r="F4805" s="48"/>
    </row>
    <row r="4806" ht="30" spans="1:6">
      <c r="A4806" s="26">
        <v>36791</v>
      </c>
      <c r="B4806" s="25" t="s">
        <v>12403</v>
      </c>
      <c r="C4806" s="26" t="s">
        <v>3997</v>
      </c>
      <c r="D4806" s="26" t="s">
        <v>3998</v>
      </c>
      <c r="E4806" s="26" t="s">
        <v>12404</v>
      </c>
      <c r="F4806" s="49"/>
    </row>
    <row r="4807" ht="45" spans="1:6">
      <c r="A4807" s="26">
        <v>13415</v>
      </c>
      <c r="B4807" s="25" t="s">
        <v>12405</v>
      </c>
      <c r="C4807" s="26" t="s">
        <v>3997</v>
      </c>
      <c r="D4807" s="26" t="s">
        <v>4019</v>
      </c>
      <c r="E4807" s="26" t="s">
        <v>12406</v>
      </c>
      <c r="F4807" s="48"/>
    </row>
    <row r="4808" ht="30" spans="1:6">
      <c r="A4808" s="26">
        <v>36792</v>
      </c>
      <c r="B4808" s="25" t="s">
        <v>12407</v>
      </c>
      <c r="C4808" s="26" t="s">
        <v>3997</v>
      </c>
      <c r="D4808" s="26" t="s">
        <v>3998</v>
      </c>
      <c r="E4808" s="26" t="s">
        <v>12408</v>
      </c>
      <c r="F4808" s="49"/>
    </row>
    <row r="4809" ht="45" spans="1:6">
      <c r="A4809" s="26">
        <v>11773</v>
      </c>
      <c r="B4809" s="25" t="s">
        <v>12409</v>
      </c>
      <c r="C4809" s="26" t="s">
        <v>3997</v>
      </c>
      <c r="D4809" s="26" t="s">
        <v>3998</v>
      </c>
      <c r="E4809" s="26" t="s">
        <v>12410</v>
      </c>
      <c r="F4809" s="48"/>
    </row>
    <row r="4810" ht="45" spans="1:6">
      <c r="A4810" s="26">
        <v>11775</v>
      </c>
      <c r="B4810" s="25" t="s">
        <v>12411</v>
      </c>
      <c r="C4810" s="26" t="s">
        <v>3997</v>
      </c>
      <c r="D4810" s="26" t="s">
        <v>3998</v>
      </c>
      <c r="E4810" s="26" t="s">
        <v>12412</v>
      </c>
      <c r="F4810" s="49"/>
    </row>
    <row r="4811" ht="45" spans="1:6">
      <c r="A4811" s="26">
        <v>13983</v>
      </c>
      <c r="B4811" s="25" t="s">
        <v>12413</v>
      </c>
      <c r="C4811" s="26" t="s">
        <v>3997</v>
      </c>
      <c r="D4811" s="26" t="s">
        <v>3998</v>
      </c>
      <c r="E4811" s="26" t="s">
        <v>12414</v>
      </c>
      <c r="F4811" s="48"/>
    </row>
    <row r="4812" ht="45" spans="1:6">
      <c r="A4812" s="26">
        <v>13416</v>
      </c>
      <c r="B4812" s="25" t="s">
        <v>12415</v>
      </c>
      <c r="C4812" s="26" t="s">
        <v>3997</v>
      </c>
      <c r="D4812" s="26" t="s">
        <v>3998</v>
      </c>
      <c r="E4812" s="26" t="s">
        <v>12416</v>
      </c>
      <c r="F4812" s="49"/>
    </row>
    <row r="4813" ht="30" spans="1:6">
      <c r="A4813" s="26">
        <v>13417</v>
      </c>
      <c r="B4813" s="25" t="s">
        <v>12417</v>
      </c>
      <c r="C4813" s="26" t="s">
        <v>3997</v>
      </c>
      <c r="D4813" s="26" t="s">
        <v>3998</v>
      </c>
      <c r="E4813" s="26" t="s">
        <v>12418</v>
      </c>
      <c r="F4813" s="48"/>
    </row>
    <row r="4814" ht="30" spans="1:6">
      <c r="A4814" s="26">
        <v>7604</v>
      </c>
      <c r="B4814" s="25" t="s">
        <v>12419</v>
      </c>
      <c r="C4814" s="26" t="s">
        <v>3997</v>
      </c>
      <c r="D4814" s="26" t="s">
        <v>3998</v>
      </c>
      <c r="E4814" s="26" t="s">
        <v>8045</v>
      </c>
      <c r="F4814" s="49"/>
    </row>
    <row r="4815" ht="30" spans="1:6">
      <c r="A4815" s="26">
        <v>11777</v>
      </c>
      <c r="B4815" s="25" t="s">
        <v>12420</v>
      </c>
      <c r="C4815" s="26" t="s">
        <v>3997</v>
      </c>
      <c r="D4815" s="26" t="s">
        <v>3998</v>
      </c>
      <c r="E4815" s="26" t="s">
        <v>12421</v>
      </c>
      <c r="F4815" s="48"/>
    </row>
    <row r="4816" ht="45" spans="1:6">
      <c r="A4816" s="26">
        <v>7602</v>
      </c>
      <c r="B4816" s="25" t="s">
        <v>12422</v>
      </c>
      <c r="C4816" s="26" t="s">
        <v>3997</v>
      </c>
      <c r="D4816" s="26" t="s">
        <v>3998</v>
      </c>
      <c r="E4816" s="26" t="s">
        <v>12423</v>
      </c>
      <c r="F4816" s="49"/>
    </row>
    <row r="4817" ht="45" spans="1:6">
      <c r="A4817" s="26">
        <v>7603</v>
      </c>
      <c r="B4817" s="25" t="s">
        <v>12424</v>
      </c>
      <c r="C4817" s="26" t="s">
        <v>3997</v>
      </c>
      <c r="D4817" s="26" t="s">
        <v>3998</v>
      </c>
      <c r="E4817" s="26" t="s">
        <v>11937</v>
      </c>
      <c r="F4817" s="48"/>
    </row>
    <row r="4818" ht="45" spans="1:6">
      <c r="A4818" s="26">
        <v>11763</v>
      </c>
      <c r="B4818" s="25" t="s">
        <v>12425</v>
      </c>
      <c r="C4818" s="26" t="s">
        <v>3997</v>
      </c>
      <c r="D4818" s="26" t="s">
        <v>3998</v>
      </c>
      <c r="E4818" s="26" t="s">
        <v>12426</v>
      </c>
      <c r="F4818" s="49"/>
    </row>
    <row r="4819" ht="45" spans="1:6">
      <c r="A4819" s="26">
        <v>11764</v>
      </c>
      <c r="B4819" s="25" t="s">
        <v>12427</v>
      </c>
      <c r="C4819" s="26" t="s">
        <v>3997</v>
      </c>
      <c r="D4819" s="26" t="s">
        <v>3998</v>
      </c>
      <c r="E4819" s="26" t="s">
        <v>12428</v>
      </c>
      <c r="F4819" s="48"/>
    </row>
    <row r="4820" ht="45" spans="1:6">
      <c r="A4820" s="26">
        <v>11826</v>
      </c>
      <c r="B4820" s="25" t="s">
        <v>12429</v>
      </c>
      <c r="C4820" s="26" t="s">
        <v>3997</v>
      </c>
      <c r="D4820" s="26" t="s">
        <v>3998</v>
      </c>
      <c r="E4820" s="26" t="s">
        <v>12430</v>
      </c>
      <c r="F4820" s="49"/>
    </row>
    <row r="4821" ht="45" spans="1:6">
      <c r="A4821" s="26">
        <v>11829</v>
      </c>
      <c r="B4821" s="25" t="s">
        <v>12431</v>
      </c>
      <c r="C4821" s="26" t="s">
        <v>3997</v>
      </c>
      <c r="D4821" s="26" t="s">
        <v>3998</v>
      </c>
      <c r="E4821" s="26" t="s">
        <v>6724</v>
      </c>
      <c r="F4821" s="48"/>
    </row>
    <row r="4822" ht="45" spans="1:6">
      <c r="A4822" s="26">
        <v>11825</v>
      </c>
      <c r="B4822" s="25" t="s">
        <v>12432</v>
      </c>
      <c r="C4822" s="26" t="s">
        <v>3997</v>
      </c>
      <c r="D4822" s="26" t="s">
        <v>3998</v>
      </c>
      <c r="E4822" s="26" t="s">
        <v>12433</v>
      </c>
      <c r="F4822" s="49"/>
    </row>
    <row r="4823" ht="45" spans="1:6">
      <c r="A4823" s="26">
        <v>11767</v>
      </c>
      <c r="B4823" s="25" t="s">
        <v>12434</v>
      </c>
      <c r="C4823" s="26" t="s">
        <v>3997</v>
      </c>
      <c r="D4823" s="26" t="s">
        <v>3998</v>
      </c>
      <c r="E4823" s="26" t="s">
        <v>12435</v>
      </c>
      <c r="F4823" s="48"/>
    </row>
    <row r="4824" ht="45" spans="1:6">
      <c r="A4824" s="26">
        <v>7606</v>
      </c>
      <c r="B4824" s="25" t="s">
        <v>12436</v>
      </c>
      <c r="C4824" s="26" t="s">
        <v>3997</v>
      </c>
      <c r="D4824" s="26" t="s">
        <v>3998</v>
      </c>
      <c r="E4824" s="26" t="s">
        <v>12437</v>
      </c>
      <c r="F4824" s="49"/>
    </row>
    <row r="4825" ht="45" spans="1:6">
      <c r="A4825" s="26">
        <v>11830</v>
      </c>
      <c r="B4825" s="25" t="s">
        <v>12438</v>
      </c>
      <c r="C4825" s="26" t="s">
        <v>3997</v>
      </c>
      <c r="D4825" s="26" t="s">
        <v>3998</v>
      </c>
      <c r="E4825" s="26" t="s">
        <v>7674</v>
      </c>
      <c r="F4825" s="48"/>
    </row>
    <row r="4826" ht="45" spans="1:6">
      <c r="A4826" s="26">
        <v>11766</v>
      </c>
      <c r="B4826" s="25" t="s">
        <v>12439</v>
      </c>
      <c r="C4826" s="26" t="s">
        <v>3997</v>
      </c>
      <c r="D4826" s="26" t="s">
        <v>3998</v>
      </c>
      <c r="E4826" s="26" t="s">
        <v>12440</v>
      </c>
      <c r="F4826" s="49"/>
    </row>
    <row r="4827" ht="45" spans="1:6">
      <c r="A4827" s="26">
        <v>11765</v>
      </c>
      <c r="B4827" s="25" t="s">
        <v>12441</v>
      </c>
      <c r="C4827" s="26" t="s">
        <v>3997</v>
      </c>
      <c r="D4827" s="26" t="s">
        <v>3998</v>
      </c>
      <c r="E4827" s="26" t="s">
        <v>11131</v>
      </c>
      <c r="F4827" s="48"/>
    </row>
    <row r="4828" ht="45" spans="1:6">
      <c r="A4828" s="26">
        <v>11824</v>
      </c>
      <c r="B4828" s="25" t="s">
        <v>12442</v>
      </c>
      <c r="C4828" s="26" t="s">
        <v>3997</v>
      </c>
      <c r="D4828" s="26" t="s">
        <v>3998</v>
      </c>
      <c r="E4828" s="26" t="s">
        <v>12443</v>
      </c>
      <c r="F4828" s="49"/>
    </row>
    <row r="4829" ht="60" spans="1:6">
      <c r="A4829" s="26">
        <v>40329</v>
      </c>
      <c r="B4829" s="25" t="s">
        <v>12444</v>
      </c>
      <c r="C4829" s="26" t="s">
        <v>3997</v>
      </c>
      <c r="D4829" s="26" t="s">
        <v>4019</v>
      </c>
      <c r="E4829" s="26" t="s">
        <v>11890</v>
      </c>
      <c r="F4829" s="48"/>
    </row>
    <row r="4830" ht="45" spans="1:6">
      <c r="A4830" s="26">
        <v>11823</v>
      </c>
      <c r="B4830" s="25" t="s">
        <v>12445</v>
      </c>
      <c r="C4830" s="26" t="s">
        <v>3997</v>
      </c>
      <c r="D4830" s="26" t="s">
        <v>3998</v>
      </c>
      <c r="E4830" s="26" t="s">
        <v>4840</v>
      </c>
      <c r="F4830" s="49"/>
    </row>
    <row r="4831" ht="30" spans="1:6">
      <c r="A4831" s="26">
        <v>11832</v>
      </c>
      <c r="B4831" s="25" t="s">
        <v>12446</v>
      </c>
      <c r="C4831" s="26" t="s">
        <v>3997</v>
      </c>
      <c r="D4831" s="26" t="s">
        <v>3998</v>
      </c>
      <c r="E4831" s="26" t="s">
        <v>12447</v>
      </c>
      <c r="F4831" s="48"/>
    </row>
    <row r="4832" ht="30" spans="1:6">
      <c r="A4832" s="26">
        <v>11822</v>
      </c>
      <c r="B4832" s="25" t="s">
        <v>12448</v>
      </c>
      <c r="C4832" s="26" t="s">
        <v>3997</v>
      </c>
      <c r="D4832" s="26" t="s">
        <v>3998</v>
      </c>
      <c r="E4832" s="26" t="s">
        <v>12449</v>
      </c>
      <c r="F4832" s="49"/>
    </row>
    <row r="4833" ht="30" spans="1:6">
      <c r="A4833" s="26">
        <v>11831</v>
      </c>
      <c r="B4833" s="25" t="s">
        <v>12450</v>
      </c>
      <c r="C4833" s="26" t="s">
        <v>3997</v>
      </c>
      <c r="D4833" s="26" t="s">
        <v>3998</v>
      </c>
      <c r="E4833" s="26" t="s">
        <v>12451</v>
      </c>
      <c r="F4833" s="48"/>
    </row>
    <row r="4834" ht="60" spans="1:6">
      <c r="A4834" s="26">
        <v>7613</v>
      </c>
      <c r="B4834" s="25" t="s">
        <v>12452</v>
      </c>
      <c r="C4834" s="26" t="s">
        <v>3997</v>
      </c>
      <c r="D4834" s="26" t="s">
        <v>4008</v>
      </c>
      <c r="E4834" s="26" t="s">
        <v>12453</v>
      </c>
      <c r="F4834" s="49"/>
    </row>
    <row r="4835" ht="60" spans="1:6">
      <c r="A4835" s="26">
        <v>7619</v>
      </c>
      <c r="B4835" s="25" t="s">
        <v>12454</v>
      </c>
      <c r="C4835" s="26" t="s">
        <v>3997</v>
      </c>
      <c r="D4835" s="26" t="s">
        <v>4008</v>
      </c>
      <c r="E4835" s="26" t="s">
        <v>12455</v>
      </c>
      <c r="F4835" s="48"/>
    </row>
    <row r="4836" ht="60" spans="1:6">
      <c r="A4836" s="26">
        <v>12076</v>
      </c>
      <c r="B4836" s="25" t="s">
        <v>12456</v>
      </c>
      <c r="C4836" s="26" t="s">
        <v>3997</v>
      </c>
      <c r="D4836" s="26" t="s">
        <v>4008</v>
      </c>
      <c r="E4836" s="26" t="s">
        <v>12457</v>
      </c>
      <c r="F4836" s="49"/>
    </row>
    <row r="4837" ht="60" spans="1:6">
      <c r="A4837" s="26">
        <v>7614</v>
      </c>
      <c r="B4837" s="25" t="s">
        <v>12458</v>
      </c>
      <c r="C4837" s="26" t="s">
        <v>3997</v>
      </c>
      <c r="D4837" s="26" t="s">
        <v>4008</v>
      </c>
      <c r="E4837" s="26" t="s">
        <v>12459</v>
      </c>
      <c r="F4837" s="48"/>
    </row>
    <row r="4838" ht="60" spans="1:6">
      <c r="A4838" s="26">
        <v>7618</v>
      </c>
      <c r="B4838" s="25" t="s">
        <v>12460</v>
      </c>
      <c r="C4838" s="26" t="s">
        <v>3997</v>
      </c>
      <c r="D4838" s="26" t="s">
        <v>4008</v>
      </c>
      <c r="E4838" s="26" t="s">
        <v>12461</v>
      </c>
      <c r="F4838" s="49"/>
    </row>
    <row r="4839" ht="60" spans="1:6">
      <c r="A4839" s="26">
        <v>7620</v>
      </c>
      <c r="B4839" s="25" t="s">
        <v>12462</v>
      </c>
      <c r="C4839" s="26" t="s">
        <v>3997</v>
      </c>
      <c r="D4839" s="26" t="s">
        <v>4008</v>
      </c>
      <c r="E4839" s="26" t="s">
        <v>12463</v>
      </c>
      <c r="F4839" s="48"/>
    </row>
    <row r="4840" ht="60" spans="1:6">
      <c r="A4840" s="26">
        <v>7610</v>
      </c>
      <c r="B4840" s="25" t="s">
        <v>12464</v>
      </c>
      <c r="C4840" s="26" t="s">
        <v>3997</v>
      </c>
      <c r="D4840" s="26" t="s">
        <v>4008</v>
      </c>
      <c r="E4840" s="26" t="s">
        <v>12465</v>
      </c>
      <c r="F4840" s="49"/>
    </row>
    <row r="4841" ht="60" spans="1:6">
      <c r="A4841" s="26">
        <v>7615</v>
      </c>
      <c r="B4841" s="25" t="s">
        <v>12466</v>
      </c>
      <c r="C4841" s="26" t="s">
        <v>3997</v>
      </c>
      <c r="D4841" s="26" t="s">
        <v>4008</v>
      </c>
      <c r="E4841" s="26" t="s">
        <v>12467</v>
      </c>
      <c r="F4841" s="48"/>
    </row>
    <row r="4842" ht="60" spans="1:6">
      <c r="A4842" s="26">
        <v>7617</v>
      </c>
      <c r="B4842" s="25" t="s">
        <v>12468</v>
      </c>
      <c r="C4842" s="26" t="s">
        <v>3997</v>
      </c>
      <c r="D4842" s="26" t="s">
        <v>4008</v>
      </c>
      <c r="E4842" s="26" t="s">
        <v>12469</v>
      </c>
      <c r="F4842" s="49"/>
    </row>
    <row r="4843" ht="60" spans="1:6">
      <c r="A4843" s="26">
        <v>7616</v>
      </c>
      <c r="B4843" s="25" t="s">
        <v>12470</v>
      </c>
      <c r="C4843" s="26" t="s">
        <v>3997</v>
      </c>
      <c r="D4843" s="26" t="s">
        <v>4008</v>
      </c>
      <c r="E4843" s="26" t="s">
        <v>12471</v>
      </c>
      <c r="F4843" s="48"/>
    </row>
    <row r="4844" ht="60" spans="1:6">
      <c r="A4844" s="26">
        <v>7611</v>
      </c>
      <c r="B4844" s="25" t="s">
        <v>12472</v>
      </c>
      <c r="C4844" s="26" t="s">
        <v>3997</v>
      </c>
      <c r="D4844" s="26" t="s">
        <v>4008</v>
      </c>
      <c r="E4844" s="26" t="s">
        <v>12473</v>
      </c>
      <c r="F4844" s="49"/>
    </row>
    <row r="4845" ht="60" spans="1:6">
      <c r="A4845" s="26">
        <v>7612</v>
      </c>
      <c r="B4845" s="25" t="s">
        <v>12474</v>
      </c>
      <c r="C4845" s="26" t="s">
        <v>3997</v>
      </c>
      <c r="D4845" s="26" t="s">
        <v>4008</v>
      </c>
      <c r="E4845" s="26" t="s">
        <v>12475</v>
      </c>
      <c r="F4845" s="48"/>
    </row>
    <row r="4846" ht="30" spans="1:6">
      <c r="A4846" s="26">
        <v>37371</v>
      </c>
      <c r="B4846" s="25" t="s">
        <v>12476</v>
      </c>
      <c r="C4846" s="26" t="s">
        <v>4011</v>
      </c>
      <c r="D4846" s="26" t="s">
        <v>4019</v>
      </c>
      <c r="E4846" s="26" t="s">
        <v>12477</v>
      </c>
      <c r="F4846" s="49"/>
    </row>
    <row r="4847" ht="30" spans="1:6">
      <c r="A4847" s="26">
        <v>40861</v>
      </c>
      <c r="B4847" s="25" t="s">
        <v>12478</v>
      </c>
      <c r="C4847" s="26" t="s">
        <v>4356</v>
      </c>
      <c r="D4847" s="26" t="s">
        <v>4019</v>
      </c>
      <c r="E4847" s="26" t="s">
        <v>12479</v>
      </c>
      <c r="F4847" s="48"/>
    </row>
    <row r="4848" ht="45" spans="1:6">
      <c r="A4848" s="26">
        <v>36510</v>
      </c>
      <c r="B4848" s="25" t="s">
        <v>12480</v>
      </c>
      <c r="C4848" s="26" t="s">
        <v>3997</v>
      </c>
      <c r="D4848" s="26" t="s">
        <v>4008</v>
      </c>
      <c r="E4848" s="26" t="s">
        <v>12481</v>
      </c>
      <c r="F4848" s="49"/>
    </row>
    <row r="4849" ht="60" spans="1:6">
      <c r="A4849" s="26">
        <v>25020</v>
      </c>
      <c r="B4849" s="25" t="s">
        <v>12482</v>
      </c>
      <c r="C4849" s="26" t="s">
        <v>3997</v>
      </c>
      <c r="D4849" s="26" t="s">
        <v>4008</v>
      </c>
      <c r="E4849" s="26" t="s">
        <v>12483</v>
      </c>
      <c r="F4849" s="48"/>
    </row>
    <row r="4850" ht="45" spans="1:6">
      <c r="A4850" s="26">
        <v>7622</v>
      </c>
      <c r="B4850" s="25" t="s">
        <v>12484</v>
      </c>
      <c r="C4850" s="26" t="s">
        <v>3997</v>
      </c>
      <c r="D4850" s="26" t="s">
        <v>4008</v>
      </c>
      <c r="E4850" s="26" t="s">
        <v>12485</v>
      </c>
      <c r="F4850" s="49"/>
    </row>
    <row r="4851" ht="60" spans="1:6">
      <c r="A4851" s="26">
        <v>7624</v>
      </c>
      <c r="B4851" s="25" t="s">
        <v>12486</v>
      </c>
      <c r="C4851" s="26" t="s">
        <v>3997</v>
      </c>
      <c r="D4851" s="26" t="s">
        <v>4008</v>
      </c>
      <c r="E4851" s="26" t="s">
        <v>12487</v>
      </c>
      <c r="F4851" s="48"/>
    </row>
    <row r="4852" ht="45" spans="1:6">
      <c r="A4852" s="26">
        <v>7625</v>
      </c>
      <c r="B4852" s="25" t="s">
        <v>12488</v>
      </c>
      <c r="C4852" s="26" t="s">
        <v>3997</v>
      </c>
      <c r="D4852" s="26" t="s">
        <v>4008</v>
      </c>
      <c r="E4852" s="26" t="s">
        <v>12489</v>
      </c>
      <c r="F4852" s="49"/>
    </row>
    <row r="4853" ht="45" spans="1:6">
      <c r="A4853" s="26">
        <v>7623</v>
      </c>
      <c r="B4853" s="25" t="s">
        <v>12490</v>
      </c>
      <c r="C4853" s="26" t="s">
        <v>3997</v>
      </c>
      <c r="D4853" s="26" t="s">
        <v>4008</v>
      </c>
      <c r="E4853" s="26" t="s">
        <v>12483</v>
      </c>
      <c r="F4853" s="48"/>
    </row>
    <row r="4854" ht="60" spans="1:6">
      <c r="A4854" s="26">
        <v>36508</v>
      </c>
      <c r="B4854" s="25" t="s">
        <v>12491</v>
      </c>
      <c r="C4854" s="26" t="s">
        <v>3997</v>
      </c>
      <c r="D4854" s="26" t="s">
        <v>4008</v>
      </c>
      <c r="E4854" s="26" t="s">
        <v>12492</v>
      </c>
      <c r="F4854" s="49"/>
    </row>
    <row r="4855" ht="45" spans="1:6">
      <c r="A4855" s="26">
        <v>36509</v>
      </c>
      <c r="B4855" s="25" t="s">
        <v>12493</v>
      </c>
      <c r="C4855" s="26" t="s">
        <v>3997</v>
      </c>
      <c r="D4855" s="26" t="s">
        <v>4008</v>
      </c>
      <c r="E4855" s="26" t="s">
        <v>12494</v>
      </c>
      <c r="F4855" s="48"/>
    </row>
    <row r="4856" ht="30" spans="1:6">
      <c r="A4856" s="26">
        <v>13238</v>
      </c>
      <c r="B4856" s="25" t="s">
        <v>12495</v>
      </c>
      <c r="C4856" s="26" t="s">
        <v>3997</v>
      </c>
      <c r="D4856" s="26" t="s">
        <v>3998</v>
      </c>
      <c r="E4856" s="26" t="s">
        <v>12496</v>
      </c>
      <c r="F4856" s="49"/>
    </row>
    <row r="4857" ht="30" spans="1:6">
      <c r="A4857" s="26">
        <v>36511</v>
      </c>
      <c r="B4857" s="25" t="s">
        <v>12497</v>
      </c>
      <c r="C4857" s="26" t="s">
        <v>3997</v>
      </c>
      <c r="D4857" s="26" t="s">
        <v>3998</v>
      </c>
      <c r="E4857" s="26" t="s">
        <v>12498</v>
      </c>
      <c r="F4857" s="48"/>
    </row>
    <row r="4858" ht="30" spans="1:6">
      <c r="A4858" s="26">
        <v>36515</v>
      </c>
      <c r="B4858" s="25" t="s">
        <v>12499</v>
      </c>
      <c r="C4858" s="26" t="s">
        <v>3997</v>
      </c>
      <c r="D4858" s="26" t="s">
        <v>3998</v>
      </c>
      <c r="E4858" s="26" t="s">
        <v>12500</v>
      </c>
      <c r="F4858" s="49"/>
    </row>
    <row r="4859" ht="30" spans="1:6">
      <c r="A4859" s="26">
        <v>10598</v>
      </c>
      <c r="B4859" s="25" t="s">
        <v>12501</v>
      </c>
      <c r="C4859" s="26" t="s">
        <v>3997</v>
      </c>
      <c r="D4859" s="26" t="s">
        <v>3998</v>
      </c>
      <c r="E4859" s="26" t="s">
        <v>12502</v>
      </c>
      <c r="F4859" s="48"/>
    </row>
    <row r="4860" ht="30" spans="1:6">
      <c r="A4860" s="26">
        <v>7640</v>
      </c>
      <c r="B4860" s="25" t="s">
        <v>12503</v>
      </c>
      <c r="C4860" s="26" t="s">
        <v>3997</v>
      </c>
      <c r="D4860" s="26" t="s">
        <v>4019</v>
      </c>
      <c r="E4860" s="26" t="s">
        <v>12504</v>
      </c>
      <c r="F4860" s="49"/>
    </row>
    <row r="4861" ht="30" spans="1:6">
      <c r="A4861" s="26">
        <v>36513</v>
      </c>
      <c r="B4861" s="25" t="s">
        <v>12505</v>
      </c>
      <c r="C4861" s="26" t="s">
        <v>3997</v>
      </c>
      <c r="D4861" s="26" t="s">
        <v>3998</v>
      </c>
      <c r="E4861" s="26" t="s">
        <v>12506</v>
      </c>
      <c r="F4861" s="48"/>
    </row>
    <row r="4862" ht="30" spans="1:6">
      <c r="A4862" s="26">
        <v>36514</v>
      </c>
      <c r="B4862" s="25" t="s">
        <v>12507</v>
      </c>
      <c r="C4862" s="26" t="s">
        <v>3997</v>
      </c>
      <c r="D4862" s="26" t="s">
        <v>3998</v>
      </c>
      <c r="E4862" s="26" t="s">
        <v>12508</v>
      </c>
      <c r="F4862" s="49"/>
    </row>
    <row r="4863" ht="45" spans="1:6">
      <c r="A4863" s="26">
        <v>36149</v>
      </c>
      <c r="B4863" s="25" t="s">
        <v>12509</v>
      </c>
      <c r="C4863" s="26" t="s">
        <v>3997</v>
      </c>
      <c r="D4863" s="26" t="s">
        <v>3998</v>
      </c>
      <c r="E4863" s="26" t="s">
        <v>12510</v>
      </c>
      <c r="F4863" s="48"/>
    </row>
    <row r="4864" ht="45" spans="1:6">
      <c r="A4864" s="26">
        <v>11581</v>
      </c>
      <c r="B4864" s="25" t="s">
        <v>12511</v>
      </c>
      <c r="C4864" s="26" t="s">
        <v>4111</v>
      </c>
      <c r="D4864" s="26" t="s">
        <v>3998</v>
      </c>
      <c r="E4864" s="26" t="s">
        <v>12512</v>
      </c>
      <c r="F4864" s="49"/>
    </row>
    <row r="4865" ht="45" spans="1:6">
      <c r="A4865" s="26">
        <v>11580</v>
      </c>
      <c r="B4865" s="25" t="s">
        <v>12513</v>
      </c>
      <c r="C4865" s="26" t="s">
        <v>4111</v>
      </c>
      <c r="D4865" s="26" t="s">
        <v>3998</v>
      </c>
      <c r="E4865" s="26" t="s">
        <v>4354</v>
      </c>
      <c r="F4865" s="48"/>
    </row>
    <row r="4866" ht="45" spans="1:6">
      <c r="A4866" s="26">
        <v>38177</v>
      </c>
      <c r="B4866" s="25" t="s">
        <v>12514</v>
      </c>
      <c r="C4866" s="26" t="s">
        <v>3997</v>
      </c>
      <c r="D4866" s="26" t="s">
        <v>3998</v>
      </c>
      <c r="E4866" s="26" t="s">
        <v>4467</v>
      </c>
      <c r="F4866" s="49"/>
    </row>
    <row r="4867" spans="1:6">
      <c r="A4867" s="26">
        <v>10743</v>
      </c>
      <c r="B4867" s="25" t="s">
        <v>12515</v>
      </c>
      <c r="C4867" s="26" t="s">
        <v>3997</v>
      </c>
      <c r="D4867" s="26" t="s">
        <v>3998</v>
      </c>
      <c r="E4867" s="26" t="s">
        <v>12516</v>
      </c>
      <c r="F4867" s="48"/>
    </row>
    <row r="4868" ht="60" spans="1:6">
      <c r="A4868" s="26">
        <v>39848</v>
      </c>
      <c r="B4868" s="25" t="s">
        <v>12517</v>
      </c>
      <c r="C4868" s="26" t="s">
        <v>4111</v>
      </c>
      <c r="D4868" s="26" t="s">
        <v>4008</v>
      </c>
      <c r="E4868" s="26" t="s">
        <v>8339</v>
      </c>
      <c r="F4868" s="49"/>
    </row>
    <row r="4869" ht="30" spans="1:6">
      <c r="A4869" s="26">
        <v>20999</v>
      </c>
      <c r="B4869" s="25" t="s">
        <v>12518</v>
      </c>
      <c r="C4869" s="26" t="s">
        <v>4111</v>
      </c>
      <c r="D4869" s="26" t="s">
        <v>4008</v>
      </c>
      <c r="E4869" s="26" t="s">
        <v>6030</v>
      </c>
      <c r="F4869" s="48"/>
    </row>
    <row r="4870" ht="30" spans="1:6">
      <c r="A4870" s="26">
        <v>21001</v>
      </c>
      <c r="B4870" s="25" t="s">
        <v>12519</v>
      </c>
      <c r="C4870" s="26" t="s">
        <v>4111</v>
      </c>
      <c r="D4870" s="26" t="s">
        <v>4008</v>
      </c>
      <c r="E4870" s="26" t="s">
        <v>4363</v>
      </c>
      <c r="F4870" s="49"/>
    </row>
    <row r="4871" ht="30" spans="1:6">
      <c r="A4871" s="26">
        <v>21003</v>
      </c>
      <c r="B4871" s="25" t="s">
        <v>12520</v>
      </c>
      <c r="C4871" s="26" t="s">
        <v>4111</v>
      </c>
      <c r="D4871" s="26" t="s">
        <v>4008</v>
      </c>
      <c r="E4871" s="26" t="s">
        <v>4710</v>
      </c>
      <c r="F4871" s="48"/>
    </row>
    <row r="4872" ht="30" spans="1:6">
      <c r="A4872" s="26">
        <v>21006</v>
      </c>
      <c r="B4872" s="25" t="s">
        <v>12521</v>
      </c>
      <c r="C4872" s="26" t="s">
        <v>4111</v>
      </c>
      <c r="D4872" s="26" t="s">
        <v>4008</v>
      </c>
      <c r="E4872" s="26" t="s">
        <v>12522</v>
      </c>
      <c r="F4872" s="49"/>
    </row>
    <row r="4873" ht="45" spans="1:6">
      <c r="A4873" s="26">
        <v>21019</v>
      </c>
      <c r="B4873" s="25" t="s">
        <v>12523</v>
      </c>
      <c r="C4873" s="26" t="s">
        <v>4111</v>
      </c>
      <c r="D4873" s="26" t="s">
        <v>4008</v>
      </c>
      <c r="E4873" s="26" t="s">
        <v>8984</v>
      </c>
      <c r="F4873" s="48"/>
    </row>
    <row r="4874" ht="45" spans="1:6">
      <c r="A4874" s="26">
        <v>21021</v>
      </c>
      <c r="B4874" s="25" t="s">
        <v>12524</v>
      </c>
      <c r="C4874" s="26" t="s">
        <v>4111</v>
      </c>
      <c r="D4874" s="26" t="s">
        <v>4008</v>
      </c>
      <c r="E4874" s="26" t="s">
        <v>12525</v>
      </c>
      <c r="F4874" s="49"/>
    </row>
    <row r="4875" ht="45" spans="1:6">
      <c r="A4875" s="26">
        <v>21024</v>
      </c>
      <c r="B4875" s="25" t="s">
        <v>12526</v>
      </c>
      <c r="C4875" s="26" t="s">
        <v>4111</v>
      </c>
      <c r="D4875" s="26" t="s">
        <v>4008</v>
      </c>
      <c r="E4875" s="26" t="s">
        <v>12527</v>
      </c>
      <c r="F4875" s="48"/>
    </row>
    <row r="4876" ht="30" spans="1:6">
      <c r="A4876" s="26">
        <v>40624</v>
      </c>
      <c r="B4876" s="25" t="s">
        <v>12528</v>
      </c>
      <c r="C4876" s="26" t="s">
        <v>4111</v>
      </c>
      <c r="D4876" s="26" t="s">
        <v>3998</v>
      </c>
      <c r="E4876" s="26" t="s">
        <v>12529</v>
      </c>
      <c r="F4876" s="49"/>
    </row>
    <row r="4877" ht="30" spans="1:6">
      <c r="A4877" s="26">
        <v>13127</v>
      </c>
      <c r="B4877" s="25" t="s">
        <v>12530</v>
      </c>
      <c r="C4877" s="26" t="s">
        <v>4111</v>
      </c>
      <c r="D4877" s="26" t="s">
        <v>3998</v>
      </c>
      <c r="E4877" s="26" t="s">
        <v>12531</v>
      </c>
      <c r="F4877" s="48"/>
    </row>
    <row r="4878" ht="30" spans="1:6">
      <c r="A4878" s="26">
        <v>13137</v>
      </c>
      <c r="B4878" s="25" t="s">
        <v>12532</v>
      </c>
      <c r="C4878" s="26" t="s">
        <v>4111</v>
      </c>
      <c r="D4878" s="26" t="s">
        <v>3998</v>
      </c>
      <c r="E4878" s="26" t="s">
        <v>12533</v>
      </c>
      <c r="F4878" s="49"/>
    </row>
    <row r="4879" ht="30" spans="1:6">
      <c r="A4879" s="26">
        <v>20989</v>
      </c>
      <c r="B4879" s="25" t="s">
        <v>12534</v>
      </c>
      <c r="C4879" s="26" t="s">
        <v>4111</v>
      </c>
      <c r="D4879" s="26" t="s">
        <v>3998</v>
      </c>
      <c r="E4879" s="26" t="s">
        <v>12535</v>
      </c>
      <c r="F4879" s="48"/>
    </row>
    <row r="4880" ht="30" spans="1:6">
      <c r="A4880" s="26">
        <v>21147</v>
      </c>
      <c r="B4880" s="25" t="s">
        <v>12536</v>
      </c>
      <c r="C4880" s="26" t="s">
        <v>4111</v>
      </c>
      <c r="D4880" s="26" t="s">
        <v>3998</v>
      </c>
      <c r="E4880" s="26" t="s">
        <v>12537</v>
      </c>
      <c r="F4880" s="49"/>
    </row>
    <row r="4881" ht="30" spans="1:6">
      <c r="A4881" s="26">
        <v>21148</v>
      </c>
      <c r="B4881" s="25" t="s">
        <v>12538</v>
      </c>
      <c r="C4881" s="26" t="s">
        <v>4111</v>
      </c>
      <c r="D4881" s="26" t="s">
        <v>4019</v>
      </c>
      <c r="E4881" s="26" t="s">
        <v>12539</v>
      </c>
      <c r="F4881" s="48"/>
    </row>
    <row r="4882" ht="30" spans="1:6">
      <c r="A4882" s="26">
        <v>20984</v>
      </c>
      <c r="B4882" s="25" t="s">
        <v>12540</v>
      </c>
      <c r="C4882" s="26" t="s">
        <v>4111</v>
      </c>
      <c r="D4882" s="26" t="s">
        <v>3998</v>
      </c>
      <c r="E4882" s="26" t="s">
        <v>12541</v>
      </c>
      <c r="F4882" s="49"/>
    </row>
    <row r="4883" ht="30" spans="1:6">
      <c r="A4883" s="26">
        <v>13042</v>
      </c>
      <c r="B4883" s="25" t="s">
        <v>12542</v>
      </c>
      <c r="C4883" s="26" t="s">
        <v>4111</v>
      </c>
      <c r="D4883" s="26" t="s">
        <v>3998</v>
      </c>
      <c r="E4883" s="26" t="s">
        <v>12543</v>
      </c>
      <c r="F4883" s="48"/>
    </row>
    <row r="4884" ht="30" spans="1:6">
      <c r="A4884" s="26">
        <v>21150</v>
      </c>
      <c r="B4884" s="25" t="s">
        <v>12544</v>
      </c>
      <c r="C4884" s="26" t="s">
        <v>4111</v>
      </c>
      <c r="D4884" s="26" t="s">
        <v>3998</v>
      </c>
      <c r="E4884" s="26" t="s">
        <v>6083</v>
      </c>
      <c r="F4884" s="49"/>
    </row>
    <row r="4885" ht="30" spans="1:6">
      <c r="A4885" s="26">
        <v>13141</v>
      </c>
      <c r="B4885" s="25" t="s">
        <v>12545</v>
      </c>
      <c r="C4885" s="26" t="s">
        <v>4111</v>
      </c>
      <c r="D4885" s="26" t="s">
        <v>3998</v>
      </c>
      <c r="E4885" s="26" t="s">
        <v>12546</v>
      </c>
      <c r="F4885" s="48"/>
    </row>
    <row r="4886" ht="30" spans="1:6">
      <c r="A4886" s="26">
        <v>21151</v>
      </c>
      <c r="B4886" s="25" t="s">
        <v>12547</v>
      </c>
      <c r="C4886" s="26" t="s">
        <v>4111</v>
      </c>
      <c r="D4886" s="26" t="s">
        <v>3998</v>
      </c>
      <c r="E4886" s="26" t="s">
        <v>12548</v>
      </c>
      <c r="F4886" s="49"/>
    </row>
    <row r="4887" ht="30" spans="1:6">
      <c r="A4887" s="26">
        <v>13142</v>
      </c>
      <c r="B4887" s="25" t="s">
        <v>12549</v>
      </c>
      <c r="C4887" s="26" t="s">
        <v>4111</v>
      </c>
      <c r="D4887" s="26" t="s">
        <v>3998</v>
      </c>
      <c r="E4887" s="26" t="s">
        <v>12550</v>
      </c>
      <c r="F4887" s="48"/>
    </row>
    <row r="4888" ht="30" spans="1:6">
      <c r="A4888" s="26">
        <v>20994</v>
      </c>
      <c r="B4888" s="25" t="s">
        <v>12551</v>
      </c>
      <c r="C4888" s="26" t="s">
        <v>4111</v>
      </c>
      <c r="D4888" s="26" t="s">
        <v>3998</v>
      </c>
      <c r="E4888" s="26" t="s">
        <v>12552</v>
      </c>
      <c r="F4888" s="49"/>
    </row>
    <row r="4889" ht="30" spans="1:6">
      <c r="A4889" s="26">
        <v>7672</v>
      </c>
      <c r="B4889" s="25" t="s">
        <v>12553</v>
      </c>
      <c r="C4889" s="26" t="s">
        <v>4111</v>
      </c>
      <c r="D4889" s="26" t="s">
        <v>3998</v>
      </c>
      <c r="E4889" s="26" t="s">
        <v>12554</v>
      </c>
      <c r="F4889" s="48"/>
    </row>
    <row r="4890" ht="30" spans="1:6">
      <c r="A4890" s="26">
        <v>20995</v>
      </c>
      <c r="B4890" s="25" t="s">
        <v>12555</v>
      </c>
      <c r="C4890" s="26" t="s">
        <v>4111</v>
      </c>
      <c r="D4890" s="26" t="s">
        <v>3998</v>
      </c>
      <c r="E4890" s="26" t="s">
        <v>12556</v>
      </c>
      <c r="F4890" s="49"/>
    </row>
    <row r="4891" ht="30" spans="1:6">
      <c r="A4891" s="26">
        <v>7690</v>
      </c>
      <c r="B4891" s="25" t="s">
        <v>12557</v>
      </c>
      <c r="C4891" s="26" t="s">
        <v>4111</v>
      </c>
      <c r="D4891" s="26" t="s">
        <v>3998</v>
      </c>
      <c r="E4891" s="26" t="s">
        <v>12558</v>
      </c>
      <c r="F4891" s="48"/>
    </row>
    <row r="4892" ht="30" spans="1:6">
      <c r="A4892" s="26">
        <v>20980</v>
      </c>
      <c r="B4892" s="25" t="s">
        <v>12559</v>
      </c>
      <c r="C4892" s="26" t="s">
        <v>4111</v>
      </c>
      <c r="D4892" s="26" t="s">
        <v>3998</v>
      </c>
      <c r="E4892" s="26" t="s">
        <v>12560</v>
      </c>
      <c r="F4892" s="49"/>
    </row>
    <row r="4893" ht="30" spans="1:6">
      <c r="A4893" s="26">
        <v>7661</v>
      </c>
      <c r="B4893" s="25" t="s">
        <v>12561</v>
      </c>
      <c r="C4893" s="26" t="s">
        <v>4111</v>
      </c>
      <c r="D4893" s="26" t="s">
        <v>3998</v>
      </c>
      <c r="E4893" s="26" t="s">
        <v>12562</v>
      </c>
      <c r="F4893" s="48"/>
    </row>
    <row r="4894" ht="45" spans="1:6">
      <c r="A4894" s="26">
        <v>21016</v>
      </c>
      <c r="B4894" s="25" t="s">
        <v>12563</v>
      </c>
      <c r="C4894" s="26" t="s">
        <v>4111</v>
      </c>
      <c r="D4894" s="26" t="s">
        <v>3998</v>
      </c>
      <c r="E4894" s="26" t="s">
        <v>12564</v>
      </c>
      <c r="F4894" s="49"/>
    </row>
    <row r="4895" ht="45" spans="1:6">
      <c r="A4895" s="26">
        <v>21008</v>
      </c>
      <c r="B4895" s="25" t="s">
        <v>12565</v>
      </c>
      <c r="C4895" s="26" t="s">
        <v>4111</v>
      </c>
      <c r="D4895" s="26" t="s">
        <v>3998</v>
      </c>
      <c r="E4895" s="26" t="s">
        <v>12566</v>
      </c>
      <c r="F4895" s="48"/>
    </row>
    <row r="4896" ht="45" spans="1:6">
      <c r="A4896" s="26">
        <v>21009</v>
      </c>
      <c r="B4896" s="25" t="s">
        <v>12567</v>
      </c>
      <c r="C4896" s="26" t="s">
        <v>4111</v>
      </c>
      <c r="D4896" s="26" t="s">
        <v>3998</v>
      </c>
      <c r="E4896" s="26" t="s">
        <v>12568</v>
      </c>
      <c r="F4896" s="49"/>
    </row>
    <row r="4897" ht="45" spans="1:6">
      <c r="A4897" s="26">
        <v>21010</v>
      </c>
      <c r="B4897" s="25" t="s">
        <v>12569</v>
      </c>
      <c r="C4897" s="26" t="s">
        <v>4111</v>
      </c>
      <c r="D4897" s="26" t="s">
        <v>4019</v>
      </c>
      <c r="E4897" s="26" t="s">
        <v>8969</v>
      </c>
      <c r="F4897" s="48"/>
    </row>
    <row r="4898" ht="45" spans="1:6">
      <c r="A4898" s="26">
        <v>21011</v>
      </c>
      <c r="B4898" s="25" t="s">
        <v>12570</v>
      </c>
      <c r="C4898" s="26" t="s">
        <v>4111</v>
      </c>
      <c r="D4898" s="26" t="s">
        <v>3998</v>
      </c>
      <c r="E4898" s="26" t="s">
        <v>5474</v>
      </c>
      <c r="F4898" s="49"/>
    </row>
    <row r="4899" ht="45" spans="1:6">
      <c r="A4899" s="26">
        <v>21012</v>
      </c>
      <c r="B4899" s="25" t="s">
        <v>12571</v>
      </c>
      <c r="C4899" s="26" t="s">
        <v>4111</v>
      </c>
      <c r="D4899" s="26" t="s">
        <v>3998</v>
      </c>
      <c r="E4899" s="26" t="s">
        <v>12572</v>
      </c>
      <c r="F4899" s="48"/>
    </row>
    <row r="4900" ht="45" spans="1:6">
      <c r="A4900" s="26">
        <v>21013</v>
      </c>
      <c r="B4900" s="25" t="s">
        <v>12573</v>
      </c>
      <c r="C4900" s="26" t="s">
        <v>4111</v>
      </c>
      <c r="D4900" s="26" t="s">
        <v>3998</v>
      </c>
      <c r="E4900" s="26" t="s">
        <v>12396</v>
      </c>
      <c r="F4900" s="49"/>
    </row>
    <row r="4901" ht="45" spans="1:6">
      <c r="A4901" s="26">
        <v>21014</v>
      </c>
      <c r="B4901" s="25" t="s">
        <v>12574</v>
      </c>
      <c r="C4901" s="26" t="s">
        <v>4111</v>
      </c>
      <c r="D4901" s="26" t="s">
        <v>3998</v>
      </c>
      <c r="E4901" s="26" t="s">
        <v>12575</v>
      </c>
      <c r="F4901" s="48"/>
    </row>
    <row r="4902" ht="45" spans="1:6">
      <c r="A4902" s="26">
        <v>21015</v>
      </c>
      <c r="B4902" s="25" t="s">
        <v>12576</v>
      </c>
      <c r="C4902" s="26" t="s">
        <v>4111</v>
      </c>
      <c r="D4902" s="26" t="s">
        <v>3998</v>
      </c>
      <c r="E4902" s="26" t="s">
        <v>12577</v>
      </c>
      <c r="F4902" s="49"/>
    </row>
    <row r="4903" ht="45" spans="1:6">
      <c r="A4903" s="26">
        <v>7697</v>
      </c>
      <c r="B4903" s="25" t="s">
        <v>12578</v>
      </c>
      <c r="C4903" s="26" t="s">
        <v>4111</v>
      </c>
      <c r="D4903" s="26" t="s">
        <v>3998</v>
      </c>
      <c r="E4903" s="26" t="s">
        <v>12579</v>
      </c>
      <c r="F4903" s="48"/>
    </row>
    <row r="4904" ht="45" spans="1:6">
      <c r="A4904" s="26">
        <v>7698</v>
      </c>
      <c r="B4904" s="25" t="s">
        <v>12580</v>
      </c>
      <c r="C4904" s="26" t="s">
        <v>4111</v>
      </c>
      <c r="D4904" s="26" t="s">
        <v>3998</v>
      </c>
      <c r="E4904" s="26" t="s">
        <v>12581</v>
      </c>
      <c r="F4904" s="49"/>
    </row>
    <row r="4905" ht="45" spans="1:6">
      <c r="A4905" s="26">
        <v>7691</v>
      </c>
      <c r="B4905" s="25" t="s">
        <v>12582</v>
      </c>
      <c r="C4905" s="26" t="s">
        <v>4111</v>
      </c>
      <c r="D4905" s="26" t="s">
        <v>3998</v>
      </c>
      <c r="E4905" s="26" t="s">
        <v>6634</v>
      </c>
      <c r="F4905" s="48"/>
    </row>
    <row r="4906" ht="45" spans="1:6">
      <c r="A4906" s="26">
        <v>40626</v>
      </c>
      <c r="B4906" s="25" t="s">
        <v>12583</v>
      </c>
      <c r="C4906" s="26" t="s">
        <v>4111</v>
      </c>
      <c r="D4906" s="26" t="s">
        <v>3998</v>
      </c>
      <c r="E4906" s="26" t="s">
        <v>12584</v>
      </c>
      <c r="F4906" s="49"/>
    </row>
    <row r="4907" ht="45" spans="1:6">
      <c r="A4907" s="26">
        <v>7701</v>
      </c>
      <c r="B4907" s="25" t="s">
        <v>12585</v>
      </c>
      <c r="C4907" s="26" t="s">
        <v>4111</v>
      </c>
      <c r="D4907" s="26" t="s">
        <v>3998</v>
      </c>
      <c r="E4907" s="26" t="s">
        <v>12586</v>
      </c>
      <c r="F4907" s="48"/>
    </row>
    <row r="4908" ht="45" spans="1:6">
      <c r="A4908" s="26">
        <v>7696</v>
      </c>
      <c r="B4908" s="25" t="s">
        <v>12587</v>
      </c>
      <c r="C4908" s="26" t="s">
        <v>4111</v>
      </c>
      <c r="D4908" s="26" t="s">
        <v>3998</v>
      </c>
      <c r="E4908" s="26" t="s">
        <v>12588</v>
      </c>
      <c r="F4908" s="49"/>
    </row>
    <row r="4909" ht="45" spans="1:6">
      <c r="A4909" s="26">
        <v>7700</v>
      </c>
      <c r="B4909" s="25" t="s">
        <v>12589</v>
      </c>
      <c r="C4909" s="26" t="s">
        <v>4111</v>
      </c>
      <c r="D4909" s="26" t="s">
        <v>3998</v>
      </c>
      <c r="E4909" s="26" t="s">
        <v>12590</v>
      </c>
      <c r="F4909" s="48"/>
    </row>
    <row r="4910" ht="45" spans="1:6">
      <c r="A4910" s="26">
        <v>7694</v>
      </c>
      <c r="B4910" s="25" t="s">
        <v>12591</v>
      </c>
      <c r="C4910" s="26" t="s">
        <v>4111</v>
      </c>
      <c r="D4910" s="26" t="s">
        <v>3998</v>
      </c>
      <c r="E4910" s="26" t="s">
        <v>12592</v>
      </c>
      <c r="F4910" s="49"/>
    </row>
    <row r="4911" ht="45" spans="1:6">
      <c r="A4911" s="26">
        <v>7693</v>
      </c>
      <c r="B4911" s="25" t="s">
        <v>12593</v>
      </c>
      <c r="C4911" s="26" t="s">
        <v>4111</v>
      </c>
      <c r="D4911" s="26" t="s">
        <v>3998</v>
      </c>
      <c r="E4911" s="26" t="s">
        <v>12594</v>
      </c>
      <c r="F4911" s="48"/>
    </row>
    <row r="4912" ht="45" spans="1:6">
      <c r="A4912" s="26">
        <v>7692</v>
      </c>
      <c r="B4912" s="25" t="s">
        <v>12595</v>
      </c>
      <c r="C4912" s="26" t="s">
        <v>4111</v>
      </c>
      <c r="D4912" s="26" t="s">
        <v>3998</v>
      </c>
      <c r="E4912" s="26" t="s">
        <v>12596</v>
      </c>
      <c r="F4912" s="49"/>
    </row>
    <row r="4913" ht="45" spans="1:6">
      <c r="A4913" s="26">
        <v>7695</v>
      </c>
      <c r="B4913" s="25" t="s">
        <v>12597</v>
      </c>
      <c r="C4913" s="26" t="s">
        <v>4111</v>
      </c>
      <c r="D4913" s="26" t="s">
        <v>3998</v>
      </c>
      <c r="E4913" s="26" t="s">
        <v>12598</v>
      </c>
      <c r="F4913" s="48"/>
    </row>
    <row r="4914" ht="30" spans="1:6">
      <c r="A4914" s="26">
        <v>13356</v>
      </c>
      <c r="B4914" s="25" t="s">
        <v>12599</v>
      </c>
      <c r="C4914" s="26" t="s">
        <v>4111</v>
      </c>
      <c r="D4914" s="26" t="s">
        <v>3998</v>
      </c>
      <c r="E4914" s="26" t="s">
        <v>8285</v>
      </c>
      <c r="F4914" s="49"/>
    </row>
    <row r="4915" ht="30" spans="1:6">
      <c r="A4915" s="26">
        <v>36365</v>
      </c>
      <c r="B4915" s="25" t="s">
        <v>12600</v>
      </c>
      <c r="C4915" s="26" t="s">
        <v>4111</v>
      </c>
      <c r="D4915" s="26" t="s">
        <v>4008</v>
      </c>
      <c r="E4915" s="26" t="s">
        <v>7415</v>
      </c>
      <c r="F4915" s="48"/>
    </row>
    <row r="4916" ht="30" spans="1:6">
      <c r="A4916" s="26">
        <v>41930</v>
      </c>
      <c r="B4916" s="25" t="s">
        <v>12601</v>
      </c>
      <c r="C4916" s="26" t="s">
        <v>4111</v>
      </c>
      <c r="D4916" s="26" t="s">
        <v>4008</v>
      </c>
      <c r="E4916" s="26" t="s">
        <v>12602</v>
      </c>
      <c r="F4916" s="49"/>
    </row>
    <row r="4917" ht="30" spans="1:6">
      <c r="A4917" s="26">
        <v>41931</v>
      </c>
      <c r="B4917" s="25" t="s">
        <v>12603</v>
      </c>
      <c r="C4917" s="26" t="s">
        <v>4111</v>
      </c>
      <c r="D4917" s="26" t="s">
        <v>4008</v>
      </c>
      <c r="E4917" s="26" t="s">
        <v>12604</v>
      </c>
      <c r="F4917" s="48"/>
    </row>
    <row r="4918" ht="30" spans="1:6">
      <c r="A4918" s="26">
        <v>41932</v>
      </c>
      <c r="B4918" s="25" t="s">
        <v>12605</v>
      </c>
      <c r="C4918" s="26" t="s">
        <v>4111</v>
      </c>
      <c r="D4918" s="26" t="s">
        <v>4008</v>
      </c>
      <c r="E4918" s="26" t="s">
        <v>12606</v>
      </c>
      <c r="F4918" s="49"/>
    </row>
    <row r="4919" ht="30" spans="1:6">
      <c r="A4919" s="26">
        <v>41933</v>
      </c>
      <c r="B4919" s="25" t="s">
        <v>12607</v>
      </c>
      <c r="C4919" s="26" t="s">
        <v>4111</v>
      </c>
      <c r="D4919" s="26" t="s">
        <v>4008</v>
      </c>
      <c r="E4919" s="26" t="s">
        <v>12608</v>
      </c>
      <c r="F4919" s="48"/>
    </row>
    <row r="4920" ht="30" spans="1:6">
      <c r="A4920" s="26">
        <v>41934</v>
      </c>
      <c r="B4920" s="25" t="s">
        <v>12609</v>
      </c>
      <c r="C4920" s="26" t="s">
        <v>4111</v>
      </c>
      <c r="D4920" s="26" t="s">
        <v>4008</v>
      </c>
      <c r="E4920" s="26" t="s">
        <v>12610</v>
      </c>
      <c r="F4920" s="49"/>
    </row>
    <row r="4921" ht="30" spans="1:6">
      <c r="A4921" s="26">
        <v>41936</v>
      </c>
      <c r="B4921" s="25" t="s">
        <v>12611</v>
      </c>
      <c r="C4921" s="26" t="s">
        <v>4111</v>
      </c>
      <c r="D4921" s="26" t="s">
        <v>4008</v>
      </c>
      <c r="E4921" s="26" t="s">
        <v>12612</v>
      </c>
      <c r="F4921" s="48"/>
    </row>
    <row r="4922" ht="45" spans="1:6">
      <c r="A4922" s="26">
        <v>7720</v>
      </c>
      <c r="B4922" s="25" t="s">
        <v>12613</v>
      </c>
      <c r="C4922" s="26" t="s">
        <v>4111</v>
      </c>
      <c r="D4922" s="26" t="s">
        <v>4008</v>
      </c>
      <c r="E4922" s="26" t="s">
        <v>12614</v>
      </c>
      <c r="F4922" s="49"/>
    </row>
    <row r="4923" ht="45" spans="1:6">
      <c r="A4923" s="26">
        <v>40335</v>
      </c>
      <c r="B4923" s="25" t="s">
        <v>12615</v>
      </c>
      <c r="C4923" s="26" t="s">
        <v>4111</v>
      </c>
      <c r="D4923" s="26" t="s">
        <v>4008</v>
      </c>
      <c r="E4923" s="26" t="s">
        <v>12616</v>
      </c>
      <c r="F4923" s="48"/>
    </row>
    <row r="4924" ht="45" spans="1:6">
      <c r="A4924" s="26">
        <v>7740</v>
      </c>
      <c r="B4924" s="25" t="s">
        <v>12617</v>
      </c>
      <c r="C4924" s="26" t="s">
        <v>4111</v>
      </c>
      <c r="D4924" s="26" t="s">
        <v>4008</v>
      </c>
      <c r="E4924" s="26" t="s">
        <v>12618</v>
      </c>
      <c r="F4924" s="49"/>
    </row>
    <row r="4925" ht="45" spans="1:6">
      <c r="A4925" s="26">
        <v>7741</v>
      </c>
      <c r="B4925" s="25" t="s">
        <v>12619</v>
      </c>
      <c r="C4925" s="26" t="s">
        <v>4111</v>
      </c>
      <c r="D4925" s="26" t="s">
        <v>4008</v>
      </c>
      <c r="E4925" s="26" t="s">
        <v>12620</v>
      </c>
      <c r="F4925" s="48"/>
    </row>
    <row r="4926" ht="45" spans="1:6">
      <c r="A4926" s="26">
        <v>7774</v>
      </c>
      <c r="B4926" s="25" t="s">
        <v>12621</v>
      </c>
      <c r="C4926" s="26" t="s">
        <v>4111</v>
      </c>
      <c r="D4926" s="26" t="s">
        <v>4008</v>
      </c>
      <c r="E4926" s="26" t="s">
        <v>12622</v>
      </c>
      <c r="F4926" s="49"/>
    </row>
    <row r="4927" ht="45" spans="1:6">
      <c r="A4927" s="26">
        <v>7744</v>
      </c>
      <c r="B4927" s="25" t="s">
        <v>12623</v>
      </c>
      <c r="C4927" s="26" t="s">
        <v>4111</v>
      </c>
      <c r="D4927" s="26" t="s">
        <v>4008</v>
      </c>
      <c r="E4927" s="26" t="s">
        <v>12624</v>
      </c>
      <c r="F4927" s="48"/>
    </row>
    <row r="4928" ht="45" spans="1:6">
      <c r="A4928" s="26">
        <v>7773</v>
      </c>
      <c r="B4928" s="25" t="s">
        <v>12625</v>
      </c>
      <c r="C4928" s="26" t="s">
        <v>4111</v>
      </c>
      <c r="D4928" s="26" t="s">
        <v>4008</v>
      </c>
      <c r="E4928" s="26" t="s">
        <v>12626</v>
      </c>
      <c r="F4928" s="49"/>
    </row>
    <row r="4929" ht="45" spans="1:6">
      <c r="A4929" s="26">
        <v>7754</v>
      </c>
      <c r="B4929" s="25" t="s">
        <v>12627</v>
      </c>
      <c r="C4929" s="26" t="s">
        <v>4111</v>
      </c>
      <c r="D4929" s="26" t="s">
        <v>4008</v>
      </c>
      <c r="E4929" s="26" t="s">
        <v>12628</v>
      </c>
      <c r="F4929" s="48"/>
    </row>
    <row r="4930" ht="45" spans="1:6">
      <c r="A4930" s="26">
        <v>7735</v>
      </c>
      <c r="B4930" s="25" t="s">
        <v>12629</v>
      </c>
      <c r="C4930" s="26" t="s">
        <v>4111</v>
      </c>
      <c r="D4930" s="26" t="s">
        <v>4008</v>
      </c>
      <c r="E4930" s="26" t="s">
        <v>12630</v>
      </c>
      <c r="F4930" s="49"/>
    </row>
    <row r="4931" ht="45" spans="1:6">
      <c r="A4931" s="26">
        <v>7755</v>
      </c>
      <c r="B4931" s="25" t="s">
        <v>12631</v>
      </c>
      <c r="C4931" s="26" t="s">
        <v>4111</v>
      </c>
      <c r="D4931" s="26" t="s">
        <v>4008</v>
      </c>
      <c r="E4931" s="26" t="s">
        <v>12632</v>
      </c>
      <c r="F4931" s="48"/>
    </row>
    <row r="4932" ht="45" spans="1:6">
      <c r="A4932" s="26">
        <v>7776</v>
      </c>
      <c r="B4932" s="25" t="s">
        <v>12633</v>
      </c>
      <c r="C4932" s="26" t="s">
        <v>4111</v>
      </c>
      <c r="D4932" s="26" t="s">
        <v>4008</v>
      </c>
      <c r="E4932" s="26" t="s">
        <v>12634</v>
      </c>
      <c r="F4932" s="49"/>
    </row>
    <row r="4933" ht="45" spans="1:6">
      <c r="A4933" s="26">
        <v>7743</v>
      </c>
      <c r="B4933" s="25" t="s">
        <v>12635</v>
      </c>
      <c r="C4933" s="26" t="s">
        <v>4111</v>
      </c>
      <c r="D4933" s="26" t="s">
        <v>4008</v>
      </c>
      <c r="E4933" s="26" t="s">
        <v>12636</v>
      </c>
      <c r="F4933" s="48"/>
    </row>
    <row r="4934" ht="45" spans="1:6">
      <c r="A4934" s="26">
        <v>7733</v>
      </c>
      <c r="B4934" s="25" t="s">
        <v>12637</v>
      </c>
      <c r="C4934" s="26" t="s">
        <v>4111</v>
      </c>
      <c r="D4934" s="26" t="s">
        <v>4008</v>
      </c>
      <c r="E4934" s="26" t="s">
        <v>12638</v>
      </c>
      <c r="F4934" s="49"/>
    </row>
    <row r="4935" ht="45" spans="1:6">
      <c r="A4935" s="26">
        <v>7775</v>
      </c>
      <c r="B4935" s="25" t="s">
        <v>12639</v>
      </c>
      <c r="C4935" s="26" t="s">
        <v>4111</v>
      </c>
      <c r="D4935" s="26" t="s">
        <v>4008</v>
      </c>
      <c r="E4935" s="26" t="s">
        <v>12640</v>
      </c>
      <c r="F4935" s="48"/>
    </row>
    <row r="4936" ht="45" spans="1:6">
      <c r="A4936" s="26">
        <v>7734</v>
      </c>
      <c r="B4936" s="25" t="s">
        <v>12641</v>
      </c>
      <c r="C4936" s="26" t="s">
        <v>4111</v>
      </c>
      <c r="D4936" s="26" t="s">
        <v>4008</v>
      </c>
      <c r="E4936" s="26" t="s">
        <v>12642</v>
      </c>
      <c r="F4936" s="49"/>
    </row>
    <row r="4937" ht="30" spans="1:6">
      <c r="A4937" s="26">
        <v>7753</v>
      </c>
      <c r="B4937" s="25" t="s">
        <v>12643</v>
      </c>
      <c r="C4937" s="26" t="s">
        <v>4111</v>
      </c>
      <c r="D4937" s="26" t="s">
        <v>4008</v>
      </c>
      <c r="E4937" s="26" t="s">
        <v>12644</v>
      </c>
      <c r="F4937" s="48"/>
    </row>
    <row r="4938" ht="30" spans="1:6">
      <c r="A4938" s="26">
        <v>13256</v>
      </c>
      <c r="B4938" s="25" t="s">
        <v>12645</v>
      </c>
      <c r="C4938" s="26" t="s">
        <v>4111</v>
      </c>
      <c r="D4938" s="26" t="s">
        <v>4008</v>
      </c>
      <c r="E4938" s="26" t="s">
        <v>12646</v>
      </c>
      <c r="F4938" s="49"/>
    </row>
    <row r="4939" ht="30" spans="1:6">
      <c r="A4939" s="26">
        <v>7757</v>
      </c>
      <c r="B4939" s="25" t="s">
        <v>12647</v>
      </c>
      <c r="C4939" s="26" t="s">
        <v>4111</v>
      </c>
      <c r="D4939" s="26" t="s">
        <v>4008</v>
      </c>
      <c r="E4939" s="26" t="s">
        <v>12648</v>
      </c>
      <c r="F4939" s="48"/>
    </row>
    <row r="4940" ht="30" spans="1:6">
      <c r="A4940" s="26">
        <v>7758</v>
      </c>
      <c r="B4940" s="25" t="s">
        <v>12649</v>
      </c>
      <c r="C4940" s="26" t="s">
        <v>4111</v>
      </c>
      <c r="D4940" s="26" t="s">
        <v>4008</v>
      </c>
      <c r="E4940" s="26" t="s">
        <v>12650</v>
      </c>
      <c r="F4940" s="49"/>
    </row>
    <row r="4941" ht="30" spans="1:6">
      <c r="A4941" s="26">
        <v>7759</v>
      </c>
      <c r="B4941" s="25" t="s">
        <v>12651</v>
      </c>
      <c r="C4941" s="26" t="s">
        <v>4111</v>
      </c>
      <c r="D4941" s="26" t="s">
        <v>4008</v>
      </c>
      <c r="E4941" s="26" t="s">
        <v>12652</v>
      </c>
      <c r="F4941" s="48"/>
    </row>
    <row r="4942" ht="30" spans="1:6">
      <c r="A4942" s="26">
        <v>40334</v>
      </c>
      <c r="B4942" s="25" t="s">
        <v>12653</v>
      </c>
      <c r="C4942" s="26" t="s">
        <v>4111</v>
      </c>
      <c r="D4942" s="26" t="s">
        <v>4008</v>
      </c>
      <c r="E4942" s="26" t="s">
        <v>5330</v>
      </c>
      <c r="F4942" s="49"/>
    </row>
    <row r="4943" ht="30" spans="1:6">
      <c r="A4943" s="26">
        <v>7745</v>
      </c>
      <c r="B4943" s="25" t="s">
        <v>12654</v>
      </c>
      <c r="C4943" s="26" t="s">
        <v>4111</v>
      </c>
      <c r="D4943" s="26" t="s">
        <v>4008</v>
      </c>
      <c r="E4943" s="26" t="s">
        <v>12655</v>
      </c>
      <c r="F4943" s="48"/>
    </row>
    <row r="4944" ht="30" spans="1:6">
      <c r="A4944" s="26">
        <v>7714</v>
      </c>
      <c r="B4944" s="25" t="s">
        <v>12656</v>
      </c>
      <c r="C4944" s="26" t="s">
        <v>4111</v>
      </c>
      <c r="D4944" s="26" t="s">
        <v>4008</v>
      </c>
      <c r="E4944" s="26" t="s">
        <v>12657</v>
      </c>
      <c r="F4944" s="49"/>
    </row>
    <row r="4945" ht="30" spans="1:6">
      <c r="A4945" s="26">
        <v>7725</v>
      </c>
      <c r="B4945" s="25" t="s">
        <v>12658</v>
      </c>
      <c r="C4945" s="26" t="s">
        <v>4111</v>
      </c>
      <c r="D4945" s="26" t="s">
        <v>4008</v>
      </c>
      <c r="E4945" s="26" t="s">
        <v>12659</v>
      </c>
      <c r="F4945" s="48"/>
    </row>
    <row r="4946" ht="30" spans="1:6">
      <c r="A4946" s="26">
        <v>7742</v>
      </c>
      <c r="B4946" s="25" t="s">
        <v>12660</v>
      </c>
      <c r="C4946" s="26" t="s">
        <v>4111</v>
      </c>
      <c r="D4946" s="26" t="s">
        <v>4008</v>
      </c>
      <c r="E4946" s="26" t="s">
        <v>12661</v>
      </c>
      <c r="F4946" s="49"/>
    </row>
    <row r="4947" ht="30" spans="1:6">
      <c r="A4947" s="26">
        <v>7750</v>
      </c>
      <c r="B4947" s="25" t="s">
        <v>12662</v>
      </c>
      <c r="C4947" s="26" t="s">
        <v>4111</v>
      </c>
      <c r="D4947" s="26" t="s">
        <v>4008</v>
      </c>
      <c r="E4947" s="26" t="s">
        <v>12663</v>
      </c>
      <c r="F4947" s="48"/>
    </row>
    <row r="4948" ht="30" spans="1:6">
      <c r="A4948" s="26">
        <v>7756</v>
      </c>
      <c r="B4948" s="25" t="s">
        <v>12664</v>
      </c>
      <c r="C4948" s="26" t="s">
        <v>4111</v>
      </c>
      <c r="D4948" s="26" t="s">
        <v>4008</v>
      </c>
      <c r="E4948" s="26" t="s">
        <v>12665</v>
      </c>
      <c r="F4948" s="49"/>
    </row>
    <row r="4949" ht="30" spans="1:6">
      <c r="A4949" s="26">
        <v>7765</v>
      </c>
      <c r="B4949" s="25" t="s">
        <v>12666</v>
      </c>
      <c r="C4949" s="26" t="s">
        <v>4111</v>
      </c>
      <c r="D4949" s="26" t="s">
        <v>4008</v>
      </c>
      <c r="E4949" s="26" t="s">
        <v>12667</v>
      </c>
      <c r="F4949" s="48"/>
    </row>
    <row r="4950" ht="30" spans="1:6">
      <c r="A4950" s="26">
        <v>12569</v>
      </c>
      <c r="B4950" s="25" t="s">
        <v>12668</v>
      </c>
      <c r="C4950" s="26" t="s">
        <v>4111</v>
      </c>
      <c r="D4950" s="26" t="s">
        <v>4008</v>
      </c>
      <c r="E4950" s="26" t="s">
        <v>12669</v>
      </c>
      <c r="F4950" s="49"/>
    </row>
    <row r="4951" ht="30" spans="1:6">
      <c r="A4951" s="26">
        <v>7766</v>
      </c>
      <c r="B4951" s="25" t="s">
        <v>12670</v>
      </c>
      <c r="C4951" s="26" t="s">
        <v>4111</v>
      </c>
      <c r="D4951" s="26" t="s">
        <v>4008</v>
      </c>
      <c r="E4951" s="26" t="s">
        <v>12671</v>
      </c>
      <c r="F4951" s="48"/>
    </row>
    <row r="4952" ht="30" spans="1:6">
      <c r="A4952" s="26">
        <v>7767</v>
      </c>
      <c r="B4952" s="25" t="s">
        <v>12672</v>
      </c>
      <c r="C4952" s="26" t="s">
        <v>4111</v>
      </c>
      <c r="D4952" s="26" t="s">
        <v>4008</v>
      </c>
      <c r="E4952" s="26" t="s">
        <v>12673</v>
      </c>
      <c r="F4952" s="49"/>
    </row>
    <row r="4953" ht="30" spans="1:6">
      <c r="A4953" s="26">
        <v>7727</v>
      </c>
      <c r="B4953" s="25" t="s">
        <v>12674</v>
      </c>
      <c r="C4953" s="26" t="s">
        <v>4111</v>
      </c>
      <c r="D4953" s="26" t="s">
        <v>4008</v>
      </c>
      <c r="E4953" s="26" t="s">
        <v>12675</v>
      </c>
      <c r="F4953" s="48"/>
    </row>
    <row r="4954" ht="30" spans="1:6">
      <c r="A4954" s="26">
        <v>7760</v>
      </c>
      <c r="B4954" s="25" t="s">
        <v>12676</v>
      </c>
      <c r="C4954" s="26" t="s">
        <v>4111</v>
      </c>
      <c r="D4954" s="26" t="s">
        <v>4008</v>
      </c>
      <c r="E4954" s="26" t="s">
        <v>12677</v>
      </c>
      <c r="F4954" s="49"/>
    </row>
    <row r="4955" ht="30" spans="1:6">
      <c r="A4955" s="26">
        <v>7761</v>
      </c>
      <c r="B4955" s="25" t="s">
        <v>12678</v>
      </c>
      <c r="C4955" s="26" t="s">
        <v>4111</v>
      </c>
      <c r="D4955" s="26" t="s">
        <v>4008</v>
      </c>
      <c r="E4955" s="26" t="s">
        <v>8625</v>
      </c>
      <c r="F4955" s="48"/>
    </row>
    <row r="4956" ht="30" spans="1:6">
      <c r="A4956" s="26">
        <v>7752</v>
      </c>
      <c r="B4956" s="25" t="s">
        <v>12679</v>
      </c>
      <c r="C4956" s="26" t="s">
        <v>4111</v>
      </c>
      <c r="D4956" s="26" t="s">
        <v>4008</v>
      </c>
      <c r="E4956" s="26" t="s">
        <v>12680</v>
      </c>
      <c r="F4956" s="49"/>
    </row>
    <row r="4957" ht="30" spans="1:6">
      <c r="A4957" s="26">
        <v>7762</v>
      </c>
      <c r="B4957" s="25" t="s">
        <v>12681</v>
      </c>
      <c r="C4957" s="26" t="s">
        <v>4111</v>
      </c>
      <c r="D4957" s="26" t="s">
        <v>4008</v>
      </c>
      <c r="E4957" s="26" t="s">
        <v>12682</v>
      </c>
      <c r="F4957" s="48"/>
    </row>
    <row r="4958" ht="30" spans="1:6">
      <c r="A4958" s="26">
        <v>7722</v>
      </c>
      <c r="B4958" s="25" t="s">
        <v>12683</v>
      </c>
      <c r="C4958" s="26" t="s">
        <v>4111</v>
      </c>
      <c r="D4958" s="26" t="s">
        <v>4008</v>
      </c>
      <c r="E4958" s="26" t="s">
        <v>12684</v>
      </c>
      <c r="F4958" s="49"/>
    </row>
    <row r="4959" ht="30" spans="1:5">
      <c r="A4959" s="26">
        <v>7763</v>
      </c>
      <c r="B4959" s="25" t="s">
        <v>12685</v>
      </c>
      <c r="C4959" s="26" t="s">
        <v>4111</v>
      </c>
      <c r="D4959" s="26" t="s">
        <v>4008</v>
      </c>
      <c r="E4959" s="26" t="s">
        <v>12686</v>
      </c>
    </row>
    <row r="4960" ht="30" spans="1:5">
      <c r="A4960" s="26">
        <v>7764</v>
      </c>
      <c r="B4960" s="25" t="s">
        <v>12687</v>
      </c>
      <c r="C4960" s="26" t="s">
        <v>4111</v>
      </c>
      <c r="D4960" s="26" t="s">
        <v>4008</v>
      </c>
      <c r="E4960" s="26" t="s">
        <v>12688</v>
      </c>
    </row>
    <row r="4961" ht="30" spans="1:5">
      <c r="A4961" s="26">
        <v>12572</v>
      </c>
      <c r="B4961" s="25" t="s">
        <v>12689</v>
      </c>
      <c r="C4961" s="26" t="s">
        <v>4111</v>
      </c>
      <c r="D4961" s="26" t="s">
        <v>4008</v>
      </c>
      <c r="E4961" s="26" t="s">
        <v>12690</v>
      </c>
    </row>
    <row r="4962" ht="30" spans="1:5">
      <c r="A4962" s="26">
        <v>12573</v>
      </c>
      <c r="B4962" s="25" t="s">
        <v>12691</v>
      </c>
      <c r="C4962" s="26" t="s">
        <v>4111</v>
      </c>
      <c r="D4962" s="26" t="s">
        <v>4008</v>
      </c>
      <c r="E4962" s="26" t="s">
        <v>12692</v>
      </c>
    </row>
    <row r="4963" ht="30" spans="1:5">
      <c r="A4963" s="26">
        <v>12574</v>
      </c>
      <c r="B4963" s="25" t="s">
        <v>12693</v>
      </c>
      <c r="C4963" s="26" t="s">
        <v>4111</v>
      </c>
      <c r="D4963" s="26" t="s">
        <v>4008</v>
      </c>
      <c r="E4963" s="26" t="s">
        <v>12694</v>
      </c>
    </row>
    <row r="4964" ht="30" spans="1:5">
      <c r="A4964" s="26">
        <v>12575</v>
      </c>
      <c r="B4964" s="25" t="s">
        <v>12695</v>
      </c>
      <c r="C4964" s="26" t="s">
        <v>4111</v>
      </c>
      <c r="D4964" s="26" t="s">
        <v>4008</v>
      </c>
      <c r="E4964" s="26" t="s">
        <v>12696</v>
      </c>
    </row>
    <row r="4965" ht="30" spans="1:5">
      <c r="A4965" s="26">
        <v>12576</v>
      </c>
      <c r="B4965" s="25" t="s">
        <v>12697</v>
      </c>
      <c r="C4965" s="26" t="s">
        <v>4111</v>
      </c>
      <c r="D4965" s="26" t="s">
        <v>4008</v>
      </c>
      <c r="E4965" s="26" t="s">
        <v>12698</v>
      </c>
    </row>
    <row r="4966" ht="30" spans="1:5">
      <c r="A4966" s="26">
        <v>12577</v>
      </c>
      <c r="B4966" s="25" t="s">
        <v>12699</v>
      </c>
      <c r="C4966" s="26" t="s">
        <v>4111</v>
      </c>
      <c r="D4966" s="26" t="s">
        <v>4008</v>
      </c>
      <c r="E4966" s="26" t="s">
        <v>12700</v>
      </c>
    </row>
    <row r="4967" ht="30" spans="1:5">
      <c r="A4967" s="26">
        <v>12578</v>
      </c>
      <c r="B4967" s="25" t="s">
        <v>12701</v>
      </c>
      <c r="C4967" s="26" t="s">
        <v>4111</v>
      </c>
      <c r="D4967" s="26" t="s">
        <v>4008</v>
      </c>
      <c r="E4967" s="26" t="s">
        <v>12702</v>
      </c>
    </row>
    <row r="4968" ht="30" spans="1:5">
      <c r="A4968" s="26">
        <v>12579</v>
      </c>
      <c r="B4968" s="25" t="s">
        <v>12703</v>
      </c>
      <c r="C4968" s="26" t="s">
        <v>4111</v>
      </c>
      <c r="D4968" s="26" t="s">
        <v>4008</v>
      </c>
      <c r="E4968" s="26" t="s">
        <v>12704</v>
      </c>
    </row>
    <row r="4969" ht="30" spans="1:5">
      <c r="A4969" s="26">
        <v>12580</v>
      </c>
      <c r="B4969" s="25" t="s">
        <v>12705</v>
      </c>
      <c r="C4969" s="26" t="s">
        <v>4111</v>
      </c>
      <c r="D4969" s="26" t="s">
        <v>4008</v>
      </c>
      <c r="E4969" s="26" t="s">
        <v>12706</v>
      </c>
    </row>
    <row r="4970" ht="30" spans="1:5">
      <c r="A4970" s="26">
        <v>12581</v>
      </c>
      <c r="B4970" s="25" t="s">
        <v>12707</v>
      </c>
      <c r="C4970" s="26" t="s">
        <v>4111</v>
      </c>
      <c r="D4970" s="26" t="s">
        <v>4008</v>
      </c>
      <c r="E4970" s="26" t="s">
        <v>12708</v>
      </c>
    </row>
    <row r="4971" ht="45" spans="1:5">
      <c r="A4971" s="26">
        <v>41785</v>
      </c>
      <c r="B4971" s="25" t="s">
        <v>12709</v>
      </c>
      <c r="C4971" s="26" t="s">
        <v>4111</v>
      </c>
      <c r="D4971" s="26" t="s">
        <v>4008</v>
      </c>
      <c r="E4971" s="26" t="s">
        <v>12710</v>
      </c>
    </row>
    <row r="4972" ht="45" spans="1:5">
      <c r="A4972" s="26">
        <v>41781</v>
      </c>
      <c r="B4972" s="25" t="s">
        <v>12711</v>
      </c>
      <c r="C4972" s="26" t="s">
        <v>4111</v>
      </c>
      <c r="D4972" s="26" t="s">
        <v>4008</v>
      </c>
      <c r="E4972" s="26" t="s">
        <v>12712</v>
      </c>
    </row>
    <row r="4973" ht="45" spans="1:5">
      <c r="A4973" s="26">
        <v>41783</v>
      </c>
      <c r="B4973" s="25" t="s">
        <v>12713</v>
      </c>
      <c r="C4973" s="26" t="s">
        <v>4111</v>
      </c>
      <c r="D4973" s="26" t="s">
        <v>4008</v>
      </c>
      <c r="E4973" s="26" t="s">
        <v>12714</v>
      </c>
    </row>
    <row r="4974" ht="45" spans="1:5">
      <c r="A4974" s="26">
        <v>41786</v>
      </c>
      <c r="B4974" s="25" t="s">
        <v>12715</v>
      </c>
      <c r="C4974" s="26" t="s">
        <v>4111</v>
      </c>
      <c r="D4974" s="26" t="s">
        <v>4008</v>
      </c>
      <c r="E4974" s="26" t="s">
        <v>12716</v>
      </c>
    </row>
    <row r="4975" ht="45" spans="1:5">
      <c r="A4975" s="26">
        <v>41779</v>
      </c>
      <c r="B4975" s="25" t="s">
        <v>12717</v>
      </c>
      <c r="C4975" s="26" t="s">
        <v>4111</v>
      </c>
      <c r="D4975" s="26" t="s">
        <v>4008</v>
      </c>
      <c r="E4975" s="26" t="s">
        <v>12718</v>
      </c>
    </row>
    <row r="4976" ht="45" spans="1:5">
      <c r="A4976" s="26">
        <v>41780</v>
      </c>
      <c r="B4976" s="25" t="s">
        <v>12719</v>
      </c>
      <c r="C4976" s="26" t="s">
        <v>4111</v>
      </c>
      <c r="D4976" s="26" t="s">
        <v>4008</v>
      </c>
      <c r="E4976" s="26" t="s">
        <v>12720</v>
      </c>
    </row>
    <row r="4977" ht="45" spans="1:5">
      <c r="A4977" s="26">
        <v>41782</v>
      </c>
      <c r="B4977" s="25" t="s">
        <v>12721</v>
      </c>
      <c r="C4977" s="26" t="s">
        <v>4111</v>
      </c>
      <c r="D4977" s="26" t="s">
        <v>4008</v>
      </c>
      <c r="E4977" s="26" t="s">
        <v>12722</v>
      </c>
    </row>
    <row r="4978" ht="30" spans="1:5">
      <c r="A4978" s="26">
        <v>38130</v>
      </c>
      <c r="B4978" s="25" t="s">
        <v>12723</v>
      </c>
      <c r="C4978" s="26" t="s">
        <v>4111</v>
      </c>
      <c r="D4978" s="26" t="s">
        <v>3998</v>
      </c>
      <c r="E4978" s="26" t="s">
        <v>12724</v>
      </c>
    </row>
    <row r="4979" ht="30" spans="1:5">
      <c r="A4979" s="26">
        <v>21123</v>
      </c>
      <c r="B4979" s="25" t="s">
        <v>12725</v>
      </c>
      <c r="C4979" s="26" t="s">
        <v>4111</v>
      </c>
      <c r="D4979" s="26" t="s">
        <v>4019</v>
      </c>
      <c r="E4979" s="26" t="s">
        <v>12726</v>
      </c>
    </row>
    <row r="4980" ht="30" spans="1:5">
      <c r="A4980" s="26">
        <v>21124</v>
      </c>
      <c r="B4980" s="25" t="s">
        <v>12727</v>
      </c>
      <c r="C4980" s="26" t="s">
        <v>4111</v>
      </c>
      <c r="D4980" s="26" t="s">
        <v>3998</v>
      </c>
      <c r="E4980" s="26" t="s">
        <v>6023</v>
      </c>
    </row>
    <row r="4981" ht="30" spans="1:5">
      <c r="A4981" s="26">
        <v>21125</v>
      </c>
      <c r="B4981" s="25" t="s">
        <v>12728</v>
      </c>
      <c r="C4981" s="26" t="s">
        <v>4111</v>
      </c>
      <c r="D4981" s="26" t="s">
        <v>3998</v>
      </c>
      <c r="E4981" s="26" t="s">
        <v>6966</v>
      </c>
    </row>
    <row r="4982" ht="30" spans="1:5">
      <c r="A4982" s="26">
        <v>38028</v>
      </c>
      <c r="B4982" s="25" t="s">
        <v>12729</v>
      </c>
      <c r="C4982" s="26" t="s">
        <v>4111</v>
      </c>
      <c r="D4982" s="26" t="s">
        <v>3998</v>
      </c>
      <c r="E4982" s="26" t="s">
        <v>6661</v>
      </c>
    </row>
    <row r="4983" ht="30" spans="1:5">
      <c r="A4983" s="26">
        <v>38029</v>
      </c>
      <c r="B4983" s="25" t="s">
        <v>12730</v>
      </c>
      <c r="C4983" s="26" t="s">
        <v>4111</v>
      </c>
      <c r="D4983" s="26" t="s">
        <v>3998</v>
      </c>
      <c r="E4983" s="26" t="s">
        <v>12731</v>
      </c>
    </row>
    <row r="4984" ht="30" spans="1:5">
      <c r="A4984" s="26">
        <v>38030</v>
      </c>
      <c r="B4984" s="25" t="s">
        <v>12732</v>
      </c>
      <c r="C4984" s="26" t="s">
        <v>4111</v>
      </c>
      <c r="D4984" s="26" t="s">
        <v>3998</v>
      </c>
      <c r="E4984" s="26" t="s">
        <v>12733</v>
      </c>
    </row>
    <row r="4985" ht="30" spans="1:5">
      <c r="A4985" s="26">
        <v>38031</v>
      </c>
      <c r="B4985" s="25" t="s">
        <v>12734</v>
      </c>
      <c r="C4985" s="26" t="s">
        <v>4111</v>
      </c>
      <c r="D4985" s="26" t="s">
        <v>3998</v>
      </c>
      <c r="E4985" s="26" t="s">
        <v>12735</v>
      </c>
    </row>
    <row r="4986" ht="90" spans="1:5">
      <c r="A4986" s="26">
        <v>39735</v>
      </c>
      <c r="B4986" s="25" t="s">
        <v>12736</v>
      </c>
      <c r="C4986" s="26" t="s">
        <v>4111</v>
      </c>
      <c r="D4986" s="26" t="s">
        <v>4008</v>
      </c>
      <c r="E4986" s="26" t="s">
        <v>12737</v>
      </c>
    </row>
    <row r="4987" ht="90" spans="1:5">
      <c r="A4987" s="26">
        <v>39734</v>
      </c>
      <c r="B4987" s="25" t="s">
        <v>12738</v>
      </c>
      <c r="C4987" s="26" t="s">
        <v>4111</v>
      </c>
      <c r="D4987" s="26" t="s">
        <v>4008</v>
      </c>
      <c r="E4987" s="26" t="s">
        <v>12739</v>
      </c>
    </row>
    <row r="4988" ht="90" spans="1:5">
      <c r="A4988" s="26">
        <v>39736</v>
      </c>
      <c r="B4988" s="25" t="s">
        <v>12740</v>
      </c>
      <c r="C4988" s="26" t="s">
        <v>4111</v>
      </c>
      <c r="D4988" s="26" t="s">
        <v>4008</v>
      </c>
      <c r="E4988" s="26" t="s">
        <v>12741</v>
      </c>
    </row>
    <row r="4989" ht="90" spans="1:5">
      <c r="A4989" s="26">
        <v>39737</v>
      </c>
      <c r="B4989" s="25" t="s">
        <v>12742</v>
      </c>
      <c r="C4989" s="26" t="s">
        <v>4111</v>
      </c>
      <c r="D4989" s="26" t="s">
        <v>4008</v>
      </c>
      <c r="E4989" s="26" t="s">
        <v>12743</v>
      </c>
    </row>
    <row r="4990" ht="90" spans="1:5">
      <c r="A4990" s="26">
        <v>39738</v>
      </c>
      <c r="B4990" s="25" t="s">
        <v>12744</v>
      </c>
      <c r="C4990" s="26" t="s">
        <v>4111</v>
      </c>
      <c r="D4990" s="26" t="s">
        <v>4008</v>
      </c>
      <c r="E4990" s="26" t="s">
        <v>5659</v>
      </c>
    </row>
    <row r="4991" ht="90" spans="1:5">
      <c r="A4991" s="26">
        <v>39739</v>
      </c>
      <c r="B4991" s="25" t="s">
        <v>12745</v>
      </c>
      <c r="C4991" s="26" t="s">
        <v>4111</v>
      </c>
      <c r="D4991" s="26" t="s">
        <v>4008</v>
      </c>
      <c r="E4991" s="26" t="s">
        <v>12746</v>
      </c>
    </row>
    <row r="4992" ht="90" spans="1:5">
      <c r="A4992" s="26">
        <v>39733</v>
      </c>
      <c r="B4992" s="25" t="s">
        <v>12747</v>
      </c>
      <c r="C4992" s="26" t="s">
        <v>4111</v>
      </c>
      <c r="D4992" s="26" t="s">
        <v>4008</v>
      </c>
      <c r="E4992" s="26" t="s">
        <v>12748</v>
      </c>
    </row>
    <row r="4993" ht="90" spans="1:5">
      <c r="A4993" s="26">
        <v>39854</v>
      </c>
      <c r="B4993" s="25" t="s">
        <v>12749</v>
      </c>
      <c r="C4993" s="26" t="s">
        <v>4111</v>
      </c>
      <c r="D4993" s="26" t="s">
        <v>4008</v>
      </c>
      <c r="E4993" s="26" t="s">
        <v>12750</v>
      </c>
    </row>
    <row r="4994" ht="90" spans="1:5">
      <c r="A4994" s="26">
        <v>39740</v>
      </c>
      <c r="B4994" s="25" t="s">
        <v>12751</v>
      </c>
      <c r="C4994" s="26" t="s">
        <v>4111</v>
      </c>
      <c r="D4994" s="26" t="s">
        <v>4008</v>
      </c>
      <c r="E4994" s="26" t="s">
        <v>12752</v>
      </c>
    </row>
    <row r="4995" ht="90" spans="1:5">
      <c r="A4995" s="26">
        <v>39741</v>
      </c>
      <c r="B4995" s="25" t="s">
        <v>12753</v>
      </c>
      <c r="C4995" s="26" t="s">
        <v>4111</v>
      </c>
      <c r="D4995" s="26" t="s">
        <v>4008</v>
      </c>
      <c r="E4995" s="26" t="s">
        <v>5233</v>
      </c>
    </row>
    <row r="4996" ht="90" spans="1:5">
      <c r="A4996" s="26">
        <v>39853</v>
      </c>
      <c r="B4996" s="25" t="s">
        <v>12754</v>
      </c>
      <c r="C4996" s="26" t="s">
        <v>4111</v>
      </c>
      <c r="D4996" s="26" t="s">
        <v>4008</v>
      </c>
      <c r="E4996" s="26" t="s">
        <v>12755</v>
      </c>
    </row>
    <row r="4997" ht="90" spans="1:5">
      <c r="A4997" s="26">
        <v>39742</v>
      </c>
      <c r="B4997" s="25" t="s">
        <v>12756</v>
      </c>
      <c r="C4997" s="26" t="s">
        <v>4111</v>
      </c>
      <c r="D4997" s="26" t="s">
        <v>4008</v>
      </c>
      <c r="E4997" s="26" t="s">
        <v>12757</v>
      </c>
    </row>
    <row r="4998" ht="45" spans="1:5">
      <c r="A4998" s="26">
        <v>39749</v>
      </c>
      <c r="B4998" s="25" t="s">
        <v>12758</v>
      </c>
      <c r="C4998" s="26" t="s">
        <v>4111</v>
      </c>
      <c r="D4998" s="26" t="s">
        <v>4008</v>
      </c>
      <c r="E4998" s="26" t="s">
        <v>12759</v>
      </c>
    </row>
    <row r="4999" ht="45" spans="1:5">
      <c r="A4999" s="26">
        <v>39751</v>
      </c>
      <c r="B4999" s="25" t="s">
        <v>12760</v>
      </c>
      <c r="C4999" s="26" t="s">
        <v>4111</v>
      </c>
      <c r="D4999" s="26" t="s">
        <v>4008</v>
      </c>
      <c r="E4999" s="26" t="s">
        <v>12761</v>
      </c>
    </row>
    <row r="5000" ht="45" spans="1:5">
      <c r="A5000" s="26">
        <v>39750</v>
      </c>
      <c r="B5000" s="25" t="s">
        <v>12762</v>
      </c>
      <c r="C5000" s="26" t="s">
        <v>4111</v>
      </c>
      <c r="D5000" s="26" t="s">
        <v>4008</v>
      </c>
      <c r="E5000" s="26" t="s">
        <v>12763</v>
      </c>
    </row>
    <row r="5001" ht="45" spans="1:5">
      <c r="A5001" s="26">
        <v>39747</v>
      </c>
      <c r="B5001" s="25" t="s">
        <v>12764</v>
      </c>
      <c r="C5001" s="26" t="s">
        <v>4111</v>
      </c>
      <c r="D5001" s="26" t="s">
        <v>4008</v>
      </c>
      <c r="E5001" s="26" t="s">
        <v>12765</v>
      </c>
    </row>
    <row r="5002" ht="45" spans="1:5">
      <c r="A5002" s="26">
        <v>39753</v>
      </c>
      <c r="B5002" s="25" t="s">
        <v>12766</v>
      </c>
      <c r="C5002" s="26" t="s">
        <v>4111</v>
      </c>
      <c r="D5002" s="26" t="s">
        <v>4008</v>
      </c>
      <c r="E5002" s="26" t="s">
        <v>12767</v>
      </c>
    </row>
    <row r="5003" ht="45" spans="1:5">
      <c r="A5003" s="26">
        <v>39754</v>
      </c>
      <c r="B5003" s="25" t="s">
        <v>12768</v>
      </c>
      <c r="C5003" s="26" t="s">
        <v>4111</v>
      </c>
      <c r="D5003" s="26" t="s">
        <v>4008</v>
      </c>
      <c r="E5003" s="26" t="s">
        <v>12769</v>
      </c>
    </row>
    <row r="5004" ht="45" spans="1:5">
      <c r="A5004" s="26">
        <v>39748</v>
      </c>
      <c r="B5004" s="25" t="s">
        <v>12770</v>
      </c>
      <c r="C5004" s="26" t="s">
        <v>4111</v>
      </c>
      <c r="D5004" s="26" t="s">
        <v>4008</v>
      </c>
      <c r="E5004" s="26" t="s">
        <v>12771</v>
      </c>
    </row>
    <row r="5005" ht="45" spans="1:5">
      <c r="A5005" s="26">
        <v>39755</v>
      </c>
      <c r="B5005" s="25" t="s">
        <v>12772</v>
      </c>
      <c r="C5005" s="26" t="s">
        <v>4111</v>
      </c>
      <c r="D5005" s="26" t="s">
        <v>4008</v>
      </c>
      <c r="E5005" s="26" t="s">
        <v>12773</v>
      </c>
    </row>
    <row r="5006" ht="30" spans="1:5">
      <c r="A5006" s="26">
        <v>12742</v>
      </c>
      <c r="B5006" s="25" t="s">
        <v>12774</v>
      </c>
      <c r="C5006" s="26" t="s">
        <v>4111</v>
      </c>
      <c r="D5006" s="26" t="s">
        <v>4008</v>
      </c>
      <c r="E5006" s="26" t="s">
        <v>12775</v>
      </c>
    </row>
    <row r="5007" ht="30" spans="1:5">
      <c r="A5007" s="26">
        <v>12713</v>
      </c>
      <c r="B5007" s="25" t="s">
        <v>12776</v>
      </c>
      <c r="C5007" s="26" t="s">
        <v>4111</v>
      </c>
      <c r="D5007" s="26" t="s">
        <v>4008</v>
      </c>
      <c r="E5007" s="26" t="s">
        <v>8379</v>
      </c>
    </row>
    <row r="5008" ht="30" spans="1:5">
      <c r="A5008" s="26">
        <v>12743</v>
      </c>
      <c r="B5008" s="25" t="s">
        <v>12777</v>
      </c>
      <c r="C5008" s="26" t="s">
        <v>4111</v>
      </c>
      <c r="D5008" s="26" t="s">
        <v>4008</v>
      </c>
      <c r="E5008" s="26" t="s">
        <v>9674</v>
      </c>
    </row>
    <row r="5009" ht="30" spans="1:5">
      <c r="A5009" s="26">
        <v>12744</v>
      </c>
      <c r="B5009" s="25" t="s">
        <v>12778</v>
      </c>
      <c r="C5009" s="26" t="s">
        <v>4111</v>
      </c>
      <c r="D5009" s="26" t="s">
        <v>4008</v>
      </c>
      <c r="E5009" s="26" t="s">
        <v>5794</v>
      </c>
    </row>
    <row r="5010" ht="30" spans="1:5">
      <c r="A5010" s="26">
        <v>12745</v>
      </c>
      <c r="B5010" s="25" t="s">
        <v>12779</v>
      </c>
      <c r="C5010" s="26" t="s">
        <v>4111</v>
      </c>
      <c r="D5010" s="26" t="s">
        <v>4008</v>
      </c>
      <c r="E5010" s="26" t="s">
        <v>12780</v>
      </c>
    </row>
    <row r="5011" ht="30" spans="1:5">
      <c r="A5011" s="26">
        <v>12746</v>
      </c>
      <c r="B5011" s="25" t="s">
        <v>12781</v>
      </c>
      <c r="C5011" s="26" t="s">
        <v>4111</v>
      </c>
      <c r="D5011" s="26" t="s">
        <v>4008</v>
      </c>
      <c r="E5011" s="26" t="s">
        <v>12782</v>
      </c>
    </row>
    <row r="5012" ht="30" spans="1:5">
      <c r="A5012" s="26">
        <v>12747</v>
      </c>
      <c r="B5012" s="25" t="s">
        <v>12783</v>
      </c>
      <c r="C5012" s="26" t="s">
        <v>4111</v>
      </c>
      <c r="D5012" s="26" t="s">
        <v>4008</v>
      </c>
      <c r="E5012" s="26" t="s">
        <v>12784</v>
      </c>
    </row>
    <row r="5013" ht="30" spans="1:5">
      <c r="A5013" s="26">
        <v>12748</v>
      </c>
      <c r="B5013" s="25" t="s">
        <v>12785</v>
      </c>
      <c r="C5013" s="26" t="s">
        <v>4111</v>
      </c>
      <c r="D5013" s="26" t="s">
        <v>4008</v>
      </c>
      <c r="E5013" s="26" t="s">
        <v>12786</v>
      </c>
    </row>
    <row r="5014" ht="30" spans="1:5">
      <c r="A5014" s="26">
        <v>12749</v>
      </c>
      <c r="B5014" s="25" t="s">
        <v>12787</v>
      </c>
      <c r="C5014" s="26" t="s">
        <v>4111</v>
      </c>
      <c r="D5014" s="26" t="s">
        <v>4008</v>
      </c>
      <c r="E5014" s="26" t="s">
        <v>12788</v>
      </c>
    </row>
    <row r="5015" ht="45" spans="1:5">
      <c r="A5015" s="26">
        <v>39726</v>
      </c>
      <c r="B5015" s="25" t="s">
        <v>12789</v>
      </c>
      <c r="C5015" s="26" t="s">
        <v>4111</v>
      </c>
      <c r="D5015" s="26" t="s">
        <v>4008</v>
      </c>
      <c r="E5015" s="26" t="s">
        <v>12346</v>
      </c>
    </row>
    <row r="5016" ht="45" spans="1:5">
      <c r="A5016" s="26">
        <v>39728</v>
      </c>
      <c r="B5016" s="25" t="s">
        <v>12790</v>
      </c>
      <c r="C5016" s="26" t="s">
        <v>4111</v>
      </c>
      <c r="D5016" s="26" t="s">
        <v>4008</v>
      </c>
      <c r="E5016" s="26" t="s">
        <v>12791</v>
      </c>
    </row>
    <row r="5017" ht="45" spans="1:5">
      <c r="A5017" s="26">
        <v>39727</v>
      </c>
      <c r="B5017" s="25" t="s">
        <v>12792</v>
      </c>
      <c r="C5017" s="26" t="s">
        <v>4111</v>
      </c>
      <c r="D5017" s="26" t="s">
        <v>4008</v>
      </c>
      <c r="E5017" s="26" t="s">
        <v>12793</v>
      </c>
    </row>
    <row r="5018" ht="45" spans="1:5">
      <c r="A5018" s="26">
        <v>39724</v>
      </c>
      <c r="B5018" s="25" t="s">
        <v>12794</v>
      </c>
      <c r="C5018" s="26" t="s">
        <v>4111</v>
      </c>
      <c r="D5018" s="26" t="s">
        <v>4008</v>
      </c>
      <c r="E5018" s="26" t="s">
        <v>12437</v>
      </c>
    </row>
    <row r="5019" ht="45" spans="1:5">
      <c r="A5019" s="26">
        <v>39729</v>
      </c>
      <c r="B5019" s="25" t="s">
        <v>12795</v>
      </c>
      <c r="C5019" s="26" t="s">
        <v>4111</v>
      </c>
      <c r="D5019" s="26" t="s">
        <v>4008</v>
      </c>
      <c r="E5019" s="26" t="s">
        <v>12796</v>
      </c>
    </row>
    <row r="5020" ht="45" spans="1:5">
      <c r="A5020" s="26">
        <v>39730</v>
      </c>
      <c r="B5020" s="25" t="s">
        <v>12797</v>
      </c>
      <c r="C5020" s="26" t="s">
        <v>4111</v>
      </c>
      <c r="D5020" s="26" t="s">
        <v>4008</v>
      </c>
      <c r="E5020" s="26" t="s">
        <v>12798</v>
      </c>
    </row>
    <row r="5021" ht="45" spans="1:5">
      <c r="A5021" s="26">
        <v>39731</v>
      </c>
      <c r="B5021" s="25" t="s">
        <v>12799</v>
      </c>
      <c r="C5021" s="26" t="s">
        <v>4111</v>
      </c>
      <c r="D5021" s="26" t="s">
        <v>4008</v>
      </c>
      <c r="E5021" s="26" t="s">
        <v>12800</v>
      </c>
    </row>
    <row r="5022" ht="45" spans="1:5">
      <c r="A5022" s="26">
        <v>39725</v>
      </c>
      <c r="B5022" s="25" t="s">
        <v>12801</v>
      </c>
      <c r="C5022" s="26" t="s">
        <v>4111</v>
      </c>
      <c r="D5022" s="26" t="s">
        <v>4008</v>
      </c>
      <c r="E5022" s="26" t="s">
        <v>12802</v>
      </c>
    </row>
    <row r="5023" ht="45" spans="1:5">
      <c r="A5023" s="26">
        <v>39732</v>
      </c>
      <c r="B5023" s="25" t="s">
        <v>12803</v>
      </c>
      <c r="C5023" s="26" t="s">
        <v>4111</v>
      </c>
      <c r="D5023" s="26" t="s">
        <v>4008</v>
      </c>
      <c r="E5023" s="26" t="s">
        <v>12804</v>
      </c>
    </row>
    <row r="5024" ht="45" spans="1:5">
      <c r="A5024" s="26">
        <v>39660</v>
      </c>
      <c r="B5024" s="25" t="s">
        <v>12805</v>
      </c>
      <c r="C5024" s="26" t="s">
        <v>4111</v>
      </c>
      <c r="D5024" s="26" t="s">
        <v>4008</v>
      </c>
      <c r="E5024" s="26" t="s">
        <v>10335</v>
      </c>
    </row>
    <row r="5025" ht="45" spans="1:5">
      <c r="A5025" s="26">
        <v>39662</v>
      </c>
      <c r="B5025" s="25" t="s">
        <v>12806</v>
      </c>
      <c r="C5025" s="26" t="s">
        <v>4111</v>
      </c>
      <c r="D5025" s="26" t="s">
        <v>4008</v>
      </c>
      <c r="E5025" s="26" t="s">
        <v>12807</v>
      </c>
    </row>
    <row r="5026" ht="45" spans="1:5">
      <c r="A5026" s="26">
        <v>39661</v>
      </c>
      <c r="B5026" s="25" t="s">
        <v>12808</v>
      </c>
      <c r="C5026" s="26" t="s">
        <v>4111</v>
      </c>
      <c r="D5026" s="26" t="s">
        <v>4008</v>
      </c>
      <c r="E5026" s="26" t="s">
        <v>12809</v>
      </c>
    </row>
    <row r="5027" ht="45" spans="1:5">
      <c r="A5027" s="26">
        <v>39666</v>
      </c>
      <c r="B5027" s="25" t="s">
        <v>12810</v>
      </c>
      <c r="C5027" s="26" t="s">
        <v>4111</v>
      </c>
      <c r="D5027" s="26" t="s">
        <v>4008</v>
      </c>
      <c r="E5027" s="26" t="s">
        <v>6230</v>
      </c>
    </row>
    <row r="5028" ht="45" spans="1:5">
      <c r="A5028" s="26">
        <v>39664</v>
      </c>
      <c r="B5028" s="25" t="s">
        <v>12811</v>
      </c>
      <c r="C5028" s="26" t="s">
        <v>4111</v>
      </c>
      <c r="D5028" s="26" t="s">
        <v>4008</v>
      </c>
      <c r="E5028" s="26" t="s">
        <v>5842</v>
      </c>
    </row>
    <row r="5029" ht="45" spans="1:5">
      <c r="A5029" s="26">
        <v>39663</v>
      </c>
      <c r="B5029" s="25" t="s">
        <v>12812</v>
      </c>
      <c r="C5029" s="26" t="s">
        <v>4111</v>
      </c>
      <c r="D5029" s="26" t="s">
        <v>4008</v>
      </c>
      <c r="E5029" s="26" t="s">
        <v>12813</v>
      </c>
    </row>
    <row r="5030" ht="45" spans="1:5">
      <c r="A5030" s="26">
        <v>39665</v>
      </c>
      <c r="B5030" s="25" t="s">
        <v>12814</v>
      </c>
      <c r="C5030" s="26" t="s">
        <v>4111</v>
      </c>
      <c r="D5030" s="26" t="s">
        <v>4008</v>
      </c>
      <c r="E5030" s="26" t="s">
        <v>12815</v>
      </c>
    </row>
    <row r="5031" ht="45" spans="1:5">
      <c r="A5031" s="26">
        <v>39752</v>
      </c>
      <c r="B5031" s="25" t="s">
        <v>12816</v>
      </c>
      <c r="C5031" s="26" t="s">
        <v>4111</v>
      </c>
      <c r="D5031" s="26" t="s">
        <v>4008</v>
      </c>
      <c r="E5031" s="26" t="s">
        <v>12817</v>
      </c>
    </row>
    <row r="5032" ht="30" spans="1:5">
      <c r="A5032" s="26">
        <v>12583</v>
      </c>
      <c r="B5032" s="25" t="s">
        <v>12818</v>
      </c>
      <c r="C5032" s="26" t="s">
        <v>4111</v>
      </c>
      <c r="D5032" s="26" t="s">
        <v>4008</v>
      </c>
      <c r="E5032" s="26" t="s">
        <v>12819</v>
      </c>
    </row>
    <row r="5033" ht="30" spans="1:5">
      <c r="A5033" s="26">
        <v>12584</v>
      </c>
      <c r="B5033" s="25" t="s">
        <v>12820</v>
      </c>
      <c r="C5033" s="26" t="s">
        <v>4111</v>
      </c>
      <c r="D5033" s="26" t="s">
        <v>4008</v>
      </c>
      <c r="E5033" s="26" t="s">
        <v>6310</v>
      </c>
    </row>
    <row r="5034" ht="45" spans="1:5">
      <c r="A5034" s="26">
        <v>13159</v>
      </c>
      <c r="B5034" s="25" t="s">
        <v>12821</v>
      </c>
      <c r="C5034" s="26" t="s">
        <v>4111</v>
      </c>
      <c r="D5034" s="26" t="s">
        <v>4008</v>
      </c>
      <c r="E5034" s="26" t="s">
        <v>12822</v>
      </c>
    </row>
    <row r="5035" ht="45" spans="1:5">
      <c r="A5035" s="26">
        <v>13168</v>
      </c>
      <c r="B5035" s="25" t="s">
        <v>12823</v>
      </c>
      <c r="C5035" s="26" t="s">
        <v>4111</v>
      </c>
      <c r="D5035" s="26" t="s">
        <v>4008</v>
      </c>
      <c r="E5035" s="26" t="s">
        <v>12824</v>
      </c>
    </row>
    <row r="5036" ht="45" spans="1:5">
      <c r="A5036" s="26">
        <v>13173</v>
      </c>
      <c r="B5036" s="25" t="s">
        <v>12825</v>
      </c>
      <c r="C5036" s="26" t="s">
        <v>4111</v>
      </c>
      <c r="D5036" s="26" t="s">
        <v>4008</v>
      </c>
      <c r="E5036" s="26" t="s">
        <v>12826</v>
      </c>
    </row>
    <row r="5037" ht="45" spans="1:5">
      <c r="A5037" s="26">
        <v>37449</v>
      </c>
      <c r="B5037" s="25" t="s">
        <v>12827</v>
      </c>
      <c r="C5037" s="26" t="s">
        <v>4111</v>
      </c>
      <c r="D5037" s="26" t="s">
        <v>4008</v>
      </c>
      <c r="E5037" s="26" t="s">
        <v>12828</v>
      </c>
    </row>
    <row r="5038" ht="45" spans="1:5">
      <c r="A5038" s="26">
        <v>37450</v>
      </c>
      <c r="B5038" s="25" t="s">
        <v>12829</v>
      </c>
      <c r="C5038" s="26" t="s">
        <v>4111</v>
      </c>
      <c r="D5038" s="26" t="s">
        <v>4008</v>
      </c>
      <c r="E5038" s="26" t="s">
        <v>12830</v>
      </c>
    </row>
    <row r="5039" ht="45" spans="1:5">
      <c r="A5039" s="26">
        <v>37451</v>
      </c>
      <c r="B5039" s="25" t="s">
        <v>12831</v>
      </c>
      <c r="C5039" s="26" t="s">
        <v>4111</v>
      </c>
      <c r="D5039" s="26" t="s">
        <v>4008</v>
      </c>
      <c r="E5039" s="26" t="s">
        <v>8752</v>
      </c>
    </row>
    <row r="5040" ht="45" spans="1:5">
      <c r="A5040" s="26">
        <v>37452</v>
      </c>
      <c r="B5040" s="25" t="s">
        <v>12832</v>
      </c>
      <c r="C5040" s="26" t="s">
        <v>4111</v>
      </c>
      <c r="D5040" s="26" t="s">
        <v>4008</v>
      </c>
      <c r="E5040" s="26" t="s">
        <v>12833</v>
      </c>
    </row>
    <row r="5041" ht="45" spans="1:5">
      <c r="A5041" s="26">
        <v>37453</v>
      </c>
      <c r="B5041" s="25" t="s">
        <v>12834</v>
      </c>
      <c r="C5041" s="26" t="s">
        <v>4111</v>
      </c>
      <c r="D5041" s="26" t="s">
        <v>4008</v>
      </c>
      <c r="E5041" s="26" t="s">
        <v>12835</v>
      </c>
    </row>
    <row r="5042" ht="30" spans="1:5">
      <c r="A5042" s="26">
        <v>7778</v>
      </c>
      <c r="B5042" s="25" t="s">
        <v>12836</v>
      </c>
      <c r="C5042" s="26" t="s">
        <v>4111</v>
      </c>
      <c r="D5042" s="26" t="s">
        <v>4008</v>
      </c>
      <c r="E5042" s="26" t="s">
        <v>12837</v>
      </c>
    </row>
    <row r="5043" ht="30" spans="1:5">
      <c r="A5043" s="26">
        <v>7796</v>
      </c>
      <c r="B5043" s="25" t="s">
        <v>12838</v>
      </c>
      <c r="C5043" s="26" t="s">
        <v>4111</v>
      </c>
      <c r="D5043" s="26" t="s">
        <v>4008</v>
      </c>
      <c r="E5043" s="26" t="s">
        <v>12839</v>
      </c>
    </row>
    <row r="5044" ht="30" spans="1:5">
      <c r="A5044" s="26">
        <v>7781</v>
      </c>
      <c r="B5044" s="25" t="s">
        <v>12840</v>
      </c>
      <c r="C5044" s="26" t="s">
        <v>4111</v>
      </c>
      <c r="D5044" s="26" t="s">
        <v>4008</v>
      </c>
      <c r="E5044" s="26" t="s">
        <v>11899</v>
      </c>
    </row>
    <row r="5045" ht="30" spans="1:5">
      <c r="A5045" s="26">
        <v>7795</v>
      </c>
      <c r="B5045" s="25" t="s">
        <v>12841</v>
      </c>
      <c r="C5045" s="26" t="s">
        <v>4111</v>
      </c>
      <c r="D5045" s="26" t="s">
        <v>4008</v>
      </c>
      <c r="E5045" s="26" t="s">
        <v>12842</v>
      </c>
    </row>
    <row r="5046" ht="30" spans="1:5">
      <c r="A5046" s="26">
        <v>7791</v>
      </c>
      <c r="B5046" s="25" t="s">
        <v>12843</v>
      </c>
      <c r="C5046" s="26" t="s">
        <v>4111</v>
      </c>
      <c r="D5046" s="26" t="s">
        <v>4008</v>
      </c>
      <c r="E5046" s="26" t="s">
        <v>6989</v>
      </c>
    </row>
    <row r="5047" ht="30" spans="1:5">
      <c r="A5047" s="26">
        <v>7783</v>
      </c>
      <c r="B5047" s="25" t="s">
        <v>12844</v>
      </c>
      <c r="C5047" s="26" t="s">
        <v>4111</v>
      </c>
      <c r="D5047" s="26" t="s">
        <v>4008</v>
      </c>
      <c r="E5047" s="26" t="s">
        <v>12845</v>
      </c>
    </row>
    <row r="5048" ht="30" spans="1:5">
      <c r="A5048" s="26">
        <v>7790</v>
      </c>
      <c r="B5048" s="25" t="s">
        <v>12846</v>
      </c>
      <c r="C5048" s="26" t="s">
        <v>4111</v>
      </c>
      <c r="D5048" s="26" t="s">
        <v>4008</v>
      </c>
      <c r="E5048" s="26" t="s">
        <v>12847</v>
      </c>
    </row>
    <row r="5049" ht="30" spans="1:5">
      <c r="A5049" s="26">
        <v>7785</v>
      </c>
      <c r="B5049" s="25" t="s">
        <v>12848</v>
      </c>
      <c r="C5049" s="26" t="s">
        <v>4111</v>
      </c>
      <c r="D5049" s="26" t="s">
        <v>4008</v>
      </c>
      <c r="E5049" s="26" t="s">
        <v>5926</v>
      </c>
    </row>
    <row r="5050" ht="30" spans="1:5">
      <c r="A5050" s="26">
        <v>7792</v>
      </c>
      <c r="B5050" s="25" t="s">
        <v>12849</v>
      </c>
      <c r="C5050" s="26" t="s">
        <v>4111</v>
      </c>
      <c r="D5050" s="26" t="s">
        <v>4008</v>
      </c>
      <c r="E5050" s="26" t="s">
        <v>12850</v>
      </c>
    </row>
    <row r="5051" ht="30" spans="1:5">
      <c r="A5051" s="26">
        <v>7793</v>
      </c>
      <c r="B5051" s="25" t="s">
        <v>12851</v>
      </c>
      <c r="C5051" s="26" t="s">
        <v>4111</v>
      </c>
      <c r="D5051" s="26" t="s">
        <v>4008</v>
      </c>
      <c r="E5051" s="26" t="s">
        <v>12852</v>
      </c>
    </row>
    <row r="5052" ht="30" spans="1:5">
      <c r="A5052" s="26">
        <v>12613</v>
      </c>
      <c r="B5052" s="25" t="s">
        <v>12853</v>
      </c>
      <c r="C5052" s="26" t="s">
        <v>3997</v>
      </c>
      <c r="D5052" s="26" t="s">
        <v>3998</v>
      </c>
      <c r="E5052" s="26" t="s">
        <v>11347</v>
      </c>
    </row>
    <row r="5053" ht="30" spans="1:5">
      <c r="A5053" s="26">
        <v>1031</v>
      </c>
      <c r="B5053" s="25" t="s">
        <v>12854</v>
      </c>
      <c r="C5053" s="26" t="s">
        <v>3997</v>
      </c>
      <c r="D5053" s="26" t="s">
        <v>3998</v>
      </c>
      <c r="E5053" s="26" t="s">
        <v>12855</v>
      </c>
    </row>
    <row r="5054" ht="60" spans="1:5">
      <c r="A5054" s="26">
        <v>39707</v>
      </c>
      <c r="B5054" s="25" t="s">
        <v>12856</v>
      </c>
      <c r="C5054" s="26" t="s">
        <v>4111</v>
      </c>
      <c r="D5054" s="26" t="s">
        <v>4008</v>
      </c>
      <c r="E5054" s="26" t="s">
        <v>5216</v>
      </c>
    </row>
    <row r="5055" ht="60" spans="1:5">
      <c r="A5055" s="26">
        <v>39708</v>
      </c>
      <c r="B5055" s="25" t="s">
        <v>12857</v>
      </c>
      <c r="C5055" s="26" t="s">
        <v>4111</v>
      </c>
      <c r="D5055" s="26" t="s">
        <v>4008</v>
      </c>
      <c r="E5055" s="26" t="s">
        <v>4683</v>
      </c>
    </row>
    <row r="5056" ht="60" spans="1:5">
      <c r="A5056" s="26">
        <v>39710</v>
      </c>
      <c r="B5056" s="25" t="s">
        <v>12858</v>
      </c>
      <c r="C5056" s="26" t="s">
        <v>4111</v>
      </c>
      <c r="D5056" s="26" t="s">
        <v>4008</v>
      </c>
      <c r="E5056" s="26" t="s">
        <v>4428</v>
      </c>
    </row>
    <row r="5057" ht="60" spans="1:5">
      <c r="A5057" s="26">
        <v>39709</v>
      </c>
      <c r="B5057" s="25" t="s">
        <v>12859</v>
      </c>
      <c r="C5057" s="26" t="s">
        <v>4111</v>
      </c>
      <c r="D5057" s="26" t="s">
        <v>4008</v>
      </c>
      <c r="E5057" s="26" t="s">
        <v>4099</v>
      </c>
    </row>
    <row r="5058" ht="60" spans="1:5">
      <c r="A5058" s="26">
        <v>39711</v>
      </c>
      <c r="B5058" s="25" t="s">
        <v>12860</v>
      </c>
      <c r="C5058" s="26" t="s">
        <v>4111</v>
      </c>
      <c r="D5058" s="26" t="s">
        <v>4008</v>
      </c>
      <c r="E5058" s="26" t="s">
        <v>4112</v>
      </c>
    </row>
    <row r="5059" ht="60" spans="1:5">
      <c r="A5059" s="26">
        <v>39712</v>
      </c>
      <c r="B5059" s="25" t="s">
        <v>12861</v>
      </c>
      <c r="C5059" s="26" t="s">
        <v>4111</v>
      </c>
      <c r="D5059" s="26" t="s">
        <v>4008</v>
      </c>
      <c r="E5059" s="26" t="s">
        <v>5676</v>
      </c>
    </row>
    <row r="5060" ht="60" spans="1:5">
      <c r="A5060" s="26">
        <v>39713</v>
      </c>
      <c r="B5060" s="25" t="s">
        <v>12862</v>
      </c>
      <c r="C5060" s="26" t="s">
        <v>4111</v>
      </c>
      <c r="D5060" s="26" t="s">
        <v>4008</v>
      </c>
      <c r="E5060" s="26" t="s">
        <v>4052</v>
      </c>
    </row>
    <row r="5061" ht="60" spans="1:5">
      <c r="A5061" s="26">
        <v>39714</v>
      </c>
      <c r="B5061" s="25" t="s">
        <v>12863</v>
      </c>
      <c r="C5061" s="26" t="s">
        <v>4111</v>
      </c>
      <c r="D5061" s="26" t="s">
        <v>4008</v>
      </c>
      <c r="E5061" s="26" t="s">
        <v>8183</v>
      </c>
    </row>
    <row r="5062" ht="60" spans="1:5">
      <c r="A5062" s="26">
        <v>39715</v>
      </c>
      <c r="B5062" s="25" t="s">
        <v>12864</v>
      </c>
      <c r="C5062" s="26" t="s">
        <v>4111</v>
      </c>
      <c r="D5062" s="26" t="s">
        <v>4008</v>
      </c>
      <c r="E5062" s="26" t="s">
        <v>9398</v>
      </c>
    </row>
    <row r="5063" ht="60" spans="1:5">
      <c r="A5063" s="26">
        <v>39716</v>
      </c>
      <c r="B5063" s="25" t="s">
        <v>12865</v>
      </c>
      <c r="C5063" s="26" t="s">
        <v>4111</v>
      </c>
      <c r="D5063" s="26" t="s">
        <v>4008</v>
      </c>
      <c r="E5063" s="26" t="s">
        <v>10107</v>
      </c>
    </row>
    <row r="5064" ht="60" spans="1:5">
      <c r="A5064" s="26">
        <v>39718</v>
      </c>
      <c r="B5064" s="25" t="s">
        <v>12866</v>
      </c>
      <c r="C5064" s="26" t="s">
        <v>4111</v>
      </c>
      <c r="D5064" s="26" t="s">
        <v>4008</v>
      </c>
      <c r="E5064" s="26" t="s">
        <v>5079</v>
      </c>
    </row>
    <row r="5065" ht="45" spans="1:5">
      <c r="A5065" s="26">
        <v>9813</v>
      </c>
      <c r="B5065" s="25" t="s">
        <v>12867</v>
      </c>
      <c r="C5065" s="26" t="s">
        <v>4111</v>
      </c>
      <c r="D5065" s="26" t="s">
        <v>4008</v>
      </c>
      <c r="E5065" s="26" t="s">
        <v>12868</v>
      </c>
    </row>
    <row r="5066" ht="45" spans="1:5">
      <c r="A5066" s="26">
        <v>9815</v>
      </c>
      <c r="B5066" s="25" t="s">
        <v>12869</v>
      </c>
      <c r="C5066" s="26" t="s">
        <v>4111</v>
      </c>
      <c r="D5066" s="26" t="s">
        <v>4008</v>
      </c>
      <c r="E5066" s="26" t="s">
        <v>8029</v>
      </c>
    </row>
    <row r="5067" ht="60" spans="1:5">
      <c r="A5067" s="26">
        <v>25876</v>
      </c>
      <c r="B5067" s="25" t="s">
        <v>12870</v>
      </c>
      <c r="C5067" s="26" t="s">
        <v>4111</v>
      </c>
      <c r="D5067" s="26" t="s">
        <v>4008</v>
      </c>
      <c r="E5067" s="26" t="s">
        <v>12871</v>
      </c>
    </row>
    <row r="5068" ht="60" spans="1:5">
      <c r="A5068" s="26">
        <v>25888</v>
      </c>
      <c r="B5068" s="25" t="s">
        <v>12872</v>
      </c>
      <c r="C5068" s="26" t="s">
        <v>4111</v>
      </c>
      <c r="D5068" s="26" t="s">
        <v>4008</v>
      </c>
      <c r="E5068" s="26" t="s">
        <v>12873</v>
      </c>
    </row>
    <row r="5069" ht="60" spans="1:5">
      <c r="A5069" s="26">
        <v>25874</v>
      </c>
      <c r="B5069" s="25" t="s">
        <v>12874</v>
      </c>
      <c r="C5069" s="26" t="s">
        <v>4111</v>
      </c>
      <c r="D5069" s="26" t="s">
        <v>4008</v>
      </c>
      <c r="E5069" s="26" t="s">
        <v>12875</v>
      </c>
    </row>
    <row r="5070" ht="60" spans="1:5">
      <c r="A5070" s="26">
        <v>25877</v>
      </c>
      <c r="B5070" s="25" t="s">
        <v>12876</v>
      </c>
      <c r="C5070" s="26" t="s">
        <v>4111</v>
      </c>
      <c r="D5070" s="26" t="s">
        <v>4008</v>
      </c>
      <c r="E5070" s="26" t="s">
        <v>12877</v>
      </c>
    </row>
    <row r="5071" ht="60" spans="1:5">
      <c r="A5071" s="26">
        <v>25878</v>
      </c>
      <c r="B5071" s="25" t="s">
        <v>12878</v>
      </c>
      <c r="C5071" s="26" t="s">
        <v>4111</v>
      </c>
      <c r="D5071" s="26" t="s">
        <v>4008</v>
      </c>
      <c r="E5071" s="26" t="s">
        <v>12879</v>
      </c>
    </row>
    <row r="5072" ht="60" spans="1:5">
      <c r="A5072" s="26">
        <v>25879</v>
      </c>
      <c r="B5072" s="25" t="s">
        <v>12880</v>
      </c>
      <c r="C5072" s="26" t="s">
        <v>4111</v>
      </c>
      <c r="D5072" s="26" t="s">
        <v>4008</v>
      </c>
      <c r="E5072" s="26" t="s">
        <v>12881</v>
      </c>
    </row>
    <row r="5073" ht="60" spans="1:5">
      <c r="A5073" s="26">
        <v>25887</v>
      </c>
      <c r="B5073" s="25" t="s">
        <v>12882</v>
      </c>
      <c r="C5073" s="26" t="s">
        <v>4111</v>
      </c>
      <c r="D5073" s="26" t="s">
        <v>4008</v>
      </c>
      <c r="E5073" s="26" t="s">
        <v>12883</v>
      </c>
    </row>
    <row r="5074" ht="60" spans="1:5">
      <c r="A5074" s="26">
        <v>25880</v>
      </c>
      <c r="B5074" s="25" t="s">
        <v>12884</v>
      </c>
      <c r="C5074" s="26" t="s">
        <v>4111</v>
      </c>
      <c r="D5074" s="26" t="s">
        <v>4008</v>
      </c>
      <c r="E5074" s="26" t="s">
        <v>12885</v>
      </c>
    </row>
    <row r="5075" ht="60" spans="1:5">
      <c r="A5075" s="26">
        <v>25881</v>
      </c>
      <c r="B5075" s="25" t="s">
        <v>12886</v>
      </c>
      <c r="C5075" s="26" t="s">
        <v>4111</v>
      </c>
      <c r="D5075" s="26" t="s">
        <v>4008</v>
      </c>
      <c r="E5075" s="26" t="s">
        <v>12887</v>
      </c>
    </row>
    <row r="5076" ht="60" spans="1:5">
      <c r="A5076" s="26">
        <v>25882</v>
      </c>
      <c r="B5076" s="25" t="s">
        <v>12888</v>
      </c>
      <c r="C5076" s="26" t="s">
        <v>4111</v>
      </c>
      <c r="D5076" s="26" t="s">
        <v>4008</v>
      </c>
      <c r="E5076" s="26" t="s">
        <v>12889</v>
      </c>
    </row>
    <row r="5077" ht="60" spans="1:5">
      <c r="A5077" s="26">
        <v>25883</v>
      </c>
      <c r="B5077" s="25" t="s">
        <v>12890</v>
      </c>
      <c r="C5077" s="26" t="s">
        <v>4111</v>
      </c>
      <c r="D5077" s="26" t="s">
        <v>4008</v>
      </c>
      <c r="E5077" s="26" t="s">
        <v>12891</v>
      </c>
    </row>
    <row r="5078" ht="60" spans="1:5">
      <c r="A5078" s="26">
        <v>25884</v>
      </c>
      <c r="B5078" s="25" t="s">
        <v>12892</v>
      </c>
      <c r="C5078" s="26" t="s">
        <v>4111</v>
      </c>
      <c r="D5078" s="26" t="s">
        <v>4008</v>
      </c>
      <c r="E5078" s="26" t="s">
        <v>12893</v>
      </c>
    </row>
    <row r="5079" ht="60" spans="1:5">
      <c r="A5079" s="26">
        <v>25885</v>
      </c>
      <c r="B5079" s="25" t="s">
        <v>12894</v>
      </c>
      <c r="C5079" s="26" t="s">
        <v>4111</v>
      </c>
      <c r="D5079" s="26" t="s">
        <v>4008</v>
      </c>
      <c r="E5079" s="26" t="s">
        <v>12895</v>
      </c>
    </row>
    <row r="5080" ht="60" spans="1:5">
      <c r="A5080" s="26">
        <v>25889</v>
      </c>
      <c r="B5080" s="25" t="s">
        <v>12896</v>
      </c>
      <c r="C5080" s="26" t="s">
        <v>4111</v>
      </c>
      <c r="D5080" s="26" t="s">
        <v>4008</v>
      </c>
      <c r="E5080" s="26" t="s">
        <v>12897</v>
      </c>
    </row>
    <row r="5081" ht="60" spans="1:5">
      <c r="A5081" s="26">
        <v>25886</v>
      </c>
      <c r="B5081" s="25" t="s">
        <v>12898</v>
      </c>
      <c r="C5081" s="26" t="s">
        <v>4111</v>
      </c>
      <c r="D5081" s="26" t="s">
        <v>4008</v>
      </c>
      <c r="E5081" s="26" t="s">
        <v>12899</v>
      </c>
    </row>
    <row r="5082" ht="60" spans="1:5">
      <c r="A5082" s="26">
        <v>25875</v>
      </c>
      <c r="B5082" s="25" t="s">
        <v>12900</v>
      </c>
      <c r="C5082" s="26" t="s">
        <v>4111</v>
      </c>
      <c r="D5082" s="26" t="s">
        <v>4008</v>
      </c>
      <c r="E5082" s="26" t="s">
        <v>12901</v>
      </c>
    </row>
    <row r="5083" ht="30" spans="1:5">
      <c r="A5083" s="26">
        <v>9876</v>
      </c>
      <c r="B5083" s="25" t="s">
        <v>12902</v>
      </c>
      <c r="C5083" s="26" t="s">
        <v>4111</v>
      </c>
      <c r="D5083" s="26" t="s">
        <v>3998</v>
      </c>
      <c r="E5083" s="26" t="s">
        <v>5311</v>
      </c>
    </row>
    <row r="5084" ht="30" spans="1:5">
      <c r="A5084" s="26">
        <v>9877</v>
      </c>
      <c r="B5084" s="25" t="s">
        <v>12903</v>
      </c>
      <c r="C5084" s="26" t="s">
        <v>4111</v>
      </c>
      <c r="D5084" s="26" t="s">
        <v>3998</v>
      </c>
      <c r="E5084" s="26" t="s">
        <v>12904</v>
      </c>
    </row>
    <row r="5085" ht="30" spans="1:5">
      <c r="A5085" s="26">
        <v>9878</v>
      </c>
      <c r="B5085" s="25" t="s">
        <v>12905</v>
      </c>
      <c r="C5085" s="26" t="s">
        <v>4111</v>
      </c>
      <c r="D5085" s="26" t="s">
        <v>3998</v>
      </c>
      <c r="E5085" s="26" t="s">
        <v>12906</v>
      </c>
    </row>
    <row r="5086" ht="30" spans="1:5">
      <c r="A5086" s="26">
        <v>9879</v>
      </c>
      <c r="B5086" s="25" t="s">
        <v>12907</v>
      </c>
      <c r="C5086" s="26" t="s">
        <v>4111</v>
      </c>
      <c r="D5086" s="26" t="s">
        <v>3998</v>
      </c>
      <c r="E5086" s="26" t="s">
        <v>12908</v>
      </c>
    </row>
    <row r="5087" ht="75" spans="1:5">
      <c r="A5087" s="26">
        <v>42001</v>
      </c>
      <c r="B5087" s="25" t="s">
        <v>12909</v>
      </c>
      <c r="C5087" s="26" t="s">
        <v>4111</v>
      </c>
      <c r="D5087" s="26" t="s">
        <v>3998</v>
      </c>
      <c r="E5087" s="26" t="s">
        <v>12910</v>
      </c>
    </row>
    <row r="5088" ht="75" spans="1:5">
      <c r="A5088" s="26">
        <v>41998</v>
      </c>
      <c r="B5088" s="25" t="s">
        <v>12911</v>
      </c>
      <c r="C5088" s="26" t="s">
        <v>4111</v>
      </c>
      <c r="D5088" s="26" t="s">
        <v>3998</v>
      </c>
      <c r="E5088" s="26" t="s">
        <v>12912</v>
      </c>
    </row>
    <row r="5089" ht="75" spans="1:5">
      <c r="A5089" s="26">
        <v>41999</v>
      </c>
      <c r="B5089" s="25" t="s">
        <v>12913</v>
      </c>
      <c r="C5089" s="26" t="s">
        <v>4111</v>
      </c>
      <c r="D5089" s="26" t="s">
        <v>3998</v>
      </c>
      <c r="E5089" s="26" t="s">
        <v>12914</v>
      </c>
    </row>
    <row r="5090" ht="75" spans="1:5">
      <c r="A5090" s="26">
        <v>42000</v>
      </c>
      <c r="B5090" s="25" t="s">
        <v>12915</v>
      </c>
      <c r="C5090" s="26" t="s">
        <v>4111</v>
      </c>
      <c r="D5090" s="26" t="s">
        <v>3998</v>
      </c>
      <c r="E5090" s="26" t="s">
        <v>12916</v>
      </c>
    </row>
    <row r="5091" ht="75" spans="1:5">
      <c r="A5091" s="26">
        <v>38053</v>
      </c>
      <c r="B5091" s="25" t="s">
        <v>12917</v>
      </c>
      <c r="C5091" s="26" t="s">
        <v>4111</v>
      </c>
      <c r="D5091" s="26" t="s">
        <v>4008</v>
      </c>
      <c r="E5091" s="26" t="s">
        <v>12918</v>
      </c>
    </row>
    <row r="5092" ht="75" spans="1:5">
      <c r="A5092" s="26">
        <v>38054</v>
      </c>
      <c r="B5092" s="25" t="s">
        <v>12919</v>
      </c>
      <c r="C5092" s="26" t="s">
        <v>4111</v>
      </c>
      <c r="D5092" s="26" t="s">
        <v>4008</v>
      </c>
      <c r="E5092" s="26" t="s">
        <v>8997</v>
      </c>
    </row>
    <row r="5093" ht="75" spans="1:5">
      <c r="A5093" s="26">
        <v>38052</v>
      </c>
      <c r="B5093" s="25" t="s">
        <v>12920</v>
      </c>
      <c r="C5093" s="26" t="s">
        <v>4111</v>
      </c>
      <c r="D5093" s="26" t="s">
        <v>4008</v>
      </c>
      <c r="E5093" s="26" t="s">
        <v>12921</v>
      </c>
    </row>
    <row r="5094" ht="75" spans="1:5">
      <c r="A5094" s="26">
        <v>38051</v>
      </c>
      <c r="B5094" s="25" t="s">
        <v>12922</v>
      </c>
      <c r="C5094" s="26" t="s">
        <v>4111</v>
      </c>
      <c r="D5094" s="26" t="s">
        <v>4008</v>
      </c>
      <c r="E5094" s="26" t="s">
        <v>8943</v>
      </c>
    </row>
    <row r="5095" spans="1:5">
      <c r="A5095" s="26">
        <v>38787</v>
      </c>
      <c r="B5095" s="25" t="s">
        <v>12923</v>
      </c>
      <c r="C5095" s="26" t="s">
        <v>4111</v>
      </c>
      <c r="D5095" s="26" t="s">
        <v>4008</v>
      </c>
      <c r="E5095" s="26" t="s">
        <v>4475</v>
      </c>
    </row>
    <row r="5096" spans="1:5">
      <c r="A5096" s="26">
        <v>38825</v>
      </c>
      <c r="B5096" s="25" t="s">
        <v>12924</v>
      </c>
      <c r="C5096" s="26" t="s">
        <v>4111</v>
      </c>
      <c r="D5096" s="26" t="s">
        <v>4008</v>
      </c>
      <c r="E5096" s="26" t="s">
        <v>6180</v>
      </c>
    </row>
    <row r="5097" spans="1:5">
      <c r="A5097" s="26">
        <v>38826</v>
      </c>
      <c r="B5097" s="25" t="s">
        <v>12925</v>
      </c>
      <c r="C5097" s="26" t="s">
        <v>4111</v>
      </c>
      <c r="D5097" s="26" t="s">
        <v>4008</v>
      </c>
      <c r="E5097" s="26" t="s">
        <v>6687</v>
      </c>
    </row>
    <row r="5098" spans="1:5">
      <c r="A5098" s="26">
        <v>38827</v>
      </c>
      <c r="B5098" s="25" t="s">
        <v>12926</v>
      </c>
      <c r="C5098" s="26" t="s">
        <v>4111</v>
      </c>
      <c r="D5098" s="26" t="s">
        <v>4008</v>
      </c>
      <c r="E5098" s="26" t="s">
        <v>6643</v>
      </c>
    </row>
    <row r="5099" ht="30" spans="1:5">
      <c r="A5099" s="26">
        <v>38830</v>
      </c>
      <c r="B5099" s="25" t="s">
        <v>12927</v>
      </c>
      <c r="C5099" s="26" t="s">
        <v>4111</v>
      </c>
      <c r="D5099" s="26" t="s">
        <v>4008</v>
      </c>
      <c r="E5099" s="26" t="s">
        <v>9820</v>
      </c>
    </row>
    <row r="5100" ht="30" spans="1:5">
      <c r="A5100" s="26">
        <v>38828</v>
      </c>
      <c r="B5100" s="25" t="s">
        <v>12928</v>
      </c>
      <c r="C5100" s="26" t="s">
        <v>4111</v>
      </c>
      <c r="D5100" s="26" t="s">
        <v>4008</v>
      </c>
      <c r="E5100" s="26" t="s">
        <v>10318</v>
      </c>
    </row>
    <row r="5101" ht="30" spans="1:5">
      <c r="A5101" s="26">
        <v>38829</v>
      </c>
      <c r="B5101" s="25" t="s">
        <v>12929</v>
      </c>
      <c r="C5101" s="26" t="s">
        <v>4111</v>
      </c>
      <c r="D5101" s="26" t="s">
        <v>4008</v>
      </c>
      <c r="E5101" s="26" t="s">
        <v>11517</v>
      </c>
    </row>
    <row r="5102" ht="30" spans="1:5">
      <c r="A5102" s="26">
        <v>38831</v>
      </c>
      <c r="B5102" s="25" t="s">
        <v>12930</v>
      </c>
      <c r="C5102" s="26" t="s">
        <v>4111</v>
      </c>
      <c r="D5102" s="26" t="s">
        <v>4008</v>
      </c>
      <c r="E5102" s="26" t="s">
        <v>12931</v>
      </c>
    </row>
    <row r="5103" ht="30" spans="1:5">
      <c r="A5103" s="26">
        <v>36274</v>
      </c>
      <c r="B5103" s="25" t="s">
        <v>12932</v>
      </c>
      <c r="C5103" s="26" t="s">
        <v>4111</v>
      </c>
      <c r="D5103" s="26" t="s">
        <v>4008</v>
      </c>
      <c r="E5103" s="26" t="s">
        <v>4325</v>
      </c>
    </row>
    <row r="5104" ht="30" spans="1:5">
      <c r="A5104" s="26">
        <v>36278</v>
      </c>
      <c r="B5104" s="25" t="s">
        <v>12933</v>
      </c>
      <c r="C5104" s="26" t="s">
        <v>4111</v>
      </c>
      <c r="D5104" s="26" t="s">
        <v>4008</v>
      </c>
      <c r="E5104" s="26" t="s">
        <v>9256</v>
      </c>
    </row>
    <row r="5105" spans="1:5">
      <c r="A5105" s="26">
        <v>38977</v>
      </c>
      <c r="B5105" s="25" t="s">
        <v>12934</v>
      </c>
      <c r="C5105" s="26" t="s">
        <v>4111</v>
      </c>
      <c r="D5105" s="26" t="s">
        <v>4008</v>
      </c>
      <c r="E5105" s="26" t="s">
        <v>12935</v>
      </c>
    </row>
    <row r="5106" spans="1:5">
      <c r="A5106" s="26">
        <v>38971</v>
      </c>
      <c r="B5106" s="25" t="s">
        <v>12936</v>
      </c>
      <c r="C5106" s="26" t="s">
        <v>4111</v>
      </c>
      <c r="D5106" s="26" t="s">
        <v>4008</v>
      </c>
      <c r="E5106" s="26" t="s">
        <v>4770</v>
      </c>
    </row>
    <row r="5107" spans="1:5">
      <c r="A5107" s="26">
        <v>38972</v>
      </c>
      <c r="B5107" s="25" t="s">
        <v>12937</v>
      </c>
      <c r="C5107" s="26" t="s">
        <v>4111</v>
      </c>
      <c r="D5107" s="26" t="s">
        <v>4008</v>
      </c>
      <c r="E5107" s="26" t="s">
        <v>6079</v>
      </c>
    </row>
    <row r="5108" spans="1:5">
      <c r="A5108" s="26">
        <v>38973</v>
      </c>
      <c r="B5108" s="25" t="s">
        <v>12938</v>
      </c>
      <c r="C5108" s="26" t="s">
        <v>4111</v>
      </c>
      <c r="D5108" s="26" t="s">
        <v>4008</v>
      </c>
      <c r="E5108" s="26" t="s">
        <v>12939</v>
      </c>
    </row>
    <row r="5109" spans="1:5">
      <c r="A5109" s="26">
        <v>38974</v>
      </c>
      <c r="B5109" s="25" t="s">
        <v>12940</v>
      </c>
      <c r="C5109" s="26" t="s">
        <v>4111</v>
      </c>
      <c r="D5109" s="26" t="s">
        <v>4008</v>
      </c>
      <c r="E5109" s="26" t="s">
        <v>8887</v>
      </c>
    </row>
    <row r="5110" spans="1:5">
      <c r="A5110" s="26">
        <v>38975</v>
      </c>
      <c r="B5110" s="25" t="s">
        <v>12941</v>
      </c>
      <c r="C5110" s="26" t="s">
        <v>4111</v>
      </c>
      <c r="D5110" s="26" t="s">
        <v>4008</v>
      </c>
      <c r="E5110" s="26" t="s">
        <v>12942</v>
      </c>
    </row>
    <row r="5111" spans="1:5">
      <c r="A5111" s="26">
        <v>38976</v>
      </c>
      <c r="B5111" s="25" t="s">
        <v>12943</v>
      </c>
      <c r="C5111" s="26" t="s">
        <v>4111</v>
      </c>
      <c r="D5111" s="26" t="s">
        <v>4008</v>
      </c>
      <c r="E5111" s="26" t="s">
        <v>12944</v>
      </c>
    </row>
    <row r="5112" ht="30" spans="1:5">
      <c r="A5112" s="26">
        <v>38986</v>
      </c>
      <c r="B5112" s="25" t="s">
        <v>12945</v>
      </c>
      <c r="C5112" s="26" t="s">
        <v>4111</v>
      </c>
      <c r="D5112" s="26" t="s">
        <v>4008</v>
      </c>
      <c r="E5112" s="26" t="s">
        <v>12946</v>
      </c>
    </row>
    <row r="5113" ht="30" spans="1:5">
      <c r="A5113" s="26">
        <v>38978</v>
      </c>
      <c r="B5113" s="25" t="s">
        <v>12947</v>
      </c>
      <c r="C5113" s="26" t="s">
        <v>4111</v>
      </c>
      <c r="D5113" s="26" t="s">
        <v>4008</v>
      </c>
      <c r="E5113" s="26" t="s">
        <v>4325</v>
      </c>
    </row>
    <row r="5114" ht="30" spans="1:5">
      <c r="A5114" s="26">
        <v>38979</v>
      </c>
      <c r="B5114" s="25" t="s">
        <v>12948</v>
      </c>
      <c r="C5114" s="26" t="s">
        <v>4111</v>
      </c>
      <c r="D5114" s="26" t="s">
        <v>4008</v>
      </c>
      <c r="E5114" s="26" t="s">
        <v>9256</v>
      </c>
    </row>
    <row r="5115" ht="30" spans="1:5">
      <c r="A5115" s="26">
        <v>38980</v>
      </c>
      <c r="B5115" s="25" t="s">
        <v>12949</v>
      </c>
      <c r="C5115" s="26" t="s">
        <v>4111</v>
      </c>
      <c r="D5115" s="26" t="s">
        <v>4008</v>
      </c>
      <c r="E5115" s="26" t="s">
        <v>12950</v>
      </c>
    </row>
    <row r="5116" ht="30" spans="1:5">
      <c r="A5116" s="26">
        <v>38981</v>
      </c>
      <c r="B5116" s="25" t="s">
        <v>12951</v>
      </c>
      <c r="C5116" s="26" t="s">
        <v>4111</v>
      </c>
      <c r="D5116" s="26" t="s">
        <v>4008</v>
      </c>
      <c r="E5116" s="26" t="s">
        <v>12044</v>
      </c>
    </row>
    <row r="5117" ht="30" spans="1:5">
      <c r="A5117" s="26">
        <v>38982</v>
      </c>
      <c r="B5117" s="25" t="s">
        <v>12952</v>
      </c>
      <c r="C5117" s="26" t="s">
        <v>4111</v>
      </c>
      <c r="D5117" s="26" t="s">
        <v>4008</v>
      </c>
      <c r="E5117" s="26" t="s">
        <v>12953</v>
      </c>
    </row>
    <row r="5118" ht="30" spans="1:5">
      <c r="A5118" s="26">
        <v>38983</v>
      </c>
      <c r="B5118" s="25" t="s">
        <v>12954</v>
      </c>
      <c r="C5118" s="26" t="s">
        <v>4111</v>
      </c>
      <c r="D5118" s="26" t="s">
        <v>4008</v>
      </c>
      <c r="E5118" s="26" t="s">
        <v>7179</v>
      </c>
    </row>
    <row r="5119" ht="30" spans="1:5">
      <c r="A5119" s="26">
        <v>38984</v>
      </c>
      <c r="B5119" s="25" t="s">
        <v>12955</v>
      </c>
      <c r="C5119" s="26" t="s">
        <v>4111</v>
      </c>
      <c r="D5119" s="26" t="s">
        <v>4008</v>
      </c>
      <c r="E5119" s="26" t="s">
        <v>12956</v>
      </c>
    </row>
    <row r="5120" ht="30" spans="1:5">
      <c r="A5120" s="26">
        <v>38985</v>
      </c>
      <c r="B5120" s="25" t="s">
        <v>12957</v>
      </c>
      <c r="C5120" s="26" t="s">
        <v>4111</v>
      </c>
      <c r="D5120" s="26" t="s">
        <v>4008</v>
      </c>
      <c r="E5120" s="26" t="s">
        <v>12958</v>
      </c>
    </row>
    <row r="5121" ht="30" spans="1:5">
      <c r="A5121" s="26">
        <v>9836</v>
      </c>
      <c r="B5121" s="25" t="s">
        <v>12959</v>
      </c>
      <c r="C5121" s="26" t="s">
        <v>4111</v>
      </c>
      <c r="D5121" s="26" t="s">
        <v>4019</v>
      </c>
      <c r="E5121" s="26" t="s">
        <v>12960</v>
      </c>
    </row>
    <row r="5122" ht="30" spans="1:5">
      <c r="A5122" s="26">
        <v>20065</v>
      </c>
      <c r="B5122" s="25" t="s">
        <v>12961</v>
      </c>
      <c r="C5122" s="26" t="s">
        <v>4111</v>
      </c>
      <c r="D5122" s="26" t="s">
        <v>3998</v>
      </c>
      <c r="E5122" s="26" t="s">
        <v>12962</v>
      </c>
    </row>
    <row r="5123" ht="30" spans="1:5">
      <c r="A5123" s="26">
        <v>9835</v>
      </c>
      <c r="B5123" s="25" t="s">
        <v>12963</v>
      </c>
      <c r="C5123" s="26" t="s">
        <v>4111</v>
      </c>
      <c r="D5123" s="26" t="s">
        <v>3998</v>
      </c>
      <c r="E5123" s="26" t="s">
        <v>8138</v>
      </c>
    </row>
    <row r="5124" ht="30" spans="1:5">
      <c r="A5124" s="26">
        <v>38032</v>
      </c>
      <c r="B5124" s="25" t="s">
        <v>12964</v>
      </c>
      <c r="C5124" s="26" t="s">
        <v>4111</v>
      </c>
      <c r="D5124" s="26" t="s">
        <v>4008</v>
      </c>
      <c r="E5124" s="26" t="s">
        <v>12965</v>
      </c>
    </row>
    <row r="5125" ht="30" spans="1:5">
      <c r="A5125" s="26">
        <v>38033</v>
      </c>
      <c r="B5125" s="25" t="s">
        <v>12966</v>
      </c>
      <c r="C5125" s="26" t="s">
        <v>4111</v>
      </c>
      <c r="D5125" s="26" t="s">
        <v>4008</v>
      </c>
      <c r="E5125" s="26" t="s">
        <v>12967</v>
      </c>
    </row>
    <row r="5126" ht="30" spans="1:5">
      <c r="A5126" s="26">
        <v>38034</v>
      </c>
      <c r="B5126" s="25" t="s">
        <v>12968</v>
      </c>
      <c r="C5126" s="26" t="s">
        <v>4111</v>
      </c>
      <c r="D5126" s="26" t="s">
        <v>4008</v>
      </c>
      <c r="E5126" s="26" t="s">
        <v>12969</v>
      </c>
    </row>
    <row r="5127" ht="30" spans="1:5">
      <c r="A5127" s="26">
        <v>38035</v>
      </c>
      <c r="B5127" s="25" t="s">
        <v>12970</v>
      </c>
      <c r="C5127" s="26" t="s">
        <v>4111</v>
      </c>
      <c r="D5127" s="26" t="s">
        <v>4008</v>
      </c>
      <c r="E5127" s="26" t="s">
        <v>12971</v>
      </c>
    </row>
    <row r="5128" ht="30" spans="1:5">
      <c r="A5128" s="26">
        <v>38036</v>
      </c>
      <c r="B5128" s="25" t="s">
        <v>12972</v>
      </c>
      <c r="C5128" s="26" t="s">
        <v>4111</v>
      </c>
      <c r="D5128" s="26" t="s">
        <v>4008</v>
      </c>
      <c r="E5128" s="26" t="s">
        <v>12973</v>
      </c>
    </row>
    <row r="5129" ht="30" spans="1:5">
      <c r="A5129" s="26">
        <v>38037</v>
      </c>
      <c r="B5129" s="25" t="s">
        <v>12974</v>
      </c>
      <c r="C5129" s="26" t="s">
        <v>4111</v>
      </c>
      <c r="D5129" s="26" t="s">
        <v>4008</v>
      </c>
      <c r="E5129" s="26" t="s">
        <v>12975</v>
      </c>
    </row>
    <row r="5130" ht="45" spans="1:5">
      <c r="A5130" s="26">
        <v>9850</v>
      </c>
      <c r="B5130" s="25" t="s">
        <v>12976</v>
      </c>
      <c r="C5130" s="26" t="s">
        <v>4111</v>
      </c>
      <c r="D5130" s="26" t="s">
        <v>4008</v>
      </c>
      <c r="E5130" s="26" t="s">
        <v>12977</v>
      </c>
    </row>
    <row r="5131" ht="45" spans="1:5">
      <c r="A5131" s="26">
        <v>9853</v>
      </c>
      <c r="B5131" s="25" t="s">
        <v>12978</v>
      </c>
      <c r="C5131" s="26" t="s">
        <v>4111</v>
      </c>
      <c r="D5131" s="26" t="s">
        <v>4008</v>
      </c>
      <c r="E5131" s="26" t="s">
        <v>12979</v>
      </c>
    </row>
    <row r="5132" ht="45" spans="1:5">
      <c r="A5132" s="26">
        <v>9854</v>
      </c>
      <c r="B5132" s="25" t="s">
        <v>12980</v>
      </c>
      <c r="C5132" s="26" t="s">
        <v>4111</v>
      </c>
      <c r="D5132" s="26" t="s">
        <v>4008</v>
      </c>
      <c r="E5132" s="26" t="s">
        <v>12981</v>
      </c>
    </row>
    <row r="5133" ht="45" spans="1:5">
      <c r="A5133" s="26">
        <v>9851</v>
      </c>
      <c r="B5133" s="25" t="s">
        <v>12982</v>
      </c>
      <c r="C5133" s="26" t="s">
        <v>4111</v>
      </c>
      <c r="D5133" s="26" t="s">
        <v>4008</v>
      </c>
      <c r="E5133" s="26" t="s">
        <v>12983</v>
      </c>
    </row>
    <row r="5134" ht="45" spans="1:5">
      <c r="A5134" s="26">
        <v>9855</v>
      </c>
      <c r="B5134" s="25" t="s">
        <v>12984</v>
      </c>
      <c r="C5134" s="26" t="s">
        <v>4111</v>
      </c>
      <c r="D5134" s="26" t="s">
        <v>4008</v>
      </c>
      <c r="E5134" s="26" t="s">
        <v>12985</v>
      </c>
    </row>
    <row r="5135" ht="30" spans="1:5">
      <c r="A5135" s="26">
        <v>9825</v>
      </c>
      <c r="B5135" s="25" t="s">
        <v>12986</v>
      </c>
      <c r="C5135" s="26" t="s">
        <v>4111</v>
      </c>
      <c r="D5135" s="26" t="s">
        <v>4008</v>
      </c>
      <c r="E5135" s="26" t="s">
        <v>12987</v>
      </c>
    </row>
    <row r="5136" ht="30" spans="1:5">
      <c r="A5136" s="26">
        <v>9828</v>
      </c>
      <c r="B5136" s="25" t="s">
        <v>12988</v>
      </c>
      <c r="C5136" s="26" t="s">
        <v>4111</v>
      </c>
      <c r="D5136" s="26" t="s">
        <v>4008</v>
      </c>
      <c r="E5136" s="26" t="s">
        <v>12989</v>
      </c>
    </row>
    <row r="5137" ht="30" spans="1:5">
      <c r="A5137" s="26">
        <v>9829</v>
      </c>
      <c r="B5137" s="25" t="s">
        <v>12990</v>
      </c>
      <c r="C5137" s="26" t="s">
        <v>4111</v>
      </c>
      <c r="D5137" s="26" t="s">
        <v>4008</v>
      </c>
      <c r="E5137" s="26" t="s">
        <v>12991</v>
      </c>
    </row>
    <row r="5138" ht="30" spans="1:5">
      <c r="A5138" s="26">
        <v>9826</v>
      </c>
      <c r="B5138" s="25" t="s">
        <v>12992</v>
      </c>
      <c r="C5138" s="26" t="s">
        <v>4111</v>
      </c>
      <c r="D5138" s="26" t="s">
        <v>4008</v>
      </c>
      <c r="E5138" s="26" t="s">
        <v>12993</v>
      </c>
    </row>
    <row r="5139" ht="30" spans="1:5">
      <c r="A5139" s="26">
        <v>9827</v>
      </c>
      <c r="B5139" s="25" t="s">
        <v>12994</v>
      </c>
      <c r="C5139" s="26" t="s">
        <v>4111</v>
      </c>
      <c r="D5139" s="26" t="s">
        <v>4008</v>
      </c>
      <c r="E5139" s="26" t="s">
        <v>12995</v>
      </c>
    </row>
    <row r="5140" ht="30" spans="1:5">
      <c r="A5140" s="26">
        <v>36374</v>
      </c>
      <c r="B5140" s="25" t="s">
        <v>12996</v>
      </c>
      <c r="C5140" s="26" t="s">
        <v>4111</v>
      </c>
      <c r="D5140" s="26" t="s">
        <v>4008</v>
      </c>
      <c r="E5140" s="26" t="s">
        <v>8052</v>
      </c>
    </row>
    <row r="5141" ht="30" spans="1:5">
      <c r="A5141" s="26">
        <v>36084</v>
      </c>
      <c r="B5141" s="25" t="s">
        <v>12997</v>
      </c>
      <c r="C5141" s="26" t="s">
        <v>4111</v>
      </c>
      <c r="D5141" s="26" t="s">
        <v>4008</v>
      </c>
      <c r="E5141" s="26" t="s">
        <v>11491</v>
      </c>
    </row>
    <row r="5142" ht="30" spans="1:5">
      <c r="A5142" s="26">
        <v>36373</v>
      </c>
      <c r="B5142" s="25" t="s">
        <v>12998</v>
      </c>
      <c r="C5142" s="26" t="s">
        <v>4111</v>
      </c>
      <c r="D5142" s="26" t="s">
        <v>4008</v>
      </c>
      <c r="E5142" s="26" t="s">
        <v>7830</v>
      </c>
    </row>
    <row r="5143" ht="30" spans="1:5">
      <c r="A5143" s="26">
        <v>36377</v>
      </c>
      <c r="B5143" s="25" t="s">
        <v>12999</v>
      </c>
      <c r="C5143" s="26" t="s">
        <v>4111</v>
      </c>
      <c r="D5143" s="26" t="s">
        <v>4008</v>
      </c>
      <c r="E5143" s="26" t="s">
        <v>13000</v>
      </c>
    </row>
    <row r="5144" ht="30" spans="1:5">
      <c r="A5144" s="26">
        <v>36375</v>
      </c>
      <c r="B5144" s="25" t="s">
        <v>13001</v>
      </c>
      <c r="C5144" s="26" t="s">
        <v>4111</v>
      </c>
      <c r="D5144" s="26" t="s">
        <v>4008</v>
      </c>
      <c r="E5144" s="26" t="s">
        <v>6341</v>
      </c>
    </row>
    <row r="5145" ht="30" spans="1:5">
      <c r="A5145" s="26">
        <v>36376</v>
      </c>
      <c r="B5145" s="25" t="s">
        <v>13002</v>
      </c>
      <c r="C5145" s="26" t="s">
        <v>4111</v>
      </c>
      <c r="D5145" s="26" t="s">
        <v>4008</v>
      </c>
      <c r="E5145" s="26" t="s">
        <v>6294</v>
      </c>
    </row>
    <row r="5146" ht="30" spans="1:5">
      <c r="A5146" s="26">
        <v>36380</v>
      </c>
      <c r="B5146" s="25" t="s">
        <v>13003</v>
      </c>
      <c r="C5146" s="26" t="s">
        <v>4111</v>
      </c>
      <c r="D5146" s="26" t="s">
        <v>4008</v>
      </c>
      <c r="E5146" s="26" t="s">
        <v>13004</v>
      </c>
    </row>
    <row r="5147" ht="30" spans="1:5">
      <c r="A5147" s="26">
        <v>36378</v>
      </c>
      <c r="B5147" s="25" t="s">
        <v>13005</v>
      </c>
      <c r="C5147" s="26" t="s">
        <v>4111</v>
      </c>
      <c r="D5147" s="26" t="s">
        <v>4008</v>
      </c>
      <c r="E5147" s="26" t="s">
        <v>6322</v>
      </c>
    </row>
    <row r="5148" ht="30" spans="1:5">
      <c r="A5148" s="26">
        <v>36379</v>
      </c>
      <c r="B5148" s="25" t="s">
        <v>13006</v>
      </c>
      <c r="C5148" s="26" t="s">
        <v>4111</v>
      </c>
      <c r="D5148" s="26" t="s">
        <v>4008</v>
      </c>
      <c r="E5148" s="26" t="s">
        <v>13007</v>
      </c>
    </row>
    <row r="5149" spans="1:5">
      <c r="A5149" s="26">
        <v>9859</v>
      </c>
      <c r="B5149" s="25" t="s">
        <v>13008</v>
      </c>
      <c r="C5149" s="26" t="s">
        <v>4111</v>
      </c>
      <c r="D5149" s="26" t="s">
        <v>4008</v>
      </c>
      <c r="E5149" s="26" t="s">
        <v>8595</v>
      </c>
    </row>
    <row r="5150" ht="30" spans="1:5">
      <c r="A5150" s="26">
        <v>9838</v>
      </c>
      <c r="B5150" s="25" t="s">
        <v>13009</v>
      </c>
      <c r="C5150" s="26" t="s">
        <v>4111</v>
      </c>
      <c r="D5150" s="26" t="s">
        <v>3998</v>
      </c>
      <c r="E5150" s="26" t="s">
        <v>11488</v>
      </c>
    </row>
    <row r="5151" ht="30" spans="1:5">
      <c r="A5151" s="26">
        <v>9837</v>
      </c>
      <c r="B5151" s="25" t="s">
        <v>13010</v>
      </c>
      <c r="C5151" s="26" t="s">
        <v>4111</v>
      </c>
      <c r="D5151" s="26" t="s">
        <v>3998</v>
      </c>
      <c r="E5151" s="26" t="s">
        <v>13011</v>
      </c>
    </row>
    <row r="5152" ht="45" spans="1:5">
      <c r="A5152" s="26">
        <v>9833</v>
      </c>
      <c r="B5152" s="25" t="s">
        <v>13012</v>
      </c>
      <c r="C5152" s="26" t="s">
        <v>4111</v>
      </c>
      <c r="D5152" s="26" t="s">
        <v>4008</v>
      </c>
      <c r="E5152" s="26" t="s">
        <v>9306</v>
      </c>
    </row>
    <row r="5153" ht="45" spans="1:5">
      <c r="A5153" s="26">
        <v>9830</v>
      </c>
      <c r="B5153" s="25" t="s">
        <v>13013</v>
      </c>
      <c r="C5153" s="26" t="s">
        <v>4111</v>
      </c>
      <c r="D5153" s="26" t="s">
        <v>4008</v>
      </c>
      <c r="E5153" s="26" t="s">
        <v>12921</v>
      </c>
    </row>
    <row r="5154" ht="45" spans="1:5">
      <c r="A5154" s="26">
        <v>9834</v>
      </c>
      <c r="B5154" s="25" t="s">
        <v>13014</v>
      </c>
      <c r="C5154" s="26" t="s">
        <v>4111</v>
      </c>
      <c r="D5154" s="26" t="s">
        <v>4008</v>
      </c>
      <c r="E5154" s="26" t="s">
        <v>9622</v>
      </c>
    </row>
    <row r="5155" ht="30" spans="1:5">
      <c r="A5155" s="26">
        <v>9863</v>
      </c>
      <c r="B5155" s="25" t="s">
        <v>13015</v>
      </c>
      <c r="C5155" s="26" t="s">
        <v>4111</v>
      </c>
      <c r="D5155" s="26" t="s">
        <v>4008</v>
      </c>
      <c r="E5155" s="26" t="s">
        <v>13016</v>
      </c>
    </row>
    <row r="5156" ht="30" spans="1:5">
      <c r="A5156" s="26">
        <v>9860</v>
      </c>
      <c r="B5156" s="25" t="s">
        <v>13017</v>
      </c>
      <c r="C5156" s="26" t="s">
        <v>4111</v>
      </c>
      <c r="D5156" s="26" t="s">
        <v>4008</v>
      </c>
      <c r="E5156" s="26" t="s">
        <v>13018</v>
      </c>
    </row>
    <row r="5157" ht="30" spans="1:5">
      <c r="A5157" s="26">
        <v>9862</v>
      </c>
      <c r="B5157" s="25" t="s">
        <v>13019</v>
      </c>
      <c r="C5157" s="26" t="s">
        <v>4111</v>
      </c>
      <c r="D5157" s="26" t="s">
        <v>4008</v>
      </c>
      <c r="E5157" s="26" t="s">
        <v>13020</v>
      </c>
    </row>
    <row r="5158" ht="30" spans="1:5">
      <c r="A5158" s="26">
        <v>9861</v>
      </c>
      <c r="B5158" s="25" t="s">
        <v>13021</v>
      </c>
      <c r="C5158" s="26" t="s">
        <v>4111</v>
      </c>
      <c r="D5158" s="26" t="s">
        <v>4008</v>
      </c>
      <c r="E5158" s="26" t="s">
        <v>13022</v>
      </c>
    </row>
    <row r="5159" spans="1:5">
      <c r="A5159" s="26">
        <v>9856</v>
      </c>
      <c r="B5159" s="25" t="s">
        <v>13023</v>
      </c>
      <c r="C5159" s="26" t="s">
        <v>4111</v>
      </c>
      <c r="D5159" s="26" t="s">
        <v>4008</v>
      </c>
      <c r="E5159" s="26" t="s">
        <v>6085</v>
      </c>
    </row>
    <row r="5160" spans="1:5">
      <c r="A5160" s="26">
        <v>9866</v>
      </c>
      <c r="B5160" s="25" t="s">
        <v>13024</v>
      </c>
      <c r="C5160" s="26" t="s">
        <v>4111</v>
      </c>
      <c r="D5160" s="26" t="s">
        <v>4008</v>
      </c>
      <c r="E5160" s="26" t="s">
        <v>6691</v>
      </c>
    </row>
    <row r="5161" spans="1:5">
      <c r="A5161" s="26">
        <v>9857</v>
      </c>
      <c r="B5161" s="25" t="s">
        <v>13025</v>
      </c>
      <c r="C5161" s="26" t="s">
        <v>4111</v>
      </c>
      <c r="D5161" s="26" t="s">
        <v>4008</v>
      </c>
      <c r="E5161" s="26" t="s">
        <v>9037</v>
      </c>
    </row>
    <row r="5162" spans="1:5">
      <c r="A5162" s="26">
        <v>9864</v>
      </c>
      <c r="B5162" s="25" t="s">
        <v>13026</v>
      </c>
      <c r="C5162" s="26" t="s">
        <v>4111</v>
      </c>
      <c r="D5162" s="26" t="s">
        <v>4008</v>
      </c>
      <c r="E5162" s="26" t="s">
        <v>13027</v>
      </c>
    </row>
    <row r="5163" spans="1:5">
      <c r="A5163" s="26">
        <v>9865</v>
      </c>
      <c r="B5163" s="25" t="s">
        <v>13028</v>
      </c>
      <c r="C5163" s="26" t="s">
        <v>4111</v>
      </c>
      <c r="D5163" s="26" t="s">
        <v>4008</v>
      </c>
      <c r="E5163" s="26" t="s">
        <v>13029</v>
      </c>
    </row>
    <row r="5164" spans="1:5">
      <c r="A5164" s="26">
        <v>9858</v>
      </c>
      <c r="B5164" s="25" t="s">
        <v>13030</v>
      </c>
      <c r="C5164" s="26" t="s">
        <v>4111</v>
      </c>
      <c r="D5164" s="26" t="s">
        <v>4008</v>
      </c>
      <c r="E5164" s="26" t="s">
        <v>13031</v>
      </c>
    </row>
    <row r="5165" ht="30" spans="1:5">
      <c r="A5165" s="26">
        <v>9841</v>
      </c>
      <c r="B5165" s="25" t="s">
        <v>13032</v>
      </c>
      <c r="C5165" s="26" t="s">
        <v>4111</v>
      </c>
      <c r="D5165" s="26" t="s">
        <v>3998</v>
      </c>
      <c r="E5165" s="26" t="s">
        <v>13033</v>
      </c>
    </row>
    <row r="5166" ht="30" spans="1:5">
      <c r="A5166" s="26">
        <v>9840</v>
      </c>
      <c r="B5166" s="25" t="s">
        <v>13034</v>
      </c>
      <c r="C5166" s="26" t="s">
        <v>4111</v>
      </c>
      <c r="D5166" s="26" t="s">
        <v>3998</v>
      </c>
      <c r="E5166" s="26" t="s">
        <v>10657</v>
      </c>
    </row>
    <row r="5167" ht="30" spans="1:5">
      <c r="A5167" s="26">
        <v>20067</v>
      </c>
      <c r="B5167" s="25" t="s">
        <v>13035</v>
      </c>
      <c r="C5167" s="26" t="s">
        <v>4111</v>
      </c>
      <c r="D5167" s="26" t="s">
        <v>3998</v>
      </c>
      <c r="E5167" s="26" t="s">
        <v>10725</v>
      </c>
    </row>
    <row r="5168" ht="30" spans="1:5">
      <c r="A5168" s="26">
        <v>20068</v>
      </c>
      <c r="B5168" s="25" t="s">
        <v>13036</v>
      </c>
      <c r="C5168" s="26" t="s">
        <v>4111</v>
      </c>
      <c r="D5168" s="26" t="s">
        <v>3998</v>
      </c>
      <c r="E5168" s="26" t="s">
        <v>4238</v>
      </c>
    </row>
    <row r="5169" ht="30" spans="1:5">
      <c r="A5169" s="26">
        <v>9839</v>
      </c>
      <c r="B5169" s="25" t="s">
        <v>13037</v>
      </c>
      <c r="C5169" s="26" t="s">
        <v>4111</v>
      </c>
      <c r="D5169" s="26" t="s">
        <v>3998</v>
      </c>
      <c r="E5169" s="26" t="s">
        <v>13038</v>
      </c>
    </row>
    <row r="5170" ht="30" spans="1:5">
      <c r="A5170" s="26">
        <v>9870</v>
      </c>
      <c r="B5170" s="25" t="s">
        <v>13039</v>
      </c>
      <c r="C5170" s="26" t="s">
        <v>4111</v>
      </c>
      <c r="D5170" s="26" t="s">
        <v>3998</v>
      </c>
      <c r="E5170" s="26" t="s">
        <v>13040</v>
      </c>
    </row>
    <row r="5171" ht="30" spans="1:5">
      <c r="A5171" s="26">
        <v>9867</v>
      </c>
      <c r="B5171" s="25" t="s">
        <v>13041</v>
      </c>
      <c r="C5171" s="26" t="s">
        <v>4111</v>
      </c>
      <c r="D5171" s="26" t="s">
        <v>4019</v>
      </c>
      <c r="E5171" s="26" t="s">
        <v>13042</v>
      </c>
    </row>
    <row r="5172" ht="30" spans="1:5">
      <c r="A5172" s="26">
        <v>9868</v>
      </c>
      <c r="B5172" s="25" t="s">
        <v>13043</v>
      </c>
      <c r="C5172" s="26" t="s">
        <v>4111</v>
      </c>
      <c r="D5172" s="26" t="s">
        <v>3998</v>
      </c>
      <c r="E5172" s="26" t="s">
        <v>8024</v>
      </c>
    </row>
    <row r="5173" ht="30" spans="1:5">
      <c r="A5173" s="26">
        <v>9869</v>
      </c>
      <c r="B5173" s="25" t="s">
        <v>13044</v>
      </c>
      <c r="C5173" s="26" t="s">
        <v>4111</v>
      </c>
      <c r="D5173" s="26" t="s">
        <v>3998</v>
      </c>
      <c r="E5173" s="26" t="s">
        <v>13045</v>
      </c>
    </row>
    <row r="5174" ht="30" spans="1:5">
      <c r="A5174" s="26">
        <v>9874</v>
      </c>
      <c r="B5174" s="25" t="s">
        <v>13046</v>
      </c>
      <c r="C5174" s="26" t="s">
        <v>4111</v>
      </c>
      <c r="D5174" s="26" t="s">
        <v>3998</v>
      </c>
      <c r="E5174" s="26" t="s">
        <v>5374</v>
      </c>
    </row>
    <row r="5175" ht="30" spans="1:5">
      <c r="A5175" s="26">
        <v>9875</v>
      </c>
      <c r="B5175" s="25" t="s">
        <v>13047</v>
      </c>
      <c r="C5175" s="26" t="s">
        <v>4111</v>
      </c>
      <c r="D5175" s="26" t="s">
        <v>3998</v>
      </c>
      <c r="E5175" s="26" t="s">
        <v>13048</v>
      </c>
    </row>
    <row r="5176" ht="30" spans="1:5">
      <c r="A5176" s="26">
        <v>9873</v>
      </c>
      <c r="B5176" s="25" t="s">
        <v>13049</v>
      </c>
      <c r="C5176" s="26" t="s">
        <v>4111</v>
      </c>
      <c r="D5176" s="26" t="s">
        <v>3998</v>
      </c>
      <c r="E5176" s="26" t="s">
        <v>13050</v>
      </c>
    </row>
    <row r="5177" ht="30" spans="1:5">
      <c r="A5177" s="26">
        <v>9871</v>
      </c>
      <c r="B5177" s="25" t="s">
        <v>13051</v>
      </c>
      <c r="C5177" s="26" t="s">
        <v>4111</v>
      </c>
      <c r="D5177" s="26" t="s">
        <v>3998</v>
      </c>
      <c r="E5177" s="26" t="s">
        <v>11259</v>
      </c>
    </row>
    <row r="5178" ht="30" spans="1:5">
      <c r="A5178" s="26">
        <v>9872</v>
      </c>
      <c r="B5178" s="25" t="s">
        <v>13052</v>
      </c>
      <c r="C5178" s="26" t="s">
        <v>4111</v>
      </c>
      <c r="D5178" s="26" t="s">
        <v>3998</v>
      </c>
      <c r="E5178" s="26" t="s">
        <v>13053</v>
      </c>
    </row>
    <row r="5179" ht="30" spans="1:5">
      <c r="A5179" s="26">
        <v>7667</v>
      </c>
      <c r="B5179" s="25" t="s">
        <v>13054</v>
      </c>
      <c r="C5179" s="26" t="s">
        <v>4111</v>
      </c>
      <c r="D5179" s="26" t="s">
        <v>3998</v>
      </c>
      <c r="E5179" s="26" t="s">
        <v>13055</v>
      </c>
    </row>
    <row r="5180" spans="1:5">
      <c r="A5180" s="26">
        <v>7660</v>
      </c>
      <c r="B5180" s="25" t="s">
        <v>13056</v>
      </c>
      <c r="C5180" s="26" t="s">
        <v>4111</v>
      </c>
      <c r="D5180" s="26" t="s">
        <v>3998</v>
      </c>
      <c r="E5180" s="26" t="s">
        <v>13057</v>
      </c>
    </row>
    <row r="5181" spans="1:5">
      <c r="A5181" s="26">
        <v>7676</v>
      </c>
      <c r="B5181" s="25" t="s">
        <v>13058</v>
      </c>
      <c r="C5181" s="26" t="s">
        <v>4111</v>
      </c>
      <c r="D5181" s="26" t="s">
        <v>3998</v>
      </c>
      <c r="E5181" s="26" t="s">
        <v>13059</v>
      </c>
    </row>
    <row r="5182" ht="30" spans="1:5">
      <c r="A5182" s="26">
        <v>12426</v>
      </c>
      <c r="B5182" s="25" t="s">
        <v>13060</v>
      </c>
      <c r="C5182" s="26" t="s">
        <v>3997</v>
      </c>
      <c r="D5182" s="26" t="s">
        <v>3998</v>
      </c>
      <c r="E5182" s="26" t="s">
        <v>13061</v>
      </c>
    </row>
    <row r="5183" ht="30" spans="1:5">
      <c r="A5183" s="26">
        <v>12425</v>
      </c>
      <c r="B5183" s="25" t="s">
        <v>13062</v>
      </c>
      <c r="C5183" s="26" t="s">
        <v>3997</v>
      </c>
      <c r="D5183" s="26" t="s">
        <v>3998</v>
      </c>
      <c r="E5183" s="26" t="s">
        <v>13063</v>
      </c>
    </row>
    <row r="5184" ht="30" spans="1:5">
      <c r="A5184" s="26">
        <v>12427</v>
      </c>
      <c r="B5184" s="25" t="s">
        <v>13064</v>
      </c>
      <c r="C5184" s="26" t="s">
        <v>3997</v>
      </c>
      <c r="D5184" s="26" t="s">
        <v>3998</v>
      </c>
      <c r="E5184" s="26" t="s">
        <v>13065</v>
      </c>
    </row>
    <row r="5185" ht="30" spans="1:5">
      <c r="A5185" s="26">
        <v>12428</v>
      </c>
      <c r="B5185" s="25" t="s">
        <v>13066</v>
      </c>
      <c r="C5185" s="26" t="s">
        <v>3997</v>
      </c>
      <c r="D5185" s="26" t="s">
        <v>3998</v>
      </c>
      <c r="E5185" s="26" t="s">
        <v>13067</v>
      </c>
    </row>
    <row r="5186" ht="30" spans="1:5">
      <c r="A5186" s="26">
        <v>12430</v>
      </c>
      <c r="B5186" s="25" t="s">
        <v>13068</v>
      </c>
      <c r="C5186" s="26" t="s">
        <v>3997</v>
      </c>
      <c r="D5186" s="26" t="s">
        <v>3998</v>
      </c>
      <c r="E5186" s="26" t="s">
        <v>8073</v>
      </c>
    </row>
    <row r="5187" ht="30" spans="1:5">
      <c r="A5187" s="26">
        <v>12429</v>
      </c>
      <c r="B5187" s="25" t="s">
        <v>13069</v>
      </c>
      <c r="C5187" s="26" t="s">
        <v>3997</v>
      </c>
      <c r="D5187" s="26" t="s">
        <v>3998</v>
      </c>
      <c r="E5187" s="26" t="s">
        <v>13070</v>
      </c>
    </row>
    <row r="5188" ht="30" spans="1:5">
      <c r="A5188" s="26">
        <v>12431</v>
      </c>
      <c r="B5188" s="25" t="s">
        <v>13071</v>
      </c>
      <c r="C5188" s="26" t="s">
        <v>3997</v>
      </c>
      <c r="D5188" s="26" t="s">
        <v>3998</v>
      </c>
      <c r="E5188" s="26" t="s">
        <v>13072</v>
      </c>
    </row>
    <row r="5189" ht="30" spans="1:5">
      <c r="A5189" s="26">
        <v>12432</v>
      </c>
      <c r="B5189" s="25" t="s">
        <v>13073</v>
      </c>
      <c r="C5189" s="26" t="s">
        <v>3997</v>
      </c>
      <c r="D5189" s="26" t="s">
        <v>3998</v>
      </c>
      <c r="E5189" s="26" t="s">
        <v>13074</v>
      </c>
    </row>
    <row r="5190" ht="30" spans="1:5">
      <c r="A5190" s="26">
        <v>12434</v>
      </c>
      <c r="B5190" s="25" t="s">
        <v>13075</v>
      </c>
      <c r="C5190" s="26" t="s">
        <v>3997</v>
      </c>
      <c r="D5190" s="26" t="s">
        <v>3998</v>
      </c>
      <c r="E5190" s="26" t="s">
        <v>13076</v>
      </c>
    </row>
    <row r="5191" ht="30" spans="1:5">
      <c r="A5191" s="26">
        <v>12433</v>
      </c>
      <c r="B5191" s="25" t="s">
        <v>13077</v>
      </c>
      <c r="C5191" s="26" t="s">
        <v>3997</v>
      </c>
      <c r="D5191" s="26" t="s">
        <v>3998</v>
      </c>
      <c r="E5191" s="26" t="s">
        <v>13078</v>
      </c>
    </row>
    <row r="5192" ht="30" spans="1:5">
      <c r="A5192" s="26">
        <v>12435</v>
      </c>
      <c r="B5192" s="25" t="s">
        <v>13079</v>
      </c>
      <c r="C5192" s="26" t="s">
        <v>3997</v>
      </c>
      <c r="D5192" s="26" t="s">
        <v>3998</v>
      </c>
      <c r="E5192" s="26" t="s">
        <v>13080</v>
      </c>
    </row>
    <row r="5193" ht="30" spans="1:5">
      <c r="A5193" s="26">
        <v>12437</v>
      </c>
      <c r="B5193" s="25" t="s">
        <v>13081</v>
      </c>
      <c r="C5193" s="26" t="s">
        <v>3997</v>
      </c>
      <c r="D5193" s="26" t="s">
        <v>3998</v>
      </c>
      <c r="E5193" s="26" t="s">
        <v>13082</v>
      </c>
    </row>
    <row r="5194" ht="30" spans="1:5">
      <c r="A5194" s="26">
        <v>12439</v>
      </c>
      <c r="B5194" s="25" t="s">
        <v>13083</v>
      </c>
      <c r="C5194" s="26" t="s">
        <v>3997</v>
      </c>
      <c r="D5194" s="26" t="s">
        <v>3998</v>
      </c>
      <c r="E5194" s="26" t="s">
        <v>13084</v>
      </c>
    </row>
    <row r="5195" ht="30" spans="1:5">
      <c r="A5195" s="26">
        <v>12438</v>
      </c>
      <c r="B5195" s="25" t="s">
        <v>13085</v>
      </c>
      <c r="C5195" s="26" t="s">
        <v>3997</v>
      </c>
      <c r="D5195" s="26" t="s">
        <v>3998</v>
      </c>
      <c r="E5195" s="26" t="s">
        <v>13086</v>
      </c>
    </row>
    <row r="5196" ht="30" spans="1:5">
      <c r="A5196" s="26">
        <v>12436</v>
      </c>
      <c r="B5196" s="25" t="s">
        <v>13087</v>
      </c>
      <c r="C5196" s="26" t="s">
        <v>3997</v>
      </c>
      <c r="D5196" s="26" t="s">
        <v>3998</v>
      </c>
      <c r="E5196" s="26" t="s">
        <v>13088</v>
      </c>
    </row>
    <row r="5197" ht="30" spans="1:5">
      <c r="A5197" s="26">
        <v>36357</v>
      </c>
      <c r="B5197" s="25" t="s">
        <v>13089</v>
      </c>
      <c r="C5197" s="26" t="s">
        <v>3997</v>
      </c>
      <c r="D5197" s="26" t="s">
        <v>4008</v>
      </c>
      <c r="E5197" s="26" t="s">
        <v>13090</v>
      </c>
    </row>
    <row r="5198" ht="30" spans="1:5">
      <c r="A5198" s="26">
        <v>12424</v>
      </c>
      <c r="B5198" s="25" t="s">
        <v>13091</v>
      </c>
      <c r="C5198" s="26" t="s">
        <v>3997</v>
      </c>
      <c r="D5198" s="26" t="s">
        <v>3998</v>
      </c>
      <c r="E5198" s="26" t="s">
        <v>13092</v>
      </c>
    </row>
    <row r="5199" ht="30" spans="1:5">
      <c r="A5199" s="26">
        <v>12440</v>
      </c>
      <c r="B5199" s="25" t="s">
        <v>13093</v>
      </c>
      <c r="C5199" s="26" t="s">
        <v>3997</v>
      </c>
      <c r="D5199" s="26" t="s">
        <v>3998</v>
      </c>
      <c r="E5199" s="26" t="s">
        <v>13094</v>
      </c>
    </row>
    <row r="5200" ht="30" spans="1:5">
      <c r="A5200" s="26">
        <v>9884</v>
      </c>
      <c r="B5200" s="25" t="s">
        <v>13095</v>
      </c>
      <c r="C5200" s="26" t="s">
        <v>3997</v>
      </c>
      <c r="D5200" s="26" t="s">
        <v>3998</v>
      </c>
      <c r="E5200" s="26" t="s">
        <v>13096</v>
      </c>
    </row>
    <row r="5201" ht="30" spans="1:5">
      <c r="A5201" s="26">
        <v>9888</v>
      </c>
      <c r="B5201" s="25" t="s">
        <v>13097</v>
      </c>
      <c r="C5201" s="26" t="s">
        <v>3997</v>
      </c>
      <c r="D5201" s="26" t="s">
        <v>3998</v>
      </c>
      <c r="E5201" s="26" t="s">
        <v>13098</v>
      </c>
    </row>
    <row r="5202" ht="30" spans="1:5">
      <c r="A5202" s="26">
        <v>9883</v>
      </c>
      <c r="B5202" s="25" t="s">
        <v>13099</v>
      </c>
      <c r="C5202" s="26" t="s">
        <v>3997</v>
      </c>
      <c r="D5202" s="26" t="s">
        <v>3998</v>
      </c>
      <c r="E5202" s="26" t="s">
        <v>6706</v>
      </c>
    </row>
    <row r="5203" ht="30" spans="1:5">
      <c r="A5203" s="26">
        <v>9886</v>
      </c>
      <c r="B5203" s="25" t="s">
        <v>13100</v>
      </c>
      <c r="C5203" s="26" t="s">
        <v>3997</v>
      </c>
      <c r="D5203" s="26" t="s">
        <v>3998</v>
      </c>
      <c r="E5203" s="26" t="s">
        <v>13101</v>
      </c>
    </row>
    <row r="5204" ht="30" spans="1:5">
      <c r="A5204" s="26">
        <v>9889</v>
      </c>
      <c r="B5204" s="25" t="s">
        <v>13102</v>
      </c>
      <c r="C5204" s="26" t="s">
        <v>3997</v>
      </c>
      <c r="D5204" s="26" t="s">
        <v>3998</v>
      </c>
      <c r="E5204" s="26" t="s">
        <v>13103</v>
      </c>
    </row>
    <row r="5205" ht="30" spans="1:5">
      <c r="A5205" s="26">
        <v>9887</v>
      </c>
      <c r="B5205" s="25" t="s">
        <v>13104</v>
      </c>
      <c r="C5205" s="26" t="s">
        <v>3997</v>
      </c>
      <c r="D5205" s="26" t="s">
        <v>3998</v>
      </c>
      <c r="E5205" s="26" t="s">
        <v>13105</v>
      </c>
    </row>
    <row r="5206" ht="30" spans="1:5">
      <c r="A5206" s="26">
        <v>9885</v>
      </c>
      <c r="B5206" s="25" t="s">
        <v>13106</v>
      </c>
      <c r="C5206" s="26" t="s">
        <v>3997</v>
      </c>
      <c r="D5206" s="26" t="s">
        <v>3998</v>
      </c>
      <c r="E5206" s="26" t="s">
        <v>5438</v>
      </c>
    </row>
    <row r="5207" ht="30" spans="1:5">
      <c r="A5207" s="26">
        <v>9890</v>
      </c>
      <c r="B5207" s="25" t="s">
        <v>13107</v>
      </c>
      <c r="C5207" s="26" t="s">
        <v>3997</v>
      </c>
      <c r="D5207" s="26" t="s">
        <v>3998</v>
      </c>
      <c r="E5207" s="26" t="s">
        <v>13108</v>
      </c>
    </row>
    <row r="5208" ht="30" spans="1:5">
      <c r="A5208" s="26">
        <v>9891</v>
      </c>
      <c r="B5208" s="25" t="s">
        <v>13109</v>
      </c>
      <c r="C5208" s="26" t="s">
        <v>3997</v>
      </c>
      <c r="D5208" s="26" t="s">
        <v>3998</v>
      </c>
      <c r="E5208" s="26" t="s">
        <v>13110</v>
      </c>
    </row>
    <row r="5209" ht="45" spans="1:5">
      <c r="A5209" s="26">
        <v>39292</v>
      </c>
      <c r="B5209" s="25" t="s">
        <v>13111</v>
      </c>
      <c r="C5209" s="26" t="s">
        <v>3997</v>
      </c>
      <c r="D5209" s="26" t="s">
        <v>4008</v>
      </c>
      <c r="E5209" s="26" t="s">
        <v>6650</v>
      </c>
    </row>
    <row r="5210" ht="45" spans="1:5">
      <c r="A5210" s="26">
        <v>39293</v>
      </c>
      <c r="B5210" s="25" t="s">
        <v>13112</v>
      </c>
      <c r="C5210" s="26" t="s">
        <v>3997</v>
      </c>
      <c r="D5210" s="26" t="s">
        <v>4008</v>
      </c>
      <c r="E5210" s="26" t="s">
        <v>5282</v>
      </c>
    </row>
    <row r="5211" ht="45" spans="1:5">
      <c r="A5211" s="26">
        <v>39294</v>
      </c>
      <c r="B5211" s="25" t="s">
        <v>13113</v>
      </c>
      <c r="C5211" s="26" t="s">
        <v>3997</v>
      </c>
      <c r="D5211" s="26" t="s">
        <v>4008</v>
      </c>
      <c r="E5211" s="26" t="s">
        <v>5282</v>
      </c>
    </row>
    <row r="5212" ht="45" spans="1:5">
      <c r="A5212" s="26">
        <v>39295</v>
      </c>
      <c r="B5212" s="25" t="s">
        <v>13114</v>
      </c>
      <c r="C5212" s="26" t="s">
        <v>3997</v>
      </c>
      <c r="D5212" s="26" t="s">
        <v>4008</v>
      </c>
      <c r="E5212" s="26" t="s">
        <v>13115</v>
      </c>
    </row>
    <row r="5213" ht="30" spans="1:5">
      <c r="A5213" s="26">
        <v>36313</v>
      </c>
      <c r="B5213" s="25" t="s">
        <v>13116</v>
      </c>
      <c r="C5213" s="26" t="s">
        <v>3997</v>
      </c>
      <c r="D5213" s="26" t="s">
        <v>4008</v>
      </c>
      <c r="E5213" s="26" t="s">
        <v>13117</v>
      </c>
    </row>
    <row r="5214" ht="30" spans="1:5">
      <c r="A5214" s="26">
        <v>36316</v>
      </c>
      <c r="B5214" s="25" t="s">
        <v>13118</v>
      </c>
      <c r="C5214" s="26" t="s">
        <v>3997</v>
      </c>
      <c r="D5214" s="26" t="s">
        <v>4008</v>
      </c>
      <c r="E5214" s="26" t="s">
        <v>13119</v>
      </c>
    </row>
    <row r="5215" ht="30" spans="1:5">
      <c r="A5215" s="26">
        <v>64</v>
      </c>
      <c r="B5215" s="25" t="s">
        <v>13120</v>
      </c>
      <c r="C5215" s="26" t="s">
        <v>3997</v>
      </c>
      <c r="D5215" s="26" t="s">
        <v>4008</v>
      </c>
      <c r="E5215" s="26" t="s">
        <v>10530</v>
      </c>
    </row>
    <row r="5216" ht="30" spans="1:5">
      <c r="A5216" s="26">
        <v>37423</v>
      </c>
      <c r="B5216" s="25" t="s">
        <v>13121</v>
      </c>
      <c r="C5216" s="26" t="s">
        <v>3997</v>
      </c>
      <c r="D5216" s="26" t="s">
        <v>4008</v>
      </c>
      <c r="E5216" s="26" t="s">
        <v>13122</v>
      </c>
    </row>
    <row r="5217" ht="30" spans="1:5">
      <c r="A5217" s="26">
        <v>39296</v>
      </c>
      <c r="B5217" s="25" t="s">
        <v>13123</v>
      </c>
      <c r="C5217" s="26" t="s">
        <v>3997</v>
      </c>
      <c r="D5217" s="26" t="s">
        <v>4008</v>
      </c>
      <c r="E5217" s="26" t="s">
        <v>11422</v>
      </c>
    </row>
    <row r="5218" ht="30" spans="1:5">
      <c r="A5218" s="26">
        <v>39297</v>
      </c>
      <c r="B5218" s="25" t="s">
        <v>13124</v>
      </c>
      <c r="C5218" s="26" t="s">
        <v>3997</v>
      </c>
      <c r="D5218" s="26" t="s">
        <v>4008</v>
      </c>
      <c r="E5218" s="26" t="s">
        <v>11886</v>
      </c>
    </row>
    <row r="5219" ht="30" spans="1:5">
      <c r="A5219" s="26">
        <v>39298</v>
      </c>
      <c r="B5219" s="25" t="s">
        <v>13125</v>
      </c>
      <c r="C5219" s="26" t="s">
        <v>3997</v>
      </c>
      <c r="D5219" s="26" t="s">
        <v>4008</v>
      </c>
      <c r="E5219" s="26" t="s">
        <v>10983</v>
      </c>
    </row>
    <row r="5220" ht="30" spans="1:5">
      <c r="A5220" s="26">
        <v>39299</v>
      </c>
      <c r="B5220" s="25" t="s">
        <v>13126</v>
      </c>
      <c r="C5220" s="26" t="s">
        <v>3997</v>
      </c>
      <c r="D5220" s="26" t="s">
        <v>4008</v>
      </c>
      <c r="E5220" s="26" t="s">
        <v>13127</v>
      </c>
    </row>
    <row r="5221" ht="30" spans="1:5">
      <c r="A5221" s="26">
        <v>9892</v>
      </c>
      <c r="B5221" s="25" t="s">
        <v>13128</v>
      </c>
      <c r="C5221" s="26" t="s">
        <v>3997</v>
      </c>
      <c r="D5221" s="26" t="s">
        <v>4019</v>
      </c>
      <c r="E5221" s="26" t="s">
        <v>6871</v>
      </c>
    </row>
    <row r="5222" spans="1:5">
      <c r="A5222" s="26">
        <v>9893</v>
      </c>
      <c r="B5222" s="25" t="s">
        <v>13129</v>
      </c>
      <c r="C5222" s="26" t="s">
        <v>3997</v>
      </c>
      <c r="D5222" s="26" t="s">
        <v>3998</v>
      </c>
      <c r="E5222" s="26" t="s">
        <v>13130</v>
      </c>
    </row>
    <row r="5223" ht="30" spans="1:5">
      <c r="A5223" s="26">
        <v>9901</v>
      </c>
      <c r="B5223" s="25" t="s">
        <v>13131</v>
      </c>
      <c r="C5223" s="26" t="s">
        <v>3997</v>
      </c>
      <c r="D5223" s="26" t="s">
        <v>3998</v>
      </c>
      <c r="E5223" s="26" t="s">
        <v>13132</v>
      </c>
    </row>
    <row r="5224" ht="30" spans="1:5">
      <c r="A5224" s="26">
        <v>9896</v>
      </c>
      <c r="B5224" s="25" t="s">
        <v>13133</v>
      </c>
      <c r="C5224" s="26" t="s">
        <v>3997</v>
      </c>
      <c r="D5224" s="26" t="s">
        <v>3998</v>
      </c>
      <c r="E5224" s="26" t="s">
        <v>5288</v>
      </c>
    </row>
    <row r="5225" spans="1:5">
      <c r="A5225" s="26">
        <v>9900</v>
      </c>
      <c r="B5225" s="25" t="s">
        <v>13134</v>
      </c>
      <c r="C5225" s="26" t="s">
        <v>3997</v>
      </c>
      <c r="D5225" s="26" t="s">
        <v>3998</v>
      </c>
      <c r="E5225" s="26" t="s">
        <v>7755</v>
      </c>
    </row>
    <row r="5226" ht="30" spans="1:5">
      <c r="A5226" s="26">
        <v>9898</v>
      </c>
      <c r="B5226" s="25" t="s">
        <v>13135</v>
      </c>
      <c r="C5226" s="26" t="s">
        <v>3997</v>
      </c>
      <c r="D5226" s="26" t="s">
        <v>3998</v>
      </c>
      <c r="E5226" s="26" t="s">
        <v>13136</v>
      </c>
    </row>
    <row r="5227" ht="30" spans="1:5">
      <c r="A5227" s="26">
        <v>9899</v>
      </c>
      <c r="B5227" s="25" t="s">
        <v>13137</v>
      </c>
      <c r="C5227" s="26" t="s">
        <v>3997</v>
      </c>
      <c r="D5227" s="26" t="s">
        <v>3998</v>
      </c>
      <c r="E5227" s="26" t="s">
        <v>8075</v>
      </c>
    </row>
    <row r="5228" spans="1:5">
      <c r="A5228" s="26">
        <v>9902</v>
      </c>
      <c r="B5228" s="25" t="s">
        <v>13138</v>
      </c>
      <c r="C5228" s="26" t="s">
        <v>3997</v>
      </c>
      <c r="D5228" s="26" t="s">
        <v>3998</v>
      </c>
      <c r="E5228" s="26" t="s">
        <v>13139</v>
      </c>
    </row>
    <row r="5229" ht="30" spans="1:5">
      <c r="A5229" s="26">
        <v>9908</v>
      </c>
      <c r="B5229" s="25" t="s">
        <v>13140</v>
      </c>
      <c r="C5229" s="26" t="s">
        <v>3997</v>
      </c>
      <c r="D5229" s="26" t="s">
        <v>3998</v>
      </c>
      <c r="E5229" s="26" t="s">
        <v>13141</v>
      </c>
    </row>
    <row r="5230" ht="30" spans="1:5">
      <c r="A5230" s="26">
        <v>9905</v>
      </c>
      <c r="B5230" s="25" t="s">
        <v>13142</v>
      </c>
      <c r="C5230" s="26" t="s">
        <v>3997</v>
      </c>
      <c r="D5230" s="26" t="s">
        <v>3998</v>
      </c>
      <c r="E5230" s="26" t="s">
        <v>13143</v>
      </c>
    </row>
    <row r="5231" ht="30" spans="1:5">
      <c r="A5231" s="26">
        <v>9906</v>
      </c>
      <c r="B5231" s="25" t="s">
        <v>13144</v>
      </c>
      <c r="C5231" s="26" t="s">
        <v>3997</v>
      </c>
      <c r="D5231" s="26" t="s">
        <v>3998</v>
      </c>
      <c r="E5231" s="26" t="s">
        <v>13145</v>
      </c>
    </row>
    <row r="5232" ht="30" spans="1:5">
      <c r="A5232" s="26">
        <v>9895</v>
      </c>
      <c r="B5232" s="25" t="s">
        <v>13146</v>
      </c>
      <c r="C5232" s="26" t="s">
        <v>3997</v>
      </c>
      <c r="D5232" s="26" t="s">
        <v>3998</v>
      </c>
      <c r="E5232" s="26" t="s">
        <v>6528</v>
      </c>
    </row>
    <row r="5233" ht="30" spans="1:5">
      <c r="A5233" s="26">
        <v>9894</v>
      </c>
      <c r="B5233" s="25" t="s">
        <v>13147</v>
      </c>
      <c r="C5233" s="26" t="s">
        <v>3997</v>
      </c>
      <c r="D5233" s="26" t="s">
        <v>3998</v>
      </c>
      <c r="E5233" s="26" t="s">
        <v>7435</v>
      </c>
    </row>
    <row r="5234" ht="30" spans="1:5">
      <c r="A5234" s="26">
        <v>9897</v>
      </c>
      <c r="B5234" s="25" t="s">
        <v>13148</v>
      </c>
      <c r="C5234" s="26" t="s">
        <v>3997</v>
      </c>
      <c r="D5234" s="26" t="s">
        <v>3998</v>
      </c>
      <c r="E5234" s="26" t="s">
        <v>13149</v>
      </c>
    </row>
    <row r="5235" ht="30" spans="1:5">
      <c r="A5235" s="26">
        <v>9910</v>
      </c>
      <c r="B5235" s="25" t="s">
        <v>13150</v>
      </c>
      <c r="C5235" s="26" t="s">
        <v>3997</v>
      </c>
      <c r="D5235" s="26" t="s">
        <v>3998</v>
      </c>
      <c r="E5235" s="26" t="s">
        <v>13151</v>
      </c>
    </row>
    <row r="5236" ht="30" spans="1:5">
      <c r="A5236" s="26">
        <v>9909</v>
      </c>
      <c r="B5236" s="25" t="s">
        <v>13152</v>
      </c>
      <c r="C5236" s="26" t="s">
        <v>3997</v>
      </c>
      <c r="D5236" s="26" t="s">
        <v>3998</v>
      </c>
      <c r="E5236" s="26" t="s">
        <v>13153</v>
      </c>
    </row>
    <row r="5237" ht="30" spans="1:5">
      <c r="A5237" s="26">
        <v>9907</v>
      </c>
      <c r="B5237" s="25" t="s">
        <v>13154</v>
      </c>
      <c r="C5237" s="26" t="s">
        <v>3997</v>
      </c>
      <c r="D5237" s="26" t="s">
        <v>3998</v>
      </c>
      <c r="E5237" s="26" t="s">
        <v>13155</v>
      </c>
    </row>
    <row r="5238" ht="60" spans="1:5">
      <c r="A5238" s="26">
        <v>20973</v>
      </c>
      <c r="B5238" s="25" t="s">
        <v>13156</v>
      </c>
      <c r="C5238" s="26" t="s">
        <v>3997</v>
      </c>
      <c r="D5238" s="26" t="s">
        <v>4008</v>
      </c>
      <c r="E5238" s="26" t="s">
        <v>13157</v>
      </c>
    </row>
    <row r="5239" ht="60" spans="1:5">
      <c r="A5239" s="26">
        <v>20974</v>
      </c>
      <c r="B5239" s="25" t="s">
        <v>13158</v>
      </c>
      <c r="C5239" s="26" t="s">
        <v>3997</v>
      </c>
      <c r="D5239" s="26" t="s">
        <v>4008</v>
      </c>
      <c r="E5239" s="26" t="s">
        <v>13159</v>
      </c>
    </row>
    <row r="5240" ht="30" spans="1:5">
      <c r="A5240" s="26">
        <v>37989</v>
      </c>
      <c r="B5240" s="25" t="s">
        <v>13160</v>
      </c>
      <c r="C5240" s="26" t="s">
        <v>3997</v>
      </c>
      <c r="D5240" s="26" t="s">
        <v>3998</v>
      </c>
      <c r="E5240" s="26" t="s">
        <v>8606</v>
      </c>
    </row>
    <row r="5241" ht="30" spans="1:5">
      <c r="A5241" s="26">
        <v>37990</v>
      </c>
      <c r="B5241" s="25" t="s">
        <v>13161</v>
      </c>
      <c r="C5241" s="26" t="s">
        <v>3997</v>
      </c>
      <c r="D5241" s="26" t="s">
        <v>3998</v>
      </c>
      <c r="E5241" s="26" t="s">
        <v>4770</v>
      </c>
    </row>
    <row r="5242" ht="30" spans="1:5">
      <c r="A5242" s="26">
        <v>37991</v>
      </c>
      <c r="B5242" s="25" t="s">
        <v>13162</v>
      </c>
      <c r="C5242" s="26" t="s">
        <v>3997</v>
      </c>
      <c r="D5242" s="26" t="s">
        <v>3998</v>
      </c>
      <c r="E5242" s="26" t="s">
        <v>5769</v>
      </c>
    </row>
    <row r="5243" ht="30" spans="1:5">
      <c r="A5243" s="26">
        <v>37992</v>
      </c>
      <c r="B5243" s="25" t="s">
        <v>13163</v>
      </c>
      <c r="C5243" s="26" t="s">
        <v>3997</v>
      </c>
      <c r="D5243" s="26" t="s">
        <v>3998</v>
      </c>
      <c r="E5243" s="26" t="s">
        <v>9142</v>
      </c>
    </row>
    <row r="5244" ht="30" spans="1:5">
      <c r="A5244" s="26">
        <v>37993</v>
      </c>
      <c r="B5244" s="25" t="s">
        <v>13164</v>
      </c>
      <c r="C5244" s="26" t="s">
        <v>3997</v>
      </c>
      <c r="D5244" s="26" t="s">
        <v>3998</v>
      </c>
      <c r="E5244" s="26" t="s">
        <v>13165</v>
      </c>
    </row>
    <row r="5245" ht="30" spans="1:5">
      <c r="A5245" s="26">
        <v>37994</v>
      </c>
      <c r="B5245" s="25" t="s">
        <v>13166</v>
      </c>
      <c r="C5245" s="26" t="s">
        <v>3997</v>
      </c>
      <c r="D5245" s="26" t="s">
        <v>3998</v>
      </c>
      <c r="E5245" s="26" t="s">
        <v>13167</v>
      </c>
    </row>
    <row r="5246" ht="30" spans="1:5">
      <c r="A5246" s="26">
        <v>37995</v>
      </c>
      <c r="B5246" s="25" t="s">
        <v>13168</v>
      </c>
      <c r="C5246" s="26" t="s">
        <v>3997</v>
      </c>
      <c r="D5246" s="26" t="s">
        <v>3998</v>
      </c>
      <c r="E5246" s="26" t="s">
        <v>13169</v>
      </c>
    </row>
    <row r="5247" ht="30" spans="1:5">
      <c r="A5247" s="26">
        <v>37996</v>
      </c>
      <c r="B5247" s="25" t="s">
        <v>13170</v>
      </c>
      <c r="C5247" s="26" t="s">
        <v>3997</v>
      </c>
      <c r="D5247" s="26" t="s">
        <v>3998</v>
      </c>
      <c r="E5247" s="26" t="s">
        <v>13171</v>
      </c>
    </row>
    <row r="5248" ht="30" spans="1:5">
      <c r="A5248" s="26">
        <v>13883</v>
      </c>
      <c r="B5248" s="25" t="s">
        <v>13172</v>
      </c>
      <c r="C5248" s="26" t="s">
        <v>3997</v>
      </c>
      <c r="D5248" s="26" t="s">
        <v>4008</v>
      </c>
      <c r="E5248" s="26" t="s">
        <v>13173</v>
      </c>
    </row>
    <row r="5249" ht="30" spans="1:5">
      <c r="A5249" s="26">
        <v>38604</v>
      </c>
      <c r="B5249" s="25" t="s">
        <v>13174</v>
      </c>
      <c r="C5249" s="26" t="s">
        <v>3997</v>
      </c>
      <c r="D5249" s="26" t="s">
        <v>4008</v>
      </c>
      <c r="E5249" s="26" t="s">
        <v>13175</v>
      </c>
    </row>
    <row r="5250" ht="60" spans="1:5">
      <c r="A5250" s="26">
        <v>10601</v>
      </c>
      <c r="B5250" s="25" t="s">
        <v>13176</v>
      </c>
      <c r="C5250" s="26" t="s">
        <v>3997</v>
      </c>
      <c r="D5250" s="26" t="s">
        <v>4008</v>
      </c>
      <c r="E5250" s="26" t="s">
        <v>13177</v>
      </c>
    </row>
    <row r="5251" ht="30" spans="1:5">
      <c r="A5251" s="26">
        <v>26034</v>
      </c>
      <c r="B5251" s="25" t="s">
        <v>13178</v>
      </c>
      <c r="C5251" s="26" t="s">
        <v>3997</v>
      </c>
      <c r="D5251" s="26" t="s">
        <v>4008</v>
      </c>
      <c r="E5251" s="26" t="s">
        <v>13179</v>
      </c>
    </row>
    <row r="5252" ht="30" spans="1:5">
      <c r="A5252" s="26">
        <v>13894</v>
      </c>
      <c r="B5252" s="25" t="s">
        <v>13180</v>
      </c>
      <c r="C5252" s="26" t="s">
        <v>3997</v>
      </c>
      <c r="D5252" s="26" t="s">
        <v>4008</v>
      </c>
      <c r="E5252" s="26" t="s">
        <v>13181</v>
      </c>
    </row>
    <row r="5253" ht="30" spans="1:5">
      <c r="A5253" s="26">
        <v>13895</v>
      </c>
      <c r="B5253" s="25" t="s">
        <v>13182</v>
      </c>
      <c r="C5253" s="26" t="s">
        <v>3997</v>
      </c>
      <c r="D5253" s="26" t="s">
        <v>4008</v>
      </c>
      <c r="E5253" s="26" t="s">
        <v>13183</v>
      </c>
    </row>
    <row r="5254" ht="30" spans="1:5">
      <c r="A5254" s="26">
        <v>13892</v>
      </c>
      <c r="B5254" s="25" t="s">
        <v>13184</v>
      </c>
      <c r="C5254" s="26" t="s">
        <v>3997</v>
      </c>
      <c r="D5254" s="26" t="s">
        <v>4008</v>
      </c>
      <c r="E5254" s="26" t="s">
        <v>13185</v>
      </c>
    </row>
    <row r="5255" ht="30" spans="1:5">
      <c r="A5255" s="26">
        <v>9914</v>
      </c>
      <c r="B5255" s="25" t="s">
        <v>13186</v>
      </c>
      <c r="C5255" s="26" t="s">
        <v>3997</v>
      </c>
      <c r="D5255" s="26" t="s">
        <v>4008</v>
      </c>
      <c r="E5255" s="26" t="s">
        <v>13187</v>
      </c>
    </row>
    <row r="5256" ht="75" spans="1:5">
      <c r="A5256" s="26">
        <v>36485</v>
      </c>
      <c r="B5256" s="25" t="s">
        <v>13188</v>
      </c>
      <c r="C5256" s="26" t="s">
        <v>3997</v>
      </c>
      <c r="D5256" s="26" t="s">
        <v>4008</v>
      </c>
      <c r="E5256" s="26" t="s">
        <v>13189</v>
      </c>
    </row>
    <row r="5257" ht="45" spans="1:5">
      <c r="A5257" s="26">
        <v>9912</v>
      </c>
      <c r="B5257" s="25" t="s">
        <v>13190</v>
      </c>
      <c r="C5257" s="26" t="s">
        <v>3997</v>
      </c>
      <c r="D5257" s="26" t="s">
        <v>4008</v>
      </c>
      <c r="E5257" s="26" t="s">
        <v>13191</v>
      </c>
    </row>
    <row r="5258" ht="45" spans="1:5">
      <c r="A5258" s="26">
        <v>9921</v>
      </c>
      <c r="B5258" s="25" t="s">
        <v>13192</v>
      </c>
      <c r="C5258" s="26" t="s">
        <v>3997</v>
      </c>
      <c r="D5258" s="26" t="s">
        <v>4008</v>
      </c>
      <c r="E5258" s="26" t="s">
        <v>13193</v>
      </c>
    </row>
    <row r="5259" ht="45" spans="1:5">
      <c r="A5259" s="26">
        <v>21112</v>
      </c>
      <c r="B5259" s="25" t="s">
        <v>13194</v>
      </c>
      <c r="C5259" s="26" t="s">
        <v>3997</v>
      </c>
      <c r="D5259" s="26" t="s">
        <v>3998</v>
      </c>
      <c r="E5259" s="26" t="s">
        <v>13195</v>
      </c>
    </row>
    <row r="5260" ht="30" spans="1:5">
      <c r="A5260" s="26">
        <v>10228</v>
      </c>
      <c r="B5260" s="25" t="s">
        <v>13196</v>
      </c>
      <c r="C5260" s="26" t="s">
        <v>3997</v>
      </c>
      <c r="D5260" s="26" t="s">
        <v>4019</v>
      </c>
      <c r="E5260" s="26" t="s">
        <v>13197</v>
      </c>
    </row>
    <row r="5261" ht="30" spans="1:5">
      <c r="A5261" s="26">
        <v>11781</v>
      </c>
      <c r="B5261" s="25" t="s">
        <v>13198</v>
      </c>
      <c r="C5261" s="26" t="s">
        <v>3997</v>
      </c>
      <c r="D5261" s="26" t="s">
        <v>3998</v>
      </c>
      <c r="E5261" s="26" t="s">
        <v>13199</v>
      </c>
    </row>
    <row r="5262" ht="30" spans="1:5">
      <c r="A5262" s="26">
        <v>11746</v>
      </c>
      <c r="B5262" s="25" t="s">
        <v>13200</v>
      </c>
      <c r="C5262" s="26" t="s">
        <v>3997</v>
      </c>
      <c r="D5262" s="26" t="s">
        <v>3998</v>
      </c>
      <c r="E5262" s="26" t="s">
        <v>13201</v>
      </c>
    </row>
    <row r="5263" ht="30" spans="1:5">
      <c r="A5263" s="26">
        <v>11751</v>
      </c>
      <c r="B5263" s="25" t="s">
        <v>13202</v>
      </c>
      <c r="C5263" s="26" t="s">
        <v>3997</v>
      </c>
      <c r="D5263" s="26" t="s">
        <v>3998</v>
      </c>
      <c r="E5263" s="26" t="s">
        <v>13203</v>
      </c>
    </row>
    <row r="5264" ht="30" spans="1:5">
      <c r="A5264" s="26">
        <v>11750</v>
      </c>
      <c r="B5264" s="25" t="s">
        <v>13204</v>
      </c>
      <c r="C5264" s="26" t="s">
        <v>3997</v>
      </c>
      <c r="D5264" s="26" t="s">
        <v>3998</v>
      </c>
      <c r="E5264" s="26" t="s">
        <v>13205</v>
      </c>
    </row>
    <row r="5265" ht="30" spans="1:5">
      <c r="A5265" s="26">
        <v>11748</v>
      </c>
      <c r="B5265" s="25" t="s">
        <v>13206</v>
      </c>
      <c r="C5265" s="26" t="s">
        <v>3997</v>
      </c>
      <c r="D5265" s="26" t="s">
        <v>3998</v>
      </c>
      <c r="E5265" s="26" t="s">
        <v>13207</v>
      </c>
    </row>
    <row r="5266" ht="30" spans="1:5">
      <c r="A5266" s="26">
        <v>11747</v>
      </c>
      <c r="B5266" s="25" t="s">
        <v>13208</v>
      </c>
      <c r="C5266" s="26" t="s">
        <v>3997</v>
      </c>
      <c r="D5266" s="26" t="s">
        <v>3998</v>
      </c>
      <c r="E5266" s="26" t="s">
        <v>13209</v>
      </c>
    </row>
    <row r="5267" ht="30" spans="1:5">
      <c r="A5267" s="26">
        <v>11749</v>
      </c>
      <c r="B5267" s="25" t="s">
        <v>13210</v>
      </c>
      <c r="C5267" s="26" t="s">
        <v>3997</v>
      </c>
      <c r="D5267" s="26" t="s">
        <v>3998</v>
      </c>
      <c r="E5267" s="26" t="s">
        <v>13211</v>
      </c>
    </row>
    <row r="5268" ht="45" spans="1:5">
      <c r="A5268" s="26">
        <v>10236</v>
      </c>
      <c r="B5268" s="25" t="s">
        <v>13212</v>
      </c>
      <c r="C5268" s="26" t="s">
        <v>3997</v>
      </c>
      <c r="D5268" s="26" t="s">
        <v>3998</v>
      </c>
      <c r="E5268" s="26" t="s">
        <v>13213</v>
      </c>
    </row>
    <row r="5269" ht="45" spans="1:5">
      <c r="A5269" s="26">
        <v>10233</v>
      </c>
      <c r="B5269" s="25" t="s">
        <v>13214</v>
      </c>
      <c r="C5269" s="26" t="s">
        <v>3997</v>
      </c>
      <c r="D5269" s="26" t="s">
        <v>3998</v>
      </c>
      <c r="E5269" s="26" t="s">
        <v>13215</v>
      </c>
    </row>
    <row r="5270" ht="45" spans="1:5">
      <c r="A5270" s="26">
        <v>10234</v>
      </c>
      <c r="B5270" s="25" t="s">
        <v>13216</v>
      </c>
      <c r="C5270" s="26" t="s">
        <v>3997</v>
      </c>
      <c r="D5270" s="26" t="s">
        <v>3998</v>
      </c>
      <c r="E5270" s="26" t="s">
        <v>13217</v>
      </c>
    </row>
    <row r="5271" ht="45" spans="1:5">
      <c r="A5271" s="26">
        <v>10231</v>
      </c>
      <c r="B5271" s="25" t="s">
        <v>13218</v>
      </c>
      <c r="C5271" s="26" t="s">
        <v>3997</v>
      </c>
      <c r="D5271" s="26" t="s">
        <v>3998</v>
      </c>
      <c r="E5271" s="26" t="s">
        <v>13219</v>
      </c>
    </row>
    <row r="5272" ht="45" spans="1:5">
      <c r="A5272" s="26">
        <v>10232</v>
      </c>
      <c r="B5272" s="25" t="s">
        <v>13220</v>
      </c>
      <c r="C5272" s="26" t="s">
        <v>3997</v>
      </c>
      <c r="D5272" s="26" t="s">
        <v>3998</v>
      </c>
      <c r="E5272" s="26" t="s">
        <v>13221</v>
      </c>
    </row>
    <row r="5273" ht="45" spans="1:5">
      <c r="A5273" s="26">
        <v>10229</v>
      </c>
      <c r="B5273" s="25" t="s">
        <v>13222</v>
      </c>
      <c r="C5273" s="26" t="s">
        <v>3997</v>
      </c>
      <c r="D5273" s="26" t="s">
        <v>4019</v>
      </c>
      <c r="E5273" s="26" t="s">
        <v>13223</v>
      </c>
    </row>
    <row r="5274" ht="45" spans="1:5">
      <c r="A5274" s="26">
        <v>10235</v>
      </c>
      <c r="B5274" s="25" t="s">
        <v>13224</v>
      </c>
      <c r="C5274" s="26" t="s">
        <v>3997</v>
      </c>
      <c r="D5274" s="26" t="s">
        <v>3998</v>
      </c>
      <c r="E5274" s="26" t="s">
        <v>13225</v>
      </c>
    </row>
    <row r="5275" ht="45" spans="1:5">
      <c r="A5275" s="26">
        <v>10230</v>
      </c>
      <c r="B5275" s="25" t="s">
        <v>13226</v>
      </c>
      <c r="C5275" s="26" t="s">
        <v>3997</v>
      </c>
      <c r="D5275" s="26" t="s">
        <v>3998</v>
      </c>
      <c r="E5275" s="26" t="s">
        <v>13227</v>
      </c>
    </row>
    <row r="5276" ht="45" spans="1:5">
      <c r="A5276" s="26">
        <v>10409</v>
      </c>
      <c r="B5276" s="25" t="s">
        <v>13228</v>
      </c>
      <c r="C5276" s="26" t="s">
        <v>3997</v>
      </c>
      <c r="D5276" s="26" t="s">
        <v>3998</v>
      </c>
      <c r="E5276" s="26" t="s">
        <v>13229</v>
      </c>
    </row>
    <row r="5277" ht="45" spans="1:5">
      <c r="A5277" s="26">
        <v>10411</v>
      </c>
      <c r="B5277" s="25" t="s">
        <v>13230</v>
      </c>
      <c r="C5277" s="26" t="s">
        <v>3997</v>
      </c>
      <c r="D5277" s="26" t="s">
        <v>3998</v>
      </c>
      <c r="E5277" s="26" t="s">
        <v>13231</v>
      </c>
    </row>
    <row r="5278" ht="45" spans="1:5">
      <c r="A5278" s="26">
        <v>10404</v>
      </c>
      <c r="B5278" s="25" t="s">
        <v>13232</v>
      </c>
      <c r="C5278" s="26" t="s">
        <v>3997</v>
      </c>
      <c r="D5278" s="26" t="s">
        <v>3998</v>
      </c>
      <c r="E5278" s="26" t="s">
        <v>13233</v>
      </c>
    </row>
    <row r="5279" ht="45" spans="1:5">
      <c r="A5279" s="26">
        <v>10410</v>
      </c>
      <c r="B5279" s="25" t="s">
        <v>13234</v>
      </c>
      <c r="C5279" s="26" t="s">
        <v>3997</v>
      </c>
      <c r="D5279" s="26" t="s">
        <v>3998</v>
      </c>
      <c r="E5279" s="26" t="s">
        <v>13235</v>
      </c>
    </row>
    <row r="5280" ht="45" spans="1:5">
      <c r="A5280" s="26">
        <v>10405</v>
      </c>
      <c r="B5280" s="25" t="s">
        <v>13236</v>
      </c>
      <c r="C5280" s="26" t="s">
        <v>3997</v>
      </c>
      <c r="D5280" s="26" t="s">
        <v>3998</v>
      </c>
      <c r="E5280" s="26" t="s">
        <v>13237</v>
      </c>
    </row>
    <row r="5281" ht="45" spans="1:5">
      <c r="A5281" s="26">
        <v>10408</v>
      </c>
      <c r="B5281" s="25" t="s">
        <v>13238</v>
      </c>
      <c r="C5281" s="26" t="s">
        <v>3997</v>
      </c>
      <c r="D5281" s="26" t="s">
        <v>3998</v>
      </c>
      <c r="E5281" s="26" t="s">
        <v>13239</v>
      </c>
    </row>
    <row r="5282" ht="45" spans="1:5">
      <c r="A5282" s="26">
        <v>10412</v>
      </c>
      <c r="B5282" s="25" t="s">
        <v>13240</v>
      </c>
      <c r="C5282" s="26" t="s">
        <v>3997</v>
      </c>
      <c r="D5282" s="26" t="s">
        <v>3998</v>
      </c>
      <c r="E5282" s="26" t="s">
        <v>13241</v>
      </c>
    </row>
    <row r="5283" ht="45" spans="1:5">
      <c r="A5283" s="26">
        <v>10406</v>
      </c>
      <c r="B5283" s="25" t="s">
        <v>13242</v>
      </c>
      <c r="C5283" s="26" t="s">
        <v>3997</v>
      </c>
      <c r="D5283" s="26" t="s">
        <v>3998</v>
      </c>
      <c r="E5283" s="26" t="s">
        <v>13243</v>
      </c>
    </row>
    <row r="5284" ht="45" spans="1:5">
      <c r="A5284" s="26">
        <v>10407</v>
      </c>
      <c r="B5284" s="25" t="s">
        <v>13244</v>
      </c>
      <c r="C5284" s="26" t="s">
        <v>3997</v>
      </c>
      <c r="D5284" s="26" t="s">
        <v>3998</v>
      </c>
      <c r="E5284" s="26" t="s">
        <v>13245</v>
      </c>
    </row>
    <row r="5285" ht="45" spans="1:5">
      <c r="A5285" s="26">
        <v>10416</v>
      </c>
      <c r="B5285" s="25" t="s">
        <v>13246</v>
      </c>
      <c r="C5285" s="26" t="s">
        <v>3997</v>
      </c>
      <c r="D5285" s="26" t="s">
        <v>3998</v>
      </c>
      <c r="E5285" s="26" t="s">
        <v>13247</v>
      </c>
    </row>
    <row r="5286" ht="45" spans="1:5">
      <c r="A5286" s="26">
        <v>10419</v>
      </c>
      <c r="B5286" s="25" t="s">
        <v>13248</v>
      </c>
      <c r="C5286" s="26" t="s">
        <v>3997</v>
      </c>
      <c r="D5286" s="26" t="s">
        <v>3998</v>
      </c>
      <c r="E5286" s="26" t="s">
        <v>13249</v>
      </c>
    </row>
    <row r="5287" ht="45" spans="1:5">
      <c r="A5287" s="26">
        <v>21092</v>
      </c>
      <c r="B5287" s="25" t="s">
        <v>13250</v>
      </c>
      <c r="C5287" s="26" t="s">
        <v>3997</v>
      </c>
      <c r="D5287" s="26" t="s">
        <v>3998</v>
      </c>
      <c r="E5287" s="26" t="s">
        <v>13251</v>
      </c>
    </row>
    <row r="5288" ht="45" spans="1:5">
      <c r="A5288" s="26">
        <v>10418</v>
      </c>
      <c r="B5288" s="25" t="s">
        <v>13252</v>
      </c>
      <c r="C5288" s="26" t="s">
        <v>3997</v>
      </c>
      <c r="D5288" s="26" t="s">
        <v>3998</v>
      </c>
      <c r="E5288" s="26" t="s">
        <v>13253</v>
      </c>
    </row>
    <row r="5289" ht="45" spans="1:5">
      <c r="A5289" s="26">
        <v>12657</v>
      </c>
      <c r="B5289" s="25" t="s">
        <v>13254</v>
      </c>
      <c r="C5289" s="26" t="s">
        <v>3997</v>
      </c>
      <c r="D5289" s="26" t="s">
        <v>3998</v>
      </c>
      <c r="E5289" s="26" t="s">
        <v>13255</v>
      </c>
    </row>
    <row r="5290" ht="45" spans="1:5">
      <c r="A5290" s="26">
        <v>10417</v>
      </c>
      <c r="B5290" s="25" t="s">
        <v>13256</v>
      </c>
      <c r="C5290" s="26" t="s">
        <v>3997</v>
      </c>
      <c r="D5290" s="26" t="s">
        <v>3998</v>
      </c>
      <c r="E5290" s="26" t="s">
        <v>13257</v>
      </c>
    </row>
    <row r="5291" ht="45" spans="1:5">
      <c r="A5291" s="26">
        <v>10413</v>
      </c>
      <c r="B5291" s="25" t="s">
        <v>13258</v>
      </c>
      <c r="C5291" s="26" t="s">
        <v>3997</v>
      </c>
      <c r="D5291" s="26" t="s">
        <v>3998</v>
      </c>
      <c r="E5291" s="26" t="s">
        <v>13259</v>
      </c>
    </row>
    <row r="5292" ht="45" spans="1:5">
      <c r="A5292" s="26">
        <v>10414</v>
      </c>
      <c r="B5292" s="25" t="s">
        <v>13260</v>
      </c>
      <c r="C5292" s="26" t="s">
        <v>3997</v>
      </c>
      <c r="D5292" s="26" t="s">
        <v>3998</v>
      </c>
      <c r="E5292" s="26" t="s">
        <v>13261</v>
      </c>
    </row>
    <row r="5293" ht="45" spans="1:5">
      <c r="A5293" s="26">
        <v>10415</v>
      </c>
      <c r="B5293" s="25" t="s">
        <v>13262</v>
      </c>
      <c r="C5293" s="26" t="s">
        <v>3997</v>
      </c>
      <c r="D5293" s="26" t="s">
        <v>3998</v>
      </c>
      <c r="E5293" s="26" t="s">
        <v>13263</v>
      </c>
    </row>
    <row r="5294" ht="30" spans="1:5">
      <c r="A5294" s="26">
        <v>38643</v>
      </c>
      <c r="B5294" s="25" t="s">
        <v>13264</v>
      </c>
      <c r="C5294" s="26" t="s">
        <v>3997</v>
      </c>
      <c r="D5294" s="26" t="s">
        <v>3998</v>
      </c>
      <c r="E5294" s="26" t="s">
        <v>13265</v>
      </c>
    </row>
    <row r="5295" ht="30" spans="1:5">
      <c r="A5295" s="26">
        <v>6157</v>
      </c>
      <c r="B5295" s="25" t="s">
        <v>13266</v>
      </c>
      <c r="C5295" s="26" t="s">
        <v>3997</v>
      </c>
      <c r="D5295" s="26" t="s">
        <v>3998</v>
      </c>
      <c r="E5295" s="26" t="s">
        <v>13267</v>
      </c>
    </row>
    <row r="5296" ht="30" spans="1:5">
      <c r="A5296" s="26">
        <v>37588</v>
      </c>
      <c r="B5296" s="25" t="s">
        <v>13268</v>
      </c>
      <c r="C5296" s="26" t="s">
        <v>3997</v>
      </c>
      <c r="D5296" s="26" t="s">
        <v>3998</v>
      </c>
      <c r="E5296" s="26" t="s">
        <v>13269</v>
      </c>
    </row>
    <row r="5297" ht="30" spans="1:5">
      <c r="A5297" s="26">
        <v>6152</v>
      </c>
      <c r="B5297" s="25" t="s">
        <v>13270</v>
      </c>
      <c r="C5297" s="26" t="s">
        <v>3997</v>
      </c>
      <c r="D5297" s="26" t="s">
        <v>3998</v>
      </c>
      <c r="E5297" s="26" t="s">
        <v>8161</v>
      </c>
    </row>
    <row r="5298" ht="30" spans="1:5">
      <c r="A5298" s="26">
        <v>6158</v>
      </c>
      <c r="B5298" s="25" t="s">
        <v>13271</v>
      </c>
      <c r="C5298" s="26" t="s">
        <v>3997</v>
      </c>
      <c r="D5298" s="26" t="s">
        <v>3998</v>
      </c>
      <c r="E5298" s="26" t="s">
        <v>8943</v>
      </c>
    </row>
    <row r="5299" ht="30" spans="1:5">
      <c r="A5299" s="26">
        <v>6153</v>
      </c>
      <c r="B5299" s="25" t="s">
        <v>13272</v>
      </c>
      <c r="C5299" s="26" t="s">
        <v>3997</v>
      </c>
      <c r="D5299" s="26" t="s">
        <v>3998</v>
      </c>
      <c r="E5299" s="26" t="s">
        <v>5384</v>
      </c>
    </row>
    <row r="5300" ht="30" spans="1:5">
      <c r="A5300" s="26">
        <v>6156</v>
      </c>
      <c r="B5300" s="25" t="s">
        <v>13273</v>
      </c>
      <c r="C5300" s="26" t="s">
        <v>3997</v>
      </c>
      <c r="D5300" s="26" t="s">
        <v>3998</v>
      </c>
      <c r="E5300" s="26" t="s">
        <v>13274</v>
      </c>
    </row>
    <row r="5301" ht="30" spans="1:5">
      <c r="A5301" s="26">
        <v>6154</v>
      </c>
      <c r="B5301" s="25" t="s">
        <v>13275</v>
      </c>
      <c r="C5301" s="26" t="s">
        <v>3997</v>
      </c>
      <c r="D5301" s="26" t="s">
        <v>3998</v>
      </c>
      <c r="E5301" s="26" t="s">
        <v>6184</v>
      </c>
    </row>
    <row r="5302" ht="45" spans="1:5">
      <c r="A5302" s="26">
        <v>6155</v>
      </c>
      <c r="B5302" s="25" t="s">
        <v>13276</v>
      </c>
      <c r="C5302" s="26" t="s">
        <v>3997</v>
      </c>
      <c r="D5302" s="26" t="s">
        <v>3998</v>
      </c>
      <c r="E5302" s="26" t="s">
        <v>13277</v>
      </c>
    </row>
    <row r="5303" ht="30" spans="1:5">
      <c r="A5303" s="26">
        <v>3115</v>
      </c>
      <c r="B5303" s="25" t="s">
        <v>13278</v>
      </c>
      <c r="C5303" s="26" t="s">
        <v>3997</v>
      </c>
      <c r="D5303" s="26" t="s">
        <v>3998</v>
      </c>
      <c r="E5303" s="26" t="s">
        <v>13279</v>
      </c>
    </row>
    <row r="5304" ht="30" spans="1:5">
      <c r="A5304" s="26">
        <v>3116</v>
      </c>
      <c r="B5304" s="25" t="s">
        <v>13280</v>
      </c>
      <c r="C5304" s="26" t="s">
        <v>3997</v>
      </c>
      <c r="D5304" s="26" t="s">
        <v>3998</v>
      </c>
      <c r="E5304" s="26" t="s">
        <v>9818</v>
      </c>
    </row>
    <row r="5305" ht="30" spans="1:5">
      <c r="A5305" s="26">
        <v>38166</v>
      </c>
      <c r="B5305" s="25" t="s">
        <v>13281</v>
      </c>
      <c r="C5305" s="26" t="s">
        <v>3997</v>
      </c>
      <c r="D5305" s="26" t="s">
        <v>3998</v>
      </c>
      <c r="E5305" s="26" t="s">
        <v>13282</v>
      </c>
    </row>
    <row r="5306" ht="30" spans="1:5">
      <c r="A5306" s="26">
        <v>38108</v>
      </c>
      <c r="B5306" s="25" t="s">
        <v>13283</v>
      </c>
      <c r="C5306" s="26" t="s">
        <v>3997</v>
      </c>
      <c r="D5306" s="26" t="s">
        <v>3998</v>
      </c>
      <c r="E5306" s="26" t="s">
        <v>13284</v>
      </c>
    </row>
    <row r="5307" ht="60" spans="1:5">
      <c r="A5307" s="26">
        <v>38087</v>
      </c>
      <c r="B5307" s="25" t="s">
        <v>13285</v>
      </c>
      <c r="C5307" s="26" t="s">
        <v>3997</v>
      </c>
      <c r="D5307" s="26" t="s">
        <v>3998</v>
      </c>
      <c r="E5307" s="26" t="s">
        <v>13286</v>
      </c>
    </row>
    <row r="5308" ht="30" spans="1:5">
      <c r="A5308" s="26">
        <v>38109</v>
      </c>
      <c r="B5308" s="25" t="s">
        <v>13287</v>
      </c>
      <c r="C5308" s="26" t="s">
        <v>3997</v>
      </c>
      <c r="D5308" s="26" t="s">
        <v>3998</v>
      </c>
      <c r="E5308" s="26" t="s">
        <v>13288</v>
      </c>
    </row>
    <row r="5309" ht="60" spans="1:5">
      <c r="A5309" s="26">
        <v>38088</v>
      </c>
      <c r="B5309" s="25" t="s">
        <v>13289</v>
      </c>
      <c r="C5309" s="26" t="s">
        <v>3997</v>
      </c>
      <c r="D5309" s="26" t="s">
        <v>3998</v>
      </c>
      <c r="E5309" s="26" t="s">
        <v>13290</v>
      </c>
    </row>
    <row r="5310" ht="30" spans="1:5">
      <c r="A5310" s="26">
        <v>38110</v>
      </c>
      <c r="B5310" s="25" t="s">
        <v>13291</v>
      </c>
      <c r="C5310" s="26" t="s">
        <v>3997</v>
      </c>
      <c r="D5310" s="26" t="s">
        <v>3998</v>
      </c>
      <c r="E5310" s="26" t="s">
        <v>13292</v>
      </c>
    </row>
    <row r="5311" ht="75" spans="1:5">
      <c r="A5311" s="26">
        <v>38089</v>
      </c>
      <c r="B5311" s="25" t="s">
        <v>13293</v>
      </c>
      <c r="C5311" s="26" t="s">
        <v>3997</v>
      </c>
      <c r="D5311" s="26" t="s">
        <v>3998</v>
      </c>
      <c r="E5311" s="26" t="s">
        <v>4780</v>
      </c>
    </row>
    <row r="5312" ht="30" spans="1:5">
      <c r="A5312" s="26">
        <v>38111</v>
      </c>
      <c r="B5312" s="25" t="s">
        <v>13294</v>
      </c>
      <c r="C5312" s="26" t="s">
        <v>3997</v>
      </c>
      <c r="D5312" s="26" t="s">
        <v>3998</v>
      </c>
      <c r="E5312" s="26" t="s">
        <v>13295</v>
      </c>
    </row>
    <row r="5313" ht="75" spans="1:5">
      <c r="A5313" s="26">
        <v>38090</v>
      </c>
      <c r="B5313" s="25" t="s">
        <v>13296</v>
      </c>
      <c r="C5313" s="26" t="s">
        <v>3997</v>
      </c>
      <c r="D5313" s="26" t="s">
        <v>3998</v>
      </c>
      <c r="E5313" s="26" t="s">
        <v>13297</v>
      </c>
    </row>
    <row r="5314" ht="30" spans="1:5">
      <c r="A5314" s="26">
        <v>11786</v>
      </c>
      <c r="B5314" s="25" t="s">
        <v>13298</v>
      </c>
      <c r="C5314" s="26" t="s">
        <v>3997</v>
      </c>
      <c r="D5314" s="26" t="s">
        <v>3998</v>
      </c>
      <c r="E5314" s="26" t="s">
        <v>13299</v>
      </c>
    </row>
    <row r="5315" ht="45" spans="1:5">
      <c r="A5315" s="26">
        <v>13726</v>
      </c>
      <c r="B5315" s="25" t="s">
        <v>13300</v>
      </c>
      <c r="C5315" s="26" t="s">
        <v>3997</v>
      </c>
      <c r="D5315" s="26" t="s">
        <v>4008</v>
      </c>
      <c r="E5315" s="26" t="s">
        <v>13301</v>
      </c>
    </row>
    <row r="5316" spans="1:5">
      <c r="A5316" s="26">
        <v>38400</v>
      </c>
      <c r="B5316" s="25" t="s">
        <v>13302</v>
      </c>
      <c r="C5316" s="26" t="s">
        <v>3997</v>
      </c>
      <c r="D5316" s="26" t="s">
        <v>3998</v>
      </c>
      <c r="E5316" s="26" t="s">
        <v>7474</v>
      </c>
    </row>
    <row r="5317" ht="45" spans="1:5">
      <c r="A5317" s="26">
        <v>12627</v>
      </c>
      <c r="B5317" s="25" t="s">
        <v>13303</v>
      </c>
      <c r="C5317" s="26" t="s">
        <v>3997</v>
      </c>
      <c r="D5317" s="26" t="s">
        <v>4008</v>
      </c>
      <c r="E5317" s="26" t="s">
        <v>5545</v>
      </c>
    </row>
    <row r="5318" ht="30" spans="1:5">
      <c r="A5318" s="26">
        <v>6138</v>
      </c>
      <c r="B5318" s="25" t="s">
        <v>13304</v>
      </c>
      <c r="C5318" s="26" t="s">
        <v>3997</v>
      </c>
      <c r="D5318" s="26" t="s">
        <v>3998</v>
      </c>
      <c r="E5318" s="26" t="s">
        <v>5011</v>
      </c>
    </row>
    <row r="5319" ht="30" spans="1:5">
      <c r="A5319" s="26">
        <v>39996</v>
      </c>
      <c r="B5319" s="25" t="s">
        <v>13305</v>
      </c>
      <c r="C5319" s="26" t="s">
        <v>4111</v>
      </c>
      <c r="D5319" s="26" t="s">
        <v>4008</v>
      </c>
      <c r="E5319" s="26" t="s">
        <v>13306</v>
      </c>
    </row>
    <row r="5320" ht="45" spans="1:5">
      <c r="A5320" s="26">
        <v>10478</v>
      </c>
      <c r="B5320" s="25" t="s">
        <v>13307</v>
      </c>
      <c r="C5320" s="26" t="s">
        <v>4121</v>
      </c>
      <c r="D5320" s="26" t="s">
        <v>3998</v>
      </c>
      <c r="E5320" s="26" t="s">
        <v>13308</v>
      </c>
    </row>
    <row r="5321" ht="45" spans="1:5">
      <c r="A5321" s="26">
        <v>40514</v>
      </c>
      <c r="B5321" s="25" t="s">
        <v>13309</v>
      </c>
      <c r="C5321" s="26" t="s">
        <v>4121</v>
      </c>
      <c r="D5321" s="26" t="s">
        <v>4019</v>
      </c>
      <c r="E5321" s="26" t="s">
        <v>13310</v>
      </c>
    </row>
    <row r="5322" ht="30" spans="1:5">
      <c r="A5322" s="26">
        <v>10475</v>
      </c>
      <c r="B5322" s="25" t="s">
        <v>13311</v>
      </c>
      <c r="C5322" s="26" t="s">
        <v>4121</v>
      </c>
      <c r="D5322" s="26" t="s">
        <v>3998</v>
      </c>
      <c r="E5322" s="26" t="s">
        <v>13312</v>
      </c>
    </row>
    <row r="5323" ht="45" spans="1:5">
      <c r="A5323" s="26">
        <v>10481</v>
      </c>
      <c r="B5323" s="25" t="s">
        <v>13313</v>
      </c>
      <c r="C5323" s="26" t="s">
        <v>4121</v>
      </c>
      <c r="D5323" s="26" t="s">
        <v>3998</v>
      </c>
      <c r="E5323" s="26" t="s">
        <v>7691</v>
      </c>
    </row>
    <row r="5324" spans="1:5">
      <c r="A5324" s="26">
        <v>4031</v>
      </c>
      <c r="B5324" s="25" t="s">
        <v>13314</v>
      </c>
      <c r="C5324" s="26" t="s">
        <v>4007</v>
      </c>
      <c r="D5324" s="26" t="s">
        <v>4008</v>
      </c>
      <c r="E5324" s="26" t="s">
        <v>13315</v>
      </c>
    </row>
    <row r="5325" spans="1:5">
      <c r="A5325" s="26">
        <v>4030</v>
      </c>
      <c r="B5325" s="25" t="s">
        <v>13316</v>
      </c>
      <c r="C5325" s="26" t="s">
        <v>4007</v>
      </c>
      <c r="D5325" s="26" t="s">
        <v>4008</v>
      </c>
      <c r="E5325" s="26" t="s">
        <v>4477</v>
      </c>
    </row>
    <row r="5326" ht="30" spans="1:5">
      <c r="A5326" s="26">
        <v>39399</v>
      </c>
      <c r="B5326" s="25" t="s">
        <v>13317</v>
      </c>
      <c r="C5326" s="26" t="s">
        <v>3997</v>
      </c>
      <c r="D5326" s="26" t="s">
        <v>3998</v>
      </c>
      <c r="E5326" s="26" t="s">
        <v>13318</v>
      </c>
    </row>
    <row r="5327" ht="30" spans="1:5">
      <c r="A5327" s="26">
        <v>39400</v>
      </c>
      <c r="B5327" s="25" t="s">
        <v>13319</v>
      </c>
      <c r="C5327" s="26" t="s">
        <v>3997</v>
      </c>
      <c r="D5327" s="26" t="s">
        <v>3998</v>
      </c>
      <c r="E5327" s="26" t="s">
        <v>13320</v>
      </c>
    </row>
    <row r="5328" ht="30" spans="1:5">
      <c r="A5328" s="26">
        <v>39401</v>
      </c>
      <c r="B5328" s="25" t="s">
        <v>13321</v>
      </c>
      <c r="C5328" s="26" t="s">
        <v>3997</v>
      </c>
      <c r="D5328" s="26" t="s">
        <v>3998</v>
      </c>
      <c r="E5328" s="26" t="s">
        <v>13322</v>
      </c>
    </row>
    <row r="5329" ht="45" spans="1:5">
      <c r="A5329" s="26">
        <v>11652</v>
      </c>
      <c r="B5329" s="25" t="s">
        <v>13323</v>
      </c>
      <c r="C5329" s="26" t="s">
        <v>3997</v>
      </c>
      <c r="D5329" s="26" t="s">
        <v>4019</v>
      </c>
      <c r="E5329" s="26" t="s">
        <v>13324</v>
      </c>
    </row>
    <row r="5330" ht="45" spans="1:5">
      <c r="A5330" s="26">
        <v>13896</v>
      </c>
      <c r="B5330" s="25" t="s">
        <v>13325</v>
      </c>
      <c r="C5330" s="26" t="s">
        <v>3997</v>
      </c>
      <c r="D5330" s="26" t="s">
        <v>3998</v>
      </c>
      <c r="E5330" s="26" t="s">
        <v>13326</v>
      </c>
    </row>
    <row r="5331" ht="45" spans="1:5">
      <c r="A5331" s="26">
        <v>13475</v>
      </c>
      <c r="B5331" s="25" t="s">
        <v>13327</v>
      </c>
      <c r="C5331" s="26" t="s">
        <v>3997</v>
      </c>
      <c r="D5331" s="26" t="s">
        <v>3998</v>
      </c>
      <c r="E5331" s="26" t="s">
        <v>13328</v>
      </c>
    </row>
    <row r="5332" ht="45" spans="1:5">
      <c r="A5332" s="26">
        <v>25971</v>
      </c>
      <c r="B5332" s="25" t="s">
        <v>13329</v>
      </c>
      <c r="C5332" s="26" t="s">
        <v>3997</v>
      </c>
      <c r="D5332" s="26" t="s">
        <v>4008</v>
      </c>
      <c r="E5332" s="26" t="s">
        <v>13330</v>
      </c>
    </row>
    <row r="5333" ht="45" spans="1:5">
      <c r="A5333" s="26">
        <v>25970</v>
      </c>
      <c r="B5333" s="25" t="s">
        <v>13331</v>
      </c>
      <c r="C5333" s="26" t="s">
        <v>3997</v>
      </c>
      <c r="D5333" s="26" t="s">
        <v>4008</v>
      </c>
      <c r="E5333" s="26" t="s">
        <v>13332</v>
      </c>
    </row>
    <row r="5334" ht="45" spans="1:5">
      <c r="A5334" s="26">
        <v>13476</v>
      </c>
      <c r="B5334" s="25" t="s">
        <v>13333</v>
      </c>
      <c r="C5334" s="26" t="s">
        <v>3997</v>
      </c>
      <c r="D5334" s="26" t="s">
        <v>4008</v>
      </c>
      <c r="E5334" s="26" t="s">
        <v>13334</v>
      </c>
    </row>
    <row r="5335" ht="45" spans="1:5">
      <c r="A5335" s="26">
        <v>10488</v>
      </c>
      <c r="B5335" s="25" t="s">
        <v>13335</v>
      </c>
      <c r="C5335" s="26" t="s">
        <v>3997</v>
      </c>
      <c r="D5335" s="26" t="s">
        <v>4008</v>
      </c>
      <c r="E5335" s="26" t="s">
        <v>13336</v>
      </c>
    </row>
    <row r="5336" ht="45" spans="1:5">
      <c r="A5336" s="26">
        <v>13606</v>
      </c>
      <c r="B5336" s="25" t="s">
        <v>13337</v>
      </c>
      <c r="C5336" s="26" t="s">
        <v>3997</v>
      </c>
      <c r="D5336" s="26" t="s">
        <v>4008</v>
      </c>
      <c r="E5336" s="26" t="s">
        <v>13338</v>
      </c>
    </row>
    <row r="5337" spans="1:5">
      <c r="A5337" s="26">
        <v>10489</v>
      </c>
      <c r="B5337" s="25" t="s">
        <v>13339</v>
      </c>
      <c r="C5337" s="26" t="s">
        <v>4011</v>
      </c>
      <c r="D5337" s="26" t="s">
        <v>3998</v>
      </c>
      <c r="E5337" s="26" t="s">
        <v>8921</v>
      </c>
    </row>
    <row r="5338" spans="1:5">
      <c r="A5338" s="26">
        <v>41073</v>
      </c>
      <c r="B5338" s="25" t="s">
        <v>13340</v>
      </c>
      <c r="C5338" s="26" t="s">
        <v>4356</v>
      </c>
      <c r="D5338" s="26" t="s">
        <v>3998</v>
      </c>
      <c r="E5338" s="26" t="s">
        <v>13341</v>
      </c>
    </row>
    <row r="5339" ht="45" spans="1:5">
      <c r="A5339" s="26">
        <v>34391</v>
      </c>
      <c r="B5339" s="25" t="s">
        <v>13342</v>
      </c>
      <c r="C5339" s="26" t="s">
        <v>4007</v>
      </c>
      <c r="D5339" s="26" t="s">
        <v>3998</v>
      </c>
      <c r="E5339" s="26" t="s">
        <v>13343</v>
      </c>
    </row>
    <row r="5340" ht="45" spans="1:5">
      <c r="A5340" s="26">
        <v>10496</v>
      </c>
      <c r="B5340" s="25" t="s">
        <v>13344</v>
      </c>
      <c r="C5340" s="26" t="s">
        <v>4007</v>
      </c>
      <c r="D5340" s="26" t="s">
        <v>3998</v>
      </c>
      <c r="E5340" s="26" t="s">
        <v>13345</v>
      </c>
    </row>
    <row r="5341" ht="45" spans="1:5">
      <c r="A5341" s="26">
        <v>10497</v>
      </c>
      <c r="B5341" s="25" t="s">
        <v>13346</v>
      </c>
      <c r="C5341" s="26" t="s">
        <v>4007</v>
      </c>
      <c r="D5341" s="26" t="s">
        <v>3998</v>
      </c>
      <c r="E5341" s="26" t="s">
        <v>13347</v>
      </c>
    </row>
    <row r="5342" ht="45" spans="1:5">
      <c r="A5342" s="26">
        <v>10504</v>
      </c>
      <c r="B5342" s="25" t="s">
        <v>13348</v>
      </c>
      <c r="C5342" s="26" t="s">
        <v>4007</v>
      </c>
      <c r="D5342" s="26" t="s">
        <v>3998</v>
      </c>
      <c r="E5342" s="26" t="s">
        <v>13349</v>
      </c>
    </row>
    <row r="5343" ht="30" spans="1:5">
      <c r="A5343" s="26">
        <v>34390</v>
      </c>
      <c r="B5343" s="25" t="s">
        <v>13350</v>
      </c>
      <c r="C5343" s="26" t="s">
        <v>4007</v>
      </c>
      <c r="D5343" s="26" t="s">
        <v>3998</v>
      </c>
      <c r="E5343" s="26" t="s">
        <v>13351</v>
      </c>
    </row>
    <row r="5344" ht="30" spans="1:5">
      <c r="A5344" s="26">
        <v>34389</v>
      </c>
      <c r="B5344" s="25" t="s">
        <v>13352</v>
      </c>
      <c r="C5344" s="26" t="s">
        <v>4007</v>
      </c>
      <c r="D5344" s="26" t="s">
        <v>3998</v>
      </c>
      <c r="E5344" s="26" t="s">
        <v>13353</v>
      </c>
    </row>
    <row r="5345" ht="30" spans="1:5">
      <c r="A5345" s="26">
        <v>34388</v>
      </c>
      <c r="B5345" s="25" t="s">
        <v>13354</v>
      </c>
      <c r="C5345" s="26" t="s">
        <v>4007</v>
      </c>
      <c r="D5345" s="26" t="s">
        <v>3998</v>
      </c>
      <c r="E5345" s="26" t="s">
        <v>13355</v>
      </c>
    </row>
    <row r="5346" customHeight="1" spans="1:5">
      <c r="A5346" s="26">
        <v>34387</v>
      </c>
      <c r="B5346" s="25" t="s">
        <v>13356</v>
      </c>
      <c r="C5346" s="26" t="s">
        <v>4007</v>
      </c>
      <c r="D5346" s="26" t="s">
        <v>3998</v>
      </c>
      <c r="E5346" s="26" t="s">
        <v>13357</v>
      </c>
    </row>
    <row r="5347" customHeight="1" spans="1:5">
      <c r="A5347" s="26">
        <v>11188</v>
      </c>
      <c r="B5347" s="25" t="s">
        <v>13358</v>
      </c>
      <c r="C5347" s="26" t="s">
        <v>4007</v>
      </c>
      <c r="D5347" s="26" t="s">
        <v>3998</v>
      </c>
      <c r="E5347" s="26" t="s">
        <v>13359</v>
      </c>
    </row>
    <row r="5348" customHeight="1" spans="1:5">
      <c r="A5348" s="26">
        <v>11189</v>
      </c>
      <c r="B5348" s="25" t="s">
        <v>13360</v>
      </c>
      <c r="C5348" s="26" t="s">
        <v>4007</v>
      </c>
      <c r="D5348" s="26" t="s">
        <v>3998</v>
      </c>
      <c r="E5348" s="26" t="s">
        <v>13361</v>
      </c>
    </row>
    <row r="5349" customHeight="1" spans="1:5">
      <c r="A5349" s="26">
        <v>21107</v>
      </c>
      <c r="B5349" s="25" t="s">
        <v>13362</v>
      </c>
      <c r="C5349" s="26" t="s">
        <v>4007</v>
      </c>
      <c r="D5349" s="26" t="s">
        <v>3998</v>
      </c>
      <c r="E5349" s="26" t="s">
        <v>13363</v>
      </c>
    </row>
    <row r="5350" customHeight="1" spans="1:5">
      <c r="A5350" s="26">
        <v>34386</v>
      </c>
      <c r="B5350" s="25" t="s">
        <v>13364</v>
      </c>
      <c r="C5350" s="26" t="s">
        <v>4007</v>
      </c>
      <c r="D5350" s="26" t="s">
        <v>3998</v>
      </c>
      <c r="E5350" s="26" t="s">
        <v>13365</v>
      </c>
    </row>
    <row r="5351" customHeight="1" spans="1:5">
      <c r="A5351" s="26">
        <v>10490</v>
      </c>
      <c r="B5351" s="25" t="s">
        <v>13366</v>
      </c>
      <c r="C5351" s="26" t="s">
        <v>4007</v>
      </c>
      <c r="D5351" s="26" t="s">
        <v>4019</v>
      </c>
      <c r="E5351" s="26" t="s">
        <v>13367</v>
      </c>
    </row>
    <row r="5352" customHeight="1" spans="1:5">
      <c r="A5352" s="26">
        <v>10492</v>
      </c>
      <c r="B5352" s="25" t="s">
        <v>13368</v>
      </c>
      <c r="C5352" s="26" t="s">
        <v>4007</v>
      </c>
      <c r="D5352" s="26" t="s">
        <v>3998</v>
      </c>
      <c r="E5352" s="26" t="s">
        <v>13369</v>
      </c>
    </row>
    <row r="5353" customHeight="1" spans="1:5">
      <c r="A5353" s="26">
        <v>10493</v>
      </c>
      <c r="B5353" s="25" t="s">
        <v>13370</v>
      </c>
      <c r="C5353" s="26" t="s">
        <v>4007</v>
      </c>
      <c r="D5353" s="26" t="s">
        <v>3998</v>
      </c>
      <c r="E5353" s="26" t="s">
        <v>13353</v>
      </c>
    </row>
    <row r="5354" customHeight="1" spans="1:5">
      <c r="A5354" s="26">
        <v>10491</v>
      </c>
      <c r="B5354" s="25" t="s">
        <v>13371</v>
      </c>
      <c r="C5354" s="26" t="s">
        <v>4007</v>
      </c>
      <c r="D5354" s="26" t="s">
        <v>3998</v>
      </c>
      <c r="E5354" s="26" t="s">
        <v>13372</v>
      </c>
    </row>
    <row r="5355" customHeight="1" spans="1:5">
      <c r="A5355" s="26">
        <v>34385</v>
      </c>
      <c r="B5355" s="25" t="s">
        <v>13373</v>
      </c>
      <c r="C5355" s="26" t="s">
        <v>4007</v>
      </c>
      <c r="D5355" s="26" t="s">
        <v>3998</v>
      </c>
      <c r="E5355" s="26" t="s">
        <v>13374</v>
      </c>
    </row>
    <row r="5356" customHeight="1" spans="1:5">
      <c r="A5356" s="26">
        <v>10499</v>
      </c>
      <c r="B5356" s="25" t="s">
        <v>13375</v>
      </c>
      <c r="C5356" s="26" t="s">
        <v>4007</v>
      </c>
      <c r="D5356" s="26" t="s">
        <v>3998</v>
      </c>
      <c r="E5356" s="26" t="s">
        <v>13376</v>
      </c>
    </row>
    <row r="5357" customHeight="1" spans="1:5">
      <c r="A5357" s="26">
        <v>34384</v>
      </c>
      <c r="B5357" s="25" t="s">
        <v>13377</v>
      </c>
      <c r="C5357" s="26" t="s">
        <v>4007</v>
      </c>
      <c r="D5357" s="26" t="s">
        <v>3998</v>
      </c>
      <c r="E5357" s="26" t="s">
        <v>13365</v>
      </c>
    </row>
    <row r="5358" customHeight="1" spans="1:5">
      <c r="A5358" s="26">
        <v>11185</v>
      </c>
      <c r="B5358" s="25" t="s">
        <v>13378</v>
      </c>
      <c r="C5358" s="26" t="s">
        <v>4007</v>
      </c>
      <c r="D5358" s="26" t="s">
        <v>3998</v>
      </c>
      <c r="E5358" s="26" t="s">
        <v>13379</v>
      </c>
    </row>
    <row r="5359" customHeight="1" spans="1:5">
      <c r="A5359" s="26">
        <v>10507</v>
      </c>
      <c r="B5359" s="25" t="s">
        <v>13380</v>
      </c>
      <c r="C5359" s="26" t="s">
        <v>4007</v>
      </c>
      <c r="D5359" s="26" t="s">
        <v>3998</v>
      </c>
      <c r="E5359" s="26" t="s">
        <v>13381</v>
      </c>
    </row>
    <row r="5360" customHeight="1" spans="1:5">
      <c r="A5360" s="26">
        <v>10505</v>
      </c>
      <c r="B5360" s="25" t="s">
        <v>13382</v>
      </c>
      <c r="C5360" s="26" t="s">
        <v>4007</v>
      </c>
      <c r="D5360" s="26" t="s">
        <v>3998</v>
      </c>
      <c r="E5360" s="26" t="s">
        <v>13383</v>
      </c>
    </row>
    <row r="5361" customHeight="1" spans="1:5">
      <c r="A5361" s="26">
        <v>10506</v>
      </c>
      <c r="B5361" s="25" t="s">
        <v>13384</v>
      </c>
      <c r="C5361" s="26" t="s">
        <v>4007</v>
      </c>
      <c r="D5361" s="26" t="s">
        <v>3998</v>
      </c>
      <c r="E5361" s="26" t="s">
        <v>13385</v>
      </c>
    </row>
    <row r="5362" customHeight="1" spans="1:5">
      <c r="A5362" s="26">
        <v>5031</v>
      </c>
      <c r="B5362" s="25" t="s">
        <v>13386</v>
      </c>
      <c r="C5362" s="26" t="s">
        <v>4007</v>
      </c>
      <c r="D5362" s="26" t="s">
        <v>4019</v>
      </c>
      <c r="E5362" s="26" t="s">
        <v>13387</v>
      </c>
    </row>
    <row r="5363" customHeight="1" spans="1:5">
      <c r="A5363" s="26">
        <v>10502</v>
      </c>
      <c r="B5363" s="25" t="s">
        <v>13388</v>
      </c>
      <c r="C5363" s="26" t="s">
        <v>4007</v>
      </c>
      <c r="D5363" s="26" t="s">
        <v>3998</v>
      </c>
      <c r="E5363" s="26" t="s">
        <v>13389</v>
      </c>
    </row>
    <row r="5364" customHeight="1" spans="1:5">
      <c r="A5364" s="26">
        <v>10501</v>
      </c>
      <c r="B5364" s="25" t="s">
        <v>13390</v>
      </c>
      <c r="C5364" s="26" t="s">
        <v>4007</v>
      </c>
      <c r="D5364" s="26" t="s">
        <v>3998</v>
      </c>
      <c r="E5364" s="26" t="s">
        <v>13391</v>
      </c>
    </row>
    <row r="5365" customHeight="1" spans="1:5">
      <c r="A5365" s="26">
        <v>10503</v>
      </c>
      <c r="B5365" s="25" t="s">
        <v>13392</v>
      </c>
      <c r="C5365" s="26" t="s">
        <v>4007</v>
      </c>
      <c r="D5365" s="26" t="s">
        <v>3998</v>
      </c>
      <c r="E5365" s="26" t="s">
        <v>13393</v>
      </c>
    </row>
    <row r="5366" customHeight="1" spans="1:5">
      <c r="A5366" s="26">
        <v>40270</v>
      </c>
      <c r="B5366" s="25" t="s">
        <v>13394</v>
      </c>
      <c r="C5366" s="26" t="s">
        <v>4111</v>
      </c>
      <c r="D5366" s="26" t="s">
        <v>4008</v>
      </c>
      <c r="E5366" s="26" t="s">
        <v>13395</v>
      </c>
    </row>
    <row r="5367" customHeight="1" spans="1:5">
      <c r="A5367" s="26">
        <v>20213</v>
      </c>
      <c r="B5367" s="25" t="s">
        <v>13396</v>
      </c>
      <c r="C5367" s="26" t="s">
        <v>4111</v>
      </c>
      <c r="D5367" s="26" t="s">
        <v>3998</v>
      </c>
      <c r="E5367" s="26" t="s">
        <v>13397</v>
      </c>
    </row>
    <row r="5368" customHeight="1" spans="1:5">
      <c r="A5368" s="26">
        <v>20211</v>
      </c>
      <c r="B5368" s="25" t="s">
        <v>13398</v>
      </c>
      <c r="C5368" s="26" t="s">
        <v>4111</v>
      </c>
      <c r="D5368" s="26" t="s">
        <v>3998</v>
      </c>
      <c r="E5368" s="26" t="s">
        <v>9655</v>
      </c>
    </row>
    <row r="5369" customHeight="1" spans="1:5">
      <c r="A5369" s="26">
        <v>4472</v>
      </c>
      <c r="B5369" s="25" t="s">
        <v>13399</v>
      </c>
      <c r="C5369" s="26" t="s">
        <v>4111</v>
      </c>
      <c r="D5369" s="26" t="s">
        <v>3998</v>
      </c>
      <c r="E5369" s="26" t="s">
        <v>13400</v>
      </c>
    </row>
    <row r="5370" customHeight="1" spans="1:5">
      <c r="A5370" s="26">
        <v>35272</v>
      </c>
      <c r="B5370" s="25" t="s">
        <v>13401</v>
      </c>
      <c r="C5370" s="26" t="s">
        <v>4111</v>
      </c>
      <c r="D5370" s="26" t="s">
        <v>3998</v>
      </c>
      <c r="E5370" s="26" t="s">
        <v>13402</v>
      </c>
    </row>
    <row r="5371" customHeight="1" spans="1:5">
      <c r="A5371" s="26">
        <v>4425</v>
      </c>
      <c r="B5371" s="25" t="s">
        <v>13403</v>
      </c>
      <c r="C5371" s="26" t="s">
        <v>4111</v>
      </c>
      <c r="D5371" s="26" t="s">
        <v>4019</v>
      </c>
      <c r="E5371" s="26" t="s">
        <v>8973</v>
      </c>
    </row>
    <row r="5372" customHeight="1" spans="1:5">
      <c r="A5372" s="26">
        <v>4481</v>
      </c>
      <c r="B5372" s="25" t="s">
        <v>13404</v>
      </c>
      <c r="C5372" s="26" t="s">
        <v>4111</v>
      </c>
      <c r="D5372" s="26" t="s">
        <v>3998</v>
      </c>
      <c r="E5372" s="26" t="s">
        <v>13405</v>
      </c>
    </row>
    <row r="5373" customHeight="1" spans="1:5">
      <c r="A5373" s="26">
        <v>34345</v>
      </c>
      <c r="B5373" s="25" t="s">
        <v>13406</v>
      </c>
      <c r="C5373" s="26" t="s">
        <v>4011</v>
      </c>
      <c r="D5373" s="26" t="s">
        <v>3998</v>
      </c>
      <c r="E5373" s="26" t="s">
        <v>13407</v>
      </c>
    </row>
    <row r="5374" customHeight="1" spans="1:5">
      <c r="A5374" s="26">
        <v>41096</v>
      </c>
      <c r="B5374" s="25" t="s">
        <v>13408</v>
      </c>
      <c r="C5374" s="26" t="s">
        <v>4356</v>
      </c>
      <c r="D5374" s="26" t="s">
        <v>3998</v>
      </c>
      <c r="E5374" s="26" t="s">
        <v>13409</v>
      </c>
    </row>
    <row r="5375" customHeight="1" spans="1:5">
      <c r="A5375" s="26">
        <v>41776</v>
      </c>
      <c r="B5375" s="25" t="s">
        <v>13410</v>
      </c>
      <c r="C5375" s="26" t="s">
        <v>4011</v>
      </c>
      <c r="D5375" s="26" t="s">
        <v>3998</v>
      </c>
      <c r="E5375" s="26" t="s">
        <v>4363</v>
      </c>
    </row>
    <row r="5376" customHeight="1" spans="1:5">
      <c r="A5376" s="26">
        <v>4487</v>
      </c>
      <c r="B5376" s="25" t="s">
        <v>13411</v>
      </c>
      <c r="C5376" s="26" t="s">
        <v>4111</v>
      </c>
      <c r="D5376" s="26" t="s">
        <v>3998</v>
      </c>
      <c r="E5376" s="26" t="s">
        <v>13412</v>
      </c>
    </row>
    <row r="5377" customHeight="1" spans="1:5">
      <c r="A5377" s="26">
        <v>11157</v>
      </c>
      <c r="B5377" s="25" t="s">
        <v>13413</v>
      </c>
      <c r="C5377" s="26" t="s">
        <v>8276</v>
      </c>
      <c r="D5377" s="26" t="s">
        <v>3998</v>
      </c>
      <c r="E5377" s="26" t="s">
        <v>13414</v>
      </c>
    </row>
  </sheetData>
  <mergeCells count="1">
    <mergeCell ref="A3:F3"/>
  </mergeCells>
  <pageMargins left="0.511805555555556" right="0.511805555555556" top="0.786805555555556" bottom="0.786805555555556" header="0.314583333333333" footer="0.31458333333333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6433"/>
  <sheetViews>
    <sheetView topLeftCell="A5924" workbookViewId="0">
      <selection activeCell="D1434" sqref="D1434"/>
    </sheetView>
  </sheetViews>
  <sheetFormatPr defaultColWidth="9" defaultRowHeight="15" customHeight="1" outlineLevelCol="7"/>
  <cols>
    <col min="1" max="1" width="9.57142857142857" style="26" customWidth="1"/>
    <col min="2" max="2" width="59.7142857142857" style="25" customWidth="1"/>
    <col min="3" max="3" width="9.42857142857143" style="26" customWidth="1"/>
    <col min="4" max="4" width="11.7142857142857" style="26" customWidth="1"/>
    <col min="5" max="5" width="8.14285714285714" customWidth="1"/>
    <col min="8" max="8" width="9.14285714285714" style="24"/>
  </cols>
  <sheetData>
    <row r="1" customHeight="1" spans="1:8">
      <c r="A1" s="27"/>
      <c r="B1" s="25" t="s">
        <v>1189</v>
      </c>
      <c r="C1" s="28">
        <v>43221</v>
      </c>
      <c r="D1" s="26" t="s">
        <v>1380</v>
      </c>
      <c r="E1" s="29">
        <v>0.8954</v>
      </c>
      <c r="G1" t="s">
        <v>13415</v>
      </c>
      <c r="H1" s="30">
        <v>0.2652</v>
      </c>
    </row>
    <row r="2" ht="15.75" spans="1:8">
      <c r="A2" s="27"/>
      <c r="B2" s="31"/>
      <c r="C2" s="27"/>
      <c r="D2" s="27"/>
      <c r="E2" s="19"/>
      <c r="H2" s="30"/>
    </row>
    <row r="3" ht="60.75" customHeight="1" spans="1:8">
      <c r="A3" s="32" t="s">
        <v>1381</v>
      </c>
      <c r="B3" s="33" t="s">
        <v>1382</v>
      </c>
      <c r="C3" s="33" t="s">
        <v>3992</v>
      </c>
      <c r="D3" s="34" t="s">
        <v>13416</v>
      </c>
      <c r="H3" s="35" t="s">
        <v>13417</v>
      </c>
    </row>
    <row r="4" ht="54" spans="1:8">
      <c r="A4" s="36" t="s">
        <v>13418</v>
      </c>
      <c r="B4" s="37" t="s">
        <v>13419</v>
      </c>
      <c r="C4" s="36" t="s">
        <v>136</v>
      </c>
      <c r="D4" s="36" t="s">
        <v>6030</v>
      </c>
      <c r="F4" t="str">
        <f>TRIM(A4)</f>
        <v>97141</v>
      </c>
      <c r="H4" s="38">
        <f>ROUND(D4*(1+$H$1),2)</f>
        <v>7.67</v>
      </c>
    </row>
    <row r="5" ht="54" spans="1:8">
      <c r="A5" s="36" t="s">
        <v>13420</v>
      </c>
      <c r="B5" s="37" t="s">
        <v>13421</v>
      </c>
      <c r="C5" s="36" t="s">
        <v>136</v>
      </c>
      <c r="D5" s="36" t="s">
        <v>13422</v>
      </c>
      <c r="F5" t="str">
        <f t="shared" ref="F5:F68" si="0">TRIM(A5)</f>
        <v>97142</v>
      </c>
      <c r="H5" s="38">
        <f t="shared" ref="H5:H68" si="1">ROUND(D5*(1+$H$1),2)</f>
        <v>8.54</v>
      </c>
    </row>
    <row r="6" ht="54" spans="1:8">
      <c r="A6" s="36" t="s">
        <v>13423</v>
      </c>
      <c r="B6" s="37" t="s">
        <v>13424</v>
      </c>
      <c r="C6" s="36" t="s">
        <v>136</v>
      </c>
      <c r="D6" s="36" t="s">
        <v>8995</v>
      </c>
      <c r="F6" t="str">
        <f t="shared" si="0"/>
        <v>97143</v>
      </c>
      <c r="H6" s="38">
        <f t="shared" si="1"/>
        <v>10.79</v>
      </c>
    </row>
    <row r="7" ht="54" spans="1:8">
      <c r="A7" s="36" t="s">
        <v>13425</v>
      </c>
      <c r="B7" s="37" t="s">
        <v>13426</v>
      </c>
      <c r="C7" s="36" t="s">
        <v>136</v>
      </c>
      <c r="D7" s="36" t="s">
        <v>4786</v>
      </c>
      <c r="E7" s="39"/>
      <c r="F7" t="str">
        <f t="shared" si="0"/>
        <v>97144</v>
      </c>
      <c r="H7" s="38">
        <f t="shared" si="1"/>
        <v>13.02</v>
      </c>
    </row>
    <row r="8" ht="54" spans="1:8">
      <c r="A8" s="36" t="s">
        <v>13427</v>
      </c>
      <c r="B8" s="37" t="s">
        <v>13428</v>
      </c>
      <c r="C8" s="36" t="s">
        <v>136</v>
      </c>
      <c r="D8" s="36" t="s">
        <v>13429</v>
      </c>
      <c r="E8" s="39"/>
      <c r="F8" t="str">
        <f t="shared" si="0"/>
        <v>97145</v>
      </c>
      <c r="H8" s="38">
        <f t="shared" si="1"/>
        <v>15.27</v>
      </c>
    </row>
    <row r="9" ht="54" spans="1:8">
      <c r="A9" s="36" t="s">
        <v>13430</v>
      </c>
      <c r="B9" s="37" t="s">
        <v>13431</v>
      </c>
      <c r="C9" s="36" t="s">
        <v>136</v>
      </c>
      <c r="D9" s="36" t="s">
        <v>8611</v>
      </c>
      <c r="E9" s="39"/>
      <c r="F9" t="str">
        <f t="shared" si="0"/>
        <v>97146</v>
      </c>
      <c r="H9" s="38">
        <f t="shared" si="1"/>
        <v>17.5</v>
      </c>
    </row>
    <row r="10" ht="54" spans="1:8">
      <c r="A10" s="36" t="s">
        <v>13432</v>
      </c>
      <c r="B10" s="37" t="s">
        <v>13433</v>
      </c>
      <c r="C10" s="36" t="s">
        <v>136</v>
      </c>
      <c r="D10" s="36" t="s">
        <v>13434</v>
      </c>
      <c r="E10" s="39"/>
      <c r="F10" t="str">
        <f t="shared" si="0"/>
        <v>97147</v>
      </c>
      <c r="H10" s="38">
        <f t="shared" si="1"/>
        <v>19.76</v>
      </c>
    </row>
    <row r="11" ht="54" spans="1:8">
      <c r="A11" s="36" t="s">
        <v>13435</v>
      </c>
      <c r="B11" s="37" t="s">
        <v>13436</v>
      </c>
      <c r="C11" s="36" t="s">
        <v>136</v>
      </c>
      <c r="D11" s="36" t="s">
        <v>13437</v>
      </c>
      <c r="F11" t="str">
        <f t="shared" si="0"/>
        <v>97148</v>
      </c>
      <c r="H11" s="38">
        <f t="shared" si="1"/>
        <v>22.01</v>
      </c>
    </row>
    <row r="12" ht="54" spans="1:8">
      <c r="A12" s="36" t="s">
        <v>13438</v>
      </c>
      <c r="B12" s="37" t="s">
        <v>13439</v>
      </c>
      <c r="C12" s="36" t="s">
        <v>136</v>
      </c>
      <c r="D12" s="36" t="s">
        <v>13440</v>
      </c>
      <c r="F12" t="str">
        <f t="shared" si="0"/>
        <v>97149</v>
      </c>
      <c r="H12" s="38">
        <f t="shared" si="1"/>
        <v>24.28</v>
      </c>
    </row>
    <row r="13" ht="54" spans="1:8">
      <c r="A13" s="36" t="s">
        <v>13441</v>
      </c>
      <c r="B13" s="37" t="s">
        <v>13442</v>
      </c>
      <c r="C13" s="36" t="s">
        <v>136</v>
      </c>
      <c r="D13" s="36" t="s">
        <v>13443</v>
      </c>
      <c r="F13" t="str">
        <f t="shared" si="0"/>
        <v>97150</v>
      </c>
      <c r="H13" s="38">
        <f t="shared" si="1"/>
        <v>29.63</v>
      </c>
    </row>
    <row r="14" ht="54" spans="1:8">
      <c r="A14" s="36" t="s">
        <v>13444</v>
      </c>
      <c r="B14" s="37" t="s">
        <v>13445</v>
      </c>
      <c r="C14" s="36" t="s">
        <v>136</v>
      </c>
      <c r="D14" s="36" t="s">
        <v>13446</v>
      </c>
      <c r="F14" t="str">
        <f t="shared" si="0"/>
        <v>97151</v>
      </c>
      <c r="H14" s="38">
        <f t="shared" si="1"/>
        <v>34.59</v>
      </c>
    </row>
    <row r="15" ht="54" spans="1:8">
      <c r="A15" s="36" t="s">
        <v>13447</v>
      </c>
      <c r="B15" s="37" t="s">
        <v>13448</v>
      </c>
      <c r="C15" s="36" t="s">
        <v>136</v>
      </c>
      <c r="D15" s="36" t="s">
        <v>13449</v>
      </c>
      <c r="F15" t="str">
        <f t="shared" si="0"/>
        <v>97152</v>
      </c>
      <c r="H15" s="38">
        <f t="shared" si="1"/>
        <v>39.36</v>
      </c>
    </row>
    <row r="16" ht="54" spans="1:8">
      <c r="A16" s="36" t="s">
        <v>13450</v>
      </c>
      <c r="B16" s="37" t="s">
        <v>13451</v>
      </c>
      <c r="C16" s="36" t="s">
        <v>136</v>
      </c>
      <c r="D16" s="36" t="s">
        <v>13452</v>
      </c>
      <c r="F16" t="str">
        <f t="shared" si="0"/>
        <v>97153</v>
      </c>
      <c r="H16" s="38">
        <f t="shared" si="1"/>
        <v>44.24</v>
      </c>
    </row>
    <row r="17" ht="54" spans="1:8">
      <c r="A17" s="36" t="s">
        <v>13453</v>
      </c>
      <c r="B17" s="37" t="s">
        <v>13454</v>
      </c>
      <c r="C17" s="36" t="s">
        <v>136</v>
      </c>
      <c r="D17" s="36" t="s">
        <v>13455</v>
      </c>
      <c r="F17" t="str">
        <f t="shared" si="0"/>
        <v>97154</v>
      </c>
      <c r="H17" s="38">
        <f t="shared" si="1"/>
        <v>49.18</v>
      </c>
    </row>
    <row r="18" ht="54" spans="1:8">
      <c r="A18" s="36" t="s">
        <v>13456</v>
      </c>
      <c r="B18" s="37" t="s">
        <v>13457</v>
      </c>
      <c r="C18" s="36" t="s">
        <v>136</v>
      </c>
      <c r="D18" s="36" t="s">
        <v>13458</v>
      </c>
      <c r="F18" t="str">
        <f t="shared" si="0"/>
        <v>97155</v>
      </c>
      <c r="H18" s="38">
        <f t="shared" si="1"/>
        <v>54.09</v>
      </c>
    </row>
    <row r="19" ht="54" spans="1:8">
      <c r="A19" s="36" t="s">
        <v>13459</v>
      </c>
      <c r="B19" s="37" t="s">
        <v>13460</v>
      </c>
      <c r="C19" s="36" t="s">
        <v>136</v>
      </c>
      <c r="D19" s="36" t="s">
        <v>13461</v>
      </c>
      <c r="F19" t="str">
        <f t="shared" si="0"/>
        <v>97156</v>
      </c>
      <c r="H19" s="38">
        <f t="shared" si="1"/>
        <v>64.28</v>
      </c>
    </row>
    <row r="20" ht="54" spans="1:8">
      <c r="A20" s="36" t="s">
        <v>13462</v>
      </c>
      <c r="B20" s="37" t="s">
        <v>13463</v>
      </c>
      <c r="C20" s="36" t="s">
        <v>136</v>
      </c>
      <c r="D20" s="36" t="s">
        <v>10524</v>
      </c>
      <c r="F20" t="str">
        <f t="shared" si="0"/>
        <v>97157</v>
      </c>
      <c r="H20" s="38">
        <f t="shared" si="1"/>
        <v>4.69</v>
      </c>
    </row>
    <row r="21" ht="54" spans="1:8">
      <c r="A21" s="36" t="s">
        <v>13464</v>
      </c>
      <c r="B21" s="37" t="s">
        <v>13465</v>
      </c>
      <c r="C21" s="36" t="s">
        <v>136</v>
      </c>
      <c r="D21" s="36" t="s">
        <v>4103</v>
      </c>
      <c r="F21" t="str">
        <f t="shared" si="0"/>
        <v>97158</v>
      </c>
      <c r="H21" s="38">
        <f t="shared" si="1"/>
        <v>5.21</v>
      </c>
    </row>
    <row r="22" ht="54" spans="1:8">
      <c r="A22" s="36" t="s">
        <v>13466</v>
      </c>
      <c r="B22" s="37" t="s">
        <v>13467</v>
      </c>
      <c r="C22" s="36" t="s">
        <v>136</v>
      </c>
      <c r="D22" s="36" t="s">
        <v>6182</v>
      </c>
      <c r="F22" t="str">
        <f t="shared" si="0"/>
        <v>97159</v>
      </c>
      <c r="H22" s="38">
        <f t="shared" si="1"/>
        <v>6.59</v>
      </c>
    </row>
    <row r="23" ht="54" spans="1:8">
      <c r="A23" s="36" t="s">
        <v>13468</v>
      </c>
      <c r="B23" s="37" t="s">
        <v>13469</v>
      </c>
      <c r="C23" s="36" t="s">
        <v>136</v>
      </c>
      <c r="D23" s="36" t="s">
        <v>5556</v>
      </c>
      <c r="F23" t="str">
        <f t="shared" si="0"/>
        <v>97160</v>
      </c>
      <c r="H23" s="38">
        <f t="shared" si="1"/>
        <v>7.95</v>
      </c>
    </row>
    <row r="24" ht="54" spans="1:8">
      <c r="A24" s="36" t="s">
        <v>13470</v>
      </c>
      <c r="B24" s="37" t="s">
        <v>13471</v>
      </c>
      <c r="C24" s="36" t="s">
        <v>136</v>
      </c>
      <c r="D24" s="36" t="s">
        <v>13472</v>
      </c>
      <c r="F24" t="str">
        <f t="shared" si="0"/>
        <v>97161</v>
      </c>
      <c r="H24" s="38">
        <f t="shared" si="1"/>
        <v>9.35</v>
      </c>
    </row>
    <row r="25" ht="54" spans="1:8">
      <c r="A25" s="36" t="s">
        <v>13473</v>
      </c>
      <c r="B25" s="37" t="s">
        <v>13474</v>
      </c>
      <c r="C25" s="36" t="s">
        <v>136</v>
      </c>
      <c r="D25" s="36" t="s">
        <v>13475</v>
      </c>
      <c r="F25" t="str">
        <f t="shared" si="0"/>
        <v>97162</v>
      </c>
      <c r="H25" s="38">
        <f t="shared" si="1"/>
        <v>10.7</v>
      </c>
    </row>
    <row r="26" ht="54" spans="1:8">
      <c r="A26" s="36" t="s">
        <v>13476</v>
      </c>
      <c r="B26" s="37" t="s">
        <v>13477</v>
      </c>
      <c r="C26" s="36" t="s">
        <v>136</v>
      </c>
      <c r="D26" s="36" t="s">
        <v>6632</v>
      </c>
      <c r="F26" t="str">
        <f t="shared" si="0"/>
        <v>97163</v>
      </c>
      <c r="H26" s="38">
        <f t="shared" si="1"/>
        <v>12.1</v>
      </c>
    </row>
    <row r="27" ht="54" spans="1:8">
      <c r="A27" s="36" t="s">
        <v>13478</v>
      </c>
      <c r="B27" s="37" t="s">
        <v>13479</v>
      </c>
      <c r="C27" s="36" t="s">
        <v>136</v>
      </c>
      <c r="D27" s="36" t="s">
        <v>13048</v>
      </c>
      <c r="F27" t="str">
        <f t="shared" si="0"/>
        <v>97164</v>
      </c>
      <c r="H27" s="38">
        <f t="shared" si="1"/>
        <v>13.49</v>
      </c>
    </row>
    <row r="28" ht="54" spans="1:8">
      <c r="A28" s="36" t="s">
        <v>13480</v>
      </c>
      <c r="B28" s="37" t="s">
        <v>13481</v>
      </c>
      <c r="C28" s="36" t="s">
        <v>136</v>
      </c>
      <c r="D28" s="36" t="s">
        <v>6545</v>
      </c>
      <c r="F28" t="str">
        <f t="shared" si="0"/>
        <v>97165</v>
      </c>
      <c r="H28" s="38">
        <f t="shared" si="1"/>
        <v>14.9</v>
      </c>
    </row>
    <row r="29" ht="54" spans="1:8">
      <c r="A29" s="36" t="s">
        <v>13482</v>
      </c>
      <c r="B29" s="37" t="s">
        <v>13483</v>
      </c>
      <c r="C29" s="36" t="s">
        <v>136</v>
      </c>
      <c r="D29" s="36" t="s">
        <v>6304</v>
      </c>
      <c r="F29" t="str">
        <f t="shared" si="0"/>
        <v>97166</v>
      </c>
      <c r="H29" s="38">
        <f t="shared" si="1"/>
        <v>18.19</v>
      </c>
    </row>
    <row r="30" ht="54" spans="1:8">
      <c r="A30" s="36" t="s">
        <v>13484</v>
      </c>
      <c r="B30" s="37" t="s">
        <v>13485</v>
      </c>
      <c r="C30" s="36" t="s">
        <v>136</v>
      </c>
      <c r="D30" s="36" t="s">
        <v>13486</v>
      </c>
      <c r="F30" t="str">
        <f t="shared" si="0"/>
        <v>97167</v>
      </c>
      <c r="H30" s="38">
        <f t="shared" si="1"/>
        <v>21.24</v>
      </c>
    </row>
    <row r="31" ht="54" spans="1:8">
      <c r="A31" s="36" t="s">
        <v>13487</v>
      </c>
      <c r="B31" s="37" t="s">
        <v>13488</v>
      </c>
      <c r="C31" s="36" t="s">
        <v>136</v>
      </c>
      <c r="D31" s="36" t="s">
        <v>13489</v>
      </c>
      <c r="F31" t="str">
        <f t="shared" si="0"/>
        <v>97168</v>
      </c>
      <c r="H31" s="38">
        <f t="shared" si="1"/>
        <v>24.11</v>
      </c>
    </row>
    <row r="32" ht="54" spans="1:8">
      <c r="A32" s="36" t="s">
        <v>13490</v>
      </c>
      <c r="B32" s="37" t="s">
        <v>13491</v>
      </c>
      <c r="C32" s="36" t="s">
        <v>136</v>
      </c>
      <c r="D32" s="36" t="s">
        <v>13492</v>
      </c>
      <c r="F32" t="str">
        <f t="shared" si="0"/>
        <v>97169</v>
      </c>
      <c r="H32" s="38">
        <f t="shared" si="1"/>
        <v>27.1</v>
      </c>
    </row>
    <row r="33" ht="54" spans="1:8">
      <c r="A33" s="36" t="s">
        <v>13493</v>
      </c>
      <c r="B33" s="37" t="s">
        <v>13494</v>
      </c>
      <c r="C33" s="36" t="s">
        <v>136</v>
      </c>
      <c r="D33" s="36" t="s">
        <v>13495</v>
      </c>
      <c r="F33" t="str">
        <f t="shared" si="0"/>
        <v>97170</v>
      </c>
      <c r="H33" s="38">
        <f t="shared" si="1"/>
        <v>30.14</v>
      </c>
    </row>
    <row r="34" ht="54" spans="1:8">
      <c r="A34" s="36" t="s">
        <v>13496</v>
      </c>
      <c r="B34" s="37" t="s">
        <v>13497</v>
      </c>
      <c r="C34" s="36" t="s">
        <v>136</v>
      </c>
      <c r="D34" s="36" t="s">
        <v>6695</v>
      </c>
      <c r="F34" t="str">
        <f t="shared" si="0"/>
        <v>97171</v>
      </c>
      <c r="H34" s="38">
        <f t="shared" si="1"/>
        <v>33.16</v>
      </c>
    </row>
    <row r="35" ht="54" spans="1:8">
      <c r="A35" s="36" t="s">
        <v>13498</v>
      </c>
      <c r="B35" s="37" t="s">
        <v>13499</v>
      </c>
      <c r="C35" s="36" t="s">
        <v>136</v>
      </c>
      <c r="D35" s="36" t="s">
        <v>13500</v>
      </c>
      <c r="F35" t="str">
        <f t="shared" si="0"/>
        <v>97172</v>
      </c>
      <c r="H35" s="38">
        <f t="shared" si="1"/>
        <v>39.56</v>
      </c>
    </row>
    <row r="36" ht="54" spans="1:8">
      <c r="A36" s="36" t="s">
        <v>13501</v>
      </c>
      <c r="B36" s="37" t="s">
        <v>13502</v>
      </c>
      <c r="C36" s="36" t="s">
        <v>136</v>
      </c>
      <c r="D36" s="36" t="s">
        <v>6842</v>
      </c>
      <c r="F36" t="str">
        <f t="shared" si="0"/>
        <v>97173</v>
      </c>
      <c r="H36" s="38">
        <f t="shared" si="1"/>
        <v>30.11</v>
      </c>
    </row>
    <row r="37" ht="54" spans="1:8">
      <c r="A37" s="36" t="s">
        <v>13503</v>
      </c>
      <c r="B37" s="37" t="s">
        <v>13504</v>
      </c>
      <c r="C37" s="36" t="s">
        <v>136</v>
      </c>
      <c r="D37" s="36" t="s">
        <v>7727</v>
      </c>
      <c r="F37" t="str">
        <f t="shared" si="0"/>
        <v>97174</v>
      </c>
      <c r="H37" s="38">
        <f t="shared" si="1"/>
        <v>34.79</v>
      </c>
    </row>
    <row r="38" ht="54" spans="1:8">
      <c r="A38" s="36" t="s">
        <v>13505</v>
      </c>
      <c r="B38" s="37" t="s">
        <v>13506</v>
      </c>
      <c r="C38" s="36" t="s">
        <v>136</v>
      </c>
      <c r="D38" s="36" t="s">
        <v>13507</v>
      </c>
      <c r="F38" t="str">
        <f t="shared" si="0"/>
        <v>97175</v>
      </c>
      <c r="H38" s="38">
        <f t="shared" si="1"/>
        <v>39.47</v>
      </c>
    </row>
    <row r="39" ht="54" spans="1:8">
      <c r="A39" s="36" t="s">
        <v>13508</v>
      </c>
      <c r="B39" s="37" t="s">
        <v>13509</v>
      </c>
      <c r="C39" s="36" t="s">
        <v>136</v>
      </c>
      <c r="D39" s="36" t="s">
        <v>13510</v>
      </c>
      <c r="F39" t="str">
        <f t="shared" si="0"/>
        <v>97176</v>
      </c>
      <c r="H39" s="38">
        <f t="shared" si="1"/>
        <v>44.16</v>
      </c>
    </row>
    <row r="40" ht="67.5" spans="1:8">
      <c r="A40" s="36" t="s">
        <v>13511</v>
      </c>
      <c r="B40" s="37" t="s">
        <v>13512</v>
      </c>
      <c r="C40" s="36" t="s">
        <v>136</v>
      </c>
      <c r="D40" s="36" t="s">
        <v>6314</v>
      </c>
      <c r="F40" t="str">
        <f t="shared" si="0"/>
        <v>97177</v>
      </c>
      <c r="H40" s="38">
        <f t="shared" si="1"/>
        <v>53.53</v>
      </c>
    </row>
    <row r="41" ht="67.5" spans="1:8">
      <c r="A41" s="36" t="s">
        <v>13513</v>
      </c>
      <c r="B41" s="37" t="s">
        <v>13514</v>
      </c>
      <c r="C41" s="36" t="s">
        <v>136</v>
      </c>
      <c r="D41" s="36" t="s">
        <v>13515</v>
      </c>
      <c r="F41" t="str">
        <f t="shared" si="0"/>
        <v>97178</v>
      </c>
      <c r="H41" s="38">
        <f t="shared" si="1"/>
        <v>62.89</v>
      </c>
    </row>
    <row r="42" ht="67.5" spans="1:8">
      <c r="A42" s="36" t="s">
        <v>13516</v>
      </c>
      <c r="B42" s="37" t="s">
        <v>13517</v>
      </c>
      <c r="C42" s="36" t="s">
        <v>136</v>
      </c>
      <c r="D42" s="36" t="s">
        <v>13518</v>
      </c>
      <c r="F42" t="str">
        <f t="shared" si="0"/>
        <v>97179</v>
      </c>
      <c r="H42" s="38">
        <f t="shared" si="1"/>
        <v>72.27</v>
      </c>
    </row>
    <row r="43" ht="67.5" spans="1:8">
      <c r="A43" s="36" t="s">
        <v>13519</v>
      </c>
      <c r="B43" s="37" t="s">
        <v>13520</v>
      </c>
      <c r="C43" s="36" t="s">
        <v>136</v>
      </c>
      <c r="D43" s="36" t="s">
        <v>13521</v>
      </c>
      <c r="F43" t="str">
        <f t="shared" si="0"/>
        <v>97180</v>
      </c>
      <c r="H43" s="38">
        <f t="shared" si="1"/>
        <v>81.63</v>
      </c>
    </row>
    <row r="44" ht="67.5" spans="1:8">
      <c r="A44" s="36" t="s">
        <v>13522</v>
      </c>
      <c r="B44" s="37" t="s">
        <v>13523</v>
      </c>
      <c r="C44" s="36" t="s">
        <v>136</v>
      </c>
      <c r="D44" s="36" t="s">
        <v>13524</v>
      </c>
      <c r="F44" t="str">
        <f t="shared" si="0"/>
        <v>97181</v>
      </c>
      <c r="H44" s="38">
        <f t="shared" si="1"/>
        <v>94.64</v>
      </c>
    </row>
    <row r="45" ht="67.5" spans="1:8">
      <c r="A45" s="36" t="s">
        <v>13525</v>
      </c>
      <c r="B45" s="37" t="s">
        <v>13526</v>
      </c>
      <c r="C45" s="36" t="s">
        <v>136</v>
      </c>
      <c r="D45" s="36" t="s">
        <v>12001</v>
      </c>
      <c r="F45" t="str">
        <f t="shared" si="0"/>
        <v>97182</v>
      </c>
      <c r="H45" s="38">
        <f t="shared" si="1"/>
        <v>104.39</v>
      </c>
    </row>
    <row r="46" ht="54" spans="1:8">
      <c r="A46" s="36" t="s">
        <v>13527</v>
      </c>
      <c r="B46" s="37" t="s">
        <v>13528</v>
      </c>
      <c r="C46" s="36" t="s">
        <v>136</v>
      </c>
      <c r="D46" s="36" t="s">
        <v>13529</v>
      </c>
      <c r="F46" t="str">
        <f t="shared" si="0"/>
        <v>97183</v>
      </c>
      <c r="H46" s="38">
        <f t="shared" si="1"/>
        <v>24.2</v>
      </c>
    </row>
    <row r="47" ht="54" spans="1:8">
      <c r="A47" s="36" t="s">
        <v>13530</v>
      </c>
      <c r="B47" s="37" t="s">
        <v>13531</v>
      </c>
      <c r="C47" s="36" t="s">
        <v>136</v>
      </c>
      <c r="D47" s="36" t="s">
        <v>7344</v>
      </c>
      <c r="F47" t="str">
        <f t="shared" si="0"/>
        <v>97184</v>
      </c>
      <c r="H47" s="38">
        <f t="shared" si="1"/>
        <v>28.04</v>
      </c>
    </row>
    <row r="48" ht="54" spans="1:8">
      <c r="A48" s="36" t="s">
        <v>13532</v>
      </c>
      <c r="B48" s="37" t="s">
        <v>13533</v>
      </c>
      <c r="C48" s="36" t="s">
        <v>136</v>
      </c>
      <c r="D48" s="36" t="s">
        <v>13534</v>
      </c>
      <c r="F48" t="str">
        <f t="shared" si="0"/>
        <v>97185</v>
      </c>
      <c r="H48" s="38">
        <f t="shared" si="1"/>
        <v>31.88</v>
      </c>
    </row>
    <row r="49" ht="54" spans="1:8">
      <c r="A49" s="36" t="s">
        <v>13535</v>
      </c>
      <c r="B49" s="37" t="s">
        <v>13536</v>
      </c>
      <c r="C49" s="36" t="s">
        <v>136</v>
      </c>
      <c r="D49" s="36" t="s">
        <v>6422</v>
      </c>
      <c r="F49" t="str">
        <f t="shared" si="0"/>
        <v>97186</v>
      </c>
      <c r="H49" s="38">
        <f t="shared" si="1"/>
        <v>35.73</v>
      </c>
    </row>
    <row r="50" ht="67.5" spans="1:8">
      <c r="A50" s="36" t="s">
        <v>13537</v>
      </c>
      <c r="B50" s="37" t="s">
        <v>13512</v>
      </c>
      <c r="C50" s="36" t="s">
        <v>136</v>
      </c>
      <c r="D50" s="36" t="s">
        <v>13538</v>
      </c>
      <c r="F50" t="str">
        <f t="shared" si="0"/>
        <v>97187</v>
      </c>
      <c r="H50" s="38">
        <f t="shared" si="1"/>
        <v>43.38</v>
      </c>
    </row>
    <row r="51" ht="67.5" spans="1:8">
      <c r="A51" s="36" t="s">
        <v>13539</v>
      </c>
      <c r="B51" s="37" t="s">
        <v>13540</v>
      </c>
      <c r="C51" s="36" t="s">
        <v>136</v>
      </c>
      <c r="D51" s="36" t="s">
        <v>13541</v>
      </c>
      <c r="F51" t="str">
        <f t="shared" si="0"/>
        <v>97188</v>
      </c>
      <c r="H51" s="38">
        <f t="shared" si="1"/>
        <v>51.05</v>
      </c>
    </row>
    <row r="52" ht="67.5" spans="1:8">
      <c r="A52" s="36" t="s">
        <v>13542</v>
      </c>
      <c r="B52" s="37" t="s">
        <v>13543</v>
      </c>
      <c r="C52" s="36" t="s">
        <v>136</v>
      </c>
      <c r="D52" s="36" t="s">
        <v>13544</v>
      </c>
      <c r="F52" t="str">
        <f t="shared" si="0"/>
        <v>97189</v>
      </c>
      <c r="H52" s="38">
        <f t="shared" si="1"/>
        <v>58.72</v>
      </c>
    </row>
    <row r="53" ht="67.5" spans="1:8">
      <c r="A53" s="36" t="s">
        <v>13545</v>
      </c>
      <c r="B53" s="37" t="s">
        <v>13546</v>
      </c>
      <c r="C53" s="36" t="s">
        <v>136</v>
      </c>
      <c r="D53" s="36" t="s">
        <v>13547</v>
      </c>
      <c r="F53" t="str">
        <f t="shared" si="0"/>
        <v>97190</v>
      </c>
      <c r="H53" s="38">
        <f t="shared" si="1"/>
        <v>66.4</v>
      </c>
    </row>
    <row r="54" ht="67.5" spans="1:8">
      <c r="A54" s="36" t="s">
        <v>13548</v>
      </c>
      <c r="B54" s="37" t="s">
        <v>13549</v>
      </c>
      <c r="C54" s="36" t="s">
        <v>136</v>
      </c>
      <c r="D54" s="36" t="s">
        <v>13550</v>
      </c>
      <c r="F54" t="str">
        <f t="shared" si="0"/>
        <v>97191</v>
      </c>
      <c r="H54" s="38">
        <f t="shared" si="1"/>
        <v>76.9</v>
      </c>
    </row>
    <row r="55" ht="67.5" spans="1:8">
      <c r="A55" s="36" t="s">
        <v>13551</v>
      </c>
      <c r="B55" s="37" t="s">
        <v>13552</v>
      </c>
      <c r="C55" s="36" t="s">
        <v>136</v>
      </c>
      <c r="D55" s="36" t="s">
        <v>13553</v>
      </c>
      <c r="F55" t="str">
        <f t="shared" si="0"/>
        <v>97192</v>
      </c>
      <c r="H55" s="38">
        <f t="shared" si="1"/>
        <v>84.88</v>
      </c>
    </row>
    <row r="56" ht="54" spans="1:8">
      <c r="A56" s="36" t="s">
        <v>13554</v>
      </c>
      <c r="B56" s="37" t="s">
        <v>13555</v>
      </c>
      <c r="C56" s="36" t="s">
        <v>136</v>
      </c>
      <c r="D56" s="36" t="s">
        <v>13556</v>
      </c>
      <c r="F56" t="str">
        <f t="shared" si="0"/>
        <v>90694</v>
      </c>
      <c r="H56" s="38">
        <f t="shared" si="1"/>
        <v>24.79</v>
      </c>
    </row>
    <row r="57" ht="54" spans="1:8">
      <c r="A57" s="36" t="s">
        <v>13557</v>
      </c>
      <c r="B57" s="37" t="s">
        <v>13558</v>
      </c>
      <c r="C57" s="36" t="s">
        <v>136</v>
      </c>
      <c r="D57" s="36" t="s">
        <v>13559</v>
      </c>
      <c r="F57" t="str">
        <f t="shared" si="0"/>
        <v>90695</v>
      </c>
      <c r="H57" s="38">
        <f t="shared" si="1"/>
        <v>50.65</v>
      </c>
    </row>
    <row r="58" ht="54" spans="1:8">
      <c r="A58" s="36" t="s">
        <v>13560</v>
      </c>
      <c r="B58" s="37" t="s">
        <v>13561</v>
      </c>
      <c r="C58" s="36" t="s">
        <v>136</v>
      </c>
      <c r="D58" s="36" t="s">
        <v>13562</v>
      </c>
      <c r="F58" t="str">
        <f t="shared" si="0"/>
        <v>90696</v>
      </c>
      <c r="H58" s="38">
        <f t="shared" si="1"/>
        <v>77.75</v>
      </c>
    </row>
    <row r="59" ht="54" spans="1:8">
      <c r="A59" s="36" t="s">
        <v>13563</v>
      </c>
      <c r="B59" s="37" t="s">
        <v>13564</v>
      </c>
      <c r="C59" s="36" t="s">
        <v>136</v>
      </c>
      <c r="D59" s="36" t="s">
        <v>13565</v>
      </c>
      <c r="F59" t="str">
        <f t="shared" si="0"/>
        <v>90697</v>
      </c>
      <c r="H59" s="38">
        <f t="shared" si="1"/>
        <v>129.56</v>
      </c>
    </row>
    <row r="60" ht="54" spans="1:8">
      <c r="A60" s="36" t="s">
        <v>13566</v>
      </c>
      <c r="B60" s="37" t="s">
        <v>13567</v>
      </c>
      <c r="C60" s="36" t="s">
        <v>136</v>
      </c>
      <c r="D60" s="36" t="s">
        <v>13568</v>
      </c>
      <c r="F60" t="str">
        <f t="shared" si="0"/>
        <v>90698</v>
      </c>
      <c r="H60" s="38">
        <f t="shared" si="1"/>
        <v>207.58</v>
      </c>
    </row>
    <row r="61" ht="54" spans="1:8">
      <c r="A61" s="36" t="s">
        <v>13569</v>
      </c>
      <c r="B61" s="37" t="s">
        <v>13570</v>
      </c>
      <c r="C61" s="36" t="s">
        <v>136</v>
      </c>
      <c r="D61" s="36" t="s">
        <v>13571</v>
      </c>
      <c r="F61" t="str">
        <f t="shared" si="0"/>
        <v>90699</v>
      </c>
      <c r="H61" s="38">
        <f t="shared" si="1"/>
        <v>256.73</v>
      </c>
    </row>
    <row r="62" ht="54" spans="1:8">
      <c r="A62" s="36" t="s">
        <v>13572</v>
      </c>
      <c r="B62" s="37" t="s">
        <v>13573</v>
      </c>
      <c r="C62" s="36" t="s">
        <v>136</v>
      </c>
      <c r="D62" s="36" t="s">
        <v>13574</v>
      </c>
      <c r="F62" t="str">
        <f t="shared" si="0"/>
        <v>90700</v>
      </c>
      <c r="H62" s="38">
        <f t="shared" si="1"/>
        <v>339.92</v>
      </c>
    </row>
    <row r="63" ht="67.5" spans="1:8">
      <c r="A63" s="36" t="s">
        <v>13575</v>
      </c>
      <c r="B63" s="37" t="s">
        <v>13576</v>
      </c>
      <c r="C63" s="36" t="s">
        <v>136</v>
      </c>
      <c r="D63" s="36" t="s">
        <v>7085</v>
      </c>
      <c r="F63" t="str">
        <f t="shared" si="0"/>
        <v>90701</v>
      </c>
      <c r="H63" s="38">
        <f t="shared" si="1"/>
        <v>48.38</v>
      </c>
    </row>
    <row r="64" ht="67.5" spans="1:8">
      <c r="A64" s="36" t="s">
        <v>13577</v>
      </c>
      <c r="B64" s="37" t="s">
        <v>13578</v>
      </c>
      <c r="C64" s="36" t="s">
        <v>136</v>
      </c>
      <c r="D64" s="36" t="s">
        <v>13579</v>
      </c>
      <c r="F64" t="str">
        <f t="shared" si="0"/>
        <v>90702</v>
      </c>
      <c r="H64" s="38">
        <f t="shared" si="1"/>
        <v>72.69</v>
      </c>
    </row>
    <row r="65" ht="67.5" spans="1:8">
      <c r="A65" s="36" t="s">
        <v>13580</v>
      </c>
      <c r="B65" s="37" t="s">
        <v>13581</v>
      </c>
      <c r="C65" s="36" t="s">
        <v>136</v>
      </c>
      <c r="D65" s="36" t="s">
        <v>13582</v>
      </c>
      <c r="F65" t="str">
        <f t="shared" si="0"/>
        <v>90703</v>
      </c>
      <c r="H65" s="38">
        <f t="shared" si="1"/>
        <v>119.19</v>
      </c>
    </row>
    <row r="66" ht="67.5" spans="1:8">
      <c r="A66" s="36" t="s">
        <v>13583</v>
      </c>
      <c r="B66" s="37" t="s">
        <v>13584</v>
      </c>
      <c r="C66" s="36" t="s">
        <v>136</v>
      </c>
      <c r="D66" s="36" t="s">
        <v>13585</v>
      </c>
      <c r="F66" t="str">
        <f t="shared" si="0"/>
        <v>90704</v>
      </c>
      <c r="H66" s="38">
        <f t="shared" si="1"/>
        <v>185.91</v>
      </c>
    </row>
    <row r="67" ht="67.5" spans="1:8">
      <c r="A67" s="36" t="s">
        <v>13586</v>
      </c>
      <c r="B67" s="37" t="s">
        <v>13587</v>
      </c>
      <c r="C67" s="36" t="s">
        <v>136</v>
      </c>
      <c r="D67" s="36" t="s">
        <v>13588</v>
      </c>
      <c r="F67" t="str">
        <f t="shared" si="0"/>
        <v>90705</v>
      </c>
      <c r="H67" s="38">
        <f t="shared" si="1"/>
        <v>271.99</v>
      </c>
    </row>
    <row r="68" ht="67.5" spans="1:8">
      <c r="A68" s="36" t="s">
        <v>13589</v>
      </c>
      <c r="B68" s="37" t="s">
        <v>13590</v>
      </c>
      <c r="C68" s="36" t="s">
        <v>136</v>
      </c>
      <c r="D68" s="36" t="s">
        <v>13591</v>
      </c>
      <c r="F68" t="str">
        <f t="shared" si="0"/>
        <v>90706</v>
      </c>
      <c r="H68" s="38">
        <f t="shared" si="1"/>
        <v>331.2</v>
      </c>
    </row>
    <row r="69" ht="67.5" spans="1:8">
      <c r="A69" s="36" t="s">
        <v>13592</v>
      </c>
      <c r="B69" s="37" t="s">
        <v>13593</v>
      </c>
      <c r="C69" s="36" t="s">
        <v>136</v>
      </c>
      <c r="D69" s="36" t="s">
        <v>13594</v>
      </c>
      <c r="F69" t="str">
        <f t="shared" ref="F69:F132" si="2">TRIM(A69)</f>
        <v>90708</v>
      </c>
      <c r="H69" s="38">
        <f t="shared" ref="H69:H132" si="3">ROUND(D69*(1+$H$1),2)</f>
        <v>529.36</v>
      </c>
    </row>
    <row r="70" ht="54" spans="1:8">
      <c r="A70" s="36" t="s">
        <v>13595</v>
      </c>
      <c r="B70" s="37" t="s">
        <v>13596</v>
      </c>
      <c r="C70" s="36" t="s">
        <v>136</v>
      </c>
      <c r="D70" s="36" t="s">
        <v>13597</v>
      </c>
      <c r="F70" t="str">
        <f t="shared" si="2"/>
        <v>90709</v>
      </c>
      <c r="H70" s="38">
        <f t="shared" si="3"/>
        <v>26.9</v>
      </c>
    </row>
    <row r="71" ht="54" spans="1:8">
      <c r="A71" s="36" t="s">
        <v>13598</v>
      </c>
      <c r="B71" s="37" t="s">
        <v>13599</v>
      </c>
      <c r="C71" s="36" t="s">
        <v>136</v>
      </c>
      <c r="D71" s="36" t="s">
        <v>13600</v>
      </c>
      <c r="F71" t="str">
        <f t="shared" si="2"/>
        <v>90710</v>
      </c>
      <c r="H71" s="38">
        <f t="shared" si="3"/>
        <v>52.78</v>
      </c>
    </row>
    <row r="72" ht="54" spans="1:8">
      <c r="A72" s="36" t="s">
        <v>13601</v>
      </c>
      <c r="B72" s="37" t="s">
        <v>13602</v>
      </c>
      <c r="C72" s="36" t="s">
        <v>136</v>
      </c>
      <c r="D72" s="36" t="s">
        <v>13603</v>
      </c>
      <c r="F72" t="str">
        <f t="shared" si="2"/>
        <v>90711</v>
      </c>
      <c r="H72" s="38">
        <f t="shared" si="3"/>
        <v>79.86</v>
      </c>
    </row>
    <row r="73" ht="54" spans="1:8">
      <c r="A73" s="36" t="s">
        <v>13604</v>
      </c>
      <c r="B73" s="37" t="s">
        <v>13605</v>
      </c>
      <c r="C73" s="36" t="s">
        <v>136</v>
      </c>
      <c r="D73" s="36" t="s">
        <v>13606</v>
      </c>
      <c r="F73" t="str">
        <f t="shared" si="2"/>
        <v>90712</v>
      </c>
      <c r="H73" s="38">
        <f t="shared" si="3"/>
        <v>131.67</v>
      </c>
    </row>
    <row r="74" ht="54" spans="1:8">
      <c r="A74" s="36" t="s">
        <v>13607</v>
      </c>
      <c r="B74" s="37" t="s">
        <v>13608</v>
      </c>
      <c r="C74" s="36" t="s">
        <v>136</v>
      </c>
      <c r="D74" s="36" t="s">
        <v>13609</v>
      </c>
      <c r="F74" t="str">
        <f t="shared" si="2"/>
        <v>90713</v>
      </c>
      <c r="H74" s="38">
        <f t="shared" si="3"/>
        <v>209.69</v>
      </c>
    </row>
    <row r="75" ht="54" spans="1:8">
      <c r="A75" s="36" t="s">
        <v>13610</v>
      </c>
      <c r="B75" s="37" t="s">
        <v>13611</v>
      </c>
      <c r="C75" s="36" t="s">
        <v>136</v>
      </c>
      <c r="D75" s="36" t="s">
        <v>13612</v>
      </c>
      <c r="F75" t="str">
        <f t="shared" si="2"/>
        <v>90714</v>
      </c>
      <c r="H75" s="38">
        <f t="shared" si="3"/>
        <v>258.86</v>
      </c>
    </row>
    <row r="76" ht="54" spans="1:8">
      <c r="A76" s="36" t="s">
        <v>13613</v>
      </c>
      <c r="B76" s="37" t="s">
        <v>13614</v>
      </c>
      <c r="C76" s="36" t="s">
        <v>136</v>
      </c>
      <c r="D76" s="36" t="s">
        <v>13615</v>
      </c>
      <c r="F76" t="str">
        <f t="shared" si="2"/>
        <v>90715</v>
      </c>
      <c r="H76" s="38">
        <f t="shared" si="3"/>
        <v>344.43</v>
      </c>
    </row>
    <row r="77" ht="54" spans="1:8">
      <c r="A77" s="36" t="s">
        <v>13616</v>
      </c>
      <c r="B77" s="37" t="s">
        <v>13617</v>
      </c>
      <c r="C77" s="36" t="s">
        <v>136</v>
      </c>
      <c r="D77" s="36" t="s">
        <v>13618</v>
      </c>
      <c r="F77" t="str">
        <f t="shared" si="2"/>
        <v>90716</v>
      </c>
      <c r="H77" s="38">
        <f t="shared" si="3"/>
        <v>50.49</v>
      </c>
    </row>
    <row r="78" ht="54" spans="1:8">
      <c r="A78" s="36" t="s">
        <v>13619</v>
      </c>
      <c r="B78" s="37" t="s">
        <v>13620</v>
      </c>
      <c r="C78" s="36" t="s">
        <v>136</v>
      </c>
      <c r="D78" s="36" t="s">
        <v>13621</v>
      </c>
      <c r="F78" t="str">
        <f t="shared" si="2"/>
        <v>90717</v>
      </c>
      <c r="H78" s="38">
        <f t="shared" si="3"/>
        <v>74.79</v>
      </c>
    </row>
    <row r="79" ht="54" spans="1:8">
      <c r="A79" s="36" t="s">
        <v>13622</v>
      </c>
      <c r="B79" s="37" t="s">
        <v>13623</v>
      </c>
      <c r="C79" s="36" t="s">
        <v>136</v>
      </c>
      <c r="D79" s="36" t="s">
        <v>13624</v>
      </c>
      <c r="F79" t="str">
        <f t="shared" si="2"/>
        <v>90718</v>
      </c>
      <c r="H79" s="38">
        <f t="shared" si="3"/>
        <v>121.31</v>
      </c>
    </row>
    <row r="80" ht="54" spans="1:8">
      <c r="A80" s="36" t="s">
        <v>13625</v>
      </c>
      <c r="B80" s="37" t="s">
        <v>13626</v>
      </c>
      <c r="C80" s="36" t="s">
        <v>136</v>
      </c>
      <c r="D80" s="36" t="s">
        <v>13627</v>
      </c>
      <c r="F80" t="str">
        <f t="shared" si="2"/>
        <v>90719</v>
      </c>
      <c r="H80" s="38">
        <f t="shared" si="3"/>
        <v>188.02</v>
      </c>
    </row>
    <row r="81" ht="54" spans="1:8">
      <c r="A81" s="36" t="s">
        <v>13628</v>
      </c>
      <c r="B81" s="37" t="s">
        <v>13629</v>
      </c>
      <c r="C81" s="36" t="s">
        <v>136</v>
      </c>
      <c r="D81" s="36" t="s">
        <v>13630</v>
      </c>
      <c r="F81" t="str">
        <f t="shared" si="2"/>
        <v>90720</v>
      </c>
      <c r="H81" s="38">
        <f t="shared" si="3"/>
        <v>274.11</v>
      </c>
    </row>
    <row r="82" ht="54" spans="1:8">
      <c r="A82" s="36" t="s">
        <v>13631</v>
      </c>
      <c r="B82" s="37" t="s">
        <v>13632</v>
      </c>
      <c r="C82" s="36" t="s">
        <v>136</v>
      </c>
      <c r="D82" s="36" t="s">
        <v>13633</v>
      </c>
      <c r="F82" t="str">
        <f t="shared" si="2"/>
        <v>90721</v>
      </c>
      <c r="H82" s="38">
        <f t="shared" si="3"/>
        <v>335.7</v>
      </c>
    </row>
    <row r="83" ht="67.5" spans="1:8">
      <c r="A83" s="36" t="s">
        <v>13634</v>
      </c>
      <c r="B83" s="37" t="s">
        <v>13635</v>
      </c>
      <c r="C83" s="36" t="s">
        <v>136</v>
      </c>
      <c r="D83" s="36" t="s">
        <v>13636</v>
      </c>
      <c r="F83" t="str">
        <f t="shared" si="2"/>
        <v>90723</v>
      </c>
      <c r="H83" s="38">
        <f t="shared" si="3"/>
        <v>532.16</v>
      </c>
    </row>
    <row r="84" ht="40.5" spans="1:8">
      <c r="A84" s="36" t="s">
        <v>13637</v>
      </c>
      <c r="B84" s="37" t="s">
        <v>13638</v>
      </c>
      <c r="C84" s="36" t="s">
        <v>168</v>
      </c>
      <c r="D84" s="36" t="s">
        <v>13529</v>
      </c>
      <c r="F84" t="str">
        <f t="shared" si="2"/>
        <v>90724</v>
      </c>
      <c r="H84" s="38">
        <f t="shared" si="3"/>
        <v>24.2</v>
      </c>
    </row>
    <row r="85" ht="40.5" spans="1:8">
      <c r="A85" s="36" t="s">
        <v>13639</v>
      </c>
      <c r="B85" s="37" t="s">
        <v>13640</v>
      </c>
      <c r="C85" s="36" t="s">
        <v>168</v>
      </c>
      <c r="D85" s="36" t="s">
        <v>11466</v>
      </c>
      <c r="F85" t="str">
        <f t="shared" si="2"/>
        <v>90725</v>
      </c>
      <c r="H85" s="38">
        <f t="shared" si="3"/>
        <v>29.85</v>
      </c>
    </row>
    <row r="86" ht="40.5" spans="1:8">
      <c r="A86" s="36" t="s">
        <v>13641</v>
      </c>
      <c r="B86" s="37" t="s">
        <v>13642</v>
      </c>
      <c r="C86" s="36" t="s">
        <v>168</v>
      </c>
      <c r="D86" s="36" t="s">
        <v>13643</v>
      </c>
      <c r="F86" t="str">
        <f t="shared" si="2"/>
        <v>90726</v>
      </c>
      <c r="H86" s="38">
        <f t="shared" si="3"/>
        <v>35.45</v>
      </c>
    </row>
    <row r="87" ht="40.5" spans="1:8">
      <c r="A87" s="36" t="s">
        <v>13644</v>
      </c>
      <c r="B87" s="37" t="s">
        <v>13645</v>
      </c>
      <c r="C87" s="36" t="s">
        <v>168</v>
      </c>
      <c r="D87" s="36" t="s">
        <v>13646</v>
      </c>
      <c r="F87" t="str">
        <f t="shared" si="2"/>
        <v>90727</v>
      </c>
      <c r="H87" s="38">
        <f t="shared" si="3"/>
        <v>41.08</v>
      </c>
    </row>
    <row r="88" ht="40.5" spans="1:8">
      <c r="A88" s="36" t="s">
        <v>13647</v>
      </c>
      <c r="B88" s="37" t="s">
        <v>13648</v>
      </c>
      <c r="C88" s="36" t="s">
        <v>168</v>
      </c>
      <c r="D88" s="36" t="s">
        <v>13649</v>
      </c>
      <c r="F88" t="str">
        <f t="shared" si="2"/>
        <v>90728</v>
      </c>
      <c r="H88" s="38">
        <f t="shared" si="3"/>
        <v>46.72</v>
      </c>
    </row>
    <row r="89" ht="40.5" spans="1:8">
      <c r="A89" s="36" t="s">
        <v>13650</v>
      </c>
      <c r="B89" s="37" t="s">
        <v>13651</v>
      </c>
      <c r="C89" s="36" t="s">
        <v>168</v>
      </c>
      <c r="D89" s="36" t="s">
        <v>13652</v>
      </c>
      <c r="F89" t="str">
        <f t="shared" si="2"/>
        <v>90729</v>
      </c>
      <c r="H89" s="38">
        <f t="shared" si="3"/>
        <v>52.33</v>
      </c>
    </row>
    <row r="90" ht="40.5" spans="1:8">
      <c r="A90" s="36" t="s">
        <v>13653</v>
      </c>
      <c r="B90" s="37" t="s">
        <v>13654</v>
      </c>
      <c r="C90" s="36" t="s">
        <v>168</v>
      </c>
      <c r="D90" s="36" t="s">
        <v>13655</v>
      </c>
      <c r="F90" t="str">
        <f t="shared" si="2"/>
        <v>90730</v>
      </c>
      <c r="H90" s="38">
        <f t="shared" si="3"/>
        <v>58</v>
      </c>
    </row>
    <row r="91" ht="40.5" spans="1:8">
      <c r="A91" s="36" t="s">
        <v>13656</v>
      </c>
      <c r="B91" s="37" t="s">
        <v>13657</v>
      </c>
      <c r="C91" s="36" t="s">
        <v>168</v>
      </c>
      <c r="D91" s="36" t="s">
        <v>13658</v>
      </c>
      <c r="F91" t="str">
        <f t="shared" si="2"/>
        <v>90731</v>
      </c>
      <c r="H91" s="38">
        <f t="shared" si="3"/>
        <v>63.64</v>
      </c>
    </row>
    <row r="92" ht="40.5" spans="1:8">
      <c r="A92" s="36" t="s">
        <v>13659</v>
      </c>
      <c r="B92" s="37" t="s">
        <v>13660</v>
      </c>
      <c r="C92" s="36" t="s">
        <v>168</v>
      </c>
      <c r="D92" s="36" t="s">
        <v>4309</v>
      </c>
      <c r="F92" t="str">
        <f t="shared" si="2"/>
        <v>90732</v>
      </c>
      <c r="H92" s="38">
        <f t="shared" si="3"/>
        <v>80.52</v>
      </c>
    </row>
    <row r="93" ht="67.5" spans="1:8">
      <c r="A93" s="36" t="s">
        <v>13661</v>
      </c>
      <c r="B93" s="37" t="s">
        <v>13662</v>
      </c>
      <c r="C93" s="36" t="s">
        <v>136</v>
      </c>
      <c r="D93" s="36" t="s">
        <v>12156</v>
      </c>
      <c r="F93" t="str">
        <f t="shared" si="2"/>
        <v>90733</v>
      </c>
      <c r="H93" s="38">
        <f t="shared" si="3"/>
        <v>2.67</v>
      </c>
    </row>
    <row r="94" ht="67.5" spans="1:8">
      <c r="A94" s="36" t="s">
        <v>13663</v>
      </c>
      <c r="B94" s="37" t="s">
        <v>13664</v>
      </c>
      <c r="C94" s="36" t="s">
        <v>136</v>
      </c>
      <c r="D94" s="36" t="s">
        <v>6049</v>
      </c>
      <c r="F94" t="str">
        <f t="shared" si="2"/>
        <v>90734</v>
      </c>
      <c r="H94" s="38">
        <f t="shared" si="3"/>
        <v>3.24</v>
      </c>
    </row>
    <row r="95" ht="67.5" spans="1:8">
      <c r="A95" s="36" t="s">
        <v>13665</v>
      </c>
      <c r="B95" s="37" t="s">
        <v>13666</v>
      </c>
      <c r="C95" s="36" t="s">
        <v>136</v>
      </c>
      <c r="D95" s="36" t="s">
        <v>5412</v>
      </c>
      <c r="F95" t="str">
        <f t="shared" si="2"/>
        <v>90735</v>
      </c>
      <c r="H95" s="38">
        <f t="shared" si="3"/>
        <v>3.86</v>
      </c>
    </row>
    <row r="96" ht="67.5" spans="1:8">
      <c r="A96" s="36" t="s">
        <v>13667</v>
      </c>
      <c r="B96" s="37" t="s">
        <v>13668</v>
      </c>
      <c r="C96" s="36" t="s">
        <v>136</v>
      </c>
      <c r="D96" s="36" t="s">
        <v>6710</v>
      </c>
      <c r="F96" t="str">
        <f t="shared" si="2"/>
        <v>90736</v>
      </c>
      <c r="H96" s="38">
        <f t="shared" si="3"/>
        <v>4.45</v>
      </c>
    </row>
    <row r="97" ht="67.5" spans="1:8">
      <c r="A97" s="36" t="s">
        <v>13669</v>
      </c>
      <c r="B97" s="37" t="s">
        <v>13670</v>
      </c>
      <c r="C97" s="36" t="s">
        <v>136</v>
      </c>
      <c r="D97" s="36" t="s">
        <v>11907</v>
      </c>
      <c r="F97" t="str">
        <f t="shared" si="2"/>
        <v>90737</v>
      </c>
      <c r="H97" s="38">
        <f t="shared" si="3"/>
        <v>5.05</v>
      </c>
    </row>
    <row r="98" ht="67.5" spans="1:8">
      <c r="A98" s="36" t="s">
        <v>13671</v>
      </c>
      <c r="B98" s="37" t="s">
        <v>13672</v>
      </c>
      <c r="C98" s="36" t="s">
        <v>136</v>
      </c>
      <c r="D98" s="36" t="s">
        <v>4279</v>
      </c>
      <c r="F98" t="str">
        <f t="shared" si="2"/>
        <v>90738</v>
      </c>
      <c r="H98" s="38">
        <f t="shared" si="3"/>
        <v>5.64</v>
      </c>
    </row>
    <row r="99" ht="67.5" spans="1:8">
      <c r="A99" s="36" t="s">
        <v>13673</v>
      </c>
      <c r="B99" s="37" t="s">
        <v>13674</v>
      </c>
      <c r="C99" s="36" t="s">
        <v>136</v>
      </c>
      <c r="D99" s="36" t="s">
        <v>11600</v>
      </c>
      <c r="F99" t="str">
        <f t="shared" si="2"/>
        <v>90739</v>
      </c>
      <c r="H99" s="38">
        <f t="shared" si="3"/>
        <v>13.22</v>
      </c>
    </row>
    <row r="100" ht="67.5" spans="1:8">
      <c r="A100" s="36" t="s">
        <v>13675</v>
      </c>
      <c r="B100" s="37" t="s">
        <v>13676</v>
      </c>
      <c r="C100" s="36" t="s">
        <v>136</v>
      </c>
      <c r="D100" s="36" t="s">
        <v>4164</v>
      </c>
      <c r="F100" t="str">
        <f t="shared" si="2"/>
        <v>90740</v>
      </c>
      <c r="H100" s="38">
        <f t="shared" si="3"/>
        <v>5.95</v>
      </c>
    </row>
    <row r="101" ht="67.5" spans="1:8">
      <c r="A101" s="36" t="s">
        <v>13677</v>
      </c>
      <c r="B101" s="37" t="s">
        <v>13678</v>
      </c>
      <c r="C101" s="36" t="s">
        <v>136</v>
      </c>
      <c r="D101" s="36" t="s">
        <v>10503</v>
      </c>
      <c r="F101" t="str">
        <f t="shared" si="2"/>
        <v>90741</v>
      </c>
      <c r="H101" s="38">
        <f t="shared" si="3"/>
        <v>6.55</v>
      </c>
    </row>
    <row r="102" ht="67.5" spans="1:8">
      <c r="A102" s="36" t="s">
        <v>13679</v>
      </c>
      <c r="B102" s="37" t="s">
        <v>13680</v>
      </c>
      <c r="C102" s="36" t="s">
        <v>136</v>
      </c>
      <c r="D102" s="36" t="s">
        <v>13681</v>
      </c>
      <c r="F102" t="str">
        <f t="shared" si="2"/>
        <v>90742</v>
      </c>
      <c r="H102" s="38">
        <f t="shared" si="3"/>
        <v>7.14</v>
      </c>
    </row>
    <row r="103" ht="67.5" spans="1:8">
      <c r="A103" s="36" t="s">
        <v>13682</v>
      </c>
      <c r="B103" s="37" t="s">
        <v>13683</v>
      </c>
      <c r="C103" s="36" t="s">
        <v>136</v>
      </c>
      <c r="D103" s="36" t="s">
        <v>4192</v>
      </c>
      <c r="F103" t="str">
        <f t="shared" si="2"/>
        <v>90743</v>
      </c>
      <c r="H103" s="38">
        <f t="shared" si="3"/>
        <v>7.73</v>
      </c>
    </row>
    <row r="104" ht="67.5" spans="1:8">
      <c r="A104" s="36" t="s">
        <v>13684</v>
      </c>
      <c r="B104" s="37" t="s">
        <v>13685</v>
      </c>
      <c r="C104" s="36" t="s">
        <v>136</v>
      </c>
      <c r="D104" s="36" t="s">
        <v>13686</v>
      </c>
      <c r="F104" t="str">
        <f t="shared" si="2"/>
        <v>90744</v>
      </c>
      <c r="H104" s="38">
        <f t="shared" si="3"/>
        <v>8.33</v>
      </c>
    </row>
    <row r="105" ht="67.5" spans="1:8">
      <c r="A105" s="36" t="s">
        <v>13687</v>
      </c>
      <c r="B105" s="37" t="s">
        <v>13688</v>
      </c>
      <c r="C105" s="36" t="s">
        <v>136</v>
      </c>
      <c r="D105" s="36" t="s">
        <v>5047</v>
      </c>
      <c r="F105" t="str">
        <f t="shared" si="2"/>
        <v>90745</v>
      </c>
      <c r="H105" s="38">
        <f t="shared" si="3"/>
        <v>18.91</v>
      </c>
    </row>
    <row r="106" ht="67.5" spans="1:8">
      <c r="A106" s="36" t="s">
        <v>13689</v>
      </c>
      <c r="B106" s="37" t="s">
        <v>13690</v>
      </c>
      <c r="C106" s="36" t="s">
        <v>136</v>
      </c>
      <c r="D106" s="36" t="s">
        <v>4078</v>
      </c>
      <c r="F106" t="str">
        <f t="shared" si="2"/>
        <v>90746</v>
      </c>
      <c r="H106" s="38">
        <f t="shared" si="3"/>
        <v>3.62</v>
      </c>
    </row>
    <row r="107" ht="67.5" spans="1:8">
      <c r="A107" s="36" t="s">
        <v>13691</v>
      </c>
      <c r="B107" s="37" t="s">
        <v>13692</v>
      </c>
      <c r="C107" s="36" t="s">
        <v>136</v>
      </c>
      <c r="D107" s="36" t="s">
        <v>11060</v>
      </c>
      <c r="F107" t="str">
        <f t="shared" si="2"/>
        <v>90747</v>
      </c>
      <c r="H107" s="38">
        <f t="shared" si="3"/>
        <v>14.63</v>
      </c>
    </row>
    <row r="108" ht="54" spans="1:8">
      <c r="A108" s="36" t="s">
        <v>13693</v>
      </c>
      <c r="B108" s="37" t="s">
        <v>13694</v>
      </c>
      <c r="C108" s="36" t="s">
        <v>136</v>
      </c>
      <c r="D108" s="36" t="s">
        <v>8138</v>
      </c>
      <c r="F108" t="str">
        <f t="shared" si="2"/>
        <v>90748</v>
      </c>
      <c r="H108" s="38">
        <f t="shared" si="3"/>
        <v>4.78</v>
      </c>
    </row>
    <row r="109" ht="54" spans="1:8">
      <c r="A109" s="36" t="s">
        <v>13695</v>
      </c>
      <c r="B109" s="37" t="s">
        <v>13696</v>
      </c>
      <c r="C109" s="36" t="s">
        <v>136</v>
      </c>
      <c r="D109" s="36" t="s">
        <v>4135</v>
      </c>
      <c r="F109" t="str">
        <f t="shared" si="2"/>
        <v>90749</v>
      </c>
      <c r="H109" s="38">
        <f t="shared" si="3"/>
        <v>5.38</v>
      </c>
    </row>
    <row r="110" ht="54" spans="1:8">
      <c r="A110" s="36" t="s">
        <v>13697</v>
      </c>
      <c r="B110" s="37" t="s">
        <v>13698</v>
      </c>
      <c r="C110" s="36" t="s">
        <v>136</v>
      </c>
      <c r="D110" s="36" t="s">
        <v>13699</v>
      </c>
      <c r="F110" t="str">
        <f t="shared" si="2"/>
        <v>90750</v>
      </c>
      <c r="H110" s="38">
        <f t="shared" si="3"/>
        <v>5.97</v>
      </c>
    </row>
    <row r="111" ht="54" spans="1:8">
      <c r="A111" s="36" t="s">
        <v>13700</v>
      </c>
      <c r="B111" s="37" t="s">
        <v>13701</v>
      </c>
      <c r="C111" s="36" t="s">
        <v>136</v>
      </c>
      <c r="D111" s="36" t="s">
        <v>12809</v>
      </c>
      <c r="F111" t="str">
        <f t="shared" si="2"/>
        <v>90751</v>
      </c>
      <c r="H111" s="38">
        <f t="shared" si="3"/>
        <v>6.57</v>
      </c>
    </row>
    <row r="112" ht="54" spans="1:8">
      <c r="A112" s="36" t="s">
        <v>13702</v>
      </c>
      <c r="B112" s="37" t="s">
        <v>13703</v>
      </c>
      <c r="C112" s="36" t="s">
        <v>136</v>
      </c>
      <c r="D112" s="36" t="s">
        <v>13704</v>
      </c>
      <c r="F112" t="str">
        <f t="shared" si="2"/>
        <v>90752</v>
      </c>
      <c r="H112" s="38">
        <f t="shared" si="3"/>
        <v>7.16</v>
      </c>
    </row>
    <row r="113" ht="54" spans="1:8">
      <c r="A113" s="36" t="s">
        <v>13705</v>
      </c>
      <c r="B113" s="37" t="s">
        <v>13706</v>
      </c>
      <c r="C113" s="36" t="s">
        <v>136</v>
      </c>
      <c r="D113" s="36" t="s">
        <v>8746</v>
      </c>
      <c r="F113" t="str">
        <f t="shared" si="2"/>
        <v>90753</v>
      </c>
      <c r="H113" s="38">
        <f t="shared" si="3"/>
        <v>7.77</v>
      </c>
    </row>
    <row r="114" ht="54" spans="1:8">
      <c r="A114" s="36" t="s">
        <v>13707</v>
      </c>
      <c r="B114" s="37" t="s">
        <v>13708</v>
      </c>
      <c r="C114" s="36" t="s">
        <v>136</v>
      </c>
      <c r="D114" s="36" t="s">
        <v>10333</v>
      </c>
      <c r="F114" t="str">
        <f t="shared" si="2"/>
        <v>90754</v>
      </c>
      <c r="H114" s="38">
        <f t="shared" si="3"/>
        <v>17.73</v>
      </c>
    </row>
    <row r="115" ht="67.5" spans="1:8">
      <c r="A115" s="36" t="s">
        <v>13709</v>
      </c>
      <c r="B115" s="37" t="s">
        <v>13710</v>
      </c>
      <c r="C115" s="36" t="s">
        <v>136</v>
      </c>
      <c r="D115" s="36" t="s">
        <v>8862</v>
      </c>
      <c r="F115" t="str">
        <f t="shared" si="2"/>
        <v>90755</v>
      </c>
      <c r="H115" s="38">
        <f t="shared" si="3"/>
        <v>8.06</v>
      </c>
    </row>
    <row r="116" ht="67.5" spans="1:8">
      <c r="A116" s="36" t="s">
        <v>13711</v>
      </c>
      <c r="B116" s="37" t="s">
        <v>13712</v>
      </c>
      <c r="C116" s="36" t="s">
        <v>136</v>
      </c>
      <c r="D116" s="36" t="s">
        <v>13713</v>
      </c>
      <c r="F116" t="str">
        <f t="shared" si="2"/>
        <v>90756</v>
      </c>
      <c r="H116" s="38">
        <f t="shared" si="3"/>
        <v>8.65</v>
      </c>
    </row>
    <row r="117" ht="67.5" spans="1:8">
      <c r="A117" s="36" t="s">
        <v>13714</v>
      </c>
      <c r="B117" s="37" t="s">
        <v>13715</v>
      </c>
      <c r="C117" s="36" t="s">
        <v>136</v>
      </c>
      <c r="D117" s="36" t="s">
        <v>6598</v>
      </c>
      <c r="F117" t="str">
        <f t="shared" si="2"/>
        <v>90757</v>
      </c>
      <c r="H117" s="38">
        <f t="shared" si="3"/>
        <v>9.25</v>
      </c>
    </row>
    <row r="118" ht="67.5" spans="1:8">
      <c r="A118" s="36" t="s">
        <v>13716</v>
      </c>
      <c r="B118" s="37" t="s">
        <v>13717</v>
      </c>
      <c r="C118" s="36" t="s">
        <v>136</v>
      </c>
      <c r="D118" s="36" t="s">
        <v>13718</v>
      </c>
      <c r="F118" t="str">
        <f t="shared" si="2"/>
        <v>90758</v>
      </c>
      <c r="H118" s="38">
        <f t="shared" si="3"/>
        <v>9.84</v>
      </c>
    </row>
    <row r="119" ht="67.5" spans="1:8">
      <c r="A119" s="36" t="s">
        <v>13719</v>
      </c>
      <c r="B119" s="37" t="s">
        <v>13720</v>
      </c>
      <c r="C119" s="36" t="s">
        <v>136</v>
      </c>
      <c r="D119" s="36" t="s">
        <v>5372</v>
      </c>
      <c r="F119" t="str">
        <f t="shared" si="2"/>
        <v>90759</v>
      </c>
      <c r="H119" s="38">
        <f t="shared" si="3"/>
        <v>10.44</v>
      </c>
    </row>
    <row r="120" ht="67.5" spans="1:8">
      <c r="A120" s="36" t="s">
        <v>13721</v>
      </c>
      <c r="B120" s="37" t="s">
        <v>13722</v>
      </c>
      <c r="C120" s="36" t="s">
        <v>136</v>
      </c>
      <c r="D120" s="36" t="s">
        <v>13723</v>
      </c>
      <c r="F120" t="str">
        <f t="shared" si="2"/>
        <v>90760</v>
      </c>
      <c r="H120" s="38">
        <f t="shared" si="3"/>
        <v>23.41</v>
      </c>
    </row>
    <row r="121" ht="67.5" spans="1:8">
      <c r="A121" s="36" t="s">
        <v>13724</v>
      </c>
      <c r="B121" s="37" t="s">
        <v>13725</v>
      </c>
      <c r="C121" s="36" t="s">
        <v>136</v>
      </c>
      <c r="D121" s="36" t="s">
        <v>6000</v>
      </c>
      <c r="F121" t="str">
        <f t="shared" si="2"/>
        <v>90761</v>
      </c>
      <c r="H121" s="38">
        <f t="shared" si="3"/>
        <v>4.44</v>
      </c>
    </row>
    <row r="122" ht="67.5" spans="1:8">
      <c r="A122" s="36" t="s">
        <v>13726</v>
      </c>
      <c r="B122" s="37" t="s">
        <v>13727</v>
      </c>
      <c r="C122" s="36" t="s">
        <v>136</v>
      </c>
      <c r="D122" s="36" t="s">
        <v>11961</v>
      </c>
      <c r="F122" t="str">
        <f t="shared" si="2"/>
        <v>90762</v>
      </c>
      <c r="H122" s="38">
        <f t="shared" si="3"/>
        <v>17.42</v>
      </c>
    </row>
    <row r="123" ht="67.5" spans="1:8">
      <c r="A123" s="36" t="s">
        <v>13728</v>
      </c>
      <c r="B123" s="37" t="s">
        <v>13729</v>
      </c>
      <c r="C123" s="36" t="s">
        <v>136</v>
      </c>
      <c r="D123" s="36" t="s">
        <v>13730</v>
      </c>
      <c r="F123" t="str">
        <f t="shared" si="2"/>
        <v>94869</v>
      </c>
      <c r="H123" s="38">
        <f t="shared" si="3"/>
        <v>90.83</v>
      </c>
    </row>
    <row r="124" ht="67.5" spans="1:8">
      <c r="A124" s="36" t="s">
        <v>13731</v>
      </c>
      <c r="B124" s="37" t="s">
        <v>13732</v>
      </c>
      <c r="C124" s="36" t="s">
        <v>136</v>
      </c>
      <c r="D124" s="36" t="s">
        <v>4069</v>
      </c>
      <c r="F124" t="str">
        <f t="shared" si="2"/>
        <v>94870</v>
      </c>
      <c r="H124" s="38">
        <f t="shared" si="3"/>
        <v>0.89</v>
      </c>
    </row>
    <row r="125" ht="67.5" spans="1:8">
      <c r="A125" s="36" t="s">
        <v>13733</v>
      </c>
      <c r="B125" s="37" t="s">
        <v>13734</v>
      </c>
      <c r="C125" s="36" t="s">
        <v>136</v>
      </c>
      <c r="D125" s="36" t="s">
        <v>13735</v>
      </c>
      <c r="F125" t="str">
        <f t="shared" si="2"/>
        <v>94871</v>
      </c>
      <c r="H125" s="38">
        <f t="shared" si="3"/>
        <v>134.33</v>
      </c>
    </row>
    <row r="126" ht="67.5" spans="1:8">
      <c r="A126" s="36" t="s">
        <v>13736</v>
      </c>
      <c r="B126" s="37" t="s">
        <v>13737</v>
      </c>
      <c r="C126" s="36" t="s">
        <v>136</v>
      </c>
      <c r="D126" s="36" t="s">
        <v>9590</v>
      </c>
      <c r="F126" t="str">
        <f t="shared" si="2"/>
        <v>94872</v>
      </c>
      <c r="H126" s="38">
        <f t="shared" si="3"/>
        <v>1.54</v>
      </c>
    </row>
    <row r="127" ht="67.5" spans="1:8">
      <c r="A127" s="36" t="s">
        <v>13738</v>
      </c>
      <c r="B127" s="37" t="s">
        <v>13739</v>
      </c>
      <c r="C127" s="36" t="s">
        <v>136</v>
      </c>
      <c r="D127" s="36" t="s">
        <v>13740</v>
      </c>
      <c r="F127" t="str">
        <f t="shared" si="2"/>
        <v>94875</v>
      </c>
      <c r="H127" s="38">
        <f t="shared" si="3"/>
        <v>785.6</v>
      </c>
    </row>
    <row r="128" ht="67.5" spans="1:8">
      <c r="A128" s="36" t="s">
        <v>13741</v>
      </c>
      <c r="B128" s="37" t="s">
        <v>13742</v>
      </c>
      <c r="C128" s="36" t="s">
        <v>136</v>
      </c>
      <c r="D128" s="36" t="s">
        <v>9458</v>
      </c>
      <c r="F128" t="str">
        <f t="shared" si="2"/>
        <v>94876</v>
      </c>
      <c r="H128" s="38">
        <f t="shared" si="3"/>
        <v>22.15</v>
      </c>
    </row>
    <row r="129" ht="67.5" spans="1:8">
      <c r="A129" s="36" t="s">
        <v>13743</v>
      </c>
      <c r="B129" s="37" t="s">
        <v>13744</v>
      </c>
      <c r="C129" s="36" t="s">
        <v>136</v>
      </c>
      <c r="D129" s="36" t="s">
        <v>9034</v>
      </c>
      <c r="F129" t="str">
        <f t="shared" si="2"/>
        <v>94878</v>
      </c>
      <c r="H129" s="38">
        <f t="shared" si="3"/>
        <v>26</v>
      </c>
    </row>
    <row r="130" ht="67.5" spans="1:8">
      <c r="A130" s="36" t="s">
        <v>13745</v>
      </c>
      <c r="B130" s="37" t="s">
        <v>13746</v>
      </c>
      <c r="C130" s="36" t="s">
        <v>136</v>
      </c>
      <c r="D130" s="36" t="s">
        <v>13747</v>
      </c>
      <c r="F130" t="str">
        <f t="shared" si="2"/>
        <v>94879</v>
      </c>
      <c r="H130" s="38">
        <f t="shared" si="3"/>
        <v>1189.83</v>
      </c>
    </row>
    <row r="131" ht="67.5" spans="1:8">
      <c r="A131" s="36" t="s">
        <v>13748</v>
      </c>
      <c r="B131" s="37" t="s">
        <v>13749</v>
      </c>
      <c r="C131" s="36" t="s">
        <v>136</v>
      </c>
      <c r="D131" s="36" t="s">
        <v>13750</v>
      </c>
      <c r="F131" t="str">
        <f t="shared" si="2"/>
        <v>94880</v>
      </c>
      <c r="H131" s="38">
        <f t="shared" si="3"/>
        <v>31.83</v>
      </c>
    </row>
    <row r="132" ht="67.5" spans="1:8">
      <c r="A132" s="36" t="s">
        <v>13751</v>
      </c>
      <c r="B132" s="37" t="s">
        <v>13752</v>
      </c>
      <c r="C132" s="36" t="s">
        <v>136</v>
      </c>
      <c r="D132" s="36" t="s">
        <v>13753</v>
      </c>
      <c r="F132" t="str">
        <f t="shared" si="2"/>
        <v>94881</v>
      </c>
      <c r="H132" s="38">
        <f t="shared" si="3"/>
        <v>1694.09</v>
      </c>
    </row>
    <row r="133" ht="67.5" spans="1:8">
      <c r="A133" s="36" t="s">
        <v>13754</v>
      </c>
      <c r="B133" s="37" t="s">
        <v>13755</v>
      </c>
      <c r="C133" s="36" t="s">
        <v>136</v>
      </c>
      <c r="D133" s="36" t="s">
        <v>13756</v>
      </c>
      <c r="F133" t="str">
        <f t="shared" ref="F133:F196" si="4">TRIM(A133)</f>
        <v>94882</v>
      </c>
      <c r="H133" s="38">
        <f t="shared" ref="H133:H196" si="5">ROUND(D133*(1+$H$1),2)</f>
        <v>37.77</v>
      </c>
    </row>
    <row r="134" ht="67.5" spans="1:8">
      <c r="A134" s="36" t="s">
        <v>13757</v>
      </c>
      <c r="B134" s="37" t="s">
        <v>13758</v>
      </c>
      <c r="C134" s="36" t="s">
        <v>136</v>
      </c>
      <c r="D134" s="36" t="s">
        <v>13759</v>
      </c>
      <c r="F134" t="str">
        <f t="shared" si="4"/>
        <v>94884</v>
      </c>
      <c r="H134" s="38">
        <f t="shared" si="5"/>
        <v>49.79</v>
      </c>
    </row>
    <row r="135" ht="67.5" spans="1:8">
      <c r="A135" s="36" t="s">
        <v>13760</v>
      </c>
      <c r="B135" s="37" t="s">
        <v>13761</v>
      </c>
      <c r="C135" s="36" t="s">
        <v>136</v>
      </c>
      <c r="D135" s="36" t="s">
        <v>13762</v>
      </c>
      <c r="F135" t="str">
        <f t="shared" si="4"/>
        <v>94885</v>
      </c>
      <c r="H135" s="38">
        <f t="shared" si="5"/>
        <v>91.08</v>
      </c>
    </row>
    <row r="136" ht="67.5" spans="1:8">
      <c r="A136" s="36" t="s">
        <v>13763</v>
      </c>
      <c r="B136" s="37" t="s">
        <v>13764</v>
      </c>
      <c r="C136" s="36" t="s">
        <v>136</v>
      </c>
      <c r="D136" s="36" t="s">
        <v>4348</v>
      </c>
      <c r="F136" t="str">
        <f t="shared" si="4"/>
        <v>94886</v>
      </c>
      <c r="H136" s="38">
        <f t="shared" si="5"/>
        <v>1.14</v>
      </c>
    </row>
    <row r="137" ht="67.5" spans="1:8">
      <c r="A137" s="36" t="s">
        <v>13765</v>
      </c>
      <c r="B137" s="37" t="s">
        <v>13766</v>
      </c>
      <c r="C137" s="36" t="s">
        <v>136</v>
      </c>
      <c r="D137" s="36" t="s">
        <v>13767</v>
      </c>
      <c r="F137" t="str">
        <f t="shared" si="4"/>
        <v>94887</v>
      </c>
      <c r="H137" s="38">
        <f t="shared" si="5"/>
        <v>134.76</v>
      </c>
    </row>
    <row r="138" ht="67.5" spans="1:8">
      <c r="A138" s="36" t="s">
        <v>13768</v>
      </c>
      <c r="B138" s="37" t="s">
        <v>13769</v>
      </c>
      <c r="C138" s="36" t="s">
        <v>136</v>
      </c>
      <c r="D138" s="36" t="s">
        <v>4752</v>
      </c>
      <c r="F138" t="str">
        <f t="shared" si="4"/>
        <v>94888</v>
      </c>
      <c r="H138" s="38">
        <f t="shared" si="5"/>
        <v>1.97</v>
      </c>
    </row>
    <row r="139" ht="67.5" spans="1:8">
      <c r="A139" s="36" t="s">
        <v>13770</v>
      </c>
      <c r="B139" s="37" t="s">
        <v>13771</v>
      </c>
      <c r="C139" s="36" t="s">
        <v>136</v>
      </c>
      <c r="D139" s="36" t="s">
        <v>13772</v>
      </c>
      <c r="F139" t="str">
        <f t="shared" si="4"/>
        <v>94891</v>
      </c>
      <c r="H139" s="38">
        <f t="shared" si="5"/>
        <v>789.16</v>
      </c>
    </row>
    <row r="140" ht="67.5" spans="1:8">
      <c r="A140" s="36" t="s">
        <v>13773</v>
      </c>
      <c r="B140" s="37" t="s">
        <v>13774</v>
      </c>
      <c r="C140" s="36" t="s">
        <v>136</v>
      </c>
      <c r="D140" s="36" t="s">
        <v>13775</v>
      </c>
      <c r="F140" t="str">
        <f t="shared" si="4"/>
        <v>94892</v>
      </c>
      <c r="H140" s="38">
        <f t="shared" si="5"/>
        <v>25.71</v>
      </c>
    </row>
    <row r="141" ht="67.5" spans="1:8">
      <c r="A141" s="36" t="s">
        <v>13776</v>
      </c>
      <c r="B141" s="37" t="s">
        <v>13777</v>
      </c>
      <c r="C141" s="36" t="s">
        <v>136</v>
      </c>
      <c r="D141" s="36" t="s">
        <v>5851</v>
      </c>
      <c r="F141" t="str">
        <f t="shared" si="4"/>
        <v>94894</v>
      </c>
      <c r="H141" s="38">
        <f t="shared" si="5"/>
        <v>29.9</v>
      </c>
    </row>
    <row r="142" ht="67.5" spans="1:8">
      <c r="A142" s="36" t="s">
        <v>13778</v>
      </c>
      <c r="B142" s="37" t="s">
        <v>13779</v>
      </c>
      <c r="C142" s="36" t="s">
        <v>136</v>
      </c>
      <c r="D142" s="36" t="s">
        <v>13780</v>
      </c>
      <c r="F142" t="str">
        <f t="shared" si="4"/>
        <v>94895</v>
      </c>
      <c r="H142" s="38">
        <f t="shared" si="5"/>
        <v>1194.11</v>
      </c>
    </row>
    <row r="143" ht="67.5" spans="1:8">
      <c r="A143" s="36" t="s">
        <v>13781</v>
      </c>
      <c r="B143" s="37" t="s">
        <v>13782</v>
      </c>
      <c r="C143" s="36" t="s">
        <v>136</v>
      </c>
      <c r="D143" s="36" t="s">
        <v>11768</v>
      </c>
      <c r="F143" t="str">
        <f t="shared" si="4"/>
        <v>94896</v>
      </c>
      <c r="H143" s="38">
        <f t="shared" si="5"/>
        <v>36.11</v>
      </c>
    </row>
    <row r="144" ht="67.5" spans="1:8">
      <c r="A144" s="36" t="s">
        <v>13783</v>
      </c>
      <c r="B144" s="37" t="s">
        <v>13784</v>
      </c>
      <c r="C144" s="36" t="s">
        <v>136</v>
      </c>
      <c r="D144" s="36" t="s">
        <v>13785</v>
      </c>
      <c r="F144" t="str">
        <f t="shared" si="4"/>
        <v>94897</v>
      </c>
      <c r="H144" s="38">
        <f t="shared" si="5"/>
        <v>1698.64</v>
      </c>
    </row>
    <row r="145" ht="67.5" spans="1:8">
      <c r="A145" s="36" t="s">
        <v>13786</v>
      </c>
      <c r="B145" s="37" t="s">
        <v>13787</v>
      </c>
      <c r="C145" s="36" t="s">
        <v>136</v>
      </c>
      <c r="D145" s="36" t="s">
        <v>13788</v>
      </c>
      <c r="F145" t="str">
        <f t="shared" si="4"/>
        <v>94898</v>
      </c>
      <c r="H145" s="38">
        <f t="shared" si="5"/>
        <v>42.32</v>
      </c>
    </row>
    <row r="146" ht="67.5" spans="1:8">
      <c r="A146" s="36" t="s">
        <v>13789</v>
      </c>
      <c r="B146" s="37" t="s">
        <v>13790</v>
      </c>
      <c r="C146" s="36" t="s">
        <v>136</v>
      </c>
      <c r="D146" s="36" t="s">
        <v>13791</v>
      </c>
      <c r="F146" t="str">
        <f t="shared" si="4"/>
        <v>94900</v>
      </c>
      <c r="H146" s="38">
        <f t="shared" si="5"/>
        <v>54.8</v>
      </c>
    </row>
    <row r="147" ht="54" spans="1:8">
      <c r="A147" s="36" t="s">
        <v>13792</v>
      </c>
      <c r="B147" s="37" t="s">
        <v>13793</v>
      </c>
      <c r="C147" s="36" t="s">
        <v>136</v>
      </c>
      <c r="D147" s="36" t="s">
        <v>4752</v>
      </c>
      <c r="F147" t="str">
        <f t="shared" si="4"/>
        <v>97121</v>
      </c>
      <c r="H147" s="38">
        <f t="shared" si="5"/>
        <v>1.97</v>
      </c>
    </row>
    <row r="148" ht="54" spans="1:8">
      <c r="A148" s="36" t="s">
        <v>13794</v>
      </c>
      <c r="B148" s="37" t="s">
        <v>13795</v>
      </c>
      <c r="C148" s="36" t="s">
        <v>136</v>
      </c>
      <c r="D148" s="36" t="s">
        <v>4689</v>
      </c>
      <c r="F148" t="str">
        <f t="shared" si="4"/>
        <v>97122</v>
      </c>
      <c r="H148" s="38">
        <f t="shared" si="5"/>
        <v>2.75</v>
      </c>
    </row>
    <row r="149" ht="54" spans="1:8">
      <c r="A149" s="36" t="s">
        <v>13796</v>
      </c>
      <c r="B149" s="37" t="s">
        <v>13797</v>
      </c>
      <c r="C149" s="36" t="s">
        <v>136</v>
      </c>
      <c r="D149" s="36" t="s">
        <v>13798</v>
      </c>
      <c r="F149" t="str">
        <f t="shared" si="4"/>
        <v>97123</v>
      </c>
      <c r="H149" s="38">
        <f t="shared" si="5"/>
        <v>3.49</v>
      </c>
    </row>
    <row r="150" ht="54" spans="1:8">
      <c r="A150" s="36" t="s">
        <v>13799</v>
      </c>
      <c r="B150" s="37" t="s">
        <v>13800</v>
      </c>
      <c r="C150" s="36" t="s">
        <v>136</v>
      </c>
      <c r="D150" s="36" t="s">
        <v>4052</v>
      </c>
      <c r="F150" t="str">
        <f t="shared" si="4"/>
        <v>97124</v>
      </c>
      <c r="H150" s="38">
        <f t="shared" si="5"/>
        <v>0.86</v>
      </c>
    </row>
    <row r="151" ht="54" spans="1:8">
      <c r="A151" s="36" t="s">
        <v>13801</v>
      </c>
      <c r="B151" s="37" t="s">
        <v>13802</v>
      </c>
      <c r="C151" s="36" t="s">
        <v>136</v>
      </c>
      <c r="D151" s="36" t="s">
        <v>10774</v>
      </c>
      <c r="F151" t="str">
        <f t="shared" si="4"/>
        <v>97125</v>
      </c>
      <c r="H151" s="38">
        <f t="shared" si="5"/>
        <v>1.23</v>
      </c>
    </row>
    <row r="152" ht="54" spans="1:8">
      <c r="A152" s="36" t="s">
        <v>13803</v>
      </c>
      <c r="B152" s="37" t="s">
        <v>13804</v>
      </c>
      <c r="C152" s="36" t="s">
        <v>136</v>
      </c>
      <c r="D152" s="36" t="s">
        <v>5083</v>
      </c>
      <c r="F152" t="str">
        <f t="shared" si="4"/>
        <v>97126</v>
      </c>
      <c r="H152" s="38">
        <f t="shared" si="5"/>
        <v>1.57</v>
      </c>
    </row>
    <row r="153" ht="67.5" spans="1:8">
      <c r="A153" s="36" t="s">
        <v>13805</v>
      </c>
      <c r="B153" s="37" t="s">
        <v>13806</v>
      </c>
      <c r="C153" s="36" t="s">
        <v>136</v>
      </c>
      <c r="D153" s="36" t="s">
        <v>5576</v>
      </c>
      <c r="F153" t="str">
        <f t="shared" si="4"/>
        <v>92833</v>
      </c>
      <c r="H153" s="38">
        <f t="shared" si="5"/>
        <v>122.41</v>
      </c>
    </row>
    <row r="154" ht="67.5" spans="1:8">
      <c r="A154" s="36" t="s">
        <v>13807</v>
      </c>
      <c r="B154" s="37" t="s">
        <v>13808</v>
      </c>
      <c r="C154" s="36" t="s">
        <v>136</v>
      </c>
      <c r="D154" s="36" t="s">
        <v>4919</v>
      </c>
      <c r="F154" t="str">
        <f t="shared" si="4"/>
        <v>92834</v>
      </c>
      <c r="H154" s="38">
        <f t="shared" si="5"/>
        <v>7.79</v>
      </c>
    </row>
    <row r="155" ht="67.5" spans="1:8">
      <c r="A155" s="36" t="s">
        <v>13809</v>
      </c>
      <c r="B155" s="37" t="s">
        <v>13810</v>
      </c>
      <c r="C155" s="36" t="s">
        <v>136</v>
      </c>
      <c r="D155" s="36" t="s">
        <v>13811</v>
      </c>
      <c r="F155" t="str">
        <f t="shared" si="4"/>
        <v>92835</v>
      </c>
      <c r="H155" s="38">
        <f t="shared" si="5"/>
        <v>160.3</v>
      </c>
    </row>
    <row r="156" ht="67.5" spans="1:8">
      <c r="A156" s="36" t="s">
        <v>13812</v>
      </c>
      <c r="B156" s="37" t="s">
        <v>13813</v>
      </c>
      <c r="C156" s="36" t="s">
        <v>136</v>
      </c>
      <c r="D156" s="36" t="s">
        <v>12855</v>
      </c>
      <c r="F156" t="str">
        <f t="shared" si="4"/>
        <v>92836</v>
      </c>
      <c r="H156" s="38">
        <f t="shared" si="5"/>
        <v>9.97</v>
      </c>
    </row>
    <row r="157" ht="67.5" spans="1:8">
      <c r="A157" s="36" t="s">
        <v>13814</v>
      </c>
      <c r="B157" s="37" t="s">
        <v>13815</v>
      </c>
      <c r="C157" s="36" t="s">
        <v>136</v>
      </c>
      <c r="D157" s="36" t="s">
        <v>10853</v>
      </c>
      <c r="F157" t="str">
        <f t="shared" si="4"/>
        <v>92837</v>
      </c>
      <c r="H157" s="38">
        <f t="shared" si="5"/>
        <v>201.95</v>
      </c>
    </row>
    <row r="158" ht="67.5" spans="1:8">
      <c r="A158" s="36" t="s">
        <v>13816</v>
      </c>
      <c r="B158" s="37" t="s">
        <v>13817</v>
      </c>
      <c r="C158" s="36" t="s">
        <v>136</v>
      </c>
      <c r="D158" s="36" t="s">
        <v>9835</v>
      </c>
      <c r="F158" t="str">
        <f t="shared" si="4"/>
        <v>92838</v>
      </c>
      <c r="H158" s="38">
        <f t="shared" si="5"/>
        <v>11.97</v>
      </c>
    </row>
    <row r="159" ht="67.5" spans="1:8">
      <c r="A159" s="36" t="s">
        <v>13818</v>
      </c>
      <c r="B159" s="37" t="s">
        <v>13819</v>
      </c>
      <c r="C159" s="36" t="s">
        <v>136</v>
      </c>
      <c r="D159" s="36" t="s">
        <v>13820</v>
      </c>
      <c r="F159" t="str">
        <f t="shared" si="4"/>
        <v>92839</v>
      </c>
      <c r="H159" s="38">
        <f t="shared" si="5"/>
        <v>263.96</v>
      </c>
    </row>
    <row r="160" ht="67.5" spans="1:8">
      <c r="A160" s="36" t="s">
        <v>13821</v>
      </c>
      <c r="B160" s="37" t="s">
        <v>13822</v>
      </c>
      <c r="C160" s="36" t="s">
        <v>136</v>
      </c>
      <c r="D160" s="36" t="s">
        <v>13823</v>
      </c>
      <c r="F160" t="str">
        <f t="shared" si="4"/>
        <v>92840</v>
      </c>
      <c r="H160" s="38">
        <f t="shared" si="5"/>
        <v>14.18</v>
      </c>
    </row>
    <row r="161" ht="67.5" spans="1:8">
      <c r="A161" s="36" t="s">
        <v>13824</v>
      </c>
      <c r="B161" s="37" t="s">
        <v>13825</v>
      </c>
      <c r="C161" s="36" t="s">
        <v>136</v>
      </c>
      <c r="D161" s="36" t="s">
        <v>13826</v>
      </c>
      <c r="F161" t="str">
        <f t="shared" si="4"/>
        <v>92841</v>
      </c>
      <c r="H161" s="38">
        <f t="shared" si="5"/>
        <v>298.23</v>
      </c>
    </row>
    <row r="162" ht="67.5" spans="1:8">
      <c r="A162" s="36" t="s">
        <v>13827</v>
      </c>
      <c r="B162" s="37" t="s">
        <v>13828</v>
      </c>
      <c r="C162" s="36" t="s">
        <v>136</v>
      </c>
      <c r="D162" s="36" t="s">
        <v>7265</v>
      </c>
      <c r="F162" t="str">
        <f t="shared" si="4"/>
        <v>92842</v>
      </c>
      <c r="H162" s="38">
        <f t="shared" si="5"/>
        <v>16.19</v>
      </c>
    </row>
    <row r="163" ht="67.5" spans="1:8">
      <c r="A163" s="36" t="s">
        <v>13829</v>
      </c>
      <c r="B163" s="37" t="s">
        <v>13830</v>
      </c>
      <c r="C163" s="36" t="s">
        <v>136</v>
      </c>
      <c r="D163" s="36" t="s">
        <v>13831</v>
      </c>
      <c r="F163" t="str">
        <f t="shared" si="4"/>
        <v>92844</v>
      </c>
      <c r="H163" s="38">
        <f t="shared" si="5"/>
        <v>18.38</v>
      </c>
    </row>
    <row r="164" ht="67.5" spans="1:8">
      <c r="A164" s="36" t="s">
        <v>13832</v>
      </c>
      <c r="B164" s="37" t="s">
        <v>13833</v>
      </c>
      <c r="C164" s="36" t="s">
        <v>136</v>
      </c>
      <c r="D164" s="36" t="s">
        <v>13834</v>
      </c>
      <c r="F164" t="str">
        <f t="shared" si="4"/>
        <v>92846</v>
      </c>
      <c r="H164" s="38">
        <f t="shared" si="5"/>
        <v>20.4</v>
      </c>
    </row>
    <row r="165" ht="67.5" spans="1:8">
      <c r="A165" s="36" t="s">
        <v>13835</v>
      </c>
      <c r="B165" s="37" t="s">
        <v>13836</v>
      </c>
      <c r="C165" s="36" t="s">
        <v>136</v>
      </c>
      <c r="D165" s="36" t="s">
        <v>13837</v>
      </c>
      <c r="F165" t="str">
        <f t="shared" si="4"/>
        <v>92847</v>
      </c>
      <c r="H165" s="38">
        <f t="shared" si="5"/>
        <v>515.9</v>
      </c>
    </row>
    <row r="166" ht="67.5" spans="1:8">
      <c r="A166" s="36" t="s">
        <v>13838</v>
      </c>
      <c r="B166" s="37" t="s">
        <v>13839</v>
      </c>
      <c r="C166" s="36" t="s">
        <v>136</v>
      </c>
      <c r="D166" s="36" t="s">
        <v>13840</v>
      </c>
      <c r="F166" t="str">
        <f t="shared" si="4"/>
        <v>92848</v>
      </c>
      <c r="H166" s="38">
        <f t="shared" si="5"/>
        <v>22.62</v>
      </c>
    </row>
    <row r="167" ht="54" spans="1:8">
      <c r="A167" s="36" t="s">
        <v>13841</v>
      </c>
      <c r="B167" s="37" t="s">
        <v>13842</v>
      </c>
      <c r="C167" s="36" t="s">
        <v>136</v>
      </c>
      <c r="D167" s="36" t="s">
        <v>13843</v>
      </c>
      <c r="F167" t="str">
        <f t="shared" si="4"/>
        <v>92849</v>
      </c>
      <c r="H167" s="38">
        <f t="shared" si="5"/>
        <v>129.23</v>
      </c>
    </row>
    <row r="168" ht="67.5" spans="1:8">
      <c r="A168" s="36" t="s">
        <v>13844</v>
      </c>
      <c r="B168" s="37" t="s">
        <v>13845</v>
      </c>
      <c r="C168" s="36" t="s">
        <v>136</v>
      </c>
      <c r="D168" s="36" t="s">
        <v>13846</v>
      </c>
      <c r="F168" t="str">
        <f t="shared" si="4"/>
        <v>92850</v>
      </c>
      <c r="H168" s="38">
        <f t="shared" si="5"/>
        <v>14.75</v>
      </c>
    </row>
    <row r="169" ht="54" spans="1:8">
      <c r="A169" s="36" t="s">
        <v>13847</v>
      </c>
      <c r="B169" s="37" t="s">
        <v>13848</v>
      </c>
      <c r="C169" s="36" t="s">
        <v>136</v>
      </c>
      <c r="D169" s="36" t="s">
        <v>13849</v>
      </c>
      <c r="F169" t="str">
        <f t="shared" si="4"/>
        <v>92851</v>
      </c>
      <c r="H169" s="38">
        <f t="shared" si="5"/>
        <v>168.82</v>
      </c>
    </row>
    <row r="170" ht="67.5" spans="1:8">
      <c r="A170" s="36" t="s">
        <v>13850</v>
      </c>
      <c r="B170" s="37" t="s">
        <v>13851</v>
      </c>
      <c r="C170" s="36" t="s">
        <v>136</v>
      </c>
      <c r="D170" s="36" t="s">
        <v>6402</v>
      </c>
      <c r="F170" t="str">
        <f t="shared" si="4"/>
        <v>92852</v>
      </c>
      <c r="H170" s="38">
        <f t="shared" si="5"/>
        <v>18.66</v>
      </c>
    </row>
    <row r="171" ht="54" spans="1:8">
      <c r="A171" s="36" t="s">
        <v>13852</v>
      </c>
      <c r="B171" s="37" t="s">
        <v>13853</v>
      </c>
      <c r="C171" s="36" t="s">
        <v>136</v>
      </c>
      <c r="D171" s="36" t="s">
        <v>13854</v>
      </c>
      <c r="F171" t="str">
        <f t="shared" si="4"/>
        <v>92853</v>
      </c>
      <c r="H171" s="38">
        <f t="shared" si="5"/>
        <v>212.47</v>
      </c>
    </row>
    <row r="172" ht="67.5" spans="1:8">
      <c r="A172" s="36" t="s">
        <v>13855</v>
      </c>
      <c r="B172" s="37" t="s">
        <v>13856</v>
      </c>
      <c r="C172" s="36" t="s">
        <v>136</v>
      </c>
      <c r="D172" s="36" t="s">
        <v>13857</v>
      </c>
      <c r="F172" t="str">
        <f t="shared" si="4"/>
        <v>92854</v>
      </c>
      <c r="H172" s="38">
        <f t="shared" si="5"/>
        <v>22.7</v>
      </c>
    </row>
    <row r="173" ht="54" spans="1:8">
      <c r="A173" s="36" t="s">
        <v>13858</v>
      </c>
      <c r="B173" s="37" t="s">
        <v>13859</v>
      </c>
      <c r="C173" s="36" t="s">
        <v>136</v>
      </c>
      <c r="D173" s="36" t="s">
        <v>13860</v>
      </c>
      <c r="F173" t="str">
        <f t="shared" si="4"/>
        <v>92855</v>
      </c>
      <c r="H173" s="38">
        <f t="shared" si="5"/>
        <v>276.29</v>
      </c>
    </row>
    <row r="174" ht="67.5" spans="1:8">
      <c r="A174" s="36" t="s">
        <v>13861</v>
      </c>
      <c r="B174" s="37" t="s">
        <v>13862</v>
      </c>
      <c r="C174" s="36" t="s">
        <v>136</v>
      </c>
      <c r="D174" s="36" t="s">
        <v>13863</v>
      </c>
      <c r="F174" t="str">
        <f t="shared" si="4"/>
        <v>92856</v>
      </c>
      <c r="H174" s="38">
        <f t="shared" si="5"/>
        <v>26.77</v>
      </c>
    </row>
    <row r="175" ht="54" spans="1:8">
      <c r="A175" s="36" t="s">
        <v>13864</v>
      </c>
      <c r="B175" s="37" t="s">
        <v>13865</v>
      </c>
      <c r="C175" s="36" t="s">
        <v>136</v>
      </c>
      <c r="D175" s="36" t="s">
        <v>13866</v>
      </c>
      <c r="F175" t="str">
        <f t="shared" si="4"/>
        <v>92857</v>
      </c>
      <c r="H175" s="38">
        <f t="shared" si="5"/>
        <v>312.38</v>
      </c>
    </row>
    <row r="176" ht="67.5" spans="1:8">
      <c r="A176" s="36" t="s">
        <v>13867</v>
      </c>
      <c r="B176" s="37" t="s">
        <v>13868</v>
      </c>
      <c r="C176" s="36" t="s">
        <v>136</v>
      </c>
      <c r="D176" s="36" t="s">
        <v>13869</v>
      </c>
      <c r="F176" t="str">
        <f t="shared" si="4"/>
        <v>92858</v>
      </c>
      <c r="H176" s="38">
        <f t="shared" si="5"/>
        <v>30.63</v>
      </c>
    </row>
    <row r="177" ht="67.5" spans="1:8">
      <c r="A177" s="36" t="s">
        <v>13870</v>
      </c>
      <c r="B177" s="37" t="s">
        <v>13871</v>
      </c>
      <c r="C177" s="36" t="s">
        <v>136</v>
      </c>
      <c r="D177" s="36" t="s">
        <v>13872</v>
      </c>
      <c r="F177" t="str">
        <f t="shared" si="4"/>
        <v>92860</v>
      </c>
      <c r="H177" s="38">
        <f t="shared" si="5"/>
        <v>34.78</v>
      </c>
    </row>
    <row r="178" ht="67.5" spans="1:8">
      <c r="A178" s="36" t="s">
        <v>13873</v>
      </c>
      <c r="B178" s="37" t="s">
        <v>13874</v>
      </c>
      <c r="C178" s="36" t="s">
        <v>136</v>
      </c>
      <c r="D178" s="36" t="s">
        <v>12418</v>
      </c>
      <c r="F178" t="str">
        <f t="shared" si="4"/>
        <v>92862</v>
      </c>
      <c r="H178" s="38">
        <f t="shared" si="5"/>
        <v>38.82</v>
      </c>
    </row>
    <row r="179" ht="54" spans="1:8">
      <c r="A179" s="36" t="s">
        <v>13875</v>
      </c>
      <c r="B179" s="37" t="s">
        <v>13876</v>
      </c>
      <c r="C179" s="36" t="s">
        <v>136</v>
      </c>
      <c r="D179" s="36" t="s">
        <v>13877</v>
      </c>
      <c r="F179" t="str">
        <f t="shared" si="4"/>
        <v>92863</v>
      </c>
      <c r="H179" s="38">
        <f t="shared" si="5"/>
        <v>535.72</v>
      </c>
    </row>
    <row r="180" ht="67.5" spans="1:8">
      <c r="A180" s="36" t="s">
        <v>13878</v>
      </c>
      <c r="B180" s="37" t="s">
        <v>13879</v>
      </c>
      <c r="C180" s="36" t="s">
        <v>136</v>
      </c>
      <c r="D180" s="36" t="s">
        <v>13880</v>
      </c>
      <c r="F180" t="str">
        <f t="shared" si="4"/>
        <v>92864</v>
      </c>
      <c r="H180" s="38">
        <f t="shared" si="5"/>
        <v>42.85</v>
      </c>
    </row>
    <row r="181" ht="67.5" spans="1:8">
      <c r="A181" s="36" t="s">
        <v>13881</v>
      </c>
      <c r="B181" s="37" t="s">
        <v>13882</v>
      </c>
      <c r="C181" s="36" t="s">
        <v>136</v>
      </c>
      <c r="D181" s="36" t="s">
        <v>13883</v>
      </c>
      <c r="F181" t="str">
        <f t="shared" si="4"/>
        <v>92210</v>
      </c>
      <c r="H181" s="38">
        <f t="shared" si="5"/>
        <v>106.01</v>
      </c>
    </row>
    <row r="182" ht="67.5" spans="1:8">
      <c r="A182" s="36" t="s">
        <v>13884</v>
      </c>
      <c r="B182" s="37" t="s">
        <v>13885</v>
      </c>
      <c r="C182" s="36" t="s">
        <v>136</v>
      </c>
      <c r="D182" s="36" t="s">
        <v>13886</v>
      </c>
      <c r="F182" t="str">
        <f t="shared" si="4"/>
        <v>92211</v>
      </c>
      <c r="H182" s="38">
        <f t="shared" si="5"/>
        <v>135.26</v>
      </c>
    </row>
    <row r="183" ht="67.5" spans="1:8">
      <c r="A183" s="36" t="s">
        <v>13887</v>
      </c>
      <c r="B183" s="37" t="s">
        <v>13888</v>
      </c>
      <c r="C183" s="36" t="s">
        <v>136</v>
      </c>
      <c r="D183" s="36" t="s">
        <v>13889</v>
      </c>
      <c r="F183" t="str">
        <f t="shared" si="4"/>
        <v>92212</v>
      </c>
      <c r="H183" s="38">
        <f t="shared" si="5"/>
        <v>171.6</v>
      </c>
    </row>
    <row r="184" ht="67.5" spans="1:8">
      <c r="A184" s="36" t="s">
        <v>13890</v>
      </c>
      <c r="B184" s="37" t="s">
        <v>13891</v>
      </c>
      <c r="C184" s="36" t="s">
        <v>136</v>
      </c>
      <c r="D184" s="36" t="s">
        <v>13892</v>
      </c>
      <c r="F184" t="str">
        <f t="shared" si="4"/>
        <v>92213</v>
      </c>
      <c r="H184" s="38">
        <f t="shared" si="5"/>
        <v>224.8</v>
      </c>
    </row>
    <row r="185" ht="67.5" spans="1:8">
      <c r="A185" s="36" t="s">
        <v>13893</v>
      </c>
      <c r="B185" s="37" t="s">
        <v>13894</v>
      </c>
      <c r="C185" s="36" t="s">
        <v>136</v>
      </c>
      <c r="D185" s="36" t="s">
        <v>13895</v>
      </c>
      <c r="F185" t="str">
        <f t="shared" si="4"/>
        <v>92214</v>
      </c>
      <c r="H185" s="38">
        <f t="shared" si="5"/>
        <v>256.35</v>
      </c>
    </row>
    <row r="186" ht="67.5" spans="1:8">
      <c r="A186" s="36" t="s">
        <v>13896</v>
      </c>
      <c r="B186" s="37" t="s">
        <v>13897</v>
      </c>
      <c r="C186" s="36" t="s">
        <v>136</v>
      </c>
      <c r="D186" s="36" t="s">
        <v>13898</v>
      </c>
      <c r="F186" t="str">
        <f t="shared" si="4"/>
        <v>92215</v>
      </c>
      <c r="H186" s="38">
        <f t="shared" si="5"/>
        <v>308.15</v>
      </c>
    </row>
    <row r="187" ht="67.5" spans="1:8">
      <c r="A187" s="36" t="s">
        <v>13899</v>
      </c>
      <c r="B187" s="37" t="s">
        <v>13900</v>
      </c>
      <c r="C187" s="36" t="s">
        <v>136</v>
      </c>
      <c r="D187" s="36" t="s">
        <v>13901</v>
      </c>
      <c r="F187" t="str">
        <f t="shared" si="4"/>
        <v>92216</v>
      </c>
      <c r="H187" s="38">
        <f t="shared" si="5"/>
        <v>344.92</v>
      </c>
    </row>
    <row r="188" ht="54" spans="1:8">
      <c r="A188" s="36" t="s">
        <v>179</v>
      </c>
      <c r="B188" s="37" t="s">
        <v>180</v>
      </c>
      <c r="C188" s="36" t="s">
        <v>136</v>
      </c>
      <c r="D188" s="36" t="s">
        <v>13902</v>
      </c>
      <c r="F188" t="str">
        <f t="shared" si="4"/>
        <v>92219</v>
      </c>
      <c r="H188" s="38">
        <f t="shared" si="5"/>
        <v>114.69</v>
      </c>
    </row>
    <row r="189" ht="54" spans="1:8">
      <c r="A189" s="36" t="s">
        <v>13903</v>
      </c>
      <c r="B189" s="37" t="s">
        <v>13904</v>
      </c>
      <c r="C189" s="36" t="s">
        <v>136</v>
      </c>
      <c r="D189" s="36" t="s">
        <v>11980</v>
      </c>
      <c r="F189" t="str">
        <f t="shared" si="4"/>
        <v>92220</v>
      </c>
      <c r="H189" s="38">
        <f t="shared" si="5"/>
        <v>146</v>
      </c>
    </row>
    <row r="190" ht="54" spans="1:8">
      <c r="A190" s="36" t="s">
        <v>640</v>
      </c>
      <c r="B190" s="37" t="s">
        <v>641</v>
      </c>
      <c r="C190" s="36" t="s">
        <v>136</v>
      </c>
      <c r="D190" s="36" t="s">
        <v>13905</v>
      </c>
      <c r="F190" t="str">
        <f t="shared" si="4"/>
        <v>92221</v>
      </c>
      <c r="H190" s="38">
        <f t="shared" si="5"/>
        <v>184.18</v>
      </c>
    </row>
    <row r="191" ht="54" spans="1:8">
      <c r="A191" s="36" t="s">
        <v>13906</v>
      </c>
      <c r="B191" s="37" t="s">
        <v>13907</v>
      </c>
      <c r="C191" s="36" t="s">
        <v>136</v>
      </c>
      <c r="D191" s="36" t="s">
        <v>13908</v>
      </c>
      <c r="F191" t="str">
        <f t="shared" si="4"/>
        <v>92222</v>
      </c>
      <c r="H191" s="38">
        <f t="shared" si="5"/>
        <v>239.44</v>
      </c>
    </row>
    <row r="192" ht="54" spans="1:8">
      <c r="A192" s="36" t="s">
        <v>13909</v>
      </c>
      <c r="B192" s="37" t="s">
        <v>13910</v>
      </c>
      <c r="C192" s="36" t="s">
        <v>136</v>
      </c>
      <c r="D192" s="36" t="s">
        <v>13911</v>
      </c>
      <c r="F192" t="str">
        <f t="shared" si="4"/>
        <v>92223</v>
      </c>
      <c r="H192" s="38">
        <f t="shared" si="5"/>
        <v>272.74</v>
      </c>
    </row>
    <row r="193" ht="54" spans="1:8">
      <c r="A193" s="36" t="s">
        <v>13912</v>
      </c>
      <c r="B193" s="37" t="s">
        <v>13913</v>
      </c>
      <c r="C193" s="36" t="s">
        <v>136</v>
      </c>
      <c r="D193" s="36" t="s">
        <v>13914</v>
      </c>
      <c r="F193" t="str">
        <f t="shared" si="4"/>
        <v>92224</v>
      </c>
      <c r="H193" s="38">
        <f t="shared" si="5"/>
        <v>326.32</v>
      </c>
    </row>
    <row r="194" ht="54" spans="1:8">
      <c r="A194" s="36" t="s">
        <v>13915</v>
      </c>
      <c r="B194" s="37" t="s">
        <v>13916</v>
      </c>
      <c r="C194" s="36" t="s">
        <v>136</v>
      </c>
      <c r="D194" s="36" t="s">
        <v>13917</v>
      </c>
      <c r="F194" t="str">
        <f t="shared" si="4"/>
        <v>92226</v>
      </c>
      <c r="H194" s="38">
        <f t="shared" si="5"/>
        <v>365.25</v>
      </c>
    </row>
    <row r="195" ht="67.5" spans="1:8">
      <c r="A195" s="36" t="s">
        <v>13918</v>
      </c>
      <c r="B195" s="37" t="s">
        <v>13919</v>
      </c>
      <c r="C195" s="36" t="s">
        <v>136</v>
      </c>
      <c r="D195" s="36" t="s">
        <v>13920</v>
      </c>
      <c r="F195" t="str">
        <f t="shared" si="4"/>
        <v>92808</v>
      </c>
      <c r="H195" s="38">
        <f t="shared" si="5"/>
        <v>35.03</v>
      </c>
    </row>
    <row r="196" ht="67.5" spans="1:8">
      <c r="A196" s="36" t="s">
        <v>13921</v>
      </c>
      <c r="B196" s="37" t="s">
        <v>13922</v>
      </c>
      <c r="C196" s="36" t="s">
        <v>136</v>
      </c>
      <c r="D196" s="36" t="s">
        <v>12612</v>
      </c>
      <c r="F196" t="str">
        <f t="shared" si="4"/>
        <v>92809</v>
      </c>
      <c r="H196" s="38">
        <f t="shared" si="5"/>
        <v>44.85</v>
      </c>
    </row>
    <row r="197" ht="67.5" spans="1:8">
      <c r="A197" s="36" t="s">
        <v>13923</v>
      </c>
      <c r="B197" s="37" t="s">
        <v>13924</v>
      </c>
      <c r="C197" s="36" t="s">
        <v>136</v>
      </c>
      <c r="D197" s="36" t="s">
        <v>5328</v>
      </c>
      <c r="F197" t="str">
        <f t="shared" ref="F197:F260" si="6">TRIM(A197)</f>
        <v>92810</v>
      </c>
      <c r="H197" s="38">
        <f t="shared" ref="H197:H260" si="7">ROUND(D197*(1+$H$1),2)</f>
        <v>54.5</v>
      </c>
    </row>
    <row r="198" ht="67.5" spans="1:8">
      <c r="A198" s="36" t="s">
        <v>13925</v>
      </c>
      <c r="B198" s="37" t="s">
        <v>13926</v>
      </c>
      <c r="C198" s="36" t="s">
        <v>136</v>
      </c>
      <c r="D198" s="36" t="s">
        <v>13927</v>
      </c>
      <c r="F198" t="str">
        <f t="shared" si="6"/>
        <v>92811</v>
      </c>
      <c r="H198" s="38">
        <f t="shared" si="7"/>
        <v>64.74</v>
      </c>
    </row>
    <row r="199" ht="67.5" spans="1:8">
      <c r="A199" s="36" t="s">
        <v>13928</v>
      </c>
      <c r="B199" s="37" t="s">
        <v>13929</v>
      </c>
      <c r="C199" s="36" t="s">
        <v>136</v>
      </c>
      <c r="D199" s="36" t="s">
        <v>13930</v>
      </c>
      <c r="F199" t="str">
        <f t="shared" si="6"/>
        <v>92812</v>
      </c>
      <c r="H199" s="38">
        <f t="shared" si="7"/>
        <v>74.81</v>
      </c>
    </row>
    <row r="200" ht="67.5" spans="1:8">
      <c r="A200" s="36" t="s">
        <v>13931</v>
      </c>
      <c r="B200" s="37" t="s">
        <v>13932</v>
      </c>
      <c r="C200" s="36" t="s">
        <v>136</v>
      </c>
      <c r="D200" s="36" t="s">
        <v>13933</v>
      </c>
      <c r="F200" t="str">
        <f t="shared" si="6"/>
        <v>92813</v>
      </c>
      <c r="H200" s="38">
        <f t="shared" si="7"/>
        <v>86.27</v>
      </c>
    </row>
    <row r="201" ht="67.5" spans="1:8">
      <c r="A201" s="36" t="s">
        <v>13934</v>
      </c>
      <c r="B201" s="37" t="s">
        <v>13935</v>
      </c>
      <c r="C201" s="36" t="s">
        <v>136</v>
      </c>
      <c r="D201" s="36" t="s">
        <v>13936</v>
      </c>
      <c r="F201" t="str">
        <f t="shared" si="6"/>
        <v>92814</v>
      </c>
      <c r="H201" s="38">
        <f t="shared" si="7"/>
        <v>98.17</v>
      </c>
    </row>
    <row r="202" ht="67.5" spans="1:8">
      <c r="A202" s="36" t="s">
        <v>13937</v>
      </c>
      <c r="B202" s="37" t="s">
        <v>13938</v>
      </c>
      <c r="C202" s="36" t="s">
        <v>136</v>
      </c>
      <c r="D202" s="36" t="s">
        <v>13939</v>
      </c>
      <c r="F202" t="str">
        <f t="shared" si="6"/>
        <v>92815</v>
      </c>
      <c r="H202" s="38">
        <f t="shared" si="7"/>
        <v>111.46</v>
      </c>
    </row>
    <row r="203" ht="67.5" spans="1:8">
      <c r="A203" s="36" t="s">
        <v>13940</v>
      </c>
      <c r="B203" s="37" t="s">
        <v>13941</v>
      </c>
      <c r="C203" s="36" t="s">
        <v>136</v>
      </c>
      <c r="D203" s="36" t="s">
        <v>13942</v>
      </c>
      <c r="F203" t="str">
        <f t="shared" si="6"/>
        <v>92816</v>
      </c>
      <c r="H203" s="38">
        <f t="shared" si="7"/>
        <v>470.34</v>
      </c>
    </row>
    <row r="204" ht="67.5" spans="1:8">
      <c r="A204" s="36" t="s">
        <v>13943</v>
      </c>
      <c r="B204" s="37" t="s">
        <v>13944</v>
      </c>
      <c r="C204" s="36" t="s">
        <v>136</v>
      </c>
      <c r="D204" s="36" t="s">
        <v>13945</v>
      </c>
      <c r="F204" t="str">
        <f t="shared" si="6"/>
        <v>92817</v>
      </c>
      <c r="H204" s="38">
        <f t="shared" si="7"/>
        <v>139.49</v>
      </c>
    </row>
    <row r="205" ht="67.5" spans="1:8">
      <c r="A205" s="36" t="s">
        <v>13946</v>
      </c>
      <c r="B205" s="37" t="s">
        <v>13947</v>
      </c>
      <c r="C205" s="36" t="s">
        <v>136</v>
      </c>
      <c r="D205" s="36" t="s">
        <v>13948</v>
      </c>
      <c r="F205" t="str">
        <f t="shared" si="6"/>
        <v>92818</v>
      </c>
      <c r="H205" s="38">
        <f t="shared" si="7"/>
        <v>679.87</v>
      </c>
    </row>
    <row r="206" ht="67.5" spans="1:8">
      <c r="A206" s="36" t="s">
        <v>13949</v>
      </c>
      <c r="B206" s="37" t="s">
        <v>13950</v>
      </c>
      <c r="C206" s="36" t="s">
        <v>136</v>
      </c>
      <c r="D206" s="36" t="s">
        <v>13951</v>
      </c>
      <c r="F206" t="str">
        <f t="shared" si="6"/>
        <v>92819</v>
      </c>
      <c r="H206" s="38">
        <f t="shared" si="7"/>
        <v>187.74</v>
      </c>
    </row>
    <row r="207" ht="67.5" spans="1:8">
      <c r="A207" s="36" t="s">
        <v>13952</v>
      </c>
      <c r="B207" s="37" t="s">
        <v>13953</v>
      </c>
      <c r="C207" s="36" t="s">
        <v>136</v>
      </c>
      <c r="D207" s="36" t="s">
        <v>13954</v>
      </c>
      <c r="F207" t="str">
        <f t="shared" si="6"/>
        <v>92820</v>
      </c>
      <c r="H207" s="38">
        <f t="shared" si="7"/>
        <v>41.81</v>
      </c>
    </row>
    <row r="208" ht="67.5" spans="1:8">
      <c r="A208" s="36" t="s">
        <v>13955</v>
      </c>
      <c r="B208" s="37" t="s">
        <v>13956</v>
      </c>
      <c r="C208" s="36" t="s">
        <v>136</v>
      </c>
      <c r="D208" s="36" t="s">
        <v>6314</v>
      </c>
      <c r="F208" t="str">
        <f t="shared" si="6"/>
        <v>92821</v>
      </c>
      <c r="H208" s="38">
        <f t="shared" si="7"/>
        <v>53.53</v>
      </c>
    </row>
    <row r="209" ht="67.5" spans="1:8">
      <c r="A209" s="36" t="s">
        <v>13957</v>
      </c>
      <c r="B209" s="37" t="s">
        <v>13958</v>
      </c>
      <c r="C209" s="36" t="s">
        <v>136</v>
      </c>
      <c r="D209" s="36" t="s">
        <v>13959</v>
      </c>
      <c r="F209" t="str">
        <f t="shared" si="6"/>
        <v>92822</v>
      </c>
      <c r="H209" s="38">
        <f t="shared" si="7"/>
        <v>65.25</v>
      </c>
    </row>
    <row r="210" ht="67.5" spans="1:8">
      <c r="A210" s="36" t="s">
        <v>13960</v>
      </c>
      <c r="B210" s="37" t="s">
        <v>13961</v>
      </c>
      <c r="C210" s="36" t="s">
        <v>136</v>
      </c>
      <c r="D210" s="36" t="s">
        <v>13962</v>
      </c>
      <c r="F210" t="str">
        <f t="shared" si="6"/>
        <v>92824</v>
      </c>
      <c r="H210" s="38">
        <f t="shared" si="7"/>
        <v>77.32</v>
      </c>
    </row>
    <row r="211" ht="67.5" spans="1:8">
      <c r="A211" s="36" t="s">
        <v>13963</v>
      </c>
      <c r="B211" s="37" t="s">
        <v>13964</v>
      </c>
      <c r="C211" s="36" t="s">
        <v>136</v>
      </c>
      <c r="D211" s="36" t="s">
        <v>11836</v>
      </c>
      <c r="F211" t="str">
        <f t="shared" si="6"/>
        <v>92825</v>
      </c>
      <c r="H211" s="38">
        <f t="shared" si="7"/>
        <v>89.45</v>
      </c>
    </row>
    <row r="212" ht="67.5" spans="1:8">
      <c r="A212" s="36" t="s">
        <v>13965</v>
      </c>
      <c r="B212" s="37" t="s">
        <v>13966</v>
      </c>
      <c r="C212" s="36" t="s">
        <v>136</v>
      </c>
      <c r="D212" s="36" t="s">
        <v>13967</v>
      </c>
      <c r="F212" t="str">
        <f t="shared" si="6"/>
        <v>92826</v>
      </c>
      <c r="H212" s="38">
        <f t="shared" si="7"/>
        <v>102.66</v>
      </c>
    </row>
    <row r="213" ht="67.5" spans="1:8">
      <c r="A213" s="36" t="s">
        <v>13968</v>
      </c>
      <c r="B213" s="37" t="s">
        <v>13969</v>
      </c>
      <c r="C213" s="36" t="s">
        <v>136</v>
      </c>
      <c r="D213" s="36" t="s">
        <v>13970</v>
      </c>
      <c r="F213" t="str">
        <f t="shared" si="6"/>
        <v>92827</v>
      </c>
      <c r="H213" s="38">
        <f t="shared" si="7"/>
        <v>116.34</v>
      </c>
    </row>
    <row r="214" ht="67.5" spans="1:8">
      <c r="A214" s="36" t="s">
        <v>13971</v>
      </c>
      <c r="B214" s="37" t="s">
        <v>13972</v>
      </c>
      <c r="C214" s="36" t="s">
        <v>136</v>
      </c>
      <c r="D214" s="36" t="s">
        <v>13973</v>
      </c>
      <c r="F214" t="str">
        <f t="shared" si="6"/>
        <v>92828</v>
      </c>
      <c r="H214" s="38">
        <f t="shared" si="7"/>
        <v>131.8</v>
      </c>
    </row>
    <row r="215" ht="54" spans="1:8">
      <c r="A215" s="36" t="s">
        <v>13974</v>
      </c>
      <c r="B215" s="37" t="s">
        <v>13975</v>
      </c>
      <c r="C215" s="36" t="s">
        <v>136</v>
      </c>
      <c r="D215" s="36" t="s">
        <v>13976</v>
      </c>
      <c r="F215" t="str">
        <f t="shared" si="6"/>
        <v>92829</v>
      </c>
      <c r="H215" s="38">
        <f t="shared" si="7"/>
        <v>494.35</v>
      </c>
    </row>
    <row r="216" ht="67.5" spans="1:8">
      <c r="A216" s="36" t="s">
        <v>13977</v>
      </c>
      <c r="B216" s="37" t="s">
        <v>13978</v>
      </c>
      <c r="C216" s="36" t="s">
        <v>136</v>
      </c>
      <c r="D216" s="36" t="s">
        <v>13979</v>
      </c>
      <c r="F216" t="str">
        <f t="shared" si="6"/>
        <v>92830</v>
      </c>
      <c r="H216" s="38">
        <f t="shared" si="7"/>
        <v>163.5</v>
      </c>
    </row>
    <row r="217" ht="54" spans="1:8">
      <c r="A217" s="36" t="s">
        <v>13980</v>
      </c>
      <c r="B217" s="37" t="s">
        <v>13981</v>
      </c>
      <c r="C217" s="36" t="s">
        <v>136</v>
      </c>
      <c r="D217" s="36" t="s">
        <v>13982</v>
      </c>
      <c r="F217" t="str">
        <f t="shared" si="6"/>
        <v>92831</v>
      </c>
      <c r="H217" s="38">
        <f t="shared" si="7"/>
        <v>709.47</v>
      </c>
    </row>
    <row r="218" ht="67.5" spans="1:8">
      <c r="A218" s="36" t="s">
        <v>13983</v>
      </c>
      <c r="B218" s="37" t="s">
        <v>13984</v>
      </c>
      <c r="C218" s="36" t="s">
        <v>136</v>
      </c>
      <c r="D218" s="36" t="s">
        <v>13985</v>
      </c>
      <c r="F218" t="str">
        <f t="shared" si="6"/>
        <v>92832</v>
      </c>
      <c r="H218" s="38">
        <f t="shared" si="7"/>
        <v>217.35</v>
      </c>
    </row>
    <row r="219" ht="67.5" spans="1:8">
      <c r="A219" s="36" t="s">
        <v>13986</v>
      </c>
      <c r="B219" s="37" t="s">
        <v>13987</v>
      </c>
      <c r="C219" s="36" t="s">
        <v>136</v>
      </c>
      <c r="D219" s="36" t="s">
        <v>13988</v>
      </c>
      <c r="F219" t="str">
        <f t="shared" si="6"/>
        <v>95565</v>
      </c>
      <c r="H219" s="38">
        <f t="shared" si="7"/>
        <v>92.22</v>
      </c>
    </row>
    <row r="220" ht="54" spans="1:8">
      <c r="A220" s="36" t="s">
        <v>13989</v>
      </c>
      <c r="B220" s="37" t="s">
        <v>13990</v>
      </c>
      <c r="C220" s="36" t="s">
        <v>136</v>
      </c>
      <c r="D220" s="36" t="s">
        <v>13991</v>
      </c>
      <c r="F220" t="str">
        <f t="shared" si="6"/>
        <v>95566</v>
      </c>
      <c r="H220" s="38">
        <f t="shared" si="7"/>
        <v>98.86</v>
      </c>
    </row>
    <row r="221" ht="67.5" spans="1:8">
      <c r="A221" s="36" t="s">
        <v>13992</v>
      </c>
      <c r="B221" s="37" t="s">
        <v>13993</v>
      </c>
      <c r="C221" s="36" t="s">
        <v>136</v>
      </c>
      <c r="D221" s="36" t="s">
        <v>13579</v>
      </c>
      <c r="F221" t="str">
        <f t="shared" si="6"/>
        <v>95567</v>
      </c>
      <c r="H221" s="38">
        <f t="shared" si="7"/>
        <v>72.69</v>
      </c>
    </row>
    <row r="222" ht="67.5" spans="1:8">
      <c r="A222" s="36" t="s">
        <v>13994</v>
      </c>
      <c r="B222" s="37" t="s">
        <v>13995</v>
      </c>
      <c r="C222" s="36" t="s">
        <v>136</v>
      </c>
      <c r="D222" s="36" t="s">
        <v>13996</v>
      </c>
      <c r="F222" t="str">
        <f t="shared" si="6"/>
        <v>95568</v>
      </c>
      <c r="H222" s="38">
        <f t="shared" si="7"/>
        <v>94.65</v>
      </c>
    </row>
    <row r="223" ht="67.5" spans="1:8">
      <c r="A223" s="36" t="s">
        <v>13997</v>
      </c>
      <c r="B223" s="37" t="s">
        <v>13998</v>
      </c>
      <c r="C223" s="36" t="s">
        <v>136</v>
      </c>
      <c r="D223" s="36" t="s">
        <v>13999</v>
      </c>
      <c r="F223" t="str">
        <f t="shared" si="6"/>
        <v>95569</v>
      </c>
      <c r="H223" s="38">
        <f t="shared" si="7"/>
        <v>126.87</v>
      </c>
    </row>
    <row r="224" ht="54" spans="1:8">
      <c r="A224" s="36" t="s">
        <v>14000</v>
      </c>
      <c r="B224" s="37" t="s">
        <v>14001</v>
      </c>
      <c r="C224" s="36" t="s">
        <v>136</v>
      </c>
      <c r="D224" s="36" t="s">
        <v>14002</v>
      </c>
      <c r="F224" t="str">
        <f t="shared" si="6"/>
        <v>95570</v>
      </c>
      <c r="H224" s="38">
        <f t="shared" si="7"/>
        <v>79.33</v>
      </c>
    </row>
    <row r="225" ht="54" spans="1:8">
      <c r="A225" s="36" t="s">
        <v>14003</v>
      </c>
      <c r="B225" s="37" t="s">
        <v>14004</v>
      </c>
      <c r="C225" s="36" t="s">
        <v>136</v>
      </c>
      <c r="D225" s="36" t="s">
        <v>14005</v>
      </c>
      <c r="F225" t="str">
        <f t="shared" si="6"/>
        <v>95571</v>
      </c>
      <c r="H225" s="38">
        <f t="shared" si="7"/>
        <v>103.15</v>
      </c>
    </row>
    <row r="226" ht="54" spans="1:8">
      <c r="A226" s="36" t="s">
        <v>14006</v>
      </c>
      <c r="B226" s="37" t="s">
        <v>14007</v>
      </c>
      <c r="C226" s="36" t="s">
        <v>136</v>
      </c>
      <c r="D226" s="36" t="s">
        <v>14008</v>
      </c>
      <c r="F226" t="str">
        <f t="shared" si="6"/>
        <v>95572</v>
      </c>
      <c r="H226" s="38">
        <f t="shared" si="7"/>
        <v>137.4</v>
      </c>
    </row>
    <row r="227" spans="1:8">
      <c r="A227" s="36" t="s">
        <v>14009</v>
      </c>
      <c r="B227" s="37" t="s">
        <v>14010</v>
      </c>
      <c r="C227" s="36" t="s">
        <v>168</v>
      </c>
      <c r="D227" s="36" t="s">
        <v>14011</v>
      </c>
      <c r="F227" t="str">
        <f t="shared" si="6"/>
        <v>73606</v>
      </c>
      <c r="H227" s="38">
        <f t="shared" si="7"/>
        <v>136.38</v>
      </c>
    </row>
    <row r="228" spans="1:8">
      <c r="A228" s="36" t="s">
        <v>14012</v>
      </c>
      <c r="B228" s="37" t="s">
        <v>14013</v>
      </c>
      <c r="C228" s="36" t="s">
        <v>168</v>
      </c>
      <c r="D228" s="36" t="s">
        <v>14014</v>
      </c>
      <c r="F228" t="str">
        <f t="shared" si="6"/>
        <v>73607</v>
      </c>
      <c r="H228" s="38">
        <f t="shared" si="7"/>
        <v>90.92</v>
      </c>
    </row>
    <row r="229" ht="27" spans="1:8">
      <c r="A229" s="36" t="s">
        <v>14015</v>
      </c>
      <c r="B229" s="37" t="s">
        <v>14016</v>
      </c>
      <c r="C229" s="36" t="s">
        <v>136</v>
      </c>
      <c r="D229" s="36" t="s">
        <v>14017</v>
      </c>
      <c r="F229" t="str">
        <f t="shared" si="6"/>
        <v>83623</v>
      </c>
      <c r="H229" s="38">
        <f t="shared" si="7"/>
        <v>297.11</v>
      </c>
    </row>
    <row r="230" ht="27" spans="1:8">
      <c r="A230" s="36" t="s">
        <v>14018</v>
      </c>
      <c r="B230" s="37" t="s">
        <v>14019</v>
      </c>
      <c r="C230" s="36" t="s">
        <v>136</v>
      </c>
      <c r="D230" s="36" t="s">
        <v>14020</v>
      </c>
      <c r="F230" t="str">
        <f t="shared" si="6"/>
        <v>83624</v>
      </c>
      <c r="H230" s="38">
        <f t="shared" si="7"/>
        <v>209.12</v>
      </c>
    </row>
    <row r="231" ht="27" spans="1:8">
      <c r="A231" s="36" t="s">
        <v>14021</v>
      </c>
      <c r="B231" s="37" t="s">
        <v>14022</v>
      </c>
      <c r="C231" s="36" t="s">
        <v>136</v>
      </c>
      <c r="D231" s="36" t="s">
        <v>14023</v>
      </c>
      <c r="F231" t="str">
        <f t="shared" si="6"/>
        <v>83626</v>
      </c>
      <c r="H231" s="38">
        <f t="shared" si="7"/>
        <v>165.15</v>
      </c>
    </row>
    <row r="232" ht="54" spans="1:8">
      <c r="A232" s="36" t="s">
        <v>170</v>
      </c>
      <c r="B232" s="37" t="s">
        <v>171</v>
      </c>
      <c r="C232" s="36" t="s">
        <v>168</v>
      </c>
      <c r="D232" s="36" t="s">
        <v>14024</v>
      </c>
      <c r="F232" t="str">
        <f t="shared" si="6"/>
        <v>83627</v>
      </c>
      <c r="H232" s="38">
        <f t="shared" si="7"/>
        <v>564.53</v>
      </c>
    </row>
    <row r="233" ht="54" spans="1:8">
      <c r="A233" s="36" t="s">
        <v>14025</v>
      </c>
      <c r="B233" s="37" t="s">
        <v>14026</v>
      </c>
      <c r="C233" s="36" t="s">
        <v>1417</v>
      </c>
      <c r="D233" s="36" t="s">
        <v>5984</v>
      </c>
      <c r="F233" t="str">
        <f t="shared" si="6"/>
        <v>83724</v>
      </c>
      <c r="H233" s="38">
        <f t="shared" si="7"/>
        <v>1.77</v>
      </c>
    </row>
    <row r="234" ht="54" spans="1:8">
      <c r="A234" s="36" t="s">
        <v>14027</v>
      </c>
      <c r="B234" s="37" t="s">
        <v>14028</v>
      </c>
      <c r="C234" s="36" t="s">
        <v>1417</v>
      </c>
      <c r="D234" s="36" t="s">
        <v>4348</v>
      </c>
      <c r="F234" t="str">
        <f t="shared" si="6"/>
        <v>83725</v>
      </c>
      <c r="H234" s="38">
        <f t="shared" si="7"/>
        <v>1.14</v>
      </c>
    </row>
    <row r="235" ht="54" spans="1:8">
      <c r="A235" s="36" t="s">
        <v>14029</v>
      </c>
      <c r="B235" s="37" t="s">
        <v>14030</v>
      </c>
      <c r="C235" s="36" t="s">
        <v>1417</v>
      </c>
      <c r="D235" s="36" t="s">
        <v>4050</v>
      </c>
      <c r="F235" t="str">
        <f t="shared" si="6"/>
        <v>83726</v>
      </c>
      <c r="H235" s="38">
        <f t="shared" si="7"/>
        <v>0.84</v>
      </c>
    </row>
    <row r="236" ht="67.5" spans="1:8">
      <c r="A236" s="36" t="s">
        <v>14031</v>
      </c>
      <c r="B236" s="37" t="s">
        <v>14032</v>
      </c>
      <c r="C236" s="36" t="s">
        <v>136</v>
      </c>
      <c r="D236" s="36" t="s">
        <v>7771</v>
      </c>
      <c r="F236" t="str">
        <f t="shared" si="6"/>
        <v>97127</v>
      </c>
      <c r="H236" s="38">
        <f t="shared" si="7"/>
        <v>5</v>
      </c>
    </row>
    <row r="237" ht="67.5" spans="1:8">
      <c r="A237" s="36" t="s">
        <v>14033</v>
      </c>
      <c r="B237" s="37" t="s">
        <v>14034</v>
      </c>
      <c r="C237" s="36" t="s">
        <v>136</v>
      </c>
      <c r="D237" s="36" t="s">
        <v>10536</v>
      </c>
      <c r="F237" t="str">
        <f t="shared" si="6"/>
        <v>97128</v>
      </c>
      <c r="H237" s="38">
        <f t="shared" si="7"/>
        <v>9.56</v>
      </c>
    </row>
    <row r="238" ht="67.5" spans="1:8">
      <c r="A238" s="36" t="s">
        <v>14035</v>
      </c>
      <c r="B238" s="37" t="s">
        <v>14036</v>
      </c>
      <c r="C238" s="36" t="s">
        <v>136</v>
      </c>
      <c r="D238" s="36" t="s">
        <v>10772</v>
      </c>
      <c r="F238" t="str">
        <f t="shared" si="6"/>
        <v>97129</v>
      </c>
      <c r="H238" s="38">
        <f t="shared" si="7"/>
        <v>11.75</v>
      </c>
    </row>
    <row r="239" ht="67.5" spans="1:8">
      <c r="A239" s="36" t="s">
        <v>14037</v>
      </c>
      <c r="B239" s="37" t="s">
        <v>14038</v>
      </c>
      <c r="C239" s="36" t="s">
        <v>136</v>
      </c>
      <c r="D239" s="36" t="s">
        <v>6414</v>
      </c>
      <c r="F239" t="str">
        <f t="shared" si="6"/>
        <v>97130</v>
      </c>
      <c r="H239" s="38">
        <f t="shared" si="7"/>
        <v>13.96</v>
      </c>
    </row>
    <row r="240" ht="67.5" spans="1:8">
      <c r="A240" s="36" t="s">
        <v>14039</v>
      </c>
      <c r="B240" s="37" t="s">
        <v>14040</v>
      </c>
      <c r="C240" s="36" t="s">
        <v>136</v>
      </c>
      <c r="D240" s="36" t="s">
        <v>4200</v>
      </c>
      <c r="F240" t="str">
        <f t="shared" si="6"/>
        <v>97131</v>
      </c>
      <c r="H240" s="38">
        <f t="shared" si="7"/>
        <v>16.14</v>
      </c>
    </row>
    <row r="241" ht="67.5" spans="1:8">
      <c r="A241" s="36" t="s">
        <v>14041</v>
      </c>
      <c r="B241" s="37" t="s">
        <v>14042</v>
      </c>
      <c r="C241" s="36" t="s">
        <v>136</v>
      </c>
      <c r="D241" s="36" t="s">
        <v>14043</v>
      </c>
      <c r="F241" t="str">
        <f t="shared" si="6"/>
        <v>97132</v>
      </c>
      <c r="H241" s="38">
        <f t="shared" si="7"/>
        <v>18.33</v>
      </c>
    </row>
    <row r="242" ht="67.5" spans="1:8">
      <c r="A242" s="36" t="s">
        <v>14044</v>
      </c>
      <c r="B242" s="37" t="s">
        <v>14045</v>
      </c>
      <c r="C242" s="36" t="s">
        <v>136</v>
      </c>
      <c r="D242" s="36" t="s">
        <v>14046</v>
      </c>
      <c r="F242" t="str">
        <f t="shared" si="6"/>
        <v>97133</v>
      </c>
      <c r="H242" s="38">
        <f t="shared" si="7"/>
        <v>22.74</v>
      </c>
    </row>
    <row r="243" ht="67.5" spans="1:8">
      <c r="A243" s="36" t="s">
        <v>14047</v>
      </c>
      <c r="B243" s="37" t="s">
        <v>14048</v>
      </c>
      <c r="C243" s="36" t="s">
        <v>136</v>
      </c>
      <c r="D243" s="36" t="s">
        <v>13306</v>
      </c>
      <c r="F243" t="str">
        <f t="shared" si="6"/>
        <v>97134</v>
      </c>
      <c r="H243" s="38">
        <f t="shared" si="7"/>
        <v>2.25</v>
      </c>
    </row>
    <row r="244" ht="67.5" spans="1:8">
      <c r="A244" s="36" t="s">
        <v>14049</v>
      </c>
      <c r="B244" s="37" t="s">
        <v>14050</v>
      </c>
      <c r="C244" s="36" t="s">
        <v>136</v>
      </c>
      <c r="D244" s="36" t="s">
        <v>14051</v>
      </c>
      <c r="F244" t="str">
        <f t="shared" si="6"/>
        <v>97135</v>
      </c>
      <c r="H244" s="38">
        <f t="shared" si="7"/>
        <v>4.8</v>
      </c>
    </row>
    <row r="245" ht="67.5" spans="1:8">
      <c r="A245" s="36" t="s">
        <v>14052</v>
      </c>
      <c r="B245" s="37" t="s">
        <v>14053</v>
      </c>
      <c r="C245" s="36" t="s">
        <v>136</v>
      </c>
      <c r="D245" s="36" t="s">
        <v>14054</v>
      </c>
      <c r="F245" t="str">
        <f t="shared" si="6"/>
        <v>97136</v>
      </c>
      <c r="H245" s="38">
        <f t="shared" si="7"/>
        <v>5.88</v>
      </c>
    </row>
    <row r="246" ht="67.5" spans="1:8">
      <c r="A246" s="36" t="s">
        <v>14055</v>
      </c>
      <c r="B246" s="37" t="s">
        <v>14056</v>
      </c>
      <c r="C246" s="36" t="s">
        <v>136</v>
      </c>
      <c r="D246" s="36" t="s">
        <v>7975</v>
      </c>
      <c r="F246" t="str">
        <f t="shared" si="6"/>
        <v>97137</v>
      </c>
      <c r="H246" s="38">
        <f t="shared" si="7"/>
        <v>7</v>
      </c>
    </row>
    <row r="247" ht="67.5" spans="1:8">
      <c r="A247" s="36" t="s">
        <v>14057</v>
      </c>
      <c r="B247" s="37" t="s">
        <v>14058</v>
      </c>
      <c r="C247" s="36" t="s">
        <v>136</v>
      </c>
      <c r="D247" s="36" t="s">
        <v>6612</v>
      </c>
      <c r="F247" t="str">
        <f t="shared" si="6"/>
        <v>97138</v>
      </c>
      <c r="H247" s="38">
        <f t="shared" si="7"/>
        <v>8.11</v>
      </c>
    </row>
    <row r="248" ht="67.5" spans="1:8">
      <c r="A248" s="36" t="s">
        <v>14059</v>
      </c>
      <c r="B248" s="37" t="s">
        <v>14060</v>
      </c>
      <c r="C248" s="36" t="s">
        <v>136</v>
      </c>
      <c r="D248" s="36" t="s">
        <v>4198</v>
      </c>
      <c r="F248" t="str">
        <f t="shared" si="6"/>
        <v>97139</v>
      </c>
      <c r="H248" s="38">
        <f t="shared" si="7"/>
        <v>9.19</v>
      </c>
    </row>
    <row r="249" ht="67.5" spans="1:8">
      <c r="A249" s="36" t="s">
        <v>14061</v>
      </c>
      <c r="B249" s="37" t="s">
        <v>14062</v>
      </c>
      <c r="C249" s="36" t="s">
        <v>136</v>
      </c>
      <c r="D249" s="36" t="s">
        <v>14063</v>
      </c>
      <c r="F249" t="str">
        <f t="shared" si="6"/>
        <v>97140</v>
      </c>
      <c r="H249" s="38">
        <f t="shared" si="7"/>
        <v>11.4</v>
      </c>
    </row>
    <row r="250" ht="27" spans="1:8">
      <c r="A250" s="36" t="s">
        <v>14064</v>
      </c>
      <c r="B250" s="37" t="s">
        <v>14065</v>
      </c>
      <c r="C250" s="36" t="s">
        <v>168</v>
      </c>
      <c r="D250" s="36" t="s">
        <v>14066</v>
      </c>
      <c r="F250" t="str">
        <f t="shared" si="6"/>
        <v>83520</v>
      </c>
      <c r="H250" s="38">
        <f t="shared" si="7"/>
        <v>134.9</v>
      </c>
    </row>
    <row r="251" ht="27" spans="1:8">
      <c r="A251" s="36" t="s">
        <v>14067</v>
      </c>
      <c r="B251" s="37" t="s">
        <v>14068</v>
      </c>
      <c r="C251" s="36" t="s">
        <v>168</v>
      </c>
      <c r="D251" s="36" t="s">
        <v>14069</v>
      </c>
      <c r="F251" t="str">
        <f t="shared" si="6"/>
        <v>83531</v>
      </c>
      <c r="H251" s="38">
        <f t="shared" si="7"/>
        <v>354.09</v>
      </c>
    </row>
    <row r="252" ht="27" spans="1:8">
      <c r="A252" s="36" t="s">
        <v>14070</v>
      </c>
      <c r="B252" s="37" t="s">
        <v>14071</v>
      </c>
      <c r="C252" s="36" t="s">
        <v>168</v>
      </c>
      <c r="D252" s="36" t="s">
        <v>14072</v>
      </c>
      <c r="F252" t="str">
        <f t="shared" si="6"/>
        <v>83535</v>
      </c>
      <c r="H252" s="38">
        <f t="shared" si="7"/>
        <v>293.56</v>
      </c>
    </row>
    <row r="253" ht="27" spans="1:8">
      <c r="A253" s="36" t="s">
        <v>14073</v>
      </c>
      <c r="B253" s="37" t="s">
        <v>14074</v>
      </c>
      <c r="C253" s="36" t="s">
        <v>168</v>
      </c>
      <c r="D253" s="36" t="s">
        <v>14075</v>
      </c>
      <c r="F253" t="str">
        <f t="shared" si="6"/>
        <v>73884/1</v>
      </c>
      <c r="H253" s="38">
        <f t="shared" si="7"/>
        <v>60.46</v>
      </c>
    </row>
    <row r="254" ht="27" spans="1:8">
      <c r="A254" s="36" t="s">
        <v>14076</v>
      </c>
      <c r="B254" s="37" t="s">
        <v>14077</v>
      </c>
      <c r="C254" s="36" t="s">
        <v>168</v>
      </c>
      <c r="D254" s="36" t="s">
        <v>14078</v>
      </c>
      <c r="F254" t="str">
        <f t="shared" si="6"/>
        <v>73884/2</v>
      </c>
      <c r="H254" s="38">
        <f t="shared" si="7"/>
        <v>94.85</v>
      </c>
    </row>
    <row r="255" ht="27" spans="1:8">
      <c r="A255" s="36" t="s">
        <v>14079</v>
      </c>
      <c r="B255" s="37" t="s">
        <v>14080</v>
      </c>
      <c r="C255" s="36" t="s">
        <v>168</v>
      </c>
      <c r="D255" s="36" t="s">
        <v>14081</v>
      </c>
      <c r="F255" t="str">
        <f t="shared" si="6"/>
        <v>73884/3</v>
      </c>
      <c r="H255" s="38">
        <f t="shared" si="7"/>
        <v>118.57</v>
      </c>
    </row>
    <row r="256" ht="27" spans="1:8">
      <c r="A256" s="36" t="s">
        <v>14082</v>
      </c>
      <c r="B256" s="37" t="s">
        <v>14083</v>
      </c>
      <c r="C256" s="36" t="s">
        <v>168</v>
      </c>
      <c r="D256" s="36" t="s">
        <v>14084</v>
      </c>
      <c r="F256" t="str">
        <f t="shared" si="6"/>
        <v>73884/4</v>
      </c>
      <c r="H256" s="38">
        <f t="shared" si="7"/>
        <v>554.63</v>
      </c>
    </row>
    <row r="257" ht="27" spans="1:8">
      <c r="A257" s="36" t="s">
        <v>14085</v>
      </c>
      <c r="B257" s="37" t="s">
        <v>14086</v>
      </c>
      <c r="C257" s="36" t="s">
        <v>168</v>
      </c>
      <c r="D257" s="36" t="s">
        <v>14087</v>
      </c>
      <c r="F257" t="str">
        <f t="shared" si="6"/>
        <v>73884/5</v>
      </c>
      <c r="H257" s="38">
        <f t="shared" si="7"/>
        <v>647.07</v>
      </c>
    </row>
    <row r="258" ht="27" spans="1:8">
      <c r="A258" s="36" t="s">
        <v>14088</v>
      </c>
      <c r="B258" s="37" t="s">
        <v>14089</v>
      </c>
      <c r="C258" s="36" t="s">
        <v>168</v>
      </c>
      <c r="D258" s="36" t="s">
        <v>14090</v>
      </c>
      <c r="F258" t="str">
        <f t="shared" si="6"/>
        <v>73884/6</v>
      </c>
      <c r="H258" s="38">
        <f t="shared" si="7"/>
        <v>785.73</v>
      </c>
    </row>
    <row r="259" ht="27" spans="1:8">
      <c r="A259" s="36" t="s">
        <v>14091</v>
      </c>
      <c r="B259" s="37" t="s">
        <v>14092</v>
      </c>
      <c r="C259" s="36" t="s">
        <v>168</v>
      </c>
      <c r="D259" s="36" t="s">
        <v>14093</v>
      </c>
      <c r="F259" t="str">
        <f t="shared" si="6"/>
        <v>73884/7</v>
      </c>
      <c r="H259" s="38">
        <f t="shared" si="7"/>
        <v>878.18</v>
      </c>
    </row>
    <row r="260" ht="27" spans="1:8">
      <c r="A260" s="36" t="s">
        <v>14094</v>
      </c>
      <c r="B260" s="37" t="s">
        <v>14095</v>
      </c>
      <c r="C260" s="36" t="s">
        <v>168</v>
      </c>
      <c r="D260" s="36" t="s">
        <v>14096</v>
      </c>
      <c r="F260" t="str">
        <f t="shared" si="6"/>
        <v>73884/8</v>
      </c>
      <c r="H260" s="38">
        <f t="shared" si="7"/>
        <v>924.41</v>
      </c>
    </row>
    <row r="261" ht="27" spans="1:8">
      <c r="A261" s="36" t="s">
        <v>14097</v>
      </c>
      <c r="B261" s="37" t="s">
        <v>14098</v>
      </c>
      <c r="C261" s="36" t="s">
        <v>168</v>
      </c>
      <c r="D261" s="36" t="s">
        <v>14099</v>
      </c>
      <c r="F261" t="str">
        <f t="shared" ref="F261:F324" si="8">TRIM(A261)</f>
        <v>73884/9</v>
      </c>
      <c r="H261" s="38">
        <f t="shared" ref="H261:H324" si="9">ROUND(D261*(1+$H$1),2)</f>
        <v>1016.83</v>
      </c>
    </row>
    <row r="262" ht="27" spans="1:8">
      <c r="A262" s="36" t="s">
        <v>14100</v>
      </c>
      <c r="B262" s="37" t="s">
        <v>14101</v>
      </c>
      <c r="C262" s="36" t="s">
        <v>168</v>
      </c>
      <c r="D262" s="36" t="s">
        <v>14102</v>
      </c>
      <c r="F262" t="str">
        <f t="shared" si="8"/>
        <v>73884/10</v>
      </c>
      <c r="H262" s="38">
        <f t="shared" si="9"/>
        <v>1063.06</v>
      </c>
    </row>
    <row r="263" ht="27" spans="1:8">
      <c r="A263" s="36" t="s">
        <v>14103</v>
      </c>
      <c r="B263" s="37" t="s">
        <v>14104</v>
      </c>
      <c r="C263" s="36" t="s">
        <v>168</v>
      </c>
      <c r="D263" s="36" t="s">
        <v>14105</v>
      </c>
      <c r="F263" t="str">
        <f t="shared" si="8"/>
        <v>73884/11</v>
      </c>
      <c r="H263" s="38">
        <f t="shared" si="9"/>
        <v>1155.51</v>
      </c>
    </row>
    <row r="264" ht="27" spans="1:8">
      <c r="A264" s="36" t="s">
        <v>14106</v>
      </c>
      <c r="B264" s="37" t="s">
        <v>14107</v>
      </c>
      <c r="C264" s="36" t="s">
        <v>168</v>
      </c>
      <c r="D264" s="36" t="s">
        <v>14108</v>
      </c>
      <c r="F264" t="str">
        <f t="shared" si="8"/>
        <v>73884/12</v>
      </c>
      <c r="H264" s="38">
        <f t="shared" si="9"/>
        <v>1247.93</v>
      </c>
    </row>
    <row r="265" ht="27" spans="1:8">
      <c r="A265" s="36" t="s">
        <v>14109</v>
      </c>
      <c r="B265" s="37" t="s">
        <v>14110</v>
      </c>
      <c r="C265" s="36" t="s">
        <v>168</v>
      </c>
      <c r="D265" s="36" t="s">
        <v>14111</v>
      </c>
      <c r="F265" t="str">
        <f t="shared" si="8"/>
        <v>73884/13</v>
      </c>
      <c r="H265" s="38">
        <f t="shared" si="9"/>
        <v>1390.23</v>
      </c>
    </row>
    <row r="266" ht="27" spans="1:8">
      <c r="A266" s="36" t="s">
        <v>14112</v>
      </c>
      <c r="B266" s="37" t="s">
        <v>14113</v>
      </c>
      <c r="C266" s="36" t="s">
        <v>168</v>
      </c>
      <c r="D266" s="36" t="s">
        <v>14111</v>
      </c>
      <c r="F266" t="str">
        <f t="shared" si="8"/>
        <v>73884/14</v>
      </c>
      <c r="H266" s="38">
        <f t="shared" si="9"/>
        <v>1390.23</v>
      </c>
    </row>
    <row r="267" ht="27" spans="1:8">
      <c r="A267" s="36" t="s">
        <v>14114</v>
      </c>
      <c r="B267" s="37" t="s">
        <v>14115</v>
      </c>
      <c r="C267" s="36" t="s">
        <v>168</v>
      </c>
      <c r="D267" s="36" t="s">
        <v>14116</v>
      </c>
      <c r="F267" t="str">
        <f t="shared" si="8"/>
        <v>73884/15</v>
      </c>
      <c r="H267" s="38">
        <f t="shared" si="9"/>
        <v>1405.51</v>
      </c>
    </row>
    <row r="268" ht="27" spans="1:8">
      <c r="A268" s="36" t="s">
        <v>14117</v>
      </c>
      <c r="B268" s="37" t="s">
        <v>14118</v>
      </c>
      <c r="C268" s="36" t="s">
        <v>168</v>
      </c>
      <c r="D268" s="36" t="s">
        <v>14119</v>
      </c>
      <c r="F268" t="str">
        <f t="shared" si="8"/>
        <v>73884/16</v>
      </c>
      <c r="H268" s="38">
        <f t="shared" si="9"/>
        <v>1588.84</v>
      </c>
    </row>
    <row r="269" ht="27" spans="1:8">
      <c r="A269" s="36" t="s">
        <v>14120</v>
      </c>
      <c r="B269" s="37" t="s">
        <v>14121</v>
      </c>
      <c r="C269" s="36" t="s">
        <v>168</v>
      </c>
      <c r="D269" s="36" t="s">
        <v>14122</v>
      </c>
      <c r="F269" t="str">
        <f t="shared" si="8"/>
        <v>73885/1</v>
      </c>
      <c r="H269" s="38">
        <f t="shared" si="9"/>
        <v>29.62</v>
      </c>
    </row>
    <row r="270" ht="27" spans="1:8">
      <c r="A270" s="36" t="s">
        <v>14123</v>
      </c>
      <c r="B270" s="37" t="s">
        <v>14124</v>
      </c>
      <c r="C270" s="36" t="s">
        <v>168</v>
      </c>
      <c r="D270" s="36" t="s">
        <v>14125</v>
      </c>
      <c r="F270" t="str">
        <f t="shared" si="8"/>
        <v>73885/2</v>
      </c>
      <c r="H270" s="38">
        <f t="shared" si="9"/>
        <v>35.56</v>
      </c>
    </row>
    <row r="271" ht="27" spans="1:8">
      <c r="A271" s="36" t="s">
        <v>14126</v>
      </c>
      <c r="B271" s="37" t="s">
        <v>14127</v>
      </c>
      <c r="C271" s="36" t="s">
        <v>168</v>
      </c>
      <c r="D271" s="36" t="s">
        <v>9193</v>
      </c>
      <c r="F271" t="str">
        <f t="shared" si="8"/>
        <v>73885/3</v>
      </c>
      <c r="H271" s="38">
        <f t="shared" si="9"/>
        <v>40.3</v>
      </c>
    </row>
    <row r="272" ht="27" spans="1:8">
      <c r="A272" s="36" t="s">
        <v>14128</v>
      </c>
      <c r="B272" s="37" t="s">
        <v>14129</v>
      </c>
      <c r="C272" s="36" t="s">
        <v>168</v>
      </c>
      <c r="D272" s="36" t="s">
        <v>14130</v>
      </c>
      <c r="F272" t="str">
        <f t="shared" si="8"/>
        <v>73885/4</v>
      </c>
      <c r="H272" s="38">
        <f t="shared" si="9"/>
        <v>203.34</v>
      </c>
    </row>
    <row r="273" ht="27" spans="1:8">
      <c r="A273" s="36" t="s">
        <v>14131</v>
      </c>
      <c r="B273" s="37" t="s">
        <v>14132</v>
      </c>
      <c r="C273" s="36" t="s">
        <v>168</v>
      </c>
      <c r="D273" s="36" t="s">
        <v>14133</v>
      </c>
      <c r="F273" t="str">
        <f t="shared" si="8"/>
        <v>73885/5</v>
      </c>
      <c r="H273" s="38">
        <f t="shared" si="9"/>
        <v>263.43</v>
      </c>
    </row>
    <row r="274" ht="27" spans="1:8">
      <c r="A274" s="36" t="s">
        <v>14134</v>
      </c>
      <c r="B274" s="37" t="s">
        <v>14135</v>
      </c>
      <c r="C274" s="36" t="s">
        <v>168</v>
      </c>
      <c r="D274" s="36" t="s">
        <v>14136</v>
      </c>
      <c r="F274" t="str">
        <f t="shared" si="8"/>
        <v>73885/6</v>
      </c>
      <c r="H274" s="38">
        <f t="shared" si="9"/>
        <v>309.66</v>
      </c>
    </row>
    <row r="275" ht="27" spans="1:8">
      <c r="A275" s="36" t="s">
        <v>14137</v>
      </c>
      <c r="B275" s="37" t="s">
        <v>14138</v>
      </c>
      <c r="C275" s="36" t="s">
        <v>168</v>
      </c>
      <c r="D275" s="36" t="s">
        <v>14139</v>
      </c>
      <c r="F275" t="str">
        <f t="shared" si="8"/>
        <v>73885/7</v>
      </c>
      <c r="H275" s="38">
        <f t="shared" si="9"/>
        <v>337.39</v>
      </c>
    </row>
    <row r="276" ht="27" spans="1:8">
      <c r="A276" s="36" t="s">
        <v>14140</v>
      </c>
      <c r="B276" s="37" t="s">
        <v>14141</v>
      </c>
      <c r="C276" s="36" t="s">
        <v>168</v>
      </c>
      <c r="D276" s="36" t="s">
        <v>14142</v>
      </c>
      <c r="F276" t="str">
        <f t="shared" si="8"/>
        <v>73885/8</v>
      </c>
      <c r="H276" s="38">
        <f t="shared" si="9"/>
        <v>369.75</v>
      </c>
    </row>
    <row r="277" ht="27" spans="1:8">
      <c r="A277" s="36" t="s">
        <v>14143</v>
      </c>
      <c r="B277" s="37" t="s">
        <v>14144</v>
      </c>
      <c r="C277" s="36" t="s">
        <v>168</v>
      </c>
      <c r="D277" s="36" t="s">
        <v>14145</v>
      </c>
      <c r="F277" t="str">
        <f t="shared" si="8"/>
        <v>73885/9</v>
      </c>
      <c r="H277" s="38">
        <f t="shared" si="9"/>
        <v>406.72</v>
      </c>
    </row>
    <row r="278" ht="27" spans="1:8">
      <c r="A278" s="36" t="s">
        <v>14146</v>
      </c>
      <c r="B278" s="37" t="s">
        <v>14147</v>
      </c>
      <c r="C278" s="36" t="s">
        <v>168</v>
      </c>
      <c r="D278" s="36" t="s">
        <v>14148</v>
      </c>
      <c r="F278" t="str">
        <f t="shared" si="8"/>
        <v>73885/10</v>
      </c>
      <c r="H278" s="38">
        <f t="shared" si="9"/>
        <v>439.08</v>
      </c>
    </row>
    <row r="279" ht="27" spans="1:8">
      <c r="A279" s="36" t="s">
        <v>14149</v>
      </c>
      <c r="B279" s="37" t="s">
        <v>14150</v>
      </c>
      <c r="C279" s="36" t="s">
        <v>168</v>
      </c>
      <c r="D279" s="36" t="s">
        <v>14151</v>
      </c>
      <c r="F279" t="str">
        <f t="shared" si="8"/>
        <v>73885/11</v>
      </c>
      <c r="H279" s="38">
        <f t="shared" si="9"/>
        <v>462.2</v>
      </c>
    </row>
    <row r="280" ht="27" spans="1:8">
      <c r="A280" s="36" t="s">
        <v>14152</v>
      </c>
      <c r="B280" s="37" t="s">
        <v>14153</v>
      </c>
      <c r="C280" s="36" t="s">
        <v>168</v>
      </c>
      <c r="D280" s="36" t="s">
        <v>14154</v>
      </c>
      <c r="F280" t="str">
        <f t="shared" si="8"/>
        <v>73885/12</v>
      </c>
      <c r="H280" s="38">
        <f t="shared" si="9"/>
        <v>526.89</v>
      </c>
    </row>
    <row r="281" ht="40.5" spans="1:8">
      <c r="A281" s="36" t="s">
        <v>14155</v>
      </c>
      <c r="B281" s="37" t="s">
        <v>14156</v>
      </c>
      <c r="C281" s="36" t="s">
        <v>127</v>
      </c>
      <c r="D281" s="36" t="s">
        <v>14157</v>
      </c>
      <c r="F281" t="str">
        <f t="shared" si="8"/>
        <v>92235</v>
      </c>
      <c r="H281" s="38">
        <f t="shared" si="9"/>
        <v>76.05</v>
      </c>
    </row>
    <row r="282" ht="40.5" spans="1:8">
      <c r="A282" s="36" t="s">
        <v>14158</v>
      </c>
      <c r="B282" s="37" t="s">
        <v>14159</v>
      </c>
      <c r="C282" s="36" t="s">
        <v>127</v>
      </c>
      <c r="D282" s="36" t="s">
        <v>14160</v>
      </c>
      <c r="F282" t="str">
        <f t="shared" si="8"/>
        <v>93206</v>
      </c>
      <c r="H282" s="38">
        <f t="shared" si="9"/>
        <v>926.83</v>
      </c>
    </row>
    <row r="283" ht="40.5" spans="1:8">
      <c r="A283" s="36" t="s">
        <v>14161</v>
      </c>
      <c r="B283" s="37" t="s">
        <v>14162</v>
      </c>
      <c r="C283" s="36" t="s">
        <v>127</v>
      </c>
      <c r="D283" s="36" t="s">
        <v>14163</v>
      </c>
      <c r="F283" t="str">
        <f t="shared" si="8"/>
        <v>93207</v>
      </c>
      <c r="H283" s="38">
        <f t="shared" si="9"/>
        <v>830.98</v>
      </c>
    </row>
    <row r="284" ht="40.5" spans="1:8">
      <c r="A284" s="36" t="s">
        <v>14164</v>
      </c>
      <c r="B284" s="37" t="s">
        <v>14165</v>
      </c>
      <c r="C284" s="36" t="s">
        <v>127</v>
      </c>
      <c r="D284" s="36" t="s">
        <v>14166</v>
      </c>
      <c r="F284" t="str">
        <f t="shared" si="8"/>
        <v>93208</v>
      </c>
      <c r="H284" s="38">
        <f t="shared" si="9"/>
        <v>652.55</v>
      </c>
    </row>
    <row r="285" ht="27" spans="1:8">
      <c r="A285" s="36" t="s">
        <v>14167</v>
      </c>
      <c r="B285" s="37" t="s">
        <v>14168</v>
      </c>
      <c r="C285" s="36" t="s">
        <v>127</v>
      </c>
      <c r="D285" s="36" t="s">
        <v>14169</v>
      </c>
      <c r="F285" t="str">
        <f t="shared" si="8"/>
        <v>93209</v>
      </c>
      <c r="H285" s="38">
        <f t="shared" si="9"/>
        <v>749.68</v>
      </c>
    </row>
    <row r="286" ht="40.5" spans="1:8">
      <c r="A286" s="36" t="s">
        <v>14170</v>
      </c>
      <c r="B286" s="37" t="s">
        <v>14171</v>
      </c>
      <c r="C286" s="36" t="s">
        <v>127</v>
      </c>
      <c r="D286" s="36" t="s">
        <v>14172</v>
      </c>
      <c r="F286" t="str">
        <f t="shared" si="8"/>
        <v>93210</v>
      </c>
      <c r="H286" s="38">
        <f t="shared" si="9"/>
        <v>446.64</v>
      </c>
    </row>
    <row r="287" ht="40.5" spans="1:8">
      <c r="A287" s="36" t="s">
        <v>14173</v>
      </c>
      <c r="B287" s="37" t="s">
        <v>14174</v>
      </c>
      <c r="C287" s="36" t="s">
        <v>127</v>
      </c>
      <c r="D287" s="36" t="s">
        <v>14175</v>
      </c>
      <c r="F287" t="str">
        <f t="shared" si="8"/>
        <v>93211</v>
      </c>
      <c r="H287" s="38">
        <f t="shared" si="9"/>
        <v>456.86</v>
      </c>
    </row>
    <row r="288" ht="40.5" spans="1:8">
      <c r="A288" s="36" t="s">
        <v>14176</v>
      </c>
      <c r="B288" s="37" t="s">
        <v>14177</v>
      </c>
      <c r="C288" s="36" t="s">
        <v>127</v>
      </c>
      <c r="D288" s="36" t="s">
        <v>14178</v>
      </c>
      <c r="F288" t="str">
        <f t="shared" si="8"/>
        <v>93212</v>
      </c>
      <c r="H288" s="38">
        <f t="shared" si="9"/>
        <v>764.37</v>
      </c>
    </row>
    <row r="289" ht="40.5" spans="1:8">
      <c r="A289" s="36" t="s">
        <v>14179</v>
      </c>
      <c r="B289" s="37" t="s">
        <v>14180</v>
      </c>
      <c r="C289" s="36" t="s">
        <v>127</v>
      </c>
      <c r="D289" s="36" t="s">
        <v>14181</v>
      </c>
      <c r="F289" t="str">
        <f t="shared" si="8"/>
        <v>93213</v>
      </c>
      <c r="H289" s="38">
        <f t="shared" si="9"/>
        <v>848.3</v>
      </c>
    </row>
    <row r="290" ht="40.5" spans="1:8">
      <c r="A290" s="36" t="s">
        <v>14182</v>
      </c>
      <c r="B290" s="37" t="s">
        <v>14183</v>
      </c>
      <c r="C290" s="36" t="s">
        <v>168</v>
      </c>
      <c r="D290" s="36" t="s">
        <v>14184</v>
      </c>
      <c r="F290" t="str">
        <f t="shared" si="8"/>
        <v>93214</v>
      </c>
      <c r="H290" s="38">
        <f t="shared" si="9"/>
        <v>4362.81</v>
      </c>
    </row>
    <row r="291" ht="40.5" spans="1:8">
      <c r="A291" s="36" t="s">
        <v>14185</v>
      </c>
      <c r="B291" s="37" t="s">
        <v>14186</v>
      </c>
      <c r="C291" s="36" t="s">
        <v>168</v>
      </c>
      <c r="D291" s="36" t="s">
        <v>14187</v>
      </c>
      <c r="F291" t="str">
        <f t="shared" si="8"/>
        <v>93243</v>
      </c>
      <c r="H291" s="38">
        <f t="shared" si="9"/>
        <v>6636.04</v>
      </c>
    </row>
    <row r="292" ht="40.5" spans="1:8">
      <c r="A292" s="36" t="s">
        <v>14188</v>
      </c>
      <c r="B292" s="37" t="s">
        <v>14189</v>
      </c>
      <c r="C292" s="36" t="s">
        <v>127</v>
      </c>
      <c r="D292" s="36" t="s">
        <v>14190</v>
      </c>
      <c r="F292" t="str">
        <f t="shared" si="8"/>
        <v>93582</v>
      </c>
      <c r="H292" s="38">
        <f t="shared" si="9"/>
        <v>215.86</v>
      </c>
    </row>
    <row r="293" ht="40.5" spans="1:8">
      <c r="A293" s="36" t="s">
        <v>14191</v>
      </c>
      <c r="B293" s="37" t="s">
        <v>14192</v>
      </c>
      <c r="C293" s="36" t="s">
        <v>127</v>
      </c>
      <c r="D293" s="36" t="s">
        <v>14193</v>
      </c>
      <c r="F293" t="str">
        <f t="shared" si="8"/>
        <v>93583</v>
      </c>
      <c r="H293" s="38">
        <f t="shared" si="9"/>
        <v>362.39</v>
      </c>
    </row>
    <row r="294" ht="40.5" spans="1:8">
      <c r="A294" s="36" t="s">
        <v>14194</v>
      </c>
      <c r="B294" s="37" t="s">
        <v>14195</v>
      </c>
      <c r="C294" s="36" t="s">
        <v>127</v>
      </c>
      <c r="D294" s="36" t="s">
        <v>14196</v>
      </c>
      <c r="F294" t="str">
        <f t="shared" si="8"/>
        <v>93584</v>
      </c>
      <c r="H294" s="38">
        <f t="shared" si="9"/>
        <v>645.78</v>
      </c>
    </row>
    <row r="295" ht="40.5" spans="1:8">
      <c r="A295" s="36" t="s">
        <v>14197</v>
      </c>
      <c r="B295" s="37" t="s">
        <v>14198</v>
      </c>
      <c r="C295" s="36" t="s">
        <v>127</v>
      </c>
      <c r="D295" s="36" t="s">
        <v>14199</v>
      </c>
      <c r="F295" t="str">
        <f t="shared" si="8"/>
        <v>93585</v>
      </c>
      <c r="H295" s="38">
        <f t="shared" si="9"/>
        <v>877.66</v>
      </c>
    </row>
    <row r="296" ht="40.5" spans="1:8">
      <c r="A296" s="36" t="s">
        <v>14200</v>
      </c>
      <c r="B296" s="37" t="s">
        <v>14201</v>
      </c>
      <c r="C296" s="36" t="s">
        <v>127</v>
      </c>
      <c r="D296" s="36" t="s">
        <v>14202</v>
      </c>
      <c r="F296" t="str">
        <f t="shared" si="8"/>
        <v>98441</v>
      </c>
      <c r="H296" s="38">
        <f t="shared" si="9"/>
        <v>93.93</v>
      </c>
    </row>
    <row r="297" ht="40.5" spans="1:8">
      <c r="A297" s="36" t="s">
        <v>14203</v>
      </c>
      <c r="B297" s="37" t="s">
        <v>14204</v>
      </c>
      <c r="C297" s="36" t="s">
        <v>127</v>
      </c>
      <c r="D297" s="36" t="s">
        <v>14205</v>
      </c>
      <c r="F297" t="str">
        <f t="shared" si="8"/>
        <v>98442</v>
      </c>
      <c r="H297" s="38">
        <f t="shared" si="9"/>
        <v>96.93</v>
      </c>
    </row>
    <row r="298" ht="40.5" spans="1:8">
      <c r="A298" s="36" t="s">
        <v>14206</v>
      </c>
      <c r="B298" s="37" t="s">
        <v>14207</v>
      </c>
      <c r="C298" s="36" t="s">
        <v>127</v>
      </c>
      <c r="D298" s="36" t="s">
        <v>14208</v>
      </c>
      <c r="F298" t="str">
        <f t="shared" si="8"/>
        <v>98443</v>
      </c>
      <c r="H298" s="38">
        <f t="shared" si="9"/>
        <v>78.7</v>
      </c>
    </row>
    <row r="299" ht="40.5" spans="1:8">
      <c r="A299" s="36" t="s">
        <v>14209</v>
      </c>
      <c r="B299" s="37" t="s">
        <v>14210</v>
      </c>
      <c r="C299" s="36" t="s">
        <v>127</v>
      </c>
      <c r="D299" s="36" t="s">
        <v>14211</v>
      </c>
      <c r="F299" t="str">
        <f t="shared" si="8"/>
        <v>98444</v>
      </c>
      <c r="H299" s="38">
        <f t="shared" si="9"/>
        <v>80.81</v>
      </c>
    </row>
    <row r="300" ht="40.5" spans="1:8">
      <c r="A300" s="36" t="s">
        <v>14212</v>
      </c>
      <c r="B300" s="37" t="s">
        <v>14213</v>
      </c>
      <c r="C300" s="36" t="s">
        <v>127</v>
      </c>
      <c r="D300" s="36" t="s">
        <v>14214</v>
      </c>
      <c r="F300" t="str">
        <f t="shared" si="8"/>
        <v>98445</v>
      </c>
      <c r="H300" s="38">
        <f t="shared" si="9"/>
        <v>115.97</v>
      </c>
    </row>
    <row r="301" ht="40.5" spans="1:8">
      <c r="A301" s="36" t="s">
        <v>14215</v>
      </c>
      <c r="B301" s="37" t="s">
        <v>14216</v>
      </c>
      <c r="C301" s="36" t="s">
        <v>127</v>
      </c>
      <c r="D301" s="36" t="s">
        <v>14217</v>
      </c>
      <c r="F301" t="str">
        <f t="shared" si="8"/>
        <v>98446</v>
      </c>
      <c r="H301" s="38">
        <f t="shared" si="9"/>
        <v>154.28</v>
      </c>
    </row>
    <row r="302" ht="40.5" spans="1:8">
      <c r="A302" s="36" t="s">
        <v>14218</v>
      </c>
      <c r="B302" s="37" t="s">
        <v>14219</v>
      </c>
      <c r="C302" s="36" t="s">
        <v>127</v>
      </c>
      <c r="D302" s="36" t="s">
        <v>14220</v>
      </c>
      <c r="F302" t="str">
        <f t="shared" si="8"/>
        <v>98447</v>
      </c>
      <c r="H302" s="38">
        <f t="shared" si="9"/>
        <v>94.88</v>
      </c>
    </row>
    <row r="303" ht="40.5" spans="1:8">
      <c r="A303" s="36" t="s">
        <v>14221</v>
      </c>
      <c r="B303" s="37" t="s">
        <v>14222</v>
      </c>
      <c r="C303" s="36" t="s">
        <v>127</v>
      </c>
      <c r="D303" s="36" t="s">
        <v>14223</v>
      </c>
      <c r="F303" t="str">
        <f t="shared" si="8"/>
        <v>98448</v>
      </c>
      <c r="H303" s="38">
        <f t="shared" si="9"/>
        <v>124</v>
      </c>
    </row>
    <row r="304" ht="40.5" spans="1:8">
      <c r="A304" s="36" t="s">
        <v>14224</v>
      </c>
      <c r="B304" s="37" t="s">
        <v>14225</v>
      </c>
      <c r="C304" s="36" t="s">
        <v>127</v>
      </c>
      <c r="D304" s="36" t="s">
        <v>14226</v>
      </c>
      <c r="F304" t="str">
        <f t="shared" si="8"/>
        <v>98449</v>
      </c>
      <c r="H304" s="38">
        <f t="shared" si="9"/>
        <v>120.89</v>
      </c>
    </row>
    <row r="305" ht="40.5" spans="1:8">
      <c r="A305" s="36" t="s">
        <v>14227</v>
      </c>
      <c r="B305" s="37" t="s">
        <v>14228</v>
      </c>
      <c r="C305" s="36" t="s">
        <v>127</v>
      </c>
      <c r="D305" s="36" t="s">
        <v>13067</v>
      </c>
      <c r="F305" t="str">
        <f t="shared" si="8"/>
        <v>98450</v>
      </c>
      <c r="H305" s="38">
        <f t="shared" si="9"/>
        <v>125.27</v>
      </c>
    </row>
    <row r="306" ht="40.5" spans="1:8">
      <c r="A306" s="36" t="s">
        <v>14229</v>
      </c>
      <c r="B306" s="37" t="s">
        <v>14230</v>
      </c>
      <c r="C306" s="36" t="s">
        <v>127</v>
      </c>
      <c r="D306" s="36" t="s">
        <v>14231</v>
      </c>
      <c r="F306" t="str">
        <f t="shared" si="8"/>
        <v>98451</v>
      </c>
      <c r="H306" s="38">
        <f t="shared" si="9"/>
        <v>103.08</v>
      </c>
    </row>
    <row r="307" ht="40.5" spans="1:8">
      <c r="A307" s="36" t="s">
        <v>14232</v>
      </c>
      <c r="B307" s="37" t="s">
        <v>14233</v>
      </c>
      <c r="C307" s="36" t="s">
        <v>127</v>
      </c>
      <c r="D307" s="36" t="s">
        <v>14234</v>
      </c>
      <c r="F307" t="str">
        <f t="shared" si="8"/>
        <v>98452</v>
      </c>
      <c r="H307" s="38">
        <f t="shared" si="9"/>
        <v>105.73</v>
      </c>
    </row>
    <row r="308" ht="54" spans="1:8">
      <c r="A308" s="36" t="s">
        <v>14235</v>
      </c>
      <c r="B308" s="37" t="s">
        <v>14236</v>
      </c>
      <c r="C308" s="36" t="s">
        <v>127</v>
      </c>
      <c r="D308" s="36" t="s">
        <v>14237</v>
      </c>
      <c r="F308" t="str">
        <f t="shared" si="8"/>
        <v>98453</v>
      </c>
      <c r="H308" s="38">
        <f t="shared" si="9"/>
        <v>148.07</v>
      </c>
    </row>
    <row r="309" ht="40.5" spans="1:8">
      <c r="A309" s="36" t="s">
        <v>14238</v>
      </c>
      <c r="B309" s="37" t="s">
        <v>14239</v>
      </c>
      <c r="C309" s="36" t="s">
        <v>127</v>
      </c>
      <c r="D309" s="36" t="s">
        <v>14240</v>
      </c>
      <c r="F309" t="str">
        <f t="shared" si="8"/>
        <v>98454</v>
      </c>
      <c r="H309" s="38">
        <f t="shared" si="9"/>
        <v>198.88</v>
      </c>
    </row>
    <row r="310" ht="40.5" spans="1:8">
      <c r="A310" s="36" t="s">
        <v>14241</v>
      </c>
      <c r="B310" s="37" t="s">
        <v>14242</v>
      </c>
      <c r="C310" s="36" t="s">
        <v>127</v>
      </c>
      <c r="D310" s="36" t="s">
        <v>14243</v>
      </c>
      <c r="F310" t="str">
        <f t="shared" si="8"/>
        <v>98455</v>
      </c>
      <c r="H310" s="38">
        <f t="shared" si="9"/>
        <v>124.41</v>
      </c>
    </row>
    <row r="311" ht="40.5" spans="1:8">
      <c r="A311" s="36" t="s">
        <v>14244</v>
      </c>
      <c r="B311" s="37" t="s">
        <v>14245</v>
      </c>
      <c r="C311" s="36" t="s">
        <v>127</v>
      </c>
      <c r="D311" s="36" t="s">
        <v>14023</v>
      </c>
      <c r="F311" t="str">
        <f t="shared" si="8"/>
        <v>98456</v>
      </c>
      <c r="H311" s="38">
        <f t="shared" si="9"/>
        <v>165.15</v>
      </c>
    </row>
    <row r="312" spans="1:8">
      <c r="A312" s="36" t="s">
        <v>14246</v>
      </c>
      <c r="B312" s="37" t="s">
        <v>14247</v>
      </c>
      <c r="C312" s="36" t="s">
        <v>127</v>
      </c>
      <c r="D312" s="36" t="s">
        <v>14248</v>
      </c>
      <c r="F312" t="str">
        <f t="shared" si="8"/>
        <v>98458</v>
      </c>
      <c r="H312" s="38">
        <f t="shared" si="9"/>
        <v>88.84</v>
      </c>
    </row>
    <row r="313" spans="1:8">
      <c r="A313" s="36" t="s">
        <v>14249</v>
      </c>
      <c r="B313" s="37" t="s">
        <v>14250</v>
      </c>
      <c r="C313" s="36" t="s">
        <v>127</v>
      </c>
      <c r="D313" s="36" t="s">
        <v>14251</v>
      </c>
      <c r="F313" t="str">
        <f t="shared" si="8"/>
        <v>98459</v>
      </c>
      <c r="H313" s="38">
        <f t="shared" si="9"/>
        <v>92.08</v>
      </c>
    </row>
    <row r="314" ht="27" spans="1:8">
      <c r="A314" s="36" t="s">
        <v>14252</v>
      </c>
      <c r="B314" s="37" t="s">
        <v>14253</v>
      </c>
      <c r="C314" s="36" t="s">
        <v>127</v>
      </c>
      <c r="D314" s="36" t="s">
        <v>14254</v>
      </c>
      <c r="F314" t="str">
        <f t="shared" si="8"/>
        <v>98460</v>
      </c>
      <c r="H314" s="38">
        <f t="shared" si="9"/>
        <v>102.82</v>
      </c>
    </row>
    <row r="315" ht="27" spans="1:8">
      <c r="A315" s="36" t="s">
        <v>14255</v>
      </c>
      <c r="B315" s="37" t="s">
        <v>14256</v>
      </c>
      <c r="C315" s="36" t="s">
        <v>168</v>
      </c>
      <c r="D315" s="36" t="s">
        <v>14257</v>
      </c>
      <c r="F315" t="str">
        <f t="shared" si="8"/>
        <v>98461</v>
      </c>
      <c r="H315" s="38">
        <f t="shared" si="9"/>
        <v>3668.03</v>
      </c>
    </row>
    <row r="316" ht="27" spans="1:8">
      <c r="A316" s="36" t="s">
        <v>14258</v>
      </c>
      <c r="B316" s="37" t="s">
        <v>14259</v>
      </c>
      <c r="C316" s="36" t="s">
        <v>168</v>
      </c>
      <c r="D316" s="36" t="s">
        <v>14260</v>
      </c>
      <c r="F316" t="str">
        <f t="shared" si="8"/>
        <v>98462</v>
      </c>
      <c r="H316" s="38">
        <f t="shared" si="9"/>
        <v>5454.78</v>
      </c>
    </row>
    <row r="317" spans="1:8">
      <c r="A317" s="36" t="s">
        <v>14261</v>
      </c>
      <c r="B317" s="37" t="s">
        <v>14262</v>
      </c>
      <c r="C317" s="36" t="s">
        <v>127</v>
      </c>
      <c r="D317" s="36" t="s">
        <v>14263</v>
      </c>
      <c r="F317" t="str">
        <f t="shared" si="8"/>
        <v>74209/1</v>
      </c>
      <c r="H317" s="38">
        <f t="shared" si="9"/>
        <v>417.87</v>
      </c>
    </row>
    <row r="318" ht="54" spans="1:8">
      <c r="A318" s="36" t="s">
        <v>14264</v>
      </c>
      <c r="B318" s="37" t="s">
        <v>14265</v>
      </c>
      <c r="C318" s="36" t="s">
        <v>14266</v>
      </c>
      <c r="D318" s="36" t="s">
        <v>9287</v>
      </c>
      <c r="F318" t="str">
        <f t="shared" si="8"/>
        <v>73847/1</v>
      </c>
      <c r="H318" s="38">
        <f t="shared" si="9"/>
        <v>499.16</v>
      </c>
    </row>
    <row r="319" ht="40.5" spans="1:8">
      <c r="A319" s="36" t="s">
        <v>14267</v>
      </c>
      <c r="B319" s="37" t="s">
        <v>14268</v>
      </c>
      <c r="C319" s="36" t="s">
        <v>14269</v>
      </c>
      <c r="D319" s="36" t="s">
        <v>14270</v>
      </c>
      <c r="F319" t="str">
        <f t="shared" si="8"/>
        <v>5631</v>
      </c>
      <c r="H319" s="38">
        <f t="shared" si="9"/>
        <v>168.99</v>
      </c>
    </row>
    <row r="320" ht="67.5" spans="1:8">
      <c r="A320" s="36" t="s">
        <v>14271</v>
      </c>
      <c r="B320" s="37" t="s">
        <v>14272</v>
      </c>
      <c r="C320" s="36" t="s">
        <v>14269</v>
      </c>
      <c r="D320" s="36" t="s">
        <v>14273</v>
      </c>
      <c r="F320" t="str">
        <f t="shared" si="8"/>
        <v>5678</v>
      </c>
      <c r="H320" s="38">
        <f t="shared" si="9"/>
        <v>123.98</v>
      </c>
    </row>
    <row r="321" ht="67.5" spans="1:8">
      <c r="A321" s="36" t="s">
        <v>14274</v>
      </c>
      <c r="B321" s="37" t="s">
        <v>14275</v>
      </c>
      <c r="C321" s="36" t="s">
        <v>14269</v>
      </c>
      <c r="D321" s="36" t="s">
        <v>14276</v>
      </c>
      <c r="F321" t="str">
        <f t="shared" si="8"/>
        <v>5680</v>
      </c>
      <c r="H321" s="38">
        <f t="shared" si="9"/>
        <v>115.26</v>
      </c>
    </row>
    <row r="322" ht="54" spans="1:8">
      <c r="A322" s="36" t="s">
        <v>14277</v>
      </c>
      <c r="B322" s="37" t="s">
        <v>14278</v>
      </c>
      <c r="C322" s="36" t="s">
        <v>14269</v>
      </c>
      <c r="D322" s="36" t="s">
        <v>14279</v>
      </c>
      <c r="F322" t="str">
        <f t="shared" si="8"/>
        <v>5684</v>
      </c>
      <c r="H322" s="38">
        <f t="shared" si="9"/>
        <v>111.73</v>
      </c>
    </row>
    <row r="323" ht="40.5" spans="1:8">
      <c r="A323" s="36" t="s">
        <v>14280</v>
      </c>
      <c r="B323" s="37" t="s">
        <v>14281</v>
      </c>
      <c r="C323" s="36" t="s">
        <v>14269</v>
      </c>
      <c r="D323" s="36" t="s">
        <v>4078</v>
      </c>
      <c r="F323" t="str">
        <f t="shared" si="8"/>
        <v>5689</v>
      </c>
      <c r="H323" s="38">
        <f t="shared" si="9"/>
        <v>3.62</v>
      </c>
    </row>
    <row r="324" ht="27" spans="1:8">
      <c r="A324" s="36" t="s">
        <v>14282</v>
      </c>
      <c r="B324" s="37" t="s">
        <v>14283</v>
      </c>
      <c r="C324" s="36" t="s">
        <v>14269</v>
      </c>
      <c r="D324" s="36" t="s">
        <v>14284</v>
      </c>
      <c r="F324" t="str">
        <f t="shared" si="8"/>
        <v>5795</v>
      </c>
      <c r="H324" s="38">
        <f t="shared" si="9"/>
        <v>19.33</v>
      </c>
    </row>
    <row r="325" ht="54" spans="1:8">
      <c r="A325" s="36" t="s">
        <v>14285</v>
      </c>
      <c r="B325" s="37" t="s">
        <v>14286</v>
      </c>
      <c r="C325" s="36" t="s">
        <v>14269</v>
      </c>
      <c r="D325" s="36" t="s">
        <v>14287</v>
      </c>
      <c r="F325" t="str">
        <f t="shared" ref="F325:F388" si="10">TRIM(A325)</f>
        <v>5811</v>
      </c>
      <c r="H325" s="38">
        <f t="shared" ref="H325:H388" si="11">ROUND(D325*(1+$H$1),2)</f>
        <v>198.54</v>
      </c>
    </row>
    <row r="326" ht="27" spans="1:8">
      <c r="A326" s="36" t="s">
        <v>14288</v>
      </c>
      <c r="B326" s="37" t="s">
        <v>14289</v>
      </c>
      <c r="C326" s="36" t="s">
        <v>14269</v>
      </c>
      <c r="D326" s="36" t="s">
        <v>14290</v>
      </c>
      <c r="F326" t="str">
        <f t="shared" si="10"/>
        <v>5823</v>
      </c>
      <c r="H326" s="38">
        <f t="shared" si="11"/>
        <v>203.72</v>
      </c>
    </row>
    <row r="327" ht="67.5" spans="1:8">
      <c r="A327" s="36" t="s">
        <v>14291</v>
      </c>
      <c r="B327" s="37" t="s">
        <v>14292</v>
      </c>
      <c r="C327" s="36" t="s">
        <v>14269</v>
      </c>
      <c r="D327" s="36" t="s">
        <v>14293</v>
      </c>
      <c r="F327" t="str">
        <f t="shared" si="10"/>
        <v>5824</v>
      </c>
      <c r="H327" s="38">
        <f t="shared" si="11"/>
        <v>160.52</v>
      </c>
    </row>
    <row r="328" ht="40.5" spans="1:8">
      <c r="A328" s="36" t="s">
        <v>14294</v>
      </c>
      <c r="B328" s="37" t="s">
        <v>14295</v>
      </c>
      <c r="C328" s="36" t="s">
        <v>14269</v>
      </c>
      <c r="D328" s="36" t="s">
        <v>14296</v>
      </c>
      <c r="F328" t="str">
        <f t="shared" si="10"/>
        <v>5835</v>
      </c>
      <c r="H328" s="38">
        <f t="shared" si="11"/>
        <v>239.55</v>
      </c>
    </row>
    <row r="329" ht="40.5" spans="1:8">
      <c r="A329" s="36" t="s">
        <v>14297</v>
      </c>
      <c r="B329" s="37" t="s">
        <v>14298</v>
      </c>
      <c r="C329" s="36" t="s">
        <v>14269</v>
      </c>
      <c r="D329" s="36" t="s">
        <v>8744</v>
      </c>
      <c r="F329" t="str">
        <f t="shared" si="10"/>
        <v>5839</v>
      </c>
      <c r="H329" s="38">
        <f t="shared" si="11"/>
        <v>5.35</v>
      </c>
    </row>
    <row r="330" ht="27" spans="1:8">
      <c r="A330" s="36" t="s">
        <v>14299</v>
      </c>
      <c r="B330" s="37" t="s">
        <v>14300</v>
      </c>
      <c r="C330" s="36" t="s">
        <v>14269</v>
      </c>
      <c r="D330" s="36" t="s">
        <v>14301</v>
      </c>
      <c r="F330" t="str">
        <f t="shared" si="10"/>
        <v>5843</v>
      </c>
      <c r="H330" s="38">
        <f t="shared" si="11"/>
        <v>126.72</v>
      </c>
    </row>
    <row r="331" ht="40.5" spans="1:8">
      <c r="A331" s="36" t="s">
        <v>14302</v>
      </c>
      <c r="B331" s="37" t="s">
        <v>14303</v>
      </c>
      <c r="C331" s="36" t="s">
        <v>14269</v>
      </c>
      <c r="D331" s="36" t="s">
        <v>14304</v>
      </c>
      <c r="F331" t="str">
        <f t="shared" si="10"/>
        <v>5847</v>
      </c>
      <c r="H331" s="38">
        <f t="shared" si="11"/>
        <v>215.97</v>
      </c>
    </row>
    <row r="332" ht="40.5" spans="1:8">
      <c r="A332" s="36" t="s">
        <v>14305</v>
      </c>
      <c r="B332" s="37" t="s">
        <v>14306</v>
      </c>
      <c r="C332" s="36" t="s">
        <v>14269</v>
      </c>
      <c r="D332" s="36" t="s">
        <v>14307</v>
      </c>
      <c r="F332" t="str">
        <f t="shared" si="10"/>
        <v>5851</v>
      </c>
      <c r="H332" s="38">
        <f t="shared" si="11"/>
        <v>204.54</v>
      </c>
    </row>
    <row r="333" ht="40.5" spans="1:8">
      <c r="A333" s="36" t="s">
        <v>14308</v>
      </c>
      <c r="B333" s="37" t="s">
        <v>14309</v>
      </c>
      <c r="C333" s="36" t="s">
        <v>14269</v>
      </c>
      <c r="D333" s="36" t="s">
        <v>14310</v>
      </c>
      <c r="F333" t="str">
        <f t="shared" si="10"/>
        <v>5855</v>
      </c>
      <c r="H333" s="38">
        <f t="shared" si="11"/>
        <v>516.38</v>
      </c>
    </row>
    <row r="334" ht="54" spans="1:8">
      <c r="A334" s="36" t="s">
        <v>14311</v>
      </c>
      <c r="B334" s="37" t="s">
        <v>14312</v>
      </c>
      <c r="C334" s="36" t="s">
        <v>14269</v>
      </c>
      <c r="D334" s="36" t="s">
        <v>14313</v>
      </c>
      <c r="F334" t="str">
        <f t="shared" si="10"/>
        <v>5863</v>
      </c>
      <c r="H334" s="38">
        <f t="shared" si="11"/>
        <v>12.75</v>
      </c>
    </row>
    <row r="335" ht="40.5" spans="1:8">
      <c r="A335" s="36" t="s">
        <v>14314</v>
      </c>
      <c r="B335" s="37" t="s">
        <v>14315</v>
      </c>
      <c r="C335" s="36" t="s">
        <v>14269</v>
      </c>
      <c r="D335" s="36" t="s">
        <v>14316</v>
      </c>
      <c r="F335" t="str">
        <f t="shared" si="10"/>
        <v>5867</v>
      </c>
      <c r="H335" s="38">
        <f t="shared" si="11"/>
        <v>108.26</v>
      </c>
    </row>
    <row r="336" ht="67.5" spans="1:8">
      <c r="A336" s="36" t="s">
        <v>14317</v>
      </c>
      <c r="B336" s="37" t="s">
        <v>14318</v>
      </c>
      <c r="C336" s="36" t="s">
        <v>14269</v>
      </c>
      <c r="D336" s="36" t="s">
        <v>14319</v>
      </c>
      <c r="F336" t="str">
        <f t="shared" si="10"/>
        <v>5875</v>
      </c>
      <c r="H336" s="38">
        <f t="shared" si="11"/>
        <v>114.18</v>
      </c>
    </row>
    <row r="337" ht="54" spans="1:8">
      <c r="A337" s="36" t="s">
        <v>14320</v>
      </c>
      <c r="B337" s="37" t="s">
        <v>14321</v>
      </c>
      <c r="C337" s="36" t="s">
        <v>14269</v>
      </c>
      <c r="D337" s="36" t="s">
        <v>14322</v>
      </c>
      <c r="F337" t="str">
        <f t="shared" si="10"/>
        <v>5879</v>
      </c>
      <c r="H337" s="38">
        <f t="shared" si="11"/>
        <v>89.53</v>
      </c>
    </row>
    <row r="338" ht="54" spans="1:8">
      <c r="A338" s="36" t="s">
        <v>14323</v>
      </c>
      <c r="B338" s="37" t="s">
        <v>14324</v>
      </c>
      <c r="C338" s="36" t="s">
        <v>14269</v>
      </c>
      <c r="D338" s="36" t="s">
        <v>14325</v>
      </c>
      <c r="F338" t="str">
        <f t="shared" si="10"/>
        <v>5882</v>
      </c>
      <c r="H338" s="38">
        <f t="shared" si="11"/>
        <v>89.5</v>
      </c>
    </row>
    <row r="339" ht="54" spans="1:8">
      <c r="A339" s="36" t="s">
        <v>14326</v>
      </c>
      <c r="B339" s="37" t="s">
        <v>14327</v>
      </c>
      <c r="C339" s="36" t="s">
        <v>14269</v>
      </c>
      <c r="D339" s="36" t="s">
        <v>14328</v>
      </c>
      <c r="F339" t="str">
        <f t="shared" si="10"/>
        <v>5890</v>
      </c>
      <c r="H339" s="38">
        <f t="shared" si="11"/>
        <v>161.44</v>
      </c>
    </row>
    <row r="340" ht="54" spans="1:8">
      <c r="A340" s="36" t="s">
        <v>14329</v>
      </c>
      <c r="B340" s="37" t="s">
        <v>14330</v>
      </c>
      <c r="C340" s="36" t="s">
        <v>14269</v>
      </c>
      <c r="D340" s="36" t="s">
        <v>14331</v>
      </c>
      <c r="F340" t="str">
        <f t="shared" si="10"/>
        <v>5894</v>
      </c>
      <c r="H340" s="38">
        <f t="shared" si="11"/>
        <v>159.1</v>
      </c>
    </row>
    <row r="341" ht="67.5" spans="1:8">
      <c r="A341" s="36" t="s">
        <v>14332</v>
      </c>
      <c r="B341" s="37" t="s">
        <v>14333</v>
      </c>
      <c r="C341" s="36" t="s">
        <v>14269</v>
      </c>
      <c r="D341" s="36" t="s">
        <v>7289</v>
      </c>
      <c r="F341" t="str">
        <f t="shared" si="10"/>
        <v>5901</v>
      </c>
      <c r="H341" s="38">
        <f t="shared" si="11"/>
        <v>200.81</v>
      </c>
    </row>
    <row r="342" ht="40.5" spans="1:8">
      <c r="A342" s="36" t="s">
        <v>14334</v>
      </c>
      <c r="B342" s="37" t="s">
        <v>14335</v>
      </c>
      <c r="C342" s="36" t="s">
        <v>14269</v>
      </c>
      <c r="D342" s="36" t="s">
        <v>6927</v>
      </c>
      <c r="F342" t="str">
        <f t="shared" si="10"/>
        <v>5909</v>
      </c>
      <c r="H342" s="38">
        <f t="shared" si="11"/>
        <v>25.7</v>
      </c>
    </row>
    <row r="343" ht="27" spans="1:8">
      <c r="A343" s="36" t="s">
        <v>14336</v>
      </c>
      <c r="B343" s="37" t="s">
        <v>14337</v>
      </c>
      <c r="C343" s="36" t="s">
        <v>14269</v>
      </c>
      <c r="D343" s="36" t="s">
        <v>8089</v>
      </c>
      <c r="F343" t="str">
        <f t="shared" si="10"/>
        <v>5921</v>
      </c>
      <c r="H343" s="38">
        <f t="shared" si="11"/>
        <v>2.83</v>
      </c>
    </row>
    <row r="344" ht="67.5" spans="1:8">
      <c r="A344" s="36" t="s">
        <v>14338</v>
      </c>
      <c r="B344" s="37" t="s">
        <v>14339</v>
      </c>
      <c r="C344" s="36" t="s">
        <v>14269</v>
      </c>
      <c r="D344" s="36" t="s">
        <v>14340</v>
      </c>
      <c r="F344" t="str">
        <f t="shared" si="10"/>
        <v>5928</v>
      </c>
      <c r="H344" s="38">
        <f t="shared" si="11"/>
        <v>171.86</v>
      </c>
    </row>
    <row r="345" ht="40.5" spans="1:8">
      <c r="A345" s="36" t="s">
        <v>14341</v>
      </c>
      <c r="B345" s="37" t="s">
        <v>14342</v>
      </c>
      <c r="C345" s="36" t="s">
        <v>14269</v>
      </c>
      <c r="D345" s="36" t="s">
        <v>14343</v>
      </c>
      <c r="F345" t="str">
        <f t="shared" si="10"/>
        <v>5932</v>
      </c>
      <c r="H345" s="38">
        <f t="shared" si="11"/>
        <v>189.06</v>
      </c>
    </row>
    <row r="346" ht="40.5" spans="1:8">
      <c r="A346" s="36" t="s">
        <v>14344</v>
      </c>
      <c r="B346" s="37" t="s">
        <v>14345</v>
      </c>
      <c r="C346" s="36" t="s">
        <v>14269</v>
      </c>
      <c r="D346" s="36" t="s">
        <v>14346</v>
      </c>
      <c r="F346" t="str">
        <f t="shared" si="10"/>
        <v>5940</v>
      </c>
      <c r="H346" s="38">
        <f t="shared" si="11"/>
        <v>161.57</v>
      </c>
    </row>
    <row r="347" ht="40.5" spans="1:8">
      <c r="A347" s="36" t="s">
        <v>14347</v>
      </c>
      <c r="B347" s="37" t="s">
        <v>14348</v>
      </c>
      <c r="C347" s="36" t="s">
        <v>14269</v>
      </c>
      <c r="D347" s="36" t="s">
        <v>14349</v>
      </c>
      <c r="F347" t="str">
        <f t="shared" si="10"/>
        <v>5944</v>
      </c>
      <c r="H347" s="38">
        <f t="shared" si="11"/>
        <v>225.67</v>
      </c>
    </row>
    <row r="348" ht="40.5" spans="1:8">
      <c r="A348" s="36" t="s">
        <v>14350</v>
      </c>
      <c r="B348" s="37" t="s">
        <v>14351</v>
      </c>
      <c r="C348" s="36" t="s">
        <v>14269</v>
      </c>
      <c r="D348" s="36" t="s">
        <v>10976</v>
      </c>
      <c r="F348" t="str">
        <f t="shared" si="10"/>
        <v>5953</v>
      </c>
      <c r="H348" s="38">
        <f t="shared" si="11"/>
        <v>43.17</v>
      </c>
    </row>
    <row r="349" ht="54" spans="1:8">
      <c r="A349" s="36" t="s">
        <v>14352</v>
      </c>
      <c r="B349" s="37" t="s">
        <v>14353</v>
      </c>
      <c r="C349" s="36" t="s">
        <v>14269</v>
      </c>
      <c r="D349" s="36" t="s">
        <v>14354</v>
      </c>
      <c r="F349" t="str">
        <f t="shared" si="10"/>
        <v>6259</v>
      </c>
      <c r="H349" s="38">
        <f t="shared" si="11"/>
        <v>167.27</v>
      </c>
    </row>
    <row r="350" ht="54" spans="1:8">
      <c r="A350" s="36" t="s">
        <v>14355</v>
      </c>
      <c r="B350" s="37" t="s">
        <v>14356</v>
      </c>
      <c r="C350" s="36" t="s">
        <v>14269</v>
      </c>
      <c r="D350" s="36" t="s">
        <v>14357</v>
      </c>
      <c r="F350" t="str">
        <f t="shared" si="10"/>
        <v>6879</v>
      </c>
      <c r="H350" s="38">
        <f t="shared" si="11"/>
        <v>154.06</v>
      </c>
    </row>
    <row r="351" ht="27" spans="1:8">
      <c r="A351" s="36" t="s">
        <v>14358</v>
      </c>
      <c r="B351" s="37" t="s">
        <v>14359</v>
      </c>
      <c r="C351" s="36" t="s">
        <v>14269</v>
      </c>
      <c r="D351" s="36" t="s">
        <v>14360</v>
      </c>
      <c r="F351" t="str">
        <f t="shared" si="10"/>
        <v>7030</v>
      </c>
      <c r="H351" s="38">
        <f t="shared" si="11"/>
        <v>199.84</v>
      </c>
    </row>
    <row r="352" ht="54" spans="1:8">
      <c r="A352" s="36" t="s">
        <v>14361</v>
      </c>
      <c r="B352" s="37" t="s">
        <v>14362</v>
      </c>
      <c r="C352" s="36" t="s">
        <v>14269</v>
      </c>
      <c r="D352" s="36" t="s">
        <v>4141</v>
      </c>
      <c r="F352" t="str">
        <f t="shared" si="10"/>
        <v>7042</v>
      </c>
      <c r="H352" s="38">
        <f t="shared" si="11"/>
        <v>5.68</v>
      </c>
    </row>
    <row r="353" ht="54" spans="1:8">
      <c r="A353" s="36" t="s">
        <v>14363</v>
      </c>
      <c r="B353" s="37" t="s">
        <v>14364</v>
      </c>
      <c r="C353" s="36" t="s">
        <v>14269</v>
      </c>
      <c r="D353" s="36" t="s">
        <v>14365</v>
      </c>
      <c r="F353" t="str">
        <f t="shared" si="10"/>
        <v>7049</v>
      </c>
      <c r="H353" s="38">
        <f t="shared" si="11"/>
        <v>154.94</v>
      </c>
    </row>
    <row r="354" ht="54" spans="1:8">
      <c r="A354" s="36" t="s">
        <v>14366</v>
      </c>
      <c r="B354" s="37" t="s">
        <v>14367</v>
      </c>
      <c r="C354" s="36" t="s">
        <v>14269</v>
      </c>
      <c r="D354" s="36" t="s">
        <v>14368</v>
      </c>
      <c r="F354" t="str">
        <f t="shared" si="10"/>
        <v>67826</v>
      </c>
      <c r="H354" s="38">
        <f t="shared" si="11"/>
        <v>170.14</v>
      </c>
    </row>
    <row r="355" ht="27" spans="1:8">
      <c r="A355" s="36" t="s">
        <v>14369</v>
      </c>
      <c r="B355" s="37" t="s">
        <v>14370</v>
      </c>
      <c r="C355" s="36" t="s">
        <v>14269</v>
      </c>
      <c r="D355" s="36" t="s">
        <v>14371</v>
      </c>
      <c r="F355" t="str">
        <f t="shared" si="10"/>
        <v>73417</v>
      </c>
      <c r="H355" s="38">
        <f t="shared" si="11"/>
        <v>132.69</v>
      </c>
    </row>
    <row r="356" ht="54" spans="1:8">
      <c r="A356" s="36" t="s">
        <v>14372</v>
      </c>
      <c r="B356" s="37" t="s">
        <v>14373</v>
      </c>
      <c r="C356" s="36" t="s">
        <v>14269</v>
      </c>
      <c r="D356" s="36" t="s">
        <v>14374</v>
      </c>
      <c r="F356" t="str">
        <f t="shared" si="10"/>
        <v>73436</v>
      </c>
      <c r="H356" s="38">
        <f t="shared" si="11"/>
        <v>156.9</v>
      </c>
    </row>
    <row r="357" ht="67.5" spans="1:8">
      <c r="A357" s="36" t="s">
        <v>14375</v>
      </c>
      <c r="B357" s="37" t="s">
        <v>14376</v>
      </c>
      <c r="C357" s="36" t="s">
        <v>14269</v>
      </c>
      <c r="D357" s="36" t="s">
        <v>14377</v>
      </c>
      <c r="F357" t="str">
        <f t="shared" si="10"/>
        <v>73467</v>
      </c>
      <c r="H357" s="38">
        <f t="shared" si="11"/>
        <v>163.29</v>
      </c>
    </row>
    <row r="358" ht="54" spans="1:8">
      <c r="A358" s="36" t="s">
        <v>14378</v>
      </c>
      <c r="B358" s="37" t="s">
        <v>14379</v>
      </c>
      <c r="C358" s="36" t="s">
        <v>14269</v>
      </c>
      <c r="D358" s="36" t="s">
        <v>8138</v>
      </c>
      <c r="F358" t="str">
        <f t="shared" si="10"/>
        <v>73536</v>
      </c>
      <c r="H358" s="38">
        <f t="shared" si="11"/>
        <v>4.78</v>
      </c>
    </row>
    <row r="359" ht="67.5" spans="1:8">
      <c r="A359" s="36" t="s">
        <v>14380</v>
      </c>
      <c r="B359" s="37" t="s">
        <v>14381</v>
      </c>
      <c r="C359" s="36" t="s">
        <v>14269</v>
      </c>
      <c r="D359" s="36" t="s">
        <v>14382</v>
      </c>
      <c r="F359" t="str">
        <f t="shared" si="10"/>
        <v>83362</v>
      </c>
      <c r="H359" s="38">
        <f t="shared" si="11"/>
        <v>207.62</v>
      </c>
    </row>
    <row r="360" ht="40.5" spans="1:8">
      <c r="A360" s="36" t="s">
        <v>14383</v>
      </c>
      <c r="B360" s="37" t="s">
        <v>14384</v>
      </c>
      <c r="C360" s="36" t="s">
        <v>14269</v>
      </c>
      <c r="D360" s="36" t="s">
        <v>14385</v>
      </c>
      <c r="F360" t="str">
        <f t="shared" si="10"/>
        <v>83765</v>
      </c>
      <c r="H360" s="38">
        <f t="shared" si="11"/>
        <v>77.24</v>
      </c>
    </row>
    <row r="361" ht="40.5" spans="1:8">
      <c r="A361" s="36" t="s">
        <v>14386</v>
      </c>
      <c r="B361" s="37" t="s">
        <v>14387</v>
      </c>
      <c r="C361" s="36" t="s">
        <v>14269</v>
      </c>
      <c r="D361" s="36" t="s">
        <v>14388</v>
      </c>
      <c r="F361" t="str">
        <f t="shared" si="10"/>
        <v>87445</v>
      </c>
      <c r="H361" s="38">
        <f t="shared" si="11"/>
        <v>3.67</v>
      </c>
    </row>
    <row r="362" ht="40.5" spans="1:8">
      <c r="A362" s="36" t="s">
        <v>14389</v>
      </c>
      <c r="B362" s="37" t="s">
        <v>14390</v>
      </c>
      <c r="C362" s="36" t="s">
        <v>14269</v>
      </c>
      <c r="D362" s="36" t="s">
        <v>5993</v>
      </c>
      <c r="F362" t="str">
        <f t="shared" si="10"/>
        <v>88386</v>
      </c>
      <c r="H362" s="38">
        <f t="shared" si="11"/>
        <v>3.43</v>
      </c>
    </row>
    <row r="363" ht="40.5" spans="1:8">
      <c r="A363" s="36" t="s">
        <v>14391</v>
      </c>
      <c r="B363" s="37" t="s">
        <v>14392</v>
      </c>
      <c r="C363" s="36" t="s">
        <v>14269</v>
      </c>
      <c r="D363" s="36" t="s">
        <v>5324</v>
      </c>
      <c r="F363" t="str">
        <f t="shared" si="10"/>
        <v>88393</v>
      </c>
      <c r="H363" s="38">
        <f t="shared" si="11"/>
        <v>4.66</v>
      </c>
    </row>
    <row r="364" ht="40.5" spans="1:8">
      <c r="A364" s="36" t="s">
        <v>14393</v>
      </c>
      <c r="B364" s="37" t="s">
        <v>14394</v>
      </c>
      <c r="C364" s="36" t="s">
        <v>14269</v>
      </c>
      <c r="D364" s="36" t="s">
        <v>6857</v>
      </c>
      <c r="F364" t="str">
        <f t="shared" si="10"/>
        <v>88399</v>
      </c>
      <c r="H364" s="38">
        <f t="shared" si="11"/>
        <v>2.58</v>
      </c>
    </row>
    <row r="365" ht="40.5" spans="1:8">
      <c r="A365" s="36" t="s">
        <v>14395</v>
      </c>
      <c r="B365" s="37" t="s">
        <v>14396</v>
      </c>
      <c r="C365" s="36" t="s">
        <v>14269</v>
      </c>
      <c r="D365" s="36" t="s">
        <v>14397</v>
      </c>
      <c r="F365" t="str">
        <f t="shared" si="10"/>
        <v>88418</v>
      </c>
      <c r="H365" s="38">
        <f t="shared" si="11"/>
        <v>11.93</v>
      </c>
    </row>
    <row r="366" ht="40.5" spans="1:8">
      <c r="A366" s="36" t="s">
        <v>14398</v>
      </c>
      <c r="B366" s="37" t="s">
        <v>14399</v>
      </c>
      <c r="C366" s="36" t="s">
        <v>14269</v>
      </c>
      <c r="D366" s="36" t="s">
        <v>14400</v>
      </c>
      <c r="F366" t="str">
        <f t="shared" si="10"/>
        <v>88433</v>
      </c>
      <c r="H366" s="38">
        <f t="shared" si="11"/>
        <v>14.89</v>
      </c>
    </row>
    <row r="367" ht="40.5" spans="1:8">
      <c r="A367" s="36" t="s">
        <v>14401</v>
      </c>
      <c r="B367" s="37" t="s">
        <v>14402</v>
      </c>
      <c r="C367" s="36" t="s">
        <v>14269</v>
      </c>
      <c r="D367" s="36" t="s">
        <v>8140</v>
      </c>
      <c r="F367" t="str">
        <f t="shared" si="10"/>
        <v>88830</v>
      </c>
      <c r="H367" s="38">
        <f t="shared" si="11"/>
        <v>1.24</v>
      </c>
    </row>
    <row r="368" ht="40.5" spans="1:8">
      <c r="A368" s="36" t="s">
        <v>14403</v>
      </c>
      <c r="B368" s="37" t="s">
        <v>14404</v>
      </c>
      <c r="C368" s="36" t="s">
        <v>14269</v>
      </c>
      <c r="D368" s="36" t="s">
        <v>14405</v>
      </c>
      <c r="F368" t="str">
        <f t="shared" si="10"/>
        <v>88843</v>
      </c>
      <c r="H368" s="38">
        <f t="shared" si="11"/>
        <v>173.19</v>
      </c>
    </row>
    <row r="369" ht="40.5" spans="1:8">
      <c r="A369" s="36" t="s">
        <v>14406</v>
      </c>
      <c r="B369" s="37" t="s">
        <v>14407</v>
      </c>
      <c r="C369" s="36" t="s">
        <v>14269</v>
      </c>
      <c r="D369" s="36" t="s">
        <v>14408</v>
      </c>
      <c r="F369" t="str">
        <f t="shared" si="10"/>
        <v>88907</v>
      </c>
      <c r="H369" s="38">
        <f t="shared" si="11"/>
        <v>203.57</v>
      </c>
    </row>
    <row r="370" ht="54" spans="1:8">
      <c r="A370" s="36" t="s">
        <v>14409</v>
      </c>
      <c r="B370" s="37" t="s">
        <v>14410</v>
      </c>
      <c r="C370" s="36" t="s">
        <v>14269</v>
      </c>
      <c r="D370" s="36" t="s">
        <v>5377</v>
      </c>
      <c r="F370" t="str">
        <f t="shared" si="10"/>
        <v>89021</v>
      </c>
      <c r="H370" s="38">
        <f t="shared" si="11"/>
        <v>1.66</v>
      </c>
    </row>
    <row r="371" ht="27" spans="1:8">
      <c r="A371" s="36" t="s">
        <v>14411</v>
      </c>
      <c r="B371" s="37" t="s">
        <v>14412</v>
      </c>
      <c r="C371" s="36" t="s">
        <v>14269</v>
      </c>
      <c r="D371" s="36" t="s">
        <v>14413</v>
      </c>
      <c r="F371" t="str">
        <f t="shared" si="10"/>
        <v>89028</v>
      </c>
      <c r="H371" s="38">
        <f t="shared" si="11"/>
        <v>185.09</v>
      </c>
    </row>
    <row r="372" ht="40.5" spans="1:8">
      <c r="A372" s="36" t="s">
        <v>14414</v>
      </c>
      <c r="B372" s="37" t="s">
        <v>14415</v>
      </c>
      <c r="C372" s="36" t="s">
        <v>14269</v>
      </c>
      <c r="D372" s="36" t="s">
        <v>14416</v>
      </c>
      <c r="F372" t="str">
        <f t="shared" si="10"/>
        <v>89032</v>
      </c>
      <c r="H372" s="38">
        <f t="shared" si="11"/>
        <v>155.2</v>
      </c>
    </row>
    <row r="373" ht="27" spans="1:8">
      <c r="A373" s="36" t="s">
        <v>14417</v>
      </c>
      <c r="B373" s="37" t="s">
        <v>14418</v>
      </c>
      <c r="C373" s="36" t="s">
        <v>14269</v>
      </c>
      <c r="D373" s="36" t="s">
        <v>14419</v>
      </c>
      <c r="F373" t="str">
        <f t="shared" si="10"/>
        <v>89035</v>
      </c>
      <c r="H373" s="38">
        <f t="shared" si="11"/>
        <v>98.22</v>
      </c>
    </row>
    <row r="374" ht="40.5" spans="1:8">
      <c r="A374" s="36" t="s">
        <v>14420</v>
      </c>
      <c r="B374" s="37" t="s">
        <v>14421</v>
      </c>
      <c r="C374" s="36" t="s">
        <v>14269</v>
      </c>
      <c r="D374" s="36" t="s">
        <v>14422</v>
      </c>
      <c r="F374" t="str">
        <f t="shared" si="10"/>
        <v>89225</v>
      </c>
      <c r="H374" s="38">
        <f t="shared" si="11"/>
        <v>3.58</v>
      </c>
    </row>
    <row r="375" ht="40.5" spans="1:8">
      <c r="A375" s="36" t="s">
        <v>14423</v>
      </c>
      <c r="B375" s="37" t="s">
        <v>14424</v>
      </c>
      <c r="C375" s="36" t="s">
        <v>14269</v>
      </c>
      <c r="D375" s="36" t="s">
        <v>14425</v>
      </c>
      <c r="F375" t="str">
        <f t="shared" si="10"/>
        <v>89234</v>
      </c>
      <c r="H375" s="38">
        <f t="shared" si="11"/>
        <v>369.59</v>
      </c>
    </row>
    <row r="376" ht="40.5" spans="1:8">
      <c r="A376" s="36" t="s">
        <v>14426</v>
      </c>
      <c r="B376" s="37" t="s">
        <v>14427</v>
      </c>
      <c r="C376" s="36" t="s">
        <v>14269</v>
      </c>
      <c r="D376" s="36" t="s">
        <v>14428</v>
      </c>
      <c r="F376" t="str">
        <f t="shared" si="10"/>
        <v>89242</v>
      </c>
      <c r="H376" s="38">
        <f t="shared" si="11"/>
        <v>865.35</v>
      </c>
    </row>
    <row r="377" ht="40.5" spans="1:8">
      <c r="A377" s="36" t="s">
        <v>14429</v>
      </c>
      <c r="B377" s="37" t="s">
        <v>14430</v>
      </c>
      <c r="C377" s="36" t="s">
        <v>14269</v>
      </c>
      <c r="D377" s="36" t="s">
        <v>14431</v>
      </c>
      <c r="F377" t="str">
        <f t="shared" si="10"/>
        <v>89250</v>
      </c>
      <c r="H377" s="38">
        <f t="shared" si="11"/>
        <v>722.15</v>
      </c>
    </row>
    <row r="378" ht="40.5" spans="1:8">
      <c r="A378" s="36" t="s">
        <v>14432</v>
      </c>
      <c r="B378" s="37" t="s">
        <v>14433</v>
      </c>
      <c r="C378" s="36" t="s">
        <v>14269</v>
      </c>
      <c r="D378" s="36" t="s">
        <v>14434</v>
      </c>
      <c r="F378" t="str">
        <f t="shared" si="10"/>
        <v>89257</v>
      </c>
      <c r="H378" s="38">
        <f t="shared" si="11"/>
        <v>209.54</v>
      </c>
    </row>
    <row r="379" ht="54" spans="1:8">
      <c r="A379" s="36" t="s">
        <v>14435</v>
      </c>
      <c r="B379" s="37" t="s">
        <v>14436</v>
      </c>
      <c r="C379" s="36" t="s">
        <v>14269</v>
      </c>
      <c r="D379" s="36" t="s">
        <v>6920</v>
      </c>
      <c r="F379" t="str">
        <f t="shared" si="10"/>
        <v>89272</v>
      </c>
      <c r="H379" s="38">
        <f t="shared" si="11"/>
        <v>194.73</v>
      </c>
    </row>
    <row r="380" ht="40.5" spans="1:8">
      <c r="A380" s="36" t="s">
        <v>14437</v>
      </c>
      <c r="B380" s="37" t="s">
        <v>14438</v>
      </c>
      <c r="C380" s="36" t="s">
        <v>14269</v>
      </c>
      <c r="D380" s="36" t="s">
        <v>14439</v>
      </c>
      <c r="F380" t="str">
        <f t="shared" si="10"/>
        <v>89278</v>
      </c>
      <c r="H380" s="38">
        <f t="shared" si="11"/>
        <v>8.51</v>
      </c>
    </row>
    <row r="381" ht="40.5" spans="1:8">
      <c r="A381" s="36" t="s">
        <v>14440</v>
      </c>
      <c r="B381" s="37" t="s">
        <v>14441</v>
      </c>
      <c r="C381" s="36" t="s">
        <v>14269</v>
      </c>
      <c r="D381" s="36" t="s">
        <v>14442</v>
      </c>
      <c r="F381" t="str">
        <f t="shared" si="10"/>
        <v>89843</v>
      </c>
      <c r="H381" s="38">
        <f t="shared" si="11"/>
        <v>190.65</v>
      </c>
    </row>
    <row r="382" ht="54" spans="1:8">
      <c r="A382" s="36" t="s">
        <v>14443</v>
      </c>
      <c r="B382" s="37" t="s">
        <v>14444</v>
      </c>
      <c r="C382" s="36" t="s">
        <v>14269</v>
      </c>
      <c r="D382" s="36" t="s">
        <v>14445</v>
      </c>
      <c r="F382" t="str">
        <f t="shared" si="10"/>
        <v>89876</v>
      </c>
      <c r="H382" s="38">
        <f t="shared" si="11"/>
        <v>257.67</v>
      </c>
    </row>
    <row r="383" ht="54" spans="1:8">
      <c r="A383" s="36" t="s">
        <v>14446</v>
      </c>
      <c r="B383" s="37" t="s">
        <v>14447</v>
      </c>
      <c r="C383" s="36" t="s">
        <v>14269</v>
      </c>
      <c r="D383" s="36" t="s">
        <v>14448</v>
      </c>
      <c r="F383" t="str">
        <f t="shared" si="10"/>
        <v>89883</v>
      </c>
      <c r="H383" s="38">
        <f t="shared" si="11"/>
        <v>286.42</v>
      </c>
    </row>
    <row r="384" ht="40.5" spans="1:8">
      <c r="A384" s="36" t="s">
        <v>14449</v>
      </c>
      <c r="B384" s="37" t="s">
        <v>14450</v>
      </c>
      <c r="C384" s="36" t="s">
        <v>14269</v>
      </c>
      <c r="D384" s="36" t="s">
        <v>4424</v>
      </c>
      <c r="F384" t="str">
        <f t="shared" si="10"/>
        <v>90586</v>
      </c>
      <c r="H384" s="38">
        <f t="shared" si="11"/>
        <v>1.38</v>
      </c>
    </row>
    <row r="385" ht="40.5" spans="1:8">
      <c r="A385" s="36" t="s">
        <v>14451</v>
      </c>
      <c r="B385" s="37" t="s">
        <v>14452</v>
      </c>
      <c r="C385" s="36" t="s">
        <v>14269</v>
      </c>
      <c r="D385" s="36" t="s">
        <v>11035</v>
      </c>
      <c r="F385" t="str">
        <f t="shared" si="10"/>
        <v>90625</v>
      </c>
      <c r="H385" s="38">
        <f t="shared" si="11"/>
        <v>6.39</v>
      </c>
    </row>
    <row r="386" ht="40.5" spans="1:8">
      <c r="A386" s="36" t="s">
        <v>14453</v>
      </c>
      <c r="B386" s="37" t="s">
        <v>14454</v>
      </c>
      <c r="C386" s="36" t="s">
        <v>14269</v>
      </c>
      <c r="D386" s="36" t="s">
        <v>14455</v>
      </c>
      <c r="F386" t="str">
        <f t="shared" si="10"/>
        <v>90631</v>
      </c>
      <c r="H386" s="38">
        <f t="shared" si="11"/>
        <v>110.6</v>
      </c>
    </row>
    <row r="387" ht="54" spans="1:8">
      <c r="A387" s="36" t="s">
        <v>14456</v>
      </c>
      <c r="B387" s="37" t="s">
        <v>14457</v>
      </c>
      <c r="C387" s="36" t="s">
        <v>14269</v>
      </c>
      <c r="D387" s="36" t="s">
        <v>6052</v>
      </c>
      <c r="F387" t="str">
        <f t="shared" si="10"/>
        <v>90637</v>
      </c>
      <c r="H387" s="38">
        <f t="shared" si="11"/>
        <v>10.72</v>
      </c>
    </row>
    <row r="388" ht="40.5" spans="1:8">
      <c r="A388" s="36" t="s">
        <v>14458</v>
      </c>
      <c r="B388" s="37" t="s">
        <v>14459</v>
      </c>
      <c r="C388" s="36" t="s">
        <v>14269</v>
      </c>
      <c r="D388" s="36" t="s">
        <v>6630</v>
      </c>
      <c r="F388" t="str">
        <f t="shared" si="10"/>
        <v>90643</v>
      </c>
      <c r="H388" s="38">
        <f t="shared" si="11"/>
        <v>16.94</v>
      </c>
    </row>
    <row r="389" ht="54" spans="1:8">
      <c r="A389" s="36" t="s">
        <v>14460</v>
      </c>
      <c r="B389" s="37" t="s">
        <v>14461</v>
      </c>
      <c r="C389" s="36" t="s">
        <v>14269</v>
      </c>
      <c r="D389" s="36" t="s">
        <v>14462</v>
      </c>
      <c r="F389" t="str">
        <f t="shared" ref="F389:F452" si="12">TRIM(A389)</f>
        <v>90650</v>
      </c>
      <c r="H389" s="38">
        <f t="shared" ref="H389:H452" si="13">ROUND(D389*(1+$H$1),2)</f>
        <v>7.26</v>
      </c>
    </row>
    <row r="390" ht="27" spans="1:8">
      <c r="A390" s="36" t="s">
        <v>14463</v>
      </c>
      <c r="B390" s="37" t="s">
        <v>14464</v>
      </c>
      <c r="C390" s="36" t="s">
        <v>14269</v>
      </c>
      <c r="D390" s="36" t="s">
        <v>9592</v>
      </c>
      <c r="F390" t="str">
        <f t="shared" si="12"/>
        <v>90656</v>
      </c>
      <c r="H390" s="38">
        <f t="shared" si="13"/>
        <v>10.6</v>
      </c>
    </row>
    <row r="391" ht="27" spans="1:8">
      <c r="A391" s="36" t="s">
        <v>14465</v>
      </c>
      <c r="B391" s="37" t="s">
        <v>14466</v>
      </c>
      <c r="C391" s="36" t="s">
        <v>14269</v>
      </c>
      <c r="D391" s="36" t="s">
        <v>6753</v>
      </c>
      <c r="F391" t="str">
        <f t="shared" si="12"/>
        <v>90662</v>
      </c>
      <c r="H391" s="38">
        <f t="shared" si="13"/>
        <v>11.1</v>
      </c>
    </row>
    <row r="392" ht="54" spans="1:8">
      <c r="A392" s="36" t="s">
        <v>14467</v>
      </c>
      <c r="B392" s="37" t="s">
        <v>14468</v>
      </c>
      <c r="C392" s="36" t="s">
        <v>14269</v>
      </c>
      <c r="D392" s="36" t="s">
        <v>7415</v>
      </c>
      <c r="F392" t="str">
        <f t="shared" si="12"/>
        <v>90668</v>
      </c>
      <c r="H392" s="38">
        <f t="shared" si="13"/>
        <v>20.85</v>
      </c>
    </row>
    <row r="393" ht="67.5" spans="1:8">
      <c r="A393" s="36" t="s">
        <v>14469</v>
      </c>
      <c r="B393" s="37" t="s">
        <v>14470</v>
      </c>
      <c r="C393" s="36" t="s">
        <v>14269</v>
      </c>
      <c r="D393" s="36" t="s">
        <v>14471</v>
      </c>
      <c r="F393" t="str">
        <f t="shared" si="12"/>
        <v>90674</v>
      </c>
      <c r="H393" s="38">
        <f t="shared" si="13"/>
        <v>536.2</v>
      </c>
    </row>
    <row r="394" ht="67.5" spans="1:8">
      <c r="A394" s="36" t="s">
        <v>14472</v>
      </c>
      <c r="B394" s="37" t="s">
        <v>14473</v>
      </c>
      <c r="C394" s="36" t="s">
        <v>14269</v>
      </c>
      <c r="D394" s="36" t="s">
        <v>14474</v>
      </c>
      <c r="F394" t="str">
        <f t="shared" si="12"/>
        <v>90680</v>
      </c>
      <c r="H394" s="38">
        <f t="shared" si="13"/>
        <v>287.82</v>
      </c>
    </row>
    <row r="395" ht="40.5" spans="1:8">
      <c r="A395" s="36" t="s">
        <v>14475</v>
      </c>
      <c r="B395" s="37" t="s">
        <v>14476</v>
      </c>
      <c r="C395" s="36" t="s">
        <v>14269</v>
      </c>
      <c r="D395" s="36" t="s">
        <v>14477</v>
      </c>
      <c r="F395" t="str">
        <f t="shared" si="12"/>
        <v>90686</v>
      </c>
      <c r="H395" s="38">
        <f t="shared" si="13"/>
        <v>147.45</v>
      </c>
    </row>
    <row r="396" ht="40.5" spans="1:8">
      <c r="A396" s="36" t="s">
        <v>14478</v>
      </c>
      <c r="B396" s="37" t="s">
        <v>14479</v>
      </c>
      <c r="C396" s="36" t="s">
        <v>14269</v>
      </c>
      <c r="D396" s="36" t="s">
        <v>12329</v>
      </c>
      <c r="F396" t="str">
        <f t="shared" si="12"/>
        <v>90692</v>
      </c>
      <c r="H396" s="38">
        <f t="shared" si="13"/>
        <v>85.88</v>
      </c>
    </row>
    <row r="397" ht="40.5" spans="1:8">
      <c r="A397" s="36" t="s">
        <v>14480</v>
      </c>
      <c r="B397" s="37" t="s">
        <v>14481</v>
      </c>
      <c r="C397" s="36" t="s">
        <v>14269</v>
      </c>
      <c r="D397" s="36" t="s">
        <v>14482</v>
      </c>
      <c r="F397" t="str">
        <f t="shared" si="12"/>
        <v>90964</v>
      </c>
      <c r="H397" s="38">
        <f t="shared" si="13"/>
        <v>19.91</v>
      </c>
    </row>
    <row r="398" ht="40.5" spans="1:8">
      <c r="A398" s="36" t="s">
        <v>14483</v>
      </c>
      <c r="B398" s="37" t="s">
        <v>14484</v>
      </c>
      <c r="C398" s="36" t="s">
        <v>14269</v>
      </c>
      <c r="D398" s="36" t="s">
        <v>14485</v>
      </c>
      <c r="F398" t="str">
        <f t="shared" si="12"/>
        <v>90972</v>
      </c>
      <c r="H398" s="38">
        <f t="shared" si="13"/>
        <v>55.82</v>
      </c>
    </row>
    <row r="399" ht="40.5" spans="1:8">
      <c r="A399" s="36" t="s">
        <v>14486</v>
      </c>
      <c r="B399" s="37" t="s">
        <v>14487</v>
      </c>
      <c r="C399" s="36" t="s">
        <v>14269</v>
      </c>
      <c r="D399" s="36" t="s">
        <v>14488</v>
      </c>
      <c r="F399" t="str">
        <f t="shared" si="12"/>
        <v>90979</v>
      </c>
      <c r="H399" s="38">
        <f t="shared" si="13"/>
        <v>144.32</v>
      </c>
    </row>
    <row r="400" ht="40.5" spans="1:8">
      <c r="A400" s="36" t="s">
        <v>14489</v>
      </c>
      <c r="B400" s="37" t="s">
        <v>14490</v>
      </c>
      <c r="C400" s="36" t="s">
        <v>14269</v>
      </c>
      <c r="D400" s="36" t="s">
        <v>14491</v>
      </c>
      <c r="F400" t="str">
        <f t="shared" si="12"/>
        <v>90991</v>
      </c>
      <c r="H400" s="38">
        <f t="shared" si="13"/>
        <v>164.96</v>
      </c>
    </row>
    <row r="401" ht="40.5" spans="1:8">
      <c r="A401" s="36" t="s">
        <v>14492</v>
      </c>
      <c r="B401" s="37" t="s">
        <v>14493</v>
      </c>
      <c r="C401" s="36" t="s">
        <v>14269</v>
      </c>
      <c r="D401" s="36" t="s">
        <v>14494</v>
      </c>
      <c r="F401" t="str">
        <f t="shared" si="12"/>
        <v>90999</v>
      </c>
      <c r="H401" s="38">
        <f t="shared" si="13"/>
        <v>74.41</v>
      </c>
    </row>
    <row r="402" ht="54" spans="1:8">
      <c r="A402" s="36" t="s">
        <v>14495</v>
      </c>
      <c r="B402" s="37" t="s">
        <v>14496</v>
      </c>
      <c r="C402" s="36" t="s">
        <v>14269</v>
      </c>
      <c r="D402" s="36" t="s">
        <v>14497</v>
      </c>
      <c r="F402" t="str">
        <f t="shared" si="12"/>
        <v>91031</v>
      </c>
      <c r="H402" s="38">
        <f t="shared" si="13"/>
        <v>196.46</v>
      </c>
    </row>
    <row r="403" ht="40.5" spans="1:8">
      <c r="A403" s="36" t="s">
        <v>14498</v>
      </c>
      <c r="B403" s="37" t="s">
        <v>14499</v>
      </c>
      <c r="C403" s="36" t="s">
        <v>14269</v>
      </c>
      <c r="D403" s="36" t="s">
        <v>14500</v>
      </c>
      <c r="F403" t="str">
        <f t="shared" si="12"/>
        <v>91277</v>
      </c>
      <c r="H403" s="38">
        <f t="shared" si="13"/>
        <v>5.73</v>
      </c>
    </row>
    <row r="404" ht="54" spans="1:8">
      <c r="A404" s="36" t="s">
        <v>14501</v>
      </c>
      <c r="B404" s="37" t="s">
        <v>14502</v>
      </c>
      <c r="C404" s="36" t="s">
        <v>14269</v>
      </c>
      <c r="D404" s="36" t="s">
        <v>14503</v>
      </c>
      <c r="F404" t="str">
        <f t="shared" si="12"/>
        <v>91283</v>
      </c>
      <c r="H404" s="38">
        <f t="shared" si="13"/>
        <v>11.92</v>
      </c>
    </row>
    <row r="405" ht="67.5" spans="1:8">
      <c r="A405" s="36" t="s">
        <v>14504</v>
      </c>
      <c r="B405" s="37" t="s">
        <v>14505</v>
      </c>
      <c r="C405" s="36" t="s">
        <v>14269</v>
      </c>
      <c r="D405" s="36" t="s">
        <v>14506</v>
      </c>
      <c r="F405" t="str">
        <f t="shared" si="12"/>
        <v>91386</v>
      </c>
      <c r="H405" s="38">
        <f t="shared" si="13"/>
        <v>203.65</v>
      </c>
    </row>
    <row r="406" ht="40.5" spans="1:8">
      <c r="A406" s="36" t="s">
        <v>14507</v>
      </c>
      <c r="B406" s="37" t="s">
        <v>14508</v>
      </c>
      <c r="C406" s="36" t="s">
        <v>14269</v>
      </c>
      <c r="D406" s="36" t="s">
        <v>9902</v>
      </c>
      <c r="F406" t="str">
        <f t="shared" si="12"/>
        <v>91533</v>
      </c>
      <c r="H406" s="38">
        <f t="shared" si="13"/>
        <v>32.15</v>
      </c>
    </row>
    <row r="407" ht="67.5" spans="1:8">
      <c r="A407" s="36" t="s">
        <v>14509</v>
      </c>
      <c r="B407" s="37" t="s">
        <v>14510</v>
      </c>
      <c r="C407" s="36" t="s">
        <v>14269</v>
      </c>
      <c r="D407" s="36" t="s">
        <v>14511</v>
      </c>
      <c r="F407" t="str">
        <f t="shared" si="12"/>
        <v>91634</v>
      </c>
      <c r="H407" s="38">
        <f t="shared" si="13"/>
        <v>152.03</v>
      </c>
    </row>
    <row r="408" ht="67.5" spans="1:8">
      <c r="A408" s="36" t="s">
        <v>14512</v>
      </c>
      <c r="B408" s="37" t="s">
        <v>14513</v>
      </c>
      <c r="C408" s="36" t="s">
        <v>14269</v>
      </c>
      <c r="D408" s="36" t="s">
        <v>14514</v>
      </c>
      <c r="F408" t="str">
        <f t="shared" si="12"/>
        <v>91645</v>
      </c>
      <c r="H408" s="38">
        <f t="shared" si="13"/>
        <v>318.88</v>
      </c>
    </row>
    <row r="409" ht="40.5" spans="1:8">
      <c r="A409" s="36" t="s">
        <v>14515</v>
      </c>
      <c r="B409" s="37" t="s">
        <v>14516</v>
      </c>
      <c r="C409" s="36" t="s">
        <v>14269</v>
      </c>
      <c r="D409" s="36" t="s">
        <v>14517</v>
      </c>
      <c r="F409" t="str">
        <f t="shared" si="12"/>
        <v>91692</v>
      </c>
      <c r="H409" s="38">
        <f t="shared" si="13"/>
        <v>28.94</v>
      </c>
    </row>
    <row r="410" ht="40.5" spans="1:8">
      <c r="A410" s="36" t="s">
        <v>14518</v>
      </c>
      <c r="B410" s="37" t="s">
        <v>14519</v>
      </c>
      <c r="C410" s="36" t="s">
        <v>14269</v>
      </c>
      <c r="D410" s="36" t="s">
        <v>6687</v>
      </c>
      <c r="F410" t="str">
        <f t="shared" si="12"/>
        <v>92043</v>
      </c>
      <c r="H410" s="38">
        <f t="shared" si="13"/>
        <v>9.32</v>
      </c>
    </row>
    <row r="411" ht="67.5" spans="1:8">
      <c r="A411" s="36" t="s">
        <v>14520</v>
      </c>
      <c r="B411" s="37" t="s">
        <v>14521</v>
      </c>
      <c r="C411" s="36" t="s">
        <v>14269</v>
      </c>
      <c r="D411" s="36" t="s">
        <v>14522</v>
      </c>
      <c r="F411" t="str">
        <f t="shared" si="12"/>
        <v>92106</v>
      </c>
      <c r="H411" s="38">
        <f t="shared" si="13"/>
        <v>205.3</v>
      </c>
    </row>
    <row r="412" ht="40.5" spans="1:8">
      <c r="A412" s="36" t="s">
        <v>14523</v>
      </c>
      <c r="B412" s="37" t="s">
        <v>14524</v>
      </c>
      <c r="C412" s="36" t="s">
        <v>14269</v>
      </c>
      <c r="D412" s="36" t="s">
        <v>4691</v>
      </c>
      <c r="F412" t="str">
        <f t="shared" si="12"/>
        <v>92112</v>
      </c>
      <c r="H412" s="38">
        <f t="shared" si="13"/>
        <v>2.13</v>
      </c>
    </row>
    <row r="413" ht="27" spans="1:8">
      <c r="A413" s="36" t="s">
        <v>14525</v>
      </c>
      <c r="B413" s="37" t="s">
        <v>14526</v>
      </c>
      <c r="C413" s="36" t="s">
        <v>14269</v>
      </c>
      <c r="D413" s="36" t="s">
        <v>4038</v>
      </c>
      <c r="F413" t="str">
        <f t="shared" si="12"/>
        <v>92118</v>
      </c>
      <c r="H413" s="38">
        <f t="shared" si="13"/>
        <v>0.18</v>
      </c>
    </row>
    <row r="414" ht="27" spans="1:8">
      <c r="A414" s="36" t="s">
        <v>14527</v>
      </c>
      <c r="B414" s="37" t="s">
        <v>14528</v>
      </c>
      <c r="C414" s="36" t="s">
        <v>14269</v>
      </c>
      <c r="D414" s="36" t="s">
        <v>14529</v>
      </c>
      <c r="F414" t="str">
        <f t="shared" si="12"/>
        <v>92138</v>
      </c>
      <c r="H414" s="38">
        <f t="shared" si="13"/>
        <v>152.01</v>
      </c>
    </row>
    <row r="415" ht="40.5" spans="1:8">
      <c r="A415" s="36" t="s">
        <v>14530</v>
      </c>
      <c r="B415" s="37" t="s">
        <v>14531</v>
      </c>
      <c r="C415" s="36" t="s">
        <v>14269</v>
      </c>
      <c r="D415" s="36" t="s">
        <v>14532</v>
      </c>
      <c r="F415" t="str">
        <f t="shared" si="12"/>
        <v>92145</v>
      </c>
      <c r="H415" s="38">
        <f t="shared" si="13"/>
        <v>109.6</v>
      </c>
    </row>
    <row r="416" ht="67.5" spans="1:8">
      <c r="A416" s="36" t="s">
        <v>14533</v>
      </c>
      <c r="B416" s="37" t="s">
        <v>14534</v>
      </c>
      <c r="C416" s="36" t="s">
        <v>14269</v>
      </c>
      <c r="D416" s="36" t="s">
        <v>14535</v>
      </c>
      <c r="F416" t="str">
        <f t="shared" si="12"/>
        <v>92242</v>
      </c>
      <c r="H416" s="38">
        <f t="shared" si="13"/>
        <v>280.15</v>
      </c>
    </row>
    <row r="417" ht="40.5" spans="1:8">
      <c r="A417" s="36" t="s">
        <v>14536</v>
      </c>
      <c r="B417" s="37" t="s">
        <v>14537</v>
      </c>
      <c r="C417" s="36" t="s">
        <v>14269</v>
      </c>
      <c r="D417" s="36" t="s">
        <v>14538</v>
      </c>
      <c r="F417" t="str">
        <f t="shared" si="12"/>
        <v>92716</v>
      </c>
      <c r="H417" s="38">
        <f t="shared" si="13"/>
        <v>18.88</v>
      </c>
    </row>
    <row r="418" ht="40.5" spans="1:8">
      <c r="A418" s="36" t="s">
        <v>14539</v>
      </c>
      <c r="B418" s="37" t="s">
        <v>14540</v>
      </c>
      <c r="C418" s="36" t="s">
        <v>14269</v>
      </c>
      <c r="D418" s="36" t="s">
        <v>5045</v>
      </c>
      <c r="F418" t="str">
        <f t="shared" si="12"/>
        <v>92960</v>
      </c>
      <c r="H418" s="38">
        <f t="shared" si="13"/>
        <v>19.12</v>
      </c>
    </row>
    <row r="419" ht="27" spans="1:8">
      <c r="A419" s="36" t="s">
        <v>14541</v>
      </c>
      <c r="B419" s="37" t="s">
        <v>14542</v>
      </c>
      <c r="C419" s="36" t="s">
        <v>14269</v>
      </c>
      <c r="D419" s="36" t="s">
        <v>10252</v>
      </c>
      <c r="F419" t="str">
        <f t="shared" si="12"/>
        <v>92966</v>
      </c>
      <c r="H419" s="38">
        <f t="shared" si="13"/>
        <v>19.43</v>
      </c>
    </row>
    <row r="420" ht="67.5" spans="1:8">
      <c r="A420" s="36" t="s">
        <v>14543</v>
      </c>
      <c r="B420" s="37" t="s">
        <v>14544</v>
      </c>
      <c r="C420" s="36" t="s">
        <v>14269</v>
      </c>
      <c r="D420" s="36" t="s">
        <v>14545</v>
      </c>
      <c r="F420" t="str">
        <f t="shared" si="12"/>
        <v>93224</v>
      </c>
      <c r="H420" s="38">
        <f t="shared" si="13"/>
        <v>779.07</v>
      </c>
    </row>
    <row r="421" ht="40.5" spans="1:8">
      <c r="A421" s="36" t="s">
        <v>14546</v>
      </c>
      <c r="B421" s="37" t="s">
        <v>14547</v>
      </c>
      <c r="C421" s="36" t="s">
        <v>14269</v>
      </c>
      <c r="D421" s="36" t="s">
        <v>11907</v>
      </c>
      <c r="F421" t="str">
        <f t="shared" si="12"/>
        <v>93233</v>
      </c>
      <c r="H421" s="38">
        <f t="shared" si="13"/>
        <v>5.05</v>
      </c>
    </row>
    <row r="422" ht="27" spans="1:8">
      <c r="A422" s="36" t="s">
        <v>14548</v>
      </c>
      <c r="B422" s="37" t="s">
        <v>14549</v>
      </c>
      <c r="C422" s="36" t="s">
        <v>14269</v>
      </c>
      <c r="D422" s="36" t="s">
        <v>14550</v>
      </c>
      <c r="F422" t="str">
        <f t="shared" si="12"/>
        <v>93272</v>
      </c>
      <c r="H422" s="38">
        <f t="shared" si="13"/>
        <v>95.71</v>
      </c>
    </row>
    <row r="423" ht="40.5" spans="1:8">
      <c r="A423" s="36" t="s">
        <v>14551</v>
      </c>
      <c r="B423" s="37" t="s">
        <v>14552</v>
      </c>
      <c r="C423" s="36" t="s">
        <v>14269</v>
      </c>
      <c r="D423" s="36" t="s">
        <v>6945</v>
      </c>
      <c r="F423" t="str">
        <f t="shared" si="12"/>
        <v>93281</v>
      </c>
      <c r="H423" s="38">
        <f t="shared" si="13"/>
        <v>24.51</v>
      </c>
    </row>
    <row r="424" ht="40.5" spans="1:8">
      <c r="A424" s="36" t="s">
        <v>14553</v>
      </c>
      <c r="B424" s="37" t="s">
        <v>14554</v>
      </c>
      <c r="C424" s="36" t="s">
        <v>14269</v>
      </c>
      <c r="D424" s="36" t="s">
        <v>14555</v>
      </c>
      <c r="F424" t="str">
        <f t="shared" si="12"/>
        <v>93287</v>
      </c>
      <c r="H424" s="38">
        <f t="shared" si="13"/>
        <v>332.52</v>
      </c>
    </row>
    <row r="425" ht="67.5" spans="1:8">
      <c r="A425" s="36" t="s">
        <v>14556</v>
      </c>
      <c r="B425" s="37" t="s">
        <v>14557</v>
      </c>
      <c r="C425" s="36" t="s">
        <v>14269</v>
      </c>
      <c r="D425" s="36" t="s">
        <v>14558</v>
      </c>
      <c r="F425" t="str">
        <f t="shared" si="12"/>
        <v>93402</v>
      </c>
      <c r="H425" s="38">
        <f t="shared" si="13"/>
        <v>169.08</v>
      </c>
    </row>
    <row r="426" ht="81" spans="1:8">
      <c r="A426" s="36" t="s">
        <v>14559</v>
      </c>
      <c r="B426" s="37" t="s">
        <v>14560</v>
      </c>
      <c r="C426" s="36" t="s">
        <v>14269</v>
      </c>
      <c r="D426" s="36" t="s">
        <v>14561</v>
      </c>
      <c r="F426" t="str">
        <f t="shared" si="12"/>
        <v>93408</v>
      </c>
      <c r="H426" s="38">
        <f t="shared" si="13"/>
        <v>79.45</v>
      </c>
    </row>
    <row r="427" ht="40.5" spans="1:8">
      <c r="A427" s="36" t="s">
        <v>14562</v>
      </c>
      <c r="B427" s="37" t="s">
        <v>14563</v>
      </c>
      <c r="C427" s="36" t="s">
        <v>14269</v>
      </c>
      <c r="D427" s="36" t="s">
        <v>13475</v>
      </c>
      <c r="F427" t="str">
        <f t="shared" si="12"/>
        <v>93415</v>
      </c>
      <c r="H427" s="38">
        <f t="shared" si="13"/>
        <v>10.7</v>
      </c>
    </row>
    <row r="428" ht="27" spans="1:8">
      <c r="A428" s="36" t="s">
        <v>14564</v>
      </c>
      <c r="B428" s="37" t="s">
        <v>14565</v>
      </c>
      <c r="C428" s="36" t="s">
        <v>14269</v>
      </c>
      <c r="D428" s="36" t="s">
        <v>5424</v>
      </c>
      <c r="F428" t="str">
        <f t="shared" si="12"/>
        <v>93421</v>
      </c>
      <c r="H428" s="38">
        <f t="shared" si="13"/>
        <v>52.7</v>
      </c>
    </row>
    <row r="429" ht="27" spans="1:8">
      <c r="A429" s="36" t="s">
        <v>14566</v>
      </c>
      <c r="B429" s="37" t="s">
        <v>14567</v>
      </c>
      <c r="C429" s="36" t="s">
        <v>14269</v>
      </c>
      <c r="D429" s="36" t="s">
        <v>14568</v>
      </c>
      <c r="F429" t="str">
        <f t="shared" si="12"/>
        <v>93427</v>
      </c>
      <c r="H429" s="38">
        <f t="shared" si="13"/>
        <v>120.55</v>
      </c>
    </row>
    <row r="430" ht="40.5" spans="1:8">
      <c r="A430" s="36" t="s">
        <v>14569</v>
      </c>
      <c r="B430" s="37" t="s">
        <v>14570</v>
      </c>
      <c r="C430" s="36" t="s">
        <v>14269</v>
      </c>
      <c r="D430" s="36" t="s">
        <v>14571</v>
      </c>
      <c r="F430" t="str">
        <f t="shared" si="12"/>
        <v>93433</v>
      </c>
      <c r="H430" s="38">
        <f t="shared" si="13"/>
        <v>2464.65</v>
      </c>
    </row>
    <row r="431" ht="40.5" spans="1:8">
      <c r="A431" s="36" t="s">
        <v>14572</v>
      </c>
      <c r="B431" s="37" t="s">
        <v>14573</v>
      </c>
      <c r="C431" s="36" t="s">
        <v>14269</v>
      </c>
      <c r="D431" s="36" t="s">
        <v>14574</v>
      </c>
      <c r="F431" t="str">
        <f t="shared" si="12"/>
        <v>93439</v>
      </c>
      <c r="H431" s="38">
        <f t="shared" si="13"/>
        <v>128.03</v>
      </c>
    </row>
    <row r="432" ht="27" spans="1:8">
      <c r="A432" s="36" t="s">
        <v>14575</v>
      </c>
      <c r="B432" s="37" t="s">
        <v>14576</v>
      </c>
      <c r="C432" s="36" t="s">
        <v>14269</v>
      </c>
      <c r="D432" s="36" t="s">
        <v>14577</v>
      </c>
      <c r="F432" t="str">
        <f t="shared" si="12"/>
        <v>95121</v>
      </c>
      <c r="H432" s="38">
        <f t="shared" si="13"/>
        <v>239.54</v>
      </c>
    </row>
    <row r="433" ht="27" spans="1:8">
      <c r="A433" s="36" t="s">
        <v>14578</v>
      </c>
      <c r="B433" s="37" t="s">
        <v>14579</v>
      </c>
      <c r="C433" s="36" t="s">
        <v>14269</v>
      </c>
      <c r="D433" s="36" t="s">
        <v>14580</v>
      </c>
      <c r="F433" t="str">
        <f t="shared" si="12"/>
        <v>95127</v>
      </c>
      <c r="H433" s="38">
        <f t="shared" si="13"/>
        <v>160.83</v>
      </c>
    </row>
    <row r="434" ht="40.5" spans="1:8">
      <c r="A434" s="36" t="s">
        <v>14581</v>
      </c>
      <c r="B434" s="37" t="s">
        <v>14582</v>
      </c>
      <c r="C434" s="36" t="s">
        <v>14269</v>
      </c>
      <c r="D434" s="36" t="s">
        <v>14583</v>
      </c>
      <c r="F434" t="str">
        <f t="shared" si="12"/>
        <v>95133</v>
      </c>
      <c r="H434" s="38">
        <f t="shared" si="13"/>
        <v>121.27</v>
      </c>
    </row>
    <row r="435" ht="27" spans="1:8">
      <c r="A435" s="36" t="s">
        <v>14584</v>
      </c>
      <c r="B435" s="37" t="s">
        <v>14585</v>
      </c>
      <c r="C435" s="36" t="s">
        <v>14269</v>
      </c>
      <c r="D435" s="36" t="s">
        <v>4034</v>
      </c>
      <c r="F435" t="str">
        <f t="shared" si="12"/>
        <v>95139</v>
      </c>
      <c r="H435" s="38">
        <f t="shared" si="13"/>
        <v>0.05</v>
      </c>
    </row>
    <row r="436" ht="27" spans="1:8">
      <c r="A436" s="36" t="s">
        <v>14586</v>
      </c>
      <c r="B436" s="37" t="s">
        <v>14587</v>
      </c>
      <c r="C436" s="36" t="s">
        <v>14269</v>
      </c>
      <c r="D436" s="36" t="s">
        <v>14588</v>
      </c>
      <c r="F436" t="str">
        <f t="shared" si="12"/>
        <v>95212</v>
      </c>
      <c r="H436" s="38">
        <f t="shared" si="13"/>
        <v>104.21</v>
      </c>
    </row>
    <row r="437" ht="27" spans="1:8">
      <c r="A437" s="36" t="s">
        <v>14589</v>
      </c>
      <c r="B437" s="37" t="s">
        <v>14590</v>
      </c>
      <c r="C437" s="36" t="s">
        <v>14269</v>
      </c>
      <c r="D437" s="36" t="s">
        <v>14591</v>
      </c>
      <c r="F437" t="str">
        <f t="shared" si="12"/>
        <v>95218</v>
      </c>
      <c r="H437" s="38">
        <f t="shared" si="13"/>
        <v>25.27</v>
      </c>
    </row>
    <row r="438" ht="27" spans="1:8">
      <c r="A438" s="36" t="s">
        <v>14592</v>
      </c>
      <c r="B438" s="37" t="s">
        <v>14593</v>
      </c>
      <c r="C438" s="36" t="s">
        <v>14269</v>
      </c>
      <c r="D438" s="36" t="s">
        <v>6418</v>
      </c>
      <c r="F438" t="str">
        <f t="shared" si="12"/>
        <v>95258</v>
      </c>
      <c r="H438" s="38">
        <f t="shared" si="13"/>
        <v>18.95</v>
      </c>
    </row>
    <row r="439" ht="40.5" spans="1:8">
      <c r="A439" s="36" t="s">
        <v>14594</v>
      </c>
      <c r="B439" s="37" t="s">
        <v>14595</v>
      </c>
      <c r="C439" s="36" t="s">
        <v>14269</v>
      </c>
      <c r="D439" s="36" t="s">
        <v>14596</v>
      </c>
      <c r="F439" t="str">
        <f t="shared" si="12"/>
        <v>95264</v>
      </c>
      <c r="H439" s="38">
        <f t="shared" si="13"/>
        <v>4.55</v>
      </c>
    </row>
    <row r="440" ht="40.5" spans="1:8">
      <c r="A440" s="36" t="s">
        <v>14597</v>
      </c>
      <c r="B440" s="37" t="s">
        <v>14598</v>
      </c>
      <c r="C440" s="36" t="s">
        <v>14269</v>
      </c>
      <c r="D440" s="36" t="s">
        <v>4158</v>
      </c>
      <c r="F440" t="str">
        <f t="shared" si="12"/>
        <v>95270</v>
      </c>
      <c r="H440" s="38">
        <f t="shared" si="13"/>
        <v>5.54</v>
      </c>
    </row>
    <row r="441" ht="40.5" spans="1:8">
      <c r="A441" s="36" t="s">
        <v>14599</v>
      </c>
      <c r="B441" s="37" t="s">
        <v>14600</v>
      </c>
      <c r="C441" s="36" t="s">
        <v>14269</v>
      </c>
      <c r="D441" s="36" t="s">
        <v>4060</v>
      </c>
      <c r="F441" t="str">
        <f t="shared" si="12"/>
        <v>95276</v>
      </c>
      <c r="H441" s="38">
        <f t="shared" si="13"/>
        <v>2.52</v>
      </c>
    </row>
    <row r="442" ht="40.5" spans="1:8">
      <c r="A442" s="36" t="s">
        <v>14601</v>
      </c>
      <c r="B442" s="37" t="s">
        <v>14602</v>
      </c>
      <c r="C442" s="36" t="s">
        <v>14269</v>
      </c>
      <c r="D442" s="36" t="s">
        <v>8108</v>
      </c>
      <c r="F442" t="str">
        <f t="shared" si="12"/>
        <v>95282</v>
      </c>
      <c r="H442" s="38">
        <f t="shared" si="13"/>
        <v>5.52</v>
      </c>
    </row>
    <row r="443" ht="54" spans="1:8">
      <c r="A443" s="36" t="s">
        <v>14603</v>
      </c>
      <c r="B443" s="37" t="s">
        <v>14604</v>
      </c>
      <c r="C443" s="36" t="s">
        <v>14269</v>
      </c>
      <c r="D443" s="36" t="s">
        <v>6947</v>
      </c>
      <c r="F443" t="str">
        <f t="shared" si="12"/>
        <v>95620</v>
      </c>
      <c r="H443" s="38">
        <f t="shared" si="13"/>
        <v>18.4</v>
      </c>
    </row>
    <row r="444" ht="40.5" spans="1:8">
      <c r="A444" s="36" t="s">
        <v>14605</v>
      </c>
      <c r="B444" s="37" t="s">
        <v>14606</v>
      </c>
      <c r="C444" s="36" t="s">
        <v>14269</v>
      </c>
      <c r="D444" s="36" t="s">
        <v>14607</v>
      </c>
      <c r="F444" t="str">
        <f t="shared" si="12"/>
        <v>95631</v>
      </c>
      <c r="H444" s="38">
        <f t="shared" si="13"/>
        <v>159.57</v>
      </c>
    </row>
    <row r="445" ht="40.5" spans="1:8">
      <c r="A445" s="36" t="s">
        <v>14608</v>
      </c>
      <c r="B445" s="37" t="s">
        <v>14609</v>
      </c>
      <c r="C445" s="36" t="s">
        <v>14269</v>
      </c>
      <c r="D445" s="36" t="s">
        <v>14610</v>
      </c>
      <c r="F445" t="str">
        <f t="shared" si="12"/>
        <v>95702</v>
      </c>
      <c r="H445" s="38">
        <f t="shared" si="13"/>
        <v>38.89</v>
      </c>
    </row>
    <row r="446" ht="40.5" spans="1:8">
      <c r="A446" s="36" t="s">
        <v>14611</v>
      </c>
      <c r="B446" s="37" t="s">
        <v>14612</v>
      </c>
      <c r="C446" s="36" t="s">
        <v>14269</v>
      </c>
      <c r="D446" s="36" t="s">
        <v>14613</v>
      </c>
      <c r="F446" t="str">
        <f t="shared" si="12"/>
        <v>95708</v>
      </c>
      <c r="H446" s="38">
        <f t="shared" si="13"/>
        <v>120.65</v>
      </c>
    </row>
    <row r="447" ht="54" spans="1:8">
      <c r="A447" s="36" t="s">
        <v>14614</v>
      </c>
      <c r="B447" s="37" t="s">
        <v>14615</v>
      </c>
      <c r="C447" s="36" t="s">
        <v>14269</v>
      </c>
      <c r="D447" s="36" t="s">
        <v>10414</v>
      </c>
      <c r="F447" t="str">
        <f t="shared" si="12"/>
        <v>95714</v>
      </c>
      <c r="H447" s="38">
        <f t="shared" si="13"/>
        <v>208.06</v>
      </c>
    </row>
    <row r="448" ht="67.5" spans="1:8">
      <c r="A448" s="36" t="s">
        <v>14616</v>
      </c>
      <c r="B448" s="37" t="s">
        <v>14617</v>
      </c>
      <c r="C448" s="36" t="s">
        <v>14269</v>
      </c>
      <c r="D448" s="36" t="s">
        <v>14618</v>
      </c>
      <c r="F448" t="str">
        <f t="shared" si="12"/>
        <v>95720</v>
      </c>
      <c r="H448" s="38">
        <f t="shared" si="13"/>
        <v>204.79</v>
      </c>
    </row>
    <row r="449" ht="40.5" spans="1:8">
      <c r="A449" s="36" t="s">
        <v>14619</v>
      </c>
      <c r="B449" s="37" t="s">
        <v>14620</v>
      </c>
      <c r="C449" s="36" t="s">
        <v>14269</v>
      </c>
      <c r="D449" s="36" t="s">
        <v>14621</v>
      </c>
      <c r="F449" t="str">
        <f t="shared" si="12"/>
        <v>95872</v>
      </c>
      <c r="H449" s="38">
        <f t="shared" si="13"/>
        <v>204.57</v>
      </c>
    </row>
    <row r="450" ht="40.5" spans="1:8">
      <c r="A450" s="36" t="s">
        <v>14622</v>
      </c>
      <c r="B450" s="37" t="s">
        <v>14623</v>
      </c>
      <c r="C450" s="36" t="s">
        <v>14269</v>
      </c>
      <c r="D450" s="36" t="s">
        <v>14624</v>
      </c>
      <c r="F450" t="str">
        <f t="shared" si="12"/>
        <v>96013</v>
      </c>
      <c r="H450" s="38">
        <f t="shared" si="13"/>
        <v>131.52</v>
      </c>
    </row>
    <row r="451" ht="40.5" spans="1:8">
      <c r="A451" s="36" t="s">
        <v>14625</v>
      </c>
      <c r="B451" s="37" t="s">
        <v>14626</v>
      </c>
      <c r="C451" s="36" t="s">
        <v>14269</v>
      </c>
      <c r="D451" s="36" t="s">
        <v>14627</v>
      </c>
      <c r="F451" t="str">
        <f t="shared" si="12"/>
        <v>96020</v>
      </c>
      <c r="H451" s="38">
        <f t="shared" si="13"/>
        <v>131.24</v>
      </c>
    </row>
    <row r="452" ht="40.5" spans="1:8">
      <c r="A452" s="36" t="s">
        <v>14628</v>
      </c>
      <c r="B452" s="37" t="s">
        <v>14629</v>
      </c>
      <c r="C452" s="36" t="s">
        <v>14269</v>
      </c>
      <c r="D452" s="36" t="s">
        <v>14630</v>
      </c>
      <c r="F452" t="str">
        <f t="shared" si="12"/>
        <v>96028</v>
      </c>
      <c r="H452" s="38">
        <f t="shared" si="13"/>
        <v>102.73</v>
      </c>
    </row>
    <row r="453" ht="40.5" spans="1:8">
      <c r="A453" s="36" t="s">
        <v>14631</v>
      </c>
      <c r="B453" s="37" t="s">
        <v>14632</v>
      </c>
      <c r="C453" s="36" t="s">
        <v>14269</v>
      </c>
      <c r="D453" s="36" t="s">
        <v>14633</v>
      </c>
      <c r="F453" t="str">
        <f t="shared" ref="F453:F516" si="14">TRIM(A453)</f>
        <v>96035</v>
      </c>
      <c r="H453" s="38">
        <f t="shared" ref="H453:H516" si="15">ROUND(D453*(1+$H$1),2)</f>
        <v>212.03</v>
      </c>
    </row>
    <row r="454" ht="40.5" spans="1:8">
      <c r="A454" s="36" t="s">
        <v>14634</v>
      </c>
      <c r="B454" s="37" t="s">
        <v>14635</v>
      </c>
      <c r="C454" s="36" t="s">
        <v>14269</v>
      </c>
      <c r="D454" s="36" t="s">
        <v>14636</v>
      </c>
      <c r="F454" t="str">
        <f t="shared" si="14"/>
        <v>96157</v>
      </c>
      <c r="H454" s="38">
        <f t="shared" si="15"/>
        <v>103.01</v>
      </c>
    </row>
    <row r="455" ht="40.5" spans="1:8">
      <c r="A455" s="36" t="s">
        <v>14637</v>
      </c>
      <c r="B455" s="37" t="s">
        <v>14638</v>
      </c>
      <c r="C455" s="36" t="s">
        <v>14269</v>
      </c>
      <c r="D455" s="36" t="s">
        <v>14639</v>
      </c>
      <c r="F455" t="str">
        <f t="shared" si="14"/>
        <v>96158</v>
      </c>
      <c r="H455" s="38">
        <f t="shared" si="15"/>
        <v>93.35</v>
      </c>
    </row>
    <row r="456" ht="40.5" spans="1:8">
      <c r="A456" s="36" t="s">
        <v>14640</v>
      </c>
      <c r="B456" s="37" t="s">
        <v>14641</v>
      </c>
      <c r="C456" s="36" t="s">
        <v>14269</v>
      </c>
      <c r="D456" s="36" t="s">
        <v>8633</v>
      </c>
      <c r="F456" t="str">
        <f t="shared" si="14"/>
        <v>96245</v>
      </c>
      <c r="H456" s="38">
        <f t="shared" si="15"/>
        <v>81.12</v>
      </c>
    </row>
    <row r="457" ht="40.5" spans="1:8">
      <c r="A457" s="36" t="s">
        <v>14642</v>
      </c>
      <c r="B457" s="37" t="s">
        <v>14643</v>
      </c>
      <c r="C457" s="36" t="s">
        <v>14269</v>
      </c>
      <c r="D457" s="36" t="s">
        <v>14644</v>
      </c>
      <c r="F457" t="str">
        <f t="shared" si="14"/>
        <v>96303</v>
      </c>
      <c r="H457" s="38">
        <f t="shared" si="15"/>
        <v>206.46</v>
      </c>
    </row>
    <row r="458" ht="54" spans="1:8">
      <c r="A458" s="36" t="s">
        <v>14645</v>
      </c>
      <c r="B458" s="37" t="s">
        <v>14646</v>
      </c>
      <c r="C458" s="36" t="s">
        <v>14269</v>
      </c>
      <c r="D458" s="36" t="s">
        <v>4056</v>
      </c>
      <c r="F458" t="str">
        <f t="shared" si="14"/>
        <v>96309</v>
      </c>
      <c r="H458" s="38">
        <f t="shared" si="15"/>
        <v>1.02</v>
      </c>
    </row>
    <row r="459" ht="54" spans="1:8">
      <c r="A459" s="36" t="s">
        <v>14647</v>
      </c>
      <c r="B459" s="37" t="s">
        <v>14648</v>
      </c>
      <c r="C459" s="36" t="s">
        <v>14269</v>
      </c>
      <c r="D459" s="36" t="s">
        <v>14649</v>
      </c>
      <c r="F459" t="str">
        <f t="shared" si="14"/>
        <v>96463</v>
      </c>
      <c r="H459" s="38">
        <f t="shared" si="15"/>
        <v>157.5</v>
      </c>
    </row>
    <row r="460" ht="40.5" spans="1:8">
      <c r="A460" s="36" t="s">
        <v>14650</v>
      </c>
      <c r="B460" s="37" t="s">
        <v>14651</v>
      </c>
      <c r="C460" s="36" t="s">
        <v>14652</v>
      </c>
      <c r="D460" s="36" t="s">
        <v>14653</v>
      </c>
      <c r="F460" t="str">
        <f t="shared" si="14"/>
        <v>5632</v>
      </c>
      <c r="H460" s="38">
        <f t="shared" si="15"/>
        <v>65.59</v>
      </c>
    </row>
    <row r="461" ht="67.5" spans="1:8">
      <c r="A461" s="36" t="s">
        <v>14654</v>
      </c>
      <c r="B461" s="37" t="s">
        <v>14655</v>
      </c>
      <c r="C461" s="36" t="s">
        <v>14652</v>
      </c>
      <c r="D461" s="36" t="s">
        <v>6248</v>
      </c>
      <c r="F461" t="str">
        <f t="shared" si="14"/>
        <v>5679</v>
      </c>
      <c r="H461" s="38">
        <f t="shared" si="15"/>
        <v>48.72</v>
      </c>
    </row>
    <row r="462" ht="67.5" spans="1:8">
      <c r="A462" s="36" t="s">
        <v>14656</v>
      </c>
      <c r="B462" s="37" t="s">
        <v>14657</v>
      </c>
      <c r="C462" s="36" t="s">
        <v>14652</v>
      </c>
      <c r="D462" s="36" t="s">
        <v>14658</v>
      </c>
      <c r="F462" t="str">
        <f t="shared" si="14"/>
        <v>5681</v>
      </c>
      <c r="H462" s="38">
        <f t="shared" si="15"/>
        <v>46.45</v>
      </c>
    </row>
    <row r="463" ht="54" spans="1:8">
      <c r="A463" s="36" t="s">
        <v>14659</v>
      </c>
      <c r="B463" s="37" t="s">
        <v>14660</v>
      </c>
      <c r="C463" s="36" t="s">
        <v>14652</v>
      </c>
      <c r="D463" s="36" t="s">
        <v>14661</v>
      </c>
      <c r="F463" t="str">
        <f t="shared" si="14"/>
        <v>5685</v>
      </c>
      <c r="H463" s="38">
        <f t="shared" si="15"/>
        <v>42.99</v>
      </c>
    </row>
    <row r="464" ht="40.5" spans="1:8">
      <c r="A464" s="36" t="s">
        <v>14662</v>
      </c>
      <c r="B464" s="37" t="s">
        <v>14663</v>
      </c>
      <c r="C464" s="36" t="s">
        <v>14652</v>
      </c>
      <c r="D464" s="36" t="s">
        <v>7199</v>
      </c>
      <c r="F464" t="str">
        <f t="shared" si="14"/>
        <v>5690</v>
      </c>
      <c r="H464" s="38">
        <f t="shared" si="15"/>
        <v>2.34</v>
      </c>
    </row>
    <row r="465" ht="54" spans="1:8">
      <c r="A465" s="36" t="s">
        <v>14664</v>
      </c>
      <c r="B465" s="37" t="s">
        <v>14665</v>
      </c>
      <c r="C465" s="36" t="s">
        <v>14652</v>
      </c>
      <c r="D465" s="36" t="s">
        <v>10346</v>
      </c>
      <c r="F465" t="str">
        <f t="shared" si="14"/>
        <v>5806</v>
      </c>
      <c r="H465" s="38">
        <f t="shared" si="15"/>
        <v>0.22</v>
      </c>
    </row>
    <row r="466" ht="67.5" spans="1:8">
      <c r="A466" s="36" t="s">
        <v>14666</v>
      </c>
      <c r="B466" s="37" t="s">
        <v>14667</v>
      </c>
      <c r="C466" s="36" t="s">
        <v>14652</v>
      </c>
      <c r="D466" s="36" t="s">
        <v>11352</v>
      </c>
      <c r="F466" t="str">
        <f t="shared" si="14"/>
        <v>5826</v>
      </c>
      <c r="H466" s="38">
        <f t="shared" si="15"/>
        <v>34.54</v>
      </c>
    </row>
    <row r="467" ht="27" spans="1:8">
      <c r="A467" s="36" t="s">
        <v>14668</v>
      </c>
      <c r="B467" s="37" t="s">
        <v>14669</v>
      </c>
      <c r="C467" s="36" t="s">
        <v>14652</v>
      </c>
      <c r="D467" s="36" t="s">
        <v>14670</v>
      </c>
      <c r="F467" t="str">
        <f t="shared" si="14"/>
        <v>5829</v>
      </c>
      <c r="H467" s="38">
        <f t="shared" si="15"/>
        <v>145.3</v>
      </c>
    </row>
    <row r="468" ht="40.5" spans="1:8">
      <c r="A468" s="36" t="s">
        <v>14671</v>
      </c>
      <c r="B468" s="37" t="s">
        <v>14672</v>
      </c>
      <c r="C468" s="36" t="s">
        <v>14652</v>
      </c>
      <c r="D468" s="36" t="s">
        <v>14673</v>
      </c>
      <c r="F468" t="str">
        <f t="shared" si="14"/>
        <v>5837</v>
      </c>
      <c r="H468" s="38">
        <f t="shared" si="15"/>
        <v>95.32</v>
      </c>
    </row>
    <row r="469" ht="40.5" spans="1:8">
      <c r="A469" s="36" t="s">
        <v>14674</v>
      </c>
      <c r="B469" s="37" t="s">
        <v>14675</v>
      </c>
      <c r="C469" s="36" t="s">
        <v>14652</v>
      </c>
      <c r="D469" s="36" t="s">
        <v>4994</v>
      </c>
      <c r="F469" t="str">
        <f t="shared" si="14"/>
        <v>5841</v>
      </c>
      <c r="H469" s="38">
        <f t="shared" si="15"/>
        <v>2.68</v>
      </c>
    </row>
    <row r="470" ht="27" spans="1:8">
      <c r="A470" s="36" t="s">
        <v>14676</v>
      </c>
      <c r="B470" s="37" t="s">
        <v>14677</v>
      </c>
      <c r="C470" s="36" t="s">
        <v>14652</v>
      </c>
      <c r="D470" s="36" t="s">
        <v>14678</v>
      </c>
      <c r="F470" t="str">
        <f t="shared" si="14"/>
        <v>5845</v>
      </c>
      <c r="H470" s="38">
        <f t="shared" si="15"/>
        <v>43.24</v>
      </c>
    </row>
    <row r="471" ht="40.5" spans="1:8">
      <c r="A471" s="36" t="s">
        <v>14679</v>
      </c>
      <c r="B471" s="37" t="s">
        <v>14680</v>
      </c>
      <c r="C471" s="36" t="s">
        <v>14652</v>
      </c>
      <c r="D471" s="36" t="s">
        <v>14681</v>
      </c>
      <c r="F471" t="str">
        <f t="shared" si="14"/>
        <v>5849</v>
      </c>
      <c r="H471" s="38">
        <f t="shared" si="15"/>
        <v>67.4</v>
      </c>
    </row>
    <row r="472" ht="40.5" spans="1:8">
      <c r="A472" s="36" t="s">
        <v>14682</v>
      </c>
      <c r="B472" s="37" t="s">
        <v>14683</v>
      </c>
      <c r="C472" s="36" t="s">
        <v>14652</v>
      </c>
      <c r="D472" s="36" t="s">
        <v>14684</v>
      </c>
      <c r="F472" t="str">
        <f t="shared" si="14"/>
        <v>5853</v>
      </c>
      <c r="H472" s="38">
        <f t="shared" si="15"/>
        <v>67.62</v>
      </c>
    </row>
    <row r="473" ht="40.5" spans="1:8">
      <c r="A473" s="36" t="s">
        <v>14685</v>
      </c>
      <c r="B473" s="37" t="s">
        <v>14686</v>
      </c>
      <c r="C473" s="36" t="s">
        <v>14652</v>
      </c>
      <c r="D473" s="36" t="s">
        <v>14687</v>
      </c>
      <c r="F473" t="str">
        <f t="shared" si="14"/>
        <v>5857</v>
      </c>
      <c r="H473" s="38">
        <f t="shared" si="15"/>
        <v>153.91</v>
      </c>
    </row>
    <row r="474" ht="54" spans="1:8">
      <c r="A474" s="36" t="s">
        <v>14688</v>
      </c>
      <c r="B474" s="37" t="s">
        <v>14689</v>
      </c>
      <c r="C474" s="36" t="s">
        <v>14652</v>
      </c>
      <c r="D474" s="36" t="s">
        <v>12087</v>
      </c>
      <c r="F474" t="str">
        <f t="shared" si="14"/>
        <v>5865</v>
      </c>
      <c r="H474" s="38">
        <f t="shared" si="15"/>
        <v>6.4</v>
      </c>
    </row>
    <row r="475" ht="40.5" spans="1:8">
      <c r="A475" s="36" t="s">
        <v>14690</v>
      </c>
      <c r="B475" s="37" t="s">
        <v>14691</v>
      </c>
      <c r="C475" s="36" t="s">
        <v>14652</v>
      </c>
      <c r="D475" s="36" t="s">
        <v>14692</v>
      </c>
      <c r="F475" t="str">
        <f t="shared" si="14"/>
        <v>5869</v>
      </c>
      <c r="H475" s="38">
        <f t="shared" si="15"/>
        <v>47.82</v>
      </c>
    </row>
    <row r="476" ht="67.5" spans="1:8">
      <c r="A476" s="36" t="s">
        <v>14693</v>
      </c>
      <c r="B476" s="37" t="s">
        <v>14694</v>
      </c>
      <c r="C476" s="36" t="s">
        <v>14652</v>
      </c>
      <c r="D476" s="36" t="s">
        <v>14695</v>
      </c>
      <c r="F476" t="str">
        <f t="shared" si="14"/>
        <v>5877</v>
      </c>
      <c r="H476" s="38">
        <f t="shared" si="15"/>
        <v>48</v>
      </c>
    </row>
    <row r="477" ht="54" spans="1:8">
      <c r="A477" s="36" t="s">
        <v>14696</v>
      </c>
      <c r="B477" s="37" t="s">
        <v>14697</v>
      </c>
      <c r="C477" s="36" t="s">
        <v>14652</v>
      </c>
      <c r="D477" s="36" t="s">
        <v>5348</v>
      </c>
      <c r="F477" t="str">
        <f t="shared" si="14"/>
        <v>5881</v>
      </c>
      <c r="H477" s="38">
        <f t="shared" si="15"/>
        <v>50.77</v>
      </c>
    </row>
    <row r="478" ht="54" spans="1:8">
      <c r="A478" s="36" t="s">
        <v>14698</v>
      </c>
      <c r="B478" s="37" t="s">
        <v>14699</v>
      </c>
      <c r="C478" s="36" t="s">
        <v>14652</v>
      </c>
      <c r="D478" s="36" t="s">
        <v>14700</v>
      </c>
      <c r="F478" t="str">
        <f t="shared" si="14"/>
        <v>5884</v>
      </c>
      <c r="H478" s="38">
        <f t="shared" si="15"/>
        <v>39.78</v>
      </c>
    </row>
    <row r="479" ht="54" spans="1:8">
      <c r="A479" s="36" t="s">
        <v>14701</v>
      </c>
      <c r="B479" s="37" t="s">
        <v>14702</v>
      </c>
      <c r="C479" s="36" t="s">
        <v>14652</v>
      </c>
      <c r="D479" s="36" t="s">
        <v>13076</v>
      </c>
      <c r="F479" t="str">
        <f t="shared" si="14"/>
        <v>5892</v>
      </c>
      <c r="H479" s="38">
        <f t="shared" si="15"/>
        <v>35.99</v>
      </c>
    </row>
    <row r="480" ht="54" spans="1:8">
      <c r="A480" s="36" t="s">
        <v>14703</v>
      </c>
      <c r="B480" s="37" t="s">
        <v>14704</v>
      </c>
      <c r="C480" s="36" t="s">
        <v>14652</v>
      </c>
      <c r="D480" s="36" t="s">
        <v>14705</v>
      </c>
      <c r="F480" t="str">
        <f t="shared" si="14"/>
        <v>5896</v>
      </c>
      <c r="H480" s="38">
        <f t="shared" si="15"/>
        <v>33.92</v>
      </c>
    </row>
    <row r="481" ht="67.5" spans="1:8">
      <c r="A481" s="36" t="s">
        <v>14706</v>
      </c>
      <c r="B481" s="37" t="s">
        <v>14707</v>
      </c>
      <c r="C481" s="36" t="s">
        <v>14652</v>
      </c>
      <c r="D481" s="36" t="s">
        <v>14708</v>
      </c>
      <c r="F481" t="str">
        <f t="shared" si="14"/>
        <v>5903</v>
      </c>
      <c r="H481" s="38">
        <f t="shared" si="15"/>
        <v>41.68</v>
      </c>
    </row>
    <row r="482" ht="40.5" spans="1:8">
      <c r="A482" s="36" t="s">
        <v>14709</v>
      </c>
      <c r="B482" s="37" t="s">
        <v>14710</v>
      </c>
      <c r="C482" s="36" t="s">
        <v>14652</v>
      </c>
      <c r="D482" s="36" t="s">
        <v>14711</v>
      </c>
      <c r="F482" t="str">
        <f t="shared" si="14"/>
        <v>5911</v>
      </c>
      <c r="H482" s="38">
        <f t="shared" si="15"/>
        <v>20.81</v>
      </c>
    </row>
    <row r="483" ht="27" spans="1:8">
      <c r="A483" s="36" t="s">
        <v>14712</v>
      </c>
      <c r="B483" s="37" t="s">
        <v>14713</v>
      </c>
      <c r="C483" s="36" t="s">
        <v>14652</v>
      </c>
      <c r="D483" s="36" t="s">
        <v>5079</v>
      </c>
      <c r="F483" t="str">
        <f t="shared" si="14"/>
        <v>5923</v>
      </c>
      <c r="H483" s="38">
        <f t="shared" si="15"/>
        <v>1.83</v>
      </c>
    </row>
    <row r="484" ht="67.5" spans="1:8">
      <c r="A484" s="36" t="s">
        <v>14714</v>
      </c>
      <c r="B484" s="37" t="s">
        <v>14715</v>
      </c>
      <c r="C484" s="36" t="s">
        <v>14652</v>
      </c>
      <c r="D484" s="36" t="s">
        <v>14716</v>
      </c>
      <c r="F484" t="str">
        <f t="shared" si="14"/>
        <v>5930</v>
      </c>
      <c r="H484" s="38">
        <f t="shared" si="15"/>
        <v>41.32</v>
      </c>
    </row>
    <row r="485" ht="40.5" spans="1:8">
      <c r="A485" s="36" t="s">
        <v>14717</v>
      </c>
      <c r="B485" s="37" t="s">
        <v>14718</v>
      </c>
      <c r="C485" s="36" t="s">
        <v>14652</v>
      </c>
      <c r="D485" s="36" t="s">
        <v>14719</v>
      </c>
      <c r="F485" t="str">
        <f t="shared" si="14"/>
        <v>5934</v>
      </c>
      <c r="H485" s="38">
        <f t="shared" si="15"/>
        <v>69.16</v>
      </c>
    </row>
    <row r="486" ht="40.5" spans="1:8">
      <c r="A486" s="36" t="s">
        <v>14720</v>
      </c>
      <c r="B486" s="37" t="s">
        <v>14721</v>
      </c>
      <c r="C486" s="36" t="s">
        <v>14652</v>
      </c>
      <c r="D486" s="36" t="s">
        <v>8520</v>
      </c>
      <c r="F486" t="str">
        <f t="shared" si="14"/>
        <v>5942</v>
      </c>
      <c r="H486" s="38">
        <f t="shared" si="15"/>
        <v>55.57</v>
      </c>
    </row>
    <row r="487" ht="40.5" spans="1:8">
      <c r="A487" s="36" t="s">
        <v>14722</v>
      </c>
      <c r="B487" s="37" t="s">
        <v>14723</v>
      </c>
      <c r="C487" s="36" t="s">
        <v>14652</v>
      </c>
      <c r="D487" s="36" t="s">
        <v>14724</v>
      </c>
      <c r="F487" t="str">
        <f t="shared" si="14"/>
        <v>5946</v>
      </c>
      <c r="H487" s="38">
        <f t="shared" si="15"/>
        <v>67.09</v>
      </c>
    </row>
    <row r="488" ht="27" spans="1:8">
      <c r="A488" s="36" t="s">
        <v>14725</v>
      </c>
      <c r="B488" s="37" t="s">
        <v>14726</v>
      </c>
      <c r="C488" s="36" t="s">
        <v>14652</v>
      </c>
      <c r="D488" s="36" t="s">
        <v>14727</v>
      </c>
      <c r="F488" t="str">
        <f t="shared" si="14"/>
        <v>5952</v>
      </c>
      <c r="H488" s="38">
        <f t="shared" si="15"/>
        <v>17.61</v>
      </c>
    </row>
    <row r="489" ht="40.5" spans="1:8">
      <c r="A489" s="36" t="s">
        <v>14728</v>
      </c>
      <c r="B489" s="37" t="s">
        <v>14729</v>
      </c>
      <c r="C489" s="36" t="s">
        <v>14652</v>
      </c>
      <c r="D489" s="36" t="s">
        <v>4212</v>
      </c>
      <c r="F489" t="str">
        <f t="shared" si="14"/>
        <v>5954</v>
      </c>
      <c r="H489" s="38">
        <f t="shared" si="15"/>
        <v>3.06</v>
      </c>
    </row>
    <row r="490" ht="54" spans="1:8">
      <c r="A490" s="36" t="s">
        <v>14730</v>
      </c>
      <c r="B490" s="37" t="s">
        <v>14731</v>
      </c>
      <c r="C490" s="36" t="s">
        <v>14652</v>
      </c>
      <c r="D490" s="36" t="s">
        <v>14732</v>
      </c>
      <c r="F490" t="str">
        <f t="shared" si="14"/>
        <v>5961</v>
      </c>
      <c r="H490" s="38">
        <f t="shared" si="15"/>
        <v>39.68</v>
      </c>
    </row>
    <row r="491" ht="54" spans="1:8">
      <c r="A491" s="36" t="s">
        <v>14733</v>
      </c>
      <c r="B491" s="37" t="s">
        <v>14734</v>
      </c>
      <c r="C491" s="36" t="s">
        <v>14652</v>
      </c>
      <c r="D491" s="36" t="s">
        <v>9996</v>
      </c>
      <c r="F491" t="str">
        <f t="shared" si="14"/>
        <v>6260</v>
      </c>
      <c r="H491" s="38">
        <f t="shared" si="15"/>
        <v>37.51</v>
      </c>
    </row>
    <row r="492" ht="54" spans="1:8">
      <c r="A492" s="36" t="s">
        <v>14735</v>
      </c>
      <c r="B492" s="37" t="s">
        <v>14736</v>
      </c>
      <c r="C492" s="36" t="s">
        <v>14652</v>
      </c>
      <c r="D492" s="36" t="s">
        <v>14737</v>
      </c>
      <c r="F492" t="str">
        <f t="shared" si="14"/>
        <v>6880</v>
      </c>
      <c r="H492" s="38">
        <f t="shared" si="15"/>
        <v>54.95</v>
      </c>
    </row>
    <row r="493" ht="27" spans="1:8">
      <c r="A493" s="36" t="s">
        <v>14738</v>
      </c>
      <c r="B493" s="37" t="s">
        <v>14739</v>
      </c>
      <c r="C493" s="36" t="s">
        <v>14652</v>
      </c>
      <c r="D493" s="36" t="s">
        <v>14740</v>
      </c>
      <c r="F493" t="str">
        <f t="shared" si="14"/>
        <v>7031</v>
      </c>
      <c r="H493" s="38">
        <f t="shared" si="15"/>
        <v>4.06</v>
      </c>
    </row>
    <row r="494" ht="54" spans="1:8">
      <c r="A494" s="36" t="s">
        <v>14741</v>
      </c>
      <c r="B494" s="37" t="s">
        <v>14742</v>
      </c>
      <c r="C494" s="36" t="s">
        <v>14652</v>
      </c>
      <c r="D494" s="36" t="s">
        <v>10348</v>
      </c>
      <c r="F494" t="str">
        <f t="shared" si="14"/>
        <v>7043</v>
      </c>
      <c r="H494" s="38">
        <f t="shared" si="15"/>
        <v>0.28</v>
      </c>
    </row>
    <row r="495" ht="54" spans="1:8">
      <c r="A495" s="36" t="s">
        <v>14743</v>
      </c>
      <c r="B495" s="37" t="s">
        <v>14744</v>
      </c>
      <c r="C495" s="36" t="s">
        <v>14652</v>
      </c>
      <c r="D495" s="36" t="s">
        <v>14745</v>
      </c>
      <c r="F495" t="str">
        <f t="shared" si="14"/>
        <v>7050</v>
      </c>
      <c r="H495" s="38">
        <f t="shared" si="15"/>
        <v>51.19</v>
      </c>
    </row>
    <row r="496" ht="54" spans="1:8">
      <c r="A496" s="36" t="s">
        <v>14746</v>
      </c>
      <c r="B496" s="37" t="s">
        <v>14747</v>
      </c>
      <c r="C496" s="36" t="s">
        <v>14652</v>
      </c>
      <c r="D496" s="36" t="s">
        <v>14748</v>
      </c>
      <c r="F496" t="str">
        <f t="shared" si="14"/>
        <v>67827</v>
      </c>
      <c r="H496" s="38">
        <f t="shared" si="15"/>
        <v>38.84</v>
      </c>
    </row>
    <row r="497" ht="27" spans="1:8">
      <c r="A497" s="36" t="s">
        <v>14749</v>
      </c>
      <c r="B497" s="37" t="s">
        <v>14750</v>
      </c>
      <c r="C497" s="36" t="s">
        <v>14652</v>
      </c>
      <c r="D497" s="36" t="s">
        <v>4160</v>
      </c>
      <c r="F497" t="str">
        <f t="shared" si="14"/>
        <v>73395</v>
      </c>
      <c r="H497" s="38">
        <f t="shared" si="15"/>
        <v>5.29</v>
      </c>
    </row>
    <row r="498" ht="40.5" spans="1:8">
      <c r="A498" s="36" t="s">
        <v>14751</v>
      </c>
      <c r="B498" s="37" t="s">
        <v>14752</v>
      </c>
      <c r="C498" s="36" t="s">
        <v>14652</v>
      </c>
      <c r="D498" s="36" t="s">
        <v>14753</v>
      </c>
      <c r="F498" t="str">
        <f t="shared" si="14"/>
        <v>83766</v>
      </c>
      <c r="H498" s="38">
        <f t="shared" si="15"/>
        <v>31.43</v>
      </c>
    </row>
    <row r="499" ht="40.5" spans="1:8">
      <c r="A499" s="36" t="s">
        <v>14754</v>
      </c>
      <c r="B499" s="37" t="s">
        <v>14755</v>
      </c>
      <c r="C499" s="36" t="s">
        <v>14652</v>
      </c>
      <c r="D499" s="36" t="s">
        <v>14756</v>
      </c>
      <c r="F499" t="str">
        <f t="shared" si="14"/>
        <v>84013</v>
      </c>
      <c r="H499" s="38">
        <f t="shared" si="15"/>
        <v>63.88</v>
      </c>
    </row>
    <row r="500" ht="40.5" spans="1:8">
      <c r="A500" s="36" t="s">
        <v>14757</v>
      </c>
      <c r="B500" s="37" t="s">
        <v>14758</v>
      </c>
      <c r="C500" s="36" t="s">
        <v>14652</v>
      </c>
      <c r="D500" s="36" t="s">
        <v>4094</v>
      </c>
      <c r="F500" t="str">
        <f t="shared" si="14"/>
        <v>87446</v>
      </c>
      <c r="H500" s="38">
        <f t="shared" si="15"/>
        <v>0.39</v>
      </c>
    </row>
    <row r="501" ht="40.5" spans="1:8">
      <c r="A501" s="36" t="s">
        <v>14759</v>
      </c>
      <c r="B501" s="37" t="s">
        <v>14760</v>
      </c>
      <c r="C501" s="36" t="s">
        <v>14652</v>
      </c>
      <c r="D501" s="36" t="s">
        <v>5360</v>
      </c>
      <c r="F501" t="str">
        <f t="shared" si="14"/>
        <v>88392</v>
      </c>
      <c r="H501" s="38">
        <f t="shared" si="15"/>
        <v>0.77</v>
      </c>
    </row>
    <row r="502" ht="40.5" spans="1:8">
      <c r="A502" s="36" t="s">
        <v>14761</v>
      </c>
      <c r="B502" s="37" t="s">
        <v>14762</v>
      </c>
      <c r="C502" s="36" t="s">
        <v>14652</v>
      </c>
      <c r="D502" s="36" t="s">
        <v>14763</v>
      </c>
      <c r="F502" t="str">
        <f t="shared" si="14"/>
        <v>88398</v>
      </c>
      <c r="H502" s="38">
        <f t="shared" si="15"/>
        <v>0.92</v>
      </c>
    </row>
    <row r="503" ht="40.5" spans="1:8">
      <c r="A503" s="36" t="s">
        <v>14764</v>
      </c>
      <c r="B503" s="37" t="s">
        <v>14765</v>
      </c>
      <c r="C503" s="36" t="s">
        <v>14652</v>
      </c>
      <c r="D503" s="36" t="s">
        <v>5596</v>
      </c>
      <c r="F503" t="str">
        <f t="shared" si="14"/>
        <v>88404</v>
      </c>
      <c r="H503" s="38">
        <f t="shared" si="15"/>
        <v>0.72</v>
      </c>
    </row>
    <row r="504" ht="40.5" spans="1:8">
      <c r="A504" s="36" t="s">
        <v>14766</v>
      </c>
      <c r="B504" s="37" t="s">
        <v>14767</v>
      </c>
      <c r="C504" s="36" t="s">
        <v>14652</v>
      </c>
      <c r="D504" s="36" t="s">
        <v>4475</v>
      </c>
      <c r="F504" t="str">
        <f t="shared" si="14"/>
        <v>88430</v>
      </c>
      <c r="H504" s="38">
        <f t="shared" si="15"/>
        <v>4.81</v>
      </c>
    </row>
    <row r="505" ht="40.5" spans="1:8">
      <c r="A505" s="36" t="s">
        <v>14768</v>
      </c>
      <c r="B505" s="37" t="s">
        <v>14769</v>
      </c>
      <c r="C505" s="36" t="s">
        <v>14652</v>
      </c>
      <c r="D505" s="36" t="s">
        <v>14770</v>
      </c>
      <c r="F505" t="str">
        <f t="shared" si="14"/>
        <v>88438</v>
      </c>
      <c r="H505" s="38">
        <f t="shared" si="15"/>
        <v>6.38</v>
      </c>
    </row>
    <row r="506" ht="40.5" spans="1:8">
      <c r="A506" s="36" t="s">
        <v>14771</v>
      </c>
      <c r="B506" s="37" t="s">
        <v>14772</v>
      </c>
      <c r="C506" s="36" t="s">
        <v>14652</v>
      </c>
      <c r="D506" s="36" t="s">
        <v>14773</v>
      </c>
      <c r="F506" t="str">
        <f t="shared" si="14"/>
        <v>88831</v>
      </c>
      <c r="H506" s="38">
        <f t="shared" si="15"/>
        <v>0.29</v>
      </c>
    </row>
    <row r="507" ht="40.5" spans="1:8">
      <c r="A507" s="36" t="s">
        <v>14774</v>
      </c>
      <c r="B507" s="37" t="s">
        <v>14775</v>
      </c>
      <c r="C507" s="36" t="s">
        <v>14652</v>
      </c>
      <c r="D507" s="36" t="s">
        <v>14776</v>
      </c>
      <c r="F507" t="str">
        <f t="shared" si="14"/>
        <v>88844</v>
      </c>
      <c r="H507" s="38">
        <f t="shared" si="15"/>
        <v>60.31</v>
      </c>
    </row>
    <row r="508" ht="40.5" spans="1:8">
      <c r="A508" s="36" t="s">
        <v>14777</v>
      </c>
      <c r="B508" s="37" t="s">
        <v>14778</v>
      </c>
      <c r="C508" s="36" t="s">
        <v>14652</v>
      </c>
      <c r="D508" s="36" t="s">
        <v>8054</v>
      </c>
      <c r="F508" t="str">
        <f t="shared" si="14"/>
        <v>88908</v>
      </c>
      <c r="H508" s="38">
        <f t="shared" si="15"/>
        <v>69.79</v>
      </c>
    </row>
    <row r="509" ht="54" spans="1:8">
      <c r="A509" s="36" t="s">
        <v>14779</v>
      </c>
      <c r="B509" s="37" t="s">
        <v>14780</v>
      </c>
      <c r="C509" s="36" t="s">
        <v>14652</v>
      </c>
      <c r="D509" s="36" t="s">
        <v>10348</v>
      </c>
      <c r="F509" t="str">
        <f t="shared" si="14"/>
        <v>89022</v>
      </c>
      <c r="H509" s="38">
        <f t="shared" si="15"/>
        <v>0.28</v>
      </c>
    </row>
    <row r="510" ht="27" spans="1:8">
      <c r="A510" s="36" t="s">
        <v>14781</v>
      </c>
      <c r="B510" s="37" t="s">
        <v>14782</v>
      </c>
      <c r="C510" s="36" t="s">
        <v>14652</v>
      </c>
      <c r="D510" s="36" t="s">
        <v>5027</v>
      </c>
      <c r="F510" t="str">
        <f t="shared" si="14"/>
        <v>89027</v>
      </c>
      <c r="H510" s="38">
        <f t="shared" si="15"/>
        <v>3.3</v>
      </c>
    </row>
    <row r="511" ht="40.5" spans="1:8">
      <c r="A511" s="36" t="s">
        <v>14783</v>
      </c>
      <c r="B511" s="37" t="s">
        <v>14784</v>
      </c>
      <c r="C511" s="36" t="s">
        <v>14652</v>
      </c>
      <c r="D511" s="36" t="s">
        <v>14785</v>
      </c>
      <c r="F511" t="str">
        <f t="shared" si="14"/>
        <v>89031</v>
      </c>
      <c r="H511" s="38">
        <f t="shared" si="15"/>
        <v>58.96</v>
      </c>
    </row>
    <row r="512" ht="27" spans="1:8">
      <c r="A512" s="36" t="s">
        <v>14786</v>
      </c>
      <c r="B512" s="37" t="s">
        <v>14787</v>
      </c>
      <c r="C512" s="36" t="s">
        <v>14652</v>
      </c>
      <c r="D512" s="36" t="s">
        <v>14788</v>
      </c>
      <c r="F512" t="str">
        <f t="shared" si="14"/>
        <v>89036</v>
      </c>
      <c r="H512" s="38">
        <f t="shared" si="15"/>
        <v>39.63</v>
      </c>
    </row>
    <row r="513" ht="40.5" spans="1:8">
      <c r="A513" s="36" t="s">
        <v>14789</v>
      </c>
      <c r="B513" s="37" t="s">
        <v>14790</v>
      </c>
      <c r="C513" s="36" t="s">
        <v>14652</v>
      </c>
      <c r="D513" s="36" t="s">
        <v>14791</v>
      </c>
      <c r="F513" t="str">
        <f t="shared" si="14"/>
        <v>89218</v>
      </c>
      <c r="H513" s="38">
        <f t="shared" si="15"/>
        <v>79.01</v>
      </c>
    </row>
    <row r="514" ht="40.5" spans="1:8">
      <c r="A514" s="36" t="s">
        <v>14792</v>
      </c>
      <c r="B514" s="37" t="s">
        <v>14793</v>
      </c>
      <c r="C514" s="36" t="s">
        <v>14652</v>
      </c>
      <c r="D514" s="36" t="s">
        <v>6070</v>
      </c>
      <c r="F514" t="str">
        <f t="shared" si="14"/>
        <v>89226</v>
      </c>
      <c r="H514" s="38">
        <f t="shared" si="15"/>
        <v>1.19</v>
      </c>
    </row>
    <row r="515" ht="40.5" spans="1:8">
      <c r="A515" s="36" t="s">
        <v>14794</v>
      </c>
      <c r="B515" s="37" t="s">
        <v>14795</v>
      </c>
      <c r="C515" s="36" t="s">
        <v>14652</v>
      </c>
      <c r="D515" s="36" t="s">
        <v>14796</v>
      </c>
      <c r="F515" t="str">
        <f t="shared" si="14"/>
        <v>89235</v>
      </c>
      <c r="H515" s="38">
        <f t="shared" si="15"/>
        <v>119.22</v>
      </c>
    </row>
    <row r="516" ht="40.5" spans="1:8">
      <c r="A516" s="36" t="s">
        <v>14797</v>
      </c>
      <c r="B516" s="37" t="s">
        <v>14798</v>
      </c>
      <c r="C516" s="36" t="s">
        <v>14652</v>
      </c>
      <c r="D516" s="36" t="s">
        <v>14799</v>
      </c>
      <c r="F516" t="str">
        <f t="shared" si="14"/>
        <v>89243</v>
      </c>
      <c r="H516" s="38">
        <f t="shared" si="15"/>
        <v>242.22</v>
      </c>
    </row>
    <row r="517" ht="40.5" spans="1:8">
      <c r="A517" s="36" t="s">
        <v>14800</v>
      </c>
      <c r="B517" s="37" t="s">
        <v>14801</v>
      </c>
      <c r="C517" s="36" t="s">
        <v>14652</v>
      </c>
      <c r="D517" s="36" t="s">
        <v>14802</v>
      </c>
      <c r="F517" t="str">
        <f t="shared" ref="F517:F580" si="16">TRIM(A517)</f>
        <v>89251</v>
      </c>
      <c r="H517" s="38">
        <f t="shared" ref="H517:H580" si="17">ROUND(D517*(1+$H$1),2)</f>
        <v>214.03</v>
      </c>
    </row>
    <row r="518" ht="40.5" spans="1:8">
      <c r="A518" s="36" t="s">
        <v>14803</v>
      </c>
      <c r="B518" s="37" t="s">
        <v>14804</v>
      </c>
      <c r="C518" s="36" t="s">
        <v>14652</v>
      </c>
      <c r="D518" s="36" t="s">
        <v>6991</v>
      </c>
      <c r="F518" t="str">
        <f t="shared" si="16"/>
        <v>89258</v>
      </c>
      <c r="H518" s="38">
        <f t="shared" si="17"/>
        <v>83.02</v>
      </c>
    </row>
    <row r="519" ht="54" spans="1:8">
      <c r="A519" s="36" t="s">
        <v>14805</v>
      </c>
      <c r="B519" s="37" t="s">
        <v>14806</v>
      </c>
      <c r="C519" s="36" t="s">
        <v>14652</v>
      </c>
      <c r="D519" s="36" t="s">
        <v>14807</v>
      </c>
      <c r="F519" t="str">
        <f t="shared" si="16"/>
        <v>89273</v>
      </c>
      <c r="H519" s="38">
        <f t="shared" si="17"/>
        <v>68.81</v>
      </c>
    </row>
    <row r="520" ht="40.5" spans="1:8">
      <c r="A520" s="36" t="s">
        <v>14808</v>
      </c>
      <c r="B520" s="37" t="s">
        <v>14809</v>
      </c>
      <c r="C520" s="36" t="s">
        <v>14652</v>
      </c>
      <c r="D520" s="36" t="s">
        <v>4090</v>
      </c>
      <c r="F520" t="str">
        <f t="shared" si="16"/>
        <v>89279</v>
      </c>
      <c r="H520" s="38">
        <f t="shared" si="17"/>
        <v>1.45</v>
      </c>
    </row>
    <row r="521" ht="54" spans="1:8">
      <c r="A521" s="36" t="s">
        <v>14810</v>
      </c>
      <c r="B521" s="37" t="s">
        <v>14811</v>
      </c>
      <c r="C521" s="36" t="s">
        <v>14652</v>
      </c>
      <c r="D521" s="36" t="s">
        <v>13253</v>
      </c>
      <c r="F521" t="str">
        <f t="shared" si="16"/>
        <v>89877</v>
      </c>
      <c r="H521" s="38">
        <f t="shared" si="17"/>
        <v>50.96</v>
      </c>
    </row>
    <row r="522" ht="54" spans="1:8">
      <c r="A522" s="36" t="s">
        <v>14812</v>
      </c>
      <c r="B522" s="37" t="s">
        <v>14813</v>
      </c>
      <c r="C522" s="36" t="s">
        <v>14652</v>
      </c>
      <c r="D522" s="36" t="s">
        <v>13096</v>
      </c>
      <c r="F522" t="str">
        <f t="shared" si="16"/>
        <v>89884</v>
      </c>
      <c r="H522" s="38">
        <f t="shared" si="17"/>
        <v>52.2</v>
      </c>
    </row>
    <row r="523" ht="40.5" spans="1:8">
      <c r="A523" s="36" t="s">
        <v>14814</v>
      </c>
      <c r="B523" s="37" t="s">
        <v>14815</v>
      </c>
      <c r="C523" s="36" t="s">
        <v>14652</v>
      </c>
      <c r="D523" s="36" t="s">
        <v>4094</v>
      </c>
      <c r="F523" t="str">
        <f t="shared" si="16"/>
        <v>90587</v>
      </c>
      <c r="H523" s="38">
        <f t="shared" si="17"/>
        <v>0.39</v>
      </c>
    </row>
    <row r="524" ht="40.5" spans="1:8">
      <c r="A524" s="36" t="s">
        <v>14816</v>
      </c>
      <c r="B524" s="37" t="s">
        <v>14817</v>
      </c>
      <c r="C524" s="36" t="s">
        <v>14652</v>
      </c>
      <c r="D524" s="36" t="s">
        <v>4533</v>
      </c>
      <c r="F524" t="str">
        <f t="shared" si="16"/>
        <v>90626</v>
      </c>
      <c r="H524" s="38">
        <f t="shared" si="17"/>
        <v>2.24</v>
      </c>
    </row>
    <row r="525" ht="40.5" spans="1:8">
      <c r="A525" s="36" t="s">
        <v>14818</v>
      </c>
      <c r="B525" s="37" t="s">
        <v>14819</v>
      </c>
      <c r="C525" s="36" t="s">
        <v>14652</v>
      </c>
      <c r="D525" s="36" t="s">
        <v>14820</v>
      </c>
      <c r="F525" t="str">
        <f t="shared" si="16"/>
        <v>90632</v>
      </c>
      <c r="H525" s="38">
        <f t="shared" si="17"/>
        <v>65.18</v>
      </c>
    </row>
    <row r="526" ht="54" spans="1:8">
      <c r="A526" s="36" t="s">
        <v>14821</v>
      </c>
      <c r="B526" s="37" t="s">
        <v>14822</v>
      </c>
      <c r="C526" s="36" t="s">
        <v>14652</v>
      </c>
      <c r="D526" s="36" t="s">
        <v>7832</v>
      </c>
      <c r="F526" t="str">
        <f t="shared" si="16"/>
        <v>90638</v>
      </c>
      <c r="H526" s="38">
        <f t="shared" si="17"/>
        <v>3.69</v>
      </c>
    </row>
    <row r="527" ht="40.5" spans="1:8">
      <c r="A527" s="36" t="s">
        <v>14823</v>
      </c>
      <c r="B527" s="37" t="s">
        <v>14824</v>
      </c>
      <c r="C527" s="36" t="s">
        <v>14652</v>
      </c>
      <c r="D527" s="36" t="s">
        <v>8189</v>
      </c>
      <c r="F527" t="str">
        <f t="shared" si="16"/>
        <v>90644</v>
      </c>
      <c r="H527" s="38">
        <f t="shared" si="17"/>
        <v>5.53</v>
      </c>
    </row>
    <row r="528" ht="54" spans="1:8">
      <c r="A528" s="36" t="s">
        <v>14825</v>
      </c>
      <c r="B528" s="37" t="s">
        <v>14826</v>
      </c>
      <c r="C528" s="36" t="s">
        <v>14652</v>
      </c>
      <c r="D528" s="36" t="s">
        <v>4511</v>
      </c>
      <c r="F528" t="str">
        <f t="shared" si="16"/>
        <v>90651</v>
      </c>
      <c r="H528" s="38">
        <f t="shared" si="17"/>
        <v>0.78</v>
      </c>
    </row>
    <row r="529" ht="27" spans="1:8">
      <c r="A529" s="36" t="s">
        <v>14827</v>
      </c>
      <c r="B529" s="37" t="s">
        <v>14828</v>
      </c>
      <c r="C529" s="36" t="s">
        <v>14652</v>
      </c>
      <c r="D529" s="36" t="s">
        <v>6974</v>
      </c>
      <c r="F529" t="str">
        <f t="shared" si="16"/>
        <v>90657</v>
      </c>
      <c r="H529" s="38">
        <f t="shared" si="17"/>
        <v>3.59</v>
      </c>
    </row>
    <row r="530" ht="27" spans="1:8">
      <c r="A530" s="36" t="s">
        <v>14829</v>
      </c>
      <c r="B530" s="37" t="s">
        <v>14830</v>
      </c>
      <c r="C530" s="36" t="s">
        <v>14652</v>
      </c>
      <c r="D530" s="36" t="s">
        <v>5412</v>
      </c>
      <c r="F530" t="str">
        <f t="shared" si="16"/>
        <v>90663</v>
      </c>
      <c r="H530" s="38">
        <f t="shared" si="17"/>
        <v>3.86</v>
      </c>
    </row>
    <row r="531" ht="54" spans="1:8">
      <c r="A531" s="36" t="s">
        <v>14831</v>
      </c>
      <c r="B531" s="37" t="s">
        <v>14832</v>
      </c>
      <c r="C531" s="36" t="s">
        <v>14652</v>
      </c>
      <c r="D531" s="36" t="s">
        <v>14051</v>
      </c>
      <c r="F531" t="str">
        <f t="shared" si="16"/>
        <v>90669</v>
      </c>
      <c r="H531" s="38">
        <f t="shared" si="17"/>
        <v>4.8</v>
      </c>
    </row>
    <row r="532" ht="67.5" spans="1:8">
      <c r="A532" s="36" t="s">
        <v>14833</v>
      </c>
      <c r="B532" s="37" t="s">
        <v>14834</v>
      </c>
      <c r="C532" s="36" t="s">
        <v>14652</v>
      </c>
      <c r="D532" s="36" t="s">
        <v>14835</v>
      </c>
      <c r="F532" t="str">
        <f t="shared" si="16"/>
        <v>90675</v>
      </c>
      <c r="H532" s="38">
        <f t="shared" si="17"/>
        <v>202.44</v>
      </c>
    </row>
    <row r="533" ht="67.5" spans="1:8">
      <c r="A533" s="36" t="s">
        <v>14836</v>
      </c>
      <c r="B533" s="37" t="s">
        <v>14837</v>
      </c>
      <c r="C533" s="36" t="s">
        <v>14652</v>
      </c>
      <c r="D533" s="36" t="s">
        <v>14838</v>
      </c>
      <c r="F533" t="str">
        <f t="shared" si="16"/>
        <v>90681</v>
      </c>
      <c r="H533" s="38">
        <f t="shared" si="17"/>
        <v>118.8</v>
      </c>
    </row>
    <row r="534" ht="40.5" spans="1:8">
      <c r="A534" s="36" t="s">
        <v>14839</v>
      </c>
      <c r="B534" s="37" t="s">
        <v>14840</v>
      </c>
      <c r="C534" s="36" t="s">
        <v>14652</v>
      </c>
      <c r="D534" s="36" t="s">
        <v>14841</v>
      </c>
      <c r="F534" t="str">
        <f t="shared" si="16"/>
        <v>90687</v>
      </c>
      <c r="H534" s="38">
        <f t="shared" si="17"/>
        <v>63.27</v>
      </c>
    </row>
    <row r="535" ht="40.5" spans="1:8">
      <c r="A535" s="36" t="s">
        <v>14842</v>
      </c>
      <c r="B535" s="37" t="s">
        <v>14843</v>
      </c>
      <c r="C535" s="36" t="s">
        <v>14652</v>
      </c>
      <c r="D535" s="36" t="s">
        <v>14844</v>
      </c>
      <c r="F535" t="str">
        <f t="shared" si="16"/>
        <v>90693</v>
      </c>
      <c r="H535" s="38">
        <f t="shared" si="17"/>
        <v>41.42</v>
      </c>
    </row>
    <row r="536" ht="40.5" spans="1:8">
      <c r="A536" s="36" t="s">
        <v>14845</v>
      </c>
      <c r="B536" s="37" t="s">
        <v>14846</v>
      </c>
      <c r="C536" s="36" t="s">
        <v>14652</v>
      </c>
      <c r="D536" s="36" t="s">
        <v>6976</v>
      </c>
      <c r="F536" t="str">
        <f t="shared" si="16"/>
        <v>90965</v>
      </c>
      <c r="H536" s="38">
        <f t="shared" si="17"/>
        <v>4.09</v>
      </c>
    </row>
    <row r="537" ht="40.5" spans="1:8">
      <c r="A537" s="36" t="s">
        <v>14847</v>
      </c>
      <c r="B537" s="37" t="s">
        <v>14848</v>
      </c>
      <c r="C537" s="36" t="s">
        <v>14652</v>
      </c>
      <c r="D537" s="36" t="s">
        <v>14849</v>
      </c>
      <c r="F537" t="str">
        <f t="shared" si="16"/>
        <v>90973</v>
      </c>
      <c r="H537" s="38">
        <f t="shared" si="17"/>
        <v>4.1</v>
      </c>
    </row>
    <row r="538" ht="40.5" spans="1:8">
      <c r="A538" s="36" t="s">
        <v>14850</v>
      </c>
      <c r="B538" s="37" t="s">
        <v>14851</v>
      </c>
      <c r="C538" s="36" t="s">
        <v>14652</v>
      </c>
      <c r="D538" s="36" t="s">
        <v>5372</v>
      </c>
      <c r="F538" t="str">
        <f t="shared" si="16"/>
        <v>90982</v>
      </c>
      <c r="H538" s="38">
        <f t="shared" si="17"/>
        <v>10.44</v>
      </c>
    </row>
    <row r="539" ht="40.5" spans="1:8">
      <c r="A539" s="36" t="s">
        <v>14852</v>
      </c>
      <c r="B539" s="37" t="s">
        <v>14853</v>
      </c>
      <c r="C539" s="36" t="s">
        <v>14652</v>
      </c>
      <c r="D539" s="36" t="s">
        <v>5659</v>
      </c>
      <c r="F539" t="str">
        <f t="shared" si="16"/>
        <v>91001</v>
      </c>
      <c r="H539" s="38">
        <f t="shared" si="17"/>
        <v>4.87</v>
      </c>
    </row>
    <row r="540" ht="54" spans="1:8">
      <c r="A540" s="36" t="s">
        <v>14854</v>
      </c>
      <c r="B540" s="37" t="s">
        <v>14855</v>
      </c>
      <c r="C540" s="36" t="s">
        <v>14652</v>
      </c>
      <c r="D540" s="36" t="s">
        <v>14856</v>
      </c>
      <c r="F540" t="str">
        <f t="shared" si="16"/>
        <v>91032</v>
      </c>
      <c r="H540" s="38">
        <f t="shared" si="17"/>
        <v>39.5</v>
      </c>
    </row>
    <row r="541" ht="40.5" spans="1:8">
      <c r="A541" s="36" t="s">
        <v>14857</v>
      </c>
      <c r="B541" s="37" t="s">
        <v>14858</v>
      </c>
      <c r="C541" s="36" t="s">
        <v>14652</v>
      </c>
      <c r="D541" s="36" t="s">
        <v>4638</v>
      </c>
      <c r="F541" t="str">
        <f t="shared" si="16"/>
        <v>91278</v>
      </c>
      <c r="H541" s="38">
        <f t="shared" si="17"/>
        <v>0.68</v>
      </c>
    </row>
    <row r="542" ht="54" spans="1:8">
      <c r="A542" s="36" t="s">
        <v>14859</v>
      </c>
      <c r="B542" s="37" t="s">
        <v>14860</v>
      </c>
      <c r="C542" s="36" t="s">
        <v>14652</v>
      </c>
      <c r="D542" s="36" t="s">
        <v>5596</v>
      </c>
      <c r="F542" t="str">
        <f t="shared" si="16"/>
        <v>91285</v>
      </c>
      <c r="H542" s="38">
        <f t="shared" si="17"/>
        <v>0.72</v>
      </c>
    </row>
    <row r="543" ht="67.5" spans="1:8">
      <c r="A543" s="36" t="s">
        <v>14861</v>
      </c>
      <c r="B543" s="37" t="s">
        <v>14862</v>
      </c>
      <c r="C543" s="36" t="s">
        <v>14652</v>
      </c>
      <c r="D543" s="36" t="s">
        <v>14863</v>
      </c>
      <c r="F543" t="str">
        <f t="shared" si="16"/>
        <v>91387</v>
      </c>
      <c r="H543" s="38">
        <f t="shared" si="17"/>
        <v>41.88</v>
      </c>
    </row>
    <row r="544" ht="67.5" spans="1:8">
      <c r="A544" s="36" t="s">
        <v>14864</v>
      </c>
      <c r="B544" s="37" t="s">
        <v>14865</v>
      </c>
      <c r="C544" s="36" t="s">
        <v>14652</v>
      </c>
      <c r="D544" s="36" t="s">
        <v>14866</v>
      </c>
      <c r="F544" t="str">
        <f t="shared" si="16"/>
        <v>91395</v>
      </c>
      <c r="H544" s="38">
        <f t="shared" si="17"/>
        <v>36.79</v>
      </c>
    </row>
    <row r="545" ht="67.5" spans="1:8">
      <c r="A545" s="36" t="s">
        <v>14867</v>
      </c>
      <c r="B545" s="37" t="s">
        <v>14868</v>
      </c>
      <c r="C545" s="36" t="s">
        <v>14652</v>
      </c>
      <c r="D545" s="36" t="s">
        <v>8069</v>
      </c>
      <c r="F545" t="str">
        <f t="shared" si="16"/>
        <v>91486</v>
      </c>
      <c r="H545" s="38">
        <f t="shared" si="17"/>
        <v>43.13</v>
      </c>
    </row>
    <row r="546" ht="40.5" spans="1:8">
      <c r="A546" s="36" t="s">
        <v>14869</v>
      </c>
      <c r="B546" s="37" t="s">
        <v>14870</v>
      </c>
      <c r="C546" s="36" t="s">
        <v>14652</v>
      </c>
      <c r="D546" s="36" t="s">
        <v>4659</v>
      </c>
      <c r="F546" t="str">
        <f t="shared" si="16"/>
        <v>91534</v>
      </c>
      <c r="H546" s="38">
        <f t="shared" si="17"/>
        <v>27.96</v>
      </c>
    </row>
    <row r="547" ht="67.5" spans="1:8">
      <c r="A547" s="36" t="s">
        <v>14871</v>
      </c>
      <c r="B547" s="37" t="s">
        <v>14872</v>
      </c>
      <c r="C547" s="36" t="s">
        <v>14652</v>
      </c>
      <c r="D547" s="36" t="s">
        <v>14873</v>
      </c>
      <c r="F547" t="str">
        <f t="shared" si="16"/>
        <v>91635</v>
      </c>
      <c r="H547" s="38">
        <f t="shared" si="17"/>
        <v>40.09</v>
      </c>
    </row>
    <row r="548" ht="67.5" spans="1:8">
      <c r="A548" s="36" t="s">
        <v>14874</v>
      </c>
      <c r="B548" s="37" t="s">
        <v>14875</v>
      </c>
      <c r="C548" s="36" t="s">
        <v>14652</v>
      </c>
      <c r="D548" s="36" t="s">
        <v>9731</v>
      </c>
      <c r="F548" t="str">
        <f t="shared" si="16"/>
        <v>91646</v>
      </c>
      <c r="H548" s="38">
        <f t="shared" si="17"/>
        <v>63.55</v>
      </c>
    </row>
    <row r="549" ht="40.5" spans="1:8">
      <c r="A549" s="36" t="s">
        <v>14876</v>
      </c>
      <c r="B549" s="37" t="s">
        <v>14877</v>
      </c>
      <c r="C549" s="36" t="s">
        <v>14652</v>
      </c>
      <c r="D549" s="36" t="s">
        <v>14878</v>
      </c>
      <c r="F549" t="str">
        <f t="shared" si="16"/>
        <v>91693</v>
      </c>
      <c r="H549" s="38">
        <f t="shared" si="17"/>
        <v>27.02</v>
      </c>
    </row>
    <row r="550" ht="40.5" spans="1:8">
      <c r="A550" s="36" t="s">
        <v>14879</v>
      </c>
      <c r="B550" s="37" t="s">
        <v>14880</v>
      </c>
      <c r="C550" s="36" t="s">
        <v>14652</v>
      </c>
      <c r="D550" s="36" t="s">
        <v>9816</v>
      </c>
      <c r="F550" t="str">
        <f t="shared" si="16"/>
        <v>92044</v>
      </c>
      <c r="H550" s="38">
        <f t="shared" si="17"/>
        <v>5.5</v>
      </c>
    </row>
    <row r="551" ht="67.5" spans="1:8">
      <c r="A551" s="36" t="s">
        <v>14881</v>
      </c>
      <c r="B551" s="37" t="s">
        <v>14882</v>
      </c>
      <c r="C551" s="36" t="s">
        <v>14652</v>
      </c>
      <c r="D551" s="36" t="s">
        <v>14883</v>
      </c>
      <c r="F551" t="str">
        <f t="shared" si="16"/>
        <v>92107</v>
      </c>
      <c r="H551" s="38">
        <f t="shared" si="17"/>
        <v>43.66</v>
      </c>
    </row>
    <row r="552" ht="40.5" spans="1:8">
      <c r="A552" s="36" t="s">
        <v>14884</v>
      </c>
      <c r="B552" s="37" t="s">
        <v>14885</v>
      </c>
      <c r="C552" s="36" t="s">
        <v>14652</v>
      </c>
      <c r="D552" s="36" t="s">
        <v>5763</v>
      </c>
      <c r="F552" t="str">
        <f t="shared" si="16"/>
        <v>92113</v>
      </c>
      <c r="H552" s="38">
        <f t="shared" si="17"/>
        <v>0.85</v>
      </c>
    </row>
    <row r="553" ht="27" spans="1:8">
      <c r="A553" s="36" t="s">
        <v>14886</v>
      </c>
      <c r="B553" s="37" t="s">
        <v>14887</v>
      </c>
      <c r="C553" s="36" t="s">
        <v>14652</v>
      </c>
      <c r="D553" s="36" t="s">
        <v>5208</v>
      </c>
      <c r="F553" t="str">
        <f t="shared" si="16"/>
        <v>92119</v>
      </c>
      <c r="H553" s="38">
        <f t="shared" si="17"/>
        <v>0.09</v>
      </c>
    </row>
    <row r="554" ht="27" spans="1:8">
      <c r="A554" s="36" t="s">
        <v>14888</v>
      </c>
      <c r="B554" s="37" t="s">
        <v>14889</v>
      </c>
      <c r="C554" s="36" t="s">
        <v>14652</v>
      </c>
      <c r="D554" s="36" t="s">
        <v>14890</v>
      </c>
      <c r="F554" t="str">
        <f t="shared" si="16"/>
        <v>92139</v>
      </c>
      <c r="H554" s="38">
        <f t="shared" si="17"/>
        <v>34.67</v>
      </c>
    </row>
    <row r="555" ht="40.5" spans="1:8">
      <c r="A555" s="36" t="s">
        <v>14891</v>
      </c>
      <c r="B555" s="37" t="s">
        <v>14892</v>
      </c>
      <c r="C555" s="36" t="s">
        <v>14652</v>
      </c>
      <c r="D555" s="36" t="s">
        <v>14893</v>
      </c>
      <c r="F555" t="str">
        <f t="shared" si="16"/>
        <v>92146</v>
      </c>
      <c r="H555" s="38">
        <f t="shared" si="17"/>
        <v>25.99</v>
      </c>
    </row>
    <row r="556" ht="67.5" spans="1:8">
      <c r="A556" s="36" t="s">
        <v>14894</v>
      </c>
      <c r="B556" s="37" t="s">
        <v>14895</v>
      </c>
      <c r="C556" s="36" t="s">
        <v>14652</v>
      </c>
      <c r="D556" s="36" t="s">
        <v>14896</v>
      </c>
      <c r="F556" t="str">
        <f t="shared" si="16"/>
        <v>92243</v>
      </c>
      <c r="H556" s="38">
        <f t="shared" si="17"/>
        <v>54.25</v>
      </c>
    </row>
    <row r="557" ht="40.5" spans="1:8">
      <c r="A557" s="36" t="s">
        <v>14897</v>
      </c>
      <c r="B557" s="37" t="s">
        <v>14898</v>
      </c>
      <c r="C557" s="36" t="s">
        <v>14652</v>
      </c>
      <c r="D557" s="36" t="s">
        <v>14899</v>
      </c>
      <c r="F557" t="str">
        <f t="shared" si="16"/>
        <v>92717</v>
      </c>
      <c r="H557" s="38">
        <f t="shared" si="17"/>
        <v>0.27</v>
      </c>
    </row>
    <row r="558" ht="40.5" spans="1:8">
      <c r="A558" s="36" t="s">
        <v>14900</v>
      </c>
      <c r="B558" s="37" t="s">
        <v>14901</v>
      </c>
      <c r="C558" s="36" t="s">
        <v>14652</v>
      </c>
      <c r="D558" s="36" t="s">
        <v>14902</v>
      </c>
      <c r="F558" t="str">
        <f t="shared" si="16"/>
        <v>92961</v>
      </c>
      <c r="H558" s="38">
        <f t="shared" si="17"/>
        <v>5.76</v>
      </c>
    </row>
    <row r="559" ht="27" spans="1:8">
      <c r="A559" s="36" t="s">
        <v>14903</v>
      </c>
      <c r="B559" s="37" t="s">
        <v>14904</v>
      </c>
      <c r="C559" s="36" t="s">
        <v>14652</v>
      </c>
      <c r="D559" s="36" t="s">
        <v>14905</v>
      </c>
      <c r="F559" t="str">
        <f t="shared" si="16"/>
        <v>92967</v>
      </c>
      <c r="H559" s="38">
        <f t="shared" si="17"/>
        <v>17.66</v>
      </c>
    </row>
    <row r="560" ht="67.5" spans="1:8">
      <c r="A560" s="36" t="s">
        <v>14906</v>
      </c>
      <c r="B560" s="37" t="s">
        <v>14907</v>
      </c>
      <c r="C560" s="36" t="s">
        <v>14652</v>
      </c>
      <c r="D560" s="36" t="s">
        <v>14908</v>
      </c>
      <c r="F560" t="str">
        <f t="shared" si="16"/>
        <v>93225</v>
      </c>
      <c r="H560" s="38">
        <f t="shared" si="17"/>
        <v>299.87</v>
      </c>
    </row>
    <row r="561" ht="40.5" spans="1:8">
      <c r="A561" s="36" t="s">
        <v>14909</v>
      </c>
      <c r="B561" s="37" t="s">
        <v>14910</v>
      </c>
      <c r="C561" s="36" t="s">
        <v>14652</v>
      </c>
      <c r="D561" s="36" t="s">
        <v>10778</v>
      </c>
      <c r="F561" t="str">
        <f t="shared" si="16"/>
        <v>93234</v>
      </c>
      <c r="H561" s="38">
        <f t="shared" si="17"/>
        <v>0.35</v>
      </c>
    </row>
    <row r="562" ht="54" spans="1:8">
      <c r="A562" s="36" t="s">
        <v>14911</v>
      </c>
      <c r="B562" s="37" t="s">
        <v>14912</v>
      </c>
      <c r="C562" s="36" t="s">
        <v>14652</v>
      </c>
      <c r="D562" s="36" t="s">
        <v>11820</v>
      </c>
      <c r="F562" t="str">
        <f t="shared" si="16"/>
        <v>93244</v>
      </c>
      <c r="H562" s="38">
        <f t="shared" si="17"/>
        <v>43.83</v>
      </c>
    </row>
    <row r="563" ht="27" spans="1:8">
      <c r="A563" s="36" t="s">
        <v>14913</v>
      </c>
      <c r="B563" s="37" t="s">
        <v>14914</v>
      </c>
      <c r="C563" s="36" t="s">
        <v>14652</v>
      </c>
      <c r="D563" s="36" t="s">
        <v>14915</v>
      </c>
      <c r="F563" t="str">
        <f t="shared" si="16"/>
        <v>93274</v>
      </c>
      <c r="H563" s="38">
        <f t="shared" si="17"/>
        <v>60.05</v>
      </c>
    </row>
    <row r="564" ht="40.5" spans="1:8">
      <c r="A564" s="36" t="s">
        <v>14916</v>
      </c>
      <c r="B564" s="37" t="s">
        <v>14917</v>
      </c>
      <c r="C564" s="36" t="s">
        <v>14652</v>
      </c>
      <c r="D564" s="36" t="s">
        <v>14918</v>
      </c>
      <c r="F564" t="str">
        <f t="shared" si="16"/>
        <v>93282</v>
      </c>
      <c r="H564" s="38">
        <f t="shared" si="17"/>
        <v>23.81</v>
      </c>
    </row>
    <row r="565" ht="40.5" spans="1:8">
      <c r="A565" s="36" t="s">
        <v>14919</v>
      </c>
      <c r="B565" s="37" t="s">
        <v>14920</v>
      </c>
      <c r="C565" s="36" t="s">
        <v>14652</v>
      </c>
      <c r="D565" s="36" t="s">
        <v>14921</v>
      </c>
      <c r="F565" t="str">
        <f t="shared" si="16"/>
        <v>93288</v>
      </c>
      <c r="H565" s="38">
        <f t="shared" si="17"/>
        <v>108.06</v>
      </c>
    </row>
    <row r="566" ht="67.5" spans="1:8">
      <c r="A566" s="36" t="s">
        <v>14922</v>
      </c>
      <c r="B566" s="37" t="s">
        <v>14923</v>
      </c>
      <c r="C566" s="36" t="s">
        <v>14652</v>
      </c>
      <c r="D566" s="36" t="s">
        <v>14873</v>
      </c>
      <c r="F566" t="str">
        <f t="shared" si="16"/>
        <v>93403</v>
      </c>
      <c r="H566" s="38">
        <f t="shared" si="17"/>
        <v>40.09</v>
      </c>
    </row>
    <row r="567" ht="81" spans="1:8">
      <c r="A567" s="36" t="s">
        <v>14924</v>
      </c>
      <c r="B567" s="37" t="s">
        <v>14925</v>
      </c>
      <c r="C567" s="36" t="s">
        <v>14652</v>
      </c>
      <c r="D567" s="36" t="s">
        <v>14926</v>
      </c>
      <c r="F567" t="str">
        <f t="shared" si="16"/>
        <v>93409</v>
      </c>
      <c r="H567" s="38">
        <f t="shared" si="17"/>
        <v>36.67</v>
      </c>
    </row>
    <row r="568" ht="40.5" spans="1:8">
      <c r="A568" s="36" t="s">
        <v>14927</v>
      </c>
      <c r="B568" s="37" t="s">
        <v>14928</v>
      </c>
      <c r="C568" s="36" t="s">
        <v>14652</v>
      </c>
      <c r="D568" s="36" t="s">
        <v>4096</v>
      </c>
      <c r="F568" t="str">
        <f t="shared" si="16"/>
        <v>93416</v>
      </c>
      <c r="H568" s="38">
        <f t="shared" si="17"/>
        <v>0.25</v>
      </c>
    </row>
    <row r="569" ht="27" spans="1:8">
      <c r="A569" s="36" t="s">
        <v>14929</v>
      </c>
      <c r="B569" s="37" t="s">
        <v>14930</v>
      </c>
      <c r="C569" s="36" t="s">
        <v>14652</v>
      </c>
      <c r="D569" s="36" t="s">
        <v>14931</v>
      </c>
      <c r="F569" t="str">
        <f t="shared" si="16"/>
        <v>93422</v>
      </c>
      <c r="H569" s="38">
        <f t="shared" si="17"/>
        <v>3.33</v>
      </c>
    </row>
    <row r="570" ht="27" spans="1:8">
      <c r="A570" s="36" t="s">
        <v>14932</v>
      </c>
      <c r="B570" s="37" t="s">
        <v>14933</v>
      </c>
      <c r="C570" s="36" t="s">
        <v>14652</v>
      </c>
      <c r="D570" s="36" t="s">
        <v>11631</v>
      </c>
      <c r="F570" t="str">
        <f t="shared" si="16"/>
        <v>93428</v>
      </c>
      <c r="H570" s="38">
        <f t="shared" si="17"/>
        <v>4.71</v>
      </c>
    </row>
    <row r="571" ht="40.5" spans="1:8">
      <c r="A571" s="36" t="s">
        <v>14934</v>
      </c>
      <c r="B571" s="37" t="s">
        <v>14935</v>
      </c>
      <c r="C571" s="36" t="s">
        <v>14652</v>
      </c>
      <c r="D571" s="36" t="s">
        <v>14936</v>
      </c>
      <c r="F571" t="str">
        <f t="shared" si="16"/>
        <v>93434</v>
      </c>
      <c r="H571" s="38">
        <f t="shared" si="17"/>
        <v>202.07</v>
      </c>
    </row>
    <row r="572" ht="40.5" spans="1:8">
      <c r="A572" s="36" t="s">
        <v>14937</v>
      </c>
      <c r="B572" s="37" t="s">
        <v>14938</v>
      </c>
      <c r="C572" s="36" t="s">
        <v>14652</v>
      </c>
      <c r="D572" s="36" t="s">
        <v>14939</v>
      </c>
      <c r="F572" t="str">
        <f t="shared" si="16"/>
        <v>93440</v>
      </c>
      <c r="H572" s="38">
        <f t="shared" si="17"/>
        <v>98.85</v>
      </c>
    </row>
    <row r="573" ht="27" spans="1:8">
      <c r="A573" s="36" t="s">
        <v>14940</v>
      </c>
      <c r="B573" s="37" t="s">
        <v>14941</v>
      </c>
      <c r="C573" s="36" t="s">
        <v>14652</v>
      </c>
      <c r="D573" s="36" t="s">
        <v>12290</v>
      </c>
      <c r="F573" t="str">
        <f t="shared" si="16"/>
        <v>95122</v>
      </c>
      <c r="H573" s="38">
        <f t="shared" si="17"/>
        <v>149.1</v>
      </c>
    </row>
    <row r="574" ht="27" spans="1:8">
      <c r="A574" s="36" t="s">
        <v>14942</v>
      </c>
      <c r="B574" s="37" t="s">
        <v>14943</v>
      </c>
      <c r="C574" s="36" t="s">
        <v>14652</v>
      </c>
      <c r="D574" s="36" t="s">
        <v>14944</v>
      </c>
      <c r="F574" t="str">
        <f t="shared" si="16"/>
        <v>95128</v>
      </c>
      <c r="H574" s="38">
        <f t="shared" si="17"/>
        <v>43.41</v>
      </c>
    </row>
    <row r="575" ht="27" spans="1:8">
      <c r="A575" s="36" t="s">
        <v>14945</v>
      </c>
      <c r="B575" s="37" t="s">
        <v>14946</v>
      </c>
      <c r="C575" s="36" t="s">
        <v>14652</v>
      </c>
      <c r="D575" s="36" t="s">
        <v>14947</v>
      </c>
      <c r="F575" t="str">
        <f t="shared" si="16"/>
        <v>95140</v>
      </c>
      <c r="H575" s="38">
        <f t="shared" si="17"/>
        <v>0.04</v>
      </c>
    </row>
    <row r="576" ht="27" spans="1:8">
      <c r="A576" s="36" t="s">
        <v>14948</v>
      </c>
      <c r="B576" s="37" t="s">
        <v>14949</v>
      </c>
      <c r="C576" s="36" t="s">
        <v>14652</v>
      </c>
      <c r="D576" s="36" t="s">
        <v>14950</v>
      </c>
      <c r="F576" t="str">
        <f t="shared" si="16"/>
        <v>95213</v>
      </c>
      <c r="H576" s="38">
        <f t="shared" si="17"/>
        <v>64.54</v>
      </c>
    </row>
    <row r="577" ht="27" spans="1:8">
      <c r="A577" s="36" t="s">
        <v>14951</v>
      </c>
      <c r="B577" s="37" t="s">
        <v>14952</v>
      </c>
      <c r="C577" s="36" t="s">
        <v>14652</v>
      </c>
      <c r="D577" s="36" t="s">
        <v>6254</v>
      </c>
      <c r="F577" t="str">
        <f t="shared" si="16"/>
        <v>95219</v>
      </c>
      <c r="H577" s="38">
        <f t="shared" si="17"/>
        <v>24.53</v>
      </c>
    </row>
    <row r="578" ht="27" spans="1:8">
      <c r="A578" s="36" t="s">
        <v>14953</v>
      </c>
      <c r="B578" s="37" t="s">
        <v>14954</v>
      </c>
      <c r="C578" s="36" t="s">
        <v>14652</v>
      </c>
      <c r="D578" s="36" t="s">
        <v>11961</v>
      </c>
      <c r="F578" t="str">
        <f t="shared" si="16"/>
        <v>95259</v>
      </c>
      <c r="H578" s="38">
        <f t="shared" si="17"/>
        <v>17.42</v>
      </c>
    </row>
    <row r="579" ht="40.5" spans="1:8">
      <c r="A579" s="36" t="s">
        <v>14955</v>
      </c>
      <c r="B579" s="37" t="s">
        <v>14956</v>
      </c>
      <c r="C579" s="36" t="s">
        <v>14652</v>
      </c>
      <c r="D579" s="36" t="s">
        <v>4032</v>
      </c>
      <c r="F579" t="str">
        <f t="shared" si="16"/>
        <v>95265</v>
      </c>
      <c r="H579" s="38">
        <f t="shared" si="17"/>
        <v>0.91</v>
      </c>
    </row>
    <row r="580" ht="40.5" spans="1:8">
      <c r="A580" s="36" t="s">
        <v>14957</v>
      </c>
      <c r="B580" s="37" t="s">
        <v>14958</v>
      </c>
      <c r="C580" s="36" t="s">
        <v>14652</v>
      </c>
      <c r="D580" s="36" t="s">
        <v>12477</v>
      </c>
      <c r="F580" t="str">
        <f t="shared" si="16"/>
        <v>95271</v>
      </c>
      <c r="H580" s="38">
        <f t="shared" si="17"/>
        <v>0.62</v>
      </c>
    </row>
    <row r="581" ht="40.5" spans="1:8">
      <c r="A581" s="36" t="s">
        <v>14959</v>
      </c>
      <c r="B581" s="37" t="s">
        <v>14960</v>
      </c>
      <c r="C581" s="36" t="s">
        <v>14652</v>
      </c>
      <c r="D581" s="36" t="s">
        <v>12477</v>
      </c>
      <c r="F581" t="str">
        <f t="shared" ref="F581:F644" si="18">TRIM(A581)</f>
        <v>95277</v>
      </c>
      <c r="H581" s="38">
        <f t="shared" ref="H581:H644" si="19">ROUND(D581*(1+$H$1),2)</f>
        <v>0.62</v>
      </c>
    </row>
    <row r="582" ht="40.5" spans="1:8">
      <c r="A582" s="36" t="s">
        <v>14961</v>
      </c>
      <c r="B582" s="37" t="s">
        <v>14962</v>
      </c>
      <c r="C582" s="36" t="s">
        <v>14652</v>
      </c>
      <c r="D582" s="36" t="s">
        <v>4697</v>
      </c>
      <c r="F582" t="str">
        <f t="shared" si="18"/>
        <v>95283</v>
      </c>
      <c r="H582" s="38">
        <f t="shared" si="19"/>
        <v>0.67</v>
      </c>
    </row>
    <row r="583" ht="54" spans="1:8">
      <c r="A583" s="36" t="s">
        <v>14963</v>
      </c>
      <c r="B583" s="37" t="s">
        <v>14964</v>
      </c>
      <c r="C583" s="36" t="s">
        <v>14652</v>
      </c>
      <c r="D583" s="36" t="s">
        <v>6268</v>
      </c>
      <c r="F583" t="str">
        <f t="shared" si="18"/>
        <v>95621</v>
      </c>
      <c r="H583" s="38">
        <f t="shared" si="19"/>
        <v>17.14</v>
      </c>
    </row>
    <row r="584" ht="40.5" spans="1:8">
      <c r="A584" s="36" t="s">
        <v>14965</v>
      </c>
      <c r="B584" s="37" t="s">
        <v>14966</v>
      </c>
      <c r="C584" s="36" t="s">
        <v>14652</v>
      </c>
      <c r="D584" s="36" t="s">
        <v>14967</v>
      </c>
      <c r="F584" t="str">
        <f t="shared" si="18"/>
        <v>95632</v>
      </c>
      <c r="H584" s="38">
        <f t="shared" si="19"/>
        <v>53.52</v>
      </c>
    </row>
    <row r="585" ht="40.5" spans="1:8">
      <c r="A585" s="36" t="s">
        <v>14968</v>
      </c>
      <c r="B585" s="37" t="s">
        <v>14969</v>
      </c>
      <c r="C585" s="36" t="s">
        <v>14652</v>
      </c>
      <c r="D585" s="36" t="s">
        <v>6294</v>
      </c>
      <c r="F585" t="str">
        <f t="shared" si="18"/>
        <v>95703</v>
      </c>
      <c r="H585" s="38">
        <f t="shared" si="19"/>
        <v>31.93</v>
      </c>
    </row>
    <row r="586" ht="40.5" spans="1:8">
      <c r="A586" s="36" t="s">
        <v>14970</v>
      </c>
      <c r="B586" s="37" t="s">
        <v>14971</v>
      </c>
      <c r="C586" s="36" t="s">
        <v>14652</v>
      </c>
      <c r="D586" s="36" t="s">
        <v>11028</v>
      </c>
      <c r="F586" t="str">
        <f t="shared" si="18"/>
        <v>95709</v>
      </c>
      <c r="H586" s="38">
        <f t="shared" si="19"/>
        <v>63.59</v>
      </c>
    </row>
    <row r="587" ht="54" spans="1:8">
      <c r="A587" s="36" t="s">
        <v>14972</v>
      </c>
      <c r="B587" s="37" t="s">
        <v>14973</v>
      </c>
      <c r="C587" s="36" t="s">
        <v>14652</v>
      </c>
      <c r="D587" s="36" t="s">
        <v>14974</v>
      </c>
      <c r="F587" t="str">
        <f t="shared" si="18"/>
        <v>95715</v>
      </c>
      <c r="H587" s="38">
        <f t="shared" si="19"/>
        <v>72.04</v>
      </c>
    </row>
    <row r="588" ht="67.5" spans="1:8">
      <c r="A588" s="36" t="s">
        <v>14975</v>
      </c>
      <c r="B588" s="37" t="s">
        <v>14976</v>
      </c>
      <c r="C588" s="36" t="s">
        <v>14652</v>
      </c>
      <c r="D588" s="36" t="s">
        <v>14977</v>
      </c>
      <c r="F588" t="str">
        <f t="shared" si="18"/>
        <v>95721</v>
      </c>
      <c r="H588" s="38">
        <f t="shared" si="19"/>
        <v>70.4</v>
      </c>
    </row>
    <row r="589" ht="40.5" spans="1:8">
      <c r="A589" s="36" t="s">
        <v>14978</v>
      </c>
      <c r="B589" s="37" t="s">
        <v>14979</v>
      </c>
      <c r="C589" s="36" t="s">
        <v>14652</v>
      </c>
      <c r="D589" s="36" t="s">
        <v>5241</v>
      </c>
      <c r="F589" t="str">
        <f t="shared" si="18"/>
        <v>95873</v>
      </c>
      <c r="H589" s="38">
        <f t="shared" si="19"/>
        <v>7.54</v>
      </c>
    </row>
    <row r="590" ht="40.5" spans="1:8">
      <c r="A590" s="36" t="s">
        <v>14980</v>
      </c>
      <c r="B590" s="37" t="s">
        <v>14981</v>
      </c>
      <c r="C590" s="36" t="s">
        <v>14652</v>
      </c>
      <c r="D590" s="36" t="s">
        <v>14982</v>
      </c>
      <c r="F590" t="str">
        <f t="shared" si="18"/>
        <v>96014</v>
      </c>
      <c r="H590" s="38">
        <f t="shared" si="19"/>
        <v>45.81</v>
      </c>
    </row>
    <row r="591" ht="40.5" spans="1:8">
      <c r="A591" s="36" t="s">
        <v>14983</v>
      </c>
      <c r="B591" s="37" t="s">
        <v>14984</v>
      </c>
      <c r="C591" s="36" t="s">
        <v>14652</v>
      </c>
      <c r="D591" s="36" t="s">
        <v>14985</v>
      </c>
      <c r="F591" t="str">
        <f t="shared" si="18"/>
        <v>96021</v>
      </c>
      <c r="H591" s="38">
        <f t="shared" si="19"/>
        <v>45.66</v>
      </c>
    </row>
    <row r="592" ht="40.5" spans="1:8">
      <c r="A592" s="36" t="s">
        <v>14986</v>
      </c>
      <c r="B592" s="37" t="s">
        <v>14987</v>
      </c>
      <c r="C592" s="36" t="s">
        <v>14652</v>
      </c>
      <c r="D592" s="36" t="s">
        <v>14988</v>
      </c>
      <c r="F592" t="str">
        <f t="shared" si="18"/>
        <v>96029</v>
      </c>
      <c r="H592" s="38">
        <f t="shared" si="19"/>
        <v>42.04</v>
      </c>
    </row>
    <row r="593" ht="40.5" spans="1:8">
      <c r="A593" s="36" t="s">
        <v>14989</v>
      </c>
      <c r="B593" s="37" t="s">
        <v>14990</v>
      </c>
      <c r="C593" s="36" t="s">
        <v>14652</v>
      </c>
      <c r="D593" s="36" t="s">
        <v>10737</v>
      </c>
      <c r="F593" t="str">
        <f t="shared" si="18"/>
        <v>96036</v>
      </c>
      <c r="H593" s="38">
        <f t="shared" si="19"/>
        <v>45.48</v>
      </c>
    </row>
    <row r="594" ht="40.5" spans="1:8">
      <c r="A594" s="36" t="s">
        <v>14991</v>
      </c>
      <c r="B594" s="37" t="s">
        <v>14992</v>
      </c>
      <c r="C594" s="36" t="s">
        <v>14652</v>
      </c>
      <c r="D594" s="36" t="s">
        <v>9374</v>
      </c>
      <c r="F594" t="str">
        <f t="shared" si="18"/>
        <v>96155</v>
      </c>
      <c r="H594" s="38">
        <f t="shared" si="19"/>
        <v>42.19</v>
      </c>
    </row>
    <row r="595" ht="40.5" spans="1:8">
      <c r="A595" s="36" t="s">
        <v>14993</v>
      </c>
      <c r="B595" s="37" t="s">
        <v>14994</v>
      </c>
      <c r="C595" s="36" t="s">
        <v>14652</v>
      </c>
      <c r="D595" s="36" t="s">
        <v>10699</v>
      </c>
      <c r="F595" t="str">
        <f t="shared" si="18"/>
        <v>96156</v>
      </c>
      <c r="H595" s="38">
        <f t="shared" si="19"/>
        <v>45.07</v>
      </c>
    </row>
    <row r="596" ht="40.5" spans="1:8">
      <c r="A596" s="36" t="s">
        <v>14995</v>
      </c>
      <c r="B596" s="37" t="s">
        <v>14996</v>
      </c>
      <c r="C596" s="36" t="s">
        <v>14652</v>
      </c>
      <c r="D596" s="36" t="s">
        <v>14997</v>
      </c>
      <c r="F596" t="str">
        <f t="shared" si="18"/>
        <v>96159</v>
      </c>
      <c r="H596" s="38">
        <f t="shared" si="19"/>
        <v>56.47</v>
      </c>
    </row>
    <row r="597" ht="40.5" spans="1:8">
      <c r="A597" s="36" t="s">
        <v>14998</v>
      </c>
      <c r="B597" s="37" t="s">
        <v>14999</v>
      </c>
      <c r="C597" s="36" t="s">
        <v>14652</v>
      </c>
      <c r="D597" s="36" t="s">
        <v>15000</v>
      </c>
      <c r="F597" t="str">
        <f t="shared" si="18"/>
        <v>96246</v>
      </c>
      <c r="H597" s="38">
        <f t="shared" si="19"/>
        <v>45.76</v>
      </c>
    </row>
    <row r="598" ht="40.5" spans="1:8">
      <c r="A598" s="36" t="s">
        <v>15001</v>
      </c>
      <c r="B598" s="37" t="s">
        <v>15002</v>
      </c>
      <c r="C598" s="36" t="s">
        <v>14652</v>
      </c>
      <c r="D598" s="36" t="s">
        <v>15003</v>
      </c>
      <c r="F598" t="str">
        <f t="shared" si="18"/>
        <v>96302</v>
      </c>
      <c r="H598" s="38">
        <f t="shared" si="19"/>
        <v>84.16</v>
      </c>
    </row>
    <row r="599" ht="54" spans="1:8">
      <c r="A599" s="36" t="s">
        <v>15004</v>
      </c>
      <c r="B599" s="37" t="s">
        <v>15005</v>
      </c>
      <c r="C599" s="36" t="s">
        <v>14652</v>
      </c>
      <c r="D599" s="36" t="s">
        <v>4036</v>
      </c>
      <c r="F599" t="str">
        <f t="shared" si="18"/>
        <v>96308</v>
      </c>
      <c r="H599" s="38">
        <f t="shared" si="19"/>
        <v>0.14</v>
      </c>
    </row>
    <row r="600" ht="54" spans="1:8">
      <c r="A600" s="36" t="s">
        <v>15006</v>
      </c>
      <c r="B600" s="37" t="s">
        <v>15007</v>
      </c>
      <c r="C600" s="36" t="s">
        <v>14652</v>
      </c>
      <c r="D600" s="36" t="s">
        <v>15008</v>
      </c>
      <c r="F600" t="str">
        <f t="shared" si="18"/>
        <v>96464</v>
      </c>
      <c r="H600" s="38">
        <f t="shared" si="19"/>
        <v>56.98</v>
      </c>
    </row>
    <row r="601" ht="54" spans="1:8">
      <c r="A601" s="36" t="s">
        <v>15009</v>
      </c>
      <c r="B601" s="37" t="s">
        <v>15010</v>
      </c>
      <c r="C601" s="36" t="s">
        <v>1388</v>
      </c>
      <c r="D601" s="36" t="s">
        <v>7384</v>
      </c>
      <c r="F601" t="str">
        <f t="shared" si="18"/>
        <v>5089</v>
      </c>
      <c r="H601" s="38">
        <f t="shared" si="19"/>
        <v>21.89</v>
      </c>
    </row>
    <row r="602" ht="40.5" spans="1:8">
      <c r="A602" s="36" t="s">
        <v>15011</v>
      </c>
      <c r="B602" s="37" t="s">
        <v>15012</v>
      </c>
      <c r="C602" s="36" t="s">
        <v>1388</v>
      </c>
      <c r="D602" s="36" t="s">
        <v>15013</v>
      </c>
      <c r="F602" t="str">
        <f t="shared" si="18"/>
        <v>5627</v>
      </c>
      <c r="H602" s="38">
        <f t="shared" si="19"/>
        <v>29.76</v>
      </c>
    </row>
    <row r="603" ht="40.5" spans="1:8">
      <c r="A603" s="36" t="s">
        <v>15014</v>
      </c>
      <c r="B603" s="37" t="s">
        <v>15015</v>
      </c>
      <c r="C603" s="36" t="s">
        <v>1388</v>
      </c>
      <c r="D603" s="36" t="s">
        <v>15016</v>
      </c>
      <c r="F603" t="str">
        <f t="shared" si="18"/>
        <v>5628</v>
      </c>
      <c r="H603" s="38">
        <f t="shared" si="19"/>
        <v>7.64</v>
      </c>
    </row>
    <row r="604" ht="40.5" spans="1:8">
      <c r="A604" s="36" t="s">
        <v>15017</v>
      </c>
      <c r="B604" s="37" t="s">
        <v>15018</v>
      </c>
      <c r="C604" s="36" t="s">
        <v>1388</v>
      </c>
      <c r="D604" s="36" t="s">
        <v>15019</v>
      </c>
      <c r="F604" t="str">
        <f t="shared" si="18"/>
        <v>5629</v>
      </c>
      <c r="H604" s="38">
        <f t="shared" si="19"/>
        <v>37.2</v>
      </c>
    </row>
    <row r="605" ht="40.5" spans="1:8">
      <c r="A605" s="36" t="s">
        <v>15020</v>
      </c>
      <c r="B605" s="37" t="s">
        <v>15021</v>
      </c>
      <c r="C605" s="36" t="s">
        <v>1388</v>
      </c>
      <c r="D605" s="36" t="s">
        <v>15022</v>
      </c>
      <c r="F605" t="str">
        <f t="shared" si="18"/>
        <v>5630</v>
      </c>
      <c r="H605" s="38">
        <f t="shared" si="19"/>
        <v>66.21</v>
      </c>
    </row>
    <row r="606" ht="40.5" spans="1:8">
      <c r="A606" s="36" t="s">
        <v>15023</v>
      </c>
      <c r="B606" s="37" t="s">
        <v>15024</v>
      </c>
      <c r="C606" s="36" t="s">
        <v>1388</v>
      </c>
      <c r="D606" s="36" t="s">
        <v>4435</v>
      </c>
      <c r="F606" t="str">
        <f t="shared" si="18"/>
        <v>5658</v>
      </c>
      <c r="H606" s="38">
        <f t="shared" si="19"/>
        <v>1.28</v>
      </c>
    </row>
    <row r="607" ht="67.5" spans="1:8">
      <c r="A607" s="36" t="s">
        <v>15025</v>
      </c>
      <c r="B607" s="37" t="s">
        <v>15026</v>
      </c>
      <c r="C607" s="36" t="s">
        <v>1388</v>
      </c>
      <c r="D607" s="36" t="s">
        <v>11604</v>
      </c>
      <c r="F607" t="str">
        <f t="shared" si="18"/>
        <v>5664</v>
      </c>
      <c r="H607" s="38">
        <f t="shared" si="19"/>
        <v>20.42</v>
      </c>
    </row>
    <row r="608" ht="67.5" spans="1:8">
      <c r="A608" s="36" t="s">
        <v>15027</v>
      </c>
      <c r="B608" s="37" t="s">
        <v>15028</v>
      </c>
      <c r="C608" s="36" t="s">
        <v>1388</v>
      </c>
      <c r="D608" s="36" t="s">
        <v>11963</v>
      </c>
      <c r="F608" t="str">
        <f t="shared" si="18"/>
        <v>5667</v>
      </c>
      <c r="H608" s="38">
        <f t="shared" si="19"/>
        <v>18.16</v>
      </c>
    </row>
    <row r="609" ht="67.5" spans="1:8">
      <c r="A609" s="36" t="s">
        <v>15029</v>
      </c>
      <c r="B609" s="37" t="s">
        <v>15030</v>
      </c>
      <c r="C609" s="36" t="s">
        <v>1388</v>
      </c>
      <c r="D609" s="36" t="s">
        <v>15031</v>
      </c>
      <c r="F609" t="str">
        <f t="shared" si="18"/>
        <v>5668</v>
      </c>
      <c r="H609" s="38">
        <f t="shared" si="19"/>
        <v>50.66</v>
      </c>
    </row>
    <row r="610" ht="54" spans="1:8">
      <c r="A610" s="36" t="s">
        <v>15032</v>
      </c>
      <c r="B610" s="37" t="s">
        <v>15033</v>
      </c>
      <c r="C610" s="36" t="s">
        <v>1388</v>
      </c>
      <c r="D610" s="36" t="s">
        <v>9209</v>
      </c>
      <c r="F610" t="str">
        <f t="shared" si="18"/>
        <v>5674</v>
      </c>
      <c r="H610" s="38">
        <f t="shared" si="19"/>
        <v>21.05</v>
      </c>
    </row>
    <row r="611" ht="54" spans="1:8">
      <c r="A611" s="36" t="s">
        <v>15034</v>
      </c>
      <c r="B611" s="37" t="s">
        <v>15035</v>
      </c>
      <c r="C611" s="36" t="s">
        <v>1388</v>
      </c>
      <c r="D611" s="36" t="s">
        <v>10780</v>
      </c>
      <c r="F611" t="str">
        <f t="shared" si="18"/>
        <v>5692</v>
      </c>
      <c r="H611" s="38">
        <f t="shared" si="19"/>
        <v>0.2</v>
      </c>
    </row>
    <row r="612" ht="54" spans="1:8">
      <c r="A612" s="36" t="s">
        <v>15036</v>
      </c>
      <c r="B612" s="37" t="s">
        <v>15037</v>
      </c>
      <c r="C612" s="36" t="s">
        <v>1388</v>
      </c>
      <c r="D612" s="36" t="s">
        <v>15038</v>
      </c>
      <c r="F612" t="str">
        <f t="shared" si="18"/>
        <v>5693</v>
      </c>
      <c r="H612" s="38">
        <f t="shared" si="19"/>
        <v>4.36</v>
      </c>
    </row>
    <row r="613" ht="54" spans="1:8">
      <c r="A613" s="36" t="s">
        <v>15039</v>
      </c>
      <c r="B613" s="37" t="s">
        <v>15040</v>
      </c>
      <c r="C613" s="36" t="s">
        <v>1388</v>
      </c>
      <c r="D613" s="36" t="s">
        <v>15041</v>
      </c>
      <c r="F613" t="str">
        <f t="shared" si="18"/>
        <v>5695</v>
      </c>
      <c r="H613" s="38">
        <f t="shared" si="19"/>
        <v>23.56</v>
      </c>
    </row>
    <row r="614" ht="40.5" spans="1:8">
      <c r="A614" s="36" t="s">
        <v>15042</v>
      </c>
      <c r="B614" s="37" t="s">
        <v>15043</v>
      </c>
      <c r="C614" s="36" t="s">
        <v>1388</v>
      </c>
      <c r="D614" s="36" t="s">
        <v>8902</v>
      </c>
      <c r="F614" t="str">
        <f t="shared" si="18"/>
        <v>5703</v>
      </c>
      <c r="H614" s="38">
        <f t="shared" si="19"/>
        <v>14.14</v>
      </c>
    </row>
    <row r="615" ht="67.5" spans="1:8">
      <c r="A615" s="36" t="s">
        <v>15044</v>
      </c>
      <c r="B615" s="37" t="s">
        <v>15045</v>
      </c>
      <c r="C615" s="36" t="s">
        <v>1388</v>
      </c>
      <c r="D615" s="36" t="s">
        <v>15046</v>
      </c>
      <c r="F615" t="str">
        <f t="shared" si="18"/>
        <v>5705</v>
      </c>
      <c r="H615" s="38">
        <f t="shared" si="19"/>
        <v>14.78</v>
      </c>
    </row>
    <row r="616" ht="27" spans="1:8">
      <c r="A616" s="36" t="s">
        <v>15047</v>
      </c>
      <c r="B616" s="37" t="s">
        <v>15048</v>
      </c>
      <c r="C616" s="36" t="s">
        <v>1388</v>
      </c>
      <c r="D616" s="36" t="s">
        <v>15049</v>
      </c>
      <c r="F616" t="str">
        <f t="shared" si="18"/>
        <v>5707</v>
      </c>
      <c r="H616" s="38">
        <f t="shared" si="19"/>
        <v>52.53</v>
      </c>
    </row>
    <row r="617" ht="40.5" spans="1:8">
      <c r="A617" s="36" t="s">
        <v>15050</v>
      </c>
      <c r="B617" s="37" t="s">
        <v>15051</v>
      </c>
      <c r="C617" s="36" t="s">
        <v>1388</v>
      </c>
      <c r="D617" s="36" t="s">
        <v>15052</v>
      </c>
      <c r="F617" t="str">
        <f t="shared" si="18"/>
        <v>5710</v>
      </c>
      <c r="H617" s="38">
        <f t="shared" si="19"/>
        <v>81.62</v>
      </c>
    </row>
    <row r="618" ht="54" spans="1:8">
      <c r="A618" s="36" t="s">
        <v>15053</v>
      </c>
      <c r="B618" s="37" t="s">
        <v>15054</v>
      </c>
      <c r="C618" s="36" t="s">
        <v>1388</v>
      </c>
      <c r="D618" s="36" t="s">
        <v>15055</v>
      </c>
      <c r="F618" t="str">
        <f t="shared" si="18"/>
        <v>5711</v>
      </c>
      <c r="H618" s="38">
        <f t="shared" si="19"/>
        <v>62.61</v>
      </c>
    </row>
    <row r="619" ht="27" spans="1:8">
      <c r="A619" s="36" t="s">
        <v>15056</v>
      </c>
      <c r="B619" s="37" t="s">
        <v>15057</v>
      </c>
      <c r="C619" s="36" t="s">
        <v>1388</v>
      </c>
      <c r="D619" s="36" t="s">
        <v>6558</v>
      </c>
      <c r="F619" t="str">
        <f t="shared" si="18"/>
        <v>5714</v>
      </c>
      <c r="H619" s="38">
        <f t="shared" si="19"/>
        <v>8.59</v>
      </c>
    </row>
    <row r="620" ht="40.5" spans="1:8">
      <c r="A620" s="36" t="s">
        <v>15058</v>
      </c>
      <c r="B620" s="37" t="s">
        <v>15059</v>
      </c>
      <c r="C620" s="36" t="s">
        <v>1388</v>
      </c>
      <c r="D620" s="36" t="s">
        <v>15060</v>
      </c>
      <c r="F620" t="str">
        <f t="shared" si="18"/>
        <v>5715</v>
      </c>
      <c r="H620" s="38">
        <f t="shared" si="19"/>
        <v>50</v>
      </c>
    </row>
    <row r="621" ht="40.5" spans="1:8">
      <c r="A621" s="36" t="s">
        <v>15061</v>
      </c>
      <c r="B621" s="37" t="s">
        <v>15062</v>
      </c>
      <c r="C621" s="36" t="s">
        <v>1388</v>
      </c>
      <c r="D621" s="36" t="s">
        <v>15063</v>
      </c>
      <c r="F621" t="str">
        <f t="shared" si="18"/>
        <v>5718</v>
      </c>
      <c r="H621" s="38">
        <f t="shared" si="19"/>
        <v>101.38</v>
      </c>
    </row>
    <row r="622" ht="40.5" spans="1:8">
      <c r="A622" s="36" t="s">
        <v>15064</v>
      </c>
      <c r="B622" s="37" t="s">
        <v>15065</v>
      </c>
      <c r="C622" s="36" t="s">
        <v>1388</v>
      </c>
      <c r="D622" s="36" t="s">
        <v>15066</v>
      </c>
      <c r="F622" t="str">
        <f t="shared" si="18"/>
        <v>5721</v>
      </c>
      <c r="H622" s="38">
        <f t="shared" si="19"/>
        <v>89.44</v>
      </c>
    </row>
    <row r="623" ht="40.5" spans="1:8">
      <c r="A623" s="36" t="s">
        <v>15067</v>
      </c>
      <c r="B623" s="37" t="s">
        <v>15068</v>
      </c>
      <c r="C623" s="36" t="s">
        <v>1388</v>
      </c>
      <c r="D623" s="36" t="s">
        <v>15069</v>
      </c>
      <c r="F623" t="str">
        <f t="shared" si="18"/>
        <v>5722</v>
      </c>
      <c r="H623" s="38">
        <f t="shared" si="19"/>
        <v>206.94</v>
      </c>
    </row>
    <row r="624" ht="40.5" spans="1:8">
      <c r="A624" s="36" t="s">
        <v>15070</v>
      </c>
      <c r="B624" s="37" t="s">
        <v>15071</v>
      </c>
      <c r="C624" s="36" t="s">
        <v>1388</v>
      </c>
      <c r="D624" s="36" t="s">
        <v>11477</v>
      </c>
      <c r="F624" t="str">
        <f t="shared" si="18"/>
        <v>5724</v>
      </c>
      <c r="H624" s="38">
        <f t="shared" si="19"/>
        <v>36.61</v>
      </c>
    </row>
    <row r="625" ht="54" spans="1:8">
      <c r="A625" s="36" t="s">
        <v>15072</v>
      </c>
      <c r="B625" s="37" t="s">
        <v>15073</v>
      </c>
      <c r="C625" s="36" t="s">
        <v>1388</v>
      </c>
      <c r="D625" s="36" t="s">
        <v>10283</v>
      </c>
      <c r="F625" t="str">
        <f t="shared" si="18"/>
        <v>5727</v>
      </c>
      <c r="H625" s="38">
        <f t="shared" si="19"/>
        <v>6.35</v>
      </c>
    </row>
    <row r="626" ht="40.5" spans="1:8">
      <c r="A626" s="36" t="s">
        <v>15074</v>
      </c>
      <c r="B626" s="37" t="s">
        <v>15075</v>
      </c>
      <c r="C626" s="36" t="s">
        <v>1388</v>
      </c>
      <c r="D626" s="36" t="s">
        <v>15076</v>
      </c>
      <c r="F626" t="str">
        <f t="shared" si="18"/>
        <v>5729</v>
      </c>
      <c r="H626" s="38">
        <f t="shared" si="19"/>
        <v>25.85</v>
      </c>
    </row>
    <row r="627" ht="54" spans="1:8">
      <c r="A627" s="36" t="s">
        <v>15077</v>
      </c>
      <c r="B627" s="37" t="s">
        <v>15078</v>
      </c>
      <c r="C627" s="36" t="s">
        <v>1388</v>
      </c>
      <c r="D627" s="36" t="s">
        <v>13446</v>
      </c>
      <c r="F627" t="str">
        <f t="shared" si="18"/>
        <v>5730</v>
      </c>
      <c r="H627" s="38">
        <f t="shared" si="19"/>
        <v>34.59</v>
      </c>
    </row>
    <row r="628" ht="67.5" spans="1:8">
      <c r="A628" s="36" t="s">
        <v>15079</v>
      </c>
      <c r="B628" s="37" t="s">
        <v>15080</v>
      </c>
      <c r="C628" s="36" t="s">
        <v>1388</v>
      </c>
      <c r="D628" s="36" t="s">
        <v>10170</v>
      </c>
      <c r="F628" t="str">
        <f t="shared" si="18"/>
        <v>5735</v>
      </c>
      <c r="H628" s="38">
        <f t="shared" si="19"/>
        <v>19.7</v>
      </c>
    </row>
    <row r="629" ht="67.5" spans="1:8">
      <c r="A629" s="36" t="s">
        <v>15081</v>
      </c>
      <c r="B629" s="37" t="s">
        <v>15082</v>
      </c>
      <c r="C629" s="36" t="s">
        <v>1388</v>
      </c>
      <c r="D629" s="36" t="s">
        <v>15083</v>
      </c>
      <c r="F629" t="str">
        <f t="shared" si="18"/>
        <v>5736</v>
      </c>
      <c r="H629" s="38">
        <f t="shared" si="19"/>
        <v>46.48</v>
      </c>
    </row>
    <row r="630" ht="54" spans="1:8">
      <c r="A630" s="36" t="s">
        <v>15084</v>
      </c>
      <c r="B630" s="37" t="s">
        <v>15085</v>
      </c>
      <c r="C630" s="36" t="s">
        <v>1388</v>
      </c>
      <c r="D630" s="36" t="s">
        <v>9802</v>
      </c>
      <c r="F630" t="str">
        <f t="shared" si="18"/>
        <v>5738</v>
      </c>
      <c r="H630" s="38">
        <f t="shared" si="19"/>
        <v>22.99</v>
      </c>
    </row>
    <row r="631" ht="54" spans="1:8">
      <c r="A631" s="36" t="s">
        <v>15086</v>
      </c>
      <c r="B631" s="37" t="s">
        <v>15087</v>
      </c>
      <c r="C631" s="36" t="s">
        <v>1388</v>
      </c>
      <c r="D631" s="36" t="s">
        <v>10671</v>
      </c>
      <c r="F631" t="str">
        <f t="shared" si="18"/>
        <v>5739</v>
      </c>
      <c r="H631" s="38">
        <f t="shared" si="19"/>
        <v>28.77</v>
      </c>
    </row>
    <row r="632" ht="54" spans="1:8">
      <c r="A632" s="36" t="s">
        <v>15088</v>
      </c>
      <c r="B632" s="37" t="s">
        <v>15089</v>
      </c>
      <c r="C632" s="36" t="s">
        <v>1388</v>
      </c>
      <c r="D632" s="36" t="s">
        <v>12067</v>
      </c>
      <c r="F632" t="str">
        <f t="shared" si="18"/>
        <v>5741</v>
      </c>
      <c r="H632" s="38">
        <f t="shared" si="19"/>
        <v>30.33</v>
      </c>
    </row>
    <row r="633" ht="54" spans="1:8">
      <c r="A633" s="36" t="s">
        <v>15090</v>
      </c>
      <c r="B633" s="37" t="s">
        <v>15091</v>
      </c>
      <c r="C633" s="36" t="s">
        <v>1388</v>
      </c>
      <c r="D633" s="36" t="s">
        <v>15092</v>
      </c>
      <c r="F633" t="str">
        <f t="shared" si="18"/>
        <v>5742</v>
      </c>
      <c r="H633" s="38">
        <f t="shared" si="19"/>
        <v>19.4</v>
      </c>
    </row>
    <row r="634" ht="54" spans="1:8">
      <c r="A634" s="36" t="s">
        <v>15093</v>
      </c>
      <c r="B634" s="37" t="s">
        <v>15094</v>
      </c>
      <c r="C634" s="36" t="s">
        <v>1388</v>
      </c>
      <c r="D634" s="36" t="s">
        <v>15095</v>
      </c>
      <c r="F634" t="str">
        <f t="shared" si="18"/>
        <v>5747</v>
      </c>
      <c r="H634" s="38">
        <f t="shared" si="19"/>
        <v>111.2</v>
      </c>
    </row>
    <row r="635" ht="54" spans="1:8">
      <c r="A635" s="36" t="s">
        <v>15096</v>
      </c>
      <c r="B635" s="37" t="s">
        <v>15097</v>
      </c>
      <c r="C635" s="36" t="s">
        <v>1388</v>
      </c>
      <c r="D635" s="36" t="s">
        <v>8779</v>
      </c>
      <c r="F635" t="str">
        <f t="shared" si="18"/>
        <v>5751</v>
      </c>
      <c r="H635" s="38">
        <f t="shared" si="19"/>
        <v>16.6</v>
      </c>
    </row>
    <row r="636" ht="54" spans="1:8">
      <c r="A636" s="36" t="s">
        <v>15098</v>
      </c>
      <c r="B636" s="37" t="s">
        <v>15099</v>
      </c>
      <c r="C636" s="36" t="s">
        <v>1388</v>
      </c>
      <c r="D636" s="36" t="s">
        <v>9618</v>
      </c>
      <c r="F636" t="str">
        <f t="shared" si="18"/>
        <v>5754</v>
      </c>
      <c r="H636" s="38">
        <f t="shared" si="19"/>
        <v>13.98</v>
      </c>
    </row>
    <row r="637" ht="67.5" spans="1:8">
      <c r="A637" s="36" t="s">
        <v>15100</v>
      </c>
      <c r="B637" s="37" t="s">
        <v>15101</v>
      </c>
      <c r="C637" s="36" t="s">
        <v>1388</v>
      </c>
      <c r="D637" s="36" t="s">
        <v>15102</v>
      </c>
      <c r="F637" t="str">
        <f t="shared" si="18"/>
        <v>5763</v>
      </c>
      <c r="H637" s="38">
        <f t="shared" si="19"/>
        <v>23.84</v>
      </c>
    </row>
    <row r="638" ht="40.5" spans="1:8">
      <c r="A638" s="36" t="s">
        <v>15103</v>
      </c>
      <c r="B638" s="37" t="s">
        <v>15104</v>
      </c>
      <c r="C638" s="36" t="s">
        <v>1388</v>
      </c>
      <c r="D638" s="36" t="s">
        <v>4687</v>
      </c>
      <c r="F638" t="str">
        <f t="shared" si="18"/>
        <v>5765</v>
      </c>
      <c r="H638" s="38">
        <f t="shared" si="19"/>
        <v>2.14</v>
      </c>
    </row>
    <row r="639" ht="40.5" spans="1:8">
      <c r="A639" s="36" t="s">
        <v>15105</v>
      </c>
      <c r="B639" s="37" t="s">
        <v>15106</v>
      </c>
      <c r="C639" s="36" t="s">
        <v>1388</v>
      </c>
      <c r="D639" s="36" t="s">
        <v>4689</v>
      </c>
      <c r="F639" t="str">
        <f t="shared" si="18"/>
        <v>5766</v>
      </c>
      <c r="H639" s="38">
        <f t="shared" si="19"/>
        <v>2.75</v>
      </c>
    </row>
    <row r="640" ht="40.5" spans="1:8">
      <c r="A640" s="36" t="s">
        <v>15107</v>
      </c>
      <c r="B640" s="37" t="s">
        <v>15108</v>
      </c>
      <c r="C640" s="36" t="s">
        <v>1388</v>
      </c>
      <c r="D640" s="36" t="s">
        <v>8915</v>
      </c>
      <c r="F640" t="str">
        <f t="shared" si="18"/>
        <v>5779</v>
      </c>
      <c r="H640" s="38">
        <f t="shared" si="19"/>
        <v>45.34</v>
      </c>
    </row>
    <row r="641" ht="54" spans="1:8">
      <c r="A641" s="36" t="s">
        <v>15109</v>
      </c>
      <c r="B641" s="37" t="s">
        <v>15110</v>
      </c>
      <c r="C641" s="36" t="s">
        <v>1388</v>
      </c>
      <c r="D641" s="36" t="s">
        <v>15111</v>
      </c>
      <c r="F641" t="str">
        <f t="shared" si="18"/>
        <v>5787</v>
      </c>
      <c r="H641" s="38">
        <f t="shared" si="19"/>
        <v>117.45</v>
      </c>
    </row>
    <row r="642" ht="40.5" spans="1:8">
      <c r="A642" s="36" t="s">
        <v>15112</v>
      </c>
      <c r="B642" s="37" t="s">
        <v>15113</v>
      </c>
      <c r="C642" s="36" t="s">
        <v>1388</v>
      </c>
      <c r="D642" s="36" t="s">
        <v>9893</v>
      </c>
      <c r="F642" t="str">
        <f t="shared" si="18"/>
        <v>5797</v>
      </c>
      <c r="H642" s="38">
        <f t="shared" si="19"/>
        <v>3.04</v>
      </c>
    </row>
    <row r="643" ht="54" spans="1:8">
      <c r="A643" s="36" t="s">
        <v>15114</v>
      </c>
      <c r="B643" s="37" t="s">
        <v>15115</v>
      </c>
      <c r="C643" s="36" t="s">
        <v>1388</v>
      </c>
      <c r="D643" s="36" t="s">
        <v>8159</v>
      </c>
      <c r="F643" t="str">
        <f t="shared" si="18"/>
        <v>5800</v>
      </c>
      <c r="H643" s="38">
        <f t="shared" si="19"/>
        <v>0.24</v>
      </c>
    </row>
    <row r="644" ht="27" spans="1:8">
      <c r="A644" s="36" t="s">
        <v>15116</v>
      </c>
      <c r="B644" s="37" t="s">
        <v>15117</v>
      </c>
      <c r="C644" s="36" t="s">
        <v>1388</v>
      </c>
      <c r="D644" s="36" t="s">
        <v>5680</v>
      </c>
      <c r="F644" t="str">
        <f t="shared" si="18"/>
        <v>7032</v>
      </c>
      <c r="H644" s="38">
        <f t="shared" si="19"/>
        <v>2.91</v>
      </c>
    </row>
    <row r="645" ht="27" spans="1:8">
      <c r="A645" s="36" t="s">
        <v>15118</v>
      </c>
      <c r="B645" s="37" t="s">
        <v>15119</v>
      </c>
      <c r="C645" s="36" t="s">
        <v>1388</v>
      </c>
      <c r="D645" s="36" t="s">
        <v>9932</v>
      </c>
      <c r="F645" t="str">
        <f t="shared" ref="F645:F708" si="20">TRIM(A645)</f>
        <v>7033</v>
      </c>
      <c r="H645" s="38">
        <f t="shared" ref="H645:H708" si="21">ROUND(D645*(1+$H$1),2)</f>
        <v>1.15</v>
      </c>
    </row>
    <row r="646" ht="27" spans="1:8">
      <c r="A646" s="36" t="s">
        <v>15120</v>
      </c>
      <c r="B646" s="37" t="s">
        <v>15121</v>
      </c>
      <c r="C646" s="36" t="s">
        <v>1388</v>
      </c>
      <c r="D646" s="36" t="s">
        <v>7669</v>
      </c>
      <c r="F646" t="str">
        <f t="shared" si="20"/>
        <v>7034</v>
      </c>
      <c r="H646" s="38">
        <f t="shared" si="21"/>
        <v>5.45</v>
      </c>
    </row>
    <row r="647" ht="40.5" spans="1:8">
      <c r="A647" s="36" t="s">
        <v>15122</v>
      </c>
      <c r="B647" s="37" t="s">
        <v>15123</v>
      </c>
      <c r="C647" s="36" t="s">
        <v>1388</v>
      </c>
      <c r="D647" s="36" t="s">
        <v>15124</v>
      </c>
      <c r="F647" t="str">
        <f t="shared" si="20"/>
        <v>7035</v>
      </c>
      <c r="H647" s="38">
        <f t="shared" si="21"/>
        <v>190.32</v>
      </c>
    </row>
    <row r="648" ht="54" spans="1:8">
      <c r="A648" s="36" t="s">
        <v>15125</v>
      </c>
      <c r="B648" s="37" t="s">
        <v>15126</v>
      </c>
      <c r="C648" s="36" t="s">
        <v>1388</v>
      </c>
      <c r="D648" s="36" t="s">
        <v>5646</v>
      </c>
      <c r="F648" t="str">
        <f t="shared" si="20"/>
        <v>7038</v>
      </c>
      <c r="H648" s="38">
        <f t="shared" si="21"/>
        <v>26.29</v>
      </c>
    </row>
    <row r="649" ht="54" spans="1:8">
      <c r="A649" s="36" t="s">
        <v>15127</v>
      </c>
      <c r="B649" s="37" t="s">
        <v>15128</v>
      </c>
      <c r="C649" s="36" t="s">
        <v>1388</v>
      </c>
      <c r="D649" s="36" t="s">
        <v>15129</v>
      </c>
      <c r="F649" t="str">
        <f t="shared" si="20"/>
        <v>7039</v>
      </c>
      <c r="H649" s="38">
        <f t="shared" si="21"/>
        <v>6.91</v>
      </c>
    </row>
    <row r="650" ht="54" spans="1:8">
      <c r="A650" s="36" t="s">
        <v>15130</v>
      </c>
      <c r="B650" s="37" t="s">
        <v>15131</v>
      </c>
      <c r="C650" s="36" t="s">
        <v>1388</v>
      </c>
      <c r="D650" s="36" t="s">
        <v>15132</v>
      </c>
      <c r="F650" t="str">
        <f t="shared" si="20"/>
        <v>7040</v>
      </c>
      <c r="H650" s="38">
        <f t="shared" si="21"/>
        <v>32.91</v>
      </c>
    </row>
    <row r="651" ht="54" spans="1:8">
      <c r="A651" s="36" t="s">
        <v>15133</v>
      </c>
      <c r="B651" s="37" t="s">
        <v>15134</v>
      </c>
      <c r="C651" s="36" t="s">
        <v>1388</v>
      </c>
      <c r="D651" s="36" t="s">
        <v>7921</v>
      </c>
      <c r="F651" t="str">
        <f t="shared" si="20"/>
        <v>7044</v>
      </c>
      <c r="H651" s="38">
        <f t="shared" si="21"/>
        <v>0.23</v>
      </c>
    </row>
    <row r="652" ht="54" spans="1:8">
      <c r="A652" s="36" t="s">
        <v>15135</v>
      </c>
      <c r="B652" s="37" t="s">
        <v>15136</v>
      </c>
      <c r="C652" s="36" t="s">
        <v>1388</v>
      </c>
      <c r="D652" s="36" t="s">
        <v>4034</v>
      </c>
      <c r="F652" t="str">
        <f t="shared" si="20"/>
        <v>7045</v>
      </c>
      <c r="H652" s="38">
        <f t="shared" si="21"/>
        <v>0.05</v>
      </c>
    </row>
    <row r="653" ht="54" spans="1:8">
      <c r="A653" s="36" t="s">
        <v>15137</v>
      </c>
      <c r="B653" s="37" t="s">
        <v>15138</v>
      </c>
      <c r="C653" s="36" t="s">
        <v>1388</v>
      </c>
      <c r="D653" s="36" t="s">
        <v>8159</v>
      </c>
      <c r="F653" t="str">
        <f t="shared" si="20"/>
        <v>7046</v>
      </c>
      <c r="H653" s="38">
        <f t="shared" si="21"/>
        <v>0.24</v>
      </c>
    </row>
    <row r="654" ht="54" spans="1:8">
      <c r="A654" s="36" t="s">
        <v>15139</v>
      </c>
      <c r="B654" s="37" t="s">
        <v>15140</v>
      </c>
      <c r="C654" s="36" t="s">
        <v>1388</v>
      </c>
      <c r="D654" s="36" t="s">
        <v>6014</v>
      </c>
      <c r="F654" t="str">
        <f t="shared" si="20"/>
        <v>7047</v>
      </c>
      <c r="H654" s="38">
        <f t="shared" si="21"/>
        <v>5.16</v>
      </c>
    </row>
    <row r="655" ht="67.5" spans="1:8">
      <c r="A655" s="36" t="s">
        <v>15141</v>
      </c>
      <c r="B655" s="37" t="s">
        <v>15142</v>
      </c>
      <c r="C655" s="36" t="s">
        <v>1388</v>
      </c>
      <c r="D655" s="36" t="s">
        <v>15143</v>
      </c>
      <c r="F655" t="str">
        <f t="shared" si="20"/>
        <v>7051</v>
      </c>
      <c r="H655" s="38">
        <f t="shared" si="21"/>
        <v>23.32</v>
      </c>
    </row>
    <row r="656" ht="54" spans="1:8">
      <c r="A656" s="36" t="s">
        <v>15144</v>
      </c>
      <c r="B656" s="37" t="s">
        <v>15145</v>
      </c>
      <c r="C656" s="36" t="s">
        <v>1388</v>
      </c>
      <c r="D656" s="36" t="s">
        <v>12921</v>
      </c>
      <c r="F656" t="str">
        <f t="shared" si="20"/>
        <v>7052</v>
      </c>
      <c r="H656" s="38">
        <f t="shared" si="21"/>
        <v>6.12</v>
      </c>
    </row>
    <row r="657" ht="54" spans="1:8">
      <c r="A657" s="36" t="s">
        <v>15146</v>
      </c>
      <c r="B657" s="37" t="s">
        <v>15147</v>
      </c>
      <c r="C657" s="36" t="s">
        <v>1388</v>
      </c>
      <c r="D657" s="36" t="s">
        <v>15148</v>
      </c>
      <c r="F657" t="str">
        <f t="shared" si="20"/>
        <v>7053</v>
      </c>
      <c r="H657" s="38">
        <f t="shared" si="21"/>
        <v>29.19</v>
      </c>
    </row>
    <row r="658" ht="67.5" spans="1:8">
      <c r="A658" s="36" t="s">
        <v>15149</v>
      </c>
      <c r="B658" s="37" t="s">
        <v>15150</v>
      </c>
      <c r="C658" s="36" t="s">
        <v>1388</v>
      </c>
      <c r="D658" s="36" t="s">
        <v>15151</v>
      </c>
      <c r="F658" t="str">
        <f t="shared" si="20"/>
        <v>7054</v>
      </c>
      <c r="H658" s="38">
        <f t="shared" si="21"/>
        <v>74.56</v>
      </c>
    </row>
    <row r="659" ht="54" spans="1:8">
      <c r="A659" s="36" t="s">
        <v>15152</v>
      </c>
      <c r="B659" s="37" t="s">
        <v>15153</v>
      </c>
      <c r="C659" s="36" t="s">
        <v>1388</v>
      </c>
      <c r="D659" s="36" t="s">
        <v>9835</v>
      </c>
      <c r="F659" t="str">
        <f t="shared" si="20"/>
        <v>7058</v>
      </c>
      <c r="H659" s="38">
        <f t="shared" si="21"/>
        <v>11.97</v>
      </c>
    </row>
    <row r="660" ht="54" spans="1:8">
      <c r="A660" s="36" t="s">
        <v>15154</v>
      </c>
      <c r="B660" s="37" t="s">
        <v>15155</v>
      </c>
      <c r="C660" s="36" t="s">
        <v>1388</v>
      </c>
      <c r="D660" s="36" t="s">
        <v>5297</v>
      </c>
      <c r="F660" t="str">
        <f t="shared" si="20"/>
        <v>7059</v>
      </c>
      <c r="H660" s="38">
        <f t="shared" si="21"/>
        <v>4.19</v>
      </c>
    </row>
    <row r="661" ht="54" spans="1:8">
      <c r="A661" s="36" t="s">
        <v>15156</v>
      </c>
      <c r="B661" s="37" t="s">
        <v>15157</v>
      </c>
      <c r="C661" s="36" t="s">
        <v>1388</v>
      </c>
      <c r="D661" s="36" t="s">
        <v>15158</v>
      </c>
      <c r="F661" t="str">
        <f t="shared" si="20"/>
        <v>7060</v>
      </c>
      <c r="H661" s="38">
        <f t="shared" si="21"/>
        <v>22.46</v>
      </c>
    </row>
    <row r="662" ht="67.5" spans="1:8">
      <c r="A662" s="36" t="s">
        <v>15159</v>
      </c>
      <c r="B662" s="37" t="s">
        <v>15160</v>
      </c>
      <c r="C662" s="36" t="s">
        <v>1388</v>
      </c>
      <c r="D662" s="36" t="s">
        <v>10614</v>
      </c>
      <c r="F662" t="str">
        <f t="shared" si="20"/>
        <v>7061</v>
      </c>
      <c r="H662" s="38">
        <f t="shared" si="21"/>
        <v>108.85</v>
      </c>
    </row>
    <row r="663" ht="27" spans="1:8">
      <c r="A663" s="36" t="s">
        <v>15161</v>
      </c>
      <c r="B663" s="37" t="s">
        <v>15162</v>
      </c>
      <c r="C663" s="36" t="s">
        <v>1388</v>
      </c>
      <c r="D663" s="36" t="s">
        <v>6052</v>
      </c>
      <c r="F663" t="str">
        <f t="shared" si="20"/>
        <v>7063</v>
      </c>
      <c r="H663" s="38">
        <f t="shared" si="21"/>
        <v>10.72</v>
      </c>
    </row>
    <row r="664" ht="27" spans="1:8">
      <c r="A664" s="36" t="s">
        <v>15163</v>
      </c>
      <c r="B664" s="37" t="s">
        <v>15164</v>
      </c>
      <c r="C664" s="36" t="s">
        <v>1388</v>
      </c>
      <c r="D664" s="36" t="s">
        <v>4074</v>
      </c>
      <c r="F664" t="str">
        <f t="shared" si="20"/>
        <v>7064</v>
      </c>
      <c r="H664" s="38">
        <f t="shared" si="21"/>
        <v>2.81</v>
      </c>
    </row>
    <row r="665" ht="27" spans="1:8">
      <c r="A665" s="36" t="s">
        <v>15165</v>
      </c>
      <c r="B665" s="37" t="s">
        <v>15166</v>
      </c>
      <c r="C665" s="36" t="s">
        <v>1388</v>
      </c>
      <c r="D665" s="36" t="s">
        <v>15167</v>
      </c>
      <c r="F665" t="str">
        <f t="shared" si="20"/>
        <v>7065</v>
      </c>
      <c r="H665" s="38">
        <f t="shared" si="21"/>
        <v>11.72</v>
      </c>
    </row>
    <row r="666" ht="40.5" spans="1:8">
      <c r="A666" s="36" t="s">
        <v>15168</v>
      </c>
      <c r="B666" s="37" t="s">
        <v>15169</v>
      </c>
      <c r="C666" s="36" t="s">
        <v>1388</v>
      </c>
      <c r="D666" s="36" t="s">
        <v>15170</v>
      </c>
      <c r="F666" t="str">
        <f t="shared" si="20"/>
        <v>7066</v>
      </c>
      <c r="H666" s="38">
        <f t="shared" si="21"/>
        <v>71.76</v>
      </c>
    </row>
    <row r="667" ht="67.5" spans="1:8">
      <c r="A667" s="36" t="s">
        <v>15171</v>
      </c>
      <c r="B667" s="37" t="s">
        <v>15172</v>
      </c>
      <c r="C667" s="36" t="s">
        <v>1388</v>
      </c>
      <c r="D667" s="36" t="s">
        <v>15173</v>
      </c>
      <c r="F667" t="str">
        <f t="shared" si="20"/>
        <v>53786</v>
      </c>
      <c r="H667" s="38">
        <f t="shared" si="21"/>
        <v>54.83</v>
      </c>
    </row>
    <row r="668" ht="54" spans="1:8">
      <c r="A668" s="36" t="s">
        <v>15174</v>
      </c>
      <c r="B668" s="37" t="s">
        <v>15175</v>
      </c>
      <c r="C668" s="36" t="s">
        <v>1388</v>
      </c>
      <c r="D668" s="36" t="s">
        <v>15176</v>
      </c>
      <c r="F668" t="str">
        <f t="shared" si="20"/>
        <v>53788</v>
      </c>
      <c r="H668" s="38">
        <f t="shared" si="21"/>
        <v>47.69</v>
      </c>
    </row>
    <row r="669" ht="54" spans="1:8">
      <c r="A669" s="36" t="s">
        <v>15177</v>
      </c>
      <c r="B669" s="37" t="s">
        <v>15178</v>
      </c>
      <c r="C669" s="36" t="s">
        <v>1388</v>
      </c>
      <c r="D669" s="36" t="s">
        <v>15179</v>
      </c>
      <c r="F669" t="str">
        <f t="shared" si="20"/>
        <v>53792</v>
      </c>
      <c r="H669" s="38">
        <f t="shared" si="21"/>
        <v>135.3</v>
      </c>
    </row>
    <row r="670" ht="27" spans="1:8">
      <c r="A670" s="36" t="s">
        <v>15180</v>
      </c>
      <c r="B670" s="37" t="s">
        <v>15181</v>
      </c>
      <c r="C670" s="36" t="s">
        <v>1388</v>
      </c>
      <c r="D670" s="36" t="s">
        <v>15182</v>
      </c>
      <c r="F670" t="str">
        <f t="shared" si="20"/>
        <v>53794</v>
      </c>
      <c r="H670" s="38">
        <f t="shared" si="21"/>
        <v>44.28</v>
      </c>
    </row>
    <row r="671" ht="67.5" spans="1:8">
      <c r="A671" s="36" t="s">
        <v>15183</v>
      </c>
      <c r="B671" s="37" t="s">
        <v>15184</v>
      </c>
      <c r="C671" s="36" t="s">
        <v>1388</v>
      </c>
      <c r="D671" s="36" t="s">
        <v>15095</v>
      </c>
      <c r="F671" t="str">
        <f t="shared" si="20"/>
        <v>53797</v>
      </c>
      <c r="H671" s="38">
        <f t="shared" si="21"/>
        <v>111.2</v>
      </c>
    </row>
    <row r="672" ht="40.5" spans="1:8">
      <c r="A672" s="36" t="s">
        <v>15185</v>
      </c>
      <c r="B672" s="37" t="s">
        <v>15186</v>
      </c>
      <c r="C672" s="36" t="s">
        <v>1388</v>
      </c>
      <c r="D672" s="36" t="s">
        <v>12156</v>
      </c>
      <c r="F672" t="str">
        <f t="shared" si="20"/>
        <v>53804</v>
      </c>
      <c r="H672" s="38">
        <f t="shared" si="21"/>
        <v>2.67</v>
      </c>
    </row>
    <row r="673" ht="40.5" spans="1:8">
      <c r="A673" s="36" t="s">
        <v>15187</v>
      </c>
      <c r="B673" s="37" t="s">
        <v>15188</v>
      </c>
      <c r="C673" s="36" t="s">
        <v>1388</v>
      </c>
      <c r="D673" s="36" t="s">
        <v>15189</v>
      </c>
      <c r="F673" t="str">
        <f t="shared" si="20"/>
        <v>53806</v>
      </c>
      <c r="H673" s="38">
        <f t="shared" si="21"/>
        <v>47.19</v>
      </c>
    </row>
    <row r="674" ht="40.5" spans="1:8">
      <c r="A674" s="36" t="s">
        <v>15190</v>
      </c>
      <c r="B674" s="37" t="s">
        <v>15191</v>
      </c>
      <c r="C674" s="36" t="s">
        <v>1388</v>
      </c>
      <c r="D674" s="36" t="s">
        <v>15192</v>
      </c>
      <c r="F674" t="str">
        <f t="shared" si="20"/>
        <v>53810</v>
      </c>
      <c r="H674" s="38">
        <f t="shared" si="21"/>
        <v>47.48</v>
      </c>
    </row>
    <row r="675" ht="40.5" spans="1:8">
      <c r="A675" s="36" t="s">
        <v>15193</v>
      </c>
      <c r="B675" s="37" t="s">
        <v>15194</v>
      </c>
      <c r="C675" s="36" t="s">
        <v>1388</v>
      </c>
      <c r="D675" s="36" t="s">
        <v>9332</v>
      </c>
      <c r="F675" t="str">
        <f t="shared" si="20"/>
        <v>53814</v>
      </c>
      <c r="H675" s="38">
        <f t="shared" si="21"/>
        <v>155.53</v>
      </c>
    </row>
    <row r="676" ht="40.5" spans="1:8">
      <c r="A676" s="36" t="s">
        <v>15195</v>
      </c>
      <c r="B676" s="37" t="s">
        <v>15196</v>
      </c>
      <c r="C676" s="36" t="s">
        <v>1388</v>
      </c>
      <c r="D676" s="36" t="s">
        <v>15197</v>
      </c>
      <c r="F676" t="str">
        <f t="shared" si="20"/>
        <v>53817</v>
      </c>
      <c r="H676" s="38">
        <f t="shared" si="21"/>
        <v>59.63</v>
      </c>
    </row>
    <row r="677" ht="54" spans="1:8">
      <c r="A677" s="36" t="s">
        <v>15198</v>
      </c>
      <c r="B677" s="37" t="s">
        <v>15199</v>
      </c>
      <c r="C677" s="36" t="s">
        <v>1388</v>
      </c>
      <c r="D677" s="36" t="s">
        <v>4126</v>
      </c>
      <c r="F677" t="str">
        <f t="shared" si="20"/>
        <v>53818</v>
      </c>
      <c r="H677" s="38">
        <f t="shared" si="21"/>
        <v>5.07</v>
      </c>
    </row>
    <row r="678" ht="54" spans="1:8">
      <c r="A678" s="36" t="s">
        <v>15200</v>
      </c>
      <c r="B678" s="37" t="s">
        <v>15201</v>
      </c>
      <c r="C678" s="36" t="s">
        <v>1388</v>
      </c>
      <c r="D678" s="36" t="s">
        <v>10614</v>
      </c>
      <c r="F678" t="str">
        <f t="shared" si="20"/>
        <v>53827</v>
      </c>
      <c r="H678" s="38">
        <f t="shared" si="21"/>
        <v>108.85</v>
      </c>
    </row>
    <row r="679" ht="54" spans="1:8">
      <c r="A679" s="36" t="s">
        <v>15202</v>
      </c>
      <c r="B679" s="37" t="s">
        <v>15203</v>
      </c>
      <c r="C679" s="36" t="s">
        <v>1388</v>
      </c>
      <c r="D679" s="36" t="s">
        <v>15095</v>
      </c>
      <c r="F679" t="str">
        <f t="shared" si="20"/>
        <v>53829</v>
      </c>
      <c r="H679" s="38">
        <f t="shared" si="21"/>
        <v>111.2</v>
      </c>
    </row>
    <row r="680" ht="67.5" spans="1:8">
      <c r="A680" s="36" t="s">
        <v>15204</v>
      </c>
      <c r="B680" s="37" t="s">
        <v>15205</v>
      </c>
      <c r="C680" s="36" t="s">
        <v>1388</v>
      </c>
      <c r="D680" s="36" t="s">
        <v>15179</v>
      </c>
      <c r="F680" t="str">
        <f t="shared" si="20"/>
        <v>53831</v>
      </c>
      <c r="H680" s="38">
        <f t="shared" si="21"/>
        <v>135.3</v>
      </c>
    </row>
    <row r="681" ht="27" spans="1:8">
      <c r="A681" s="36" t="s">
        <v>15206</v>
      </c>
      <c r="B681" s="37" t="s">
        <v>15207</v>
      </c>
      <c r="C681" s="36" t="s">
        <v>1388</v>
      </c>
      <c r="D681" s="36" t="s">
        <v>4090</v>
      </c>
      <c r="F681" t="str">
        <f t="shared" si="20"/>
        <v>53840</v>
      </c>
      <c r="H681" s="38">
        <f t="shared" si="21"/>
        <v>1.45</v>
      </c>
    </row>
    <row r="682" ht="27" spans="1:8">
      <c r="A682" s="36" t="s">
        <v>15208</v>
      </c>
      <c r="B682" s="37" t="s">
        <v>15209</v>
      </c>
      <c r="C682" s="36" t="s">
        <v>1388</v>
      </c>
      <c r="D682" s="36" t="s">
        <v>7928</v>
      </c>
      <c r="F682" t="str">
        <f t="shared" si="20"/>
        <v>53841</v>
      </c>
      <c r="H682" s="38">
        <f t="shared" si="21"/>
        <v>1</v>
      </c>
    </row>
    <row r="683" ht="40.5" spans="1:8">
      <c r="A683" s="36" t="s">
        <v>15210</v>
      </c>
      <c r="B683" s="37" t="s">
        <v>15211</v>
      </c>
      <c r="C683" s="36" t="s">
        <v>1388</v>
      </c>
      <c r="D683" s="36" t="s">
        <v>15151</v>
      </c>
      <c r="F683" t="str">
        <f t="shared" si="20"/>
        <v>53849</v>
      </c>
      <c r="H683" s="38">
        <f t="shared" si="21"/>
        <v>74.56</v>
      </c>
    </row>
    <row r="684" ht="40.5" spans="1:8">
      <c r="A684" s="36" t="s">
        <v>15212</v>
      </c>
      <c r="B684" s="37" t="s">
        <v>15213</v>
      </c>
      <c r="C684" s="36" t="s">
        <v>1388</v>
      </c>
      <c r="D684" s="36" t="s">
        <v>15214</v>
      </c>
      <c r="F684" t="str">
        <f t="shared" si="20"/>
        <v>53857</v>
      </c>
      <c r="H684" s="38">
        <f t="shared" si="21"/>
        <v>29.67</v>
      </c>
    </row>
    <row r="685" ht="54" spans="1:8">
      <c r="A685" s="36" t="s">
        <v>15215</v>
      </c>
      <c r="B685" s="37" t="s">
        <v>15216</v>
      </c>
      <c r="C685" s="36" t="s">
        <v>1388</v>
      </c>
      <c r="D685" s="36" t="s">
        <v>15217</v>
      </c>
      <c r="F685" t="str">
        <f t="shared" si="20"/>
        <v>53858</v>
      </c>
      <c r="H685" s="38">
        <f t="shared" si="21"/>
        <v>76.33</v>
      </c>
    </row>
    <row r="686" ht="40.5" spans="1:8">
      <c r="A686" s="36" t="s">
        <v>15218</v>
      </c>
      <c r="B686" s="37" t="s">
        <v>15219</v>
      </c>
      <c r="C686" s="36" t="s">
        <v>1388</v>
      </c>
      <c r="D686" s="36" t="s">
        <v>15220</v>
      </c>
      <c r="F686" t="str">
        <f t="shared" si="20"/>
        <v>53861</v>
      </c>
      <c r="H686" s="38">
        <f t="shared" si="21"/>
        <v>41.13</v>
      </c>
    </row>
    <row r="687" ht="27" spans="1:8">
      <c r="A687" s="36" t="s">
        <v>15221</v>
      </c>
      <c r="B687" s="37" t="s">
        <v>15222</v>
      </c>
      <c r="C687" s="36" t="s">
        <v>1388</v>
      </c>
      <c r="D687" s="36" t="s">
        <v>4471</v>
      </c>
      <c r="F687" t="str">
        <f t="shared" si="20"/>
        <v>53863</v>
      </c>
      <c r="H687" s="38">
        <f t="shared" si="21"/>
        <v>1.72</v>
      </c>
    </row>
    <row r="688" ht="40.5" spans="1:8">
      <c r="A688" s="36" t="s">
        <v>15223</v>
      </c>
      <c r="B688" s="37" t="s">
        <v>15224</v>
      </c>
      <c r="C688" s="36" t="s">
        <v>1388</v>
      </c>
      <c r="D688" s="36" t="s">
        <v>11208</v>
      </c>
      <c r="F688" t="str">
        <f t="shared" si="20"/>
        <v>53865</v>
      </c>
      <c r="H688" s="38">
        <f t="shared" si="21"/>
        <v>37.07</v>
      </c>
    </row>
    <row r="689" ht="54" spans="1:8">
      <c r="A689" s="36" t="s">
        <v>15225</v>
      </c>
      <c r="B689" s="37" t="s">
        <v>15226</v>
      </c>
      <c r="C689" s="36" t="s">
        <v>1388</v>
      </c>
      <c r="D689" s="36" t="s">
        <v>4348</v>
      </c>
      <c r="F689" t="str">
        <f t="shared" si="20"/>
        <v>53866</v>
      </c>
      <c r="H689" s="38">
        <f t="shared" si="21"/>
        <v>1.14</v>
      </c>
    </row>
    <row r="690" ht="54" spans="1:8">
      <c r="A690" s="36" t="s">
        <v>15227</v>
      </c>
      <c r="B690" s="37" t="s">
        <v>15228</v>
      </c>
      <c r="C690" s="36" t="s">
        <v>1388</v>
      </c>
      <c r="D690" s="36" t="s">
        <v>15229</v>
      </c>
      <c r="F690" t="str">
        <f t="shared" si="20"/>
        <v>53882</v>
      </c>
      <c r="H690" s="38">
        <f t="shared" si="21"/>
        <v>18.56</v>
      </c>
    </row>
    <row r="691" ht="54" spans="1:8">
      <c r="A691" s="36" t="s">
        <v>15230</v>
      </c>
      <c r="B691" s="37" t="s">
        <v>15231</v>
      </c>
      <c r="C691" s="36" t="s">
        <v>1388</v>
      </c>
      <c r="D691" s="36" t="s">
        <v>15022</v>
      </c>
      <c r="F691" t="str">
        <f t="shared" si="20"/>
        <v>55263</v>
      </c>
      <c r="H691" s="38">
        <f t="shared" si="21"/>
        <v>66.21</v>
      </c>
    </row>
    <row r="692" ht="27" spans="1:8">
      <c r="A692" s="36" t="s">
        <v>15232</v>
      </c>
      <c r="B692" s="37" t="s">
        <v>15233</v>
      </c>
      <c r="C692" s="36" t="s">
        <v>1388</v>
      </c>
      <c r="D692" s="36" t="s">
        <v>4188</v>
      </c>
      <c r="F692" t="str">
        <f t="shared" si="20"/>
        <v>73303</v>
      </c>
      <c r="H692" s="38">
        <f t="shared" si="21"/>
        <v>3.95</v>
      </c>
    </row>
    <row r="693" ht="27" spans="1:8">
      <c r="A693" s="36" t="s">
        <v>15234</v>
      </c>
      <c r="B693" s="37" t="s">
        <v>15235</v>
      </c>
      <c r="C693" s="36" t="s">
        <v>1388</v>
      </c>
      <c r="D693" s="36" t="s">
        <v>5025</v>
      </c>
      <c r="F693" t="str">
        <f t="shared" si="20"/>
        <v>73307</v>
      </c>
      <c r="H693" s="38">
        <f t="shared" si="21"/>
        <v>3.52</v>
      </c>
    </row>
    <row r="694" ht="54" spans="1:8">
      <c r="A694" s="36" t="s">
        <v>15236</v>
      </c>
      <c r="B694" s="37" t="s">
        <v>15237</v>
      </c>
      <c r="C694" s="36" t="s">
        <v>1388</v>
      </c>
      <c r="D694" s="36" t="s">
        <v>15238</v>
      </c>
      <c r="F694" t="str">
        <f t="shared" si="20"/>
        <v>73309</v>
      </c>
      <c r="H694" s="38">
        <f t="shared" si="21"/>
        <v>17.49</v>
      </c>
    </row>
    <row r="695" ht="27" spans="1:8">
      <c r="A695" s="36" t="s">
        <v>15239</v>
      </c>
      <c r="B695" s="37" t="s">
        <v>15240</v>
      </c>
      <c r="C695" s="36" t="s">
        <v>1388</v>
      </c>
      <c r="D695" s="36" t="s">
        <v>15241</v>
      </c>
      <c r="F695" t="str">
        <f t="shared" si="20"/>
        <v>73311</v>
      </c>
      <c r="H695" s="38">
        <f t="shared" si="21"/>
        <v>125.23</v>
      </c>
    </row>
    <row r="696" ht="54" spans="1:8">
      <c r="A696" s="36" t="s">
        <v>15242</v>
      </c>
      <c r="B696" s="37" t="s">
        <v>15243</v>
      </c>
      <c r="C696" s="36" t="s">
        <v>1388</v>
      </c>
      <c r="D696" s="36" t="s">
        <v>10745</v>
      </c>
      <c r="F696" t="str">
        <f t="shared" si="20"/>
        <v>73313</v>
      </c>
      <c r="H696" s="38">
        <f t="shared" si="21"/>
        <v>4.59</v>
      </c>
    </row>
    <row r="697" ht="54" spans="1:8">
      <c r="A697" s="36" t="s">
        <v>15244</v>
      </c>
      <c r="B697" s="37" t="s">
        <v>15245</v>
      </c>
      <c r="C697" s="36" t="s">
        <v>1388</v>
      </c>
      <c r="D697" s="36" t="s">
        <v>15176</v>
      </c>
      <c r="F697" t="str">
        <f t="shared" si="20"/>
        <v>73315</v>
      </c>
      <c r="H697" s="38">
        <f t="shared" si="21"/>
        <v>47.69</v>
      </c>
    </row>
    <row r="698" ht="67.5" spans="1:8">
      <c r="A698" s="36" t="s">
        <v>15246</v>
      </c>
      <c r="B698" s="37" t="s">
        <v>15247</v>
      </c>
      <c r="C698" s="36" t="s">
        <v>1388</v>
      </c>
      <c r="D698" s="36" t="s">
        <v>15248</v>
      </c>
      <c r="F698" t="str">
        <f t="shared" si="20"/>
        <v>73335</v>
      </c>
      <c r="H698" s="38">
        <f t="shared" si="21"/>
        <v>17.65</v>
      </c>
    </row>
    <row r="699" ht="67.5" spans="1:8">
      <c r="A699" s="36" t="s">
        <v>15249</v>
      </c>
      <c r="B699" s="37" t="s">
        <v>15250</v>
      </c>
      <c r="C699" s="36" t="s">
        <v>1388</v>
      </c>
      <c r="D699" s="36" t="s">
        <v>10614</v>
      </c>
      <c r="F699" t="str">
        <f t="shared" si="20"/>
        <v>73340</v>
      </c>
      <c r="H699" s="38">
        <f t="shared" si="21"/>
        <v>108.85</v>
      </c>
    </row>
    <row r="700" ht="67.5" spans="1:8">
      <c r="A700" s="36" t="s">
        <v>15251</v>
      </c>
      <c r="B700" s="37" t="s">
        <v>15252</v>
      </c>
      <c r="C700" s="36" t="s">
        <v>1388</v>
      </c>
      <c r="D700" s="36" t="s">
        <v>6625</v>
      </c>
      <c r="F700" t="str">
        <f t="shared" si="20"/>
        <v>83361</v>
      </c>
      <c r="H700" s="38">
        <f t="shared" si="21"/>
        <v>11.23</v>
      </c>
    </row>
    <row r="701" ht="40.5" spans="1:8">
      <c r="A701" s="36" t="s">
        <v>15253</v>
      </c>
      <c r="B701" s="37" t="s">
        <v>15254</v>
      </c>
      <c r="C701" s="36" t="s">
        <v>1388</v>
      </c>
      <c r="D701" s="36" t="s">
        <v>15255</v>
      </c>
      <c r="F701" t="str">
        <f t="shared" si="20"/>
        <v>83761</v>
      </c>
      <c r="H701" s="38">
        <f t="shared" si="21"/>
        <v>8.41</v>
      </c>
    </row>
    <row r="702" ht="40.5" spans="1:8">
      <c r="A702" s="36" t="s">
        <v>15256</v>
      </c>
      <c r="B702" s="37" t="s">
        <v>15257</v>
      </c>
      <c r="C702" s="36" t="s">
        <v>1388</v>
      </c>
      <c r="D702" s="36" t="s">
        <v>15258</v>
      </c>
      <c r="F702" t="str">
        <f t="shared" si="20"/>
        <v>83762</v>
      </c>
      <c r="H702" s="38">
        <f t="shared" si="21"/>
        <v>10.51</v>
      </c>
    </row>
    <row r="703" ht="40.5" spans="1:8">
      <c r="A703" s="36" t="s">
        <v>15259</v>
      </c>
      <c r="B703" s="37" t="s">
        <v>15260</v>
      </c>
      <c r="C703" s="36" t="s">
        <v>1388</v>
      </c>
      <c r="D703" s="36" t="s">
        <v>15261</v>
      </c>
      <c r="F703" t="str">
        <f t="shared" si="20"/>
        <v>83763</v>
      </c>
      <c r="H703" s="38">
        <f t="shared" si="21"/>
        <v>35.3</v>
      </c>
    </row>
    <row r="704" ht="40.5" spans="1:8">
      <c r="A704" s="36" t="s">
        <v>15262</v>
      </c>
      <c r="B704" s="37" t="s">
        <v>15263</v>
      </c>
      <c r="C704" s="36" t="s">
        <v>1388</v>
      </c>
      <c r="D704" s="36" t="s">
        <v>5066</v>
      </c>
      <c r="F704" t="str">
        <f t="shared" si="20"/>
        <v>83764</v>
      </c>
      <c r="H704" s="38">
        <f t="shared" si="21"/>
        <v>1.89</v>
      </c>
    </row>
    <row r="705" ht="27" spans="1:8">
      <c r="A705" s="36" t="s">
        <v>15264</v>
      </c>
      <c r="B705" s="37" t="s">
        <v>15265</v>
      </c>
      <c r="C705" s="36" t="s">
        <v>1388</v>
      </c>
      <c r="D705" s="36" t="s">
        <v>10751</v>
      </c>
      <c r="F705" t="str">
        <f t="shared" si="20"/>
        <v>87026</v>
      </c>
      <c r="H705" s="38">
        <f t="shared" si="21"/>
        <v>0.38</v>
      </c>
    </row>
    <row r="706" ht="40.5" spans="1:8">
      <c r="A706" s="36" t="s">
        <v>15266</v>
      </c>
      <c r="B706" s="37" t="s">
        <v>15267</v>
      </c>
      <c r="C706" s="36" t="s">
        <v>1388</v>
      </c>
      <c r="D706" s="36" t="s">
        <v>15268</v>
      </c>
      <c r="F706" t="str">
        <f t="shared" si="20"/>
        <v>87441</v>
      </c>
      <c r="H706" s="38">
        <f t="shared" si="21"/>
        <v>0.33</v>
      </c>
    </row>
    <row r="707" ht="40.5" spans="1:8">
      <c r="A707" s="36" t="s">
        <v>15269</v>
      </c>
      <c r="B707" s="37" t="s">
        <v>15270</v>
      </c>
      <c r="C707" s="36" t="s">
        <v>1388</v>
      </c>
      <c r="D707" s="36" t="s">
        <v>8176</v>
      </c>
      <c r="F707" t="str">
        <f t="shared" si="20"/>
        <v>87442</v>
      </c>
      <c r="H707" s="38">
        <f t="shared" si="21"/>
        <v>0.06</v>
      </c>
    </row>
    <row r="708" ht="40.5" spans="1:8">
      <c r="A708" s="36" t="s">
        <v>15271</v>
      </c>
      <c r="B708" s="37" t="s">
        <v>15272</v>
      </c>
      <c r="C708" s="36" t="s">
        <v>1388</v>
      </c>
      <c r="D708" s="36" t="s">
        <v>10291</v>
      </c>
      <c r="F708" t="str">
        <f t="shared" si="20"/>
        <v>87443</v>
      </c>
      <c r="H708" s="38">
        <f t="shared" si="21"/>
        <v>0.3</v>
      </c>
    </row>
    <row r="709" ht="40.5" spans="1:8">
      <c r="A709" s="36" t="s">
        <v>15273</v>
      </c>
      <c r="B709" s="37" t="s">
        <v>15274</v>
      </c>
      <c r="C709" s="36" t="s">
        <v>1388</v>
      </c>
      <c r="D709" s="36" t="s">
        <v>5977</v>
      </c>
      <c r="F709" t="str">
        <f t="shared" ref="F709:F772" si="22">TRIM(A709)</f>
        <v>87444</v>
      </c>
      <c r="H709" s="38">
        <f t="shared" ref="H709:H772" si="23">ROUND(D709*(1+$H$1),2)</f>
        <v>2.97</v>
      </c>
    </row>
    <row r="710" ht="40.5" spans="1:8">
      <c r="A710" s="36" t="s">
        <v>15275</v>
      </c>
      <c r="B710" s="37" t="s">
        <v>15276</v>
      </c>
      <c r="C710" s="36" t="s">
        <v>1388</v>
      </c>
      <c r="D710" s="36" t="s">
        <v>4084</v>
      </c>
      <c r="F710" t="str">
        <f t="shared" si="22"/>
        <v>88387</v>
      </c>
      <c r="H710" s="38">
        <f t="shared" si="23"/>
        <v>0.63</v>
      </c>
    </row>
    <row r="711" ht="40.5" spans="1:8">
      <c r="A711" s="36" t="s">
        <v>15277</v>
      </c>
      <c r="B711" s="37" t="s">
        <v>15278</v>
      </c>
      <c r="C711" s="36" t="s">
        <v>1388</v>
      </c>
      <c r="D711" s="36" t="s">
        <v>4036</v>
      </c>
      <c r="F711" t="str">
        <f t="shared" si="22"/>
        <v>88389</v>
      </c>
      <c r="H711" s="38">
        <f t="shared" si="23"/>
        <v>0.14</v>
      </c>
    </row>
    <row r="712" ht="40.5" spans="1:8">
      <c r="A712" s="36" t="s">
        <v>15279</v>
      </c>
      <c r="B712" s="37" t="s">
        <v>15280</v>
      </c>
      <c r="C712" s="36" t="s">
        <v>1388</v>
      </c>
      <c r="D712" s="36" t="s">
        <v>6370</v>
      </c>
      <c r="F712" t="str">
        <f t="shared" si="22"/>
        <v>88390</v>
      </c>
      <c r="H712" s="38">
        <f t="shared" si="23"/>
        <v>0.8</v>
      </c>
    </row>
    <row r="713" ht="40.5" spans="1:8">
      <c r="A713" s="36" t="s">
        <v>15281</v>
      </c>
      <c r="B713" s="37" t="s">
        <v>15282</v>
      </c>
      <c r="C713" s="36" t="s">
        <v>1388</v>
      </c>
      <c r="D713" s="36" t="s">
        <v>5056</v>
      </c>
      <c r="F713" t="str">
        <f t="shared" si="22"/>
        <v>88391</v>
      </c>
      <c r="H713" s="38">
        <f t="shared" si="23"/>
        <v>1.86</v>
      </c>
    </row>
    <row r="714" ht="40.5" spans="1:8">
      <c r="A714" s="36" t="s">
        <v>15283</v>
      </c>
      <c r="B714" s="37" t="s">
        <v>15284</v>
      </c>
      <c r="C714" s="36" t="s">
        <v>1388</v>
      </c>
      <c r="D714" s="36" t="s">
        <v>4206</v>
      </c>
      <c r="F714" t="str">
        <f t="shared" si="22"/>
        <v>88394</v>
      </c>
      <c r="H714" s="38">
        <f t="shared" si="23"/>
        <v>0.76</v>
      </c>
    </row>
    <row r="715" ht="40.5" spans="1:8">
      <c r="A715" s="36" t="s">
        <v>15285</v>
      </c>
      <c r="B715" s="37" t="s">
        <v>15286</v>
      </c>
      <c r="C715" s="36" t="s">
        <v>1388</v>
      </c>
      <c r="D715" s="36" t="s">
        <v>5211</v>
      </c>
      <c r="F715" t="str">
        <f t="shared" si="22"/>
        <v>88395</v>
      </c>
      <c r="H715" s="38">
        <f t="shared" si="23"/>
        <v>0.16</v>
      </c>
    </row>
    <row r="716" ht="40.5" spans="1:8">
      <c r="A716" s="36" t="s">
        <v>15287</v>
      </c>
      <c r="B716" s="37" t="s">
        <v>15288</v>
      </c>
      <c r="C716" s="36" t="s">
        <v>1388</v>
      </c>
      <c r="D716" s="36" t="s">
        <v>4640</v>
      </c>
      <c r="F716" t="str">
        <f t="shared" si="22"/>
        <v>88396</v>
      </c>
      <c r="H716" s="38">
        <f t="shared" si="23"/>
        <v>0.95</v>
      </c>
    </row>
    <row r="717" ht="40.5" spans="1:8">
      <c r="A717" s="36" t="s">
        <v>15289</v>
      </c>
      <c r="B717" s="37" t="s">
        <v>15290</v>
      </c>
      <c r="C717" s="36" t="s">
        <v>1388</v>
      </c>
      <c r="D717" s="36" t="s">
        <v>4385</v>
      </c>
      <c r="F717" t="str">
        <f t="shared" si="22"/>
        <v>88397</v>
      </c>
      <c r="H717" s="38">
        <f t="shared" si="23"/>
        <v>2.78</v>
      </c>
    </row>
    <row r="718" ht="40.5" spans="1:8">
      <c r="A718" s="36" t="s">
        <v>15291</v>
      </c>
      <c r="B718" s="37" t="s">
        <v>15292</v>
      </c>
      <c r="C718" s="36" t="s">
        <v>1388</v>
      </c>
      <c r="D718" s="36" t="s">
        <v>7825</v>
      </c>
      <c r="F718" t="str">
        <f t="shared" si="22"/>
        <v>88400</v>
      </c>
      <c r="H718" s="38">
        <f t="shared" si="23"/>
        <v>0.59</v>
      </c>
    </row>
    <row r="719" ht="40.5" spans="1:8">
      <c r="A719" s="36" t="s">
        <v>15293</v>
      </c>
      <c r="B719" s="37" t="s">
        <v>15294</v>
      </c>
      <c r="C719" s="36" t="s">
        <v>1388</v>
      </c>
      <c r="D719" s="36" t="s">
        <v>10303</v>
      </c>
      <c r="F719" t="str">
        <f t="shared" si="22"/>
        <v>88401</v>
      </c>
      <c r="H719" s="38">
        <f t="shared" si="23"/>
        <v>0.13</v>
      </c>
    </row>
    <row r="720" ht="40.5" spans="1:8">
      <c r="A720" s="36" t="s">
        <v>15295</v>
      </c>
      <c r="B720" s="37" t="s">
        <v>15296</v>
      </c>
      <c r="C720" s="36" t="s">
        <v>1388</v>
      </c>
      <c r="D720" s="36" t="s">
        <v>5548</v>
      </c>
      <c r="F720" t="str">
        <f t="shared" si="22"/>
        <v>88402</v>
      </c>
      <c r="H720" s="38">
        <f t="shared" si="23"/>
        <v>0.75</v>
      </c>
    </row>
    <row r="721" ht="40.5" spans="1:8">
      <c r="A721" s="36" t="s">
        <v>15297</v>
      </c>
      <c r="B721" s="37" t="s">
        <v>15298</v>
      </c>
      <c r="C721" s="36" t="s">
        <v>1388</v>
      </c>
      <c r="D721" s="36" t="s">
        <v>15299</v>
      </c>
      <c r="F721" t="str">
        <f t="shared" si="22"/>
        <v>88403</v>
      </c>
      <c r="H721" s="38">
        <f t="shared" si="23"/>
        <v>1.11</v>
      </c>
    </row>
    <row r="722" ht="40.5" spans="1:8">
      <c r="A722" s="36" t="s">
        <v>15300</v>
      </c>
      <c r="B722" s="37" t="s">
        <v>15301</v>
      </c>
      <c r="C722" s="36" t="s">
        <v>1388</v>
      </c>
      <c r="D722" s="36" t="s">
        <v>5853</v>
      </c>
      <c r="F722" t="str">
        <f t="shared" si="22"/>
        <v>88419</v>
      </c>
      <c r="H722" s="38">
        <f t="shared" si="23"/>
        <v>3.93</v>
      </c>
    </row>
    <row r="723" ht="40.5" spans="1:8">
      <c r="A723" s="36" t="s">
        <v>15302</v>
      </c>
      <c r="B723" s="37" t="s">
        <v>15303</v>
      </c>
      <c r="C723" s="36" t="s">
        <v>1388</v>
      </c>
      <c r="D723" s="36" t="s">
        <v>4040</v>
      </c>
      <c r="F723" t="str">
        <f t="shared" si="22"/>
        <v>88422</v>
      </c>
      <c r="H723" s="38">
        <f t="shared" si="23"/>
        <v>0.87</v>
      </c>
    </row>
    <row r="724" ht="40.5" spans="1:8">
      <c r="A724" s="36" t="s">
        <v>15304</v>
      </c>
      <c r="B724" s="37" t="s">
        <v>15305</v>
      </c>
      <c r="C724" s="36" t="s">
        <v>1388</v>
      </c>
      <c r="D724" s="36" t="s">
        <v>15306</v>
      </c>
      <c r="F724" t="str">
        <f t="shared" si="22"/>
        <v>88425</v>
      </c>
      <c r="H724" s="38">
        <f t="shared" si="23"/>
        <v>4.3</v>
      </c>
    </row>
    <row r="725" ht="40.5" spans="1:8">
      <c r="A725" s="36" t="s">
        <v>15307</v>
      </c>
      <c r="B725" s="37" t="s">
        <v>15308</v>
      </c>
      <c r="C725" s="36" t="s">
        <v>1388</v>
      </c>
      <c r="D725" s="36" t="s">
        <v>15309</v>
      </c>
      <c r="F725" t="str">
        <f t="shared" si="22"/>
        <v>88427</v>
      </c>
      <c r="H725" s="38">
        <f t="shared" si="23"/>
        <v>2.82</v>
      </c>
    </row>
    <row r="726" ht="40.5" spans="1:8">
      <c r="A726" s="36" t="s">
        <v>15310</v>
      </c>
      <c r="B726" s="37" t="s">
        <v>15311</v>
      </c>
      <c r="C726" s="36" t="s">
        <v>1388</v>
      </c>
      <c r="D726" s="36" t="s">
        <v>4103</v>
      </c>
      <c r="F726" t="str">
        <f t="shared" si="22"/>
        <v>88434</v>
      </c>
      <c r="H726" s="38">
        <f t="shared" si="23"/>
        <v>5.21</v>
      </c>
    </row>
    <row r="727" ht="40.5" spans="1:8">
      <c r="A727" s="36" t="s">
        <v>15312</v>
      </c>
      <c r="B727" s="37" t="s">
        <v>15313</v>
      </c>
      <c r="C727" s="36" t="s">
        <v>1388</v>
      </c>
      <c r="D727" s="36" t="s">
        <v>8381</v>
      </c>
      <c r="F727" t="str">
        <f t="shared" si="22"/>
        <v>88435</v>
      </c>
      <c r="H727" s="38">
        <f t="shared" si="23"/>
        <v>1.16</v>
      </c>
    </row>
    <row r="728" ht="40.5" spans="1:8">
      <c r="A728" s="36" t="s">
        <v>15314</v>
      </c>
      <c r="B728" s="37" t="s">
        <v>15315</v>
      </c>
      <c r="C728" s="36" t="s">
        <v>1388</v>
      </c>
      <c r="D728" s="36" t="s">
        <v>6685</v>
      </c>
      <c r="F728" t="str">
        <f t="shared" si="22"/>
        <v>88436</v>
      </c>
      <c r="H728" s="38">
        <f t="shared" si="23"/>
        <v>5.69</v>
      </c>
    </row>
    <row r="729" ht="40.5" spans="1:8">
      <c r="A729" s="36" t="s">
        <v>15316</v>
      </c>
      <c r="B729" s="37" t="s">
        <v>15317</v>
      </c>
      <c r="C729" s="36" t="s">
        <v>1388</v>
      </c>
      <c r="D729" s="36" t="s">
        <v>15309</v>
      </c>
      <c r="F729" t="str">
        <f t="shared" si="22"/>
        <v>88437</v>
      </c>
      <c r="H729" s="38">
        <f t="shared" si="23"/>
        <v>2.82</v>
      </c>
    </row>
    <row r="730" ht="40.5" spans="1:8">
      <c r="A730" s="36" t="s">
        <v>15318</v>
      </c>
      <c r="B730" s="37" t="s">
        <v>15319</v>
      </c>
      <c r="C730" s="36" t="s">
        <v>1388</v>
      </c>
      <c r="D730" s="36" t="s">
        <v>7037</v>
      </c>
      <c r="F730" t="str">
        <f t="shared" si="22"/>
        <v>88569</v>
      </c>
      <c r="H730" s="38">
        <f t="shared" si="23"/>
        <v>2.73</v>
      </c>
    </row>
    <row r="731" ht="40.5" spans="1:8">
      <c r="A731" s="36" t="s">
        <v>15320</v>
      </c>
      <c r="B731" s="37" t="s">
        <v>15321</v>
      </c>
      <c r="C731" s="36" t="s">
        <v>1388</v>
      </c>
      <c r="D731" s="36" t="s">
        <v>14763</v>
      </c>
      <c r="F731" t="str">
        <f t="shared" si="22"/>
        <v>88570</v>
      </c>
      <c r="H731" s="38">
        <f t="shared" si="23"/>
        <v>0.92</v>
      </c>
    </row>
    <row r="732" ht="40.5" spans="1:8">
      <c r="A732" s="36" t="s">
        <v>15322</v>
      </c>
      <c r="B732" s="37" t="s">
        <v>15323</v>
      </c>
      <c r="C732" s="36" t="s">
        <v>1388</v>
      </c>
      <c r="D732" s="36" t="s">
        <v>8159</v>
      </c>
      <c r="F732" t="str">
        <f t="shared" si="22"/>
        <v>88826</v>
      </c>
      <c r="H732" s="38">
        <f t="shared" si="23"/>
        <v>0.24</v>
      </c>
    </row>
    <row r="733" ht="40.5" spans="1:8">
      <c r="A733" s="36" t="s">
        <v>15324</v>
      </c>
      <c r="B733" s="37" t="s">
        <v>15325</v>
      </c>
      <c r="C733" s="36" t="s">
        <v>1388</v>
      </c>
      <c r="D733" s="36" t="s">
        <v>4034</v>
      </c>
      <c r="F733" t="str">
        <f t="shared" si="22"/>
        <v>88827</v>
      </c>
      <c r="H733" s="38">
        <f t="shared" si="23"/>
        <v>0.05</v>
      </c>
    </row>
    <row r="734" ht="40.5" spans="1:8">
      <c r="A734" s="36" t="s">
        <v>15326</v>
      </c>
      <c r="B734" s="37" t="s">
        <v>15327</v>
      </c>
      <c r="C734" s="36" t="s">
        <v>1388</v>
      </c>
      <c r="D734" s="36" t="s">
        <v>10346</v>
      </c>
      <c r="F734" t="str">
        <f t="shared" si="22"/>
        <v>88828</v>
      </c>
      <c r="H734" s="38">
        <f t="shared" si="23"/>
        <v>0.22</v>
      </c>
    </row>
    <row r="735" ht="54" spans="1:8">
      <c r="A735" s="36" t="s">
        <v>15328</v>
      </c>
      <c r="B735" s="37" t="s">
        <v>15329</v>
      </c>
      <c r="C735" s="36" t="s">
        <v>1388</v>
      </c>
      <c r="D735" s="36" t="s">
        <v>5400</v>
      </c>
      <c r="F735" t="str">
        <f t="shared" si="22"/>
        <v>88829</v>
      </c>
      <c r="H735" s="38">
        <f t="shared" si="23"/>
        <v>0.73</v>
      </c>
    </row>
    <row r="736" ht="40.5" spans="1:8">
      <c r="A736" s="36" t="s">
        <v>15330</v>
      </c>
      <c r="B736" s="37" t="s">
        <v>15331</v>
      </c>
      <c r="C736" s="36" t="s">
        <v>1388</v>
      </c>
      <c r="D736" s="36" t="s">
        <v>15332</v>
      </c>
      <c r="F736" t="str">
        <f t="shared" si="22"/>
        <v>88832</v>
      </c>
      <c r="H736" s="38">
        <f t="shared" si="23"/>
        <v>28.39</v>
      </c>
    </row>
    <row r="737" ht="40.5" spans="1:8">
      <c r="A737" s="36" t="s">
        <v>15333</v>
      </c>
      <c r="B737" s="37" t="s">
        <v>15334</v>
      </c>
      <c r="C737" s="36" t="s">
        <v>1388</v>
      </c>
      <c r="D737" s="36" t="s">
        <v>6934</v>
      </c>
      <c r="F737" t="str">
        <f t="shared" si="22"/>
        <v>88834</v>
      </c>
      <c r="H737" s="38">
        <f t="shared" si="23"/>
        <v>7.3</v>
      </c>
    </row>
    <row r="738" ht="40.5" spans="1:8">
      <c r="A738" s="36" t="s">
        <v>15335</v>
      </c>
      <c r="B738" s="37" t="s">
        <v>15336</v>
      </c>
      <c r="C738" s="36" t="s">
        <v>1388</v>
      </c>
      <c r="D738" s="36" t="s">
        <v>15337</v>
      </c>
      <c r="F738" t="str">
        <f t="shared" si="22"/>
        <v>88835</v>
      </c>
      <c r="H738" s="38">
        <f t="shared" si="23"/>
        <v>35.49</v>
      </c>
    </row>
    <row r="739" ht="40.5" spans="1:8">
      <c r="A739" s="36" t="s">
        <v>15338</v>
      </c>
      <c r="B739" s="37" t="s">
        <v>15339</v>
      </c>
      <c r="C739" s="36" t="s">
        <v>1388</v>
      </c>
      <c r="D739" s="36" t="s">
        <v>14653</v>
      </c>
      <c r="F739" t="str">
        <f t="shared" si="22"/>
        <v>88836</v>
      </c>
      <c r="H739" s="38">
        <f t="shared" si="23"/>
        <v>65.59</v>
      </c>
    </row>
    <row r="740" ht="40.5" spans="1:8">
      <c r="A740" s="36" t="s">
        <v>15340</v>
      </c>
      <c r="B740" s="37" t="s">
        <v>15341</v>
      </c>
      <c r="C740" s="36" t="s">
        <v>1388</v>
      </c>
      <c r="D740" s="36" t="s">
        <v>10058</v>
      </c>
      <c r="F740" t="str">
        <f t="shared" si="22"/>
        <v>88839</v>
      </c>
      <c r="H740" s="38">
        <f t="shared" si="23"/>
        <v>21.43</v>
      </c>
    </row>
    <row r="741" ht="40.5" spans="1:8">
      <c r="A741" s="36" t="s">
        <v>15342</v>
      </c>
      <c r="B741" s="37" t="s">
        <v>15343</v>
      </c>
      <c r="C741" s="36" t="s">
        <v>1388</v>
      </c>
      <c r="D741" s="36" t="s">
        <v>6563</v>
      </c>
      <c r="F741" t="str">
        <f t="shared" si="22"/>
        <v>88840</v>
      </c>
      <c r="H741" s="38">
        <f t="shared" si="23"/>
        <v>9.16</v>
      </c>
    </row>
    <row r="742" ht="40.5" spans="1:8">
      <c r="A742" s="36" t="s">
        <v>15344</v>
      </c>
      <c r="B742" s="37" t="s">
        <v>15345</v>
      </c>
      <c r="C742" s="36" t="s">
        <v>1388</v>
      </c>
      <c r="D742" s="36" t="s">
        <v>9199</v>
      </c>
      <c r="F742" t="str">
        <f t="shared" si="22"/>
        <v>88841</v>
      </c>
      <c r="H742" s="38">
        <f t="shared" si="23"/>
        <v>38.32</v>
      </c>
    </row>
    <row r="743" ht="40.5" spans="1:8">
      <c r="A743" s="36" t="s">
        <v>15346</v>
      </c>
      <c r="B743" s="37" t="s">
        <v>15347</v>
      </c>
      <c r="C743" s="36" t="s">
        <v>1388</v>
      </c>
      <c r="D743" s="36" t="s">
        <v>15151</v>
      </c>
      <c r="F743" t="str">
        <f t="shared" si="22"/>
        <v>88842</v>
      </c>
      <c r="H743" s="38">
        <f t="shared" si="23"/>
        <v>74.56</v>
      </c>
    </row>
    <row r="744" ht="54" spans="1:8">
      <c r="A744" s="36" t="s">
        <v>15348</v>
      </c>
      <c r="B744" s="37" t="s">
        <v>15349</v>
      </c>
      <c r="C744" s="36" t="s">
        <v>1388</v>
      </c>
      <c r="D744" s="36" t="s">
        <v>6331</v>
      </c>
      <c r="F744" t="str">
        <f t="shared" si="22"/>
        <v>88847</v>
      </c>
      <c r="H744" s="38">
        <f t="shared" si="23"/>
        <v>16.17</v>
      </c>
    </row>
    <row r="745" ht="54" spans="1:8">
      <c r="A745" s="36" t="s">
        <v>15350</v>
      </c>
      <c r="B745" s="37" t="s">
        <v>15351</v>
      </c>
      <c r="C745" s="36" t="s">
        <v>1388</v>
      </c>
      <c r="D745" s="36" t="s">
        <v>12258</v>
      </c>
      <c r="F745" t="str">
        <f t="shared" si="22"/>
        <v>88848</v>
      </c>
      <c r="H745" s="38">
        <f t="shared" si="23"/>
        <v>6.45</v>
      </c>
    </row>
    <row r="746" ht="54" spans="1:8">
      <c r="A746" s="36" t="s">
        <v>15352</v>
      </c>
      <c r="B746" s="37" t="s">
        <v>15353</v>
      </c>
      <c r="C746" s="36" t="s">
        <v>1388</v>
      </c>
      <c r="D746" s="36" t="s">
        <v>4038</v>
      </c>
      <c r="F746" t="str">
        <f t="shared" si="22"/>
        <v>88853</v>
      </c>
      <c r="H746" s="38">
        <f t="shared" si="23"/>
        <v>0.18</v>
      </c>
    </row>
    <row r="747" ht="54" spans="1:8">
      <c r="A747" s="36" t="s">
        <v>15354</v>
      </c>
      <c r="B747" s="37" t="s">
        <v>15355</v>
      </c>
      <c r="C747" s="36" t="s">
        <v>1388</v>
      </c>
      <c r="D747" s="36" t="s">
        <v>14947</v>
      </c>
      <c r="F747" t="str">
        <f t="shared" si="22"/>
        <v>88854</v>
      </c>
      <c r="H747" s="38">
        <f t="shared" si="23"/>
        <v>0.04</v>
      </c>
    </row>
    <row r="748" ht="40.5" spans="1:8">
      <c r="A748" s="36" t="s">
        <v>15356</v>
      </c>
      <c r="B748" s="37" t="s">
        <v>15357</v>
      </c>
      <c r="C748" s="36" t="s">
        <v>1388</v>
      </c>
      <c r="D748" s="36" t="s">
        <v>5054</v>
      </c>
      <c r="F748" t="str">
        <f t="shared" si="22"/>
        <v>88855</v>
      </c>
      <c r="H748" s="38">
        <f t="shared" si="23"/>
        <v>1.85</v>
      </c>
    </row>
    <row r="749" ht="40.5" spans="1:8">
      <c r="A749" s="36" t="s">
        <v>15358</v>
      </c>
      <c r="B749" s="37" t="s">
        <v>15359</v>
      </c>
      <c r="C749" s="36" t="s">
        <v>1388</v>
      </c>
      <c r="D749" s="36" t="s">
        <v>8844</v>
      </c>
      <c r="F749" t="str">
        <f t="shared" si="22"/>
        <v>88856</v>
      </c>
      <c r="H749" s="38">
        <f t="shared" si="23"/>
        <v>0.49</v>
      </c>
    </row>
    <row r="750" ht="67.5" spans="1:8">
      <c r="A750" s="36" t="s">
        <v>15360</v>
      </c>
      <c r="B750" s="37" t="s">
        <v>15361</v>
      </c>
      <c r="C750" s="36" t="s">
        <v>1388</v>
      </c>
      <c r="D750" s="36" t="s">
        <v>6738</v>
      </c>
      <c r="F750" t="str">
        <f t="shared" si="22"/>
        <v>88857</v>
      </c>
      <c r="H750" s="38">
        <f t="shared" si="23"/>
        <v>16.33</v>
      </c>
    </row>
    <row r="751" ht="67.5" spans="1:8">
      <c r="A751" s="36" t="s">
        <v>15362</v>
      </c>
      <c r="B751" s="37" t="s">
        <v>15363</v>
      </c>
      <c r="C751" s="36" t="s">
        <v>1388</v>
      </c>
      <c r="D751" s="36" t="s">
        <v>10719</v>
      </c>
      <c r="F751" t="str">
        <f t="shared" si="22"/>
        <v>88858</v>
      </c>
      <c r="H751" s="38">
        <f t="shared" si="23"/>
        <v>4.2</v>
      </c>
    </row>
    <row r="752" ht="67.5" spans="1:8">
      <c r="A752" s="36" t="s">
        <v>15364</v>
      </c>
      <c r="B752" s="37" t="s">
        <v>15365</v>
      </c>
      <c r="C752" s="36" t="s">
        <v>1388</v>
      </c>
      <c r="D752" s="36" t="s">
        <v>15366</v>
      </c>
      <c r="F752" t="str">
        <f t="shared" si="22"/>
        <v>88859</v>
      </c>
      <c r="H752" s="38">
        <f t="shared" si="23"/>
        <v>14.52</v>
      </c>
    </row>
    <row r="753" ht="67.5" spans="1:8">
      <c r="A753" s="36" t="s">
        <v>15367</v>
      </c>
      <c r="B753" s="37" t="s">
        <v>15368</v>
      </c>
      <c r="C753" s="36" t="s">
        <v>1388</v>
      </c>
      <c r="D753" s="36" t="s">
        <v>4190</v>
      </c>
      <c r="F753" t="str">
        <f t="shared" si="22"/>
        <v>88860</v>
      </c>
      <c r="H753" s="38">
        <f t="shared" si="23"/>
        <v>3.73</v>
      </c>
    </row>
    <row r="754" ht="40.5" spans="1:8">
      <c r="A754" s="36" t="s">
        <v>15369</v>
      </c>
      <c r="B754" s="37" t="s">
        <v>15370</v>
      </c>
      <c r="C754" s="36" t="s">
        <v>1388</v>
      </c>
      <c r="D754" s="36" t="s">
        <v>15371</v>
      </c>
      <c r="F754" t="str">
        <f t="shared" si="22"/>
        <v>88900</v>
      </c>
      <c r="H754" s="38">
        <f t="shared" si="23"/>
        <v>33.1</v>
      </c>
    </row>
    <row r="755" ht="40.5" spans="1:8">
      <c r="A755" s="36" t="s">
        <v>15372</v>
      </c>
      <c r="B755" s="37" t="s">
        <v>15373</v>
      </c>
      <c r="C755" s="36" t="s">
        <v>1388</v>
      </c>
      <c r="D755" s="36" t="s">
        <v>15374</v>
      </c>
      <c r="F755" t="str">
        <f t="shared" si="22"/>
        <v>88902</v>
      </c>
      <c r="H755" s="38">
        <f t="shared" si="23"/>
        <v>8.5</v>
      </c>
    </row>
    <row r="756" ht="40.5" spans="1:8">
      <c r="A756" s="36" t="s">
        <v>15375</v>
      </c>
      <c r="B756" s="37" t="s">
        <v>15376</v>
      </c>
      <c r="C756" s="36" t="s">
        <v>1388</v>
      </c>
      <c r="D756" s="36" t="s">
        <v>15377</v>
      </c>
      <c r="F756" t="str">
        <f t="shared" si="22"/>
        <v>88903</v>
      </c>
      <c r="H756" s="38">
        <f t="shared" si="23"/>
        <v>41.37</v>
      </c>
    </row>
    <row r="757" ht="40.5" spans="1:8">
      <c r="A757" s="36" t="s">
        <v>15378</v>
      </c>
      <c r="B757" s="37" t="s">
        <v>15379</v>
      </c>
      <c r="C757" s="36" t="s">
        <v>1388</v>
      </c>
      <c r="D757" s="36" t="s">
        <v>15380</v>
      </c>
      <c r="F757" t="str">
        <f t="shared" si="22"/>
        <v>88904</v>
      </c>
      <c r="H757" s="38">
        <f t="shared" si="23"/>
        <v>92.41</v>
      </c>
    </row>
    <row r="758" ht="40.5" spans="1:8">
      <c r="A758" s="36" t="s">
        <v>15381</v>
      </c>
      <c r="B758" s="37" t="s">
        <v>15382</v>
      </c>
      <c r="C758" s="36" t="s">
        <v>1388</v>
      </c>
      <c r="D758" s="36" t="s">
        <v>8429</v>
      </c>
      <c r="F758" t="str">
        <f t="shared" si="22"/>
        <v>89009</v>
      </c>
      <c r="H758" s="38">
        <f t="shared" si="23"/>
        <v>26.56</v>
      </c>
    </row>
    <row r="759" ht="40.5" spans="1:8">
      <c r="A759" s="36" t="s">
        <v>15383</v>
      </c>
      <c r="B759" s="37" t="s">
        <v>15384</v>
      </c>
      <c r="C759" s="36" t="s">
        <v>1388</v>
      </c>
      <c r="D759" s="36" t="s">
        <v>15385</v>
      </c>
      <c r="F759" t="str">
        <f t="shared" si="22"/>
        <v>89010</v>
      </c>
      <c r="H759" s="38">
        <f t="shared" si="23"/>
        <v>11.35</v>
      </c>
    </row>
    <row r="760" ht="67.5" spans="1:8">
      <c r="A760" s="36" t="s">
        <v>15386</v>
      </c>
      <c r="B760" s="37" t="s">
        <v>15387</v>
      </c>
      <c r="C760" s="36" t="s">
        <v>1388</v>
      </c>
      <c r="D760" s="36" t="s">
        <v>15388</v>
      </c>
      <c r="F760" t="str">
        <f t="shared" si="22"/>
        <v>89011</v>
      </c>
      <c r="H760" s="38">
        <f t="shared" si="23"/>
        <v>15.76</v>
      </c>
    </row>
    <row r="761" ht="67.5" spans="1:8">
      <c r="A761" s="36" t="s">
        <v>15389</v>
      </c>
      <c r="B761" s="37" t="s">
        <v>15390</v>
      </c>
      <c r="C761" s="36" t="s">
        <v>1388</v>
      </c>
      <c r="D761" s="36" t="s">
        <v>4764</v>
      </c>
      <c r="F761" t="str">
        <f t="shared" si="22"/>
        <v>89012</v>
      </c>
      <c r="H761" s="38">
        <f t="shared" si="23"/>
        <v>4.05</v>
      </c>
    </row>
    <row r="762" ht="40.5" spans="1:8">
      <c r="A762" s="36" t="s">
        <v>15391</v>
      </c>
      <c r="B762" s="37" t="s">
        <v>15392</v>
      </c>
      <c r="C762" s="36" t="s">
        <v>1388</v>
      </c>
      <c r="D762" s="36" t="s">
        <v>15393</v>
      </c>
      <c r="F762" t="str">
        <f t="shared" si="22"/>
        <v>89013</v>
      </c>
      <c r="H762" s="38">
        <f t="shared" si="23"/>
        <v>87</v>
      </c>
    </row>
    <row r="763" ht="40.5" spans="1:8">
      <c r="A763" s="36" t="s">
        <v>15394</v>
      </c>
      <c r="B763" s="37" t="s">
        <v>15395</v>
      </c>
      <c r="C763" s="36" t="s">
        <v>1388</v>
      </c>
      <c r="D763" s="36" t="s">
        <v>15019</v>
      </c>
      <c r="F763" t="str">
        <f t="shared" si="22"/>
        <v>89014</v>
      </c>
      <c r="H763" s="38">
        <f t="shared" si="23"/>
        <v>37.2</v>
      </c>
    </row>
    <row r="764" ht="40.5" spans="1:8">
      <c r="A764" s="36" t="s">
        <v>15396</v>
      </c>
      <c r="B764" s="37" t="s">
        <v>15397</v>
      </c>
      <c r="C764" s="36" t="s">
        <v>1388</v>
      </c>
      <c r="D764" s="36" t="s">
        <v>4687</v>
      </c>
      <c r="F764" t="str">
        <f t="shared" si="22"/>
        <v>89015</v>
      </c>
      <c r="H764" s="38">
        <f t="shared" si="23"/>
        <v>2.14</v>
      </c>
    </row>
    <row r="765" ht="40.5" spans="1:8">
      <c r="A765" s="36" t="s">
        <v>15398</v>
      </c>
      <c r="B765" s="37" t="s">
        <v>15399</v>
      </c>
      <c r="C765" s="36" t="s">
        <v>1388</v>
      </c>
      <c r="D765" s="36" t="s">
        <v>5202</v>
      </c>
      <c r="F765" t="str">
        <f t="shared" si="22"/>
        <v>89016</v>
      </c>
      <c r="H765" s="38">
        <f t="shared" si="23"/>
        <v>0.54</v>
      </c>
    </row>
    <row r="766" ht="40.5" spans="1:8">
      <c r="A766" s="36" t="s">
        <v>15400</v>
      </c>
      <c r="B766" s="37" t="s">
        <v>15401</v>
      </c>
      <c r="C766" s="36" t="s">
        <v>1388</v>
      </c>
      <c r="D766" s="36" t="s">
        <v>15402</v>
      </c>
      <c r="F766" t="str">
        <f t="shared" si="22"/>
        <v>89017</v>
      </c>
      <c r="H766" s="38">
        <f t="shared" si="23"/>
        <v>26.39</v>
      </c>
    </row>
    <row r="767" ht="40.5" spans="1:8">
      <c r="A767" s="36" t="s">
        <v>15403</v>
      </c>
      <c r="B767" s="37" t="s">
        <v>15404</v>
      </c>
      <c r="C767" s="36" t="s">
        <v>1388</v>
      </c>
      <c r="D767" s="36" t="s">
        <v>6736</v>
      </c>
      <c r="F767" t="str">
        <f t="shared" si="22"/>
        <v>89018</v>
      </c>
      <c r="H767" s="38">
        <f t="shared" si="23"/>
        <v>11.29</v>
      </c>
    </row>
    <row r="768" ht="54" spans="1:8">
      <c r="A768" s="36" t="s">
        <v>15405</v>
      </c>
      <c r="B768" s="37" t="s">
        <v>15406</v>
      </c>
      <c r="C768" s="36" t="s">
        <v>1388</v>
      </c>
      <c r="D768" s="36" t="s">
        <v>7921</v>
      </c>
      <c r="F768" t="str">
        <f t="shared" si="22"/>
        <v>89019</v>
      </c>
      <c r="H768" s="38">
        <f t="shared" si="23"/>
        <v>0.23</v>
      </c>
    </row>
    <row r="769" ht="54" spans="1:8">
      <c r="A769" s="36" t="s">
        <v>15407</v>
      </c>
      <c r="B769" s="37" t="s">
        <v>15408</v>
      </c>
      <c r="C769" s="36" t="s">
        <v>1388</v>
      </c>
      <c r="D769" s="36" t="s">
        <v>4034</v>
      </c>
      <c r="F769" t="str">
        <f t="shared" si="22"/>
        <v>89020</v>
      </c>
      <c r="H769" s="38">
        <f t="shared" si="23"/>
        <v>0.05</v>
      </c>
    </row>
    <row r="770" ht="27" spans="1:8">
      <c r="A770" s="36" t="s">
        <v>15409</v>
      </c>
      <c r="B770" s="37" t="s">
        <v>15410</v>
      </c>
      <c r="C770" s="36" t="s">
        <v>1388</v>
      </c>
      <c r="D770" s="36" t="s">
        <v>5068</v>
      </c>
      <c r="F770" t="str">
        <f t="shared" si="22"/>
        <v>89023</v>
      </c>
      <c r="H770" s="38">
        <f t="shared" si="23"/>
        <v>2.37</v>
      </c>
    </row>
    <row r="771" ht="27" spans="1:8">
      <c r="A771" s="36" t="s">
        <v>15411</v>
      </c>
      <c r="B771" s="37" t="s">
        <v>15412</v>
      </c>
      <c r="C771" s="36" t="s">
        <v>1388</v>
      </c>
      <c r="D771" s="36" t="s">
        <v>5889</v>
      </c>
      <c r="F771" t="str">
        <f t="shared" si="22"/>
        <v>89024</v>
      </c>
      <c r="H771" s="38">
        <f t="shared" si="23"/>
        <v>0.94</v>
      </c>
    </row>
    <row r="772" ht="27" spans="1:8">
      <c r="A772" s="36" t="s">
        <v>15413</v>
      </c>
      <c r="B772" s="37" t="s">
        <v>15414</v>
      </c>
      <c r="C772" s="36" t="s">
        <v>1388</v>
      </c>
      <c r="D772" s="36" t="s">
        <v>7682</v>
      </c>
      <c r="F772" t="str">
        <f t="shared" si="22"/>
        <v>89025</v>
      </c>
      <c r="H772" s="38">
        <f t="shared" si="23"/>
        <v>4.43</v>
      </c>
    </row>
    <row r="773" ht="40.5" spans="1:8">
      <c r="A773" s="36" t="s">
        <v>15415</v>
      </c>
      <c r="B773" s="37" t="s">
        <v>15416</v>
      </c>
      <c r="C773" s="36" t="s">
        <v>1388</v>
      </c>
      <c r="D773" s="36" t="s">
        <v>15417</v>
      </c>
      <c r="F773" t="str">
        <f t="shared" ref="F773:F836" si="24">TRIM(A773)</f>
        <v>89026</v>
      </c>
      <c r="H773" s="38">
        <f t="shared" ref="H773:H836" si="25">ROUND(D773*(1+$H$1),2)</f>
        <v>177.36</v>
      </c>
    </row>
    <row r="774" ht="40.5" spans="1:8">
      <c r="A774" s="36" t="s">
        <v>15418</v>
      </c>
      <c r="B774" s="37" t="s">
        <v>15419</v>
      </c>
      <c r="C774" s="36" t="s">
        <v>1388</v>
      </c>
      <c r="D774" s="36" t="s">
        <v>15420</v>
      </c>
      <c r="F774" t="str">
        <f t="shared" si="24"/>
        <v>89029</v>
      </c>
      <c r="H774" s="38">
        <f t="shared" si="25"/>
        <v>20.48</v>
      </c>
    </row>
    <row r="775" ht="40.5" spans="1:8">
      <c r="A775" s="36" t="s">
        <v>15421</v>
      </c>
      <c r="B775" s="37" t="s">
        <v>15422</v>
      </c>
      <c r="C775" s="36" t="s">
        <v>1388</v>
      </c>
      <c r="D775" s="36" t="s">
        <v>11853</v>
      </c>
      <c r="F775" t="str">
        <f t="shared" si="24"/>
        <v>89030</v>
      </c>
      <c r="H775" s="38">
        <f t="shared" si="25"/>
        <v>8.76</v>
      </c>
    </row>
    <row r="776" ht="27" spans="1:8">
      <c r="A776" s="36" t="s">
        <v>15423</v>
      </c>
      <c r="B776" s="37" t="s">
        <v>15424</v>
      </c>
      <c r="C776" s="36" t="s">
        <v>1388</v>
      </c>
      <c r="D776" s="36" t="s">
        <v>7039</v>
      </c>
      <c r="F776" t="str">
        <f t="shared" si="24"/>
        <v>89033</v>
      </c>
      <c r="H776" s="38">
        <f t="shared" si="25"/>
        <v>7.84</v>
      </c>
    </row>
    <row r="777" ht="27" spans="1:8">
      <c r="A777" s="36" t="s">
        <v>15425</v>
      </c>
      <c r="B777" s="37" t="s">
        <v>15426</v>
      </c>
      <c r="C777" s="36" t="s">
        <v>1388</v>
      </c>
      <c r="D777" s="36" t="s">
        <v>8533</v>
      </c>
      <c r="F777" t="str">
        <f t="shared" si="24"/>
        <v>89034</v>
      </c>
      <c r="H777" s="38">
        <f t="shared" si="25"/>
        <v>2.06</v>
      </c>
    </row>
    <row r="778" ht="40.5" spans="1:8">
      <c r="A778" s="36" t="s">
        <v>15427</v>
      </c>
      <c r="B778" s="37" t="s">
        <v>15428</v>
      </c>
      <c r="C778" s="36" t="s">
        <v>1388</v>
      </c>
      <c r="D778" s="36" t="s">
        <v>15429</v>
      </c>
      <c r="F778" t="str">
        <f t="shared" si="24"/>
        <v>89128</v>
      </c>
      <c r="H778" s="38">
        <f t="shared" si="25"/>
        <v>23.74</v>
      </c>
    </row>
    <row r="779" ht="40.5" spans="1:8">
      <c r="A779" s="36" t="s">
        <v>15430</v>
      </c>
      <c r="B779" s="37" t="s">
        <v>15431</v>
      </c>
      <c r="C779" s="36" t="s">
        <v>1388</v>
      </c>
      <c r="D779" s="36" t="s">
        <v>11828</v>
      </c>
      <c r="F779" t="str">
        <f t="shared" si="24"/>
        <v>89129</v>
      </c>
      <c r="H779" s="38">
        <f t="shared" si="25"/>
        <v>6.1</v>
      </c>
    </row>
    <row r="780" ht="40.5" spans="1:8">
      <c r="A780" s="36" t="s">
        <v>15432</v>
      </c>
      <c r="B780" s="37" t="s">
        <v>15433</v>
      </c>
      <c r="C780" s="36" t="s">
        <v>1388</v>
      </c>
      <c r="D780" s="36" t="s">
        <v>15132</v>
      </c>
      <c r="F780" t="str">
        <f t="shared" si="24"/>
        <v>89130</v>
      </c>
      <c r="H780" s="38">
        <f t="shared" si="25"/>
        <v>32.91</v>
      </c>
    </row>
    <row r="781" ht="40.5" spans="1:8">
      <c r="A781" s="36" t="s">
        <v>15434</v>
      </c>
      <c r="B781" s="37" t="s">
        <v>15435</v>
      </c>
      <c r="C781" s="36" t="s">
        <v>1388</v>
      </c>
      <c r="D781" s="36" t="s">
        <v>4467</v>
      </c>
      <c r="F781" t="str">
        <f t="shared" si="24"/>
        <v>89131</v>
      </c>
      <c r="H781" s="38">
        <f t="shared" si="25"/>
        <v>8.45</v>
      </c>
    </row>
    <row r="782" ht="54" spans="1:8">
      <c r="A782" s="36" t="s">
        <v>15436</v>
      </c>
      <c r="B782" s="37" t="s">
        <v>15437</v>
      </c>
      <c r="C782" s="36" t="s">
        <v>1388</v>
      </c>
      <c r="D782" s="36" t="s">
        <v>15438</v>
      </c>
      <c r="F782" t="str">
        <f t="shared" si="24"/>
        <v>89210</v>
      </c>
      <c r="H782" s="38">
        <f t="shared" si="25"/>
        <v>16.83</v>
      </c>
    </row>
    <row r="783" ht="54" spans="1:8">
      <c r="A783" s="36" t="s">
        <v>15439</v>
      </c>
      <c r="B783" s="37" t="s">
        <v>15440</v>
      </c>
      <c r="C783" s="36" t="s">
        <v>1388</v>
      </c>
      <c r="D783" s="36" t="s">
        <v>5218</v>
      </c>
      <c r="F783" t="str">
        <f t="shared" si="24"/>
        <v>89211</v>
      </c>
      <c r="H783" s="38">
        <f t="shared" si="25"/>
        <v>4.42</v>
      </c>
    </row>
    <row r="784" ht="40.5" spans="1:8">
      <c r="A784" s="36" t="s">
        <v>15441</v>
      </c>
      <c r="B784" s="37" t="s">
        <v>15442</v>
      </c>
      <c r="C784" s="36" t="s">
        <v>1388</v>
      </c>
      <c r="D784" s="36" t="s">
        <v>9472</v>
      </c>
      <c r="F784" t="str">
        <f t="shared" si="24"/>
        <v>89212</v>
      </c>
      <c r="H784" s="38">
        <f t="shared" si="25"/>
        <v>17.28</v>
      </c>
    </row>
    <row r="785" ht="27" spans="1:8">
      <c r="A785" s="36" t="s">
        <v>15443</v>
      </c>
      <c r="B785" s="37" t="s">
        <v>15444</v>
      </c>
      <c r="C785" s="36" t="s">
        <v>1388</v>
      </c>
      <c r="D785" s="36" t="s">
        <v>15445</v>
      </c>
      <c r="F785" t="str">
        <f t="shared" si="24"/>
        <v>89213</v>
      </c>
      <c r="H785" s="38">
        <f t="shared" si="25"/>
        <v>5.17</v>
      </c>
    </row>
    <row r="786" ht="40.5" spans="1:8">
      <c r="A786" s="36" t="s">
        <v>15446</v>
      </c>
      <c r="B786" s="37" t="s">
        <v>15447</v>
      </c>
      <c r="C786" s="36" t="s">
        <v>1388</v>
      </c>
      <c r="D786" s="36" t="s">
        <v>15448</v>
      </c>
      <c r="F786" t="str">
        <f t="shared" si="24"/>
        <v>89214</v>
      </c>
      <c r="H786" s="38">
        <f t="shared" si="25"/>
        <v>16.22</v>
      </c>
    </row>
    <row r="787" ht="40.5" spans="1:8">
      <c r="A787" s="36" t="s">
        <v>15449</v>
      </c>
      <c r="B787" s="37" t="s">
        <v>15450</v>
      </c>
      <c r="C787" s="36" t="s">
        <v>1388</v>
      </c>
      <c r="D787" s="36" t="s">
        <v>15451</v>
      </c>
      <c r="F787" t="str">
        <f t="shared" si="24"/>
        <v>89215</v>
      </c>
      <c r="H787" s="38">
        <f t="shared" si="25"/>
        <v>95.42</v>
      </c>
    </row>
    <row r="788" ht="40.5" spans="1:8">
      <c r="A788" s="36" t="s">
        <v>15452</v>
      </c>
      <c r="B788" s="37" t="s">
        <v>15453</v>
      </c>
      <c r="C788" s="36" t="s">
        <v>1388</v>
      </c>
      <c r="D788" s="36" t="s">
        <v>4054</v>
      </c>
      <c r="F788" t="str">
        <f t="shared" si="24"/>
        <v>89221</v>
      </c>
      <c r="H788" s="38">
        <f t="shared" si="25"/>
        <v>0.97</v>
      </c>
    </row>
    <row r="789" ht="40.5" spans="1:8">
      <c r="A789" s="36" t="s">
        <v>15454</v>
      </c>
      <c r="B789" s="37" t="s">
        <v>15455</v>
      </c>
      <c r="C789" s="36" t="s">
        <v>1388</v>
      </c>
      <c r="D789" s="36" t="s">
        <v>10346</v>
      </c>
      <c r="F789" t="str">
        <f t="shared" si="24"/>
        <v>89222</v>
      </c>
      <c r="H789" s="38">
        <f t="shared" si="25"/>
        <v>0.22</v>
      </c>
    </row>
    <row r="790" ht="40.5" spans="1:8">
      <c r="A790" s="36" t="s">
        <v>15456</v>
      </c>
      <c r="B790" s="37" t="s">
        <v>15457</v>
      </c>
      <c r="C790" s="36" t="s">
        <v>1388</v>
      </c>
      <c r="D790" s="36" t="s">
        <v>4032</v>
      </c>
      <c r="F790" t="str">
        <f t="shared" si="24"/>
        <v>89223</v>
      </c>
      <c r="H790" s="38">
        <f t="shared" si="25"/>
        <v>0.91</v>
      </c>
    </row>
    <row r="791" ht="54" spans="1:8">
      <c r="A791" s="36" t="s">
        <v>15458</v>
      </c>
      <c r="B791" s="37" t="s">
        <v>15459</v>
      </c>
      <c r="C791" s="36" t="s">
        <v>1388</v>
      </c>
      <c r="D791" s="36" t="s">
        <v>10431</v>
      </c>
      <c r="F791" t="str">
        <f t="shared" si="24"/>
        <v>89224</v>
      </c>
      <c r="H791" s="38">
        <f t="shared" si="25"/>
        <v>1.48</v>
      </c>
    </row>
    <row r="792" ht="40.5" spans="1:8">
      <c r="A792" s="36" t="s">
        <v>15460</v>
      </c>
      <c r="B792" s="37" t="s">
        <v>15461</v>
      </c>
      <c r="C792" s="36" t="s">
        <v>1388</v>
      </c>
      <c r="D792" s="36" t="s">
        <v>15462</v>
      </c>
      <c r="F792" t="str">
        <f t="shared" si="24"/>
        <v>89228</v>
      </c>
      <c r="H792" s="38">
        <f t="shared" si="25"/>
        <v>28.21</v>
      </c>
    </row>
    <row r="793" ht="40.5" spans="1:8">
      <c r="A793" s="36" t="s">
        <v>15463</v>
      </c>
      <c r="B793" s="37" t="s">
        <v>15464</v>
      </c>
      <c r="C793" s="36" t="s">
        <v>1388</v>
      </c>
      <c r="D793" s="36" t="s">
        <v>7137</v>
      </c>
      <c r="F793" t="str">
        <f t="shared" si="24"/>
        <v>89229</v>
      </c>
      <c r="H793" s="38">
        <f t="shared" si="25"/>
        <v>9.65</v>
      </c>
    </row>
    <row r="794" ht="40.5" spans="1:8">
      <c r="A794" s="36" t="s">
        <v>15465</v>
      </c>
      <c r="B794" s="37" t="s">
        <v>15466</v>
      </c>
      <c r="C794" s="36" t="s">
        <v>1388</v>
      </c>
      <c r="D794" s="36" t="s">
        <v>15467</v>
      </c>
      <c r="F794" t="str">
        <f t="shared" si="24"/>
        <v>89230</v>
      </c>
      <c r="H794" s="38">
        <f t="shared" si="25"/>
        <v>70.83</v>
      </c>
    </row>
    <row r="795" ht="40.5" spans="1:8">
      <c r="A795" s="36" t="s">
        <v>15468</v>
      </c>
      <c r="B795" s="37" t="s">
        <v>15469</v>
      </c>
      <c r="C795" s="36" t="s">
        <v>1388</v>
      </c>
      <c r="D795" s="36" t="s">
        <v>15470</v>
      </c>
      <c r="F795" t="str">
        <f t="shared" si="24"/>
        <v>89231</v>
      </c>
      <c r="H795" s="38">
        <f t="shared" si="25"/>
        <v>21.23</v>
      </c>
    </row>
    <row r="796" ht="40.5" spans="1:8">
      <c r="A796" s="36" t="s">
        <v>15471</v>
      </c>
      <c r="B796" s="37" t="s">
        <v>15472</v>
      </c>
      <c r="C796" s="36" t="s">
        <v>1388</v>
      </c>
      <c r="D796" s="36" t="s">
        <v>15473</v>
      </c>
      <c r="F796" t="str">
        <f t="shared" si="24"/>
        <v>89232</v>
      </c>
      <c r="H796" s="38">
        <f t="shared" si="25"/>
        <v>126.34</v>
      </c>
    </row>
    <row r="797" ht="40.5" spans="1:8">
      <c r="A797" s="36" t="s">
        <v>15474</v>
      </c>
      <c r="B797" s="37" t="s">
        <v>15475</v>
      </c>
      <c r="C797" s="36" t="s">
        <v>1388</v>
      </c>
      <c r="D797" s="36" t="s">
        <v>15476</v>
      </c>
      <c r="F797" t="str">
        <f t="shared" si="24"/>
        <v>89233</v>
      </c>
      <c r="H797" s="38">
        <f t="shared" si="25"/>
        <v>124.03</v>
      </c>
    </row>
    <row r="798" ht="40.5" spans="1:8">
      <c r="A798" s="36" t="s">
        <v>15477</v>
      </c>
      <c r="B798" s="37" t="s">
        <v>15478</v>
      </c>
      <c r="C798" s="36" t="s">
        <v>1388</v>
      </c>
      <c r="D798" s="36" t="s">
        <v>15479</v>
      </c>
      <c r="F798" t="str">
        <f t="shared" si="24"/>
        <v>89236</v>
      </c>
      <c r="H798" s="38">
        <f t="shared" si="25"/>
        <v>165.46</v>
      </c>
    </row>
    <row r="799" ht="40.5" spans="1:8">
      <c r="A799" s="36" t="s">
        <v>15480</v>
      </c>
      <c r="B799" s="37" t="s">
        <v>15481</v>
      </c>
      <c r="C799" s="36" t="s">
        <v>1388</v>
      </c>
      <c r="D799" s="36" t="s">
        <v>15482</v>
      </c>
      <c r="F799" t="str">
        <f t="shared" si="24"/>
        <v>89237</v>
      </c>
      <c r="H799" s="38">
        <f t="shared" si="25"/>
        <v>49.6</v>
      </c>
    </row>
    <row r="800" ht="40.5" spans="1:8">
      <c r="A800" s="36" t="s">
        <v>15483</v>
      </c>
      <c r="B800" s="37" t="s">
        <v>15484</v>
      </c>
      <c r="C800" s="36" t="s">
        <v>1388</v>
      </c>
      <c r="D800" s="36" t="s">
        <v>15485</v>
      </c>
      <c r="F800" t="str">
        <f t="shared" si="24"/>
        <v>89238</v>
      </c>
      <c r="H800" s="38">
        <f t="shared" si="25"/>
        <v>295.13</v>
      </c>
    </row>
    <row r="801" ht="40.5" spans="1:8">
      <c r="A801" s="36" t="s">
        <v>15486</v>
      </c>
      <c r="B801" s="37" t="s">
        <v>15487</v>
      </c>
      <c r="C801" s="36" t="s">
        <v>1388</v>
      </c>
      <c r="D801" s="36" t="s">
        <v>15488</v>
      </c>
      <c r="F801" t="str">
        <f t="shared" si="24"/>
        <v>89239</v>
      </c>
      <c r="H801" s="38">
        <f t="shared" si="25"/>
        <v>327.99</v>
      </c>
    </row>
    <row r="802" ht="40.5" spans="1:8">
      <c r="A802" s="36" t="s">
        <v>15489</v>
      </c>
      <c r="B802" s="37" t="s">
        <v>15490</v>
      </c>
      <c r="C802" s="36" t="s">
        <v>1388</v>
      </c>
      <c r="D802" s="36" t="s">
        <v>5348</v>
      </c>
      <c r="F802" t="str">
        <f t="shared" si="24"/>
        <v>89240</v>
      </c>
      <c r="H802" s="38">
        <f t="shared" si="25"/>
        <v>50.77</v>
      </c>
    </row>
    <row r="803" ht="40.5" spans="1:8">
      <c r="A803" s="36" t="s">
        <v>15491</v>
      </c>
      <c r="B803" s="37" t="s">
        <v>15492</v>
      </c>
      <c r="C803" s="36" t="s">
        <v>1388</v>
      </c>
      <c r="D803" s="36" t="s">
        <v>15493</v>
      </c>
      <c r="F803" t="str">
        <f t="shared" si="24"/>
        <v>89241</v>
      </c>
      <c r="H803" s="38">
        <f t="shared" si="25"/>
        <v>17.38</v>
      </c>
    </row>
    <row r="804" ht="40.5" spans="1:8">
      <c r="A804" s="36" t="s">
        <v>15494</v>
      </c>
      <c r="B804" s="37" t="s">
        <v>15495</v>
      </c>
      <c r="C804" s="36" t="s">
        <v>1388</v>
      </c>
      <c r="D804" s="36" t="s">
        <v>15496</v>
      </c>
      <c r="F804" t="str">
        <f t="shared" si="24"/>
        <v>89246</v>
      </c>
      <c r="H804" s="38">
        <f t="shared" si="25"/>
        <v>143.78</v>
      </c>
    </row>
    <row r="805" ht="40.5" spans="1:8">
      <c r="A805" s="36" t="s">
        <v>15497</v>
      </c>
      <c r="B805" s="37" t="s">
        <v>15498</v>
      </c>
      <c r="C805" s="36" t="s">
        <v>1388</v>
      </c>
      <c r="D805" s="36" t="s">
        <v>15499</v>
      </c>
      <c r="F805" t="str">
        <f t="shared" si="24"/>
        <v>89247</v>
      </c>
      <c r="H805" s="38">
        <f t="shared" si="25"/>
        <v>43.09</v>
      </c>
    </row>
    <row r="806" ht="40.5" spans="1:8">
      <c r="A806" s="36" t="s">
        <v>15500</v>
      </c>
      <c r="B806" s="37" t="s">
        <v>15501</v>
      </c>
      <c r="C806" s="36" t="s">
        <v>1388</v>
      </c>
      <c r="D806" s="36" t="s">
        <v>15502</v>
      </c>
      <c r="F806" t="str">
        <f t="shared" si="24"/>
        <v>89248</v>
      </c>
      <c r="H806" s="38">
        <f t="shared" si="25"/>
        <v>256.46</v>
      </c>
    </row>
    <row r="807" ht="40.5" spans="1:8">
      <c r="A807" s="36" t="s">
        <v>15503</v>
      </c>
      <c r="B807" s="37" t="s">
        <v>15504</v>
      </c>
      <c r="C807" s="36" t="s">
        <v>1388</v>
      </c>
      <c r="D807" s="36" t="s">
        <v>15505</v>
      </c>
      <c r="F807" t="str">
        <f t="shared" si="24"/>
        <v>89249</v>
      </c>
      <c r="H807" s="38">
        <f t="shared" si="25"/>
        <v>251.66</v>
      </c>
    </row>
    <row r="808" ht="40.5" spans="1:8">
      <c r="A808" s="36" t="s">
        <v>15506</v>
      </c>
      <c r="B808" s="37" t="s">
        <v>15507</v>
      </c>
      <c r="C808" s="36" t="s">
        <v>1388</v>
      </c>
      <c r="D808" s="36" t="s">
        <v>12130</v>
      </c>
      <c r="F808" t="str">
        <f t="shared" si="24"/>
        <v>89253</v>
      </c>
      <c r="H808" s="38">
        <f t="shared" si="25"/>
        <v>41.61</v>
      </c>
    </row>
    <row r="809" ht="40.5" spans="1:8">
      <c r="A809" s="36" t="s">
        <v>15508</v>
      </c>
      <c r="B809" s="37" t="s">
        <v>15509</v>
      </c>
      <c r="C809" s="36" t="s">
        <v>1388</v>
      </c>
      <c r="D809" s="36" t="s">
        <v>7493</v>
      </c>
      <c r="F809" t="str">
        <f t="shared" si="24"/>
        <v>89254</v>
      </c>
      <c r="H809" s="38">
        <f t="shared" si="25"/>
        <v>14.25</v>
      </c>
    </row>
    <row r="810" ht="40.5" spans="1:8">
      <c r="A810" s="36" t="s">
        <v>15510</v>
      </c>
      <c r="B810" s="37" t="s">
        <v>15511</v>
      </c>
      <c r="C810" s="36" t="s">
        <v>1388</v>
      </c>
      <c r="D810" s="36" t="s">
        <v>15512</v>
      </c>
      <c r="F810" t="str">
        <f t="shared" si="24"/>
        <v>89255</v>
      </c>
      <c r="H810" s="38">
        <f t="shared" si="25"/>
        <v>66.89</v>
      </c>
    </row>
    <row r="811" ht="54" spans="1:8">
      <c r="A811" s="36" t="s">
        <v>15513</v>
      </c>
      <c r="B811" s="37" t="s">
        <v>15514</v>
      </c>
      <c r="C811" s="36" t="s">
        <v>1388</v>
      </c>
      <c r="D811" s="36" t="s">
        <v>15197</v>
      </c>
      <c r="F811" t="str">
        <f t="shared" si="24"/>
        <v>89256</v>
      </c>
      <c r="H811" s="38">
        <f t="shared" si="25"/>
        <v>59.63</v>
      </c>
    </row>
    <row r="812" ht="67.5" spans="1:8">
      <c r="A812" s="36" t="s">
        <v>15515</v>
      </c>
      <c r="B812" s="37" t="s">
        <v>15516</v>
      </c>
      <c r="C812" s="36" t="s">
        <v>1388</v>
      </c>
      <c r="D812" s="36" t="s">
        <v>9559</v>
      </c>
      <c r="F812" t="str">
        <f t="shared" si="24"/>
        <v>89259</v>
      </c>
      <c r="H812" s="38">
        <f t="shared" si="25"/>
        <v>10.31</v>
      </c>
    </row>
    <row r="813" ht="67.5" spans="1:8">
      <c r="A813" s="36" t="s">
        <v>15517</v>
      </c>
      <c r="B813" s="37" t="s">
        <v>15518</v>
      </c>
      <c r="C813" s="36" t="s">
        <v>1388</v>
      </c>
      <c r="D813" s="36" t="s">
        <v>4076</v>
      </c>
      <c r="F813" t="str">
        <f t="shared" si="24"/>
        <v>89260</v>
      </c>
      <c r="H813" s="38">
        <f t="shared" si="25"/>
        <v>4.11</v>
      </c>
    </row>
    <row r="814" ht="67.5" spans="1:8">
      <c r="A814" s="36" t="s">
        <v>15519</v>
      </c>
      <c r="B814" s="37" t="s">
        <v>15520</v>
      </c>
      <c r="C814" s="36" t="s">
        <v>1388</v>
      </c>
      <c r="D814" s="36" t="s">
        <v>15521</v>
      </c>
      <c r="F814" t="str">
        <f t="shared" si="24"/>
        <v>89262</v>
      </c>
      <c r="H814" s="38">
        <f t="shared" si="25"/>
        <v>19.34</v>
      </c>
    </row>
    <row r="815" ht="67.5" spans="1:8">
      <c r="A815" s="36" t="s">
        <v>15522</v>
      </c>
      <c r="B815" s="37" t="s">
        <v>15523</v>
      </c>
      <c r="C815" s="36" t="s">
        <v>1388</v>
      </c>
      <c r="D815" s="36" t="s">
        <v>15524</v>
      </c>
      <c r="F815" t="str">
        <f t="shared" si="24"/>
        <v>89264</v>
      </c>
      <c r="H815" s="38">
        <f t="shared" si="25"/>
        <v>7.88</v>
      </c>
    </row>
    <row r="816" ht="67.5" spans="1:8">
      <c r="A816" s="36" t="s">
        <v>15525</v>
      </c>
      <c r="B816" s="37" t="s">
        <v>15526</v>
      </c>
      <c r="C816" s="36" t="s">
        <v>1388</v>
      </c>
      <c r="D816" s="36" t="s">
        <v>4112</v>
      </c>
      <c r="F816" t="str">
        <f t="shared" si="24"/>
        <v>89265</v>
      </c>
      <c r="H816" s="38">
        <f t="shared" si="25"/>
        <v>3.14</v>
      </c>
    </row>
    <row r="817" ht="67.5" spans="1:8">
      <c r="A817" s="36" t="s">
        <v>15527</v>
      </c>
      <c r="B817" s="37" t="s">
        <v>15528</v>
      </c>
      <c r="C817" s="36" t="s">
        <v>1388</v>
      </c>
      <c r="D817" s="36" t="s">
        <v>4084</v>
      </c>
      <c r="F817" t="str">
        <f t="shared" si="24"/>
        <v>89266</v>
      </c>
      <c r="H817" s="38">
        <f t="shared" si="25"/>
        <v>0.63</v>
      </c>
    </row>
    <row r="818" ht="54" spans="1:8">
      <c r="A818" s="36" t="s">
        <v>15529</v>
      </c>
      <c r="B818" s="37" t="s">
        <v>15530</v>
      </c>
      <c r="C818" s="36" t="s">
        <v>1388</v>
      </c>
      <c r="D818" s="36" t="s">
        <v>15531</v>
      </c>
      <c r="F818" t="str">
        <f t="shared" si="24"/>
        <v>89267</v>
      </c>
      <c r="H818" s="38">
        <f t="shared" si="25"/>
        <v>30.09</v>
      </c>
    </row>
    <row r="819" ht="40.5" spans="1:8">
      <c r="A819" s="36" t="s">
        <v>15532</v>
      </c>
      <c r="B819" s="37" t="s">
        <v>15533</v>
      </c>
      <c r="C819" s="36" t="s">
        <v>1388</v>
      </c>
      <c r="D819" s="36" t="s">
        <v>8193</v>
      </c>
      <c r="F819" t="str">
        <f t="shared" si="24"/>
        <v>89268</v>
      </c>
      <c r="H819" s="38">
        <f t="shared" si="25"/>
        <v>10.3</v>
      </c>
    </row>
    <row r="820" ht="54" spans="1:8">
      <c r="A820" s="36" t="s">
        <v>15534</v>
      </c>
      <c r="B820" s="37" t="s">
        <v>15535</v>
      </c>
      <c r="C820" s="36" t="s">
        <v>1388</v>
      </c>
      <c r="D820" s="36" t="s">
        <v>15536</v>
      </c>
      <c r="F820" t="str">
        <f t="shared" si="24"/>
        <v>89269</v>
      </c>
      <c r="H820" s="38">
        <f t="shared" si="25"/>
        <v>2.1</v>
      </c>
    </row>
    <row r="821" ht="54" spans="1:8">
      <c r="A821" s="36" t="s">
        <v>15537</v>
      </c>
      <c r="B821" s="37" t="s">
        <v>15538</v>
      </c>
      <c r="C821" s="36" t="s">
        <v>1388</v>
      </c>
      <c r="D821" s="36" t="s">
        <v>7085</v>
      </c>
      <c r="F821" t="str">
        <f t="shared" si="24"/>
        <v>89270</v>
      </c>
      <c r="H821" s="38">
        <f t="shared" si="25"/>
        <v>48.38</v>
      </c>
    </row>
    <row r="822" ht="54" spans="1:8">
      <c r="A822" s="36" t="s">
        <v>15539</v>
      </c>
      <c r="B822" s="37" t="s">
        <v>15540</v>
      </c>
      <c r="C822" s="36" t="s">
        <v>1388</v>
      </c>
      <c r="D822" s="36" t="s">
        <v>15541</v>
      </c>
      <c r="F822" t="str">
        <f t="shared" si="24"/>
        <v>89271</v>
      </c>
      <c r="H822" s="38">
        <f t="shared" si="25"/>
        <v>77.53</v>
      </c>
    </row>
    <row r="823" ht="40.5" spans="1:8">
      <c r="A823" s="36" t="s">
        <v>15542</v>
      </c>
      <c r="B823" s="37" t="s">
        <v>15543</v>
      </c>
      <c r="C823" s="36" t="s">
        <v>1388</v>
      </c>
      <c r="D823" s="36" t="s">
        <v>6070</v>
      </c>
      <c r="F823" t="str">
        <f t="shared" si="24"/>
        <v>89274</v>
      </c>
      <c r="H823" s="38">
        <f t="shared" si="25"/>
        <v>1.19</v>
      </c>
    </row>
    <row r="824" ht="40.5" spans="1:8">
      <c r="A824" s="36" t="s">
        <v>15544</v>
      </c>
      <c r="B824" s="37" t="s">
        <v>15545</v>
      </c>
      <c r="C824" s="36" t="s">
        <v>1388</v>
      </c>
      <c r="D824" s="36" t="s">
        <v>14899</v>
      </c>
      <c r="F824" t="str">
        <f t="shared" si="24"/>
        <v>89275</v>
      </c>
      <c r="H824" s="38">
        <f t="shared" si="25"/>
        <v>0.27</v>
      </c>
    </row>
    <row r="825" ht="40.5" spans="1:8">
      <c r="A825" s="36" t="s">
        <v>15546</v>
      </c>
      <c r="B825" s="37" t="s">
        <v>15547</v>
      </c>
      <c r="C825" s="36" t="s">
        <v>1388</v>
      </c>
      <c r="D825" s="36" t="s">
        <v>15299</v>
      </c>
      <c r="F825" t="str">
        <f t="shared" si="24"/>
        <v>89276</v>
      </c>
      <c r="H825" s="38">
        <f t="shared" si="25"/>
        <v>1.11</v>
      </c>
    </row>
    <row r="826" ht="40.5" spans="1:8">
      <c r="A826" s="36" t="s">
        <v>15548</v>
      </c>
      <c r="B826" s="37" t="s">
        <v>15549</v>
      </c>
      <c r="C826" s="36" t="s">
        <v>1388</v>
      </c>
      <c r="D826" s="36" t="s">
        <v>4164</v>
      </c>
      <c r="F826" t="str">
        <f t="shared" si="24"/>
        <v>89277</v>
      </c>
      <c r="H826" s="38">
        <f t="shared" si="25"/>
        <v>5.95</v>
      </c>
    </row>
    <row r="827" ht="40.5" spans="1:8">
      <c r="A827" s="36" t="s">
        <v>15550</v>
      </c>
      <c r="B827" s="37" t="s">
        <v>15551</v>
      </c>
      <c r="C827" s="36" t="s">
        <v>1388</v>
      </c>
      <c r="D827" s="36" t="s">
        <v>7687</v>
      </c>
      <c r="F827" t="str">
        <f t="shared" si="24"/>
        <v>89280</v>
      </c>
      <c r="H827" s="38">
        <f t="shared" si="25"/>
        <v>20.66</v>
      </c>
    </row>
    <row r="828" ht="40.5" spans="1:8">
      <c r="A828" s="36" t="s">
        <v>15552</v>
      </c>
      <c r="B828" s="37" t="s">
        <v>15553</v>
      </c>
      <c r="C828" s="36" t="s">
        <v>1388</v>
      </c>
      <c r="D828" s="36" t="s">
        <v>4297</v>
      </c>
      <c r="F828" t="str">
        <f t="shared" si="24"/>
        <v>89281</v>
      </c>
      <c r="H828" s="38">
        <f t="shared" si="25"/>
        <v>5.42</v>
      </c>
    </row>
    <row r="829" ht="54" spans="1:8">
      <c r="A829" s="36" t="s">
        <v>15554</v>
      </c>
      <c r="B829" s="37" t="s">
        <v>15555</v>
      </c>
      <c r="C829" s="36" t="s">
        <v>1388</v>
      </c>
      <c r="D829" s="36" t="s">
        <v>15556</v>
      </c>
      <c r="F829" t="str">
        <f t="shared" si="24"/>
        <v>89870</v>
      </c>
      <c r="H829" s="38">
        <f t="shared" si="25"/>
        <v>20.5</v>
      </c>
    </row>
    <row r="830" ht="54" spans="1:8">
      <c r="A830" s="36" t="s">
        <v>15557</v>
      </c>
      <c r="B830" s="37" t="s">
        <v>15558</v>
      </c>
      <c r="C830" s="36" t="s">
        <v>1388</v>
      </c>
      <c r="D830" s="36" t="s">
        <v>13704</v>
      </c>
      <c r="F830" t="str">
        <f t="shared" si="24"/>
        <v>89871</v>
      </c>
      <c r="H830" s="38">
        <f t="shared" si="25"/>
        <v>7.16</v>
      </c>
    </row>
    <row r="831" ht="54" spans="1:8">
      <c r="A831" s="36" t="s">
        <v>15559</v>
      </c>
      <c r="B831" s="37" t="s">
        <v>15560</v>
      </c>
      <c r="C831" s="36" t="s">
        <v>1388</v>
      </c>
      <c r="D831" s="36" t="s">
        <v>10431</v>
      </c>
      <c r="F831" t="str">
        <f t="shared" si="24"/>
        <v>89872</v>
      </c>
      <c r="H831" s="38">
        <f t="shared" si="25"/>
        <v>1.48</v>
      </c>
    </row>
    <row r="832" ht="54" spans="1:8">
      <c r="A832" s="36" t="s">
        <v>15561</v>
      </c>
      <c r="B832" s="37" t="s">
        <v>15562</v>
      </c>
      <c r="C832" s="36" t="s">
        <v>1388</v>
      </c>
      <c r="D832" s="36" t="s">
        <v>15563</v>
      </c>
      <c r="F832" t="str">
        <f t="shared" si="24"/>
        <v>89873</v>
      </c>
      <c r="H832" s="38">
        <f t="shared" si="25"/>
        <v>38.45</v>
      </c>
    </row>
    <row r="833" ht="54" spans="1:8">
      <c r="A833" s="36" t="s">
        <v>15564</v>
      </c>
      <c r="B833" s="37" t="s">
        <v>15565</v>
      </c>
      <c r="C833" s="36" t="s">
        <v>1388</v>
      </c>
      <c r="D833" s="36" t="s">
        <v>15566</v>
      </c>
      <c r="F833" t="str">
        <f t="shared" si="24"/>
        <v>89874</v>
      </c>
      <c r="H833" s="38">
        <f t="shared" si="25"/>
        <v>168.26</v>
      </c>
    </row>
    <row r="834" ht="54" spans="1:8">
      <c r="A834" s="36" t="s">
        <v>15567</v>
      </c>
      <c r="B834" s="37" t="s">
        <v>15568</v>
      </c>
      <c r="C834" s="36" t="s">
        <v>1388</v>
      </c>
      <c r="D834" s="36" t="s">
        <v>8033</v>
      </c>
      <c r="F834" t="str">
        <f t="shared" si="24"/>
        <v>89878</v>
      </c>
      <c r="H834" s="38">
        <f t="shared" si="25"/>
        <v>21.37</v>
      </c>
    </row>
    <row r="835" ht="54" spans="1:8">
      <c r="A835" s="36" t="s">
        <v>15569</v>
      </c>
      <c r="B835" s="37" t="s">
        <v>15570</v>
      </c>
      <c r="C835" s="36" t="s">
        <v>1388</v>
      </c>
      <c r="D835" s="36" t="s">
        <v>6021</v>
      </c>
      <c r="F835" t="str">
        <f t="shared" si="24"/>
        <v>89879</v>
      </c>
      <c r="H835" s="38">
        <f t="shared" si="25"/>
        <v>7.46</v>
      </c>
    </row>
    <row r="836" ht="54" spans="1:8">
      <c r="A836" s="36" t="s">
        <v>15571</v>
      </c>
      <c r="B836" s="37" t="s">
        <v>15572</v>
      </c>
      <c r="C836" s="36" t="s">
        <v>1388</v>
      </c>
      <c r="D836" s="36" t="s">
        <v>9590</v>
      </c>
      <c r="F836" t="str">
        <f t="shared" si="24"/>
        <v>89880</v>
      </c>
      <c r="H836" s="38">
        <f t="shared" si="25"/>
        <v>1.54</v>
      </c>
    </row>
    <row r="837" ht="54" spans="1:8">
      <c r="A837" s="36" t="s">
        <v>15573</v>
      </c>
      <c r="B837" s="37" t="s">
        <v>15574</v>
      </c>
      <c r="C837" s="36" t="s">
        <v>1388</v>
      </c>
      <c r="D837" s="36" t="s">
        <v>15575</v>
      </c>
      <c r="F837" t="str">
        <f t="shared" ref="F837:F900" si="26">TRIM(A837)</f>
        <v>89881</v>
      </c>
      <c r="H837" s="38">
        <f t="shared" ref="H837:H900" si="27">ROUND(D837*(1+$H$1),2)</f>
        <v>40.07</v>
      </c>
    </row>
    <row r="838" ht="54" spans="1:8">
      <c r="A838" s="36" t="s">
        <v>15576</v>
      </c>
      <c r="B838" s="37" t="s">
        <v>15577</v>
      </c>
      <c r="C838" s="36" t="s">
        <v>1388</v>
      </c>
      <c r="D838" s="36" t="s">
        <v>15578</v>
      </c>
      <c r="F838" t="str">
        <f t="shared" si="26"/>
        <v>89882</v>
      </c>
      <c r="H838" s="38">
        <f t="shared" si="27"/>
        <v>194.14</v>
      </c>
    </row>
    <row r="839" ht="40.5" spans="1:8">
      <c r="A839" s="36" t="s">
        <v>15579</v>
      </c>
      <c r="B839" s="37" t="s">
        <v>15580</v>
      </c>
      <c r="C839" s="36" t="s">
        <v>1388</v>
      </c>
      <c r="D839" s="36" t="s">
        <v>15268</v>
      </c>
      <c r="F839" t="str">
        <f t="shared" si="26"/>
        <v>90582</v>
      </c>
      <c r="H839" s="38">
        <f t="shared" si="27"/>
        <v>0.33</v>
      </c>
    </row>
    <row r="840" ht="40.5" spans="1:8">
      <c r="A840" s="36" t="s">
        <v>15581</v>
      </c>
      <c r="B840" s="37" t="s">
        <v>15582</v>
      </c>
      <c r="C840" s="36" t="s">
        <v>1388</v>
      </c>
      <c r="D840" s="36" t="s">
        <v>8176</v>
      </c>
      <c r="F840" t="str">
        <f t="shared" si="26"/>
        <v>90583</v>
      </c>
      <c r="H840" s="38">
        <f t="shared" si="27"/>
        <v>0.06</v>
      </c>
    </row>
    <row r="841" ht="40.5" spans="1:8">
      <c r="A841" s="36" t="s">
        <v>15583</v>
      </c>
      <c r="B841" s="37" t="s">
        <v>15584</v>
      </c>
      <c r="C841" s="36" t="s">
        <v>1388</v>
      </c>
      <c r="D841" s="36" t="s">
        <v>4096</v>
      </c>
      <c r="F841" t="str">
        <f t="shared" si="26"/>
        <v>90584</v>
      </c>
      <c r="H841" s="38">
        <f t="shared" si="27"/>
        <v>0.25</v>
      </c>
    </row>
    <row r="842" ht="40.5" spans="1:8">
      <c r="A842" s="36" t="s">
        <v>15585</v>
      </c>
      <c r="B842" s="37" t="s">
        <v>15586</v>
      </c>
      <c r="C842" s="36" t="s">
        <v>1388</v>
      </c>
      <c r="D842" s="36" t="s">
        <v>5400</v>
      </c>
      <c r="F842" t="str">
        <f t="shared" si="26"/>
        <v>90585</v>
      </c>
      <c r="H842" s="38">
        <f t="shared" si="27"/>
        <v>0.73</v>
      </c>
    </row>
    <row r="843" ht="40.5" spans="1:8">
      <c r="A843" s="36" t="s">
        <v>15587</v>
      </c>
      <c r="B843" s="37" t="s">
        <v>15588</v>
      </c>
      <c r="C843" s="36" t="s">
        <v>1388</v>
      </c>
      <c r="D843" s="36" t="s">
        <v>5079</v>
      </c>
      <c r="F843" t="str">
        <f t="shared" si="26"/>
        <v>90621</v>
      </c>
      <c r="H843" s="38">
        <f t="shared" si="27"/>
        <v>1.83</v>
      </c>
    </row>
    <row r="844" ht="27" spans="1:8">
      <c r="A844" s="36" t="s">
        <v>15589</v>
      </c>
      <c r="B844" s="37" t="s">
        <v>15590</v>
      </c>
      <c r="C844" s="36" t="s">
        <v>1388</v>
      </c>
      <c r="D844" s="36" t="s">
        <v>4748</v>
      </c>
      <c r="F844" t="str">
        <f t="shared" si="26"/>
        <v>90622</v>
      </c>
      <c r="H844" s="38">
        <f t="shared" si="27"/>
        <v>0.4</v>
      </c>
    </row>
    <row r="845" ht="40.5" spans="1:8">
      <c r="A845" s="36" t="s">
        <v>15591</v>
      </c>
      <c r="B845" s="37" t="s">
        <v>15592</v>
      </c>
      <c r="C845" s="36" t="s">
        <v>1388</v>
      </c>
      <c r="D845" s="36" t="s">
        <v>4420</v>
      </c>
      <c r="F845" t="str">
        <f t="shared" si="26"/>
        <v>90623</v>
      </c>
      <c r="H845" s="38">
        <f t="shared" si="27"/>
        <v>2.29</v>
      </c>
    </row>
    <row r="846" ht="40.5" spans="1:8">
      <c r="A846" s="36" t="s">
        <v>15593</v>
      </c>
      <c r="B846" s="37" t="s">
        <v>15594</v>
      </c>
      <c r="C846" s="36" t="s">
        <v>1388</v>
      </c>
      <c r="D846" s="36" t="s">
        <v>5056</v>
      </c>
      <c r="F846" t="str">
        <f t="shared" si="26"/>
        <v>90624</v>
      </c>
      <c r="H846" s="38">
        <f t="shared" si="27"/>
        <v>1.86</v>
      </c>
    </row>
    <row r="847" ht="40.5" spans="1:8">
      <c r="A847" s="36" t="s">
        <v>15595</v>
      </c>
      <c r="B847" s="37" t="s">
        <v>15596</v>
      </c>
      <c r="C847" s="36" t="s">
        <v>1388</v>
      </c>
      <c r="D847" s="36" t="s">
        <v>15597</v>
      </c>
      <c r="F847" t="str">
        <f t="shared" si="26"/>
        <v>90627</v>
      </c>
      <c r="H847" s="38">
        <f t="shared" si="27"/>
        <v>30.29</v>
      </c>
    </row>
    <row r="848" ht="40.5" spans="1:8">
      <c r="A848" s="36" t="s">
        <v>15598</v>
      </c>
      <c r="B848" s="37" t="s">
        <v>15599</v>
      </c>
      <c r="C848" s="36" t="s">
        <v>1388</v>
      </c>
      <c r="D848" s="36" t="s">
        <v>5556</v>
      </c>
      <c r="F848" t="str">
        <f t="shared" si="26"/>
        <v>90628</v>
      </c>
      <c r="H848" s="38">
        <f t="shared" si="27"/>
        <v>7.95</v>
      </c>
    </row>
    <row r="849" ht="40.5" spans="1:8">
      <c r="A849" s="36" t="s">
        <v>15600</v>
      </c>
      <c r="B849" s="37" t="s">
        <v>15601</v>
      </c>
      <c r="C849" s="36" t="s">
        <v>1388</v>
      </c>
      <c r="D849" s="36" t="s">
        <v>7897</v>
      </c>
      <c r="F849" t="str">
        <f t="shared" si="26"/>
        <v>90629</v>
      </c>
      <c r="H849" s="38">
        <f t="shared" si="27"/>
        <v>37.89</v>
      </c>
    </row>
    <row r="850" ht="40.5" spans="1:8">
      <c r="A850" s="36" t="s">
        <v>15602</v>
      </c>
      <c r="B850" s="37" t="s">
        <v>15603</v>
      </c>
      <c r="C850" s="36" t="s">
        <v>1388</v>
      </c>
      <c r="D850" s="36" t="s">
        <v>15604</v>
      </c>
      <c r="F850" t="str">
        <f t="shared" si="26"/>
        <v>90630</v>
      </c>
      <c r="H850" s="38">
        <f t="shared" si="27"/>
        <v>7.53</v>
      </c>
    </row>
    <row r="851" ht="54" spans="1:8">
      <c r="A851" s="36" t="s">
        <v>15605</v>
      </c>
      <c r="B851" s="37" t="s">
        <v>15606</v>
      </c>
      <c r="C851" s="36" t="s">
        <v>1388</v>
      </c>
      <c r="D851" s="36" t="s">
        <v>5278</v>
      </c>
      <c r="F851" t="str">
        <f t="shared" si="26"/>
        <v>90633</v>
      </c>
      <c r="H851" s="38">
        <f t="shared" si="27"/>
        <v>3.02</v>
      </c>
    </row>
    <row r="852" ht="54" spans="1:8">
      <c r="A852" s="36" t="s">
        <v>15607</v>
      </c>
      <c r="B852" s="37" t="s">
        <v>15608</v>
      </c>
      <c r="C852" s="36" t="s">
        <v>1388</v>
      </c>
      <c r="D852" s="36" t="s">
        <v>4697</v>
      </c>
      <c r="F852" t="str">
        <f t="shared" si="26"/>
        <v>90634</v>
      </c>
      <c r="H852" s="38">
        <f t="shared" si="27"/>
        <v>0.67</v>
      </c>
    </row>
    <row r="853" ht="54" spans="1:8">
      <c r="A853" s="36" t="s">
        <v>15609</v>
      </c>
      <c r="B853" s="37" t="s">
        <v>15610</v>
      </c>
      <c r="C853" s="36" t="s">
        <v>1388</v>
      </c>
      <c r="D853" s="36" t="s">
        <v>5027</v>
      </c>
      <c r="F853" t="str">
        <f t="shared" si="26"/>
        <v>90635</v>
      </c>
      <c r="H853" s="38">
        <f t="shared" si="27"/>
        <v>3.3</v>
      </c>
    </row>
    <row r="854" ht="67.5" spans="1:8">
      <c r="A854" s="36" t="s">
        <v>15611</v>
      </c>
      <c r="B854" s="37" t="s">
        <v>15612</v>
      </c>
      <c r="C854" s="36" t="s">
        <v>1388</v>
      </c>
      <c r="D854" s="36" t="s">
        <v>15613</v>
      </c>
      <c r="F854" t="str">
        <f t="shared" si="26"/>
        <v>90636</v>
      </c>
      <c r="H854" s="38">
        <f t="shared" si="27"/>
        <v>3.72</v>
      </c>
    </row>
    <row r="855" ht="40.5" spans="1:8">
      <c r="A855" s="36" t="s">
        <v>15614</v>
      </c>
      <c r="B855" s="37" t="s">
        <v>15615</v>
      </c>
      <c r="C855" s="36" t="s">
        <v>1388</v>
      </c>
      <c r="D855" s="36" t="s">
        <v>15616</v>
      </c>
      <c r="F855" t="str">
        <f t="shared" si="26"/>
        <v>90639</v>
      </c>
      <c r="H855" s="38">
        <f t="shared" si="27"/>
        <v>4.52</v>
      </c>
    </row>
    <row r="856" ht="40.5" spans="1:8">
      <c r="A856" s="36" t="s">
        <v>15617</v>
      </c>
      <c r="B856" s="37" t="s">
        <v>15618</v>
      </c>
      <c r="C856" s="36" t="s">
        <v>1388</v>
      </c>
      <c r="D856" s="36" t="s">
        <v>5394</v>
      </c>
      <c r="F856" t="str">
        <f t="shared" si="26"/>
        <v>90640</v>
      </c>
      <c r="H856" s="38">
        <f t="shared" si="27"/>
        <v>1.01</v>
      </c>
    </row>
    <row r="857" ht="40.5" spans="1:8">
      <c r="A857" s="36" t="s">
        <v>15619</v>
      </c>
      <c r="B857" s="37" t="s">
        <v>15620</v>
      </c>
      <c r="C857" s="36" t="s">
        <v>1388</v>
      </c>
      <c r="D857" s="36" t="s">
        <v>15621</v>
      </c>
      <c r="F857" t="str">
        <f t="shared" si="26"/>
        <v>90641</v>
      </c>
      <c r="H857" s="38">
        <f t="shared" si="27"/>
        <v>4.93</v>
      </c>
    </row>
    <row r="858" ht="40.5" spans="1:8">
      <c r="A858" s="36" t="s">
        <v>15622</v>
      </c>
      <c r="B858" s="37" t="s">
        <v>15623</v>
      </c>
      <c r="C858" s="36" t="s">
        <v>1388</v>
      </c>
      <c r="D858" s="36" t="s">
        <v>4327</v>
      </c>
      <c r="F858" t="str">
        <f t="shared" si="26"/>
        <v>90642</v>
      </c>
      <c r="H858" s="38">
        <f t="shared" si="27"/>
        <v>6.48</v>
      </c>
    </row>
    <row r="859" ht="54" spans="1:8">
      <c r="A859" s="36" t="s">
        <v>15624</v>
      </c>
      <c r="B859" s="37" t="s">
        <v>15625</v>
      </c>
      <c r="C859" s="36" t="s">
        <v>1388</v>
      </c>
      <c r="D859" s="36" t="s">
        <v>15626</v>
      </c>
      <c r="F859" t="str">
        <f t="shared" si="26"/>
        <v>90646</v>
      </c>
      <c r="H859" s="38">
        <f t="shared" si="27"/>
        <v>0.65</v>
      </c>
    </row>
    <row r="860" ht="54" spans="1:8">
      <c r="A860" s="36" t="s">
        <v>15627</v>
      </c>
      <c r="B860" s="37" t="s">
        <v>15628</v>
      </c>
      <c r="C860" s="36" t="s">
        <v>1388</v>
      </c>
      <c r="D860" s="36" t="s">
        <v>4036</v>
      </c>
      <c r="F860" t="str">
        <f t="shared" si="26"/>
        <v>90647</v>
      </c>
      <c r="H860" s="38">
        <f t="shared" si="27"/>
        <v>0.14</v>
      </c>
    </row>
    <row r="861" ht="54" spans="1:8">
      <c r="A861" s="36" t="s">
        <v>15629</v>
      </c>
      <c r="B861" s="37" t="s">
        <v>15630</v>
      </c>
      <c r="C861" s="36" t="s">
        <v>1388</v>
      </c>
      <c r="D861" s="36" t="s">
        <v>4082</v>
      </c>
      <c r="F861" t="str">
        <f t="shared" si="26"/>
        <v>90648</v>
      </c>
      <c r="H861" s="38">
        <f t="shared" si="27"/>
        <v>0.71</v>
      </c>
    </row>
    <row r="862" ht="54" spans="1:8">
      <c r="A862" s="36" t="s">
        <v>15631</v>
      </c>
      <c r="B862" s="37" t="s">
        <v>15632</v>
      </c>
      <c r="C862" s="36" t="s">
        <v>1388</v>
      </c>
      <c r="D862" s="36" t="s">
        <v>6176</v>
      </c>
      <c r="F862" t="str">
        <f t="shared" si="26"/>
        <v>90649</v>
      </c>
      <c r="H862" s="38">
        <f t="shared" si="27"/>
        <v>5.77</v>
      </c>
    </row>
    <row r="863" ht="27" spans="1:8">
      <c r="A863" s="36" t="s">
        <v>15633</v>
      </c>
      <c r="B863" s="37" t="s">
        <v>15634</v>
      </c>
      <c r="C863" s="36" t="s">
        <v>1388</v>
      </c>
      <c r="D863" s="36" t="s">
        <v>15635</v>
      </c>
      <c r="F863" t="str">
        <f t="shared" si="26"/>
        <v>90652</v>
      </c>
      <c r="H863" s="38">
        <f t="shared" si="27"/>
        <v>2.94</v>
      </c>
    </row>
    <row r="864" ht="27" spans="1:8">
      <c r="A864" s="36" t="s">
        <v>15636</v>
      </c>
      <c r="B864" s="37" t="s">
        <v>15637</v>
      </c>
      <c r="C864" s="36" t="s">
        <v>1388</v>
      </c>
      <c r="D864" s="36" t="s">
        <v>15638</v>
      </c>
      <c r="F864" t="str">
        <f t="shared" si="26"/>
        <v>90653</v>
      </c>
      <c r="H864" s="38">
        <f t="shared" si="27"/>
        <v>0.66</v>
      </c>
    </row>
    <row r="865" ht="27" spans="1:8">
      <c r="A865" s="36" t="s">
        <v>15639</v>
      </c>
      <c r="B865" s="37" t="s">
        <v>15640</v>
      </c>
      <c r="C865" s="36" t="s">
        <v>1388</v>
      </c>
      <c r="D865" s="36" t="s">
        <v>8742</v>
      </c>
      <c r="F865" t="str">
        <f t="shared" si="26"/>
        <v>90654</v>
      </c>
      <c r="H865" s="38">
        <f t="shared" si="27"/>
        <v>3.21</v>
      </c>
    </row>
    <row r="866" ht="27" spans="1:8">
      <c r="A866" s="36" t="s">
        <v>15641</v>
      </c>
      <c r="B866" s="37" t="s">
        <v>15642</v>
      </c>
      <c r="C866" s="36" t="s">
        <v>1388</v>
      </c>
      <c r="D866" s="36" t="s">
        <v>8785</v>
      </c>
      <c r="F866" t="str">
        <f t="shared" si="26"/>
        <v>90655</v>
      </c>
      <c r="H866" s="38">
        <f t="shared" si="27"/>
        <v>3.8</v>
      </c>
    </row>
    <row r="867" ht="27" spans="1:8">
      <c r="A867" s="36" t="s">
        <v>15643</v>
      </c>
      <c r="B867" s="37" t="s">
        <v>15644</v>
      </c>
      <c r="C867" s="36" t="s">
        <v>1388</v>
      </c>
      <c r="D867" s="36" t="s">
        <v>8161</v>
      </c>
      <c r="F867" t="str">
        <f t="shared" si="26"/>
        <v>90658</v>
      </c>
      <c r="H867" s="38">
        <f t="shared" si="27"/>
        <v>3.15</v>
      </c>
    </row>
    <row r="868" ht="27" spans="1:8">
      <c r="A868" s="36" t="s">
        <v>15645</v>
      </c>
      <c r="B868" s="37" t="s">
        <v>15646</v>
      </c>
      <c r="C868" s="36" t="s">
        <v>1388</v>
      </c>
      <c r="D868" s="36" t="s">
        <v>4082</v>
      </c>
      <c r="F868" t="str">
        <f t="shared" si="26"/>
        <v>90659</v>
      </c>
      <c r="H868" s="38">
        <f t="shared" si="27"/>
        <v>0.71</v>
      </c>
    </row>
    <row r="869" ht="27" spans="1:8">
      <c r="A869" s="36" t="s">
        <v>15647</v>
      </c>
      <c r="B869" s="37" t="s">
        <v>15648</v>
      </c>
      <c r="C869" s="36" t="s">
        <v>1388</v>
      </c>
      <c r="D869" s="36" t="s">
        <v>4447</v>
      </c>
      <c r="F869" t="str">
        <f t="shared" si="26"/>
        <v>90660</v>
      </c>
      <c r="H869" s="38">
        <f t="shared" si="27"/>
        <v>3.44</v>
      </c>
    </row>
    <row r="870" ht="27" spans="1:8">
      <c r="A870" s="36" t="s">
        <v>15649</v>
      </c>
      <c r="B870" s="37" t="s">
        <v>15650</v>
      </c>
      <c r="C870" s="36" t="s">
        <v>1388</v>
      </c>
      <c r="D870" s="36" t="s">
        <v>8785</v>
      </c>
      <c r="F870" t="str">
        <f t="shared" si="26"/>
        <v>90661</v>
      </c>
      <c r="H870" s="38">
        <f t="shared" si="27"/>
        <v>3.8</v>
      </c>
    </row>
    <row r="871" ht="54" spans="1:8">
      <c r="A871" s="36" t="s">
        <v>15651</v>
      </c>
      <c r="B871" s="37" t="s">
        <v>15652</v>
      </c>
      <c r="C871" s="36" t="s">
        <v>1388</v>
      </c>
      <c r="D871" s="36" t="s">
        <v>15653</v>
      </c>
      <c r="F871" t="str">
        <f t="shared" si="26"/>
        <v>90664</v>
      </c>
      <c r="H871" s="38">
        <f t="shared" si="27"/>
        <v>3.92</v>
      </c>
    </row>
    <row r="872" ht="54" spans="1:8">
      <c r="A872" s="36" t="s">
        <v>15654</v>
      </c>
      <c r="B872" s="37" t="s">
        <v>15655</v>
      </c>
      <c r="C872" s="36" t="s">
        <v>1388</v>
      </c>
      <c r="D872" s="36" t="s">
        <v>4040</v>
      </c>
      <c r="F872" t="str">
        <f t="shared" si="26"/>
        <v>90665</v>
      </c>
      <c r="H872" s="38">
        <f t="shared" si="27"/>
        <v>0.87</v>
      </c>
    </row>
    <row r="873" ht="54" spans="1:8">
      <c r="A873" s="36" t="s">
        <v>15656</v>
      </c>
      <c r="B873" s="37" t="s">
        <v>15657</v>
      </c>
      <c r="C873" s="36" t="s">
        <v>1388</v>
      </c>
      <c r="D873" s="36" t="s">
        <v>15658</v>
      </c>
      <c r="F873" t="str">
        <f t="shared" si="26"/>
        <v>90666</v>
      </c>
      <c r="H873" s="38">
        <f t="shared" si="27"/>
        <v>4.29</v>
      </c>
    </row>
    <row r="874" ht="54" spans="1:8">
      <c r="A874" s="36" t="s">
        <v>15659</v>
      </c>
      <c r="B874" s="37" t="s">
        <v>15660</v>
      </c>
      <c r="C874" s="36" t="s">
        <v>1388</v>
      </c>
      <c r="D874" s="36" t="s">
        <v>4646</v>
      </c>
      <c r="F874" t="str">
        <f t="shared" si="26"/>
        <v>90667</v>
      </c>
      <c r="H874" s="38">
        <f t="shared" si="27"/>
        <v>11.77</v>
      </c>
    </row>
    <row r="875" ht="67.5" spans="1:8">
      <c r="A875" s="36" t="s">
        <v>15661</v>
      </c>
      <c r="B875" s="37" t="s">
        <v>15662</v>
      </c>
      <c r="C875" s="36" t="s">
        <v>1388</v>
      </c>
      <c r="D875" s="36" t="s">
        <v>15663</v>
      </c>
      <c r="F875" t="str">
        <f t="shared" si="26"/>
        <v>90670</v>
      </c>
      <c r="H875" s="38">
        <f t="shared" si="27"/>
        <v>138.99</v>
      </c>
    </row>
    <row r="876" ht="67.5" spans="1:8">
      <c r="A876" s="36" t="s">
        <v>15664</v>
      </c>
      <c r="B876" s="37" t="s">
        <v>15665</v>
      </c>
      <c r="C876" s="36" t="s">
        <v>1388</v>
      </c>
      <c r="D876" s="36" t="s">
        <v>15666</v>
      </c>
      <c r="F876" t="str">
        <f t="shared" si="26"/>
        <v>90671</v>
      </c>
      <c r="H876" s="38">
        <f t="shared" si="27"/>
        <v>36.5</v>
      </c>
    </row>
    <row r="877" ht="67.5" spans="1:8">
      <c r="A877" s="36" t="s">
        <v>15667</v>
      </c>
      <c r="B877" s="37" t="s">
        <v>15668</v>
      </c>
      <c r="C877" s="36" t="s">
        <v>1388</v>
      </c>
      <c r="D877" s="36" t="s">
        <v>15669</v>
      </c>
      <c r="F877" t="str">
        <f t="shared" si="26"/>
        <v>90672</v>
      </c>
      <c r="H877" s="38">
        <f t="shared" si="27"/>
        <v>173.94</v>
      </c>
    </row>
    <row r="878" ht="67.5" spans="1:8">
      <c r="A878" s="36" t="s">
        <v>15670</v>
      </c>
      <c r="B878" s="37" t="s">
        <v>15671</v>
      </c>
      <c r="C878" s="36" t="s">
        <v>1388</v>
      </c>
      <c r="D878" s="36" t="s">
        <v>15672</v>
      </c>
      <c r="F878" t="str">
        <f t="shared" si="26"/>
        <v>90673</v>
      </c>
      <c r="H878" s="38">
        <f t="shared" si="27"/>
        <v>159.82</v>
      </c>
    </row>
    <row r="879" ht="67.5" spans="1:8">
      <c r="A879" s="36" t="s">
        <v>15673</v>
      </c>
      <c r="B879" s="37" t="s">
        <v>15674</v>
      </c>
      <c r="C879" s="36" t="s">
        <v>1388</v>
      </c>
      <c r="D879" s="36" t="s">
        <v>15675</v>
      </c>
      <c r="F879" t="str">
        <f t="shared" si="26"/>
        <v>90676</v>
      </c>
      <c r="H879" s="38">
        <f t="shared" si="27"/>
        <v>69.76</v>
      </c>
    </row>
    <row r="880" ht="67.5" spans="1:8">
      <c r="A880" s="36" t="s">
        <v>15676</v>
      </c>
      <c r="B880" s="37" t="s">
        <v>15677</v>
      </c>
      <c r="C880" s="36" t="s">
        <v>1388</v>
      </c>
      <c r="D880" s="36" t="s">
        <v>15678</v>
      </c>
      <c r="F880" t="str">
        <f t="shared" si="26"/>
        <v>90677</v>
      </c>
      <c r="H880" s="38">
        <f t="shared" si="27"/>
        <v>18.31</v>
      </c>
    </row>
    <row r="881" ht="67.5" spans="1:8">
      <c r="A881" s="36" t="s">
        <v>15679</v>
      </c>
      <c r="B881" s="37" t="s">
        <v>15680</v>
      </c>
      <c r="C881" s="36" t="s">
        <v>1388</v>
      </c>
      <c r="D881" s="36" t="s">
        <v>15681</v>
      </c>
      <c r="F881" t="str">
        <f t="shared" si="26"/>
        <v>90678</v>
      </c>
      <c r="H881" s="38">
        <f t="shared" si="27"/>
        <v>87.31</v>
      </c>
    </row>
    <row r="882" ht="67.5" spans="1:8">
      <c r="A882" s="36" t="s">
        <v>15682</v>
      </c>
      <c r="B882" s="37" t="s">
        <v>15683</v>
      </c>
      <c r="C882" s="36" t="s">
        <v>1388</v>
      </c>
      <c r="D882" s="36" t="s">
        <v>15684</v>
      </c>
      <c r="F882" t="str">
        <f t="shared" si="26"/>
        <v>90679</v>
      </c>
      <c r="H882" s="38">
        <f t="shared" si="27"/>
        <v>81.71</v>
      </c>
    </row>
    <row r="883" ht="40.5" spans="1:8">
      <c r="A883" s="36" t="s">
        <v>15685</v>
      </c>
      <c r="B883" s="37" t="s">
        <v>15686</v>
      </c>
      <c r="C883" s="36" t="s">
        <v>1388</v>
      </c>
      <c r="D883" s="36" t="s">
        <v>15687</v>
      </c>
      <c r="F883" t="str">
        <f t="shared" si="26"/>
        <v>90682</v>
      </c>
      <c r="H883" s="38">
        <f t="shared" si="27"/>
        <v>30.64</v>
      </c>
    </row>
    <row r="884" ht="40.5" spans="1:8">
      <c r="A884" s="36" t="s">
        <v>15688</v>
      </c>
      <c r="B884" s="37" t="s">
        <v>15689</v>
      </c>
      <c r="C884" s="36" t="s">
        <v>1388</v>
      </c>
      <c r="D884" s="36" t="s">
        <v>6780</v>
      </c>
      <c r="F884" t="str">
        <f t="shared" si="26"/>
        <v>90683</v>
      </c>
      <c r="H884" s="38">
        <f t="shared" si="27"/>
        <v>6.9</v>
      </c>
    </row>
    <row r="885" ht="40.5" spans="1:8">
      <c r="A885" s="36" t="s">
        <v>15690</v>
      </c>
      <c r="B885" s="37" t="s">
        <v>15691</v>
      </c>
      <c r="C885" s="36" t="s">
        <v>1388</v>
      </c>
      <c r="D885" s="36" t="s">
        <v>15692</v>
      </c>
      <c r="F885" t="str">
        <f t="shared" si="26"/>
        <v>90684</v>
      </c>
      <c r="H885" s="38">
        <f t="shared" si="27"/>
        <v>33.52</v>
      </c>
    </row>
    <row r="886" ht="54" spans="1:8">
      <c r="A886" s="36" t="s">
        <v>15693</v>
      </c>
      <c r="B886" s="37" t="s">
        <v>15694</v>
      </c>
      <c r="C886" s="36" t="s">
        <v>1388</v>
      </c>
      <c r="D886" s="36" t="s">
        <v>15031</v>
      </c>
      <c r="F886" t="str">
        <f t="shared" si="26"/>
        <v>90685</v>
      </c>
      <c r="H886" s="38">
        <f t="shared" si="27"/>
        <v>50.66</v>
      </c>
    </row>
    <row r="887" ht="40.5" spans="1:8">
      <c r="A887" s="36" t="s">
        <v>15695</v>
      </c>
      <c r="B887" s="37" t="s">
        <v>15696</v>
      </c>
      <c r="C887" s="36" t="s">
        <v>1388</v>
      </c>
      <c r="D887" s="36" t="s">
        <v>10309</v>
      </c>
      <c r="F887" t="str">
        <f t="shared" si="26"/>
        <v>90688</v>
      </c>
      <c r="H887" s="38">
        <f t="shared" si="27"/>
        <v>13.16</v>
      </c>
    </row>
    <row r="888" ht="40.5" spans="1:8">
      <c r="A888" s="36" t="s">
        <v>15697</v>
      </c>
      <c r="B888" s="37" t="s">
        <v>15698</v>
      </c>
      <c r="C888" s="36" t="s">
        <v>1388</v>
      </c>
      <c r="D888" s="36" t="s">
        <v>4430</v>
      </c>
      <c r="F888" t="str">
        <f t="shared" si="26"/>
        <v>90689</v>
      </c>
      <c r="H888" s="38">
        <f t="shared" si="27"/>
        <v>2.53</v>
      </c>
    </row>
    <row r="889" ht="40.5" spans="1:8">
      <c r="A889" s="36" t="s">
        <v>15699</v>
      </c>
      <c r="B889" s="37" t="s">
        <v>15700</v>
      </c>
      <c r="C889" s="36" t="s">
        <v>1388</v>
      </c>
      <c r="D889" s="36" t="s">
        <v>15701</v>
      </c>
      <c r="F889" t="str">
        <f t="shared" si="26"/>
        <v>90690</v>
      </c>
      <c r="H889" s="38">
        <f t="shared" si="27"/>
        <v>16.45</v>
      </c>
    </row>
    <row r="890" ht="40.5" spans="1:8">
      <c r="A890" s="36" t="s">
        <v>15702</v>
      </c>
      <c r="B890" s="37" t="s">
        <v>15703</v>
      </c>
      <c r="C890" s="36" t="s">
        <v>1388</v>
      </c>
      <c r="D890" s="36" t="s">
        <v>15704</v>
      </c>
      <c r="F890" t="str">
        <f t="shared" si="26"/>
        <v>90691</v>
      </c>
      <c r="H890" s="38">
        <f t="shared" si="27"/>
        <v>28.01</v>
      </c>
    </row>
    <row r="891" ht="40.5" spans="1:8">
      <c r="A891" s="36" t="s">
        <v>15705</v>
      </c>
      <c r="B891" s="37" t="s">
        <v>15706</v>
      </c>
      <c r="C891" s="36" t="s">
        <v>1388</v>
      </c>
      <c r="D891" s="36" t="s">
        <v>8758</v>
      </c>
      <c r="F891" t="str">
        <f t="shared" si="26"/>
        <v>90957</v>
      </c>
      <c r="H891" s="38">
        <f t="shared" si="27"/>
        <v>2.43</v>
      </c>
    </row>
    <row r="892" ht="40.5" spans="1:8">
      <c r="A892" s="36" t="s">
        <v>15707</v>
      </c>
      <c r="B892" s="37" t="s">
        <v>15708</v>
      </c>
      <c r="C892" s="36" t="s">
        <v>1388</v>
      </c>
      <c r="D892" s="36" t="s">
        <v>4084</v>
      </c>
      <c r="F892" t="str">
        <f t="shared" si="26"/>
        <v>90958</v>
      </c>
      <c r="H892" s="38">
        <f t="shared" si="27"/>
        <v>0.63</v>
      </c>
    </row>
    <row r="893" ht="40.5" spans="1:8">
      <c r="A893" s="36" t="s">
        <v>15709</v>
      </c>
      <c r="B893" s="37" t="s">
        <v>15710</v>
      </c>
      <c r="C893" s="36" t="s">
        <v>1388</v>
      </c>
      <c r="D893" s="36" t="s">
        <v>6049</v>
      </c>
      <c r="F893" t="str">
        <f t="shared" si="26"/>
        <v>90960</v>
      </c>
      <c r="H893" s="38">
        <f t="shared" si="27"/>
        <v>3.24</v>
      </c>
    </row>
    <row r="894" ht="40.5" spans="1:8">
      <c r="A894" s="36" t="s">
        <v>15711</v>
      </c>
      <c r="B894" s="37" t="s">
        <v>15712</v>
      </c>
      <c r="C894" s="36" t="s">
        <v>1388</v>
      </c>
      <c r="D894" s="36" t="s">
        <v>5763</v>
      </c>
      <c r="F894" t="str">
        <f t="shared" si="26"/>
        <v>90961</v>
      </c>
      <c r="H894" s="38">
        <f t="shared" si="27"/>
        <v>0.85</v>
      </c>
    </row>
    <row r="895" ht="40.5" spans="1:8">
      <c r="A895" s="36" t="s">
        <v>15713</v>
      </c>
      <c r="B895" s="37" t="s">
        <v>15714</v>
      </c>
      <c r="C895" s="36" t="s">
        <v>1388</v>
      </c>
      <c r="D895" s="36" t="s">
        <v>14740</v>
      </c>
      <c r="F895" t="str">
        <f t="shared" si="26"/>
        <v>90962</v>
      </c>
      <c r="H895" s="38">
        <f t="shared" si="27"/>
        <v>4.06</v>
      </c>
    </row>
    <row r="896" ht="40.5" spans="1:8">
      <c r="A896" s="36" t="s">
        <v>15715</v>
      </c>
      <c r="B896" s="37" t="s">
        <v>15716</v>
      </c>
      <c r="C896" s="36" t="s">
        <v>1388</v>
      </c>
      <c r="D896" s="36" t="s">
        <v>4646</v>
      </c>
      <c r="F896" t="str">
        <f t="shared" si="26"/>
        <v>90963</v>
      </c>
      <c r="H896" s="38">
        <f t="shared" si="27"/>
        <v>11.77</v>
      </c>
    </row>
    <row r="897" ht="40.5" spans="1:8">
      <c r="A897" s="36" t="s">
        <v>15717</v>
      </c>
      <c r="B897" s="37" t="s">
        <v>15718</v>
      </c>
      <c r="C897" s="36" t="s">
        <v>1388</v>
      </c>
      <c r="D897" s="36" t="s">
        <v>7663</v>
      </c>
      <c r="F897" t="str">
        <f t="shared" si="26"/>
        <v>90968</v>
      </c>
      <c r="H897" s="38">
        <f t="shared" si="27"/>
        <v>3.25</v>
      </c>
    </row>
    <row r="898" ht="40.5" spans="1:8">
      <c r="A898" s="36" t="s">
        <v>15719</v>
      </c>
      <c r="B898" s="37" t="s">
        <v>15720</v>
      </c>
      <c r="C898" s="36" t="s">
        <v>1388</v>
      </c>
      <c r="D898" s="36" t="s">
        <v>5763</v>
      </c>
      <c r="F898" t="str">
        <f t="shared" si="26"/>
        <v>90969</v>
      </c>
      <c r="H898" s="38">
        <f t="shared" si="27"/>
        <v>0.85</v>
      </c>
    </row>
    <row r="899" ht="40.5" spans="1:8">
      <c r="A899" s="36" t="s">
        <v>15721</v>
      </c>
      <c r="B899" s="37" t="s">
        <v>15722</v>
      </c>
      <c r="C899" s="36" t="s">
        <v>1388</v>
      </c>
      <c r="D899" s="36" t="s">
        <v>6027</v>
      </c>
      <c r="F899" t="str">
        <f t="shared" si="26"/>
        <v>90970</v>
      </c>
      <c r="H899" s="38">
        <f t="shared" si="27"/>
        <v>4.07</v>
      </c>
    </row>
    <row r="900" ht="40.5" spans="1:8">
      <c r="A900" s="36" t="s">
        <v>15723</v>
      </c>
      <c r="B900" s="37" t="s">
        <v>15724</v>
      </c>
      <c r="C900" s="36" t="s">
        <v>1388</v>
      </c>
      <c r="D900" s="36" t="s">
        <v>15725</v>
      </c>
      <c r="F900" t="str">
        <f t="shared" si="26"/>
        <v>90971</v>
      </c>
      <c r="H900" s="38">
        <f t="shared" si="27"/>
        <v>47.65</v>
      </c>
    </row>
    <row r="901" ht="40.5" spans="1:8">
      <c r="A901" s="36" t="s">
        <v>15726</v>
      </c>
      <c r="B901" s="37" t="s">
        <v>15727</v>
      </c>
      <c r="C901" s="36" t="s">
        <v>1388</v>
      </c>
      <c r="D901" s="36" t="s">
        <v>9191</v>
      </c>
      <c r="F901" t="str">
        <f t="shared" ref="F901:F964" si="28">TRIM(A901)</f>
        <v>90975</v>
      </c>
      <c r="H901" s="38">
        <f t="shared" ref="H901:H964" si="29">ROUND(D901*(1+$H$1),2)</f>
        <v>8.27</v>
      </c>
    </row>
    <row r="902" ht="40.5" spans="1:8">
      <c r="A902" s="36" t="s">
        <v>15728</v>
      </c>
      <c r="B902" s="37" t="s">
        <v>15729</v>
      </c>
      <c r="C902" s="36" t="s">
        <v>1388</v>
      </c>
      <c r="D902" s="36" t="s">
        <v>5058</v>
      </c>
      <c r="F902" t="str">
        <f t="shared" si="28"/>
        <v>90976</v>
      </c>
      <c r="H902" s="38">
        <f t="shared" si="29"/>
        <v>2.16</v>
      </c>
    </row>
    <row r="903" ht="40.5" spans="1:8">
      <c r="A903" s="36" t="s">
        <v>15730</v>
      </c>
      <c r="B903" s="37" t="s">
        <v>15731</v>
      </c>
      <c r="C903" s="36" t="s">
        <v>1388</v>
      </c>
      <c r="D903" s="36" t="s">
        <v>15732</v>
      </c>
      <c r="F903" t="str">
        <f t="shared" si="28"/>
        <v>90977</v>
      </c>
      <c r="H903" s="38">
        <f t="shared" si="29"/>
        <v>10.35</v>
      </c>
    </row>
    <row r="904" ht="40.5" spans="1:8">
      <c r="A904" s="36" t="s">
        <v>15733</v>
      </c>
      <c r="B904" s="37" t="s">
        <v>15734</v>
      </c>
      <c r="C904" s="36" t="s">
        <v>1388</v>
      </c>
      <c r="D904" s="36" t="s">
        <v>9580</v>
      </c>
      <c r="F904" t="str">
        <f t="shared" si="28"/>
        <v>90978</v>
      </c>
      <c r="H904" s="38">
        <f t="shared" si="29"/>
        <v>123.53</v>
      </c>
    </row>
    <row r="905" ht="40.5" spans="1:8">
      <c r="A905" s="36" t="s">
        <v>15735</v>
      </c>
      <c r="B905" s="37" t="s">
        <v>15736</v>
      </c>
      <c r="C905" s="36" t="s">
        <v>1388</v>
      </c>
      <c r="D905" s="36" t="s">
        <v>5412</v>
      </c>
      <c r="F905" t="str">
        <f t="shared" si="28"/>
        <v>90992</v>
      </c>
      <c r="H905" s="38">
        <f t="shared" si="29"/>
        <v>3.86</v>
      </c>
    </row>
    <row r="906" ht="40.5" spans="1:8">
      <c r="A906" s="36" t="s">
        <v>15737</v>
      </c>
      <c r="B906" s="37" t="s">
        <v>15738</v>
      </c>
      <c r="C906" s="36" t="s">
        <v>1388</v>
      </c>
      <c r="D906" s="36" t="s">
        <v>5394</v>
      </c>
      <c r="F906" t="str">
        <f t="shared" si="28"/>
        <v>90993</v>
      </c>
      <c r="H906" s="38">
        <f t="shared" si="29"/>
        <v>1.01</v>
      </c>
    </row>
    <row r="907" ht="40.5" spans="1:8">
      <c r="A907" s="36" t="s">
        <v>15739</v>
      </c>
      <c r="B907" s="37" t="s">
        <v>15740</v>
      </c>
      <c r="C907" s="36" t="s">
        <v>1388</v>
      </c>
      <c r="D907" s="36" t="s">
        <v>6981</v>
      </c>
      <c r="F907" t="str">
        <f t="shared" si="28"/>
        <v>90994</v>
      </c>
      <c r="H907" s="38">
        <f t="shared" si="29"/>
        <v>4.83</v>
      </c>
    </row>
    <row r="908" ht="40.5" spans="1:8">
      <c r="A908" s="36" t="s">
        <v>15741</v>
      </c>
      <c r="B908" s="37" t="s">
        <v>15742</v>
      </c>
      <c r="C908" s="36" t="s">
        <v>1388</v>
      </c>
      <c r="D908" s="36" t="s">
        <v>15743</v>
      </c>
      <c r="F908" t="str">
        <f t="shared" si="28"/>
        <v>90995</v>
      </c>
      <c r="H908" s="38">
        <f t="shared" si="29"/>
        <v>64.7</v>
      </c>
    </row>
    <row r="909" ht="67.5" spans="1:8">
      <c r="A909" s="36" t="s">
        <v>15744</v>
      </c>
      <c r="B909" s="37" t="s">
        <v>15745</v>
      </c>
      <c r="C909" s="36" t="s">
        <v>1388</v>
      </c>
      <c r="D909" s="36" t="s">
        <v>15746</v>
      </c>
      <c r="F909" t="str">
        <f t="shared" si="28"/>
        <v>91021</v>
      </c>
      <c r="H909" s="38">
        <f t="shared" si="29"/>
        <v>3.78</v>
      </c>
    </row>
    <row r="910" ht="54" spans="1:8">
      <c r="A910" s="36" t="s">
        <v>15747</v>
      </c>
      <c r="B910" s="37" t="s">
        <v>15748</v>
      </c>
      <c r="C910" s="36" t="s">
        <v>1388</v>
      </c>
      <c r="D910" s="36" t="s">
        <v>6625</v>
      </c>
      <c r="F910" t="str">
        <f t="shared" si="28"/>
        <v>91026</v>
      </c>
      <c r="H910" s="38">
        <f t="shared" si="29"/>
        <v>11.23</v>
      </c>
    </row>
    <row r="911" ht="54" spans="1:8">
      <c r="A911" s="36" t="s">
        <v>15749</v>
      </c>
      <c r="B911" s="37" t="s">
        <v>15750</v>
      </c>
      <c r="C911" s="36" t="s">
        <v>1388</v>
      </c>
      <c r="D911" s="36" t="s">
        <v>10314</v>
      </c>
      <c r="F911" t="str">
        <f t="shared" si="28"/>
        <v>91027</v>
      </c>
      <c r="H911" s="38">
        <f t="shared" si="29"/>
        <v>4.48</v>
      </c>
    </row>
    <row r="912" ht="54" spans="1:8">
      <c r="A912" s="36" t="s">
        <v>15751</v>
      </c>
      <c r="B912" s="37" t="s">
        <v>15752</v>
      </c>
      <c r="C912" s="36" t="s">
        <v>1388</v>
      </c>
      <c r="D912" s="36" t="s">
        <v>4760</v>
      </c>
      <c r="F912" t="str">
        <f t="shared" si="28"/>
        <v>91028</v>
      </c>
      <c r="H912" s="38">
        <f t="shared" si="29"/>
        <v>0.9</v>
      </c>
    </row>
    <row r="913" ht="54" spans="1:8">
      <c r="A913" s="36" t="s">
        <v>15753</v>
      </c>
      <c r="B913" s="37" t="s">
        <v>15754</v>
      </c>
      <c r="C913" s="36" t="s">
        <v>1388</v>
      </c>
      <c r="D913" s="36" t="s">
        <v>15755</v>
      </c>
      <c r="F913" t="str">
        <f t="shared" si="28"/>
        <v>91029</v>
      </c>
      <c r="H913" s="38">
        <f t="shared" si="29"/>
        <v>21.08</v>
      </c>
    </row>
    <row r="914" ht="54" spans="1:8">
      <c r="A914" s="36" t="s">
        <v>15756</v>
      </c>
      <c r="B914" s="37" t="s">
        <v>15757</v>
      </c>
      <c r="C914" s="36" t="s">
        <v>1388</v>
      </c>
      <c r="D914" s="36" t="s">
        <v>15758</v>
      </c>
      <c r="F914" t="str">
        <f t="shared" si="28"/>
        <v>91030</v>
      </c>
      <c r="H914" s="38">
        <f t="shared" si="29"/>
        <v>135.88</v>
      </c>
    </row>
    <row r="915" ht="40.5" spans="1:8">
      <c r="A915" s="36" t="s">
        <v>15759</v>
      </c>
      <c r="B915" s="37" t="s">
        <v>15760</v>
      </c>
      <c r="C915" s="36" t="s">
        <v>1388</v>
      </c>
      <c r="D915" s="36" t="s">
        <v>5202</v>
      </c>
      <c r="F915" t="str">
        <f t="shared" si="28"/>
        <v>91273</v>
      </c>
      <c r="H915" s="38">
        <f t="shared" si="29"/>
        <v>0.54</v>
      </c>
    </row>
    <row r="916" ht="40.5" spans="1:8">
      <c r="A916" s="36" t="s">
        <v>15761</v>
      </c>
      <c r="B916" s="37" t="s">
        <v>15762</v>
      </c>
      <c r="C916" s="36" t="s">
        <v>1388</v>
      </c>
      <c r="D916" s="36" t="s">
        <v>4036</v>
      </c>
      <c r="F916" t="str">
        <f t="shared" si="28"/>
        <v>91274</v>
      </c>
      <c r="H916" s="38">
        <f t="shared" si="29"/>
        <v>0.14</v>
      </c>
    </row>
    <row r="917" ht="40.5" spans="1:8">
      <c r="A917" s="36" t="s">
        <v>15763</v>
      </c>
      <c r="B917" s="37" t="s">
        <v>15764</v>
      </c>
      <c r="C917" s="36" t="s">
        <v>1388</v>
      </c>
      <c r="D917" s="36" t="s">
        <v>4638</v>
      </c>
      <c r="F917" t="str">
        <f t="shared" si="28"/>
        <v>91275</v>
      </c>
      <c r="H917" s="38">
        <f t="shared" si="29"/>
        <v>0.68</v>
      </c>
    </row>
    <row r="918" ht="40.5" spans="1:8">
      <c r="A918" s="36" t="s">
        <v>15765</v>
      </c>
      <c r="B918" s="37" t="s">
        <v>15766</v>
      </c>
      <c r="C918" s="36" t="s">
        <v>1388</v>
      </c>
      <c r="D918" s="36" t="s">
        <v>15038</v>
      </c>
      <c r="F918" t="str">
        <f t="shared" si="28"/>
        <v>91276</v>
      </c>
      <c r="H918" s="38">
        <f t="shared" si="29"/>
        <v>4.36</v>
      </c>
    </row>
    <row r="919" ht="54" spans="1:8">
      <c r="A919" s="36" t="s">
        <v>15767</v>
      </c>
      <c r="B919" s="37" t="s">
        <v>15768</v>
      </c>
      <c r="C919" s="36" t="s">
        <v>1388</v>
      </c>
      <c r="D919" s="36" t="s">
        <v>7825</v>
      </c>
      <c r="F919" t="str">
        <f t="shared" si="28"/>
        <v>91279</v>
      </c>
      <c r="H919" s="38">
        <f t="shared" si="29"/>
        <v>0.59</v>
      </c>
    </row>
    <row r="920" ht="54" spans="1:8">
      <c r="A920" s="36" t="s">
        <v>15769</v>
      </c>
      <c r="B920" s="37" t="s">
        <v>15770</v>
      </c>
      <c r="C920" s="36" t="s">
        <v>1388</v>
      </c>
      <c r="D920" s="36" t="s">
        <v>10303</v>
      </c>
      <c r="F920" t="str">
        <f t="shared" si="28"/>
        <v>91280</v>
      </c>
      <c r="H920" s="38">
        <f t="shared" si="29"/>
        <v>0.13</v>
      </c>
    </row>
    <row r="921" ht="54" spans="1:8">
      <c r="A921" s="36" t="s">
        <v>15771</v>
      </c>
      <c r="B921" s="37" t="s">
        <v>15772</v>
      </c>
      <c r="C921" s="36" t="s">
        <v>1388</v>
      </c>
      <c r="D921" s="36" t="s">
        <v>5548</v>
      </c>
      <c r="F921" t="str">
        <f t="shared" si="28"/>
        <v>91281</v>
      </c>
      <c r="H921" s="38">
        <f t="shared" si="29"/>
        <v>0.75</v>
      </c>
    </row>
    <row r="922" ht="54" spans="1:8">
      <c r="A922" s="36" t="s">
        <v>15773</v>
      </c>
      <c r="B922" s="37" t="s">
        <v>15774</v>
      </c>
      <c r="C922" s="36" t="s">
        <v>1388</v>
      </c>
      <c r="D922" s="36" t="s">
        <v>8986</v>
      </c>
      <c r="F922" t="str">
        <f t="shared" si="28"/>
        <v>91282</v>
      </c>
      <c r="H922" s="38">
        <f t="shared" si="29"/>
        <v>10.45</v>
      </c>
    </row>
    <row r="923" ht="54" spans="1:8">
      <c r="A923" s="36" t="s">
        <v>15775</v>
      </c>
      <c r="B923" s="37" t="s">
        <v>15776</v>
      </c>
      <c r="C923" s="36" t="s">
        <v>1388</v>
      </c>
      <c r="D923" s="36" t="s">
        <v>6543</v>
      </c>
      <c r="F923" t="str">
        <f t="shared" si="28"/>
        <v>91354</v>
      </c>
      <c r="H923" s="38">
        <f t="shared" si="29"/>
        <v>8.86</v>
      </c>
    </row>
    <row r="924" ht="54" spans="1:8">
      <c r="A924" s="36" t="s">
        <v>15777</v>
      </c>
      <c r="B924" s="37" t="s">
        <v>15778</v>
      </c>
      <c r="C924" s="36" t="s">
        <v>1388</v>
      </c>
      <c r="D924" s="36" t="s">
        <v>8111</v>
      </c>
      <c r="F924" t="str">
        <f t="shared" si="28"/>
        <v>91355</v>
      </c>
      <c r="H924" s="38">
        <f t="shared" si="29"/>
        <v>3.53</v>
      </c>
    </row>
    <row r="925" ht="54" spans="1:8">
      <c r="A925" s="36" t="s">
        <v>15779</v>
      </c>
      <c r="B925" s="37" t="s">
        <v>15780</v>
      </c>
      <c r="C925" s="36" t="s">
        <v>1388</v>
      </c>
      <c r="D925" s="36" t="s">
        <v>5596</v>
      </c>
      <c r="F925" t="str">
        <f t="shared" si="28"/>
        <v>91356</v>
      </c>
      <c r="H925" s="38">
        <f t="shared" si="29"/>
        <v>0.72</v>
      </c>
    </row>
    <row r="926" ht="54" spans="1:8">
      <c r="A926" s="36" t="s">
        <v>15781</v>
      </c>
      <c r="B926" s="37" t="s">
        <v>15782</v>
      </c>
      <c r="C926" s="36" t="s">
        <v>1388</v>
      </c>
      <c r="D926" s="36" t="s">
        <v>15783</v>
      </c>
      <c r="F926" t="str">
        <f t="shared" si="28"/>
        <v>91359</v>
      </c>
      <c r="H926" s="38">
        <f t="shared" si="29"/>
        <v>9.89</v>
      </c>
    </row>
    <row r="927" ht="54" spans="1:8">
      <c r="A927" s="36" t="s">
        <v>15784</v>
      </c>
      <c r="B927" s="37" t="s">
        <v>15785</v>
      </c>
      <c r="C927" s="36" t="s">
        <v>1388</v>
      </c>
      <c r="D927" s="36" t="s">
        <v>5853</v>
      </c>
      <c r="F927" t="str">
        <f t="shared" si="28"/>
        <v>91360</v>
      </c>
      <c r="H927" s="38">
        <f t="shared" si="29"/>
        <v>3.93</v>
      </c>
    </row>
    <row r="928" ht="54" spans="1:8">
      <c r="A928" s="36" t="s">
        <v>15786</v>
      </c>
      <c r="B928" s="37" t="s">
        <v>15787</v>
      </c>
      <c r="C928" s="36" t="s">
        <v>1388</v>
      </c>
      <c r="D928" s="36" t="s">
        <v>6370</v>
      </c>
      <c r="F928" t="str">
        <f t="shared" si="28"/>
        <v>91361</v>
      </c>
      <c r="H928" s="38">
        <f t="shared" si="29"/>
        <v>0.8</v>
      </c>
    </row>
    <row r="929" ht="54" spans="1:8">
      <c r="A929" s="36" t="s">
        <v>15788</v>
      </c>
      <c r="B929" s="37" t="s">
        <v>15789</v>
      </c>
      <c r="C929" s="36" t="s">
        <v>1388</v>
      </c>
      <c r="D929" s="36" t="s">
        <v>5643</v>
      </c>
      <c r="F929" t="str">
        <f t="shared" si="28"/>
        <v>91367</v>
      </c>
      <c r="H929" s="38">
        <f t="shared" si="29"/>
        <v>12.56</v>
      </c>
    </row>
    <row r="930" ht="54" spans="1:8">
      <c r="A930" s="36" t="s">
        <v>15790</v>
      </c>
      <c r="B930" s="37" t="s">
        <v>15791</v>
      </c>
      <c r="C930" s="36" t="s">
        <v>1388</v>
      </c>
      <c r="D930" s="36" t="s">
        <v>11581</v>
      </c>
      <c r="F930" t="str">
        <f t="shared" si="28"/>
        <v>91368</v>
      </c>
      <c r="H930" s="38">
        <f t="shared" si="29"/>
        <v>4.39</v>
      </c>
    </row>
    <row r="931" ht="54" spans="1:8">
      <c r="A931" s="36" t="s">
        <v>15792</v>
      </c>
      <c r="B931" s="37" t="s">
        <v>15793</v>
      </c>
      <c r="C931" s="36" t="s">
        <v>1388</v>
      </c>
      <c r="D931" s="36" t="s">
        <v>4760</v>
      </c>
      <c r="F931" t="str">
        <f t="shared" si="28"/>
        <v>91369</v>
      </c>
      <c r="H931" s="38">
        <f t="shared" si="29"/>
        <v>0.9</v>
      </c>
    </row>
    <row r="932" ht="54" spans="1:8">
      <c r="A932" s="36" t="s">
        <v>15794</v>
      </c>
      <c r="B932" s="37" t="s">
        <v>15795</v>
      </c>
      <c r="C932" s="36" t="s">
        <v>1388</v>
      </c>
      <c r="D932" s="36" t="s">
        <v>13045</v>
      </c>
      <c r="F932" t="str">
        <f t="shared" si="28"/>
        <v>91375</v>
      </c>
      <c r="H932" s="38">
        <f t="shared" si="29"/>
        <v>7.45</v>
      </c>
    </row>
    <row r="933" ht="54" spans="1:8">
      <c r="A933" s="36" t="s">
        <v>15796</v>
      </c>
      <c r="B933" s="37" t="s">
        <v>15797</v>
      </c>
      <c r="C933" s="36" t="s">
        <v>1388</v>
      </c>
      <c r="D933" s="36" t="s">
        <v>5977</v>
      </c>
      <c r="F933" t="str">
        <f t="shared" si="28"/>
        <v>91376</v>
      </c>
      <c r="H933" s="38">
        <f t="shared" si="29"/>
        <v>2.97</v>
      </c>
    </row>
    <row r="934" ht="54" spans="1:8">
      <c r="A934" s="36" t="s">
        <v>15798</v>
      </c>
      <c r="B934" s="37" t="s">
        <v>15799</v>
      </c>
      <c r="C934" s="36" t="s">
        <v>1388</v>
      </c>
      <c r="D934" s="36" t="s">
        <v>7827</v>
      </c>
      <c r="F934" t="str">
        <f t="shared" si="28"/>
        <v>91377</v>
      </c>
      <c r="H934" s="38">
        <f t="shared" si="29"/>
        <v>0.61</v>
      </c>
    </row>
    <row r="935" ht="67.5" spans="1:8">
      <c r="A935" s="36" t="s">
        <v>15800</v>
      </c>
      <c r="B935" s="37" t="s">
        <v>15801</v>
      </c>
      <c r="C935" s="36" t="s">
        <v>1388</v>
      </c>
      <c r="D935" s="36" t="s">
        <v>11133</v>
      </c>
      <c r="F935" t="str">
        <f t="shared" si="28"/>
        <v>91380</v>
      </c>
      <c r="H935" s="38">
        <f t="shared" si="29"/>
        <v>14.11</v>
      </c>
    </row>
    <row r="936" ht="67.5" spans="1:8">
      <c r="A936" s="36" t="s">
        <v>15802</v>
      </c>
      <c r="B936" s="37" t="s">
        <v>15803</v>
      </c>
      <c r="C936" s="36" t="s">
        <v>1388</v>
      </c>
      <c r="D936" s="36" t="s">
        <v>15621</v>
      </c>
      <c r="F936" t="str">
        <f t="shared" si="28"/>
        <v>91381</v>
      </c>
      <c r="H936" s="38">
        <f t="shared" si="29"/>
        <v>4.93</v>
      </c>
    </row>
    <row r="937" ht="67.5" spans="1:8">
      <c r="A937" s="36" t="s">
        <v>15804</v>
      </c>
      <c r="B937" s="37" t="s">
        <v>15805</v>
      </c>
      <c r="C937" s="36" t="s">
        <v>1388</v>
      </c>
      <c r="D937" s="36" t="s">
        <v>5394</v>
      </c>
      <c r="F937" t="str">
        <f t="shared" si="28"/>
        <v>91382</v>
      </c>
      <c r="H937" s="38">
        <f t="shared" si="29"/>
        <v>1.01</v>
      </c>
    </row>
    <row r="938" ht="67.5" spans="1:8">
      <c r="A938" s="36" t="s">
        <v>15806</v>
      </c>
      <c r="B938" s="37" t="s">
        <v>15807</v>
      </c>
      <c r="C938" s="36" t="s">
        <v>1388</v>
      </c>
      <c r="D938" s="36" t="s">
        <v>9481</v>
      </c>
      <c r="F938" t="str">
        <f t="shared" si="28"/>
        <v>91383</v>
      </c>
      <c r="H938" s="38">
        <f t="shared" si="29"/>
        <v>26.47</v>
      </c>
    </row>
    <row r="939" ht="67.5" spans="1:8">
      <c r="A939" s="36" t="s">
        <v>15808</v>
      </c>
      <c r="B939" s="37" t="s">
        <v>15809</v>
      </c>
      <c r="C939" s="36" t="s">
        <v>1388</v>
      </c>
      <c r="D939" s="36" t="s">
        <v>15179</v>
      </c>
      <c r="F939" t="str">
        <f t="shared" si="28"/>
        <v>91384</v>
      </c>
      <c r="H939" s="38">
        <f t="shared" si="29"/>
        <v>135.3</v>
      </c>
    </row>
    <row r="940" ht="67.5" spans="1:8">
      <c r="A940" s="36" t="s">
        <v>15810</v>
      </c>
      <c r="B940" s="37" t="s">
        <v>15811</v>
      </c>
      <c r="C940" s="36" t="s">
        <v>1388</v>
      </c>
      <c r="D940" s="36" t="s">
        <v>9705</v>
      </c>
      <c r="F940" t="str">
        <f t="shared" si="28"/>
        <v>91390</v>
      </c>
      <c r="H940" s="38">
        <f t="shared" si="29"/>
        <v>9.4</v>
      </c>
    </row>
    <row r="941" ht="67.5" spans="1:8">
      <c r="A941" s="36" t="s">
        <v>15812</v>
      </c>
      <c r="B941" s="37" t="s">
        <v>15813</v>
      </c>
      <c r="C941" s="36" t="s">
        <v>1388</v>
      </c>
      <c r="D941" s="36" t="s">
        <v>13274</v>
      </c>
      <c r="F941" t="str">
        <f t="shared" si="28"/>
        <v>91391</v>
      </c>
      <c r="H941" s="38">
        <f t="shared" si="29"/>
        <v>3.74</v>
      </c>
    </row>
    <row r="942" ht="67.5" spans="1:8">
      <c r="A942" s="36" t="s">
        <v>15814</v>
      </c>
      <c r="B942" s="37" t="s">
        <v>15815</v>
      </c>
      <c r="C942" s="36" t="s">
        <v>1388</v>
      </c>
      <c r="D942" s="36" t="s">
        <v>4206</v>
      </c>
      <c r="F942" t="str">
        <f t="shared" si="28"/>
        <v>91392</v>
      </c>
      <c r="H942" s="38">
        <f t="shared" si="29"/>
        <v>0.76</v>
      </c>
    </row>
    <row r="943" ht="67.5" spans="1:8">
      <c r="A943" s="36" t="s">
        <v>15816</v>
      </c>
      <c r="B943" s="37" t="s">
        <v>15817</v>
      </c>
      <c r="C943" s="36" t="s">
        <v>1388</v>
      </c>
      <c r="D943" s="36" t="s">
        <v>5306</v>
      </c>
      <c r="F943" t="str">
        <f t="shared" si="28"/>
        <v>91396</v>
      </c>
      <c r="H943" s="38">
        <f t="shared" si="29"/>
        <v>12.7</v>
      </c>
    </row>
    <row r="944" ht="67.5" spans="1:8">
      <c r="A944" s="36" t="s">
        <v>15818</v>
      </c>
      <c r="B944" s="37" t="s">
        <v>15819</v>
      </c>
      <c r="C944" s="36" t="s">
        <v>1388</v>
      </c>
      <c r="D944" s="36" t="s">
        <v>6863</v>
      </c>
      <c r="F944" t="str">
        <f t="shared" si="28"/>
        <v>91397</v>
      </c>
      <c r="H944" s="38">
        <f t="shared" si="29"/>
        <v>5.06</v>
      </c>
    </row>
    <row r="945" ht="67.5" spans="1:8">
      <c r="A945" s="36" t="s">
        <v>15820</v>
      </c>
      <c r="B945" s="37" t="s">
        <v>15821</v>
      </c>
      <c r="C945" s="36" t="s">
        <v>1388</v>
      </c>
      <c r="D945" s="36" t="s">
        <v>4056</v>
      </c>
      <c r="F945" t="str">
        <f t="shared" si="28"/>
        <v>91398</v>
      </c>
      <c r="H945" s="38">
        <f t="shared" si="29"/>
        <v>1.02</v>
      </c>
    </row>
    <row r="946" ht="54" spans="1:8">
      <c r="A946" s="36" t="s">
        <v>15822</v>
      </c>
      <c r="B946" s="37" t="s">
        <v>15823</v>
      </c>
      <c r="C946" s="36" t="s">
        <v>1388</v>
      </c>
      <c r="D946" s="36" t="s">
        <v>4052</v>
      </c>
      <c r="F946" t="str">
        <f t="shared" si="28"/>
        <v>91402</v>
      </c>
      <c r="H946" s="38">
        <f t="shared" si="29"/>
        <v>0.86</v>
      </c>
    </row>
    <row r="947" ht="67.5" spans="1:8">
      <c r="A947" s="36" t="s">
        <v>15824</v>
      </c>
      <c r="B947" s="37" t="s">
        <v>15825</v>
      </c>
      <c r="C947" s="36" t="s">
        <v>1388</v>
      </c>
      <c r="D947" s="36" t="s">
        <v>4050</v>
      </c>
      <c r="F947" t="str">
        <f t="shared" si="28"/>
        <v>91466</v>
      </c>
      <c r="H947" s="38">
        <f t="shared" si="29"/>
        <v>0.84</v>
      </c>
    </row>
    <row r="948" ht="67.5" spans="1:8">
      <c r="A948" s="36" t="s">
        <v>15826</v>
      </c>
      <c r="B948" s="37" t="s">
        <v>15827</v>
      </c>
      <c r="C948" s="36" t="s">
        <v>1388</v>
      </c>
      <c r="D948" s="36" t="s">
        <v>15095</v>
      </c>
      <c r="F948" t="str">
        <f t="shared" si="28"/>
        <v>91467</v>
      </c>
      <c r="H948" s="38">
        <f t="shared" si="29"/>
        <v>111.2</v>
      </c>
    </row>
    <row r="949" ht="67.5" spans="1:8">
      <c r="A949" s="36" t="s">
        <v>15828</v>
      </c>
      <c r="B949" s="37" t="s">
        <v>15829</v>
      </c>
      <c r="C949" s="36" t="s">
        <v>1388</v>
      </c>
      <c r="D949" s="36" t="s">
        <v>4661</v>
      </c>
      <c r="F949" t="str">
        <f t="shared" si="28"/>
        <v>91468</v>
      </c>
      <c r="H949" s="38">
        <f t="shared" si="29"/>
        <v>14.4</v>
      </c>
    </row>
    <row r="950" ht="67.5" spans="1:8">
      <c r="A950" s="36" t="s">
        <v>15830</v>
      </c>
      <c r="B950" s="37" t="s">
        <v>15831</v>
      </c>
      <c r="C950" s="36" t="s">
        <v>1388</v>
      </c>
      <c r="D950" s="36" t="s">
        <v>5659</v>
      </c>
      <c r="F950" t="str">
        <f t="shared" si="28"/>
        <v>91469</v>
      </c>
      <c r="H950" s="38">
        <f t="shared" si="29"/>
        <v>4.87</v>
      </c>
    </row>
    <row r="951" ht="67.5" spans="1:8">
      <c r="A951" s="36" t="s">
        <v>15832</v>
      </c>
      <c r="B951" s="37" t="s">
        <v>15833</v>
      </c>
      <c r="C951" s="36" t="s">
        <v>1388</v>
      </c>
      <c r="D951" s="36" t="s">
        <v>4054</v>
      </c>
      <c r="F951" t="str">
        <f t="shared" si="28"/>
        <v>91484</v>
      </c>
      <c r="H951" s="38">
        <f t="shared" si="29"/>
        <v>0.97</v>
      </c>
    </row>
    <row r="952" ht="67.5" spans="1:8">
      <c r="A952" s="36" t="s">
        <v>15834</v>
      </c>
      <c r="B952" s="37" t="s">
        <v>15835</v>
      </c>
      <c r="C952" s="36" t="s">
        <v>1388</v>
      </c>
      <c r="D952" s="36" t="s">
        <v>4529</v>
      </c>
      <c r="F952" t="str">
        <f t="shared" si="28"/>
        <v>91485</v>
      </c>
      <c r="H952" s="38">
        <f t="shared" si="29"/>
        <v>153.25</v>
      </c>
    </row>
    <row r="953" ht="40.5" spans="1:8">
      <c r="A953" s="36" t="s">
        <v>15836</v>
      </c>
      <c r="B953" s="37" t="s">
        <v>15837</v>
      </c>
      <c r="C953" s="36" t="s">
        <v>1388</v>
      </c>
      <c r="D953" s="36" t="s">
        <v>4196</v>
      </c>
      <c r="F953" t="str">
        <f t="shared" si="28"/>
        <v>91529</v>
      </c>
      <c r="H953" s="38">
        <f t="shared" si="29"/>
        <v>0.81</v>
      </c>
    </row>
    <row r="954" ht="40.5" spans="1:8">
      <c r="A954" s="36" t="s">
        <v>15838</v>
      </c>
      <c r="B954" s="37" t="s">
        <v>15839</v>
      </c>
      <c r="C954" s="36" t="s">
        <v>1388</v>
      </c>
      <c r="D954" s="36" t="s">
        <v>10780</v>
      </c>
      <c r="F954" t="str">
        <f t="shared" si="28"/>
        <v>91530</v>
      </c>
      <c r="H954" s="38">
        <f t="shared" si="29"/>
        <v>0.2</v>
      </c>
    </row>
    <row r="955" ht="40.5" spans="1:8">
      <c r="A955" s="36" t="s">
        <v>15840</v>
      </c>
      <c r="B955" s="37" t="s">
        <v>15841</v>
      </c>
      <c r="C955" s="36" t="s">
        <v>1388</v>
      </c>
      <c r="D955" s="36" t="s">
        <v>5394</v>
      </c>
      <c r="F955" t="str">
        <f t="shared" si="28"/>
        <v>91531</v>
      </c>
      <c r="H955" s="38">
        <f t="shared" si="29"/>
        <v>1.01</v>
      </c>
    </row>
    <row r="956" ht="40.5" spans="1:8">
      <c r="A956" s="36" t="s">
        <v>15842</v>
      </c>
      <c r="B956" s="37" t="s">
        <v>15843</v>
      </c>
      <c r="C956" s="36" t="s">
        <v>1388</v>
      </c>
      <c r="D956" s="36" t="s">
        <v>6713</v>
      </c>
      <c r="F956" t="str">
        <f t="shared" si="28"/>
        <v>91532</v>
      </c>
      <c r="H956" s="38">
        <f t="shared" si="29"/>
        <v>3.18</v>
      </c>
    </row>
    <row r="957" ht="67.5" spans="1:8">
      <c r="A957" s="36" t="s">
        <v>15844</v>
      </c>
      <c r="B957" s="37" t="s">
        <v>15845</v>
      </c>
      <c r="C957" s="36" t="s">
        <v>1388</v>
      </c>
      <c r="D957" s="36" t="s">
        <v>7783</v>
      </c>
      <c r="F957" t="str">
        <f t="shared" si="28"/>
        <v>91629</v>
      </c>
      <c r="H957" s="38">
        <f t="shared" si="29"/>
        <v>9.48</v>
      </c>
    </row>
    <row r="958" ht="67.5" spans="1:8">
      <c r="A958" s="36" t="s">
        <v>15846</v>
      </c>
      <c r="B958" s="37" t="s">
        <v>15847</v>
      </c>
      <c r="C958" s="36" t="s">
        <v>1388</v>
      </c>
      <c r="D958" s="36" t="s">
        <v>15746</v>
      </c>
      <c r="F958" t="str">
        <f t="shared" si="28"/>
        <v>91630</v>
      </c>
      <c r="H958" s="38">
        <f t="shared" si="29"/>
        <v>3.78</v>
      </c>
    </row>
    <row r="959" ht="67.5" spans="1:8">
      <c r="A959" s="36" t="s">
        <v>15848</v>
      </c>
      <c r="B959" s="37" t="s">
        <v>15849</v>
      </c>
      <c r="C959" s="36" t="s">
        <v>1388</v>
      </c>
      <c r="D959" s="36" t="s">
        <v>5360</v>
      </c>
      <c r="F959" t="str">
        <f t="shared" si="28"/>
        <v>91631</v>
      </c>
      <c r="H959" s="38">
        <f t="shared" si="29"/>
        <v>0.77</v>
      </c>
    </row>
    <row r="960" ht="67.5" spans="1:8">
      <c r="A960" s="36" t="s">
        <v>15850</v>
      </c>
      <c r="B960" s="37" t="s">
        <v>15851</v>
      </c>
      <c r="C960" s="36" t="s">
        <v>1388</v>
      </c>
      <c r="D960" s="36" t="s">
        <v>11223</v>
      </c>
      <c r="F960" t="str">
        <f t="shared" si="28"/>
        <v>91632</v>
      </c>
      <c r="H960" s="38">
        <f t="shared" si="29"/>
        <v>17.79</v>
      </c>
    </row>
    <row r="961" ht="67.5" spans="1:8">
      <c r="A961" s="36" t="s">
        <v>15852</v>
      </c>
      <c r="B961" s="37" t="s">
        <v>15853</v>
      </c>
      <c r="C961" s="36" t="s">
        <v>1388</v>
      </c>
      <c r="D961" s="36" t="s">
        <v>15854</v>
      </c>
      <c r="F961" t="str">
        <f t="shared" si="28"/>
        <v>91633</v>
      </c>
      <c r="H961" s="38">
        <f t="shared" si="29"/>
        <v>94.14</v>
      </c>
    </row>
    <row r="962" ht="67.5" spans="1:8">
      <c r="A962" s="36" t="s">
        <v>15855</v>
      </c>
      <c r="B962" s="37" t="s">
        <v>15856</v>
      </c>
      <c r="C962" s="36" t="s">
        <v>1388</v>
      </c>
      <c r="D962" s="36" t="s">
        <v>15857</v>
      </c>
      <c r="F962" t="str">
        <f t="shared" si="28"/>
        <v>91640</v>
      </c>
      <c r="H962" s="38">
        <f t="shared" si="29"/>
        <v>23.23</v>
      </c>
    </row>
    <row r="963" ht="67.5" spans="1:8">
      <c r="A963" s="36" t="s">
        <v>15858</v>
      </c>
      <c r="B963" s="37" t="s">
        <v>15859</v>
      </c>
      <c r="C963" s="36" t="s">
        <v>1388</v>
      </c>
      <c r="D963" s="36" t="s">
        <v>10318</v>
      </c>
      <c r="F963" t="str">
        <f t="shared" si="28"/>
        <v>91641</v>
      </c>
      <c r="H963" s="38">
        <f t="shared" si="29"/>
        <v>9.26</v>
      </c>
    </row>
    <row r="964" ht="67.5" spans="1:8">
      <c r="A964" s="36" t="s">
        <v>15860</v>
      </c>
      <c r="B964" s="37" t="s">
        <v>15861</v>
      </c>
      <c r="C964" s="36" t="s">
        <v>1388</v>
      </c>
      <c r="D964" s="36" t="s">
        <v>5066</v>
      </c>
      <c r="F964" t="str">
        <f t="shared" si="28"/>
        <v>91642</v>
      </c>
      <c r="H964" s="38">
        <f t="shared" si="29"/>
        <v>1.89</v>
      </c>
    </row>
    <row r="965" ht="67.5" spans="1:8">
      <c r="A965" s="36" t="s">
        <v>15862</v>
      </c>
      <c r="B965" s="37" t="s">
        <v>15863</v>
      </c>
      <c r="C965" s="36" t="s">
        <v>1388</v>
      </c>
      <c r="D965" s="36" t="s">
        <v>15864</v>
      </c>
      <c r="F965" t="str">
        <f t="shared" ref="F965:F1028" si="30">TRIM(A965)</f>
        <v>91643</v>
      </c>
      <c r="H965" s="38">
        <f t="shared" ref="H965:H1028" si="31">ROUND(D965*(1+$H$1),2)</f>
        <v>43.55</v>
      </c>
    </row>
    <row r="966" ht="67.5" spans="1:8">
      <c r="A966" s="36" t="s">
        <v>15865</v>
      </c>
      <c r="B966" s="37" t="s">
        <v>15866</v>
      </c>
      <c r="C966" s="36" t="s">
        <v>1388</v>
      </c>
      <c r="D966" s="36" t="s">
        <v>4858</v>
      </c>
      <c r="F966" t="str">
        <f t="shared" si="30"/>
        <v>91644</v>
      </c>
      <c r="H966" s="38">
        <f t="shared" si="31"/>
        <v>211.78</v>
      </c>
    </row>
    <row r="967" ht="40.5" spans="1:8">
      <c r="A967" s="36" t="s">
        <v>15867</v>
      </c>
      <c r="B967" s="37" t="s">
        <v>15868</v>
      </c>
      <c r="C967" s="36" t="s">
        <v>1388</v>
      </c>
      <c r="D967" s="36" t="s">
        <v>8176</v>
      </c>
      <c r="F967" t="str">
        <f t="shared" si="30"/>
        <v>91688</v>
      </c>
      <c r="H967" s="38">
        <f t="shared" si="31"/>
        <v>0.06</v>
      </c>
    </row>
    <row r="968" ht="40.5" spans="1:8">
      <c r="A968" s="36" t="s">
        <v>15869</v>
      </c>
      <c r="B968" s="37" t="s">
        <v>15870</v>
      </c>
      <c r="C968" s="36" t="s">
        <v>1388</v>
      </c>
      <c r="D968" s="36" t="s">
        <v>15871</v>
      </c>
      <c r="F968" t="str">
        <f t="shared" si="30"/>
        <v>91689</v>
      </c>
      <c r="H968" s="38">
        <f t="shared" si="31"/>
        <v>0.01</v>
      </c>
    </row>
    <row r="969" ht="40.5" spans="1:8">
      <c r="A969" s="36" t="s">
        <v>15872</v>
      </c>
      <c r="B969" s="37" t="s">
        <v>15873</v>
      </c>
      <c r="C969" s="36" t="s">
        <v>1388</v>
      </c>
      <c r="D969" s="36" t="s">
        <v>14947</v>
      </c>
      <c r="F969" t="str">
        <f t="shared" si="30"/>
        <v>91690</v>
      </c>
      <c r="H969" s="38">
        <f t="shared" si="31"/>
        <v>0.04</v>
      </c>
    </row>
    <row r="970" ht="40.5" spans="1:8">
      <c r="A970" s="36" t="s">
        <v>15874</v>
      </c>
      <c r="B970" s="37" t="s">
        <v>15875</v>
      </c>
      <c r="C970" s="36" t="s">
        <v>1388</v>
      </c>
      <c r="D970" s="36" t="s">
        <v>8166</v>
      </c>
      <c r="F970" t="str">
        <f t="shared" si="30"/>
        <v>91691</v>
      </c>
      <c r="H970" s="38">
        <f t="shared" si="31"/>
        <v>1.87</v>
      </c>
    </row>
    <row r="971" ht="40.5" spans="1:8">
      <c r="A971" s="36" t="s">
        <v>15876</v>
      </c>
      <c r="B971" s="37" t="s">
        <v>15877</v>
      </c>
      <c r="C971" s="36" t="s">
        <v>1388</v>
      </c>
      <c r="D971" s="36" t="s">
        <v>10745</v>
      </c>
      <c r="F971" t="str">
        <f t="shared" si="30"/>
        <v>92040</v>
      </c>
      <c r="H971" s="38">
        <f t="shared" si="31"/>
        <v>4.59</v>
      </c>
    </row>
    <row r="972" ht="27" spans="1:8">
      <c r="A972" s="36" t="s">
        <v>15878</v>
      </c>
      <c r="B972" s="37" t="s">
        <v>15879</v>
      </c>
      <c r="C972" s="36" t="s">
        <v>1388</v>
      </c>
      <c r="D972" s="36" t="s">
        <v>4032</v>
      </c>
      <c r="F972" t="str">
        <f t="shared" si="30"/>
        <v>92041</v>
      </c>
      <c r="H972" s="38">
        <f t="shared" si="31"/>
        <v>0.91</v>
      </c>
    </row>
    <row r="973" ht="40.5" spans="1:8">
      <c r="A973" s="36" t="s">
        <v>15880</v>
      </c>
      <c r="B973" s="37" t="s">
        <v>15881</v>
      </c>
      <c r="C973" s="36" t="s">
        <v>1388</v>
      </c>
      <c r="D973" s="36" t="s">
        <v>5638</v>
      </c>
      <c r="F973" t="str">
        <f t="shared" si="30"/>
        <v>92042</v>
      </c>
      <c r="H973" s="38">
        <f t="shared" si="31"/>
        <v>3.82</v>
      </c>
    </row>
    <row r="974" ht="67.5" spans="1:8">
      <c r="A974" s="36" t="s">
        <v>15882</v>
      </c>
      <c r="B974" s="37" t="s">
        <v>15883</v>
      </c>
      <c r="C974" s="36" t="s">
        <v>1388</v>
      </c>
      <c r="D974" s="36" t="s">
        <v>4794</v>
      </c>
      <c r="F974" t="str">
        <f t="shared" si="30"/>
        <v>92101</v>
      </c>
      <c r="H974" s="38">
        <f t="shared" si="31"/>
        <v>14.04</v>
      </c>
    </row>
    <row r="975" ht="67.5" spans="1:8">
      <c r="A975" s="36" t="s">
        <v>15884</v>
      </c>
      <c r="B975" s="37" t="s">
        <v>15885</v>
      </c>
      <c r="C975" s="36" t="s">
        <v>1388</v>
      </c>
      <c r="D975" s="36" t="s">
        <v>7073</v>
      </c>
      <c r="F975" t="str">
        <f t="shared" si="30"/>
        <v>92102</v>
      </c>
      <c r="H975" s="38">
        <f t="shared" si="31"/>
        <v>5.59</v>
      </c>
    </row>
    <row r="976" ht="81" spans="1:8">
      <c r="A976" s="36" t="s">
        <v>15886</v>
      </c>
      <c r="B976" s="37" t="s">
        <v>15887</v>
      </c>
      <c r="C976" s="36" t="s">
        <v>1388</v>
      </c>
      <c r="D976" s="36" t="s">
        <v>4348</v>
      </c>
      <c r="F976" t="str">
        <f t="shared" si="30"/>
        <v>92103</v>
      </c>
      <c r="H976" s="38">
        <f t="shared" si="31"/>
        <v>1.14</v>
      </c>
    </row>
    <row r="977" ht="67.5" spans="1:8">
      <c r="A977" s="36" t="s">
        <v>15888</v>
      </c>
      <c r="B977" s="37" t="s">
        <v>15889</v>
      </c>
      <c r="C977" s="36" t="s">
        <v>1388</v>
      </c>
      <c r="D977" s="36" t="s">
        <v>4244</v>
      </c>
      <c r="F977" t="str">
        <f t="shared" si="30"/>
        <v>92104</v>
      </c>
      <c r="H977" s="38">
        <f t="shared" si="31"/>
        <v>26.34</v>
      </c>
    </row>
    <row r="978" ht="81" spans="1:8">
      <c r="A978" s="36" t="s">
        <v>15890</v>
      </c>
      <c r="B978" s="37" t="s">
        <v>15891</v>
      </c>
      <c r="C978" s="36" t="s">
        <v>1388</v>
      </c>
      <c r="D978" s="36" t="s">
        <v>15179</v>
      </c>
      <c r="F978" t="str">
        <f t="shared" si="30"/>
        <v>92105</v>
      </c>
      <c r="H978" s="38">
        <f t="shared" si="31"/>
        <v>135.3</v>
      </c>
    </row>
    <row r="979" ht="40.5" spans="1:8">
      <c r="A979" s="36" t="s">
        <v>15892</v>
      </c>
      <c r="B979" s="37" t="s">
        <v>15893</v>
      </c>
      <c r="C979" s="36" t="s">
        <v>1388</v>
      </c>
      <c r="D979" s="36" t="s">
        <v>12288</v>
      </c>
      <c r="F979" t="str">
        <f t="shared" si="30"/>
        <v>92108</v>
      </c>
      <c r="H979" s="38">
        <f t="shared" si="31"/>
        <v>0.7</v>
      </c>
    </row>
    <row r="980" ht="40.5" spans="1:8">
      <c r="A980" s="36" t="s">
        <v>15894</v>
      </c>
      <c r="B980" s="37" t="s">
        <v>15895</v>
      </c>
      <c r="C980" s="36" t="s">
        <v>1388</v>
      </c>
      <c r="D980" s="36" t="s">
        <v>10300</v>
      </c>
      <c r="F980" t="str">
        <f t="shared" si="30"/>
        <v>92109</v>
      </c>
      <c r="H980" s="38">
        <f t="shared" si="31"/>
        <v>0.15</v>
      </c>
    </row>
    <row r="981" ht="40.5" spans="1:8">
      <c r="A981" s="36" t="s">
        <v>15896</v>
      </c>
      <c r="B981" s="37" t="s">
        <v>15897</v>
      </c>
      <c r="C981" s="36" t="s">
        <v>1388</v>
      </c>
      <c r="D981" s="36" t="s">
        <v>5202</v>
      </c>
      <c r="F981" t="str">
        <f t="shared" si="30"/>
        <v>92110</v>
      </c>
      <c r="H981" s="38">
        <f t="shared" si="31"/>
        <v>0.54</v>
      </c>
    </row>
    <row r="982" ht="40.5" spans="1:8">
      <c r="A982" s="36" t="s">
        <v>15898</v>
      </c>
      <c r="B982" s="37" t="s">
        <v>15899</v>
      </c>
      <c r="C982" s="36" t="s">
        <v>1388</v>
      </c>
      <c r="D982" s="36" t="s">
        <v>5400</v>
      </c>
      <c r="F982" t="str">
        <f t="shared" si="30"/>
        <v>92111</v>
      </c>
      <c r="H982" s="38">
        <f t="shared" si="31"/>
        <v>0.73</v>
      </c>
    </row>
    <row r="983" ht="27" spans="1:8">
      <c r="A983" s="36" t="s">
        <v>15900</v>
      </c>
      <c r="B983" s="37" t="s">
        <v>15901</v>
      </c>
      <c r="C983" s="36" t="s">
        <v>1388</v>
      </c>
      <c r="D983" s="36" t="s">
        <v>15902</v>
      </c>
      <c r="F983" t="str">
        <f t="shared" si="30"/>
        <v>92114</v>
      </c>
      <c r="H983" s="38">
        <f t="shared" si="31"/>
        <v>0.08</v>
      </c>
    </row>
    <row r="984" ht="27" spans="1:8">
      <c r="A984" s="36" t="s">
        <v>15903</v>
      </c>
      <c r="B984" s="37" t="s">
        <v>15904</v>
      </c>
      <c r="C984" s="36" t="s">
        <v>1388</v>
      </c>
      <c r="D984" s="36" t="s">
        <v>15871</v>
      </c>
      <c r="F984" t="str">
        <f t="shared" si="30"/>
        <v>92115</v>
      </c>
      <c r="H984" s="38">
        <f t="shared" si="31"/>
        <v>0.01</v>
      </c>
    </row>
    <row r="985" ht="27" spans="1:8">
      <c r="A985" s="36" t="s">
        <v>15905</v>
      </c>
      <c r="B985" s="37" t="s">
        <v>15906</v>
      </c>
      <c r="C985" s="36" t="s">
        <v>1388</v>
      </c>
      <c r="D985" s="36" t="s">
        <v>5208</v>
      </c>
      <c r="F985" t="str">
        <f t="shared" si="30"/>
        <v>92116</v>
      </c>
      <c r="H985" s="38">
        <f t="shared" si="31"/>
        <v>0.09</v>
      </c>
    </row>
    <row r="986" ht="27" spans="1:8">
      <c r="A986" s="36" t="s">
        <v>15907</v>
      </c>
      <c r="B986" s="37" t="s">
        <v>15908</v>
      </c>
      <c r="C986" s="36" t="s">
        <v>1388</v>
      </c>
      <c r="D986" s="36" t="s">
        <v>9256</v>
      </c>
      <c r="F986" t="str">
        <f t="shared" si="30"/>
        <v>92133</v>
      </c>
      <c r="H986" s="38">
        <f t="shared" si="31"/>
        <v>9.15</v>
      </c>
    </row>
    <row r="987" ht="27" spans="1:8">
      <c r="A987" s="36" t="s">
        <v>15909</v>
      </c>
      <c r="B987" s="37" t="s">
        <v>15910</v>
      </c>
      <c r="C987" s="36" t="s">
        <v>1388</v>
      </c>
      <c r="D987" s="36" t="s">
        <v>4689</v>
      </c>
      <c r="F987" t="str">
        <f t="shared" si="30"/>
        <v>92134</v>
      </c>
      <c r="H987" s="38">
        <f t="shared" si="31"/>
        <v>2.75</v>
      </c>
    </row>
    <row r="988" ht="27" spans="1:8">
      <c r="A988" s="36" t="s">
        <v>15911</v>
      </c>
      <c r="B988" s="37" t="s">
        <v>15912</v>
      </c>
      <c r="C988" s="36" t="s">
        <v>1388</v>
      </c>
      <c r="D988" s="36" t="s">
        <v>4685</v>
      </c>
      <c r="F988" t="str">
        <f t="shared" si="30"/>
        <v>92135</v>
      </c>
      <c r="H988" s="38">
        <f t="shared" si="31"/>
        <v>0.57</v>
      </c>
    </row>
    <row r="989" ht="27" spans="1:8">
      <c r="A989" s="36" t="s">
        <v>15913</v>
      </c>
      <c r="B989" s="37" t="s">
        <v>15914</v>
      </c>
      <c r="C989" s="36" t="s">
        <v>1388</v>
      </c>
      <c r="D989" s="36" t="s">
        <v>9306</v>
      </c>
      <c r="F989" t="str">
        <f t="shared" si="30"/>
        <v>92136</v>
      </c>
      <c r="H989" s="38">
        <f t="shared" si="31"/>
        <v>11.44</v>
      </c>
    </row>
    <row r="990" ht="40.5" spans="1:8">
      <c r="A990" s="36" t="s">
        <v>15915</v>
      </c>
      <c r="B990" s="37" t="s">
        <v>15916</v>
      </c>
      <c r="C990" s="36" t="s">
        <v>1388</v>
      </c>
      <c r="D990" s="36" t="s">
        <v>15917</v>
      </c>
      <c r="F990" t="str">
        <f t="shared" si="30"/>
        <v>92137</v>
      </c>
      <c r="H990" s="38">
        <f t="shared" si="31"/>
        <v>105.91</v>
      </c>
    </row>
    <row r="991" ht="40.5" spans="1:8">
      <c r="A991" s="36" t="s">
        <v>15918</v>
      </c>
      <c r="B991" s="37" t="s">
        <v>15919</v>
      </c>
      <c r="C991" s="36" t="s">
        <v>1388</v>
      </c>
      <c r="D991" s="36" t="s">
        <v>4385</v>
      </c>
      <c r="F991" t="str">
        <f t="shared" si="30"/>
        <v>92140</v>
      </c>
      <c r="H991" s="38">
        <f t="shared" si="31"/>
        <v>2.78</v>
      </c>
    </row>
    <row r="992" ht="40.5" spans="1:8">
      <c r="A992" s="36" t="s">
        <v>15920</v>
      </c>
      <c r="B992" s="37" t="s">
        <v>15921</v>
      </c>
      <c r="C992" s="36" t="s">
        <v>1388</v>
      </c>
      <c r="D992" s="36" t="s">
        <v>4050</v>
      </c>
      <c r="F992" t="str">
        <f t="shared" si="30"/>
        <v>92141</v>
      </c>
      <c r="H992" s="38">
        <f t="shared" si="31"/>
        <v>0.84</v>
      </c>
    </row>
    <row r="993" ht="40.5" spans="1:8">
      <c r="A993" s="36" t="s">
        <v>15922</v>
      </c>
      <c r="B993" s="37" t="s">
        <v>15923</v>
      </c>
      <c r="C993" s="36" t="s">
        <v>1388</v>
      </c>
      <c r="D993" s="36" t="s">
        <v>5211</v>
      </c>
      <c r="F993" t="str">
        <f t="shared" si="30"/>
        <v>92142</v>
      </c>
      <c r="H993" s="38">
        <f t="shared" si="31"/>
        <v>0.16</v>
      </c>
    </row>
    <row r="994" ht="40.5" spans="1:8">
      <c r="A994" s="36" t="s">
        <v>15924</v>
      </c>
      <c r="B994" s="37" t="s">
        <v>15925</v>
      </c>
      <c r="C994" s="36" t="s">
        <v>1388</v>
      </c>
      <c r="D994" s="36" t="s">
        <v>8024</v>
      </c>
      <c r="F994" t="str">
        <f t="shared" si="30"/>
        <v>92143</v>
      </c>
      <c r="H994" s="38">
        <f t="shared" si="31"/>
        <v>3.48</v>
      </c>
    </row>
    <row r="995" ht="40.5" spans="1:8">
      <c r="A995" s="36" t="s">
        <v>15926</v>
      </c>
      <c r="B995" s="37" t="s">
        <v>15927</v>
      </c>
      <c r="C995" s="36" t="s">
        <v>1388</v>
      </c>
      <c r="D995" s="36" t="s">
        <v>15928</v>
      </c>
      <c r="F995" t="str">
        <f t="shared" si="30"/>
        <v>92144</v>
      </c>
      <c r="H995" s="38">
        <f t="shared" si="31"/>
        <v>80.14</v>
      </c>
    </row>
    <row r="996" ht="67.5" spans="1:8">
      <c r="A996" s="36" t="s">
        <v>15929</v>
      </c>
      <c r="B996" s="37" t="s">
        <v>15930</v>
      </c>
      <c r="C996" s="36" t="s">
        <v>1388</v>
      </c>
      <c r="D996" s="36" t="s">
        <v>6630</v>
      </c>
      <c r="F996" t="str">
        <f t="shared" si="30"/>
        <v>92237</v>
      </c>
      <c r="H996" s="38">
        <f t="shared" si="31"/>
        <v>16.94</v>
      </c>
    </row>
    <row r="997" ht="67.5" spans="1:8">
      <c r="A997" s="36" t="s">
        <v>15931</v>
      </c>
      <c r="B997" s="37" t="s">
        <v>15932</v>
      </c>
      <c r="C997" s="36" t="s">
        <v>1388</v>
      </c>
      <c r="D997" s="36" t="s">
        <v>6197</v>
      </c>
      <c r="F997" t="str">
        <f t="shared" si="30"/>
        <v>92238</v>
      </c>
      <c r="H997" s="38">
        <f t="shared" si="31"/>
        <v>6.76</v>
      </c>
    </row>
    <row r="998" ht="67.5" spans="1:8">
      <c r="A998" s="36" t="s">
        <v>15933</v>
      </c>
      <c r="B998" s="37" t="s">
        <v>15934</v>
      </c>
      <c r="C998" s="36" t="s">
        <v>1388</v>
      </c>
      <c r="D998" s="36" t="s">
        <v>4424</v>
      </c>
      <c r="F998" t="str">
        <f t="shared" si="30"/>
        <v>92239</v>
      </c>
      <c r="H998" s="38">
        <f t="shared" si="31"/>
        <v>1.38</v>
      </c>
    </row>
    <row r="999" ht="67.5" spans="1:8">
      <c r="A999" s="36" t="s">
        <v>15935</v>
      </c>
      <c r="B999" s="37" t="s">
        <v>15936</v>
      </c>
      <c r="C999" s="36" t="s">
        <v>1388</v>
      </c>
      <c r="D999" s="36" t="s">
        <v>9170</v>
      </c>
      <c r="F999" t="str">
        <f t="shared" si="30"/>
        <v>92240</v>
      </c>
      <c r="H999" s="38">
        <f t="shared" si="31"/>
        <v>31.76</v>
      </c>
    </row>
    <row r="1000" ht="67.5" spans="1:8">
      <c r="A1000" s="36" t="s">
        <v>15937</v>
      </c>
      <c r="B1000" s="37" t="s">
        <v>15938</v>
      </c>
      <c r="C1000" s="36" t="s">
        <v>1388</v>
      </c>
      <c r="D1000" s="36" t="s">
        <v>15578</v>
      </c>
      <c r="F1000" t="str">
        <f t="shared" si="30"/>
        <v>92241</v>
      </c>
      <c r="H1000" s="38">
        <f t="shared" si="31"/>
        <v>194.14</v>
      </c>
    </row>
    <row r="1001" ht="40.5" spans="1:8">
      <c r="A1001" s="36" t="s">
        <v>15939</v>
      </c>
      <c r="B1001" s="37" t="s">
        <v>15940</v>
      </c>
      <c r="C1001" s="36" t="s">
        <v>1388</v>
      </c>
      <c r="D1001" s="36" t="s">
        <v>10346</v>
      </c>
      <c r="F1001" t="str">
        <f t="shared" si="30"/>
        <v>92712</v>
      </c>
      <c r="H1001" s="38">
        <f t="shared" si="31"/>
        <v>0.22</v>
      </c>
    </row>
    <row r="1002" ht="40.5" spans="1:8">
      <c r="A1002" s="36" t="s">
        <v>15941</v>
      </c>
      <c r="B1002" s="37" t="s">
        <v>15942</v>
      </c>
      <c r="C1002" s="36" t="s">
        <v>1388</v>
      </c>
      <c r="D1002" s="36" t="s">
        <v>4034</v>
      </c>
      <c r="F1002" t="str">
        <f t="shared" si="30"/>
        <v>92713</v>
      </c>
      <c r="H1002" s="38">
        <f t="shared" si="31"/>
        <v>0.05</v>
      </c>
    </row>
    <row r="1003" ht="40.5" spans="1:8">
      <c r="A1003" s="36" t="s">
        <v>15943</v>
      </c>
      <c r="B1003" s="37" t="s">
        <v>15944</v>
      </c>
      <c r="C1003" s="36" t="s">
        <v>1388</v>
      </c>
      <c r="D1003" s="36" t="s">
        <v>10348</v>
      </c>
      <c r="F1003" t="str">
        <f t="shared" si="30"/>
        <v>92714</v>
      </c>
      <c r="H1003" s="38">
        <f t="shared" si="31"/>
        <v>0.28</v>
      </c>
    </row>
    <row r="1004" ht="40.5" spans="1:8">
      <c r="A1004" s="36" t="s">
        <v>15945</v>
      </c>
      <c r="B1004" s="37" t="s">
        <v>15946</v>
      </c>
      <c r="C1004" s="36" t="s">
        <v>1388</v>
      </c>
      <c r="D1004" s="36" t="s">
        <v>14043</v>
      </c>
      <c r="F1004" t="str">
        <f t="shared" si="30"/>
        <v>92715</v>
      </c>
      <c r="H1004" s="38">
        <f t="shared" si="31"/>
        <v>18.33</v>
      </c>
    </row>
    <row r="1005" ht="40.5" spans="1:8">
      <c r="A1005" s="36" t="s">
        <v>15947</v>
      </c>
      <c r="B1005" s="37" t="s">
        <v>15948</v>
      </c>
      <c r="C1005" s="36" t="s">
        <v>1388</v>
      </c>
      <c r="D1005" s="36" t="s">
        <v>11631</v>
      </c>
      <c r="F1005" t="str">
        <f t="shared" si="30"/>
        <v>92956</v>
      </c>
      <c r="H1005" s="38">
        <f t="shared" si="31"/>
        <v>4.71</v>
      </c>
    </row>
    <row r="1006" ht="40.5" spans="1:8">
      <c r="A1006" s="36" t="s">
        <v>15949</v>
      </c>
      <c r="B1006" s="37" t="s">
        <v>15950</v>
      </c>
      <c r="C1006" s="36" t="s">
        <v>1388</v>
      </c>
      <c r="D1006" s="36" t="s">
        <v>12134</v>
      </c>
      <c r="F1006" t="str">
        <f t="shared" si="30"/>
        <v>92957</v>
      </c>
      <c r="H1006" s="38">
        <f t="shared" si="31"/>
        <v>1.05</v>
      </c>
    </row>
    <row r="1007" ht="40.5" spans="1:8">
      <c r="A1007" s="36" t="s">
        <v>15951</v>
      </c>
      <c r="B1007" s="37" t="s">
        <v>15952</v>
      </c>
      <c r="C1007" s="36" t="s">
        <v>1388</v>
      </c>
      <c r="D1007" s="36" t="s">
        <v>5550</v>
      </c>
      <c r="F1007" t="str">
        <f t="shared" si="30"/>
        <v>92958</v>
      </c>
      <c r="H1007" s="38">
        <f t="shared" si="31"/>
        <v>5.15</v>
      </c>
    </row>
    <row r="1008" ht="40.5" spans="1:8">
      <c r="A1008" s="36" t="s">
        <v>15953</v>
      </c>
      <c r="B1008" s="37" t="s">
        <v>15954</v>
      </c>
      <c r="C1008" s="36" t="s">
        <v>1388</v>
      </c>
      <c r="D1008" s="36" t="s">
        <v>11488</v>
      </c>
      <c r="F1008" t="str">
        <f t="shared" si="30"/>
        <v>92959</v>
      </c>
      <c r="H1008" s="38">
        <f t="shared" si="31"/>
        <v>8.21</v>
      </c>
    </row>
    <row r="1009" ht="27" spans="1:8">
      <c r="A1009" s="36" t="s">
        <v>15955</v>
      </c>
      <c r="B1009" s="37" t="s">
        <v>15956</v>
      </c>
      <c r="C1009" s="36" t="s">
        <v>1388</v>
      </c>
      <c r="D1009" s="36" t="s">
        <v>9398</v>
      </c>
      <c r="F1009" t="str">
        <f t="shared" si="30"/>
        <v>92963</v>
      </c>
      <c r="H1009" s="38">
        <f t="shared" si="31"/>
        <v>1.42</v>
      </c>
    </row>
    <row r="1010" ht="27" spans="1:8">
      <c r="A1010" s="36" t="s">
        <v>15957</v>
      </c>
      <c r="B1010" s="37" t="s">
        <v>15958</v>
      </c>
      <c r="C1010" s="36" t="s">
        <v>1388</v>
      </c>
      <c r="D1010" s="36" t="s">
        <v>5200</v>
      </c>
      <c r="F1010" t="str">
        <f t="shared" si="30"/>
        <v>92964</v>
      </c>
      <c r="H1010" s="38">
        <f t="shared" si="31"/>
        <v>0.32</v>
      </c>
    </row>
    <row r="1011" ht="27" spans="1:8">
      <c r="A1011" s="36" t="s">
        <v>15959</v>
      </c>
      <c r="B1011" s="37" t="s">
        <v>15960</v>
      </c>
      <c r="C1011" s="36" t="s">
        <v>1388</v>
      </c>
      <c r="D1011" s="36" t="s">
        <v>5984</v>
      </c>
      <c r="F1011" t="str">
        <f t="shared" si="30"/>
        <v>92965</v>
      </c>
      <c r="H1011" s="38">
        <f t="shared" si="31"/>
        <v>1.77</v>
      </c>
    </row>
    <row r="1012" ht="67.5" spans="1:8">
      <c r="A1012" s="36" t="s">
        <v>15961</v>
      </c>
      <c r="B1012" s="37" t="s">
        <v>15962</v>
      </c>
      <c r="C1012" s="36" t="s">
        <v>1388</v>
      </c>
      <c r="D1012" s="36" t="s">
        <v>15963</v>
      </c>
      <c r="F1012" t="str">
        <f t="shared" si="30"/>
        <v>93220</v>
      </c>
      <c r="H1012" s="38">
        <f t="shared" si="31"/>
        <v>216.15</v>
      </c>
    </row>
    <row r="1013" ht="67.5" spans="1:8">
      <c r="A1013" s="36" t="s">
        <v>15964</v>
      </c>
      <c r="B1013" s="37" t="s">
        <v>15965</v>
      </c>
      <c r="C1013" s="36" t="s">
        <v>1388</v>
      </c>
      <c r="D1013" s="36" t="s">
        <v>15966</v>
      </c>
      <c r="F1013" t="str">
        <f t="shared" si="30"/>
        <v>93221</v>
      </c>
      <c r="H1013" s="38">
        <f t="shared" si="31"/>
        <v>56.77</v>
      </c>
    </row>
    <row r="1014" ht="67.5" spans="1:8">
      <c r="A1014" s="36" t="s">
        <v>15967</v>
      </c>
      <c r="B1014" s="37" t="s">
        <v>15968</v>
      </c>
      <c r="C1014" s="36" t="s">
        <v>1388</v>
      </c>
      <c r="D1014" s="36" t="s">
        <v>15969</v>
      </c>
      <c r="F1014" t="str">
        <f t="shared" si="30"/>
        <v>93222</v>
      </c>
      <c r="H1014" s="38">
        <f t="shared" si="31"/>
        <v>270.49</v>
      </c>
    </row>
    <row r="1015" ht="67.5" spans="1:8">
      <c r="A1015" s="36" t="s">
        <v>15970</v>
      </c>
      <c r="B1015" s="37" t="s">
        <v>15971</v>
      </c>
      <c r="C1015" s="36" t="s">
        <v>1388</v>
      </c>
      <c r="D1015" s="36" t="s">
        <v>15972</v>
      </c>
      <c r="F1015" t="str">
        <f t="shared" si="30"/>
        <v>93223</v>
      </c>
      <c r="H1015" s="38">
        <f t="shared" si="31"/>
        <v>208.72</v>
      </c>
    </row>
    <row r="1016" ht="40.5" spans="1:8">
      <c r="A1016" s="36" t="s">
        <v>15973</v>
      </c>
      <c r="B1016" s="37" t="s">
        <v>15974</v>
      </c>
      <c r="C1016" s="36" t="s">
        <v>1388</v>
      </c>
      <c r="D1016" s="36" t="s">
        <v>14773</v>
      </c>
      <c r="F1016" t="str">
        <f t="shared" si="30"/>
        <v>93229</v>
      </c>
      <c r="H1016" s="38">
        <f t="shared" si="31"/>
        <v>0.29</v>
      </c>
    </row>
    <row r="1017" ht="40.5" spans="1:8">
      <c r="A1017" s="36" t="s">
        <v>15975</v>
      </c>
      <c r="B1017" s="37" t="s">
        <v>15976</v>
      </c>
      <c r="C1017" s="36" t="s">
        <v>1388</v>
      </c>
      <c r="D1017" s="36" t="s">
        <v>8176</v>
      </c>
      <c r="F1017" t="str">
        <f t="shared" si="30"/>
        <v>93230</v>
      </c>
      <c r="H1017" s="38">
        <f t="shared" si="31"/>
        <v>0.06</v>
      </c>
    </row>
    <row r="1018" ht="40.5" spans="1:8">
      <c r="A1018" s="36" t="s">
        <v>15977</v>
      </c>
      <c r="B1018" s="37" t="s">
        <v>15978</v>
      </c>
      <c r="C1018" s="36" t="s">
        <v>1388</v>
      </c>
      <c r="D1018" s="36" t="s">
        <v>10348</v>
      </c>
      <c r="F1018" t="str">
        <f t="shared" si="30"/>
        <v>93231</v>
      </c>
      <c r="H1018" s="38">
        <f t="shared" si="31"/>
        <v>0.28</v>
      </c>
    </row>
    <row r="1019" ht="40.5" spans="1:8">
      <c r="A1019" s="36" t="s">
        <v>15979</v>
      </c>
      <c r="B1019" s="37" t="s">
        <v>15980</v>
      </c>
      <c r="C1019" s="36" t="s">
        <v>1388</v>
      </c>
      <c r="D1019" s="36" t="s">
        <v>5218</v>
      </c>
      <c r="F1019" t="str">
        <f t="shared" si="30"/>
        <v>93232</v>
      </c>
      <c r="H1019" s="38">
        <f t="shared" si="31"/>
        <v>4.42</v>
      </c>
    </row>
    <row r="1020" ht="27" spans="1:8">
      <c r="A1020" s="36" t="s">
        <v>15981</v>
      </c>
      <c r="B1020" s="37" t="s">
        <v>15982</v>
      </c>
      <c r="C1020" s="36" t="s">
        <v>1388</v>
      </c>
      <c r="D1020" s="36" t="s">
        <v>9924</v>
      </c>
      <c r="F1020" t="str">
        <f t="shared" si="30"/>
        <v>93235</v>
      </c>
      <c r="H1020" s="38">
        <f t="shared" si="31"/>
        <v>1.34</v>
      </c>
    </row>
    <row r="1021" ht="54" spans="1:8">
      <c r="A1021" s="36" t="s">
        <v>15983</v>
      </c>
      <c r="B1021" s="37" t="s">
        <v>15984</v>
      </c>
      <c r="C1021" s="36" t="s">
        <v>1388</v>
      </c>
      <c r="D1021" s="36" t="s">
        <v>8951</v>
      </c>
      <c r="F1021" t="str">
        <f t="shared" si="30"/>
        <v>93238</v>
      </c>
      <c r="H1021" s="38">
        <f t="shared" si="31"/>
        <v>1.33</v>
      </c>
    </row>
    <row r="1022" ht="54" spans="1:8">
      <c r="A1022" s="36" t="s">
        <v>15985</v>
      </c>
      <c r="B1022" s="37" t="s">
        <v>15986</v>
      </c>
      <c r="C1022" s="36" t="s">
        <v>1388</v>
      </c>
      <c r="D1022" s="36" t="s">
        <v>15987</v>
      </c>
      <c r="F1022" t="str">
        <f t="shared" si="30"/>
        <v>93239</v>
      </c>
      <c r="H1022" s="38">
        <f t="shared" si="31"/>
        <v>6.04</v>
      </c>
    </row>
    <row r="1023" ht="54" spans="1:8">
      <c r="A1023" s="36" t="s">
        <v>15988</v>
      </c>
      <c r="B1023" s="37" t="s">
        <v>15989</v>
      </c>
      <c r="C1023" s="36" t="s">
        <v>1388</v>
      </c>
      <c r="D1023" s="36" t="s">
        <v>9423</v>
      </c>
      <c r="F1023" t="str">
        <f t="shared" si="30"/>
        <v>93240</v>
      </c>
      <c r="H1023" s="38">
        <f t="shared" si="31"/>
        <v>9.98</v>
      </c>
    </row>
    <row r="1024" ht="27" spans="1:8">
      <c r="A1024" s="36" t="s">
        <v>15990</v>
      </c>
      <c r="B1024" s="37" t="s">
        <v>15991</v>
      </c>
      <c r="C1024" s="36" t="s">
        <v>1388</v>
      </c>
      <c r="D1024" s="36" t="s">
        <v>4271</v>
      </c>
      <c r="F1024" t="str">
        <f t="shared" si="30"/>
        <v>93267</v>
      </c>
      <c r="H1024" s="38">
        <f t="shared" si="31"/>
        <v>27.53</v>
      </c>
    </row>
    <row r="1025" ht="27" spans="1:8">
      <c r="A1025" s="36" t="s">
        <v>15992</v>
      </c>
      <c r="B1025" s="37" t="s">
        <v>15993</v>
      </c>
      <c r="C1025" s="36" t="s">
        <v>1388</v>
      </c>
      <c r="D1025" s="36" t="s">
        <v>6075</v>
      </c>
      <c r="F1025" t="str">
        <f t="shared" si="30"/>
        <v>93269</v>
      </c>
      <c r="H1025" s="38">
        <f t="shared" si="31"/>
        <v>6.19</v>
      </c>
    </row>
    <row r="1026" ht="27" spans="1:8">
      <c r="A1026" s="36" t="s">
        <v>15994</v>
      </c>
      <c r="B1026" s="37" t="s">
        <v>15995</v>
      </c>
      <c r="C1026" s="36" t="s">
        <v>1388</v>
      </c>
      <c r="D1026" s="36" t="s">
        <v>6842</v>
      </c>
      <c r="F1026" t="str">
        <f t="shared" si="30"/>
        <v>93270</v>
      </c>
      <c r="H1026" s="38">
        <f t="shared" si="31"/>
        <v>30.11</v>
      </c>
    </row>
    <row r="1027" ht="40.5" spans="1:8">
      <c r="A1027" s="36" t="s">
        <v>15996</v>
      </c>
      <c r="B1027" s="37" t="s">
        <v>15997</v>
      </c>
      <c r="C1027" s="36" t="s">
        <v>1388</v>
      </c>
      <c r="D1027" s="36" t="s">
        <v>15998</v>
      </c>
      <c r="F1027" t="str">
        <f t="shared" si="30"/>
        <v>93271</v>
      </c>
      <c r="H1027" s="38">
        <f t="shared" si="31"/>
        <v>5.55</v>
      </c>
    </row>
    <row r="1028" ht="40.5" spans="1:8">
      <c r="A1028" s="36" t="s">
        <v>15999</v>
      </c>
      <c r="B1028" s="37" t="s">
        <v>16000</v>
      </c>
      <c r="C1028" s="36" t="s">
        <v>1388</v>
      </c>
      <c r="D1028" s="36" t="s">
        <v>4096</v>
      </c>
      <c r="F1028" t="str">
        <f t="shared" si="30"/>
        <v>93277</v>
      </c>
      <c r="H1028" s="38">
        <f t="shared" si="31"/>
        <v>0.25</v>
      </c>
    </row>
    <row r="1029" ht="40.5" spans="1:8">
      <c r="A1029" s="36" t="s">
        <v>16001</v>
      </c>
      <c r="B1029" s="37" t="s">
        <v>16002</v>
      </c>
      <c r="C1029" s="36" t="s">
        <v>1388</v>
      </c>
      <c r="D1029" s="36" t="s">
        <v>4034</v>
      </c>
      <c r="F1029" t="str">
        <f t="shared" ref="F1029:F1092" si="32">TRIM(A1029)</f>
        <v>93278</v>
      </c>
      <c r="H1029" s="38">
        <f t="shared" ref="H1029:H1092" si="33">ROUND(D1029*(1+$H$1),2)</f>
        <v>0.05</v>
      </c>
    </row>
    <row r="1030" ht="40.5" spans="1:8">
      <c r="A1030" s="36" t="s">
        <v>16003</v>
      </c>
      <c r="B1030" s="37" t="s">
        <v>16004</v>
      </c>
      <c r="C1030" s="36" t="s">
        <v>1388</v>
      </c>
      <c r="D1030" s="36" t="s">
        <v>8159</v>
      </c>
      <c r="F1030" t="str">
        <f t="shared" si="32"/>
        <v>93279</v>
      </c>
      <c r="H1030" s="38">
        <f t="shared" si="33"/>
        <v>0.24</v>
      </c>
    </row>
    <row r="1031" ht="40.5" spans="1:8">
      <c r="A1031" s="36" t="s">
        <v>16005</v>
      </c>
      <c r="B1031" s="37" t="s">
        <v>16006</v>
      </c>
      <c r="C1031" s="36" t="s">
        <v>1388</v>
      </c>
      <c r="D1031" s="36" t="s">
        <v>4986</v>
      </c>
      <c r="F1031" t="str">
        <f t="shared" si="32"/>
        <v>93280</v>
      </c>
      <c r="H1031" s="38">
        <f t="shared" si="33"/>
        <v>0.46</v>
      </c>
    </row>
    <row r="1032" ht="40.5" spans="1:8">
      <c r="A1032" s="36" t="s">
        <v>16007</v>
      </c>
      <c r="B1032" s="37" t="s">
        <v>16008</v>
      </c>
      <c r="C1032" s="36" t="s">
        <v>1388</v>
      </c>
      <c r="D1032" s="36" t="s">
        <v>16009</v>
      </c>
      <c r="F1032" t="str">
        <f t="shared" si="32"/>
        <v>93283</v>
      </c>
      <c r="H1032" s="38">
        <f t="shared" si="33"/>
        <v>57.87</v>
      </c>
    </row>
    <row r="1033" ht="40.5" spans="1:8">
      <c r="A1033" s="36" t="s">
        <v>16010</v>
      </c>
      <c r="B1033" s="37" t="s">
        <v>16011</v>
      </c>
      <c r="C1033" s="36" t="s">
        <v>1388</v>
      </c>
      <c r="D1033" s="36" t="s">
        <v>5714</v>
      </c>
      <c r="F1033" t="str">
        <f t="shared" si="32"/>
        <v>93284</v>
      </c>
      <c r="H1033" s="38">
        <f t="shared" si="33"/>
        <v>19.81</v>
      </c>
    </row>
    <row r="1034" ht="40.5" spans="1:8">
      <c r="A1034" s="36" t="s">
        <v>16012</v>
      </c>
      <c r="B1034" s="37" t="s">
        <v>16013</v>
      </c>
      <c r="C1034" s="36" t="s">
        <v>1388</v>
      </c>
      <c r="D1034" s="36" t="s">
        <v>16014</v>
      </c>
      <c r="F1034" t="str">
        <f t="shared" si="32"/>
        <v>93285</v>
      </c>
      <c r="H1034" s="38">
        <f t="shared" si="33"/>
        <v>93.04</v>
      </c>
    </row>
    <row r="1035" ht="40.5" spans="1:8">
      <c r="A1035" s="36" t="s">
        <v>16015</v>
      </c>
      <c r="B1035" s="37" t="s">
        <v>16016</v>
      </c>
      <c r="C1035" s="36" t="s">
        <v>1388</v>
      </c>
      <c r="D1035" s="36" t="s">
        <v>16017</v>
      </c>
      <c r="F1035" t="str">
        <f t="shared" si="32"/>
        <v>93286</v>
      </c>
      <c r="H1035" s="38">
        <f t="shared" si="33"/>
        <v>131.42</v>
      </c>
    </row>
    <row r="1036" ht="40.5" spans="1:8">
      <c r="A1036" s="36" t="s">
        <v>16018</v>
      </c>
      <c r="B1036" s="37" t="s">
        <v>16019</v>
      </c>
      <c r="C1036" s="36" t="s">
        <v>1388</v>
      </c>
      <c r="D1036" s="36" t="s">
        <v>4764</v>
      </c>
      <c r="F1036" t="str">
        <f t="shared" si="32"/>
        <v>93296</v>
      </c>
      <c r="H1036" s="38">
        <f t="shared" si="33"/>
        <v>4.05</v>
      </c>
    </row>
    <row r="1037" ht="67.5" spans="1:8">
      <c r="A1037" s="36" t="s">
        <v>16020</v>
      </c>
      <c r="B1037" s="37" t="s">
        <v>16021</v>
      </c>
      <c r="C1037" s="36" t="s">
        <v>1388</v>
      </c>
      <c r="D1037" s="36" t="s">
        <v>7783</v>
      </c>
      <c r="F1037" t="str">
        <f t="shared" si="32"/>
        <v>93397</v>
      </c>
      <c r="H1037" s="38">
        <f t="shared" si="33"/>
        <v>9.48</v>
      </c>
    </row>
    <row r="1038" ht="67.5" spans="1:8">
      <c r="A1038" s="36" t="s">
        <v>16022</v>
      </c>
      <c r="B1038" s="37" t="s">
        <v>16023</v>
      </c>
      <c r="C1038" s="36" t="s">
        <v>1388</v>
      </c>
      <c r="D1038" s="36" t="s">
        <v>15746</v>
      </c>
      <c r="F1038" t="str">
        <f t="shared" si="32"/>
        <v>93398</v>
      </c>
      <c r="H1038" s="38">
        <f t="shared" si="33"/>
        <v>3.78</v>
      </c>
    </row>
    <row r="1039" ht="67.5" spans="1:8">
      <c r="A1039" s="36" t="s">
        <v>16024</v>
      </c>
      <c r="B1039" s="37" t="s">
        <v>16025</v>
      </c>
      <c r="C1039" s="36" t="s">
        <v>1388</v>
      </c>
      <c r="D1039" s="36" t="s">
        <v>5360</v>
      </c>
      <c r="F1039" t="str">
        <f t="shared" si="32"/>
        <v>93399</v>
      </c>
      <c r="H1039" s="38">
        <f t="shared" si="33"/>
        <v>0.77</v>
      </c>
    </row>
    <row r="1040" ht="67.5" spans="1:8">
      <c r="A1040" s="36" t="s">
        <v>16026</v>
      </c>
      <c r="B1040" s="37" t="s">
        <v>16027</v>
      </c>
      <c r="C1040" s="36" t="s">
        <v>1388</v>
      </c>
      <c r="D1040" s="36" t="s">
        <v>11223</v>
      </c>
      <c r="F1040" t="str">
        <f t="shared" si="32"/>
        <v>93400</v>
      </c>
      <c r="H1040" s="38">
        <f t="shared" si="33"/>
        <v>17.79</v>
      </c>
    </row>
    <row r="1041" ht="67.5" spans="1:8">
      <c r="A1041" s="36" t="s">
        <v>16028</v>
      </c>
      <c r="B1041" s="37" t="s">
        <v>16029</v>
      </c>
      <c r="C1041" s="36" t="s">
        <v>1388</v>
      </c>
      <c r="D1041" s="36" t="s">
        <v>15095</v>
      </c>
      <c r="F1041" t="str">
        <f t="shared" si="32"/>
        <v>93401</v>
      </c>
      <c r="H1041" s="38">
        <f t="shared" si="33"/>
        <v>111.2</v>
      </c>
    </row>
    <row r="1042" ht="81" spans="1:8">
      <c r="A1042" s="36" t="s">
        <v>16030</v>
      </c>
      <c r="B1042" s="37" t="s">
        <v>16031</v>
      </c>
      <c r="C1042" s="36" t="s">
        <v>1388</v>
      </c>
      <c r="D1042" s="36" t="s">
        <v>7983</v>
      </c>
      <c r="F1042" t="str">
        <f t="shared" si="32"/>
        <v>93404</v>
      </c>
      <c r="H1042" s="38">
        <f t="shared" si="33"/>
        <v>4.57</v>
      </c>
    </row>
    <row r="1043" ht="81" spans="1:8">
      <c r="A1043" s="36" t="s">
        <v>16032</v>
      </c>
      <c r="B1043" s="37" t="s">
        <v>16033</v>
      </c>
      <c r="C1043" s="36" t="s">
        <v>1388</v>
      </c>
      <c r="D1043" s="36" t="s">
        <v>4760</v>
      </c>
      <c r="F1043" t="str">
        <f t="shared" si="32"/>
        <v>93405</v>
      </c>
      <c r="H1043" s="38">
        <f t="shared" si="33"/>
        <v>0.9</v>
      </c>
    </row>
    <row r="1044" ht="81" spans="1:8">
      <c r="A1044" s="36" t="s">
        <v>16034</v>
      </c>
      <c r="B1044" s="37" t="s">
        <v>16035</v>
      </c>
      <c r="C1044" s="36" t="s">
        <v>1388</v>
      </c>
      <c r="D1044" s="36" t="s">
        <v>7220</v>
      </c>
      <c r="F1044" t="str">
        <f t="shared" si="32"/>
        <v>93406</v>
      </c>
      <c r="H1044" s="38">
        <f t="shared" si="33"/>
        <v>5.72</v>
      </c>
    </row>
    <row r="1045" ht="81" spans="1:8">
      <c r="A1045" s="36" t="s">
        <v>16036</v>
      </c>
      <c r="B1045" s="37" t="s">
        <v>16037</v>
      </c>
      <c r="C1045" s="36" t="s">
        <v>1388</v>
      </c>
      <c r="D1045" s="36" t="s">
        <v>11208</v>
      </c>
      <c r="F1045" t="str">
        <f t="shared" si="32"/>
        <v>93407</v>
      </c>
      <c r="H1045" s="38">
        <f t="shared" si="33"/>
        <v>37.07</v>
      </c>
    </row>
    <row r="1046" ht="40.5" spans="1:8">
      <c r="A1046" s="36" t="s">
        <v>16038</v>
      </c>
      <c r="B1046" s="37" t="s">
        <v>16039</v>
      </c>
      <c r="C1046" s="36" t="s">
        <v>1388</v>
      </c>
      <c r="D1046" s="36" t="s">
        <v>16040</v>
      </c>
      <c r="F1046" t="str">
        <f t="shared" si="32"/>
        <v>93411</v>
      </c>
      <c r="H1046" s="38">
        <f t="shared" si="33"/>
        <v>0.19</v>
      </c>
    </row>
    <row r="1047" ht="40.5" spans="1:8">
      <c r="A1047" s="36" t="s">
        <v>16041</v>
      </c>
      <c r="B1047" s="37" t="s">
        <v>16042</v>
      </c>
      <c r="C1047" s="36" t="s">
        <v>1388</v>
      </c>
      <c r="D1047" s="36" t="s">
        <v>8176</v>
      </c>
      <c r="F1047" t="str">
        <f t="shared" si="32"/>
        <v>93412</v>
      </c>
      <c r="H1047" s="38">
        <f t="shared" si="33"/>
        <v>0.06</v>
      </c>
    </row>
    <row r="1048" ht="40.5" spans="1:8">
      <c r="A1048" s="36" t="s">
        <v>16043</v>
      </c>
      <c r="B1048" s="37" t="s">
        <v>16044</v>
      </c>
      <c r="C1048" s="36" t="s">
        <v>1388</v>
      </c>
      <c r="D1048" s="36" t="s">
        <v>5211</v>
      </c>
      <c r="F1048" t="str">
        <f t="shared" si="32"/>
        <v>93413</v>
      </c>
      <c r="H1048" s="38">
        <f t="shared" si="33"/>
        <v>0.16</v>
      </c>
    </row>
    <row r="1049" ht="40.5" spans="1:8">
      <c r="A1049" s="36" t="s">
        <v>16045</v>
      </c>
      <c r="B1049" s="37" t="s">
        <v>16046</v>
      </c>
      <c r="C1049" s="36" t="s">
        <v>1388</v>
      </c>
      <c r="D1049" s="36" t="s">
        <v>16047</v>
      </c>
      <c r="F1049" t="str">
        <f t="shared" si="32"/>
        <v>93414</v>
      </c>
      <c r="H1049" s="38">
        <f t="shared" si="33"/>
        <v>10.29</v>
      </c>
    </row>
    <row r="1050" ht="27" spans="1:8">
      <c r="A1050" s="36" t="s">
        <v>16048</v>
      </c>
      <c r="B1050" s="37" t="s">
        <v>16049</v>
      </c>
      <c r="C1050" s="36" t="s">
        <v>1388</v>
      </c>
      <c r="D1050" s="36" t="s">
        <v>5981</v>
      </c>
      <c r="F1050" t="str">
        <f t="shared" si="32"/>
        <v>93417</v>
      </c>
      <c r="H1050" s="38">
        <f t="shared" si="33"/>
        <v>2.48</v>
      </c>
    </row>
    <row r="1051" ht="27" spans="1:8">
      <c r="A1051" s="36" t="s">
        <v>16050</v>
      </c>
      <c r="B1051" s="37" t="s">
        <v>16051</v>
      </c>
      <c r="C1051" s="36" t="s">
        <v>1388</v>
      </c>
      <c r="D1051" s="36" t="s">
        <v>5763</v>
      </c>
      <c r="F1051" t="str">
        <f t="shared" si="32"/>
        <v>93418</v>
      </c>
      <c r="H1051" s="38">
        <f t="shared" si="33"/>
        <v>0.85</v>
      </c>
    </row>
    <row r="1052" ht="27" spans="1:8">
      <c r="A1052" s="36" t="s">
        <v>16052</v>
      </c>
      <c r="B1052" s="37" t="s">
        <v>16053</v>
      </c>
      <c r="C1052" s="36" t="s">
        <v>1388</v>
      </c>
      <c r="D1052" s="36" t="s">
        <v>5019</v>
      </c>
      <c r="F1052" t="str">
        <f t="shared" si="32"/>
        <v>93419</v>
      </c>
      <c r="H1052" s="38">
        <f t="shared" si="33"/>
        <v>2.21</v>
      </c>
    </row>
    <row r="1053" ht="27" spans="1:8">
      <c r="A1053" s="36" t="s">
        <v>16054</v>
      </c>
      <c r="B1053" s="37" t="s">
        <v>16055</v>
      </c>
      <c r="C1053" s="36" t="s">
        <v>1388</v>
      </c>
      <c r="D1053" s="36" t="s">
        <v>5626</v>
      </c>
      <c r="F1053" t="str">
        <f t="shared" si="32"/>
        <v>93420</v>
      </c>
      <c r="H1053" s="38">
        <f t="shared" si="33"/>
        <v>47.15</v>
      </c>
    </row>
    <row r="1054" ht="27" spans="1:8">
      <c r="A1054" s="36" t="s">
        <v>16056</v>
      </c>
      <c r="B1054" s="37" t="s">
        <v>16057</v>
      </c>
      <c r="C1054" s="36" t="s">
        <v>1388</v>
      </c>
      <c r="D1054" s="36" t="s">
        <v>5537</v>
      </c>
      <c r="F1054" t="str">
        <f t="shared" si="32"/>
        <v>93423</v>
      </c>
      <c r="H1054" s="38">
        <f t="shared" si="33"/>
        <v>3.5</v>
      </c>
    </row>
    <row r="1055" ht="27" spans="1:8">
      <c r="A1055" s="36" t="s">
        <v>16058</v>
      </c>
      <c r="B1055" s="37" t="s">
        <v>16059</v>
      </c>
      <c r="C1055" s="36" t="s">
        <v>1388</v>
      </c>
      <c r="D1055" s="36" t="s">
        <v>4473</v>
      </c>
      <c r="F1055" t="str">
        <f t="shared" si="32"/>
        <v>93424</v>
      </c>
      <c r="H1055" s="38">
        <f t="shared" si="33"/>
        <v>1.2</v>
      </c>
    </row>
    <row r="1056" ht="27" spans="1:8">
      <c r="A1056" s="36" t="s">
        <v>16060</v>
      </c>
      <c r="B1056" s="37" t="s">
        <v>16061</v>
      </c>
      <c r="C1056" s="36" t="s">
        <v>1388</v>
      </c>
      <c r="D1056" s="36" t="s">
        <v>4112</v>
      </c>
      <c r="F1056" t="str">
        <f t="shared" si="32"/>
        <v>93425</v>
      </c>
      <c r="H1056" s="38">
        <f t="shared" si="33"/>
        <v>3.14</v>
      </c>
    </row>
    <row r="1057" ht="27" spans="1:8">
      <c r="A1057" s="36" t="s">
        <v>16062</v>
      </c>
      <c r="B1057" s="37" t="s">
        <v>16063</v>
      </c>
      <c r="C1057" s="36" t="s">
        <v>1388</v>
      </c>
      <c r="D1057" s="36" t="s">
        <v>16064</v>
      </c>
      <c r="F1057" t="str">
        <f t="shared" si="32"/>
        <v>93426</v>
      </c>
      <c r="H1057" s="38">
        <f t="shared" si="33"/>
        <v>112.7</v>
      </c>
    </row>
    <row r="1058" ht="40.5" spans="1:8">
      <c r="A1058" s="36" t="s">
        <v>16065</v>
      </c>
      <c r="B1058" s="37" t="s">
        <v>16066</v>
      </c>
      <c r="C1058" s="36" t="s">
        <v>1388</v>
      </c>
      <c r="D1058" s="36" t="s">
        <v>16067</v>
      </c>
      <c r="F1058" t="str">
        <f t="shared" si="32"/>
        <v>93429</v>
      </c>
      <c r="H1058" s="38">
        <f t="shared" si="33"/>
        <v>81.48</v>
      </c>
    </row>
    <row r="1059" ht="27" spans="1:8">
      <c r="A1059" s="36" t="s">
        <v>16068</v>
      </c>
      <c r="B1059" s="37" t="s">
        <v>16069</v>
      </c>
      <c r="C1059" s="36" t="s">
        <v>1388</v>
      </c>
      <c r="D1059" s="36" t="s">
        <v>16070</v>
      </c>
      <c r="F1059" t="str">
        <f t="shared" si="32"/>
        <v>93430</v>
      </c>
      <c r="H1059" s="38">
        <f t="shared" si="33"/>
        <v>27.9</v>
      </c>
    </row>
    <row r="1060" ht="40.5" spans="1:8">
      <c r="A1060" s="36" t="s">
        <v>16071</v>
      </c>
      <c r="B1060" s="37" t="s">
        <v>16072</v>
      </c>
      <c r="C1060" s="36" t="s">
        <v>1388</v>
      </c>
      <c r="D1060" s="36" t="s">
        <v>16073</v>
      </c>
      <c r="F1060" t="str">
        <f t="shared" si="32"/>
        <v>93431</v>
      </c>
      <c r="H1060" s="38">
        <f t="shared" si="33"/>
        <v>130.97</v>
      </c>
    </row>
    <row r="1061" ht="40.5" spans="1:8">
      <c r="A1061" s="36" t="s">
        <v>16074</v>
      </c>
      <c r="B1061" s="37" t="s">
        <v>16075</v>
      </c>
      <c r="C1061" s="36" t="s">
        <v>1388</v>
      </c>
      <c r="D1061" s="36" t="s">
        <v>16076</v>
      </c>
      <c r="F1061" t="str">
        <f t="shared" si="32"/>
        <v>93432</v>
      </c>
      <c r="H1061" s="38">
        <f t="shared" si="33"/>
        <v>2131.61</v>
      </c>
    </row>
    <row r="1062" ht="40.5" spans="1:8">
      <c r="A1062" s="36" t="s">
        <v>16077</v>
      </c>
      <c r="B1062" s="37" t="s">
        <v>16078</v>
      </c>
      <c r="C1062" s="36" t="s">
        <v>1388</v>
      </c>
      <c r="D1062" s="36" t="s">
        <v>8091</v>
      </c>
      <c r="F1062" t="str">
        <f t="shared" si="32"/>
        <v>93435</v>
      </c>
      <c r="H1062" s="38">
        <f t="shared" si="33"/>
        <v>4.4</v>
      </c>
    </row>
    <row r="1063" ht="40.5" spans="1:8">
      <c r="A1063" s="36" t="s">
        <v>16079</v>
      </c>
      <c r="B1063" s="37" t="s">
        <v>16080</v>
      </c>
      <c r="C1063" s="36" t="s">
        <v>1388</v>
      </c>
      <c r="D1063" s="36" t="s">
        <v>4044</v>
      </c>
      <c r="F1063" t="str">
        <f t="shared" si="32"/>
        <v>93436</v>
      </c>
      <c r="H1063" s="38">
        <f t="shared" si="33"/>
        <v>1.76</v>
      </c>
    </row>
    <row r="1064" ht="40.5" spans="1:8">
      <c r="A1064" s="36" t="s">
        <v>16081</v>
      </c>
      <c r="B1064" s="37" t="s">
        <v>16082</v>
      </c>
      <c r="C1064" s="36" t="s">
        <v>1388</v>
      </c>
      <c r="D1064" s="36" t="s">
        <v>16083</v>
      </c>
      <c r="F1064" t="str">
        <f t="shared" si="32"/>
        <v>93437</v>
      </c>
      <c r="H1064" s="38">
        <f t="shared" si="33"/>
        <v>8.26</v>
      </c>
    </row>
    <row r="1065" ht="40.5" spans="1:8">
      <c r="A1065" s="36" t="s">
        <v>16084</v>
      </c>
      <c r="B1065" s="37" t="s">
        <v>16085</v>
      </c>
      <c r="C1065" s="36" t="s">
        <v>1388</v>
      </c>
      <c r="D1065" s="36" t="s">
        <v>16086</v>
      </c>
      <c r="F1065" t="str">
        <f t="shared" si="32"/>
        <v>93438</v>
      </c>
      <c r="H1065" s="38">
        <f t="shared" si="33"/>
        <v>20.91</v>
      </c>
    </row>
    <row r="1066" ht="27" spans="1:8">
      <c r="A1066" s="36" t="s">
        <v>16087</v>
      </c>
      <c r="B1066" s="37" t="s">
        <v>16088</v>
      </c>
      <c r="C1066" s="36" t="s">
        <v>1388</v>
      </c>
      <c r="D1066" s="36" t="s">
        <v>4424</v>
      </c>
      <c r="F1066" t="str">
        <f t="shared" si="32"/>
        <v>95114</v>
      </c>
      <c r="H1066" s="38">
        <f t="shared" si="33"/>
        <v>1.38</v>
      </c>
    </row>
    <row r="1067" ht="27" spans="1:8">
      <c r="A1067" s="36" t="s">
        <v>16089</v>
      </c>
      <c r="B1067" s="37" t="s">
        <v>16090</v>
      </c>
      <c r="C1067" s="36" t="s">
        <v>1388</v>
      </c>
      <c r="D1067" s="36" t="s">
        <v>10291</v>
      </c>
      <c r="F1067" t="str">
        <f t="shared" si="32"/>
        <v>95115</v>
      </c>
      <c r="H1067" s="38">
        <f t="shared" si="33"/>
        <v>0.3</v>
      </c>
    </row>
    <row r="1068" ht="27" spans="1:8">
      <c r="A1068" s="36" t="s">
        <v>16091</v>
      </c>
      <c r="B1068" s="37" t="s">
        <v>16092</v>
      </c>
      <c r="C1068" s="36" t="s">
        <v>1388</v>
      </c>
      <c r="D1068" s="36" t="s">
        <v>16093</v>
      </c>
      <c r="F1068" t="str">
        <f t="shared" si="32"/>
        <v>95116</v>
      </c>
      <c r="H1068" s="38">
        <f t="shared" si="33"/>
        <v>40.47</v>
      </c>
    </row>
    <row r="1069" ht="27" spans="1:8">
      <c r="A1069" s="36" t="s">
        <v>16094</v>
      </c>
      <c r="B1069" s="37" t="s">
        <v>16095</v>
      </c>
      <c r="C1069" s="36" t="s">
        <v>1388</v>
      </c>
      <c r="D1069" s="36" t="s">
        <v>9402</v>
      </c>
      <c r="F1069" t="str">
        <f t="shared" si="32"/>
        <v>95117</v>
      </c>
      <c r="H1069" s="38">
        <f t="shared" si="33"/>
        <v>12.13</v>
      </c>
    </row>
    <row r="1070" ht="27" spans="1:8">
      <c r="A1070" s="36" t="s">
        <v>16096</v>
      </c>
      <c r="B1070" s="37" t="s">
        <v>16097</v>
      </c>
      <c r="C1070" s="36" t="s">
        <v>1388</v>
      </c>
      <c r="D1070" s="36" t="s">
        <v>11163</v>
      </c>
      <c r="F1070" t="str">
        <f t="shared" si="32"/>
        <v>95118</v>
      </c>
      <c r="H1070" s="38">
        <f t="shared" si="33"/>
        <v>42.03</v>
      </c>
    </row>
    <row r="1071" ht="27" spans="1:8">
      <c r="A1071" s="36" t="s">
        <v>16098</v>
      </c>
      <c r="B1071" s="37" t="s">
        <v>16099</v>
      </c>
      <c r="C1071" s="36" t="s">
        <v>1388</v>
      </c>
      <c r="D1071" s="36" t="s">
        <v>16100</v>
      </c>
      <c r="F1071" t="str">
        <f t="shared" si="32"/>
        <v>95119</v>
      </c>
      <c r="H1071" s="38">
        <f t="shared" si="33"/>
        <v>14.39</v>
      </c>
    </row>
    <row r="1072" ht="40.5" spans="1:8">
      <c r="A1072" s="36" t="s">
        <v>16101</v>
      </c>
      <c r="B1072" s="37" t="s">
        <v>16102</v>
      </c>
      <c r="C1072" s="36" t="s">
        <v>1388</v>
      </c>
      <c r="D1072" s="36" t="s">
        <v>11862</v>
      </c>
      <c r="F1072" t="str">
        <f t="shared" si="32"/>
        <v>95120</v>
      </c>
      <c r="H1072" s="38">
        <f t="shared" si="33"/>
        <v>37.91</v>
      </c>
    </row>
    <row r="1073" ht="27" spans="1:8">
      <c r="A1073" s="36" t="s">
        <v>16103</v>
      </c>
      <c r="B1073" s="37" t="s">
        <v>16104</v>
      </c>
      <c r="C1073" s="36" t="s">
        <v>1388</v>
      </c>
      <c r="D1073" s="36" t="s">
        <v>7680</v>
      </c>
      <c r="F1073" t="str">
        <f t="shared" si="32"/>
        <v>95123</v>
      </c>
      <c r="H1073" s="38">
        <f t="shared" si="33"/>
        <v>12.66</v>
      </c>
    </row>
    <row r="1074" ht="27" spans="1:8">
      <c r="A1074" s="36" t="s">
        <v>16105</v>
      </c>
      <c r="B1074" s="37" t="s">
        <v>16106</v>
      </c>
      <c r="C1074" s="36" t="s">
        <v>1388</v>
      </c>
      <c r="D1074" s="36" t="s">
        <v>8785</v>
      </c>
      <c r="F1074" t="str">
        <f t="shared" si="32"/>
        <v>95124</v>
      </c>
      <c r="H1074" s="38">
        <f t="shared" si="33"/>
        <v>3.8</v>
      </c>
    </row>
    <row r="1075" ht="27" spans="1:8">
      <c r="A1075" s="36" t="s">
        <v>16107</v>
      </c>
      <c r="B1075" s="37" t="s">
        <v>16108</v>
      </c>
      <c r="C1075" s="36" t="s">
        <v>1388</v>
      </c>
      <c r="D1075" s="36" t="s">
        <v>16109</v>
      </c>
      <c r="F1075" t="str">
        <f t="shared" si="32"/>
        <v>95125</v>
      </c>
      <c r="H1075" s="38">
        <f t="shared" si="33"/>
        <v>13.87</v>
      </c>
    </row>
    <row r="1076" ht="40.5" spans="1:8">
      <c r="A1076" s="36" t="s">
        <v>16110</v>
      </c>
      <c r="B1076" s="37" t="s">
        <v>16111</v>
      </c>
      <c r="C1076" s="36" t="s">
        <v>1388</v>
      </c>
      <c r="D1076" s="36" t="s">
        <v>16112</v>
      </c>
      <c r="F1076" t="str">
        <f t="shared" si="32"/>
        <v>95126</v>
      </c>
      <c r="H1076" s="38">
        <f t="shared" si="33"/>
        <v>103.56</v>
      </c>
    </row>
    <row r="1077" ht="40.5" spans="1:8">
      <c r="A1077" s="36" t="s">
        <v>16113</v>
      </c>
      <c r="B1077" s="37" t="s">
        <v>16114</v>
      </c>
      <c r="C1077" s="36" t="s">
        <v>1388</v>
      </c>
      <c r="D1077" s="36" t="s">
        <v>16115</v>
      </c>
      <c r="F1077" t="str">
        <f t="shared" si="32"/>
        <v>95129</v>
      </c>
      <c r="H1077" s="38">
        <f t="shared" si="33"/>
        <v>22.48</v>
      </c>
    </row>
    <row r="1078" ht="27" spans="1:8">
      <c r="A1078" s="36" t="s">
        <v>16116</v>
      </c>
      <c r="B1078" s="37" t="s">
        <v>16117</v>
      </c>
      <c r="C1078" s="36" t="s">
        <v>1388</v>
      </c>
      <c r="D1078" s="36" t="s">
        <v>5195</v>
      </c>
      <c r="F1078" t="str">
        <f t="shared" si="32"/>
        <v>95130</v>
      </c>
      <c r="H1078" s="38">
        <f t="shared" si="33"/>
        <v>7.87</v>
      </c>
    </row>
    <row r="1079" ht="40.5" spans="1:8">
      <c r="A1079" s="36" t="s">
        <v>16118</v>
      </c>
      <c r="B1079" s="37" t="s">
        <v>16119</v>
      </c>
      <c r="C1079" s="36" t="s">
        <v>1388</v>
      </c>
      <c r="D1079" s="36" t="s">
        <v>16120</v>
      </c>
      <c r="F1079" t="str">
        <f t="shared" si="32"/>
        <v>95131</v>
      </c>
      <c r="H1079" s="38">
        <f t="shared" si="33"/>
        <v>42.16</v>
      </c>
    </row>
    <row r="1080" ht="40.5" spans="1:8">
      <c r="A1080" s="36" t="s">
        <v>16121</v>
      </c>
      <c r="B1080" s="37" t="s">
        <v>16122</v>
      </c>
      <c r="C1080" s="36" t="s">
        <v>1388</v>
      </c>
      <c r="D1080" s="36" t="s">
        <v>7634</v>
      </c>
      <c r="F1080" t="str">
        <f t="shared" si="32"/>
        <v>95132</v>
      </c>
      <c r="H1080" s="38">
        <f t="shared" si="33"/>
        <v>22.65</v>
      </c>
    </row>
    <row r="1081" ht="27" spans="1:8">
      <c r="A1081" s="36" t="s">
        <v>16123</v>
      </c>
      <c r="B1081" s="37" t="s">
        <v>16124</v>
      </c>
      <c r="C1081" s="36" t="s">
        <v>1388</v>
      </c>
      <c r="D1081" s="36" t="s">
        <v>10286</v>
      </c>
      <c r="F1081" t="str">
        <f t="shared" si="32"/>
        <v>95136</v>
      </c>
      <c r="H1081" s="38">
        <f t="shared" si="33"/>
        <v>0.03</v>
      </c>
    </row>
    <row r="1082" ht="27" spans="1:8">
      <c r="A1082" s="36" t="s">
        <v>16125</v>
      </c>
      <c r="B1082" s="37" t="s">
        <v>16126</v>
      </c>
      <c r="C1082" s="36" t="s">
        <v>1388</v>
      </c>
      <c r="D1082" s="36" t="s">
        <v>15871</v>
      </c>
      <c r="F1082" t="str">
        <f t="shared" si="32"/>
        <v>95137</v>
      </c>
      <c r="H1082" s="38">
        <f t="shared" si="33"/>
        <v>0.01</v>
      </c>
    </row>
    <row r="1083" ht="27" spans="1:8">
      <c r="A1083" s="36" t="s">
        <v>16127</v>
      </c>
      <c r="B1083" s="37" t="s">
        <v>16128</v>
      </c>
      <c r="C1083" s="36" t="s">
        <v>1388</v>
      </c>
      <c r="D1083" s="36" t="s">
        <v>15871</v>
      </c>
      <c r="F1083" t="str">
        <f t="shared" si="32"/>
        <v>95138</v>
      </c>
      <c r="H1083" s="38">
        <f t="shared" si="33"/>
        <v>0.01</v>
      </c>
    </row>
    <row r="1084" ht="27" spans="1:8">
      <c r="A1084" s="36" t="s">
        <v>16129</v>
      </c>
      <c r="B1084" s="37" t="s">
        <v>16130</v>
      </c>
      <c r="C1084" s="36" t="s">
        <v>1388</v>
      </c>
      <c r="D1084" s="36" t="s">
        <v>12272</v>
      </c>
      <c r="F1084" t="str">
        <f t="shared" si="32"/>
        <v>95208</v>
      </c>
      <c r="H1084" s="38">
        <f t="shared" si="33"/>
        <v>31.2</v>
      </c>
    </row>
    <row r="1085" ht="27" spans="1:8">
      <c r="A1085" s="36" t="s">
        <v>16131</v>
      </c>
      <c r="B1085" s="37" t="s">
        <v>16132</v>
      </c>
      <c r="C1085" s="36" t="s">
        <v>1388</v>
      </c>
      <c r="D1085" s="36" t="s">
        <v>8155</v>
      </c>
      <c r="F1085" t="str">
        <f t="shared" si="32"/>
        <v>95209</v>
      </c>
      <c r="H1085" s="38">
        <f t="shared" si="33"/>
        <v>7.01</v>
      </c>
    </row>
    <row r="1086" ht="27" spans="1:8">
      <c r="A1086" s="36" t="s">
        <v>16133</v>
      </c>
      <c r="B1086" s="37" t="s">
        <v>16134</v>
      </c>
      <c r="C1086" s="36" t="s">
        <v>1388</v>
      </c>
      <c r="D1086" s="36" t="s">
        <v>10669</v>
      </c>
      <c r="F1086" t="str">
        <f t="shared" si="32"/>
        <v>95210</v>
      </c>
      <c r="H1086" s="38">
        <f t="shared" si="33"/>
        <v>34.12</v>
      </c>
    </row>
    <row r="1087" ht="40.5" spans="1:8">
      <c r="A1087" s="36" t="s">
        <v>16135</v>
      </c>
      <c r="B1087" s="37" t="s">
        <v>16136</v>
      </c>
      <c r="C1087" s="36" t="s">
        <v>1388</v>
      </c>
      <c r="D1087" s="36" t="s">
        <v>15998</v>
      </c>
      <c r="F1087" t="str">
        <f t="shared" si="32"/>
        <v>95211</v>
      </c>
      <c r="H1087" s="38">
        <f t="shared" si="33"/>
        <v>5.55</v>
      </c>
    </row>
    <row r="1088" ht="27" spans="1:8">
      <c r="A1088" s="36" t="s">
        <v>16137</v>
      </c>
      <c r="B1088" s="37" t="s">
        <v>16138</v>
      </c>
      <c r="C1088" s="36" t="s">
        <v>1388</v>
      </c>
      <c r="D1088" s="36" t="s">
        <v>4088</v>
      </c>
      <c r="F1088" t="str">
        <f t="shared" si="32"/>
        <v>95214</v>
      </c>
      <c r="H1088" s="38">
        <f t="shared" si="33"/>
        <v>0.53</v>
      </c>
    </row>
    <row r="1089" ht="27" spans="1:8">
      <c r="A1089" s="36" t="s">
        <v>16139</v>
      </c>
      <c r="B1089" s="37" t="s">
        <v>16140</v>
      </c>
      <c r="C1089" s="36" t="s">
        <v>1388</v>
      </c>
      <c r="D1089" s="36" t="s">
        <v>5895</v>
      </c>
      <c r="F1089" t="str">
        <f t="shared" si="32"/>
        <v>95215</v>
      </c>
      <c r="H1089" s="38">
        <f t="shared" si="33"/>
        <v>0.1</v>
      </c>
    </row>
    <row r="1090" ht="27" spans="1:8">
      <c r="A1090" s="36" t="s">
        <v>16141</v>
      </c>
      <c r="B1090" s="37" t="s">
        <v>16142</v>
      </c>
      <c r="C1090" s="36" t="s">
        <v>1388</v>
      </c>
      <c r="D1090" s="36" t="s">
        <v>4086</v>
      </c>
      <c r="F1090" t="str">
        <f t="shared" si="32"/>
        <v>95216</v>
      </c>
      <c r="H1090" s="38">
        <f t="shared" si="33"/>
        <v>0.37</v>
      </c>
    </row>
    <row r="1091" ht="40.5" spans="1:8">
      <c r="A1091" s="36" t="s">
        <v>16143</v>
      </c>
      <c r="B1091" s="37" t="s">
        <v>16144</v>
      </c>
      <c r="C1091" s="36" t="s">
        <v>1388</v>
      </c>
      <c r="D1091" s="36" t="s">
        <v>4086</v>
      </c>
      <c r="F1091" t="str">
        <f t="shared" si="32"/>
        <v>95217</v>
      </c>
      <c r="H1091" s="38">
        <f t="shared" si="33"/>
        <v>0.37</v>
      </c>
    </row>
    <row r="1092" ht="27" spans="1:8">
      <c r="A1092" s="36" t="s">
        <v>16145</v>
      </c>
      <c r="B1092" s="37" t="s">
        <v>16146</v>
      </c>
      <c r="C1092" s="36" t="s">
        <v>1388</v>
      </c>
      <c r="D1092" s="36" t="s">
        <v>10774</v>
      </c>
      <c r="F1092" t="str">
        <f t="shared" si="32"/>
        <v>95255</v>
      </c>
      <c r="H1092" s="38">
        <f t="shared" si="33"/>
        <v>1.23</v>
      </c>
    </row>
    <row r="1093" ht="27" spans="1:8">
      <c r="A1093" s="36" t="s">
        <v>16147</v>
      </c>
      <c r="B1093" s="37" t="s">
        <v>16148</v>
      </c>
      <c r="C1093" s="36" t="s">
        <v>1388</v>
      </c>
      <c r="D1093" s="36" t="s">
        <v>14899</v>
      </c>
      <c r="F1093" t="str">
        <f t="shared" ref="F1093:F1156" si="34">TRIM(A1093)</f>
        <v>95256</v>
      </c>
      <c r="H1093" s="38">
        <f t="shared" ref="H1093:H1156" si="35">ROUND(D1093*(1+$H$1),2)</f>
        <v>0.27</v>
      </c>
    </row>
    <row r="1094" ht="27" spans="1:8">
      <c r="A1094" s="36" t="s">
        <v>16149</v>
      </c>
      <c r="B1094" s="37" t="s">
        <v>16150</v>
      </c>
      <c r="C1094" s="36" t="s">
        <v>1388</v>
      </c>
      <c r="D1094" s="36" t="s">
        <v>12082</v>
      </c>
      <c r="F1094" t="str">
        <f t="shared" si="34"/>
        <v>95257</v>
      </c>
      <c r="H1094" s="38">
        <f t="shared" si="35"/>
        <v>1.53</v>
      </c>
    </row>
    <row r="1095" ht="40.5" spans="1:8">
      <c r="A1095" s="36" t="s">
        <v>16151</v>
      </c>
      <c r="B1095" s="37" t="s">
        <v>16152</v>
      </c>
      <c r="C1095" s="36" t="s">
        <v>1388</v>
      </c>
      <c r="D1095" s="36" t="s">
        <v>15626</v>
      </c>
      <c r="F1095" t="str">
        <f t="shared" si="34"/>
        <v>95260</v>
      </c>
      <c r="H1095" s="38">
        <f t="shared" si="35"/>
        <v>0.65</v>
      </c>
    </row>
    <row r="1096" ht="27" spans="1:8">
      <c r="A1096" s="36" t="s">
        <v>16153</v>
      </c>
      <c r="B1096" s="37" t="s">
        <v>16154</v>
      </c>
      <c r="C1096" s="36" t="s">
        <v>1388</v>
      </c>
      <c r="D1096" s="36" t="s">
        <v>14899</v>
      </c>
      <c r="F1096" t="str">
        <f t="shared" si="34"/>
        <v>95261</v>
      </c>
      <c r="H1096" s="38">
        <f t="shared" si="35"/>
        <v>0.27</v>
      </c>
    </row>
    <row r="1097" ht="40.5" spans="1:8">
      <c r="A1097" s="36" t="s">
        <v>16155</v>
      </c>
      <c r="B1097" s="37" t="s">
        <v>16156</v>
      </c>
      <c r="C1097" s="36" t="s">
        <v>1388</v>
      </c>
      <c r="D1097" s="36" t="s">
        <v>4435</v>
      </c>
      <c r="F1097" t="str">
        <f t="shared" si="34"/>
        <v>95262</v>
      </c>
      <c r="H1097" s="38">
        <f t="shared" si="35"/>
        <v>1.28</v>
      </c>
    </row>
    <row r="1098" ht="40.5" spans="1:8">
      <c r="A1098" s="36" t="s">
        <v>16157</v>
      </c>
      <c r="B1098" s="37" t="s">
        <v>16158</v>
      </c>
      <c r="C1098" s="36" t="s">
        <v>1388</v>
      </c>
      <c r="D1098" s="36" t="s">
        <v>5068</v>
      </c>
      <c r="F1098" t="str">
        <f t="shared" si="34"/>
        <v>95263</v>
      </c>
      <c r="H1098" s="38">
        <f t="shared" si="35"/>
        <v>2.37</v>
      </c>
    </row>
    <row r="1099" ht="40.5" spans="1:8">
      <c r="A1099" s="36" t="s">
        <v>16159</v>
      </c>
      <c r="B1099" s="37" t="s">
        <v>16160</v>
      </c>
      <c r="C1099" s="36" t="s">
        <v>1388</v>
      </c>
      <c r="D1099" s="36" t="s">
        <v>8410</v>
      </c>
      <c r="F1099" t="str">
        <f t="shared" si="34"/>
        <v>95266</v>
      </c>
      <c r="H1099" s="38">
        <f t="shared" si="35"/>
        <v>0.52</v>
      </c>
    </row>
    <row r="1100" ht="40.5" spans="1:8">
      <c r="A1100" s="36" t="s">
        <v>16161</v>
      </c>
      <c r="B1100" s="37" t="s">
        <v>16162</v>
      </c>
      <c r="C1100" s="36" t="s">
        <v>1388</v>
      </c>
      <c r="D1100" s="36" t="s">
        <v>5895</v>
      </c>
      <c r="F1100" t="str">
        <f t="shared" si="34"/>
        <v>95267</v>
      </c>
      <c r="H1100" s="38">
        <f t="shared" si="35"/>
        <v>0.1</v>
      </c>
    </row>
    <row r="1101" ht="40.5" spans="1:8">
      <c r="A1101" s="36" t="s">
        <v>16163</v>
      </c>
      <c r="B1101" s="37" t="s">
        <v>16164</v>
      </c>
      <c r="C1101" s="36" t="s">
        <v>1388</v>
      </c>
      <c r="D1101" s="36" t="s">
        <v>6384</v>
      </c>
      <c r="F1101" t="str">
        <f t="shared" si="34"/>
        <v>95268</v>
      </c>
      <c r="H1101" s="38">
        <f t="shared" si="35"/>
        <v>0.51</v>
      </c>
    </row>
    <row r="1102" ht="40.5" spans="1:8">
      <c r="A1102" s="36" t="s">
        <v>16165</v>
      </c>
      <c r="B1102" s="37" t="s">
        <v>16166</v>
      </c>
      <c r="C1102" s="36" t="s">
        <v>1388</v>
      </c>
      <c r="D1102" s="36" t="s">
        <v>5218</v>
      </c>
      <c r="F1102" t="str">
        <f t="shared" si="34"/>
        <v>95269</v>
      </c>
      <c r="H1102" s="38">
        <f t="shared" si="35"/>
        <v>4.42</v>
      </c>
    </row>
    <row r="1103" ht="40.5" spans="1:8">
      <c r="A1103" s="36" t="s">
        <v>16167</v>
      </c>
      <c r="B1103" s="37" t="s">
        <v>16168</v>
      </c>
      <c r="C1103" s="36" t="s">
        <v>1388</v>
      </c>
      <c r="D1103" s="36" t="s">
        <v>6384</v>
      </c>
      <c r="F1103" t="str">
        <f t="shared" si="34"/>
        <v>95272</v>
      </c>
      <c r="H1103" s="38">
        <f t="shared" si="35"/>
        <v>0.51</v>
      </c>
    </row>
    <row r="1104" ht="40.5" spans="1:8">
      <c r="A1104" s="36" t="s">
        <v>16169</v>
      </c>
      <c r="B1104" s="37" t="s">
        <v>16170</v>
      </c>
      <c r="C1104" s="36" t="s">
        <v>1388</v>
      </c>
      <c r="D1104" s="36" t="s">
        <v>10288</v>
      </c>
      <c r="F1104" t="str">
        <f t="shared" si="34"/>
        <v>95273</v>
      </c>
      <c r="H1104" s="38">
        <f t="shared" si="35"/>
        <v>0.11</v>
      </c>
    </row>
    <row r="1105" ht="40.5" spans="1:8">
      <c r="A1105" s="36" t="s">
        <v>16171</v>
      </c>
      <c r="B1105" s="37" t="s">
        <v>16172</v>
      </c>
      <c r="C1105" s="36" t="s">
        <v>1388</v>
      </c>
      <c r="D1105" s="36" t="s">
        <v>4094</v>
      </c>
      <c r="F1105" t="str">
        <f t="shared" si="34"/>
        <v>95274</v>
      </c>
      <c r="H1105" s="38">
        <f t="shared" si="35"/>
        <v>0.39</v>
      </c>
    </row>
    <row r="1106" ht="40.5" spans="1:8">
      <c r="A1106" s="36" t="s">
        <v>16173</v>
      </c>
      <c r="B1106" s="37" t="s">
        <v>16174</v>
      </c>
      <c r="C1106" s="36" t="s">
        <v>1388</v>
      </c>
      <c r="D1106" s="36" t="s">
        <v>4275</v>
      </c>
      <c r="F1106" t="str">
        <f t="shared" si="34"/>
        <v>95275</v>
      </c>
      <c r="H1106" s="38">
        <f t="shared" si="35"/>
        <v>1.51</v>
      </c>
    </row>
    <row r="1107" ht="40.5" spans="1:8">
      <c r="A1107" s="36" t="s">
        <v>16175</v>
      </c>
      <c r="B1107" s="37" t="s">
        <v>16176</v>
      </c>
      <c r="C1107" s="36" t="s">
        <v>1388</v>
      </c>
      <c r="D1107" s="36" t="s">
        <v>16177</v>
      </c>
      <c r="F1107" t="str">
        <f t="shared" si="34"/>
        <v>95278</v>
      </c>
      <c r="H1107" s="38">
        <f t="shared" si="35"/>
        <v>0.56</v>
      </c>
    </row>
    <row r="1108" ht="40.5" spans="1:8">
      <c r="A1108" s="36" t="s">
        <v>16178</v>
      </c>
      <c r="B1108" s="37" t="s">
        <v>16179</v>
      </c>
      <c r="C1108" s="36" t="s">
        <v>1388</v>
      </c>
      <c r="D1108" s="36" t="s">
        <v>10288</v>
      </c>
      <c r="F1108" t="str">
        <f t="shared" si="34"/>
        <v>95279</v>
      </c>
      <c r="H1108" s="38">
        <f t="shared" si="35"/>
        <v>0.11</v>
      </c>
    </row>
    <row r="1109" ht="40.5" spans="1:8">
      <c r="A1109" s="36" t="s">
        <v>16180</v>
      </c>
      <c r="B1109" s="37" t="s">
        <v>16181</v>
      </c>
      <c r="C1109" s="36" t="s">
        <v>1388</v>
      </c>
      <c r="D1109" s="36" t="s">
        <v>5214</v>
      </c>
      <c r="F1109" t="str">
        <f t="shared" si="34"/>
        <v>95280</v>
      </c>
      <c r="H1109" s="38">
        <f t="shared" si="35"/>
        <v>0.43</v>
      </c>
    </row>
    <row r="1110" ht="40.5" spans="1:8">
      <c r="A1110" s="36" t="s">
        <v>16182</v>
      </c>
      <c r="B1110" s="37" t="s">
        <v>16183</v>
      </c>
      <c r="C1110" s="36" t="s">
        <v>1388</v>
      </c>
      <c r="D1110" s="36" t="s">
        <v>5218</v>
      </c>
      <c r="F1110" t="str">
        <f t="shared" si="34"/>
        <v>95281</v>
      </c>
      <c r="H1110" s="38">
        <f t="shared" si="35"/>
        <v>4.42</v>
      </c>
    </row>
    <row r="1111" ht="54" spans="1:8">
      <c r="A1111" s="36" t="s">
        <v>16184</v>
      </c>
      <c r="B1111" s="37" t="s">
        <v>16185</v>
      </c>
      <c r="C1111" s="36" t="s">
        <v>1388</v>
      </c>
      <c r="D1111" s="36" t="s">
        <v>7928</v>
      </c>
      <c r="F1111" t="str">
        <f t="shared" si="34"/>
        <v>95617</v>
      </c>
      <c r="H1111" s="38">
        <f t="shared" si="35"/>
        <v>1</v>
      </c>
    </row>
    <row r="1112" ht="40.5" spans="1:8">
      <c r="A1112" s="36" t="s">
        <v>16186</v>
      </c>
      <c r="B1112" s="37" t="s">
        <v>16187</v>
      </c>
      <c r="C1112" s="36" t="s">
        <v>1388</v>
      </c>
      <c r="D1112" s="36" t="s">
        <v>10346</v>
      </c>
      <c r="F1112" t="str">
        <f t="shared" si="34"/>
        <v>95618</v>
      </c>
      <c r="H1112" s="38">
        <f t="shared" si="35"/>
        <v>0.22</v>
      </c>
    </row>
    <row r="1113" ht="54" spans="1:8">
      <c r="A1113" s="36" t="s">
        <v>16188</v>
      </c>
      <c r="B1113" s="37" t="s">
        <v>16189</v>
      </c>
      <c r="C1113" s="36" t="s">
        <v>1388</v>
      </c>
      <c r="D1113" s="36" t="s">
        <v>6682</v>
      </c>
      <c r="F1113" t="str">
        <f t="shared" si="34"/>
        <v>95619</v>
      </c>
      <c r="H1113" s="38">
        <f t="shared" si="35"/>
        <v>1.25</v>
      </c>
    </row>
    <row r="1114" ht="54" spans="1:8">
      <c r="A1114" s="36" t="s">
        <v>16190</v>
      </c>
      <c r="B1114" s="37" t="s">
        <v>16191</v>
      </c>
      <c r="C1114" s="36" t="s">
        <v>1388</v>
      </c>
      <c r="D1114" s="36" t="s">
        <v>10499</v>
      </c>
      <c r="F1114" t="str">
        <f t="shared" si="34"/>
        <v>95627</v>
      </c>
      <c r="H1114" s="38">
        <f t="shared" si="35"/>
        <v>25.16</v>
      </c>
    </row>
    <row r="1115" ht="40.5" spans="1:8">
      <c r="A1115" s="36" t="s">
        <v>16192</v>
      </c>
      <c r="B1115" s="37" t="s">
        <v>16193</v>
      </c>
      <c r="C1115" s="36" t="s">
        <v>1388</v>
      </c>
      <c r="D1115" s="36" t="s">
        <v>12244</v>
      </c>
      <c r="F1115" t="str">
        <f t="shared" si="34"/>
        <v>95628</v>
      </c>
      <c r="H1115" s="38">
        <f t="shared" si="35"/>
        <v>6.6</v>
      </c>
    </row>
    <row r="1116" ht="40.5" spans="1:8">
      <c r="A1116" s="36" t="s">
        <v>16194</v>
      </c>
      <c r="B1116" s="37" t="s">
        <v>16195</v>
      </c>
      <c r="C1116" s="36" t="s">
        <v>1388</v>
      </c>
      <c r="D1116" s="36" t="s">
        <v>10375</v>
      </c>
      <c r="F1116" t="str">
        <f t="shared" si="34"/>
        <v>95629</v>
      </c>
      <c r="H1116" s="38">
        <f t="shared" si="35"/>
        <v>31.49</v>
      </c>
    </row>
    <row r="1117" ht="54" spans="1:8">
      <c r="A1117" s="36" t="s">
        <v>16196</v>
      </c>
      <c r="B1117" s="37" t="s">
        <v>16197</v>
      </c>
      <c r="C1117" s="36" t="s">
        <v>1388</v>
      </c>
      <c r="D1117" s="36" t="s">
        <v>15151</v>
      </c>
      <c r="F1117" t="str">
        <f t="shared" si="34"/>
        <v>95630</v>
      </c>
      <c r="H1117" s="38">
        <f t="shared" si="35"/>
        <v>74.56</v>
      </c>
    </row>
    <row r="1118" ht="40.5" spans="1:8">
      <c r="A1118" s="36" t="s">
        <v>16198</v>
      </c>
      <c r="B1118" s="37" t="s">
        <v>16199</v>
      </c>
      <c r="C1118" s="36" t="s">
        <v>1388</v>
      </c>
      <c r="D1118" s="36" t="s">
        <v>6027</v>
      </c>
      <c r="F1118" t="str">
        <f t="shared" si="34"/>
        <v>95698</v>
      </c>
      <c r="H1118" s="38">
        <f t="shared" si="35"/>
        <v>4.07</v>
      </c>
    </row>
    <row r="1119" ht="40.5" spans="1:8">
      <c r="A1119" s="36" t="s">
        <v>16200</v>
      </c>
      <c r="B1119" s="37" t="s">
        <v>16201</v>
      </c>
      <c r="C1119" s="36" t="s">
        <v>1388</v>
      </c>
      <c r="D1119" s="36" t="s">
        <v>4032</v>
      </c>
      <c r="F1119" t="str">
        <f t="shared" si="34"/>
        <v>95699</v>
      </c>
      <c r="H1119" s="38">
        <f t="shared" si="35"/>
        <v>0.91</v>
      </c>
    </row>
    <row r="1120" ht="40.5" spans="1:8">
      <c r="A1120" s="36" t="s">
        <v>16202</v>
      </c>
      <c r="B1120" s="37" t="s">
        <v>16203</v>
      </c>
      <c r="C1120" s="36" t="s">
        <v>1388</v>
      </c>
      <c r="D1120" s="36" t="s">
        <v>4756</v>
      </c>
      <c r="F1120" t="str">
        <f t="shared" si="34"/>
        <v>95700</v>
      </c>
      <c r="H1120" s="38">
        <f t="shared" si="35"/>
        <v>5.1</v>
      </c>
    </row>
    <row r="1121" ht="40.5" spans="1:8">
      <c r="A1121" s="36" t="s">
        <v>16204</v>
      </c>
      <c r="B1121" s="37" t="s">
        <v>16205</v>
      </c>
      <c r="C1121" s="36" t="s">
        <v>1388</v>
      </c>
      <c r="D1121" s="36" t="s">
        <v>5056</v>
      </c>
      <c r="F1121" t="str">
        <f t="shared" si="34"/>
        <v>95701</v>
      </c>
      <c r="H1121" s="38">
        <f t="shared" si="35"/>
        <v>1.86</v>
      </c>
    </row>
    <row r="1122" ht="40.5" spans="1:8">
      <c r="A1122" s="36" t="s">
        <v>16206</v>
      </c>
      <c r="B1122" s="37" t="s">
        <v>16207</v>
      </c>
      <c r="C1122" s="36" t="s">
        <v>1388</v>
      </c>
      <c r="D1122" s="36" t="s">
        <v>16208</v>
      </c>
      <c r="F1122" t="str">
        <f t="shared" si="34"/>
        <v>95704</v>
      </c>
      <c r="H1122" s="38">
        <f t="shared" si="35"/>
        <v>29.02</v>
      </c>
    </row>
    <row r="1123" ht="40.5" spans="1:8">
      <c r="A1123" s="36" t="s">
        <v>16209</v>
      </c>
      <c r="B1123" s="37" t="s">
        <v>16210</v>
      </c>
      <c r="C1123" s="36" t="s">
        <v>1388</v>
      </c>
      <c r="D1123" s="36" t="s">
        <v>16211</v>
      </c>
      <c r="F1123" t="str">
        <f t="shared" si="34"/>
        <v>95705</v>
      </c>
      <c r="H1123" s="38">
        <f t="shared" si="35"/>
        <v>7.62</v>
      </c>
    </row>
    <row r="1124" ht="40.5" spans="1:8">
      <c r="A1124" s="36" t="s">
        <v>16212</v>
      </c>
      <c r="B1124" s="37" t="s">
        <v>16213</v>
      </c>
      <c r="C1124" s="36" t="s">
        <v>1388</v>
      </c>
      <c r="D1124" s="36" t="s">
        <v>16214</v>
      </c>
      <c r="F1124" t="str">
        <f t="shared" si="34"/>
        <v>95706</v>
      </c>
      <c r="H1124" s="38">
        <f t="shared" si="35"/>
        <v>36.32</v>
      </c>
    </row>
    <row r="1125" ht="40.5" spans="1:8">
      <c r="A1125" s="36" t="s">
        <v>16215</v>
      </c>
      <c r="B1125" s="37" t="s">
        <v>16216</v>
      </c>
      <c r="C1125" s="36" t="s">
        <v>1388</v>
      </c>
      <c r="D1125" s="36" t="s">
        <v>16217</v>
      </c>
      <c r="F1125" t="str">
        <f t="shared" si="34"/>
        <v>95707</v>
      </c>
      <c r="H1125" s="38">
        <f t="shared" si="35"/>
        <v>20.74</v>
      </c>
    </row>
    <row r="1126" ht="54" spans="1:8">
      <c r="A1126" s="36" t="s">
        <v>16218</v>
      </c>
      <c r="B1126" s="37" t="s">
        <v>16219</v>
      </c>
      <c r="C1126" s="36" t="s">
        <v>1388</v>
      </c>
      <c r="D1126" s="36" t="s">
        <v>16220</v>
      </c>
      <c r="F1126" t="str">
        <f t="shared" si="34"/>
        <v>95710</v>
      </c>
      <c r="H1126" s="38">
        <f t="shared" si="35"/>
        <v>34.88</v>
      </c>
    </row>
    <row r="1127" ht="54" spans="1:8">
      <c r="A1127" s="36" t="s">
        <v>16221</v>
      </c>
      <c r="B1127" s="37" t="s">
        <v>16222</v>
      </c>
      <c r="C1127" s="36" t="s">
        <v>1388</v>
      </c>
      <c r="D1127" s="36" t="s">
        <v>16223</v>
      </c>
      <c r="F1127" t="str">
        <f t="shared" si="34"/>
        <v>95711</v>
      </c>
      <c r="H1127" s="38">
        <f t="shared" si="35"/>
        <v>8.97</v>
      </c>
    </row>
    <row r="1128" ht="54" spans="1:8">
      <c r="A1128" s="36" t="s">
        <v>16224</v>
      </c>
      <c r="B1128" s="37" t="s">
        <v>16225</v>
      </c>
      <c r="C1128" s="36" t="s">
        <v>1388</v>
      </c>
      <c r="D1128" s="36" t="s">
        <v>8526</v>
      </c>
      <c r="F1128" t="str">
        <f t="shared" si="34"/>
        <v>95712</v>
      </c>
      <c r="H1128" s="38">
        <f t="shared" si="35"/>
        <v>43.61</v>
      </c>
    </row>
    <row r="1129" ht="54" spans="1:8">
      <c r="A1129" s="36" t="s">
        <v>16226</v>
      </c>
      <c r="B1129" s="37" t="s">
        <v>16227</v>
      </c>
      <c r="C1129" s="36" t="s">
        <v>1388</v>
      </c>
      <c r="D1129" s="36" t="s">
        <v>15380</v>
      </c>
      <c r="F1129" t="str">
        <f t="shared" si="34"/>
        <v>95713</v>
      </c>
      <c r="H1129" s="38">
        <f t="shared" si="35"/>
        <v>92.41</v>
      </c>
    </row>
    <row r="1130" ht="67.5" spans="1:8">
      <c r="A1130" s="36" t="s">
        <v>16228</v>
      </c>
      <c r="B1130" s="37" t="s">
        <v>16229</v>
      </c>
      <c r="C1130" s="36" t="s">
        <v>1388</v>
      </c>
      <c r="D1130" s="36" t="s">
        <v>13400</v>
      </c>
      <c r="F1130" t="str">
        <f t="shared" si="34"/>
        <v>95716</v>
      </c>
      <c r="H1130" s="38">
        <f t="shared" si="35"/>
        <v>33.58</v>
      </c>
    </row>
    <row r="1131" ht="67.5" spans="1:8">
      <c r="A1131" s="36" t="s">
        <v>16230</v>
      </c>
      <c r="B1131" s="37" t="s">
        <v>16231</v>
      </c>
      <c r="C1131" s="36" t="s">
        <v>1388</v>
      </c>
      <c r="D1131" s="36" t="s">
        <v>4387</v>
      </c>
      <c r="F1131" t="str">
        <f t="shared" si="34"/>
        <v>95717</v>
      </c>
      <c r="H1131" s="38">
        <f t="shared" si="35"/>
        <v>8.63</v>
      </c>
    </row>
    <row r="1132" ht="67.5" spans="1:8">
      <c r="A1132" s="36" t="s">
        <v>16232</v>
      </c>
      <c r="B1132" s="37" t="s">
        <v>16233</v>
      </c>
      <c r="C1132" s="36" t="s">
        <v>1388</v>
      </c>
      <c r="D1132" s="36" t="s">
        <v>16234</v>
      </c>
      <c r="F1132" t="str">
        <f t="shared" si="34"/>
        <v>95718</v>
      </c>
      <c r="H1132" s="38">
        <f t="shared" si="35"/>
        <v>41.98</v>
      </c>
    </row>
    <row r="1133" ht="67.5" spans="1:8">
      <c r="A1133" s="36" t="s">
        <v>16235</v>
      </c>
      <c r="B1133" s="37" t="s">
        <v>16236</v>
      </c>
      <c r="C1133" s="36" t="s">
        <v>1388</v>
      </c>
      <c r="D1133" s="36" t="s">
        <v>15380</v>
      </c>
      <c r="F1133" t="str">
        <f t="shared" si="34"/>
        <v>95719</v>
      </c>
      <c r="H1133" s="38">
        <f t="shared" si="35"/>
        <v>92.41</v>
      </c>
    </row>
    <row r="1134" ht="27" spans="1:8">
      <c r="A1134" s="36" t="s">
        <v>16237</v>
      </c>
      <c r="B1134" s="37" t="s">
        <v>16238</v>
      </c>
      <c r="C1134" s="36" t="s">
        <v>1388</v>
      </c>
      <c r="D1134" s="36" t="s">
        <v>4681</v>
      </c>
      <c r="F1134" t="str">
        <f t="shared" si="34"/>
        <v>95869</v>
      </c>
      <c r="H1134" s="38">
        <f t="shared" si="35"/>
        <v>1.92</v>
      </c>
    </row>
    <row r="1135" ht="40.5" spans="1:8">
      <c r="A1135" s="36" t="s">
        <v>16239</v>
      </c>
      <c r="B1135" s="37" t="s">
        <v>16240</v>
      </c>
      <c r="C1135" s="36" t="s">
        <v>1388</v>
      </c>
      <c r="D1135" s="36" t="s">
        <v>5032</v>
      </c>
      <c r="F1135" t="str">
        <f t="shared" si="34"/>
        <v>95870</v>
      </c>
      <c r="H1135" s="38">
        <f t="shared" si="35"/>
        <v>5.01</v>
      </c>
    </row>
    <row r="1136" ht="40.5" spans="1:8">
      <c r="A1136" s="36" t="s">
        <v>16241</v>
      </c>
      <c r="B1136" s="37" t="s">
        <v>16242</v>
      </c>
      <c r="C1136" s="36" t="s">
        <v>1388</v>
      </c>
      <c r="D1136" s="36" t="s">
        <v>16243</v>
      </c>
      <c r="F1136" t="str">
        <f t="shared" si="34"/>
        <v>95871</v>
      </c>
      <c r="H1136" s="38">
        <f t="shared" si="35"/>
        <v>192.02</v>
      </c>
    </row>
    <row r="1137" ht="40.5" spans="1:8">
      <c r="A1137" s="36" t="s">
        <v>16244</v>
      </c>
      <c r="B1137" s="37" t="s">
        <v>16245</v>
      </c>
      <c r="C1137" s="36" t="s">
        <v>1388</v>
      </c>
      <c r="D1137" s="36" t="s">
        <v>5510</v>
      </c>
      <c r="F1137" t="str">
        <f t="shared" si="34"/>
        <v>95874</v>
      </c>
      <c r="H1137" s="38">
        <f t="shared" si="35"/>
        <v>5.62</v>
      </c>
    </row>
    <row r="1138" ht="40.5" spans="1:8">
      <c r="A1138" s="36" t="s">
        <v>16246</v>
      </c>
      <c r="B1138" s="37" t="s">
        <v>16247</v>
      </c>
      <c r="C1138" s="36" t="s">
        <v>1388</v>
      </c>
      <c r="D1138" s="36" t="s">
        <v>14313</v>
      </c>
      <c r="F1138" t="str">
        <f t="shared" si="34"/>
        <v>96008</v>
      </c>
      <c r="H1138" s="38">
        <f t="shared" si="35"/>
        <v>12.75</v>
      </c>
    </row>
    <row r="1139" ht="27" spans="1:8">
      <c r="A1139" s="36" t="s">
        <v>16248</v>
      </c>
      <c r="B1139" s="37" t="s">
        <v>16249</v>
      </c>
      <c r="C1139" s="36" t="s">
        <v>1388</v>
      </c>
      <c r="D1139" s="36" t="s">
        <v>5003</v>
      </c>
      <c r="F1139" t="str">
        <f t="shared" si="34"/>
        <v>96009</v>
      </c>
      <c r="H1139" s="38">
        <f t="shared" si="35"/>
        <v>3.34</v>
      </c>
    </row>
    <row r="1140" ht="40.5" spans="1:8">
      <c r="A1140" s="36" t="s">
        <v>16250</v>
      </c>
      <c r="B1140" s="37" t="s">
        <v>16251</v>
      </c>
      <c r="C1140" s="36" t="s">
        <v>1388</v>
      </c>
      <c r="D1140" s="36" t="s">
        <v>16252</v>
      </c>
      <c r="F1140" t="str">
        <f t="shared" si="34"/>
        <v>96011</v>
      </c>
      <c r="H1140" s="38">
        <f t="shared" si="35"/>
        <v>13.94</v>
      </c>
    </row>
    <row r="1141" ht="40.5" spans="1:8">
      <c r="A1141" s="36" t="s">
        <v>16253</v>
      </c>
      <c r="B1141" s="37" t="s">
        <v>16254</v>
      </c>
      <c r="C1141" s="36" t="s">
        <v>1388</v>
      </c>
      <c r="D1141" s="36" t="s">
        <v>15170</v>
      </c>
      <c r="F1141" t="str">
        <f t="shared" si="34"/>
        <v>96012</v>
      </c>
      <c r="H1141" s="38">
        <f t="shared" si="35"/>
        <v>71.76</v>
      </c>
    </row>
    <row r="1142" ht="40.5" spans="1:8">
      <c r="A1142" s="36" t="s">
        <v>16255</v>
      </c>
      <c r="B1142" s="37" t="s">
        <v>16256</v>
      </c>
      <c r="C1142" s="36" t="s">
        <v>1388</v>
      </c>
      <c r="D1142" s="36" t="s">
        <v>12918</v>
      </c>
      <c r="F1142" t="str">
        <f t="shared" si="34"/>
        <v>96015</v>
      </c>
      <c r="H1142" s="38">
        <f t="shared" si="35"/>
        <v>12.64</v>
      </c>
    </row>
    <row r="1143" ht="27" spans="1:8">
      <c r="A1143" s="36" t="s">
        <v>16257</v>
      </c>
      <c r="B1143" s="37" t="s">
        <v>16258</v>
      </c>
      <c r="C1143" s="36" t="s">
        <v>1388</v>
      </c>
      <c r="D1143" s="36" t="s">
        <v>5027</v>
      </c>
      <c r="F1143" t="str">
        <f t="shared" si="34"/>
        <v>96016</v>
      </c>
      <c r="H1143" s="38">
        <f t="shared" si="35"/>
        <v>3.3</v>
      </c>
    </row>
    <row r="1144" ht="40.5" spans="1:8">
      <c r="A1144" s="36" t="s">
        <v>16259</v>
      </c>
      <c r="B1144" s="37" t="s">
        <v>16260</v>
      </c>
      <c r="C1144" s="36" t="s">
        <v>1388</v>
      </c>
      <c r="D1144" s="36" t="s">
        <v>16261</v>
      </c>
      <c r="F1144" t="str">
        <f t="shared" si="34"/>
        <v>96018</v>
      </c>
      <c r="H1144" s="38">
        <f t="shared" si="35"/>
        <v>13.82</v>
      </c>
    </row>
    <row r="1145" ht="40.5" spans="1:8">
      <c r="A1145" s="36" t="s">
        <v>16262</v>
      </c>
      <c r="B1145" s="37" t="s">
        <v>16263</v>
      </c>
      <c r="C1145" s="36" t="s">
        <v>1388</v>
      </c>
      <c r="D1145" s="36" t="s">
        <v>15170</v>
      </c>
      <c r="F1145" t="str">
        <f t="shared" si="34"/>
        <v>96019</v>
      </c>
      <c r="H1145" s="38">
        <f t="shared" si="35"/>
        <v>71.76</v>
      </c>
    </row>
    <row r="1146" ht="40.5" spans="1:8">
      <c r="A1146" s="36" t="s">
        <v>16264</v>
      </c>
      <c r="B1146" s="37" t="s">
        <v>16265</v>
      </c>
      <c r="C1146" s="36" t="s">
        <v>1388</v>
      </c>
      <c r="D1146" s="36" t="s">
        <v>16266</v>
      </c>
      <c r="F1146" t="str">
        <f t="shared" si="34"/>
        <v>96023</v>
      </c>
      <c r="H1146" s="38">
        <f t="shared" si="35"/>
        <v>9.77</v>
      </c>
    </row>
    <row r="1147" ht="27" spans="1:8">
      <c r="A1147" s="36" t="s">
        <v>16267</v>
      </c>
      <c r="B1147" s="37" t="s">
        <v>16268</v>
      </c>
      <c r="C1147" s="36" t="s">
        <v>1388</v>
      </c>
      <c r="D1147" s="36" t="s">
        <v>6878</v>
      </c>
      <c r="F1147" t="str">
        <f t="shared" si="34"/>
        <v>96024</v>
      </c>
      <c r="H1147" s="38">
        <f t="shared" si="35"/>
        <v>2.56</v>
      </c>
    </row>
    <row r="1148" ht="40.5" spans="1:8">
      <c r="A1148" s="36" t="s">
        <v>16269</v>
      </c>
      <c r="B1148" s="37" t="s">
        <v>16270</v>
      </c>
      <c r="C1148" s="36" t="s">
        <v>1388</v>
      </c>
      <c r="D1148" s="36" t="s">
        <v>16271</v>
      </c>
      <c r="F1148" t="str">
        <f t="shared" si="34"/>
        <v>96026</v>
      </c>
      <c r="H1148" s="38">
        <f t="shared" si="35"/>
        <v>10.69</v>
      </c>
    </row>
    <row r="1149" ht="40.5" spans="1:8">
      <c r="A1149" s="36" t="s">
        <v>16272</v>
      </c>
      <c r="B1149" s="37" t="s">
        <v>16273</v>
      </c>
      <c r="C1149" s="36" t="s">
        <v>1388</v>
      </c>
      <c r="D1149" s="36" t="s">
        <v>15060</v>
      </c>
      <c r="F1149" t="str">
        <f t="shared" si="34"/>
        <v>96027</v>
      </c>
      <c r="H1149" s="38">
        <f t="shared" si="35"/>
        <v>50</v>
      </c>
    </row>
    <row r="1150" ht="40.5" spans="1:8">
      <c r="A1150" s="36" t="s">
        <v>16274</v>
      </c>
      <c r="B1150" s="37" t="s">
        <v>16275</v>
      </c>
      <c r="C1150" s="36" t="s">
        <v>1388</v>
      </c>
      <c r="D1150" s="36" t="s">
        <v>12385</v>
      </c>
      <c r="F1150" t="str">
        <f t="shared" si="34"/>
        <v>96030</v>
      </c>
      <c r="H1150" s="38">
        <f t="shared" si="35"/>
        <v>16.65</v>
      </c>
    </row>
    <row r="1151" ht="40.5" spans="1:8">
      <c r="A1151" s="36" t="s">
        <v>16276</v>
      </c>
      <c r="B1151" s="37" t="s">
        <v>16277</v>
      </c>
      <c r="C1151" s="36" t="s">
        <v>1388</v>
      </c>
      <c r="D1151" s="36" t="s">
        <v>16278</v>
      </c>
      <c r="F1151" t="str">
        <f t="shared" si="34"/>
        <v>96031</v>
      </c>
      <c r="H1151" s="38">
        <f t="shared" si="35"/>
        <v>5.82</v>
      </c>
    </row>
    <row r="1152" ht="40.5" spans="1:8">
      <c r="A1152" s="36" t="s">
        <v>16279</v>
      </c>
      <c r="B1152" s="37" t="s">
        <v>16280</v>
      </c>
      <c r="C1152" s="36" t="s">
        <v>1388</v>
      </c>
      <c r="D1152" s="36" t="s">
        <v>6070</v>
      </c>
      <c r="F1152" t="str">
        <f t="shared" si="34"/>
        <v>96032</v>
      </c>
      <c r="H1152" s="38">
        <f t="shared" si="35"/>
        <v>1.19</v>
      </c>
    </row>
    <row r="1153" ht="40.5" spans="1:8">
      <c r="A1153" s="36" t="s">
        <v>16281</v>
      </c>
      <c r="B1153" s="37" t="s">
        <v>16282</v>
      </c>
      <c r="C1153" s="36" t="s">
        <v>1388</v>
      </c>
      <c r="D1153" s="36" t="s">
        <v>16283</v>
      </c>
      <c r="F1153" t="str">
        <f t="shared" si="34"/>
        <v>96033</v>
      </c>
      <c r="H1153" s="38">
        <f t="shared" si="35"/>
        <v>31.25</v>
      </c>
    </row>
    <row r="1154" ht="54" spans="1:8">
      <c r="A1154" s="36" t="s">
        <v>16284</v>
      </c>
      <c r="B1154" s="37" t="s">
        <v>16285</v>
      </c>
      <c r="C1154" s="36" t="s">
        <v>1388</v>
      </c>
      <c r="D1154" s="36" t="s">
        <v>15179</v>
      </c>
      <c r="F1154" t="str">
        <f t="shared" si="34"/>
        <v>96034</v>
      </c>
      <c r="H1154" s="38">
        <f t="shared" si="35"/>
        <v>135.3</v>
      </c>
    </row>
    <row r="1155" ht="40.5" spans="1:8">
      <c r="A1155" s="36" t="s">
        <v>16286</v>
      </c>
      <c r="B1155" s="37" t="s">
        <v>16287</v>
      </c>
      <c r="C1155" s="36" t="s">
        <v>1388</v>
      </c>
      <c r="D1155" s="36" t="s">
        <v>5365</v>
      </c>
      <c r="F1155" t="str">
        <f t="shared" si="34"/>
        <v>96053</v>
      </c>
      <c r="H1155" s="38">
        <f t="shared" si="35"/>
        <v>9.88</v>
      </c>
    </row>
    <row r="1156" ht="40.5" spans="1:8">
      <c r="A1156" s="36" t="s">
        <v>16288</v>
      </c>
      <c r="B1156" s="37" t="s">
        <v>16289</v>
      </c>
      <c r="C1156" s="36" t="s">
        <v>1388</v>
      </c>
      <c r="D1156" s="36" t="s">
        <v>15448</v>
      </c>
      <c r="F1156" t="str">
        <f t="shared" si="34"/>
        <v>96054</v>
      </c>
      <c r="H1156" s="38">
        <f t="shared" si="35"/>
        <v>16.22</v>
      </c>
    </row>
    <row r="1157" ht="27" spans="1:8">
      <c r="A1157" s="36" t="s">
        <v>16290</v>
      </c>
      <c r="B1157" s="37" t="s">
        <v>16291</v>
      </c>
      <c r="C1157" s="36" t="s">
        <v>1388</v>
      </c>
      <c r="D1157" s="36" t="s">
        <v>5062</v>
      </c>
      <c r="F1157" t="str">
        <f t="shared" ref="F1157:F1220" si="36">TRIM(A1157)</f>
        <v>96055</v>
      </c>
      <c r="H1157" s="38">
        <f t="shared" ref="H1157:H1220" si="37">ROUND(D1157*(1+$H$1),2)</f>
        <v>2.59</v>
      </c>
    </row>
    <row r="1158" ht="40.5" spans="1:8">
      <c r="A1158" s="36" t="s">
        <v>16292</v>
      </c>
      <c r="B1158" s="37" t="s">
        <v>16293</v>
      </c>
      <c r="C1158" s="36" t="s">
        <v>1388</v>
      </c>
      <c r="D1158" s="36" t="s">
        <v>16294</v>
      </c>
      <c r="F1158" t="str">
        <f t="shared" si="36"/>
        <v>96056</v>
      </c>
      <c r="H1158" s="38">
        <f t="shared" si="37"/>
        <v>10.82</v>
      </c>
    </row>
    <row r="1159" ht="40.5" spans="1:8">
      <c r="A1159" s="36" t="s">
        <v>16295</v>
      </c>
      <c r="B1159" s="37" t="s">
        <v>16296</v>
      </c>
      <c r="C1159" s="36" t="s">
        <v>1388</v>
      </c>
      <c r="D1159" s="36" t="s">
        <v>15060</v>
      </c>
      <c r="F1159" t="str">
        <f t="shared" si="36"/>
        <v>96057</v>
      </c>
      <c r="H1159" s="38">
        <f t="shared" si="37"/>
        <v>50</v>
      </c>
    </row>
    <row r="1160" ht="40.5" spans="1:8">
      <c r="A1160" s="36" t="s">
        <v>16297</v>
      </c>
      <c r="B1160" s="37" t="s">
        <v>16298</v>
      </c>
      <c r="C1160" s="36" t="s">
        <v>1388</v>
      </c>
      <c r="D1160" s="36" t="s">
        <v>12277</v>
      </c>
      <c r="F1160" t="str">
        <f t="shared" si="36"/>
        <v>96060</v>
      </c>
      <c r="H1160" s="38">
        <f t="shared" si="37"/>
        <v>3.11</v>
      </c>
    </row>
    <row r="1161" ht="40.5" spans="1:8">
      <c r="A1161" s="36" t="s">
        <v>16299</v>
      </c>
      <c r="B1161" s="37" t="s">
        <v>16300</v>
      </c>
      <c r="C1161" s="36" t="s">
        <v>1388</v>
      </c>
      <c r="D1161" s="36" t="s">
        <v>16301</v>
      </c>
      <c r="F1161" t="str">
        <f t="shared" si="36"/>
        <v>96061</v>
      </c>
      <c r="H1161" s="38">
        <f t="shared" si="37"/>
        <v>20.27</v>
      </c>
    </row>
    <row r="1162" ht="40.5" spans="1:8">
      <c r="A1162" s="36" t="s">
        <v>16302</v>
      </c>
      <c r="B1162" s="37" t="s">
        <v>16303</v>
      </c>
      <c r="C1162" s="36" t="s">
        <v>1388</v>
      </c>
      <c r="D1162" s="36" t="s">
        <v>15704</v>
      </c>
      <c r="F1162" t="str">
        <f t="shared" si="36"/>
        <v>96062</v>
      </c>
      <c r="H1162" s="38">
        <f t="shared" si="37"/>
        <v>28.01</v>
      </c>
    </row>
    <row r="1163" ht="40.5" spans="1:8">
      <c r="A1163" s="36" t="s">
        <v>16304</v>
      </c>
      <c r="B1163" s="37" t="s">
        <v>16305</v>
      </c>
      <c r="C1163" s="36" t="s">
        <v>1388</v>
      </c>
      <c r="D1163" s="36" t="s">
        <v>9618</v>
      </c>
      <c r="F1163" t="str">
        <f t="shared" si="36"/>
        <v>96241</v>
      </c>
      <c r="H1163" s="38">
        <f t="shared" si="37"/>
        <v>13.98</v>
      </c>
    </row>
    <row r="1164" ht="40.5" spans="1:8">
      <c r="A1164" s="36" t="s">
        <v>16306</v>
      </c>
      <c r="B1164" s="37" t="s">
        <v>16307</v>
      </c>
      <c r="C1164" s="36" t="s">
        <v>1388</v>
      </c>
      <c r="D1164" s="36" t="s">
        <v>6974</v>
      </c>
      <c r="F1164" t="str">
        <f t="shared" si="36"/>
        <v>96242</v>
      </c>
      <c r="H1164" s="38">
        <f t="shared" si="37"/>
        <v>3.59</v>
      </c>
    </row>
    <row r="1165" ht="40.5" spans="1:8">
      <c r="A1165" s="36" t="s">
        <v>16308</v>
      </c>
      <c r="B1165" s="37" t="s">
        <v>16309</v>
      </c>
      <c r="C1165" s="36" t="s">
        <v>1388</v>
      </c>
      <c r="D1165" s="36" t="s">
        <v>16310</v>
      </c>
      <c r="F1165" t="str">
        <f t="shared" si="36"/>
        <v>96243</v>
      </c>
      <c r="H1165" s="38">
        <f t="shared" si="37"/>
        <v>17.47</v>
      </c>
    </row>
    <row r="1166" ht="40.5" spans="1:8">
      <c r="A1166" s="36" t="s">
        <v>16311</v>
      </c>
      <c r="B1166" s="37" t="s">
        <v>16312</v>
      </c>
      <c r="C1166" s="36" t="s">
        <v>1388</v>
      </c>
      <c r="D1166" s="36" t="s">
        <v>16313</v>
      </c>
      <c r="F1166" t="str">
        <f t="shared" si="36"/>
        <v>96244</v>
      </c>
      <c r="H1166" s="38">
        <f t="shared" si="37"/>
        <v>17.89</v>
      </c>
    </row>
    <row r="1167" ht="40.5" spans="1:8">
      <c r="A1167" s="36" t="s">
        <v>16314</v>
      </c>
      <c r="B1167" s="37" t="s">
        <v>16315</v>
      </c>
      <c r="C1167" s="36" t="s">
        <v>1388</v>
      </c>
      <c r="D1167" s="36" t="s">
        <v>16316</v>
      </c>
      <c r="F1167" t="str">
        <f t="shared" si="36"/>
        <v>96298</v>
      </c>
      <c r="H1167" s="38">
        <f t="shared" si="37"/>
        <v>45.32</v>
      </c>
    </row>
    <row r="1168" ht="40.5" spans="1:8">
      <c r="A1168" s="36" t="s">
        <v>16317</v>
      </c>
      <c r="B1168" s="37" t="s">
        <v>16318</v>
      </c>
      <c r="C1168" s="36" t="s">
        <v>1388</v>
      </c>
      <c r="D1168" s="36" t="s">
        <v>16319</v>
      </c>
      <c r="F1168" t="str">
        <f t="shared" si="36"/>
        <v>96299</v>
      </c>
      <c r="H1168" s="38">
        <f t="shared" si="37"/>
        <v>11.89</v>
      </c>
    </row>
    <row r="1169" ht="40.5" spans="1:8">
      <c r="A1169" s="36" t="s">
        <v>16320</v>
      </c>
      <c r="B1169" s="37" t="s">
        <v>16321</v>
      </c>
      <c r="C1169" s="36" t="s">
        <v>1388</v>
      </c>
      <c r="D1169" s="36" t="s">
        <v>16322</v>
      </c>
      <c r="F1169" t="str">
        <f t="shared" si="36"/>
        <v>96300</v>
      </c>
      <c r="H1169" s="38">
        <f t="shared" si="37"/>
        <v>56.71</v>
      </c>
    </row>
    <row r="1170" ht="40.5" spans="1:8">
      <c r="A1170" s="36" t="s">
        <v>16323</v>
      </c>
      <c r="B1170" s="37" t="s">
        <v>16324</v>
      </c>
      <c r="C1170" s="36" t="s">
        <v>1388</v>
      </c>
      <c r="D1170" s="36" t="s">
        <v>14653</v>
      </c>
      <c r="F1170" t="str">
        <f t="shared" si="36"/>
        <v>96301</v>
      </c>
      <c r="H1170" s="38">
        <f t="shared" si="37"/>
        <v>65.59</v>
      </c>
    </row>
    <row r="1171" ht="54" spans="1:8">
      <c r="A1171" s="36" t="s">
        <v>16325</v>
      </c>
      <c r="B1171" s="37" t="s">
        <v>16326</v>
      </c>
      <c r="C1171" s="36" t="s">
        <v>1388</v>
      </c>
      <c r="D1171" s="36" t="s">
        <v>10288</v>
      </c>
      <c r="F1171" t="str">
        <f t="shared" si="36"/>
        <v>96304</v>
      </c>
      <c r="H1171" s="38">
        <f t="shared" si="37"/>
        <v>0.11</v>
      </c>
    </row>
    <row r="1172" ht="40.5" spans="1:8">
      <c r="A1172" s="36" t="s">
        <v>16327</v>
      </c>
      <c r="B1172" s="37" t="s">
        <v>16328</v>
      </c>
      <c r="C1172" s="36" t="s">
        <v>1388</v>
      </c>
      <c r="D1172" s="36" t="s">
        <v>10286</v>
      </c>
      <c r="F1172" t="str">
        <f t="shared" si="36"/>
        <v>96305</v>
      </c>
      <c r="H1172" s="38">
        <f t="shared" si="37"/>
        <v>0.03</v>
      </c>
    </row>
    <row r="1173" ht="54" spans="1:8">
      <c r="A1173" s="36" t="s">
        <v>16329</v>
      </c>
      <c r="B1173" s="37" t="s">
        <v>16330</v>
      </c>
      <c r="C1173" s="36" t="s">
        <v>1388</v>
      </c>
      <c r="D1173" s="36" t="s">
        <v>4036</v>
      </c>
      <c r="F1173" t="str">
        <f t="shared" si="36"/>
        <v>96306</v>
      </c>
      <c r="H1173" s="38">
        <f t="shared" si="37"/>
        <v>0.14</v>
      </c>
    </row>
    <row r="1174" ht="54" spans="1:8">
      <c r="A1174" s="36" t="s">
        <v>16331</v>
      </c>
      <c r="B1174" s="37" t="s">
        <v>16332</v>
      </c>
      <c r="C1174" s="36" t="s">
        <v>1388</v>
      </c>
      <c r="D1174" s="36" t="s">
        <v>5548</v>
      </c>
      <c r="F1174" t="str">
        <f t="shared" si="36"/>
        <v>96307</v>
      </c>
      <c r="H1174" s="38">
        <f t="shared" si="37"/>
        <v>0.75</v>
      </c>
    </row>
    <row r="1175" ht="54" spans="1:8">
      <c r="A1175" s="36" t="s">
        <v>16333</v>
      </c>
      <c r="B1175" s="37" t="s">
        <v>16334</v>
      </c>
      <c r="C1175" s="36" t="s">
        <v>1388</v>
      </c>
      <c r="D1175" s="36" t="s">
        <v>14653</v>
      </c>
      <c r="F1175" t="str">
        <f t="shared" si="36"/>
        <v>96457</v>
      </c>
      <c r="H1175" s="38">
        <f t="shared" si="37"/>
        <v>65.59</v>
      </c>
    </row>
    <row r="1176" ht="54" spans="1:8">
      <c r="A1176" s="36" t="s">
        <v>16335</v>
      </c>
      <c r="B1176" s="37" t="s">
        <v>16336</v>
      </c>
      <c r="C1176" s="36" t="s">
        <v>1388</v>
      </c>
      <c r="D1176" s="36" t="s">
        <v>4714</v>
      </c>
      <c r="F1176" t="str">
        <f t="shared" si="36"/>
        <v>96458</v>
      </c>
      <c r="H1176" s="38">
        <f t="shared" si="37"/>
        <v>34.93</v>
      </c>
    </row>
    <row r="1177" ht="54" spans="1:8">
      <c r="A1177" s="36" t="s">
        <v>16337</v>
      </c>
      <c r="B1177" s="37" t="s">
        <v>16338</v>
      </c>
      <c r="C1177" s="36" t="s">
        <v>1388</v>
      </c>
      <c r="D1177" s="36" t="s">
        <v>6190</v>
      </c>
      <c r="F1177" t="str">
        <f t="shared" si="36"/>
        <v>96459</v>
      </c>
      <c r="H1177" s="38">
        <f t="shared" si="37"/>
        <v>7.33</v>
      </c>
    </row>
    <row r="1178" ht="54" spans="1:8">
      <c r="A1178" s="36" t="s">
        <v>16339</v>
      </c>
      <c r="B1178" s="37" t="s">
        <v>16340</v>
      </c>
      <c r="C1178" s="36" t="s">
        <v>1388</v>
      </c>
      <c r="D1178" s="36" t="s">
        <v>16341</v>
      </c>
      <c r="F1178" t="str">
        <f t="shared" si="36"/>
        <v>96460</v>
      </c>
      <c r="H1178" s="38">
        <f t="shared" si="37"/>
        <v>27.91</v>
      </c>
    </row>
    <row r="1179" ht="27" spans="1:8">
      <c r="A1179" s="36" t="s">
        <v>16342</v>
      </c>
      <c r="B1179" s="37" t="s">
        <v>16343</v>
      </c>
      <c r="C1179" s="36" t="s">
        <v>127</v>
      </c>
      <c r="D1179" s="36" t="s">
        <v>11203</v>
      </c>
      <c r="F1179" t="str">
        <f t="shared" si="36"/>
        <v>55960</v>
      </c>
      <c r="H1179" s="38">
        <f t="shared" si="37"/>
        <v>5.09</v>
      </c>
    </row>
    <row r="1180" ht="27" spans="1:8">
      <c r="A1180" s="36" t="s">
        <v>16344</v>
      </c>
      <c r="B1180" s="37" t="s">
        <v>16345</v>
      </c>
      <c r="C1180" s="36" t="s">
        <v>136</v>
      </c>
      <c r="D1180" s="36" t="s">
        <v>4533</v>
      </c>
      <c r="F1180" t="str">
        <f t="shared" si="36"/>
        <v>72085</v>
      </c>
      <c r="H1180" s="38">
        <f t="shared" si="37"/>
        <v>2.24</v>
      </c>
    </row>
    <row r="1181" ht="27" spans="1:8">
      <c r="A1181" s="36" t="s">
        <v>16346</v>
      </c>
      <c r="B1181" s="37" t="s">
        <v>16347</v>
      </c>
      <c r="C1181" s="36" t="s">
        <v>136</v>
      </c>
      <c r="D1181" s="36" t="s">
        <v>9899</v>
      </c>
      <c r="F1181" t="str">
        <f t="shared" si="36"/>
        <v>72086</v>
      </c>
      <c r="H1181" s="38">
        <f t="shared" si="37"/>
        <v>6.84</v>
      </c>
    </row>
    <row r="1182" ht="54" spans="1:8">
      <c r="A1182" s="36" t="s">
        <v>16348</v>
      </c>
      <c r="B1182" s="37" t="s">
        <v>16349</v>
      </c>
      <c r="C1182" s="36" t="s">
        <v>168</v>
      </c>
      <c r="D1182" s="36" t="s">
        <v>16350</v>
      </c>
      <c r="F1182" t="str">
        <f t="shared" si="36"/>
        <v>92259</v>
      </c>
      <c r="H1182" s="38">
        <f t="shared" si="37"/>
        <v>406.31</v>
      </c>
    </row>
    <row r="1183" ht="54" spans="1:8">
      <c r="A1183" s="36" t="s">
        <v>16351</v>
      </c>
      <c r="B1183" s="37" t="s">
        <v>16352</v>
      </c>
      <c r="C1183" s="36" t="s">
        <v>168</v>
      </c>
      <c r="D1183" s="36" t="s">
        <v>16353</v>
      </c>
      <c r="F1183" t="str">
        <f t="shared" si="36"/>
        <v>92260</v>
      </c>
      <c r="H1183" s="38">
        <f t="shared" si="37"/>
        <v>463.7</v>
      </c>
    </row>
    <row r="1184" ht="54" spans="1:8">
      <c r="A1184" s="36" t="s">
        <v>16354</v>
      </c>
      <c r="B1184" s="37" t="s">
        <v>16355</v>
      </c>
      <c r="C1184" s="36" t="s">
        <v>168</v>
      </c>
      <c r="D1184" s="36" t="s">
        <v>16356</v>
      </c>
      <c r="F1184" t="str">
        <f t="shared" si="36"/>
        <v>92261</v>
      </c>
      <c r="H1184" s="38">
        <f t="shared" si="37"/>
        <v>519.33</v>
      </c>
    </row>
    <row r="1185" ht="54" spans="1:8">
      <c r="A1185" s="36" t="s">
        <v>16357</v>
      </c>
      <c r="B1185" s="37" t="s">
        <v>16358</v>
      </c>
      <c r="C1185" s="36" t="s">
        <v>168</v>
      </c>
      <c r="D1185" s="36" t="s">
        <v>16359</v>
      </c>
      <c r="F1185" t="str">
        <f t="shared" si="36"/>
        <v>92262</v>
      </c>
      <c r="H1185" s="38">
        <f t="shared" si="37"/>
        <v>608.9</v>
      </c>
    </row>
    <row r="1186" ht="54" spans="1:8">
      <c r="A1186" s="36" t="s">
        <v>16360</v>
      </c>
      <c r="B1186" s="37" t="s">
        <v>16361</v>
      </c>
      <c r="C1186" s="36" t="s">
        <v>127</v>
      </c>
      <c r="D1186" s="36" t="s">
        <v>15675</v>
      </c>
      <c r="F1186" t="str">
        <f t="shared" si="36"/>
        <v>92539</v>
      </c>
      <c r="H1186" s="38">
        <f t="shared" si="37"/>
        <v>69.76</v>
      </c>
    </row>
    <row r="1187" ht="54" spans="1:8">
      <c r="A1187" s="36" t="s">
        <v>16362</v>
      </c>
      <c r="B1187" s="37" t="s">
        <v>16363</v>
      </c>
      <c r="C1187" s="36" t="s">
        <v>127</v>
      </c>
      <c r="D1187" s="36" t="s">
        <v>16364</v>
      </c>
      <c r="F1187" t="str">
        <f t="shared" si="36"/>
        <v>92540</v>
      </c>
      <c r="H1187" s="38">
        <f t="shared" si="37"/>
        <v>78.33</v>
      </c>
    </row>
    <row r="1188" ht="54" spans="1:8">
      <c r="A1188" s="36" t="s">
        <v>16365</v>
      </c>
      <c r="B1188" s="37" t="s">
        <v>16366</v>
      </c>
      <c r="C1188" s="36" t="s">
        <v>127</v>
      </c>
      <c r="D1188" s="36" t="s">
        <v>5554</v>
      </c>
      <c r="F1188" t="str">
        <f t="shared" si="36"/>
        <v>92541</v>
      </c>
      <c r="H1188" s="38">
        <f t="shared" si="37"/>
        <v>76.32</v>
      </c>
    </row>
    <row r="1189" ht="54" spans="1:8">
      <c r="A1189" s="36" t="s">
        <v>16367</v>
      </c>
      <c r="B1189" s="37" t="s">
        <v>16368</v>
      </c>
      <c r="C1189" s="36" t="s">
        <v>127</v>
      </c>
      <c r="D1189" s="36" t="s">
        <v>7503</v>
      </c>
      <c r="F1189" t="str">
        <f t="shared" si="36"/>
        <v>92542</v>
      </c>
      <c r="H1189" s="38">
        <f t="shared" si="37"/>
        <v>92.6</v>
      </c>
    </row>
    <row r="1190" ht="54" spans="1:8">
      <c r="A1190" s="36" t="s">
        <v>16369</v>
      </c>
      <c r="B1190" s="37" t="s">
        <v>16370</v>
      </c>
      <c r="C1190" s="36" t="s">
        <v>127</v>
      </c>
      <c r="D1190" s="36" t="s">
        <v>10167</v>
      </c>
      <c r="F1190" t="str">
        <f t="shared" si="36"/>
        <v>92543</v>
      </c>
      <c r="H1190" s="38">
        <f t="shared" si="37"/>
        <v>20.38</v>
      </c>
    </row>
    <row r="1191" ht="54" spans="1:8">
      <c r="A1191" s="36" t="s">
        <v>16371</v>
      </c>
      <c r="B1191" s="37" t="s">
        <v>16372</v>
      </c>
      <c r="C1191" s="36" t="s">
        <v>127</v>
      </c>
      <c r="D1191" s="36" t="s">
        <v>16373</v>
      </c>
      <c r="F1191" t="str">
        <f t="shared" si="36"/>
        <v>92544</v>
      </c>
      <c r="H1191" s="38">
        <f t="shared" si="37"/>
        <v>17.33</v>
      </c>
    </row>
    <row r="1192" ht="54" spans="1:8">
      <c r="A1192" s="36" t="s">
        <v>16374</v>
      </c>
      <c r="B1192" s="37" t="s">
        <v>16375</v>
      </c>
      <c r="C1192" s="36" t="s">
        <v>168</v>
      </c>
      <c r="D1192" s="36" t="s">
        <v>16376</v>
      </c>
      <c r="F1192" t="str">
        <f t="shared" si="36"/>
        <v>92545</v>
      </c>
      <c r="H1192" s="38">
        <f t="shared" si="37"/>
        <v>879.44</v>
      </c>
    </row>
    <row r="1193" ht="54" spans="1:8">
      <c r="A1193" s="36" t="s">
        <v>16377</v>
      </c>
      <c r="B1193" s="37" t="s">
        <v>16378</v>
      </c>
      <c r="C1193" s="36" t="s">
        <v>168</v>
      </c>
      <c r="D1193" s="36" t="s">
        <v>16379</v>
      </c>
      <c r="F1193" t="str">
        <f t="shared" si="36"/>
        <v>92546</v>
      </c>
      <c r="H1193" s="38">
        <f t="shared" si="37"/>
        <v>1080.3</v>
      </c>
    </row>
    <row r="1194" ht="54" spans="1:8">
      <c r="A1194" s="36" t="s">
        <v>16380</v>
      </c>
      <c r="B1194" s="37" t="s">
        <v>16381</v>
      </c>
      <c r="C1194" s="36" t="s">
        <v>168</v>
      </c>
      <c r="D1194" s="36" t="s">
        <v>16382</v>
      </c>
      <c r="F1194" t="str">
        <f t="shared" si="36"/>
        <v>92547</v>
      </c>
      <c r="H1194" s="38">
        <f t="shared" si="37"/>
        <v>1141.45</v>
      </c>
    </row>
    <row r="1195" ht="54" spans="1:8">
      <c r="A1195" s="36" t="s">
        <v>16383</v>
      </c>
      <c r="B1195" s="37" t="s">
        <v>16384</v>
      </c>
      <c r="C1195" s="36" t="s">
        <v>168</v>
      </c>
      <c r="D1195" s="36" t="s">
        <v>16385</v>
      </c>
      <c r="F1195" t="str">
        <f t="shared" si="36"/>
        <v>92548</v>
      </c>
      <c r="H1195" s="38">
        <f t="shared" si="37"/>
        <v>1268.55</v>
      </c>
    </row>
    <row r="1196" ht="54" spans="1:8">
      <c r="A1196" s="36" t="s">
        <v>16386</v>
      </c>
      <c r="B1196" s="37" t="s">
        <v>16387</v>
      </c>
      <c r="C1196" s="36" t="s">
        <v>168</v>
      </c>
      <c r="D1196" s="36" t="s">
        <v>16388</v>
      </c>
      <c r="F1196" t="str">
        <f t="shared" si="36"/>
        <v>92549</v>
      </c>
      <c r="H1196" s="38">
        <f t="shared" si="37"/>
        <v>1600.45</v>
      </c>
    </row>
    <row r="1197" ht="54" spans="1:8">
      <c r="A1197" s="36" t="s">
        <v>16389</v>
      </c>
      <c r="B1197" s="37" t="s">
        <v>16390</v>
      </c>
      <c r="C1197" s="36" t="s">
        <v>168</v>
      </c>
      <c r="D1197" s="36" t="s">
        <v>16391</v>
      </c>
      <c r="F1197" t="str">
        <f t="shared" si="36"/>
        <v>92550</v>
      </c>
      <c r="H1197" s="38">
        <f t="shared" si="37"/>
        <v>1911.36</v>
      </c>
    </row>
    <row r="1198" ht="54" spans="1:8">
      <c r="A1198" s="36" t="s">
        <v>16392</v>
      </c>
      <c r="B1198" s="37" t="s">
        <v>16393</v>
      </c>
      <c r="C1198" s="36" t="s">
        <v>168</v>
      </c>
      <c r="D1198" s="36" t="s">
        <v>16394</v>
      </c>
      <c r="F1198" t="str">
        <f t="shared" si="36"/>
        <v>92551</v>
      </c>
      <c r="H1198" s="38">
        <f t="shared" si="37"/>
        <v>1992.6</v>
      </c>
    </row>
    <row r="1199" ht="54" spans="1:8">
      <c r="A1199" s="36" t="s">
        <v>16395</v>
      </c>
      <c r="B1199" s="37" t="s">
        <v>16396</v>
      </c>
      <c r="C1199" s="36" t="s">
        <v>168</v>
      </c>
      <c r="D1199" s="36" t="s">
        <v>16397</v>
      </c>
      <c r="F1199" t="str">
        <f t="shared" si="36"/>
        <v>92552</v>
      </c>
      <c r="H1199" s="38">
        <f t="shared" si="37"/>
        <v>2175.76</v>
      </c>
    </row>
    <row r="1200" ht="54" spans="1:8">
      <c r="A1200" s="36" t="s">
        <v>16398</v>
      </c>
      <c r="B1200" s="37" t="s">
        <v>16399</v>
      </c>
      <c r="C1200" s="36" t="s">
        <v>168</v>
      </c>
      <c r="D1200" s="36" t="s">
        <v>16400</v>
      </c>
      <c r="F1200" t="str">
        <f t="shared" si="36"/>
        <v>92553</v>
      </c>
      <c r="H1200" s="38">
        <f t="shared" si="37"/>
        <v>2517.31</v>
      </c>
    </row>
    <row r="1201" ht="54" spans="1:8">
      <c r="A1201" s="36" t="s">
        <v>16401</v>
      </c>
      <c r="B1201" s="37" t="s">
        <v>16402</v>
      </c>
      <c r="C1201" s="36" t="s">
        <v>168</v>
      </c>
      <c r="D1201" s="36" t="s">
        <v>16403</v>
      </c>
      <c r="F1201" t="str">
        <f t="shared" si="36"/>
        <v>92554</v>
      </c>
      <c r="H1201" s="38">
        <f t="shared" si="37"/>
        <v>2609.74</v>
      </c>
    </row>
    <row r="1202" ht="54" spans="1:8">
      <c r="A1202" s="36" t="s">
        <v>16404</v>
      </c>
      <c r="B1202" s="37" t="s">
        <v>16405</v>
      </c>
      <c r="C1202" s="36" t="s">
        <v>168</v>
      </c>
      <c r="D1202" s="36" t="s">
        <v>16406</v>
      </c>
      <c r="F1202" t="str">
        <f t="shared" si="36"/>
        <v>92555</v>
      </c>
      <c r="H1202" s="38">
        <f t="shared" si="37"/>
        <v>867.1</v>
      </c>
    </row>
    <row r="1203" ht="54" spans="1:8">
      <c r="A1203" s="36" t="s">
        <v>16407</v>
      </c>
      <c r="B1203" s="37" t="s">
        <v>16408</v>
      </c>
      <c r="C1203" s="36" t="s">
        <v>168</v>
      </c>
      <c r="D1203" s="36" t="s">
        <v>16409</v>
      </c>
      <c r="F1203" t="str">
        <f t="shared" si="36"/>
        <v>92556</v>
      </c>
      <c r="H1203" s="38">
        <f t="shared" si="37"/>
        <v>1059.93</v>
      </c>
    </row>
    <row r="1204" ht="54" spans="1:8">
      <c r="A1204" s="36" t="s">
        <v>16410</v>
      </c>
      <c r="B1204" s="37" t="s">
        <v>16411</v>
      </c>
      <c r="C1204" s="36" t="s">
        <v>168</v>
      </c>
      <c r="D1204" s="36" t="s">
        <v>16412</v>
      </c>
      <c r="F1204" t="str">
        <f t="shared" si="36"/>
        <v>92557</v>
      </c>
      <c r="H1204" s="38">
        <f t="shared" si="37"/>
        <v>1121.07</v>
      </c>
    </row>
    <row r="1205" ht="54" spans="1:8">
      <c r="A1205" s="36" t="s">
        <v>16413</v>
      </c>
      <c r="B1205" s="37" t="s">
        <v>16414</v>
      </c>
      <c r="C1205" s="36" t="s">
        <v>168</v>
      </c>
      <c r="D1205" s="36" t="s">
        <v>16415</v>
      </c>
      <c r="F1205" t="str">
        <f t="shared" si="36"/>
        <v>92558</v>
      </c>
      <c r="H1205" s="38">
        <f t="shared" si="37"/>
        <v>1259.97</v>
      </c>
    </row>
    <row r="1206" ht="54" spans="1:8">
      <c r="A1206" s="36" t="s">
        <v>16416</v>
      </c>
      <c r="B1206" s="37" t="s">
        <v>16417</v>
      </c>
      <c r="C1206" s="36" t="s">
        <v>168</v>
      </c>
      <c r="D1206" s="36" t="s">
        <v>16418</v>
      </c>
      <c r="F1206" t="str">
        <f t="shared" si="36"/>
        <v>92559</v>
      </c>
      <c r="H1206" s="38">
        <f t="shared" si="37"/>
        <v>1578.74</v>
      </c>
    </row>
    <row r="1207" ht="54" spans="1:8">
      <c r="A1207" s="36" t="s">
        <v>16419</v>
      </c>
      <c r="B1207" s="37" t="s">
        <v>16420</v>
      </c>
      <c r="C1207" s="36" t="s">
        <v>168</v>
      </c>
      <c r="D1207" s="36" t="s">
        <v>16421</v>
      </c>
      <c r="F1207" t="str">
        <f t="shared" si="36"/>
        <v>92560</v>
      </c>
      <c r="H1207" s="38">
        <f t="shared" si="37"/>
        <v>1878.24</v>
      </c>
    </row>
    <row r="1208" ht="54" spans="1:8">
      <c r="A1208" s="36" t="s">
        <v>16422</v>
      </c>
      <c r="B1208" s="37" t="s">
        <v>16423</v>
      </c>
      <c r="C1208" s="36" t="s">
        <v>168</v>
      </c>
      <c r="D1208" s="36" t="s">
        <v>16424</v>
      </c>
      <c r="F1208" t="str">
        <f t="shared" si="36"/>
        <v>92561</v>
      </c>
      <c r="H1208" s="38">
        <f t="shared" si="37"/>
        <v>1960.96</v>
      </c>
    </row>
    <row r="1209" ht="54" spans="1:8">
      <c r="A1209" s="36" t="s">
        <v>16425</v>
      </c>
      <c r="B1209" s="37" t="s">
        <v>16426</v>
      </c>
      <c r="C1209" s="36" t="s">
        <v>168</v>
      </c>
      <c r="D1209" s="36" t="s">
        <v>16427</v>
      </c>
      <c r="F1209" t="str">
        <f t="shared" si="36"/>
        <v>92562</v>
      </c>
      <c r="H1209" s="38">
        <f t="shared" si="37"/>
        <v>2123.75</v>
      </c>
    </row>
    <row r="1210" ht="54" spans="1:8">
      <c r="A1210" s="36" t="s">
        <v>16428</v>
      </c>
      <c r="B1210" s="37" t="s">
        <v>16429</v>
      </c>
      <c r="C1210" s="36" t="s">
        <v>168</v>
      </c>
      <c r="D1210" s="36" t="s">
        <v>16430</v>
      </c>
      <c r="F1210" t="str">
        <f t="shared" si="36"/>
        <v>92563</v>
      </c>
      <c r="H1210" s="38">
        <f t="shared" si="37"/>
        <v>2454.03</v>
      </c>
    </row>
    <row r="1211" ht="54" spans="1:8">
      <c r="A1211" s="36" t="s">
        <v>16431</v>
      </c>
      <c r="B1211" s="37" t="s">
        <v>16432</v>
      </c>
      <c r="C1211" s="36" t="s">
        <v>168</v>
      </c>
      <c r="D1211" s="36" t="s">
        <v>16433</v>
      </c>
      <c r="F1211" t="str">
        <f t="shared" si="36"/>
        <v>92564</v>
      </c>
      <c r="H1211" s="38">
        <f t="shared" si="37"/>
        <v>2532.8</v>
      </c>
    </row>
    <row r="1212" ht="54" spans="1:8">
      <c r="A1212" s="36" t="s">
        <v>16434</v>
      </c>
      <c r="B1212" s="37" t="s">
        <v>16435</v>
      </c>
      <c r="C1212" s="36" t="s">
        <v>127</v>
      </c>
      <c r="D1212" s="36" t="s">
        <v>16436</v>
      </c>
      <c r="F1212" t="str">
        <f t="shared" si="36"/>
        <v>92565</v>
      </c>
      <c r="H1212" s="38">
        <f t="shared" si="37"/>
        <v>34.21</v>
      </c>
    </row>
    <row r="1213" ht="67.5" spans="1:8">
      <c r="A1213" s="36" t="s">
        <v>16437</v>
      </c>
      <c r="B1213" s="37" t="s">
        <v>16438</v>
      </c>
      <c r="C1213" s="36" t="s">
        <v>127</v>
      </c>
      <c r="D1213" s="36" t="s">
        <v>16439</v>
      </c>
      <c r="F1213" t="str">
        <f t="shared" si="36"/>
        <v>92566</v>
      </c>
      <c r="H1213" s="38">
        <f t="shared" si="37"/>
        <v>21.31</v>
      </c>
    </row>
    <row r="1214" ht="54" spans="1:8">
      <c r="A1214" s="36" t="s">
        <v>16440</v>
      </c>
      <c r="B1214" s="37" t="s">
        <v>16441</v>
      </c>
      <c r="C1214" s="36" t="s">
        <v>127</v>
      </c>
      <c r="D1214" s="36" t="s">
        <v>6730</v>
      </c>
      <c r="F1214" t="str">
        <f t="shared" si="36"/>
        <v>92567</v>
      </c>
      <c r="H1214" s="38">
        <f t="shared" si="37"/>
        <v>30.74</v>
      </c>
    </row>
    <row r="1215" ht="27" spans="1:8">
      <c r="A1215" s="36" t="s">
        <v>16442</v>
      </c>
      <c r="B1215" s="37" t="s">
        <v>16443</v>
      </c>
      <c r="C1215" s="36" t="s">
        <v>127</v>
      </c>
      <c r="D1215" s="36" t="s">
        <v>16444</v>
      </c>
      <c r="F1215" t="str">
        <f t="shared" si="36"/>
        <v>72089</v>
      </c>
      <c r="H1215" s="38">
        <f t="shared" si="37"/>
        <v>12.58</v>
      </c>
    </row>
    <row r="1216" ht="27" spans="1:8">
      <c r="A1216" s="36" t="s">
        <v>16445</v>
      </c>
      <c r="B1216" s="37" t="s">
        <v>16446</v>
      </c>
      <c r="C1216" s="36" t="s">
        <v>127</v>
      </c>
      <c r="D1216" s="36" t="s">
        <v>11163</v>
      </c>
      <c r="F1216" t="str">
        <f t="shared" si="36"/>
        <v>72091</v>
      </c>
      <c r="H1216" s="38">
        <f t="shared" si="37"/>
        <v>42.03</v>
      </c>
    </row>
    <row r="1217" ht="40.5" spans="1:8">
      <c r="A1217" s="36" t="s">
        <v>16447</v>
      </c>
      <c r="B1217" s="37" t="s">
        <v>16448</v>
      </c>
      <c r="C1217" s="36" t="s">
        <v>127</v>
      </c>
      <c r="D1217" s="36" t="s">
        <v>16449</v>
      </c>
      <c r="F1217" t="str">
        <f t="shared" si="36"/>
        <v>94189</v>
      </c>
      <c r="H1217" s="38">
        <f t="shared" si="37"/>
        <v>35.07</v>
      </c>
    </row>
    <row r="1218" ht="40.5" spans="1:8">
      <c r="A1218" s="36" t="s">
        <v>16450</v>
      </c>
      <c r="B1218" s="37" t="s">
        <v>16451</v>
      </c>
      <c r="C1218" s="36" t="s">
        <v>127</v>
      </c>
      <c r="D1218" s="36" t="s">
        <v>16452</v>
      </c>
      <c r="F1218" t="str">
        <f t="shared" si="36"/>
        <v>94192</v>
      </c>
      <c r="H1218" s="38">
        <f t="shared" si="37"/>
        <v>37.16</v>
      </c>
    </row>
    <row r="1219" ht="40.5" spans="1:8">
      <c r="A1219" s="36" t="s">
        <v>16453</v>
      </c>
      <c r="B1219" s="37" t="s">
        <v>16454</v>
      </c>
      <c r="C1219" s="36" t="s">
        <v>127</v>
      </c>
      <c r="D1219" s="36" t="s">
        <v>11643</v>
      </c>
      <c r="F1219" t="str">
        <f t="shared" si="36"/>
        <v>94195</v>
      </c>
      <c r="H1219" s="38">
        <f t="shared" si="37"/>
        <v>26.78</v>
      </c>
    </row>
    <row r="1220" ht="40.5" spans="1:8">
      <c r="A1220" s="36" t="s">
        <v>16455</v>
      </c>
      <c r="B1220" s="37" t="s">
        <v>16456</v>
      </c>
      <c r="C1220" s="36" t="s">
        <v>127</v>
      </c>
      <c r="D1220" s="36" t="s">
        <v>8590</v>
      </c>
      <c r="F1220" t="str">
        <f t="shared" si="36"/>
        <v>94198</v>
      </c>
      <c r="H1220" s="38">
        <f t="shared" si="37"/>
        <v>29.56</v>
      </c>
    </row>
    <row r="1221" ht="40.5" spans="1:8">
      <c r="A1221" s="36" t="s">
        <v>16457</v>
      </c>
      <c r="B1221" s="37" t="s">
        <v>16458</v>
      </c>
      <c r="C1221" s="36" t="s">
        <v>127</v>
      </c>
      <c r="D1221" s="36" t="s">
        <v>16459</v>
      </c>
      <c r="F1221" t="str">
        <f t="shared" ref="F1221:F1284" si="38">TRIM(A1221)</f>
        <v>94201</v>
      </c>
      <c r="H1221" s="38">
        <f t="shared" ref="H1221:H1284" si="39">ROUND(D1221*(1+$H$1),2)</f>
        <v>40.78</v>
      </c>
    </row>
    <row r="1222" ht="40.5" spans="1:8">
      <c r="A1222" s="36" t="s">
        <v>16460</v>
      </c>
      <c r="B1222" s="37" t="s">
        <v>16461</v>
      </c>
      <c r="C1222" s="36" t="s">
        <v>127</v>
      </c>
      <c r="D1222" s="36" t="s">
        <v>16462</v>
      </c>
      <c r="F1222" t="str">
        <f t="shared" si="38"/>
        <v>94204</v>
      </c>
      <c r="H1222" s="38">
        <f t="shared" si="39"/>
        <v>45.5</v>
      </c>
    </row>
    <row r="1223" ht="27" spans="1:8">
      <c r="A1223" s="36" t="s">
        <v>16463</v>
      </c>
      <c r="B1223" s="37" t="s">
        <v>16464</v>
      </c>
      <c r="C1223" s="36" t="s">
        <v>136</v>
      </c>
      <c r="D1223" s="36" t="s">
        <v>4178</v>
      </c>
      <c r="F1223" t="str">
        <f t="shared" si="38"/>
        <v>94224</v>
      </c>
      <c r="H1223" s="38">
        <f t="shared" si="39"/>
        <v>20.46</v>
      </c>
    </row>
    <row r="1224" ht="40.5" spans="1:8">
      <c r="A1224" s="36" t="s">
        <v>16465</v>
      </c>
      <c r="B1224" s="37" t="s">
        <v>16466</v>
      </c>
      <c r="C1224" s="36" t="s">
        <v>127</v>
      </c>
      <c r="D1224" s="36" t="s">
        <v>12239</v>
      </c>
      <c r="F1224" t="str">
        <f t="shared" si="38"/>
        <v>94225</v>
      </c>
      <c r="H1224" s="38">
        <f t="shared" si="39"/>
        <v>15.78</v>
      </c>
    </row>
    <row r="1225" ht="40.5" spans="1:8">
      <c r="A1225" s="36" t="s">
        <v>16467</v>
      </c>
      <c r="B1225" s="37" t="s">
        <v>16468</v>
      </c>
      <c r="C1225" s="36" t="s">
        <v>127</v>
      </c>
      <c r="D1225" s="36" t="s">
        <v>7636</v>
      </c>
      <c r="F1225" t="str">
        <f t="shared" si="38"/>
        <v>94226</v>
      </c>
      <c r="H1225" s="38">
        <f t="shared" si="39"/>
        <v>16.54</v>
      </c>
    </row>
    <row r="1226" ht="27" spans="1:8">
      <c r="A1226" s="36" t="s">
        <v>16469</v>
      </c>
      <c r="B1226" s="37" t="s">
        <v>16470</v>
      </c>
      <c r="C1226" s="36" t="s">
        <v>168</v>
      </c>
      <c r="D1226" s="36" t="s">
        <v>4420</v>
      </c>
      <c r="F1226" t="str">
        <f t="shared" si="38"/>
        <v>94232</v>
      </c>
      <c r="H1226" s="38">
        <f t="shared" si="39"/>
        <v>2.29</v>
      </c>
    </row>
    <row r="1227" ht="40.5" spans="1:8">
      <c r="A1227" s="36" t="s">
        <v>16471</v>
      </c>
      <c r="B1227" s="37" t="s">
        <v>16472</v>
      </c>
      <c r="C1227" s="36" t="s">
        <v>127</v>
      </c>
      <c r="D1227" s="36" t="s">
        <v>16473</v>
      </c>
      <c r="F1227" t="str">
        <f t="shared" si="38"/>
        <v>94440</v>
      </c>
      <c r="H1227" s="38">
        <f t="shared" si="39"/>
        <v>37.56</v>
      </c>
    </row>
    <row r="1228" ht="40.5" spans="1:8">
      <c r="A1228" s="36" t="s">
        <v>16474</v>
      </c>
      <c r="B1228" s="37" t="s">
        <v>16475</v>
      </c>
      <c r="C1228" s="36" t="s">
        <v>127</v>
      </c>
      <c r="D1228" s="36" t="s">
        <v>16476</v>
      </c>
      <c r="F1228" t="str">
        <f t="shared" si="38"/>
        <v>94441</v>
      </c>
      <c r="H1228" s="38">
        <f t="shared" si="39"/>
        <v>40.33</v>
      </c>
    </row>
    <row r="1229" ht="40.5" spans="1:8">
      <c r="A1229" s="36" t="s">
        <v>16477</v>
      </c>
      <c r="B1229" s="37" t="s">
        <v>16478</v>
      </c>
      <c r="C1229" s="36" t="s">
        <v>127</v>
      </c>
      <c r="D1229" s="36" t="s">
        <v>16479</v>
      </c>
      <c r="F1229" t="str">
        <f t="shared" si="38"/>
        <v>94442</v>
      </c>
      <c r="H1229" s="38">
        <f t="shared" si="39"/>
        <v>28.58</v>
      </c>
    </row>
    <row r="1230" ht="40.5" spans="1:8">
      <c r="A1230" s="36" t="s">
        <v>16480</v>
      </c>
      <c r="B1230" s="37" t="s">
        <v>16481</v>
      </c>
      <c r="C1230" s="36" t="s">
        <v>127</v>
      </c>
      <c r="D1230" s="36" t="s">
        <v>16482</v>
      </c>
      <c r="F1230" t="str">
        <f t="shared" si="38"/>
        <v>94443</v>
      </c>
      <c r="H1230" s="38">
        <f t="shared" si="39"/>
        <v>31.35</v>
      </c>
    </row>
    <row r="1231" ht="40.5" spans="1:8">
      <c r="A1231" s="36" t="s">
        <v>16483</v>
      </c>
      <c r="B1231" s="37" t="s">
        <v>16484</v>
      </c>
      <c r="C1231" s="36" t="s">
        <v>127</v>
      </c>
      <c r="D1231" s="36" t="s">
        <v>16485</v>
      </c>
      <c r="F1231" t="str">
        <f t="shared" si="38"/>
        <v>94445</v>
      </c>
      <c r="H1231" s="38">
        <f t="shared" si="39"/>
        <v>37.99</v>
      </c>
    </row>
    <row r="1232" ht="40.5" spans="1:8">
      <c r="A1232" s="36" t="s">
        <v>16486</v>
      </c>
      <c r="B1232" s="37" t="s">
        <v>16487</v>
      </c>
      <c r="C1232" s="36" t="s">
        <v>127</v>
      </c>
      <c r="D1232" s="36" t="s">
        <v>16488</v>
      </c>
      <c r="F1232" t="str">
        <f t="shared" si="38"/>
        <v>94446</v>
      </c>
      <c r="H1232" s="38">
        <f t="shared" si="39"/>
        <v>42.71</v>
      </c>
    </row>
    <row r="1233" ht="40.5" spans="1:8">
      <c r="A1233" s="36" t="s">
        <v>16489</v>
      </c>
      <c r="B1233" s="37" t="s">
        <v>16490</v>
      </c>
      <c r="C1233" s="36" t="s">
        <v>127</v>
      </c>
      <c r="D1233" s="36" t="s">
        <v>16491</v>
      </c>
      <c r="F1233" t="str">
        <f t="shared" si="38"/>
        <v>94447</v>
      </c>
      <c r="H1233" s="38">
        <f t="shared" si="39"/>
        <v>39.39</v>
      </c>
    </row>
    <row r="1234" ht="40.5" spans="1:8">
      <c r="A1234" s="36" t="s">
        <v>16492</v>
      </c>
      <c r="B1234" s="37" t="s">
        <v>16493</v>
      </c>
      <c r="C1234" s="36" t="s">
        <v>127</v>
      </c>
      <c r="D1234" s="36" t="s">
        <v>13402</v>
      </c>
      <c r="F1234" t="str">
        <f t="shared" si="38"/>
        <v>94448</v>
      </c>
      <c r="H1234" s="38">
        <f t="shared" si="39"/>
        <v>44.1</v>
      </c>
    </row>
    <row r="1235" ht="54" spans="1:8">
      <c r="A1235" s="36" t="s">
        <v>16494</v>
      </c>
      <c r="B1235" s="37" t="s">
        <v>16495</v>
      </c>
      <c r="C1235" s="36" t="s">
        <v>127</v>
      </c>
      <c r="D1235" s="36" t="s">
        <v>16496</v>
      </c>
      <c r="F1235" t="str">
        <f t="shared" si="38"/>
        <v>94207</v>
      </c>
      <c r="H1235" s="38">
        <f t="shared" si="39"/>
        <v>44.18</v>
      </c>
    </row>
    <row r="1236" ht="54" spans="1:8">
      <c r="A1236" s="36" t="s">
        <v>16497</v>
      </c>
      <c r="B1236" s="37" t="s">
        <v>16498</v>
      </c>
      <c r="C1236" s="36" t="s">
        <v>127</v>
      </c>
      <c r="D1236" s="36" t="s">
        <v>13063</v>
      </c>
      <c r="F1236" t="str">
        <f t="shared" si="38"/>
        <v>94210</v>
      </c>
      <c r="H1236" s="38">
        <f t="shared" si="39"/>
        <v>47.01</v>
      </c>
    </row>
    <row r="1237" ht="27" spans="1:8">
      <c r="A1237" s="36" t="s">
        <v>16499</v>
      </c>
      <c r="B1237" s="37" t="s">
        <v>16500</v>
      </c>
      <c r="C1237" s="36" t="s">
        <v>127</v>
      </c>
      <c r="D1237" s="36" t="s">
        <v>16501</v>
      </c>
      <c r="F1237" t="str">
        <f t="shared" si="38"/>
        <v>94218</v>
      </c>
      <c r="H1237" s="38">
        <f t="shared" si="39"/>
        <v>99.77</v>
      </c>
    </row>
    <row r="1238" ht="27" spans="1:8">
      <c r="A1238" s="36" t="s">
        <v>16502</v>
      </c>
      <c r="B1238" s="37" t="s">
        <v>16503</v>
      </c>
      <c r="C1238" s="36" t="s">
        <v>127</v>
      </c>
      <c r="D1238" s="36" t="s">
        <v>16504</v>
      </c>
      <c r="F1238" t="str">
        <f t="shared" si="38"/>
        <v>73866/4</v>
      </c>
      <c r="H1238" s="38">
        <f t="shared" si="39"/>
        <v>450.98</v>
      </c>
    </row>
    <row r="1239" ht="27" spans="1:8">
      <c r="A1239" s="36" t="s">
        <v>16505</v>
      </c>
      <c r="B1239" s="37" t="s">
        <v>16506</v>
      </c>
      <c r="C1239" s="36" t="s">
        <v>127</v>
      </c>
      <c r="D1239" s="36" t="s">
        <v>16507</v>
      </c>
      <c r="F1239" t="str">
        <f t="shared" si="38"/>
        <v>73866/5</v>
      </c>
      <c r="H1239" s="38">
        <f t="shared" si="39"/>
        <v>479.66</v>
      </c>
    </row>
    <row r="1240" ht="27" spans="1:8">
      <c r="A1240" s="36" t="s">
        <v>16508</v>
      </c>
      <c r="B1240" s="37" t="s">
        <v>16509</v>
      </c>
      <c r="C1240" s="36" t="s">
        <v>127</v>
      </c>
      <c r="D1240" s="36" t="s">
        <v>16510</v>
      </c>
      <c r="F1240" t="str">
        <f t="shared" si="38"/>
        <v>73866/6</v>
      </c>
      <c r="H1240" s="38">
        <f t="shared" si="39"/>
        <v>502.7</v>
      </c>
    </row>
    <row r="1241" ht="40.5" spans="1:8">
      <c r="A1241" s="36" t="s">
        <v>16511</v>
      </c>
      <c r="B1241" s="37" t="s">
        <v>16512</v>
      </c>
      <c r="C1241" s="36" t="s">
        <v>127</v>
      </c>
      <c r="D1241" s="36" t="s">
        <v>16513</v>
      </c>
      <c r="F1241" t="str">
        <f t="shared" si="38"/>
        <v>73866/7</v>
      </c>
      <c r="H1241" s="38">
        <f t="shared" si="39"/>
        <v>544.68</v>
      </c>
    </row>
    <row r="1242" ht="40.5" spans="1:8">
      <c r="A1242" s="36" t="s">
        <v>16514</v>
      </c>
      <c r="B1242" s="37" t="s">
        <v>16515</v>
      </c>
      <c r="C1242" s="36" t="s">
        <v>127</v>
      </c>
      <c r="D1242" s="36" t="s">
        <v>16516</v>
      </c>
      <c r="F1242" t="str">
        <f t="shared" si="38"/>
        <v>73866/8</v>
      </c>
      <c r="H1242" s="38">
        <f t="shared" si="39"/>
        <v>651.05</v>
      </c>
    </row>
    <row r="1243" ht="40.5" spans="1:8">
      <c r="A1243" s="36" t="s">
        <v>16517</v>
      </c>
      <c r="B1243" s="37" t="s">
        <v>16518</v>
      </c>
      <c r="C1243" s="36" t="s">
        <v>127</v>
      </c>
      <c r="D1243" s="36" t="s">
        <v>16519</v>
      </c>
      <c r="F1243" t="str">
        <f t="shared" si="38"/>
        <v>73866/9</v>
      </c>
      <c r="H1243" s="38">
        <f t="shared" si="39"/>
        <v>675.11</v>
      </c>
    </row>
    <row r="1244" ht="27" spans="1:8">
      <c r="A1244" s="36" t="s">
        <v>16520</v>
      </c>
      <c r="B1244" s="37" t="s">
        <v>16521</v>
      </c>
      <c r="C1244" s="36" t="s">
        <v>127</v>
      </c>
      <c r="D1244" s="36" t="s">
        <v>16522</v>
      </c>
      <c r="F1244" t="str">
        <f t="shared" si="38"/>
        <v>73867/1</v>
      </c>
      <c r="H1244" s="38">
        <f t="shared" si="39"/>
        <v>232.21</v>
      </c>
    </row>
    <row r="1245" ht="27" spans="1:8">
      <c r="A1245" s="36" t="s">
        <v>16523</v>
      </c>
      <c r="B1245" s="37" t="s">
        <v>16524</v>
      </c>
      <c r="C1245" s="36" t="s">
        <v>127</v>
      </c>
      <c r="D1245" s="36" t="s">
        <v>16525</v>
      </c>
      <c r="F1245" t="str">
        <f t="shared" si="38"/>
        <v>73867/2</v>
      </c>
      <c r="H1245" s="38">
        <f t="shared" si="39"/>
        <v>256.8</v>
      </c>
    </row>
    <row r="1246" ht="27" spans="1:8">
      <c r="A1246" s="36" t="s">
        <v>16526</v>
      </c>
      <c r="B1246" s="37" t="s">
        <v>16527</v>
      </c>
      <c r="C1246" s="36" t="s">
        <v>127</v>
      </c>
      <c r="D1246" s="36" t="s">
        <v>16528</v>
      </c>
      <c r="F1246" t="str">
        <f t="shared" si="38"/>
        <v>73867/3</v>
      </c>
      <c r="H1246" s="38">
        <f t="shared" si="39"/>
        <v>311.43</v>
      </c>
    </row>
    <row r="1247" ht="27" spans="1:8">
      <c r="A1247" s="36" t="s">
        <v>16529</v>
      </c>
      <c r="B1247" s="37" t="s">
        <v>16530</v>
      </c>
      <c r="C1247" s="36" t="s">
        <v>127</v>
      </c>
      <c r="D1247" s="36" t="s">
        <v>16531</v>
      </c>
      <c r="F1247" t="str">
        <f t="shared" si="38"/>
        <v>73867/4</v>
      </c>
      <c r="H1247" s="38">
        <f t="shared" si="39"/>
        <v>322.36</v>
      </c>
    </row>
    <row r="1248" spans="1:8">
      <c r="A1248" s="36" t="s">
        <v>16532</v>
      </c>
      <c r="B1248" s="37" t="s">
        <v>16533</v>
      </c>
      <c r="C1248" s="36" t="s">
        <v>136</v>
      </c>
      <c r="D1248" s="36" t="s">
        <v>16534</v>
      </c>
      <c r="F1248" t="str">
        <f t="shared" si="38"/>
        <v>75220</v>
      </c>
      <c r="H1248" s="38">
        <f t="shared" si="39"/>
        <v>44.48</v>
      </c>
    </row>
    <row r="1249" ht="27" spans="1:8">
      <c r="A1249" s="36" t="s">
        <v>16535</v>
      </c>
      <c r="B1249" s="37" t="s">
        <v>16536</v>
      </c>
      <c r="C1249" s="36" t="s">
        <v>127</v>
      </c>
      <c r="D1249" s="36" t="s">
        <v>16537</v>
      </c>
      <c r="F1249" t="str">
        <f t="shared" si="38"/>
        <v>94213</v>
      </c>
      <c r="H1249" s="38">
        <f t="shared" si="39"/>
        <v>48.93</v>
      </c>
    </row>
    <row r="1250" ht="27" spans="1:8">
      <c r="A1250" s="36" t="s">
        <v>16538</v>
      </c>
      <c r="B1250" s="37" t="s">
        <v>16539</v>
      </c>
      <c r="C1250" s="36" t="s">
        <v>127</v>
      </c>
      <c r="D1250" s="36" t="s">
        <v>16540</v>
      </c>
      <c r="F1250" t="str">
        <f t="shared" si="38"/>
        <v>94216</v>
      </c>
      <c r="H1250" s="38">
        <f t="shared" si="39"/>
        <v>140.18</v>
      </c>
    </row>
    <row r="1251" ht="54" spans="1:8">
      <c r="A1251" s="36" t="s">
        <v>16541</v>
      </c>
      <c r="B1251" s="37" t="s">
        <v>16542</v>
      </c>
      <c r="C1251" s="36" t="s">
        <v>136</v>
      </c>
      <c r="D1251" s="36" t="s">
        <v>16543</v>
      </c>
      <c r="F1251" t="str">
        <f t="shared" si="38"/>
        <v>94219</v>
      </c>
      <c r="H1251" s="38">
        <f t="shared" si="39"/>
        <v>25.63</v>
      </c>
    </row>
    <row r="1252" ht="54" spans="1:8">
      <c r="A1252" s="36" t="s">
        <v>16544</v>
      </c>
      <c r="B1252" s="37" t="s">
        <v>16545</v>
      </c>
      <c r="C1252" s="36" t="s">
        <v>136</v>
      </c>
      <c r="D1252" s="36" t="s">
        <v>16546</v>
      </c>
      <c r="F1252" t="str">
        <f t="shared" si="38"/>
        <v>94220</v>
      </c>
      <c r="H1252" s="38">
        <f t="shared" si="39"/>
        <v>40.97</v>
      </c>
    </row>
    <row r="1253" ht="54" spans="1:8">
      <c r="A1253" s="36" t="s">
        <v>16547</v>
      </c>
      <c r="B1253" s="37" t="s">
        <v>16548</v>
      </c>
      <c r="C1253" s="36" t="s">
        <v>136</v>
      </c>
      <c r="D1253" s="36" t="s">
        <v>8904</v>
      </c>
      <c r="F1253" t="str">
        <f t="shared" si="38"/>
        <v>94221</v>
      </c>
      <c r="H1253" s="38">
        <f t="shared" si="39"/>
        <v>20.15</v>
      </c>
    </row>
    <row r="1254" ht="54" spans="1:8">
      <c r="A1254" s="36" t="s">
        <v>16549</v>
      </c>
      <c r="B1254" s="37" t="s">
        <v>16550</v>
      </c>
      <c r="C1254" s="36" t="s">
        <v>136</v>
      </c>
      <c r="D1254" s="36" t="s">
        <v>15337</v>
      </c>
      <c r="F1254" t="str">
        <f t="shared" si="38"/>
        <v>94222</v>
      </c>
      <c r="H1254" s="38">
        <f t="shared" si="39"/>
        <v>35.49</v>
      </c>
    </row>
    <row r="1255" ht="40.5" spans="1:8">
      <c r="A1255" s="36" t="s">
        <v>16551</v>
      </c>
      <c r="B1255" s="37" t="s">
        <v>16552</v>
      </c>
      <c r="C1255" s="36" t="s">
        <v>136</v>
      </c>
      <c r="D1255" s="36" t="s">
        <v>16553</v>
      </c>
      <c r="F1255" t="str">
        <f t="shared" si="38"/>
        <v>74045/2</v>
      </c>
      <c r="H1255" s="38">
        <f t="shared" si="39"/>
        <v>57.81</v>
      </c>
    </row>
    <row r="1256" ht="40.5" spans="1:8">
      <c r="A1256" s="36" t="s">
        <v>16554</v>
      </c>
      <c r="B1256" s="37" t="s">
        <v>16555</v>
      </c>
      <c r="C1256" s="36" t="s">
        <v>136</v>
      </c>
      <c r="D1256" s="36" t="s">
        <v>16556</v>
      </c>
      <c r="F1256" t="str">
        <f t="shared" si="38"/>
        <v>94223</v>
      </c>
      <c r="H1256" s="38">
        <f t="shared" si="39"/>
        <v>55.93</v>
      </c>
    </row>
    <row r="1257" ht="40.5" spans="1:8">
      <c r="A1257" s="36" t="s">
        <v>16557</v>
      </c>
      <c r="B1257" s="37" t="s">
        <v>16558</v>
      </c>
      <c r="C1257" s="36" t="s">
        <v>136</v>
      </c>
      <c r="D1257" s="36" t="s">
        <v>16559</v>
      </c>
      <c r="F1257" t="str">
        <f t="shared" si="38"/>
        <v>94451</v>
      </c>
      <c r="H1257" s="38">
        <f t="shared" si="39"/>
        <v>129.87</v>
      </c>
    </row>
    <row r="1258" ht="54" spans="1:8">
      <c r="A1258" s="36" t="s">
        <v>16560</v>
      </c>
      <c r="B1258" s="37" t="s">
        <v>16561</v>
      </c>
      <c r="C1258" s="36" t="s">
        <v>136</v>
      </c>
      <c r="D1258" s="36" t="s">
        <v>16562</v>
      </c>
      <c r="F1258" t="str">
        <f t="shared" si="38"/>
        <v>94230</v>
      </c>
      <c r="H1258" s="38">
        <f t="shared" si="39"/>
        <v>76.91</v>
      </c>
    </row>
    <row r="1259" ht="40.5" spans="1:8">
      <c r="A1259" s="36" t="s">
        <v>16563</v>
      </c>
      <c r="B1259" s="37" t="s">
        <v>16564</v>
      </c>
      <c r="C1259" s="36" t="s">
        <v>136</v>
      </c>
      <c r="D1259" s="36" t="s">
        <v>16565</v>
      </c>
      <c r="F1259" t="str">
        <f t="shared" si="38"/>
        <v>94227</v>
      </c>
      <c r="H1259" s="38">
        <f t="shared" si="39"/>
        <v>44.38</v>
      </c>
    </row>
    <row r="1260" ht="40.5" spans="1:8">
      <c r="A1260" s="36" t="s">
        <v>16566</v>
      </c>
      <c r="B1260" s="37" t="s">
        <v>16567</v>
      </c>
      <c r="C1260" s="36" t="s">
        <v>136</v>
      </c>
      <c r="D1260" s="36" t="s">
        <v>16568</v>
      </c>
      <c r="F1260" t="str">
        <f t="shared" si="38"/>
        <v>94228</v>
      </c>
      <c r="H1260" s="38">
        <f t="shared" si="39"/>
        <v>61.92</v>
      </c>
    </row>
    <row r="1261" ht="40.5" spans="1:8">
      <c r="A1261" s="36" t="s">
        <v>16569</v>
      </c>
      <c r="B1261" s="37" t="s">
        <v>16570</v>
      </c>
      <c r="C1261" s="36" t="s">
        <v>136</v>
      </c>
      <c r="D1261" s="36" t="s">
        <v>16571</v>
      </c>
      <c r="F1261" t="str">
        <f t="shared" si="38"/>
        <v>94229</v>
      </c>
      <c r="H1261" s="38">
        <f t="shared" si="39"/>
        <v>120.43</v>
      </c>
    </row>
    <row r="1262" ht="27" spans="1:8">
      <c r="A1262" s="36" t="s">
        <v>16572</v>
      </c>
      <c r="B1262" s="37" t="s">
        <v>16573</v>
      </c>
      <c r="C1262" s="36" t="s">
        <v>136</v>
      </c>
      <c r="D1262" s="36" t="s">
        <v>16574</v>
      </c>
      <c r="F1262" t="str">
        <f t="shared" si="38"/>
        <v>94231</v>
      </c>
      <c r="H1262" s="38">
        <f t="shared" si="39"/>
        <v>32.06</v>
      </c>
    </row>
    <row r="1263" ht="40.5" spans="1:8">
      <c r="A1263" s="36" t="s">
        <v>16575</v>
      </c>
      <c r="B1263" s="37" t="s">
        <v>16576</v>
      </c>
      <c r="C1263" s="36" t="s">
        <v>136</v>
      </c>
      <c r="D1263" s="36" t="s">
        <v>9130</v>
      </c>
      <c r="F1263" t="str">
        <f t="shared" si="38"/>
        <v>94450</v>
      </c>
      <c r="H1263" s="38">
        <f t="shared" si="39"/>
        <v>59.97</v>
      </c>
    </row>
    <row r="1264" ht="40.5" spans="1:8">
      <c r="A1264" s="36" t="s">
        <v>16577</v>
      </c>
      <c r="B1264" s="37" t="s">
        <v>16578</v>
      </c>
      <c r="C1264" s="36" t="s">
        <v>127</v>
      </c>
      <c r="D1264" s="36" t="s">
        <v>16579</v>
      </c>
      <c r="F1264" t="str">
        <f t="shared" si="38"/>
        <v>94449</v>
      </c>
      <c r="H1264" s="38">
        <f t="shared" si="39"/>
        <v>63.08</v>
      </c>
    </row>
    <row r="1265" ht="67.5" spans="1:8">
      <c r="A1265" s="36" t="s">
        <v>16580</v>
      </c>
      <c r="B1265" s="37" t="s">
        <v>16581</v>
      </c>
      <c r="C1265" s="36" t="s">
        <v>127</v>
      </c>
      <c r="D1265" s="36" t="s">
        <v>16582</v>
      </c>
      <c r="F1265" t="str">
        <f t="shared" si="38"/>
        <v>72110</v>
      </c>
      <c r="H1265" s="38">
        <f t="shared" si="39"/>
        <v>89.83</v>
      </c>
    </row>
    <row r="1266" ht="67.5" spans="1:8">
      <c r="A1266" s="36" t="s">
        <v>16583</v>
      </c>
      <c r="B1266" s="37" t="s">
        <v>16584</v>
      </c>
      <c r="C1266" s="36" t="s">
        <v>127</v>
      </c>
      <c r="D1266" s="36" t="s">
        <v>16585</v>
      </c>
      <c r="F1266" t="str">
        <f t="shared" si="38"/>
        <v>72111</v>
      </c>
      <c r="H1266" s="38">
        <f t="shared" si="39"/>
        <v>97.96</v>
      </c>
    </row>
    <row r="1267" ht="67.5" spans="1:8">
      <c r="A1267" s="36" t="s">
        <v>16586</v>
      </c>
      <c r="B1267" s="37" t="s">
        <v>16587</v>
      </c>
      <c r="C1267" s="36" t="s">
        <v>127</v>
      </c>
      <c r="D1267" s="36" t="s">
        <v>16588</v>
      </c>
      <c r="F1267" t="str">
        <f t="shared" si="38"/>
        <v>72112</v>
      </c>
      <c r="H1267" s="38">
        <f t="shared" si="39"/>
        <v>106.07</v>
      </c>
    </row>
    <row r="1268" ht="67.5" spans="1:8">
      <c r="A1268" s="36" t="s">
        <v>16589</v>
      </c>
      <c r="B1268" s="37" t="s">
        <v>16590</v>
      </c>
      <c r="C1268" s="36" t="s">
        <v>127</v>
      </c>
      <c r="D1268" s="36" t="s">
        <v>16591</v>
      </c>
      <c r="F1268" t="str">
        <f t="shared" si="38"/>
        <v>72113</v>
      </c>
      <c r="H1268" s="38">
        <f t="shared" si="39"/>
        <v>119.35</v>
      </c>
    </row>
    <row r="1269" ht="67.5" spans="1:8">
      <c r="A1269" s="36" t="s">
        <v>16592</v>
      </c>
      <c r="B1269" s="37" t="s">
        <v>16593</v>
      </c>
      <c r="C1269" s="36" t="s">
        <v>127</v>
      </c>
      <c r="D1269" s="36" t="s">
        <v>16594</v>
      </c>
      <c r="F1269" t="str">
        <f t="shared" si="38"/>
        <v>72114</v>
      </c>
      <c r="H1269" s="38">
        <f t="shared" si="39"/>
        <v>132.62</v>
      </c>
    </row>
    <row r="1270" ht="27" spans="1:8">
      <c r="A1270" s="36" t="s">
        <v>16595</v>
      </c>
      <c r="B1270" s="37" t="s">
        <v>16596</v>
      </c>
      <c r="C1270" s="36" t="s">
        <v>1417</v>
      </c>
      <c r="D1270" s="36" t="s">
        <v>16597</v>
      </c>
      <c r="F1270" t="str">
        <f t="shared" si="38"/>
        <v>73970/1</v>
      </c>
      <c r="H1270" s="38">
        <f t="shared" si="39"/>
        <v>12.07</v>
      </c>
    </row>
    <row r="1271" ht="27" spans="1:8">
      <c r="A1271" s="36" t="s">
        <v>16598</v>
      </c>
      <c r="B1271" s="37" t="s">
        <v>16599</v>
      </c>
      <c r="C1271" s="36" t="s">
        <v>1417</v>
      </c>
      <c r="D1271" s="36" t="s">
        <v>4812</v>
      </c>
      <c r="F1271" t="str">
        <f t="shared" si="38"/>
        <v>73970/2</v>
      </c>
      <c r="H1271" s="38">
        <f t="shared" si="39"/>
        <v>8.79</v>
      </c>
    </row>
    <row r="1272" ht="40.5" spans="1:8">
      <c r="A1272" s="36" t="s">
        <v>16600</v>
      </c>
      <c r="B1272" s="37" t="s">
        <v>16601</v>
      </c>
      <c r="C1272" s="36" t="s">
        <v>168</v>
      </c>
      <c r="D1272" s="36" t="s">
        <v>16602</v>
      </c>
      <c r="F1272" t="str">
        <f t="shared" si="38"/>
        <v>92255</v>
      </c>
      <c r="H1272" s="38">
        <f t="shared" si="39"/>
        <v>163.55</v>
      </c>
    </row>
    <row r="1273" ht="40.5" spans="1:8">
      <c r="A1273" s="36" t="s">
        <v>16603</v>
      </c>
      <c r="B1273" s="37" t="s">
        <v>16604</v>
      </c>
      <c r="C1273" s="36" t="s">
        <v>168</v>
      </c>
      <c r="D1273" s="36" t="s">
        <v>16605</v>
      </c>
      <c r="F1273" t="str">
        <f t="shared" si="38"/>
        <v>92256</v>
      </c>
      <c r="H1273" s="38">
        <f t="shared" si="39"/>
        <v>207.83</v>
      </c>
    </row>
    <row r="1274" ht="40.5" spans="1:8">
      <c r="A1274" s="36" t="s">
        <v>16606</v>
      </c>
      <c r="B1274" s="37" t="s">
        <v>16607</v>
      </c>
      <c r="C1274" s="36" t="s">
        <v>168</v>
      </c>
      <c r="D1274" s="36" t="s">
        <v>16608</v>
      </c>
      <c r="F1274" t="str">
        <f t="shared" si="38"/>
        <v>92257</v>
      </c>
      <c r="H1274" s="38">
        <f t="shared" si="39"/>
        <v>251.45</v>
      </c>
    </row>
    <row r="1275" ht="40.5" spans="1:8">
      <c r="A1275" s="36" t="s">
        <v>16609</v>
      </c>
      <c r="B1275" s="37" t="s">
        <v>16610</v>
      </c>
      <c r="C1275" s="36" t="s">
        <v>168</v>
      </c>
      <c r="D1275" s="36" t="s">
        <v>16611</v>
      </c>
      <c r="F1275" t="str">
        <f t="shared" si="38"/>
        <v>92258</v>
      </c>
      <c r="H1275" s="38">
        <f t="shared" si="39"/>
        <v>321.6</v>
      </c>
    </row>
    <row r="1276" ht="54" spans="1:8">
      <c r="A1276" s="36" t="s">
        <v>16612</v>
      </c>
      <c r="B1276" s="37" t="s">
        <v>16613</v>
      </c>
      <c r="C1276" s="36" t="s">
        <v>127</v>
      </c>
      <c r="D1276" s="36" t="s">
        <v>5498</v>
      </c>
      <c r="F1276" t="str">
        <f t="shared" si="38"/>
        <v>92568</v>
      </c>
      <c r="H1276" s="38">
        <f t="shared" si="39"/>
        <v>75.66</v>
      </c>
    </row>
    <row r="1277" ht="54" spans="1:8">
      <c r="A1277" s="36" t="s">
        <v>16614</v>
      </c>
      <c r="B1277" s="37" t="s">
        <v>16615</v>
      </c>
      <c r="C1277" s="36" t="s">
        <v>127</v>
      </c>
      <c r="D1277" s="36" t="s">
        <v>16616</v>
      </c>
      <c r="F1277" t="str">
        <f t="shared" si="38"/>
        <v>92569</v>
      </c>
      <c r="H1277" s="38">
        <f t="shared" si="39"/>
        <v>34.25</v>
      </c>
    </row>
    <row r="1278" ht="40.5" spans="1:8">
      <c r="A1278" s="36" t="s">
        <v>16617</v>
      </c>
      <c r="B1278" s="37" t="s">
        <v>16618</v>
      </c>
      <c r="C1278" s="36" t="s">
        <v>127</v>
      </c>
      <c r="D1278" s="36" t="s">
        <v>16619</v>
      </c>
      <c r="F1278" t="str">
        <f t="shared" si="38"/>
        <v>92570</v>
      </c>
      <c r="H1278" s="38">
        <f t="shared" si="39"/>
        <v>15.54</v>
      </c>
    </row>
    <row r="1279" ht="54" spans="1:8">
      <c r="A1279" s="36" t="s">
        <v>16620</v>
      </c>
      <c r="B1279" s="37" t="s">
        <v>16621</v>
      </c>
      <c r="C1279" s="36" t="s">
        <v>127</v>
      </c>
      <c r="D1279" s="36" t="s">
        <v>16622</v>
      </c>
      <c r="F1279" t="str">
        <f t="shared" si="38"/>
        <v>92571</v>
      </c>
      <c r="H1279" s="38">
        <f t="shared" si="39"/>
        <v>83.78</v>
      </c>
    </row>
    <row r="1280" ht="54" spans="1:8">
      <c r="A1280" s="36" t="s">
        <v>16623</v>
      </c>
      <c r="B1280" s="37" t="s">
        <v>16624</v>
      </c>
      <c r="C1280" s="36" t="s">
        <v>127</v>
      </c>
      <c r="D1280" s="36" t="s">
        <v>16625</v>
      </c>
      <c r="F1280" t="str">
        <f t="shared" si="38"/>
        <v>92572</v>
      </c>
      <c r="H1280" s="38">
        <f t="shared" si="39"/>
        <v>39.2</v>
      </c>
    </row>
    <row r="1281" ht="54" spans="1:8">
      <c r="A1281" s="36" t="s">
        <v>16626</v>
      </c>
      <c r="B1281" s="37" t="s">
        <v>16627</v>
      </c>
      <c r="C1281" s="36" t="s">
        <v>127</v>
      </c>
      <c r="D1281" s="36" t="s">
        <v>16628</v>
      </c>
      <c r="F1281" t="str">
        <f t="shared" si="38"/>
        <v>92573</v>
      </c>
      <c r="H1281" s="38">
        <f t="shared" si="39"/>
        <v>18.98</v>
      </c>
    </row>
    <row r="1282" ht="40.5" spans="1:8">
      <c r="A1282" s="36" t="s">
        <v>16629</v>
      </c>
      <c r="B1282" s="37" t="s">
        <v>16630</v>
      </c>
      <c r="C1282" s="36" t="s">
        <v>127</v>
      </c>
      <c r="D1282" s="36" t="s">
        <v>16631</v>
      </c>
      <c r="F1282" t="str">
        <f t="shared" si="38"/>
        <v>92574</v>
      </c>
      <c r="H1282" s="38">
        <f t="shared" si="39"/>
        <v>82.58</v>
      </c>
    </row>
    <row r="1283" ht="40.5" spans="1:8">
      <c r="A1283" s="36" t="s">
        <v>16632</v>
      </c>
      <c r="B1283" s="37" t="s">
        <v>16633</v>
      </c>
      <c r="C1283" s="36" t="s">
        <v>127</v>
      </c>
      <c r="D1283" s="36" t="s">
        <v>12063</v>
      </c>
      <c r="F1283" t="str">
        <f t="shared" si="38"/>
        <v>92575</v>
      </c>
      <c r="H1283" s="38">
        <f t="shared" si="39"/>
        <v>34.31</v>
      </c>
    </row>
    <row r="1284" ht="40.5" spans="1:8">
      <c r="A1284" s="36" t="s">
        <v>16634</v>
      </c>
      <c r="B1284" s="37" t="s">
        <v>16635</v>
      </c>
      <c r="C1284" s="36" t="s">
        <v>127</v>
      </c>
      <c r="D1284" s="36" t="s">
        <v>12960</v>
      </c>
      <c r="F1284" t="str">
        <f t="shared" si="38"/>
        <v>92576</v>
      </c>
      <c r="H1284" s="38">
        <f t="shared" si="39"/>
        <v>12.61</v>
      </c>
    </row>
    <row r="1285" ht="54" spans="1:8">
      <c r="A1285" s="36" t="s">
        <v>16636</v>
      </c>
      <c r="B1285" s="37" t="s">
        <v>16637</v>
      </c>
      <c r="C1285" s="36" t="s">
        <v>127</v>
      </c>
      <c r="D1285" s="36" t="s">
        <v>16638</v>
      </c>
      <c r="F1285" t="str">
        <f t="shared" ref="F1285:F1348" si="40">TRIM(A1285)</f>
        <v>92577</v>
      </c>
      <c r="H1285" s="38">
        <f t="shared" ref="H1285:H1348" si="41">ROUND(D1285*(1+$H$1),2)</f>
        <v>90.99</v>
      </c>
    </row>
    <row r="1286" ht="40.5" spans="1:8">
      <c r="A1286" s="36" t="s">
        <v>16639</v>
      </c>
      <c r="B1286" s="37" t="s">
        <v>16640</v>
      </c>
      <c r="C1286" s="36" t="s">
        <v>127</v>
      </c>
      <c r="D1286" s="36" t="s">
        <v>16641</v>
      </c>
      <c r="F1286" t="str">
        <f t="shared" si="40"/>
        <v>92578</v>
      </c>
      <c r="H1286" s="38">
        <f t="shared" si="41"/>
        <v>38.99</v>
      </c>
    </row>
    <row r="1287" ht="40.5" spans="1:8">
      <c r="A1287" s="36" t="s">
        <v>16642</v>
      </c>
      <c r="B1287" s="37" t="s">
        <v>16643</v>
      </c>
      <c r="C1287" s="36" t="s">
        <v>127</v>
      </c>
      <c r="D1287" s="36" t="s">
        <v>7166</v>
      </c>
      <c r="F1287" t="str">
        <f t="shared" si="40"/>
        <v>92579</v>
      </c>
      <c r="H1287" s="38">
        <f t="shared" si="41"/>
        <v>15.38</v>
      </c>
    </row>
    <row r="1288" ht="54" spans="1:8">
      <c r="A1288" s="36" t="s">
        <v>16644</v>
      </c>
      <c r="B1288" s="37" t="s">
        <v>16645</v>
      </c>
      <c r="C1288" s="36" t="s">
        <v>127</v>
      </c>
      <c r="D1288" s="36" t="s">
        <v>16646</v>
      </c>
      <c r="F1288" t="str">
        <f t="shared" si="40"/>
        <v>92580</v>
      </c>
      <c r="H1288" s="38">
        <f t="shared" si="41"/>
        <v>36.7</v>
      </c>
    </row>
    <row r="1289" ht="40.5" spans="1:8">
      <c r="A1289" s="36" t="s">
        <v>16647</v>
      </c>
      <c r="B1289" s="37" t="s">
        <v>16648</v>
      </c>
      <c r="C1289" s="36" t="s">
        <v>127</v>
      </c>
      <c r="D1289" s="36" t="s">
        <v>16485</v>
      </c>
      <c r="F1289" t="str">
        <f t="shared" si="40"/>
        <v>92581</v>
      </c>
      <c r="H1289" s="38">
        <f t="shared" si="41"/>
        <v>37.99</v>
      </c>
    </row>
    <row r="1290" ht="40.5" spans="1:8">
      <c r="A1290" s="36" t="s">
        <v>16649</v>
      </c>
      <c r="B1290" s="37" t="s">
        <v>16650</v>
      </c>
      <c r="C1290" s="36" t="s">
        <v>168</v>
      </c>
      <c r="D1290" s="36" t="s">
        <v>16651</v>
      </c>
      <c r="F1290" t="str">
        <f t="shared" si="40"/>
        <v>92582</v>
      </c>
      <c r="H1290" s="38">
        <f t="shared" si="41"/>
        <v>538.23</v>
      </c>
    </row>
    <row r="1291" ht="40.5" spans="1:8">
      <c r="A1291" s="36" t="s">
        <v>16652</v>
      </c>
      <c r="B1291" s="37" t="s">
        <v>16653</v>
      </c>
      <c r="C1291" s="36" t="s">
        <v>168</v>
      </c>
      <c r="D1291" s="36" t="s">
        <v>16654</v>
      </c>
      <c r="F1291" t="str">
        <f t="shared" si="40"/>
        <v>92584</v>
      </c>
      <c r="H1291" s="38">
        <f t="shared" si="41"/>
        <v>621.73</v>
      </c>
    </row>
    <row r="1292" ht="40.5" spans="1:8">
      <c r="A1292" s="36" t="s">
        <v>16655</v>
      </c>
      <c r="B1292" s="37" t="s">
        <v>16656</v>
      </c>
      <c r="C1292" s="36" t="s">
        <v>168</v>
      </c>
      <c r="D1292" s="36" t="s">
        <v>16657</v>
      </c>
      <c r="F1292" t="str">
        <f t="shared" si="40"/>
        <v>92586</v>
      </c>
      <c r="H1292" s="38">
        <f t="shared" si="41"/>
        <v>705.24</v>
      </c>
    </row>
    <row r="1293" ht="40.5" spans="1:8">
      <c r="A1293" s="36" t="s">
        <v>16658</v>
      </c>
      <c r="B1293" s="37" t="s">
        <v>16659</v>
      </c>
      <c r="C1293" s="36" t="s">
        <v>168</v>
      </c>
      <c r="D1293" s="36" t="s">
        <v>16660</v>
      </c>
      <c r="F1293" t="str">
        <f t="shared" si="40"/>
        <v>92588</v>
      </c>
      <c r="H1293" s="38">
        <f t="shared" si="41"/>
        <v>890.31</v>
      </c>
    </row>
    <row r="1294" ht="40.5" spans="1:8">
      <c r="A1294" s="36" t="s">
        <v>16661</v>
      </c>
      <c r="B1294" s="37" t="s">
        <v>16662</v>
      </c>
      <c r="C1294" s="36" t="s">
        <v>168</v>
      </c>
      <c r="D1294" s="36" t="s">
        <v>16663</v>
      </c>
      <c r="F1294" t="str">
        <f t="shared" si="40"/>
        <v>92590</v>
      </c>
      <c r="H1294" s="38">
        <f t="shared" si="41"/>
        <v>973.8</v>
      </c>
    </row>
    <row r="1295" ht="40.5" spans="1:8">
      <c r="A1295" s="36" t="s">
        <v>16664</v>
      </c>
      <c r="B1295" s="37" t="s">
        <v>16665</v>
      </c>
      <c r="C1295" s="36" t="s">
        <v>168</v>
      </c>
      <c r="D1295" s="36" t="s">
        <v>16666</v>
      </c>
      <c r="F1295" t="str">
        <f t="shared" si="40"/>
        <v>92592</v>
      </c>
      <c r="H1295" s="38">
        <f t="shared" si="41"/>
        <v>1100.91</v>
      </c>
    </row>
    <row r="1296" ht="54" spans="1:8">
      <c r="A1296" s="36" t="s">
        <v>16667</v>
      </c>
      <c r="B1296" s="37" t="s">
        <v>16668</v>
      </c>
      <c r="C1296" s="36" t="s">
        <v>1417</v>
      </c>
      <c r="D1296" s="36" t="s">
        <v>6201</v>
      </c>
      <c r="F1296" t="str">
        <f t="shared" si="40"/>
        <v>92593</v>
      </c>
      <c r="H1296" s="38">
        <f t="shared" si="41"/>
        <v>8.34</v>
      </c>
    </row>
    <row r="1297" ht="40.5" spans="1:8">
      <c r="A1297" s="36" t="s">
        <v>16669</v>
      </c>
      <c r="B1297" s="37" t="s">
        <v>16670</v>
      </c>
      <c r="C1297" s="36" t="s">
        <v>168</v>
      </c>
      <c r="D1297" s="36" t="s">
        <v>16671</v>
      </c>
      <c r="F1297" t="str">
        <f t="shared" si="40"/>
        <v>92594</v>
      </c>
      <c r="H1297" s="38">
        <f t="shared" si="41"/>
        <v>1257.94</v>
      </c>
    </row>
    <row r="1298" ht="40.5" spans="1:8">
      <c r="A1298" s="36" t="s">
        <v>16672</v>
      </c>
      <c r="B1298" s="37" t="s">
        <v>16673</v>
      </c>
      <c r="C1298" s="36" t="s">
        <v>168</v>
      </c>
      <c r="D1298" s="36" t="s">
        <v>16674</v>
      </c>
      <c r="F1298" t="str">
        <f t="shared" si="40"/>
        <v>92596</v>
      </c>
      <c r="H1298" s="38">
        <f t="shared" si="41"/>
        <v>1414.34</v>
      </c>
    </row>
    <row r="1299" ht="40.5" spans="1:8">
      <c r="A1299" s="36" t="s">
        <v>16675</v>
      </c>
      <c r="B1299" s="37" t="s">
        <v>16676</v>
      </c>
      <c r="C1299" s="36" t="s">
        <v>168</v>
      </c>
      <c r="D1299" s="36" t="s">
        <v>16677</v>
      </c>
      <c r="F1299" t="str">
        <f t="shared" si="40"/>
        <v>92598</v>
      </c>
      <c r="H1299" s="38">
        <f t="shared" si="41"/>
        <v>1497.84</v>
      </c>
    </row>
    <row r="1300" ht="40.5" spans="1:8">
      <c r="A1300" s="36" t="s">
        <v>16678</v>
      </c>
      <c r="B1300" s="37" t="s">
        <v>16679</v>
      </c>
      <c r="C1300" s="36" t="s">
        <v>168</v>
      </c>
      <c r="D1300" s="36" t="s">
        <v>16680</v>
      </c>
      <c r="F1300" t="str">
        <f t="shared" si="40"/>
        <v>92600</v>
      </c>
      <c r="H1300" s="38">
        <f t="shared" si="41"/>
        <v>1597.58</v>
      </c>
    </row>
    <row r="1301" ht="54" spans="1:8">
      <c r="A1301" s="36" t="s">
        <v>16681</v>
      </c>
      <c r="B1301" s="37" t="s">
        <v>16682</v>
      </c>
      <c r="C1301" s="36" t="s">
        <v>168</v>
      </c>
      <c r="D1301" s="36" t="s">
        <v>16651</v>
      </c>
      <c r="F1301" t="str">
        <f t="shared" si="40"/>
        <v>92602</v>
      </c>
      <c r="H1301" s="38">
        <f t="shared" si="41"/>
        <v>538.23</v>
      </c>
    </row>
    <row r="1302" ht="54" spans="1:8">
      <c r="A1302" s="36" t="s">
        <v>16683</v>
      </c>
      <c r="B1302" s="37" t="s">
        <v>16684</v>
      </c>
      <c r="C1302" s="36" t="s">
        <v>168</v>
      </c>
      <c r="D1302" s="36" t="s">
        <v>16685</v>
      </c>
      <c r="F1302" t="str">
        <f t="shared" si="40"/>
        <v>92604</v>
      </c>
      <c r="H1302" s="38">
        <f t="shared" si="41"/>
        <v>605.47</v>
      </c>
    </row>
    <row r="1303" ht="54" spans="1:8">
      <c r="A1303" s="36" t="s">
        <v>16686</v>
      </c>
      <c r="B1303" s="37" t="s">
        <v>16687</v>
      </c>
      <c r="C1303" s="36" t="s">
        <v>168</v>
      </c>
      <c r="D1303" s="36" t="s">
        <v>16688</v>
      </c>
      <c r="F1303" t="str">
        <f t="shared" si="40"/>
        <v>92606</v>
      </c>
      <c r="H1303" s="38">
        <f t="shared" si="41"/>
        <v>688.98</v>
      </c>
    </row>
    <row r="1304" ht="54" spans="1:8">
      <c r="A1304" s="36" t="s">
        <v>16689</v>
      </c>
      <c r="B1304" s="37" t="s">
        <v>16690</v>
      </c>
      <c r="C1304" s="36" t="s">
        <v>168</v>
      </c>
      <c r="D1304" s="36" t="s">
        <v>16691</v>
      </c>
      <c r="F1304" t="str">
        <f t="shared" si="40"/>
        <v>92608</v>
      </c>
      <c r="H1304" s="38">
        <f t="shared" si="41"/>
        <v>857.79</v>
      </c>
    </row>
    <row r="1305" ht="54" spans="1:8">
      <c r="A1305" s="36" t="s">
        <v>16692</v>
      </c>
      <c r="B1305" s="37" t="s">
        <v>16693</v>
      </c>
      <c r="C1305" s="36" t="s">
        <v>168</v>
      </c>
      <c r="D1305" s="36" t="s">
        <v>16694</v>
      </c>
      <c r="F1305" t="str">
        <f t="shared" si="40"/>
        <v>92610</v>
      </c>
      <c r="H1305" s="38">
        <f t="shared" si="41"/>
        <v>941.3</v>
      </c>
    </row>
    <row r="1306" ht="54" spans="1:8">
      <c r="A1306" s="36" t="s">
        <v>16695</v>
      </c>
      <c r="B1306" s="37" t="s">
        <v>16696</v>
      </c>
      <c r="C1306" s="36" t="s">
        <v>168</v>
      </c>
      <c r="D1306" s="36" t="s">
        <v>16697</v>
      </c>
      <c r="F1306" t="str">
        <f t="shared" si="40"/>
        <v>92612</v>
      </c>
      <c r="H1306" s="38">
        <f t="shared" si="41"/>
        <v>1068.41</v>
      </c>
    </row>
    <row r="1307" ht="54" spans="1:8">
      <c r="A1307" s="36" t="s">
        <v>16698</v>
      </c>
      <c r="B1307" s="37" t="s">
        <v>16699</v>
      </c>
      <c r="C1307" s="36" t="s">
        <v>168</v>
      </c>
      <c r="D1307" s="36" t="s">
        <v>16700</v>
      </c>
      <c r="F1307" t="str">
        <f t="shared" si="40"/>
        <v>92614</v>
      </c>
      <c r="H1307" s="38">
        <f t="shared" si="41"/>
        <v>1192.92</v>
      </c>
    </row>
    <row r="1308" ht="54" spans="1:8">
      <c r="A1308" s="36" t="s">
        <v>16701</v>
      </c>
      <c r="B1308" s="37" t="s">
        <v>16702</v>
      </c>
      <c r="C1308" s="36" t="s">
        <v>168</v>
      </c>
      <c r="D1308" s="36" t="s">
        <v>16703</v>
      </c>
      <c r="F1308" t="str">
        <f t="shared" si="40"/>
        <v>92616</v>
      </c>
      <c r="H1308" s="38">
        <f t="shared" si="41"/>
        <v>1365.58</v>
      </c>
    </row>
    <row r="1309" ht="54" spans="1:8">
      <c r="A1309" s="36" t="s">
        <v>16704</v>
      </c>
      <c r="B1309" s="37" t="s">
        <v>16705</v>
      </c>
      <c r="C1309" s="36" t="s">
        <v>168</v>
      </c>
      <c r="D1309" s="36" t="s">
        <v>16706</v>
      </c>
      <c r="F1309" t="str">
        <f t="shared" si="40"/>
        <v>92618</v>
      </c>
      <c r="H1309" s="38">
        <f t="shared" si="41"/>
        <v>1449.08</v>
      </c>
    </row>
    <row r="1310" ht="54" spans="1:8">
      <c r="A1310" s="36" t="s">
        <v>16707</v>
      </c>
      <c r="B1310" s="37" t="s">
        <v>16708</v>
      </c>
      <c r="C1310" s="36" t="s">
        <v>168</v>
      </c>
      <c r="D1310" s="36" t="s">
        <v>16709</v>
      </c>
      <c r="F1310" t="str">
        <f t="shared" si="40"/>
        <v>92620</v>
      </c>
      <c r="H1310" s="38">
        <f t="shared" si="41"/>
        <v>1532.56</v>
      </c>
    </row>
    <row r="1311" ht="40.5" spans="1:8">
      <c r="A1311" s="36" t="s">
        <v>16710</v>
      </c>
      <c r="B1311" s="37" t="s">
        <v>16711</v>
      </c>
      <c r="C1311" s="36" t="s">
        <v>127</v>
      </c>
      <c r="D1311" s="36" t="s">
        <v>16712</v>
      </c>
      <c r="F1311" t="str">
        <f t="shared" si="40"/>
        <v>94444</v>
      </c>
      <c r="H1311" s="38">
        <f t="shared" si="41"/>
        <v>829.14</v>
      </c>
    </row>
    <row r="1312" spans="1:8">
      <c r="A1312" s="36" t="s">
        <v>16713</v>
      </c>
      <c r="B1312" s="37" t="s">
        <v>16714</v>
      </c>
      <c r="C1312" s="36" t="s">
        <v>1388</v>
      </c>
      <c r="D1312" s="36" t="s">
        <v>16715</v>
      </c>
      <c r="F1312" t="str">
        <f t="shared" si="40"/>
        <v>73891/1</v>
      </c>
      <c r="H1312" s="38">
        <f t="shared" si="41"/>
        <v>6.49</v>
      </c>
    </row>
    <row r="1313" ht="27" spans="1:8">
      <c r="A1313" s="36" t="s">
        <v>16716</v>
      </c>
      <c r="B1313" s="37" t="s">
        <v>16717</v>
      </c>
      <c r="C1313" s="36" t="s">
        <v>136</v>
      </c>
      <c r="D1313" s="36" t="s">
        <v>16718</v>
      </c>
      <c r="F1313" t="str">
        <f t="shared" si="40"/>
        <v>73882/1</v>
      </c>
      <c r="H1313" s="38">
        <f t="shared" si="41"/>
        <v>32.4</v>
      </c>
    </row>
    <row r="1314" ht="27" spans="1:8">
      <c r="A1314" s="36" t="s">
        <v>16719</v>
      </c>
      <c r="B1314" s="37" t="s">
        <v>16720</v>
      </c>
      <c r="C1314" s="36" t="s">
        <v>136</v>
      </c>
      <c r="D1314" s="36" t="s">
        <v>16721</v>
      </c>
      <c r="F1314" t="str">
        <f t="shared" si="40"/>
        <v>73882/5</v>
      </c>
      <c r="H1314" s="38">
        <f t="shared" si="41"/>
        <v>90.82</v>
      </c>
    </row>
    <row r="1315" ht="27" spans="1:8">
      <c r="A1315" s="36" t="s">
        <v>16722</v>
      </c>
      <c r="B1315" s="37" t="s">
        <v>16723</v>
      </c>
      <c r="C1315" s="36" t="s">
        <v>136</v>
      </c>
      <c r="D1315" s="36" t="s">
        <v>10685</v>
      </c>
      <c r="F1315" t="str">
        <f t="shared" si="40"/>
        <v>73816/1</v>
      </c>
      <c r="H1315" s="38">
        <f t="shared" si="41"/>
        <v>32.31</v>
      </c>
    </row>
    <row r="1316" ht="27" spans="1:8">
      <c r="A1316" s="36" t="s">
        <v>16724</v>
      </c>
      <c r="B1316" s="37" t="s">
        <v>16725</v>
      </c>
      <c r="C1316" s="36" t="s">
        <v>136</v>
      </c>
      <c r="D1316" s="36" t="s">
        <v>11957</v>
      </c>
      <c r="F1316" t="str">
        <f t="shared" si="40"/>
        <v>73816/2</v>
      </c>
      <c r="H1316" s="38">
        <f t="shared" si="41"/>
        <v>28.67</v>
      </c>
    </row>
    <row r="1317" spans="1:8">
      <c r="A1317" s="36" t="s">
        <v>16726</v>
      </c>
      <c r="B1317" s="37" t="s">
        <v>16727</v>
      </c>
      <c r="C1317" s="36" t="s">
        <v>127</v>
      </c>
      <c r="D1317" s="36" t="s">
        <v>16728</v>
      </c>
      <c r="F1317" t="str">
        <f t="shared" si="40"/>
        <v>73881/1</v>
      </c>
      <c r="H1317" s="38">
        <f t="shared" si="41"/>
        <v>7.35</v>
      </c>
    </row>
    <row r="1318" spans="1:8">
      <c r="A1318" s="36" t="s">
        <v>16729</v>
      </c>
      <c r="B1318" s="37" t="s">
        <v>16730</v>
      </c>
      <c r="C1318" s="36" t="s">
        <v>127</v>
      </c>
      <c r="D1318" s="36" t="s">
        <v>16731</v>
      </c>
      <c r="F1318" t="str">
        <f t="shared" si="40"/>
        <v>73881/3</v>
      </c>
      <c r="H1318" s="38">
        <f t="shared" si="41"/>
        <v>14.42</v>
      </c>
    </row>
    <row r="1319" spans="1:8">
      <c r="A1319" s="36" t="s">
        <v>16732</v>
      </c>
      <c r="B1319" s="37" t="s">
        <v>16733</v>
      </c>
      <c r="C1319" s="36" t="s">
        <v>146</v>
      </c>
      <c r="D1319" s="36" t="s">
        <v>16734</v>
      </c>
      <c r="F1319" t="str">
        <f t="shared" si="40"/>
        <v>73883/1</v>
      </c>
      <c r="H1319" s="38">
        <f t="shared" si="41"/>
        <v>67.84</v>
      </c>
    </row>
    <row r="1320" spans="1:8">
      <c r="A1320" s="36" t="s">
        <v>16735</v>
      </c>
      <c r="B1320" s="37" t="s">
        <v>16736</v>
      </c>
      <c r="C1320" s="36" t="s">
        <v>146</v>
      </c>
      <c r="D1320" s="36" t="s">
        <v>16737</v>
      </c>
      <c r="F1320" t="str">
        <f t="shared" si="40"/>
        <v>73883/2</v>
      </c>
      <c r="H1320" s="38">
        <f t="shared" si="41"/>
        <v>119.89</v>
      </c>
    </row>
    <row r="1321" spans="1:8">
      <c r="A1321" s="36" t="s">
        <v>16738</v>
      </c>
      <c r="B1321" s="37" t="s">
        <v>16739</v>
      </c>
      <c r="C1321" s="36" t="s">
        <v>146</v>
      </c>
      <c r="D1321" s="36" t="s">
        <v>16740</v>
      </c>
      <c r="F1321" t="str">
        <f t="shared" si="40"/>
        <v>73883/3</v>
      </c>
      <c r="H1321" s="38">
        <f t="shared" si="41"/>
        <v>74.15</v>
      </c>
    </row>
    <row r="1322" spans="1:8">
      <c r="A1322" s="36" t="s">
        <v>16741</v>
      </c>
      <c r="B1322" s="37" t="s">
        <v>16742</v>
      </c>
      <c r="C1322" s="36" t="s">
        <v>146</v>
      </c>
      <c r="D1322" s="36" t="s">
        <v>6096</v>
      </c>
      <c r="F1322" t="str">
        <f t="shared" si="40"/>
        <v>73902/1</v>
      </c>
      <c r="H1322" s="38">
        <f t="shared" si="41"/>
        <v>124.75</v>
      </c>
    </row>
    <row r="1323" ht="27" spans="1:8">
      <c r="A1323" s="36" t="s">
        <v>16743</v>
      </c>
      <c r="B1323" s="37" t="s">
        <v>16744</v>
      </c>
      <c r="C1323" s="36" t="s">
        <v>127</v>
      </c>
      <c r="D1323" s="36" t="s">
        <v>16745</v>
      </c>
      <c r="F1323" t="str">
        <f t="shared" si="40"/>
        <v>73968/1</v>
      </c>
      <c r="H1323" s="38">
        <f t="shared" si="41"/>
        <v>57.05</v>
      </c>
    </row>
    <row r="1324" ht="27" spans="1:8">
      <c r="A1324" s="36" t="s">
        <v>16746</v>
      </c>
      <c r="B1324" s="37" t="s">
        <v>16747</v>
      </c>
      <c r="C1324" s="36" t="s">
        <v>136</v>
      </c>
      <c r="D1324" s="36" t="s">
        <v>16748</v>
      </c>
      <c r="F1324" t="str">
        <f t="shared" si="40"/>
        <v>73969/1</v>
      </c>
      <c r="H1324" s="38">
        <f t="shared" si="41"/>
        <v>80.34</v>
      </c>
    </row>
    <row r="1325" ht="27" spans="1:8">
      <c r="A1325" s="36" t="s">
        <v>16749</v>
      </c>
      <c r="B1325" s="37" t="s">
        <v>16750</v>
      </c>
      <c r="C1325" s="36" t="s">
        <v>136</v>
      </c>
      <c r="D1325" s="36" t="s">
        <v>10594</v>
      </c>
      <c r="F1325" t="str">
        <f t="shared" si="40"/>
        <v>74017/1</v>
      </c>
      <c r="H1325" s="38">
        <f t="shared" si="41"/>
        <v>55.12</v>
      </c>
    </row>
    <row r="1326" ht="27" spans="1:8">
      <c r="A1326" s="36" t="s">
        <v>16751</v>
      </c>
      <c r="B1326" s="37" t="s">
        <v>16752</v>
      </c>
      <c r="C1326" s="36" t="s">
        <v>136</v>
      </c>
      <c r="D1326" s="36" t="s">
        <v>16753</v>
      </c>
      <c r="F1326" t="str">
        <f t="shared" si="40"/>
        <v>74017/2</v>
      </c>
      <c r="H1326" s="38">
        <f t="shared" si="41"/>
        <v>75.53</v>
      </c>
    </row>
    <row r="1327" ht="27" spans="1:8">
      <c r="A1327" s="36" t="s">
        <v>16754</v>
      </c>
      <c r="B1327" s="37" t="s">
        <v>16755</v>
      </c>
      <c r="C1327" s="36" t="s">
        <v>136</v>
      </c>
      <c r="D1327" s="36" t="s">
        <v>16756</v>
      </c>
      <c r="F1327" t="str">
        <f t="shared" si="40"/>
        <v>75029/1</v>
      </c>
      <c r="H1327" s="38">
        <f t="shared" si="41"/>
        <v>50.22</v>
      </c>
    </row>
    <row r="1328" ht="27" spans="1:8">
      <c r="A1328" s="36" t="s">
        <v>16757</v>
      </c>
      <c r="B1328" s="37" t="s">
        <v>16758</v>
      </c>
      <c r="C1328" s="36" t="s">
        <v>136</v>
      </c>
      <c r="D1328" s="36" t="s">
        <v>16759</v>
      </c>
      <c r="F1328" t="str">
        <f t="shared" si="40"/>
        <v>83651</v>
      </c>
      <c r="H1328" s="38">
        <f t="shared" si="41"/>
        <v>37.03</v>
      </c>
    </row>
    <row r="1329" ht="40.5" spans="1:8">
      <c r="A1329" s="36" t="s">
        <v>16760</v>
      </c>
      <c r="B1329" s="37" t="s">
        <v>16761</v>
      </c>
      <c r="C1329" s="36" t="s">
        <v>127</v>
      </c>
      <c r="D1329" s="36" t="s">
        <v>16762</v>
      </c>
      <c r="F1329" t="str">
        <f t="shared" si="40"/>
        <v>83656</v>
      </c>
      <c r="H1329" s="38">
        <f t="shared" si="41"/>
        <v>46.71</v>
      </c>
    </row>
    <row r="1330" ht="54" spans="1:8">
      <c r="A1330" s="36" t="s">
        <v>16763</v>
      </c>
      <c r="B1330" s="37" t="s">
        <v>16764</v>
      </c>
      <c r="C1330" s="36" t="s">
        <v>136</v>
      </c>
      <c r="D1330" s="36" t="s">
        <v>16765</v>
      </c>
      <c r="F1330" t="str">
        <f t="shared" si="40"/>
        <v>83658</v>
      </c>
      <c r="H1330" s="38">
        <f t="shared" si="41"/>
        <v>179.41</v>
      </c>
    </row>
    <row r="1331" ht="27" spans="1:8">
      <c r="A1331" s="36" t="s">
        <v>16766</v>
      </c>
      <c r="B1331" s="37" t="s">
        <v>16767</v>
      </c>
      <c r="C1331" s="36" t="s">
        <v>136</v>
      </c>
      <c r="D1331" s="36" t="s">
        <v>16768</v>
      </c>
      <c r="F1331" t="str">
        <f t="shared" si="40"/>
        <v>83661</v>
      </c>
      <c r="H1331" s="38">
        <f t="shared" si="41"/>
        <v>110.2</v>
      </c>
    </row>
    <row r="1332" spans="1:8">
      <c r="A1332" s="36" t="s">
        <v>16769</v>
      </c>
      <c r="B1332" s="37" t="s">
        <v>16770</v>
      </c>
      <c r="C1332" s="36" t="s">
        <v>146</v>
      </c>
      <c r="D1332" s="36" t="s">
        <v>16771</v>
      </c>
      <c r="F1332" t="str">
        <f t="shared" si="40"/>
        <v>83662</v>
      </c>
      <c r="H1332" s="38">
        <f t="shared" si="41"/>
        <v>112.51</v>
      </c>
    </row>
    <row r="1333" ht="40.5" spans="1:8">
      <c r="A1333" s="36" t="s">
        <v>16772</v>
      </c>
      <c r="B1333" s="37" t="s">
        <v>16773</v>
      </c>
      <c r="C1333" s="36" t="s">
        <v>136</v>
      </c>
      <c r="D1333" s="36" t="s">
        <v>16774</v>
      </c>
      <c r="F1333" t="str">
        <f t="shared" si="40"/>
        <v>83664</v>
      </c>
      <c r="H1333" s="38">
        <f t="shared" si="41"/>
        <v>69.33</v>
      </c>
    </row>
    <row r="1334" spans="1:8">
      <c r="A1334" s="36" t="s">
        <v>16775</v>
      </c>
      <c r="B1334" s="37" t="s">
        <v>16776</v>
      </c>
      <c r="C1334" s="36" t="s">
        <v>127</v>
      </c>
      <c r="D1334" s="36" t="s">
        <v>7671</v>
      </c>
      <c r="F1334" t="str">
        <f t="shared" si="40"/>
        <v>83665</v>
      </c>
      <c r="H1334" s="38">
        <f t="shared" si="41"/>
        <v>9.5</v>
      </c>
    </row>
    <row r="1335" spans="1:8">
      <c r="A1335" s="36" t="s">
        <v>16777</v>
      </c>
      <c r="B1335" s="37" t="s">
        <v>16778</v>
      </c>
      <c r="C1335" s="36" t="s">
        <v>146</v>
      </c>
      <c r="D1335" s="36" t="s">
        <v>16622</v>
      </c>
      <c r="F1335" t="str">
        <f t="shared" si="40"/>
        <v>83667</v>
      </c>
      <c r="H1335" s="38">
        <f t="shared" si="41"/>
        <v>83.78</v>
      </c>
    </row>
    <row r="1336" spans="1:8">
      <c r="A1336" s="36" t="s">
        <v>16779</v>
      </c>
      <c r="B1336" s="37" t="s">
        <v>16780</v>
      </c>
      <c r="C1336" s="36" t="s">
        <v>146</v>
      </c>
      <c r="D1336" s="36" t="s">
        <v>16781</v>
      </c>
      <c r="F1336" t="str">
        <f t="shared" si="40"/>
        <v>83668</v>
      </c>
      <c r="H1336" s="38">
        <f t="shared" si="41"/>
        <v>123.89</v>
      </c>
    </row>
    <row r="1337" spans="1:8">
      <c r="A1337" s="36" t="s">
        <v>16782</v>
      </c>
      <c r="B1337" s="37" t="s">
        <v>16783</v>
      </c>
      <c r="C1337" s="36" t="s">
        <v>127</v>
      </c>
      <c r="D1337" s="36" t="s">
        <v>11976</v>
      </c>
      <c r="F1337" t="str">
        <f t="shared" si="40"/>
        <v>83669</v>
      </c>
      <c r="H1337" s="38">
        <f t="shared" si="41"/>
        <v>11.31</v>
      </c>
    </row>
    <row r="1338" ht="27" spans="1:8">
      <c r="A1338" s="36" t="s">
        <v>16784</v>
      </c>
      <c r="B1338" s="37" t="s">
        <v>16785</v>
      </c>
      <c r="C1338" s="36" t="s">
        <v>136</v>
      </c>
      <c r="D1338" s="36" t="s">
        <v>16786</v>
      </c>
      <c r="F1338" t="str">
        <f t="shared" si="40"/>
        <v>83670</v>
      </c>
      <c r="H1338" s="38">
        <f t="shared" si="41"/>
        <v>54</v>
      </c>
    </row>
    <row r="1339" ht="27" spans="1:8">
      <c r="A1339" s="36" t="s">
        <v>16787</v>
      </c>
      <c r="B1339" s="37" t="s">
        <v>16788</v>
      </c>
      <c r="C1339" s="36" t="s">
        <v>136</v>
      </c>
      <c r="D1339" s="36" t="s">
        <v>16789</v>
      </c>
      <c r="F1339" t="str">
        <f t="shared" si="40"/>
        <v>83671</v>
      </c>
      <c r="H1339" s="38">
        <f t="shared" si="41"/>
        <v>58.12</v>
      </c>
    </row>
    <row r="1340" ht="40.5" spans="1:8">
      <c r="A1340" s="36" t="s">
        <v>16790</v>
      </c>
      <c r="B1340" s="37" t="s">
        <v>16791</v>
      </c>
      <c r="C1340" s="36" t="s">
        <v>136</v>
      </c>
      <c r="D1340" s="36" t="s">
        <v>16792</v>
      </c>
      <c r="F1340" t="str">
        <f t="shared" si="40"/>
        <v>83675</v>
      </c>
      <c r="H1340" s="38">
        <f t="shared" si="41"/>
        <v>99.86</v>
      </c>
    </row>
    <row r="1341" ht="40.5" spans="1:8">
      <c r="A1341" s="36" t="s">
        <v>176</v>
      </c>
      <c r="B1341" s="37" t="s">
        <v>177</v>
      </c>
      <c r="C1341" s="36" t="s">
        <v>136</v>
      </c>
      <c r="D1341" s="36" t="s">
        <v>16793</v>
      </c>
      <c r="F1341" t="str">
        <f t="shared" si="40"/>
        <v>83676</v>
      </c>
      <c r="H1341" s="38">
        <f t="shared" si="41"/>
        <v>122.95</v>
      </c>
    </row>
    <row r="1342" ht="40.5" spans="1:8">
      <c r="A1342" s="36" t="s">
        <v>16794</v>
      </c>
      <c r="B1342" s="37" t="s">
        <v>16795</v>
      </c>
      <c r="C1342" s="36" t="s">
        <v>136</v>
      </c>
      <c r="D1342" s="36" t="s">
        <v>16796</v>
      </c>
      <c r="F1342" t="str">
        <f t="shared" si="40"/>
        <v>83677</v>
      </c>
      <c r="H1342" s="38">
        <f t="shared" si="41"/>
        <v>154.18</v>
      </c>
    </row>
    <row r="1343" ht="40.5" spans="1:8">
      <c r="A1343" s="36" t="s">
        <v>16797</v>
      </c>
      <c r="B1343" s="37" t="s">
        <v>16798</v>
      </c>
      <c r="C1343" s="36" t="s">
        <v>136</v>
      </c>
      <c r="D1343" s="36" t="s">
        <v>16799</v>
      </c>
      <c r="F1343" t="str">
        <f t="shared" si="40"/>
        <v>83678</v>
      </c>
      <c r="H1343" s="38">
        <f t="shared" si="41"/>
        <v>198.64</v>
      </c>
    </row>
    <row r="1344" ht="27" spans="1:8">
      <c r="A1344" s="36" t="s">
        <v>16800</v>
      </c>
      <c r="B1344" s="37" t="s">
        <v>16801</v>
      </c>
      <c r="C1344" s="36" t="s">
        <v>136</v>
      </c>
      <c r="D1344" s="36" t="s">
        <v>5222</v>
      </c>
      <c r="F1344" t="str">
        <f t="shared" si="40"/>
        <v>83679</v>
      </c>
      <c r="H1344" s="38">
        <f t="shared" si="41"/>
        <v>17.26</v>
      </c>
    </row>
    <row r="1345" ht="27" spans="1:8">
      <c r="A1345" s="36" t="s">
        <v>16802</v>
      </c>
      <c r="B1345" s="37" t="s">
        <v>16803</v>
      </c>
      <c r="C1345" s="36" t="s">
        <v>136</v>
      </c>
      <c r="D1345" s="36" t="s">
        <v>10167</v>
      </c>
      <c r="F1345" t="str">
        <f t="shared" si="40"/>
        <v>83680</v>
      </c>
      <c r="H1345" s="38">
        <f t="shared" si="41"/>
        <v>20.38</v>
      </c>
    </row>
    <row r="1346" ht="27" spans="1:8">
      <c r="A1346" s="36" t="s">
        <v>16804</v>
      </c>
      <c r="B1346" s="37" t="s">
        <v>16805</v>
      </c>
      <c r="C1346" s="36" t="s">
        <v>136</v>
      </c>
      <c r="D1346" s="36" t="s">
        <v>8234</v>
      </c>
      <c r="F1346" t="str">
        <f t="shared" si="40"/>
        <v>83681</v>
      </c>
      <c r="H1346" s="38">
        <f t="shared" si="41"/>
        <v>22.1</v>
      </c>
    </row>
    <row r="1347" ht="27" spans="1:8">
      <c r="A1347" s="36" t="s">
        <v>16806</v>
      </c>
      <c r="B1347" s="37" t="s">
        <v>16807</v>
      </c>
      <c r="C1347" s="36" t="s">
        <v>146</v>
      </c>
      <c r="D1347" s="36" t="s">
        <v>6096</v>
      </c>
      <c r="F1347" t="str">
        <f t="shared" si="40"/>
        <v>83682</v>
      </c>
      <c r="H1347" s="38">
        <f t="shared" si="41"/>
        <v>124.75</v>
      </c>
    </row>
    <row r="1348" spans="1:8">
      <c r="A1348" s="36" t="s">
        <v>16808</v>
      </c>
      <c r="B1348" s="37" t="s">
        <v>16809</v>
      </c>
      <c r="C1348" s="36" t="s">
        <v>146</v>
      </c>
      <c r="D1348" s="36" t="s">
        <v>16810</v>
      </c>
      <c r="F1348" t="str">
        <f t="shared" si="40"/>
        <v>83683</v>
      </c>
      <c r="H1348" s="38">
        <f t="shared" si="41"/>
        <v>136.29</v>
      </c>
    </row>
    <row r="1349" spans="1:8">
      <c r="A1349" s="36" t="s">
        <v>16811</v>
      </c>
      <c r="B1349" s="37" t="s">
        <v>16812</v>
      </c>
      <c r="C1349" s="36" t="s">
        <v>127</v>
      </c>
      <c r="D1349" s="36" t="s">
        <v>16813</v>
      </c>
      <c r="F1349" t="str">
        <f t="shared" ref="F1349:F1412" si="42">TRIM(A1349)</f>
        <v>83729</v>
      </c>
      <c r="H1349" s="38">
        <f t="shared" ref="H1349:H1412" si="43">ROUND(D1349*(1+$H$1),2)</f>
        <v>22.23</v>
      </c>
    </row>
    <row r="1350" spans="1:8">
      <c r="A1350" s="36" t="s">
        <v>16814</v>
      </c>
      <c r="B1350" s="37" t="s">
        <v>16815</v>
      </c>
      <c r="C1350" s="36" t="s">
        <v>127</v>
      </c>
      <c r="D1350" s="36" t="s">
        <v>16816</v>
      </c>
      <c r="F1350" t="str">
        <f t="shared" si="42"/>
        <v>83739</v>
      </c>
      <c r="H1350" s="38">
        <f t="shared" si="43"/>
        <v>7.72</v>
      </c>
    </row>
    <row r="1351" spans="1:8">
      <c r="A1351" s="36" t="s">
        <v>16817</v>
      </c>
      <c r="B1351" s="37" t="s">
        <v>16818</v>
      </c>
      <c r="C1351" s="36" t="s">
        <v>146</v>
      </c>
      <c r="D1351" s="36" t="s">
        <v>16819</v>
      </c>
      <c r="F1351" t="str">
        <f t="shared" si="42"/>
        <v>6454</v>
      </c>
      <c r="H1351" s="38">
        <f t="shared" si="43"/>
        <v>188.5</v>
      </c>
    </row>
    <row r="1352" ht="27" spans="1:8">
      <c r="A1352" s="36" t="s">
        <v>16820</v>
      </c>
      <c r="B1352" s="37" t="s">
        <v>16821</v>
      </c>
      <c r="C1352" s="36" t="s">
        <v>146</v>
      </c>
      <c r="D1352" s="36" t="s">
        <v>6496</v>
      </c>
      <c r="F1352" t="str">
        <f t="shared" si="42"/>
        <v>73611</v>
      </c>
      <c r="H1352" s="38">
        <f t="shared" si="43"/>
        <v>404.78</v>
      </c>
    </row>
    <row r="1353" spans="1:8">
      <c r="A1353" s="36" t="s">
        <v>16822</v>
      </c>
      <c r="B1353" s="37" t="s">
        <v>16823</v>
      </c>
      <c r="C1353" s="36" t="s">
        <v>146</v>
      </c>
      <c r="D1353" s="36" t="s">
        <v>16824</v>
      </c>
      <c r="F1353" t="str">
        <f t="shared" si="42"/>
        <v>73697</v>
      </c>
      <c r="H1353" s="38">
        <f t="shared" si="43"/>
        <v>189.93</v>
      </c>
    </row>
    <row r="1354" spans="1:8">
      <c r="A1354" s="36" t="s">
        <v>16825</v>
      </c>
      <c r="B1354" s="37" t="s">
        <v>16826</v>
      </c>
      <c r="C1354" s="36" t="s">
        <v>146</v>
      </c>
      <c r="D1354" s="36" t="s">
        <v>16827</v>
      </c>
      <c r="F1354" t="str">
        <f t="shared" si="42"/>
        <v>73698</v>
      </c>
      <c r="H1354" s="38">
        <f t="shared" si="43"/>
        <v>251.57</v>
      </c>
    </row>
    <row r="1355" spans="1:8">
      <c r="A1355" s="36" t="s">
        <v>16828</v>
      </c>
      <c r="B1355" s="37" t="s">
        <v>16829</v>
      </c>
      <c r="C1355" s="36" t="s">
        <v>127</v>
      </c>
      <c r="D1355" s="36" t="s">
        <v>16830</v>
      </c>
      <c r="F1355" t="str">
        <f t="shared" si="42"/>
        <v>73890/1</v>
      </c>
      <c r="H1355" s="38">
        <f t="shared" si="43"/>
        <v>167.88</v>
      </c>
    </row>
    <row r="1356" spans="1:8">
      <c r="A1356" s="36" t="s">
        <v>16831</v>
      </c>
      <c r="B1356" s="37" t="s">
        <v>16832</v>
      </c>
      <c r="C1356" s="36" t="s">
        <v>127</v>
      </c>
      <c r="D1356" s="36" t="s">
        <v>16833</v>
      </c>
      <c r="F1356" t="str">
        <f t="shared" si="42"/>
        <v>73890/2</v>
      </c>
      <c r="H1356" s="38">
        <f t="shared" si="43"/>
        <v>425.07</v>
      </c>
    </row>
    <row r="1357" ht="54" spans="1:8">
      <c r="A1357" s="36" t="s">
        <v>16834</v>
      </c>
      <c r="B1357" s="37" t="s">
        <v>16835</v>
      </c>
      <c r="C1357" s="36" t="s">
        <v>146</v>
      </c>
      <c r="D1357" s="36" t="s">
        <v>16836</v>
      </c>
      <c r="F1357" t="str">
        <f t="shared" si="42"/>
        <v>92743</v>
      </c>
      <c r="H1357" s="38">
        <f t="shared" si="43"/>
        <v>549.79</v>
      </c>
    </row>
    <row r="1358" ht="54" spans="1:8">
      <c r="A1358" s="36" t="s">
        <v>16837</v>
      </c>
      <c r="B1358" s="37" t="s">
        <v>16838</v>
      </c>
      <c r="C1358" s="36" t="s">
        <v>146</v>
      </c>
      <c r="D1358" s="36" t="s">
        <v>16839</v>
      </c>
      <c r="F1358" t="str">
        <f t="shared" si="42"/>
        <v>92744</v>
      </c>
      <c r="H1358" s="38">
        <f t="shared" si="43"/>
        <v>520.5</v>
      </c>
    </row>
    <row r="1359" ht="54" spans="1:8">
      <c r="A1359" s="36" t="s">
        <v>16840</v>
      </c>
      <c r="B1359" s="37" t="s">
        <v>16841</v>
      </c>
      <c r="C1359" s="36" t="s">
        <v>146</v>
      </c>
      <c r="D1359" s="36" t="s">
        <v>16842</v>
      </c>
      <c r="F1359" t="str">
        <f t="shared" si="42"/>
        <v>92745</v>
      </c>
      <c r="H1359" s="38">
        <f t="shared" si="43"/>
        <v>678.92</v>
      </c>
    </row>
    <row r="1360" ht="54" spans="1:8">
      <c r="A1360" s="36" t="s">
        <v>16843</v>
      </c>
      <c r="B1360" s="37" t="s">
        <v>16844</v>
      </c>
      <c r="C1360" s="36" t="s">
        <v>146</v>
      </c>
      <c r="D1360" s="36" t="s">
        <v>16845</v>
      </c>
      <c r="F1360" t="str">
        <f t="shared" si="42"/>
        <v>92746</v>
      </c>
      <c r="H1360" s="38">
        <f t="shared" si="43"/>
        <v>616.73</v>
      </c>
    </row>
    <row r="1361" ht="54" spans="1:8">
      <c r="A1361" s="36" t="s">
        <v>16846</v>
      </c>
      <c r="B1361" s="37" t="s">
        <v>16847</v>
      </c>
      <c r="C1361" s="36" t="s">
        <v>146</v>
      </c>
      <c r="D1361" s="36" t="s">
        <v>16848</v>
      </c>
      <c r="F1361" t="str">
        <f t="shared" si="42"/>
        <v>92747</v>
      </c>
      <c r="H1361" s="38">
        <f t="shared" si="43"/>
        <v>751.98</v>
      </c>
    </row>
    <row r="1362" ht="54" spans="1:8">
      <c r="A1362" s="36" t="s">
        <v>16849</v>
      </c>
      <c r="B1362" s="37" t="s">
        <v>16850</v>
      </c>
      <c r="C1362" s="36" t="s">
        <v>146</v>
      </c>
      <c r="D1362" s="36" t="s">
        <v>16851</v>
      </c>
      <c r="F1362" t="str">
        <f t="shared" si="42"/>
        <v>92748</v>
      </c>
      <c r="H1362" s="38">
        <f t="shared" si="43"/>
        <v>671.44</v>
      </c>
    </row>
    <row r="1363" ht="40.5" spans="1:8">
      <c r="A1363" s="36" t="s">
        <v>16852</v>
      </c>
      <c r="B1363" s="37" t="s">
        <v>16853</v>
      </c>
      <c r="C1363" s="36" t="s">
        <v>146</v>
      </c>
      <c r="D1363" s="36" t="s">
        <v>16854</v>
      </c>
      <c r="F1363" t="str">
        <f t="shared" si="42"/>
        <v>92749</v>
      </c>
      <c r="H1363" s="38">
        <f t="shared" si="43"/>
        <v>780.5</v>
      </c>
    </row>
    <row r="1364" ht="54" spans="1:8">
      <c r="A1364" s="36" t="s">
        <v>16855</v>
      </c>
      <c r="B1364" s="37" t="s">
        <v>16856</v>
      </c>
      <c r="C1364" s="36" t="s">
        <v>146</v>
      </c>
      <c r="D1364" s="36" t="s">
        <v>16857</v>
      </c>
      <c r="F1364" t="str">
        <f t="shared" si="42"/>
        <v>92750</v>
      </c>
      <c r="H1364" s="38">
        <f t="shared" si="43"/>
        <v>1330.26</v>
      </c>
    </row>
    <row r="1365" ht="54" spans="1:8">
      <c r="A1365" s="36" t="s">
        <v>16858</v>
      </c>
      <c r="B1365" s="37" t="s">
        <v>16859</v>
      </c>
      <c r="C1365" s="36" t="s">
        <v>146</v>
      </c>
      <c r="D1365" s="36" t="s">
        <v>16860</v>
      </c>
      <c r="F1365" t="str">
        <f t="shared" si="42"/>
        <v>92751</v>
      </c>
      <c r="H1365" s="38">
        <f t="shared" si="43"/>
        <v>1649</v>
      </c>
    </row>
    <row r="1366" ht="54" spans="1:8">
      <c r="A1366" s="36" t="s">
        <v>16861</v>
      </c>
      <c r="B1366" s="37" t="s">
        <v>16862</v>
      </c>
      <c r="C1366" s="36" t="s">
        <v>146</v>
      </c>
      <c r="D1366" s="36" t="s">
        <v>16863</v>
      </c>
      <c r="F1366" t="str">
        <f t="shared" si="42"/>
        <v>92752</v>
      </c>
      <c r="H1366" s="38">
        <f t="shared" si="43"/>
        <v>1966.41</v>
      </c>
    </row>
    <row r="1367" ht="67.5" spans="1:8">
      <c r="A1367" s="36" t="s">
        <v>16864</v>
      </c>
      <c r="B1367" s="37" t="s">
        <v>16865</v>
      </c>
      <c r="C1367" s="36" t="s">
        <v>146</v>
      </c>
      <c r="D1367" s="36" t="s">
        <v>16866</v>
      </c>
      <c r="F1367" t="str">
        <f t="shared" si="42"/>
        <v>92753</v>
      </c>
      <c r="H1367" s="38">
        <f t="shared" si="43"/>
        <v>499.4</v>
      </c>
    </row>
    <row r="1368" ht="67.5" spans="1:8">
      <c r="A1368" s="36" t="s">
        <v>16867</v>
      </c>
      <c r="B1368" s="37" t="s">
        <v>16868</v>
      </c>
      <c r="C1368" s="36" t="s">
        <v>146</v>
      </c>
      <c r="D1368" s="36" t="s">
        <v>16869</v>
      </c>
      <c r="F1368" t="str">
        <f t="shared" si="42"/>
        <v>92754</v>
      </c>
      <c r="H1368" s="38">
        <f t="shared" si="43"/>
        <v>453.03</v>
      </c>
    </row>
    <row r="1369" ht="54" spans="1:8">
      <c r="A1369" s="36" t="s">
        <v>16870</v>
      </c>
      <c r="B1369" s="37" t="s">
        <v>16871</v>
      </c>
      <c r="C1369" s="36" t="s">
        <v>127</v>
      </c>
      <c r="D1369" s="36" t="s">
        <v>16872</v>
      </c>
      <c r="F1369" t="str">
        <f t="shared" si="42"/>
        <v>92755</v>
      </c>
      <c r="H1369" s="38">
        <f t="shared" si="43"/>
        <v>199.26</v>
      </c>
    </row>
    <row r="1370" ht="54" spans="1:8">
      <c r="A1370" s="36" t="s">
        <v>16873</v>
      </c>
      <c r="B1370" s="37" t="s">
        <v>16874</v>
      </c>
      <c r="C1370" s="36" t="s">
        <v>127</v>
      </c>
      <c r="D1370" s="36" t="s">
        <v>16875</v>
      </c>
      <c r="F1370" t="str">
        <f t="shared" si="42"/>
        <v>92756</v>
      </c>
      <c r="H1370" s="38">
        <f t="shared" si="43"/>
        <v>226.58</v>
      </c>
    </row>
    <row r="1371" ht="54" spans="1:8">
      <c r="A1371" s="36" t="s">
        <v>16876</v>
      </c>
      <c r="B1371" s="37" t="s">
        <v>16877</v>
      </c>
      <c r="C1371" s="36" t="s">
        <v>127</v>
      </c>
      <c r="D1371" s="36" t="s">
        <v>16878</v>
      </c>
      <c r="F1371" t="str">
        <f t="shared" si="42"/>
        <v>92757</v>
      </c>
      <c r="H1371" s="38">
        <f t="shared" si="43"/>
        <v>259.72</v>
      </c>
    </row>
    <row r="1372" ht="54" spans="1:8">
      <c r="A1372" s="36" t="s">
        <v>16879</v>
      </c>
      <c r="B1372" s="37" t="s">
        <v>16880</v>
      </c>
      <c r="C1372" s="36" t="s">
        <v>146</v>
      </c>
      <c r="D1372" s="36" t="s">
        <v>16881</v>
      </c>
      <c r="F1372" t="str">
        <f t="shared" si="42"/>
        <v>92758</v>
      </c>
      <c r="H1372" s="38">
        <f t="shared" si="43"/>
        <v>610.93</v>
      </c>
    </row>
    <row r="1373" ht="27" spans="1:8">
      <c r="A1373" s="36" t="s">
        <v>16882</v>
      </c>
      <c r="B1373" s="37" t="s">
        <v>16883</v>
      </c>
      <c r="C1373" s="36" t="s">
        <v>146</v>
      </c>
      <c r="D1373" s="36" t="s">
        <v>16884</v>
      </c>
      <c r="F1373" t="str">
        <f t="shared" si="42"/>
        <v>73843/1</v>
      </c>
      <c r="H1373" s="38">
        <f t="shared" si="43"/>
        <v>363.86</v>
      </c>
    </row>
    <row r="1374" spans="1:8">
      <c r="A1374" s="36" t="s">
        <v>16885</v>
      </c>
      <c r="B1374" s="37" t="s">
        <v>16886</v>
      </c>
      <c r="C1374" s="36" t="s">
        <v>146</v>
      </c>
      <c r="D1374" s="36" t="s">
        <v>16887</v>
      </c>
      <c r="F1374" t="str">
        <f t="shared" si="42"/>
        <v>73844/1</v>
      </c>
      <c r="H1374" s="38">
        <f t="shared" si="43"/>
        <v>568.42</v>
      </c>
    </row>
    <row r="1375" spans="1:8">
      <c r="A1375" s="36" t="s">
        <v>16888</v>
      </c>
      <c r="B1375" s="37" t="s">
        <v>16889</v>
      </c>
      <c r="C1375" s="36" t="s">
        <v>146</v>
      </c>
      <c r="D1375" s="36" t="s">
        <v>16890</v>
      </c>
      <c r="F1375" t="str">
        <f t="shared" si="42"/>
        <v>73844/2</v>
      </c>
      <c r="H1375" s="38">
        <f t="shared" si="43"/>
        <v>550.75</v>
      </c>
    </row>
    <row r="1376" ht="40.5" spans="1:8">
      <c r="A1376" s="36" t="s">
        <v>16891</v>
      </c>
      <c r="B1376" s="37" t="s">
        <v>16892</v>
      </c>
      <c r="C1376" s="36" t="s">
        <v>146</v>
      </c>
      <c r="D1376" s="36" t="s">
        <v>16893</v>
      </c>
      <c r="F1376" t="str">
        <f t="shared" si="42"/>
        <v>73846/1</v>
      </c>
      <c r="H1376" s="38">
        <f t="shared" si="43"/>
        <v>306.81</v>
      </c>
    </row>
    <row r="1377" ht="40.5" spans="1:8">
      <c r="A1377" s="36" t="s">
        <v>16894</v>
      </c>
      <c r="B1377" s="37" t="s">
        <v>16895</v>
      </c>
      <c r="C1377" s="36" t="s">
        <v>146</v>
      </c>
      <c r="D1377" s="36" t="s">
        <v>16896</v>
      </c>
      <c r="F1377" t="str">
        <f t="shared" si="42"/>
        <v>73846/2</v>
      </c>
      <c r="H1377" s="38">
        <f t="shared" si="43"/>
        <v>142.5</v>
      </c>
    </row>
    <row r="1378" ht="67.5" spans="1:8">
      <c r="A1378" s="36" t="s">
        <v>16897</v>
      </c>
      <c r="B1378" s="37" t="s">
        <v>16898</v>
      </c>
      <c r="C1378" s="36" t="s">
        <v>127</v>
      </c>
      <c r="D1378" s="36" t="s">
        <v>16899</v>
      </c>
      <c r="F1378" t="str">
        <f t="shared" si="42"/>
        <v>91069</v>
      </c>
      <c r="H1378" s="38">
        <f t="shared" si="43"/>
        <v>86.21</v>
      </c>
    </row>
    <row r="1379" ht="67.5" spans="1:8">
      <c r="A1379" s="36" t="s">
        <v>16900</v>
      </c>
      <c r="B1379" s="37" t="s">
        <v>16901</v>
      </c>
      <c r="C1379" s="36" t="s">
        <v>127</v>
      </c>
      <c r="D1379" s="36" t="s">
        <v>16902</v>
      </c>
      <c r="F1379" t="str">
        <f t="shared" si="42"/>
        <v>91070</v>
      </c>
      <c r="H1379" s="38">
        <f t="shared" si="43"/>
        <v>95.23</v>
      </c>
    </row>
    <row r="1380" ht="54" spans="1:8">
      <c r="A1380" s="36" t="s">
        <v>16903</v>
      </c>
      <c r="B1380" s="37" t="s">
        <v>16904</v>
      </c>
      <c r="C1380" s="36" t="s">
        <v>127</v>
      </c>
      <c r="D1380" s="36" t="s">
        <v>16905</v>
      </c>
      <c r="F1380" t="str">
        <f t="shared" si="42"/>
        <v>91071</v>
      </c>
      <c r="H1380" s="38">
        <f t="shared" si="43"/>
        <v>125.8</v>
      </c>
    </row>
    <row r="1381" ht="54" spans="1:8">
      <c r="A1381" s="36" t="s">
        <v>16906</v>
      </c>
      <c r="B1381" s="37" t="s">
        <v>16907</v>
      </c>
      <c r="C1381" s="36" t="s">
        <v>127</v>
      </c>
      <c r="D1381" s="36" t="s">
        <v>16908</v>
      </c>
      <c r="F1381" t="str">
        <f t="shared" si="42"/>
        <v>91072</v>
      </c>
      <c r="H1381" s="38">
        <f t="shared" si="43"/>
        <v>134.77</v>
      </c>
    </row>
    <row r="1382" ht="67.5" spans="1:8">
      <c r="A1382" s="36" t="s">
        <v>16909</v>
      </c>
      <c r="B1382" s="37" t="s">
        <v>16910</v>
      </c>
      <c r="C1382" s="36" t="s">
        <v>127</v>
      </c>
      <c r="D1382" s="36" t="s">
        <v>4945</v>
      </c>
      <c r="F1382" t="str">
        <f t="shared" si="42"/>
        <v>91073</v>
      </c>
      <c r="H1382" s="38">
        <f t="shared" si="43"/>
        <v>100.47</v>
      </c>
    </row>
    <row r="1383" ht="67.5" spans="1:8">
      <c r="A1383" s="36" t="s">
        <v>16911</v>
      </c>
      <c r="B1383" s="37" t="s">
        <v>16912</v>
      </c>
      <c r="C1383" s="36" t="s">
        <v>127</v>
      </c>
      <c r="D1383" s="36" t="s">
        <v>16913</v>
      </c>
      <c r="F1383" t="str">
        <f t="shared" si="42"/>
        <v>91074</v>
      </c>
      <c r="H1383" s="38">
        <f t="shared" si="43"/>
        <v>110.95</v>
      </c>
    </row>
    <row r="1384" ht="54" spans="1:8">
      <c r="A1384" s="36" t="s">
        <v>16914</v>
      </c>
      <c r="B1384" s="37" t="s">
        <v>16915</v>
      </c>
      <c r="C1384" s="36" t="s">
        <v>127</v>
      </c>
      <c r="D1384" s="36" t="s">
        <v>8006</v>
      </c>
      <c r="F1384" t="str">
        <f t="shared" si="42"/>
        <v>91075</v>
      </c>
      <c r="H1384" s="38">
        <f t="shared" si="43"/>
        <v>142.79</v>
      </c>
    </row>
    <row r="1385" ht="54" spans="1:8">
      <c r="A1385" s="36" t="s">
        <v>16916</v>
      </c>
      <c r="B1385" s="37" t="s">
        <v>16917</v>
      </c>
      <c r="C1385" s="36" t="s">
        <v>127</v>
      </c>
      <c r="D1385" s="36" t="s">
        <v>16918</v>
      </c>
      <c r="F1385" t="str">
        <f t="shared" si="42"/>
        <v>91076</v>
      </c>
      <c r="H1385" s="38">
        <f t="shared" si="43"/>
        <v>153.32</v>
      </c>
    </row>
    <row r="1386" ht="67.5" spans="1:8">
      <c r="A1386" s="36" t="s">
        <v>16919</v>
      </c>
      <c r="B1386" s="37" t="s">
        <v>16920</v>
      </c>
      <c r="C1386" s="36" t="s">
        <v>127</v>
      </c>
      <c r="D1386" s="36" t="s">
        <v>16921</v>
      </c>
      <c r="F1386" t="str">
        <f t="shared" si="42"/>
        <v>91077</v>
      </c>
      <c r="H1386" s="38">
        <f t="shared" si="43"/>
        <v>132.63</v>
      </c>
    </row>
    <row r="1387" ht="67.5" spans="1:8">
      <c r="A1387" s="36" t="s">
        <v>16922</v>
      </c>
      <c r="B1387" s="37" t="s">
        <v>16923</v>
      </c>
      <c r="C1387" s="36" t="s">
        <v>127</v>
      </c>
      <c r="D1387" s="36" t="s">
        <v>16924</v>
      </c>
      <c r="F1387" t="str">
        <f t="shared" si="42"/>
        <v>91078</v>
      </c>
      <c r="H1387" s="38">
        <f t="shared" si="43"/>
        <v>156.32</v>
      </c>
    </row>
    <row r="1388" ht="67.5" spans="1:8">
      <c r="A1388" s="36" t="s">
        <v>16925</v>
      </c>
      <c r="B1388" s="37" t="s">
        <v>16926</v>
      </c>
      <c r="C1388" s="36" t="s">
        <v>127</v>
      </c>
      <c r="D1388" s="36" t="s">
        <v>16927</v>
      </c>
      <c r="F1388" t="str">
        <f t="shared" si="42"/>
        <v>91079</v>
      </c>
      <c r="H1388" s="38">
        <f t="shared" si="43"/>
        <v>138.17</v>
      </c>
    </row>
    <row r="1389" ht="67.5" spans="1:8">
      <c r="A1389" s="36" t="s">
        <v>16928</v>
      </c>
      <c r="B1389" s="37" t="s">
        <v>16929</v>
      </c>
      <c r="C1389" s="36" t="s">
        <v>127</v>
      </c>
      <c r="D1389" s="36" t="s">
        <v>16930</v>
      </c>
      <c r="F1389" t="str">
        <f t="shared" si="42"/>
        <v>91080</v>
      </c>
      <c r="H1389" s="38">
        <f t="shared" si="43"/>
        <v>161.69</v>
      </c>
    </row>
    <row r="1390" ht="67.5" spans="1:8">
      <c r="A1390" s="36" t="s">
        <v>16931</v>
      </c>
      <c r="B1390" s="37" t="s">
        <v>16932</v>
      </c>
      <c r="C1390" s="36" t="s">
        <v>127</v>
      </c>
      <c r="D1390" s="36" t="s">
        <v>16933</v>
      </c>
      <c r="F1390" t="str">
        <f t="shared" si="42"/>
        <v>91081</v>
      </c>
      <c r="H1390" s="38">
        <f t="shared" si="43"/>
        <v>148.42</v>
      </c>
    </row>
    <row r="1391" ht="67.5" spans="1:8">
      <c r="A1391" s="36" t="s">
        <v>16934</v>
      </c>
      <c r="B1391" s="37" t="s">
        <v>16935</v>
      </c>
      <c r="C1391" s="36" t="s">
        <v>127</v>
      </c>
      <c r="D1391" s="36" t="s">
        <v>16936</v>
      </c>
      <c r="F1391" t="str">
        <f t="shared" si="42"/>
        <v>91082</v>
      </c>
      <c r="H1391" s="38">
        <f t="shared" si="43"/>
        <v>173.37</v>
      </c>
    </row>
    <row r="1392" ht="67.5" spans="1:8">
      <c r="A1392" s="36" t="s">
        <v>16937</v>
      </c>
      <c r="B1392" s="37" t="s">
        <v>16938</v>
      </c>
      <c r="C1392" s="36" t="s">
        <v>127</v>
      </c>
      <c r="D1392" s="36" t="s">
        <v>16939</v>
      </c>
      <c r="F1392" t="str">
        <f t="shared" si="42"/>
        <v>91083</v>
      </c>
      <c r="H1392" s="38">
        <f t="shared" si="43"/>
        <v>158.25</v>
      </c>
    </row>
    <row r="1393" ht="67.5" spans="1:8">
      <c r="A1393" s="36" t="s">
        <v>16940</v>
      </c>
      <c r="B1393" s="37" t="s">
        <v>16941</v>
      </c>
      <c r="C1393" s="36" t="s">
        <v>127</v>
      </c>
      <c r="D1393" s="36" t="s">
        <v>16942</v>
      </c>
      <c r="F1393" t="str">
        <f t="shared" si="42"/>
        <v>91084</v>
      </c>
      <c r="H1393" s="38">
        <f t="shared" si="43"/>
        <v>182.99</v>
      </c>
    </row>
    <row r="1394" ht="67.5" spans="1:8">
      <c r="A1394" s="36" t="s">
        <v>16943</v>
      </c>
      <c r="B1394" s="37" t="s">
        <v>16944</v>
      </c>
      <c r="C1394" s="36" t="s">
        <v>127</v>
      </c>
      <c r="D1394" s="36" t="s">
        <v>16945</v>
      </c>
      <c r="F1394" t="str">
        <f t="shared" si="42"/>
        <v>91086</v>
      </c>
      <c r="H1394" s="38">
        <f t="shared" si="43"/>
        <v>96.43</v>
      </c>
    </row>
    <row r="1395" ht="67.5" spans="1:8">
      <c r="A1395" s="36" t="s">
        <v>16946</v>
      </c>
      <c r="B1395" s="37" t="s">
        <v>16947</v>
      </c>
      <c r="C1395" s="36" t="s">
        <v>127</v>
      </c>
      <c r="D1395" s="36" t="s">
        <v>16948</v>
      </c>
      <c r="F1395" t="str">
        <f t="shared" si="42"/>
        <v>91087</v>
      </c>
      <c r="H1395" s="38">
        <f t="shared" si="43"/>
        <v>105.75</v>
      </c>
    </row>
    <row r="1396" ht="54" spans="1:8">
      <c r="A1396" s="36" t="s">
        <v>16949</v>
      </c>
      <c r="B1396" s="37" t="s">
        <v>16950</v>
      </c>
      <c r="C1396" s="36" t="s">
        <v>127</v>
      </c>
      <c r="D1396" s="36" t="s">
        <v>16951</v>
      </c>
      <c r="F1396" t="str">
        <f t="shared" si="42"/>
        <v>91088</v>
      </c>
      <c r="H1396" s="38">
        <f t="shared" si="43"/>
        <v>137.43</v>
      </c>
    </row>
    <row r="1397" ht="54" spans="1:8">
      <c r="A1397" s="36" t="s">
        <v>16952</v>
      </c>
      <c r="B1397" s="37" t="s">
        <v>16953</v>
      </c>
      <c r="C1397" s="36" t="s">
        <v>127</v>
      </c>
      <c r="D1397" s="36" t="s">
        <v>16954</v>
      </c>
      <c r="F1397" t="str">
        <f t="shared" si="42"/>
        <v>91089</v>
      </c>
      <c r="H1397" s="38">
        <f t="shared" si="43"/>
        <v>146.89</v>
      </c>
    </row>
    <row r="1398" ht="67.5" spans="1:8">
      <c r="A1398" s="36" t="s">
        <v>16955</v>
      </c>
      <c r="B1398" s="37" t="s">
        <v>16956</v>
      </c>
      <c r="C1398" s="36" t="s">
        <v>127</v>
      </c>
      <c r="D1398" s="36" t="s">
        <v>16957</v>
      </c>
      <c r="F1398" t="str">
        <f t="shared" si="42"/>
        <v>91090</v>
      </c>
      <c r="H1398" s="38">
        <f t="shared" si="43"/>
        <v>108.87</v>
      </c>
    </row>
    <row r="1399" ht="67.5" spans="1:8">
      <c r="A1399" s="36" t="s">
        <v>16958</v>
      </c>
      <c r="B1399" s="37" t="s">
        <v>16959</v>
      </c>
      <c r="C1399" s="36" t="s">
        <v>127</v>
      </c>
      <c r="D1399" s="36" t="s">
        <v>16960</v>
      </c>
      <c r="F1399" t="str">
        <f t="shared" si="42"/>
        <v>91091</v>
      </c>
      <c r="H1399" s="38">
        <f t="shared" si="43"/>
        <v>119.85</v>
      </c>
    </row>
    <row r="1400" ht="54" spans="1:8">
      <c r="A1400" s="36" t="s">
        <v>16961</v>
      </c>
      <c r="B1400" s="37" t="s">
        <v>16962</v>
      </c>
      <c r="C1400" s="36" t="s">
        <v>127</v>
      </c>
      <c r="D1400" s="36" t="s">
        <v>16963</v>
      </c>
      <c r="F1400" t="str">
        <f t="shared" si="42"/>
        <v>91092</v>
      </c>
      <c r="H1400" s="38">
        <f t="shared" si="43"/>
        <v>152.13</v>
      </c>
    </row>
    <row r="1401" ht="54" spans="1:8">
      <c r="A1401" s="36" t="s">
        <v>16964</v>
      </c>
      <c r="B1401" s="37" t="s">
        <v>16965</v>
      </c>
      <c r="C1401" s="36" t="s">
        <v>127</v>
      </c>
      <c r="D1401" s="36" t="s">
        <v>16966</v>
      </c>
      <c r="F1401" t="str">
        <f t="shared" si="42"/>
        <v>91093</v>
      </c>
      <c r="H1401" s="38">
        <f t="shared" si="43"/>
        <v>163.38</v>
      </c>
    </row>
    <row r="1402" ht="67.5" spans="1:8">
      <c r="A1402" s="36" t="s">
        <v>16967</v>
      </c>
      <c r="B1402" s="37" t="s">
        <v>16968</v>
      </c>
      <c r="C1402" s="36" t="s">
        <v>127</v>
      </c>
      <c r="D1402" s="36" t="s">
        <v>16969</v>
      </c>
      <c r="F1402" t="str">
        <f t="shared" si="42"/>
        <v>91094</v>
      </c>
      <c r="H1402" s="38">
        <f t="shared" si="43"/>
        <v>138.93</v>
      </c>
    </row>
    <row r="1403" ht="67.5" spans="1:8">
      <c r="A1403" s="36" t="s">
        <v>16970</v>
      </c>
      <c r="B1403" s="37" t="s">
        <v>16971</v>
      </c>
      <c r="C1403" s="36" t="s">
        <v>127</v>
      </c>
      <c r="D1403" s="36" t="s">
        <v>16972</v>
      </c>
      <c r="F1403" t="str">
        <f t="shared" si="42"/>
        <v>91095</v>
      </c>
      <c r="H1403" s="38">
        <f t="shared" si="43"/>
        <v>163.01</v>
      </c>
    </row>
    <row r="1404" ht="67.5" spans="1:8">
      <c r="A1404" s="36" t="s">
        <v>16973</v>
      </c>
      <c r="B1404" s="37" t="s">
        <v>16974</v>
      </c>
      <c r="C1404" s="36" t="s">
        <v>127</v>
      </c>
      <c r="D1404" s="36" t="s">
        <v>16975</v>
      </c>
      <c r="F1404" t="str">
        <f t="shared" si="42"/>
        <v>91096</v>
      </c>
      <c r="H1404" s="38">
        <f t="shared" si="43"/>
        <v>141.66</v>
      </c>
    </row>
    <row r="1405" ht="67.5" spans="1:8">
      <c r="A1405" s="36" t="s">
        <v>16976</v>
      </c>
      <c r="B1405" s="37" t="s">
        <v>16977</v>
      </c>
      <c r="C1405" s="36" t="s">
        <v>127</v>
      </c>
      <c r="D1405" s="36" t="s">
        <v>16978</v>
      </c>
      <c r="F1405" t="str">
        <f t="shared" si="42"/>
        <v>91097</v>
      </c>
      <c r="H1405" s="38">
        <f t="shared" si="43"/>
        <v>165.58</v>
      </c>
    </row>
    <row r="1406" ht="67.5" spans="1:8">
      <c r="A1406" s="36" t="s">
        <v>16979</v>
      </c>
      <c r="B1406" s="37" t="s">
        <v>16980</v>
      </c>
      <c r="C1406" s="36" t="s">
        <v>127</v>
      </c>
      <c r="D1406" s="36" t="s">
        <v>16981</v>
      </c>
      <c r="F1406" t="str">
        <f t="shared" si="42"/>
        <v>91098</v>
      </c>
      <c r="H1406" s="38">
        <f t="shared" si="43"/>
        <v>154.65</v>
      </c>
    </row>
    <row r="1407" ht="67.5" spans="1:8">
      <c r="A1407" s="36" t="s">
        <v>16982</v>
      </c>
      <c r="B1407" s="37" t="s">
        <v>16983</v>
      </c>
      <c r="C1407" s="36" t="s">
        <v>127</v>
      </c>
      <c r="D1407" s="36" t="s">
        <v>16984</v>
      </c>
      <c r="F1407" t="str">
        <f t="shared" si="42"/>
        <v>91099</v>
      </c>
      <c r="H1407" s="38">
        <f t="shared" si="43"/>
        <v>180.1</v>
      </c>
    </row>
    <row r="1408" ht="67.5" spans="1:8">
      <c r="A1408" s="36" t="s">
        <v>16985</v>
      </c>
      <c r="B1408" s="37" t="s">
        <v>16986</v>
      </c>
      <c r="C1408" s="36" t="s">
        <v>127</v>
      </c>
      <c r="D1408" s="36" t="s">
        <v>16987</v>
      </c>
      <c r="F1408" t="str">
        <f t="shared" si="42"/>
        <v>91100</v>
      </c>
      <c r="H1408" s="38">
        <f t="shared" si="43"/>
        <v>162.4</v>
      </c>
    </row>
    <row r="1409" ht="67.5" spans="1:8">
      <c r="A1409" s="36" t="s">
        <v>16988</v>
      </c>
      <c r="B1409" s="37" t="s">
        <v>16989</v>
      </c>
      <c r="C1409" s="36" t="s">
        <v>127</v>
      </c>
      <c r="D1409" s="36" t="s">
        <v>16990</v>
      </c>
      <c r="F1409" t="str">
        <f t="shared" si="42"/>
        <v>91101</v>
      </c>
      <c r="H1409" s="38">
        <f t="shared" si="43"/>
        <v>187.76</v>
      </c>
    </row>
    <row r="1410" ht="54" spans="1:8">
      <c r="A1410" s="36" t="s">
        <v>16991</v>
      </c>
      <c r="B1410" s="37" t="s">
        <v>16992</v>
      </c>
      <c r="C1410" s="36" t="s">
        <v>136</v>
      </c>
      <c r="D1410" s="36" t="s">
        <v>16993</v>
      </c>
      <c r="F1410" t="str">
        <f t="shared" si="42"/>
        <v>93952</v>
      </c>
      <c r="H1410" s="38">
        <f t="shared" si="43"/>
        <v>182.67</v>
      </c>
    </row>
    <row r="1411" ht="54" spans="1:8">
      <c r="A1411" s="36" t="s">
        <v>16994</v>
      </c>
      <c r="B1411" s="37" t="s">
        <v>16995</v>
      </c>
      <c r="C1411" s="36" t="s">
        <v>136</v>
      </c>
      <c r="D1411" s="36" t="s">
        <v>16996</v>
      </c>
      <c r="F1411" t="str">
        <f t="shared" si="42"/>
        <v>93953</v>
      </c>
      <c r="H1411" s="38">
        <f t="shared" si="43"/>
        <v>168.75</v>
      </c>
    </row>
    <row r="1412" ht="54" spans="1:8">
      <c r="A1412" s="36" t="s">
        <v>16997</v>
      </c>
      <c r="B1412" s="37" t="s">
        <v>16998</v>
      </c>
      <c r="C1412" s="36" t="s">
        <v>136</v>
      </c>
      <c r="D1412" s="36" t="s">
        <v>16999</v>
      </c>
      <c r="F1412" t="str">
        <f t="shared" si="42"/>
        <v>93954</v>
      </c>
      <c r="H1412" s="38">
        <f t="shared" si="43"/>
        <v>160.4</v>
      </c>
    </row>
    <row r="1413" ht="54" spans="1:8">
      <c r="A1413" s="36" t="s">
        <v>17000</v>
      </c>
      <c r="B1413" s="37" t="s">
        <v>17001</v>
      </c>
      <c r="C1413" s="36" t="s">
        <v>136</v>
      </c>
      <c r="D1413" s="36" t="s">
        <v>17002</v>
      </c>
      <c r="F1413" t="str">
        <f t="shared" ref="F1413:F1476" si="44">TRIM(A1413)</f>
        <v>93955</v>
      </c>
      <c r="H1413" s="38">
        <f t="shared" ref="H1413:H1476" si="45">ROUND(D1413*(1+$H$1),2)</f>
        <v>154.54</v>
      </c>
    </row>
    <row r="1414" ht="54" spans="1:8">
      <c r="A1414" s="36" t="s">
        <v>17003</v>
      </c>
      <c r="B1414" s="37" t="s">
        <v>17004</v>
      </c>
      <c r="C1414" s="36" t="s">
        <v>136</v>
      </c>
      <c r="D1414" s="36" t="s">
        <v>17005</v>
      </c>
      <c r="F1414" t="str">
        <f t="shared" si="44"/>
        <v>93956</v>
      </c>
      <c r="H1414" s="38">
        <f t="shared" si="45"/>
        <v>149.95</v>
      </c>
    </row>
    <row r="1415" ht="54" spans="1:8">
      <c r="A1415" s="36" t="s">
        <v>17006</v>
      </c>
      <c r="B1415" s="37" t="s">
        <v>17007</v>
      </c>
      <c r="C1415" s="36" t="s">
        <v>136</v>
      </c>
      <c r="D1415" s="36" t="s">
        <v>17008</v>
      </c>
      <c r="F1415" t="str">
        <f t="shared" si="44"/>
        <v>93957</v>
      </c>
      <c r="H1415" s="38">
        <f t="shared" si="45"/>
        <v>189.46</v>
      </c>
    </row>
    <row r="1416" ht="54" spans="1:8">
      <c r="A1416" s="36" t="s">
        <v>17009</v>
      </c>
      <c r="B1416" s="37" t="s">
        <v>17010</v>
      </c>
      <c r="C1416" s="36" t="s">
        <v>136</v>
      </c>
      <c r="D1416" s="36" t="s">
        <v>17011</v>
      </c>
      <c r="F1416" t="str">
        <f t="shared" si="44"/>
        <v>93958</v>
      </c>
      <c r="H1416" s="38">
        <f t="shared" si="45"/>
        <v>174.83</v>
      </c>
    </row>
    <row r="1417" ht="54" spans="1:8">
      <c r="A1417" s="36" t="s">
        <v>17012</v>
      </c>
      <c r="B1417" s="37" t="s">
        <v>17013</v>
      </c>
      <c r="C1417" s="36" t="s">
        <v>136</v>
      </c>
      <c r="D1417" s="36" t="s">
        <v>17014</v>
      </c>
      <c r="F1417" t="str">
        <f t="shared" si="44"/>
        <v>93959</v>
      </c>
      <c r="H1417" s="38">
        <f t="shared" si="45"/>
        <v>166.13</v>
      </c>
    </row>
    <row r="1418" ht="54" spans="1:8">
      <c r="A1418" s="36" t="s">
        <v>17015</v>
      </c>
      <c r="B1418" s="37" t="s">
        <v>17016</v>
      </c>
      <c r="C1418" s="36" t="s">
        <v>136</v>
      </c>
      <c r="D1418" s="36" t="s">
        <v>17017</v>
      </c>
      <c r="F1418" t="str">
        <f t="shared" si="44"/>
        <v>93960</v>
      </c>
      <c r="H1418" s="38">
        <f t="shared" si="45"/>
        <v>160.02</v>
      </c>
    </row>
    <row r="1419" ht="54" spans="1:8">
      <c r="A1419" s="36" t="s">
        <v>17018</v>
      </c>
      <c r="B1419" s="37" t="s">
        <v>17019</v>
      </c>
      <c r="C1419" s="36" t="s">
        <v>136</v>
      </c>
      <c r="D1419" s="36" t="s">
        <v>17020</v>
      </c>
      <c r="F1419" t="str">
        <f t="shared" si="44"/>
        <v>93961</v>
      </c>
      <c r="H1419" s="38">
        <f t="shared" si="45"/>
        <v>155.24</v>
      </c>
    </row>
    <row r="1420" ht="54" spans="1:8">
      <c r="A1420" s="36" t="s">
        <v>17021</v>
      </c>
      <c r="B1420" s="37" t="s">
        <v>17022</v>
      </c>
      <c r="C1420" s="36" t="s">
        <v>136</v>
      </c>
      <c r="D1420" s="36" t="s">
        <v>17023</v>
      </c>
      <c r="F1420" t="str">
        <f t="shared" si="44"/>
        <v>93962</v>
      </c>
      <c r="H1420" s="38">
        <f t="shared" si="45"/>
        <v>172.41</v>
      </c>
    </row>
    <row r="1421" ht="54" spans="1:8">
      <c r="A1421" s="36" t="s">
        <v>17024</v>
      </c>
      <c r="B1421" s="37" t="s">
        <v>17025</v>
      </c>
      <c r="C1421" s="36" t="s">
        <v>136</v>
      </c>
      <c r="D1421" s="36" t="s">
        <v>17026</v>
      </c>
      <c r="F1421" t="str">
        <f t="shared" si="44"/>
        <v>93963</v>
      </c>
      <c r="H1421" s="38">
        <f t="shared" si="45"/>
        <v>158.52</v>
      </c>
    </row>
    <row r="1422" ht="54" spans="1:8">
      <c r="A1422" s="36" t="s">
        <v>17027</v>
      </c>
      <c r="B1422" s="37" t="s">
        <v>17028</v>
      </c>
      <c r="C1422" s="36" t="s">
        <v>136</v>
      </c>
      <c r="D1422" s="36" t="s">
        <v>17029</v>
      </c>
      <c r="F1422" t="str">
        <f t="shared" si="44"/>
        <v>93964</v>
      </c>
      <c r="H1422" s="38">
        <f t="shared" si="45"/>
        <v>150.22</v>
      </c>
    </row>
    <row r="1423" ht="54" spans="1:8">
      <c r="A1423" s="36" t="s">
        <v>17030</v>
      </c>
      <c r="B1423" s="37" t="s">
        <v>17031</v>
      </c>
      <c r="C1423" s="36" t="s">
        <v>136</v>
      </c>
      <c r="D1423" s="36" t="s">
        <v>17032</v>
      </c>
      <c r="F1423" t="str">
        <f t="shared" si="44"/>
        <v>93965</v>
      </c>
      <c r="H1423" s="38">
        <f t="shared" si="45"/>
        <v>141.7</v>
      </c>
    </row>
    <row r="1424" ht="54" spans="1:8">
      <c r="A1424" s="36" t="s">
        <v>17033</v>
      </c>
      <c r="B1424" s="37" t="s">
        <v>17034</v>
      </c>
      <c r="C1424" s="36" t="s">
        <v>136</v>
      </c>
      <c r="D1424" s="36" t="s">
        <v>17035</v>
      </c>
      <c r="F1424" t="str">
        <f t="shared" si="44"/>
        <v>93966</v>
      </c>
      <c r="H1424" s="38">
        <f t="shared" si="45"/>
        <v>139.82</v>
      </c>
    </row>
    <row r="1425" ht="54" spans="1:8">
      <c r="A1425" s="36" t="s">
        <v>17036</v>
      </c>
      <c r="B1425" s="37" t="s">
        <v>17037</v>
      </c>
      <c r="C1425" s="36" t="s">
        <v>136</v>
      </c>
      <c r="D1425" s="36" t="s">
        <v>17038</v>
      </c>
      <c r="F1425" t="str">
        <f t="shared" si="44"/>
        <v>93967</v>
      </c>
      <c r="H1425" s="38">
        <f t="shared" si="45"/>
        <v>179.2</v>
      </c>
    </row>
    <row r="1426" ht="54" spans="1:8">
      <c r="A1426" s="36" t="s">
        <v>17039</v>
      </c>
      <c r="B1426" s="37" t="s">
        <v>17040</v>
      </c>
      <c r="C1426" s="36" t="s">
        <v>136</v>
      </c>
      <c r="D1426" s="36" t="s">
        <v>17041</v>
      </c>
      <c r="F1426" t="str">
        <f t="shared" si="44"/>
        <v>93968</v>
      </c>
      <c r="H1426" s="38">
        <f t="shared" si="45"/>
        <v>164.56</v>
      </c>
    </row>
    <row r="1427" ht="54" spans="1:8">
      <c r="A1427" s="36" t="s">
        <v>17042</v>
      </c>
      <c r="B1427" s="37" t="s">
        <v>17043</v>
      </c>
      <c r="C1427" s="36" t="s">
        <v>136</v>
      </c>
      <c r="D1427" s="36" t="s">
        <v>17044</v>
      </c>
      <c r="F1427" t="str">
        <f t="shared" si="44"/>
        <v>93969</v>
      </c>
      <c r="H1427" s="38">
        <f t="shared" si="45"/>
        <v>155.91</v>
      </c>
    </row>
    <row r="1428" ht="54" spans="1:8">
      <c r="A1428" s="36" t="s">
        <v>17045</v>
      </c>
      <c r="B1428" s="37" t="s">
        <v>17046</v>
      </c>
      <c r="C1428" s="36" t="s">
        <v>136</v>
      </c>
      <c r="D1428" s="36" t="s">
        <v>17047</v>
      </c>
      <c r="F1428" t="str">
        <f t="shared" si="44"/>
        <v>93970</v>
      </c>
      <c r="H1428" s="38">
        <f t="shared" si="45"/>
        <v>149.86</v>
      </c>
    </row>
    <row r="1429" ht="54" spans="1:8">
      <c r="A1429" s="36" t="s">
        <v>17048</v>
      </c>
      <c r="B1429" s="37" t="s">
        <v>17049</v>
      </c>
      <c r="C1429" s="36" t="s">
        <v>136</v>
      </c>
      <c r="D1429" s="36" t="s">
        <v>17050</v>
      </c>
      <c r="F1429" t="str">
        <f t="shared" si="44"/>
        <v>93971</v>
      </c>
      <c r="H1429" s="38">
        <f t="shared" si="45"/>
        <v>140.44</v>
      </c>
    </row>
    <row r="1430" ht="40.5" spans="1:8">
      <c r="A1430" s="36" t="s">
        <v>17051</v>
      </c>
      <c r="B1430" s="37" t="s">
        <v>17052</v>
      </c>
      <c r="C1430" s="36" t="s">
        <v>168</v>
      </c>
      <c r="D1430" s="36" t="s">
        <v>17053</v>
      </c>
      <c r="F1430" t="str">
        <f t="shared" si="44"/>
        <v>95108</v>
      </c>
      <c r="H1430" s="38">
        <f t="shared" si="45"/>
        <v>25.19</v>
      </c>
    </row>
    <row r="1431" ht="40.5" spans="1:8">
      <c r="A1431" s="36" t="s">
        <v>17054</v>
      </c>
      <c r="B1431" s="37" t="s">
        <v>17055</v>
      </c>
      <c r="C1431" s="36" t="s">
        <v>146</v>
      </c>
      <c r="D1431" s="36" t="s">
        <v>17056</v>
      </c>
      <c r="F1431" t="str">
        <f t="shared" si="44"/>
        <v>83690</v>
      </c>
      <c r="H1431" s="38">
        <f t="shared" si="45"/>
        <v>558.23</v>
      </c>
    </row>
    <row r="1432" ht="40.5" spans="1:8">
      <c r="A1432" s="36" t="s">
        <v>17057</v>
      </c>
      <c r="B1432" s="37" t="s">
        <v>17058</v>
      </c>
      <c r="C1432" s="36" t="s">
        <v>168</v>
      </c>
      <c r="D1432" s="36" t="s">
        <v>17059</v>
      </c>
      <c r="F1432" t="str">
        <f t="shared" si="44"/>
        <v>73799/1</v>
      </c>
      <c r="H1432" s="38">
        <f t="shared" si="45"/>
        <v>405.05</v>
      </c>
    </row>
    <row r="1433" ht="54" spans="1:8">
      <c r="A1433" s="36" t="s">
        <v>728</v>
      </c>
      <c r="B1433" s="37" t="s">
        <v>729</v>
      </c>
      <c r="C1433" s="36" t="s">
        <v>168</v>
      </c>
      <c r="D1433" s="36" t="s">
        <v>17060</v>
      </c>
      <c r="F1433" t="str">
        <f t="shared" si="44"/>
        <v>73856/1</v>
      </c>
      <c r="H1433" s="38">
        <f t="shared" si="45"/>
        <v>728.94</v>
      </c>
    </row>
    <row r="1434" ht="54" spans="1:8">
      <c r="A1434" s="36" t="s">
        <v>731</v>
      </c>
      <c r="B1434" s="37" t="s">
        <v>732</v>
      </c>
      <c r="C1434" s="36" t="s">
        <v>168</v>
      </c>
      <c r="D1434" s="36" t="s">
        <v>17061</v>
      </c>
      <c r="F1434" t="str">
        <f t="shared" si="44"/>
        <v>73856/2</v>
      </c>
      <c r="H1434" s="38">
        <f t="shared" si="45"/>
        <v>1185.23</v>
      </c>
    </row>
    <row r="1435" ht="54" spans="1:8">
      <c r="A1435" s="36" t="s">
        <v>17062</v>
      </c>
      <c r="B1435" s="37" t="s">
        <v>17063</v>
      </c>
      <c r="C1435" s="36" t="s">
        <v>168</v>
      </c>
      <c r="D1435" s="36" t="s">
        <v>17064</v>
      </c>
      <c r="F1435" t="str">
        <f t="shared" si="44"/>
        <v>73856/3</v>
      </c>
      <c r="H1435" s="38">
        <f t="shared" si="45"/>
        <v>1764.23</v>
      </c>
    </row>
    <row r="1436" ht="54" spans="1:8">
      <c r="A1436" s="36" t="s">
        <v>17065</v>
      </c>
      <c r="B1436" s="37" t="s">
        <v>17066</v>
      </c>
      <c r="C1436" s="36" t="s">
        <v>168</v>
      </c>
      <c r="D1436" s="36" t="s">
        <v>17067</v>
      </c>
      <c r="F1436" t="str">
        <f t="shared" si="44"/>
        <v>73856/4</v>
      </c>
      <c r="H1436" s="38">
        <f t="shared" si="45"/>
        <v>2472.8</v>
      </c>
    </row>
    <row r="1437" ht="54" spans="1:8">
      <c r="A1437" s="36" t="s">
        <v>17068</v>
      </c>
      <c r="B1437" s="37" t="s">
        <v>17069</v>
      </c>
      <c r="C1437" s="36" t="s">
        <v>168</v>
      </c>
      <c r="D1437" s="36" t="s">
        <v>17070</v>
      </c>
      <c r="F1437" t="str">
        <f t="shared" si="44"/>
        <v>73856/5</v>
      </c>
      <c r="H1437" s="38">
        <f t="shared" si="45"/>
        <v>3316.41</v>
      </c>
    </row>
    <row r="1438" ht="54" spans="1:8">
      <c r="A1438" s="36" t="s">
        <v>17071</v>
      </c>
      <c r="B1438" s="37" t="s">
        <v>17072</v>
      </c>
      <c r="C1438" s="36" t="s">
        <v>168</v>
      </c>
      <c r="D1438" s="36" t="s">
        <v>17073</v>
      </c>
      <c r="F1438" t="str">
        <f t="shared" si="44"/>
        <v>73856/6</v>
      </c>
      <c r="H1438" s="38">
        <f t="shared" si="45"/>
        <v>1021.95</v>
      </c>
    </row>
    <row r="1439" ht="54" spans="1:8">
      <c r="A1439" s="36" t="s">
        <v>17074</v>
      </c>
      <c r="B1439" s="37" t="s">
        <v>17075</v>
      </c>
      <c r="C1439" s="36" t="s">
        <v>168</v>
      </c>
      <c r="D1439" s="36" t="s">
        <v>17076</v>
      </c>
      <c r="F1439" t="str">
        <f t="shared" si="44"/>
        <v>73856/7</v>
      </c>
      <c r="H1439" s="38">
        <f t="shared" si="45"/>
        <v>1672.29</v>
      </c>
    </row>
    <row r="1440" ht="54" spans="1:8">
      <c r="A1440" s="36" t="s">
        <v>17077</v>
      </c>
      <c r="B1440" s="37" t="s">
        <v>17078</v>
      </c>
      <c r="C1440" s="36" t="s">
        <v>168</v>
      </c>
      <c r="D1440" s="36" t="s">
        <v>17079</v>
      </c>
      <c r="F1440" t="str">
        <f t="shared" si="44"/>
        <v>73856/8</v>
      </c>
      <c r="H1440" s="38">
        <f t="shared" si="45"/>
        <v>2495.25</v>
      </c>
    </row>
    <row r="1441" ht="54" spans="1:8">
      <c r="A1441" s="36" t="s">
        <v>17080</v>
      </c>
      <c r="B1441" s="37" t="s">
        <v>17081</v>
      </c>
      <c r="C1441" s="36" t="s">
        <v>168</v>
      </c>
      <c r="D1441" s="36" t="s">
        <v>17082</v>
      </c>
      <c r="F1441" t="str">
        <f t="shared" si="44"/>
        <v>73856/9</v>
      </c>
      <c r="H1441" s="38">
        <f t="shared" si="45"/>
        <v>3010.86</v>
      </c>
    </row>
    <row r="1442" ht="54" spans="1:8">
      <c r="A1442" s="36" t="s">
        <v>17083</v>
      </c>
      <c r="B1442" s="37" t="s">
        <v>17084</v>
      </c>
      <c r="C1442" s="36" t="s">
        <v>168</v>
      </c>
      <c r="D1442" s="36" t="s">
        <v>17085</v>
      </c>
      <c r="F1442" t="str">
        <f t="shared" si="44"/>
        <v>73856/10</v>
      </c>
      <c r="H1442" s="38">
        <f t="shared" si="45"/>
        <v>4689.35</v>
      </c>
    </row>
    <row r="1443" ht="54" spans="1:8">
      <c r="A1443" s="36" t="s">
        <v>17086</v>
      </c>
      <c r="B1443" s="37" t="s">
        <v>17087</v>
      </c>
      <c r="C1443" s="36" t="s">
        <v>168</v>
      </c>
      <c r="D1443" s="36" t="s">
        <v>17088</v>
      </c>
      <c r="F1443" t="str">
        <f t="shared" si="44"/>
        <v>73856/11</v>
      </c>
      <c r="H1443" s="38">
        <f t="shared" si="45"/>
        <v>1314.49</v>
      </c>
    </row>
    <row r="1444" ht="54" spans="1:8">
      <c r="A1444" s="36" t="s">
        <v>17089</v>
      </c>
      <c r="B1444" s="37" t="s">
        <v>17090</v>
      </c>
      <c r="C1444" s="36" t="s">
        <v>168</v>
      </c>
      <c r="D1444" s="36" t="s">
        <v>17091</v>
      </c>
      <c r="F1444" t="str">
        <f t="shared" si="44"/>
        <v>73856/12</v>
      </c>
      <c r="H1444" s="38">
        <f t="shared" si="45"/>
        <v>2158.82</v>
      </c>
    </row>
    <row r="1445" ht="54" spans="1:8">
      <c r="A1445" s="36" t="s">
        <v>17092</v>
      </c>
      <c r="B1445" s="37" t="s">
        <v>17093</v>
      </c>
      <c r="C1445" s="36" t="s">
        <v>168</v>
      </c>
      <c r="D1445" s="36" t="s">
        <v>17094</v>
      </c>
      <c r="F1445" t="str">
        <f t="shared" si="44"/>
        <v>73856/13</v>
      </c>
      <c r="H1445" s="38">
        <f t="shared" si="45"/>
        <v>3225.89</v>
      </c>
    </row>
    <row r="1446" ht="54" spans="1:8">
      <c r="A1446" s="36" t="s">
        <v>17095</v>
      </c>
      <c r="B1446" s="37" t="s">
        <v>17096</v>
      </c>
      <c r="C1446" s="36" t="s">
        <v>168</v>
      </c>
      <c r="D1446" s="36" t="s">
        <v>17097</v>
      </c>
      <c r="F1446" t="str">
        <f t="shared" si="44"/>
        <v>73856/14</v>
      </c>
      <c r="H1446" s="38">
        <f t="shared" si="45"/>
        <v>4524.3</v>
      </c>
    </row>
    <row r="1447" ht="54" spans="1:8">
      <c r="A1447" s="36" t="s">
        <v>17098</v>
      </c>
      <c r="B1447" s="37" t="s">
        <v>17099</v>
      </c>
      <c r="C1447" s="36" t="s">
        <v>168</v>
      </c>
      <c r="D1447" s="36" t="s">
        <v>17100</v>
      </c>
      <c r="F1447" t="str">
        <f t="shared" si="44"/>
        <v>73856/15</v>
      </c>
      <c r="H1447" s="38">
        <f t="shared" si="45"/>
        <v>6062.45</v>
      </c>
    </row>
    <row r="1448" ht="54" spans="1:8">
      <c r="A1448" s="36" t="s">
        <v>166</v>
      </c>
      <c r="B1448" s="37" t="s">
        <v>167</v>
      </c>
      <c r="C1448" s="36" t="s">
        <v>168</v>
      </c>
      <c r="D1448" s="36" t="s">
        <v>17101</v>
      </c>
      <c r="F1448" t="str">
        <f t="shared" si="44"/>
        <v>74224/1</v>
      </c>
      <c r="H1448" s="38">
        <f t="shared" si="45"/>
        <v>1579.78</v>
      </c>
    </row>
    <row r="1449" ht="40.5" spans="1:8">
      <c r="A1449" s="36" t="s">
        <v>17102</v>
      </c>
      <c r="B1449" s="37" t="s">
        <v>17103</v>
      </c>
      <c r="C1449" s="36" t="s">
        <v>168</v>
      </c>
      <c r="D1449" s="36" t="s">
        <v>17104</v>
      </c>
      <c r="F1449" t="str">
        <f t="shared" si="44"/>
        <v>83659</v>
      </c>
      <c r="H1449" s="38">
        <f t="shared" si="45"/>
        <v>866.35</v>
      </c>
    </row>
    <row r="1450" ht="40.5" spans="1:8">
      <c r="A1450" s="36" t="s">
        <v>17105</v>
      </c>
      <c r="B1450" s="37" t="s">
        <v>17106</v>
      </c>
      <c r="C1450" s="36" t="s">
        <v>168</v>
      </c>
      <c r="D1450" s="36" t="s">
        <v>17107</v>
      </c>
      <c r="F1450" t="str">
        <f t="shared" si="44"/>
        <v>83716</v>
      </c>
      <c r="H1450" s="38">
        <f t="shared" si="45"/>
        <v>404.18</v>
      </c>
    </row>
    <row r="1451" ht="54" spans="1:8">
      <c r="A1451" s="36" t="s">
        <v>17108</v>
      </c>
      <c r="B1451" s="37" t="s">
        <v>17109</v>
      </c>
      <c r="C1451" s="36" t="s">
        <v>168</v>
      </c>
      <c r="D1451" s="36" t="s">
        <v>17110</v>
      </c>
      <c r="F1451" t="str">
        <f t="shared" si="44"/>
        <v>97976</v>
      </c>
      <c r="H1451" s="38">
        <f t="shared" si="45"/>
        <v>951.37</v>
      </c>
    </row>
    <row r="1452" ht="54" spans="1:8">
      <c r="A1452" s="36" t="s">
        <v>17111</v>
      </c>
      <c r="B1452" s="37" t="s">
        <v>17112</v>
      </c>
      <c r="C1452" s="36" t="s">
        <v>168</v>
      </c>
      <c r="D1452" s="36" t="s">
        <v>17113</v>
      </c>
      <c r="F1452" t="str">
        <f t="shared" si="44"/>
        <v>97977</v>
      </c>
      <c r="H1452" s="38">
        <f t="shared" si="45"/>
        <v>1385.19</v>
      </c>
    </row>
    <row r="1453" ht="54" spans="1:8">
      <c r="A1453" s="36" t="s">
        <v>17114</v>
      </c>
      <c r="B1453" s="37" t="s">
        <v>17115</v>
      </c>
      <c r="C1453" s="36" t="s">
        <v>168</v>
      </c>
      <c r="D1453" s="36" t="s">
        <v>17116</v>
      </c>
      <c r="F1453" t="str">
        <f t="shared" si="44"/>
        <v>97980</v>
      </c>
      <c r="H1453" s="38">
        <f t="shared" si="45"/>
        <v>1770.56</v>
      </c>
    </row>
    <row r="1454" ht="40.5" spans="1:8">
      <c r="A1454" s="36" t="s">
        <v>17117</v>
      </c>
      <c r="B1454" s="37" t="s">
        <v>17118</v>
      </c>
      <c r="C1454" s="36" t="s">
        <v>136</v>
      </c>
      <c r="D1454" s="36" t="s">
        <v>17119</v>
      </c>
      <c r="F1454" t="str">
        <f t="shared" si="44"/>
        <v>97981</v>
      </c>
      <c r="H1454" s="38">
        <f t="shared" si="45"/>
        <v>1068.42</v>
      </c>
    </row>
    <row r="1455" ht="40.5" spans="1:8">
      <c r="A1455" s="36" t="s">
        <v>17120</v>
      </c>
      <c r="B1455" s="37" t="s">
        <v>17121</v>
      </c>
      <c r="C1455" s="36" t="s">
        <v>136</v>
      </c>
      <c r="D1455" s="36" t="s">
        <v>17122</v>
      </c>
      <c r="F1455" t="str">
        <f t="shared" si="44"/>
        <v>97983</v>
      </c>
      <c r="H1455" s="38">
        <f t="shared" si="45"/>
        <v>351.64</v>
      </c>
    </row>
    <row r="1456" ht="40.5" spans="1:8">
      <c r="A1456" s="36" t="s">
        <v>17123</v>
      </c>
      <c r="B1456" s="37" t="s">
        <v>17124</v>
      </c>
      <c r="C1456" s="36" t="s">
        <v>136</v>
      </c>
      <c r="D1456" s="36" t="s">
        <v>17125</v>
      </c>
      <c r="F1456" t="str">
        <f t="shared" si="44"/>
        <v>97985</v>
      </c>
      <c r="H1456" s="38">
        <f t="shared" si="45"/>
        <v>1296.27</v>
      </c>
    </row>
    <row r="1457" ht="40.5" spans="1:8">
      <c r="A1457" s="36" t="s">
        <v>17126</v>
      </c>
      <c r="B1457" s="37" t="s">
        <v>17127</v>
      </c>
      <c r="C1457" s="36" t="s">
        <v>136</v>
      </c>
      <c r="D1457" s="36" t="s">
        <v>17128</v>
      </c>
      <c r="F1457" t="str">
        <f t="shared" si="44"/>
        <v>97987</v>
      </c>
      <c r="H1457" s="38">
        <f t="shared" si="45"/>
        <v>395.64</v>
      </c>
    </row>
    <row r="1458" ht="54" spans="1:8">
      <c r="A1458" s="36" t="s">
        <v>17129</v>
      </c>
      <c r="B1458" s="37" t="s">
        <v>17130</v>
      </c>
      <c r="C1458" s="36" t="s">
        <v>168</v>
      </c>
      <c r="D1458" s="36" t="s">
        <v>17131</v>
      </c>
      <c r="F1458" t="str">
        <f t="shared" si="44"/>
        <v>97988</v>
      </c>
      <c r="H1458" s="38">
        <f t="shared" si="45"/>
        <v>2558.23</v>
      </c>
    </row>
    <row r="1459" ht="40.5" spans="1:8">
      <c r="A1459" s="36" t="s">
        <v>17132</v>
      </c>
      <c r="B1459" s="37" t="s">
        <v>17133</v>
      </c>
      <c r="C1459" s="36" t="s">
        <v>136</v>
      </c>
      <c r="D1459" s="36" t="s">
        <v>17134</v>
      </c>
      <c r="F1459" t="str">
        <f t="shared" si="44"/>
        <v>97989</v>
      </c>
      <c r="H1459" s="38">
        <f t="shared" si="45"/>
        <v>1524.17</v>
      </c>
    </row>
    <row r="1460" ht="40.5" spans="1:8">
      <c r="A1460" s="36" t="s">
        <v>17135</v>
      </c>
      <c r="B1460" s="37" t="s">
        <v>17136</v>
      </c>
      <c r="C1460" s="36" t="s">
        <v>136</v>
      </c>
      <c r="D1460" s="36" t="s">
        <v>17137</v>
      </c>
      <c r="F1460" t="str">
        <f t="shared" si="44"/>
        <v>97991</v>
      </c>
      <c r="H1460" s="38">
        <f t="shared" si="45"/>
        <v>617.11</v>
      </c>
    </row>
    <row r="1461" ht="54" spans="1:8">
      <c r="A1461" s="36" t="s">
        <v>17138</v>
      </c>
      <c r="B1461" s="37" t="s">
        <v>17139</v>
      </c>
      <c r="C1461" s="36" t="s">
        <v>168</v>
      </c>
      <c r="D1461" s="36" t="s">
        <v>17140</v>
      </c>
      <c r="F1461" t="str">
        <f t="shared" si="44"/>
        <v>97992</v>
      </c>
      <c r="H1461" s="38">
        <f t="shared" si="45"/>
        <v>3242.21</v>
      </c>
    </row>
    <row r="1462" ht="40.5" spans="1:8">
      <c r="A1462" s="36" t="s">
        <v>17141</v>
      </c>
      <c r="B1462" s="37" t="s">
        <v>17142</v>
      </c>
      <c r="C1462" s="36" t="s">
        <v>136</v>
      </c>
      <c r="D1462" s="36" t="s">
        <v>17143</v>
      </c>
      <c r="F1462" t="str">
        <f t="shared" si="44"/>
        <v>97993</v>
      </c>
      <c r="H1462" s="38">
        <f t="shared" si="45"/>
        <v>1865.95</v>
      </c>
    </row>
    <row r="1463" ht="54" spans="1:8">
      <c r="A1463" s="36" t="s">
        <v>17144</v>
      </c>
      <c r="B1463" s="37" t="s">
        <v>17145</v>
      </c>
      <c r="C1463" s="36" t="s">
        <v>168</v>
      </c>
      <c r="D1463" s="36" t="s">
        <v>17146</v>
      </c>
      <c r="F1463" t="str">
        <f t="shared" si="44"/>
        <v>97994</v>
      </c>
      <c r="H1463" s="38">
        <f t="shared" si="45"/>
        <v>2134.81</v>
      </c>
    </row>
    <row r="1464" ht="40.5" spans="1:8">
      <c r="A1464" s="36" t="s">
        <v>17147</v>
      </c>
      <c r="B1464" s="37" t="s">
        <v>17148</v>
      </c>
      <c r="C1464" s="36" t="s">
        <v>136</v>
      </c>
      <c r="D1464" s="36" t="s">
        <v>17149</v>
      </c>
      <c r="F1464" t="str">
        <f t="shared" si="44"/>
        <v>97995</v>
      </c>
      <c r="H1464" s="38">
        <f t="shared" si="45"/>
        <v>1079.05</v>
      </c>
    </row>
    <row r="1465" ht="54" spans="1:8">
      <c r="A1465" s="36" t="s">
        <v>17150</v>
      </c>
      <c r="B1465" s="37" t="s">
        <v>17151</v>
      </c>
      <c r="C1465" s="36" t="s">
        <v>168</v>
      </c>
      <c r="D1465" s="36" t="s">
        <v>17152</v>
      </c>
      <c r="F1465" t="str">
        <f t="shared" si="44"/>
        <v>97996</v>
      </c>
      <c r="H1465" s="38">
        <f t="shared" si="45"/>
        <v>2692.14</v>
      </c>
    </row>
    <row r="1466" ht="40.5" spans="1:8">
      <c r="A1466" s="36" t="s">
        <v>17153</v>
      </c>
      <c r="B1466" s="37" t="s">
        <v>17154</v>
      </c>
      <c r="C1466" s="36" t="s">
        <v>136</v>
      </c>
      <c r="D1466" s="36" t="s">
        <v>17155</v>
      </c>
      <c r="F1466" t="str">
        <f t="shared" si="44"/>
        <v>97997</v>
      </c>
      <c r="H1466" s="38">
        <f t="shared" si="45"/>
        <v>1291.88</v>
      </c>
    </row>
    <row r="1467" ht="40.5" spans="1:8">
      <c r="A1467" s="36" t="s">
        <v>17156</v>
      </c>
      <c r="B1467" s="37" t="s">
        <v>17157</v>
      </c>
      <c r="C1467" s="36" t="s">
        <v>136</v>
      </c>
      <c r="D1467" s="36" t="s">
        <v>17158</v>
      </c>
      <c r="F1467" t="str">
        <f t="shared" si="44"/>
        <v>97999</v>
      </c>
      <c r="H1467" s="38">
        <f t="shared" si="45"/>
        <v>1504.73</v>
      </c>
    </row>
    <row r="1468" ht="40.5" spans="1:8">
      <c r="A1468" s="36" t="s">
        <v>17159</v>
      </c>
      <c r="B1468" s="37" t="s">
        <v>17160</v>
      </c>
      <c r="C1468" s="36" t="s">
        <v>136</v>
      </c>
      <c r="D1468" s="36" t="s">
        <v>17161</v>
      </c>
      <c r="F1468" t="str">
        <f t="shared" si="44"/>
        <v>98001</v>
      </c>
      <c r="H1468" s="38">
        <f t="shared" si="45"/>
        <v>1717.53</v>
      </c>
    </row>
    <row r="1469" ht="54" spans="1:8">
      <c r="A1469" s="36" t="s">
        <v>17162</v>
      </c>
      <c r="B1469" s="37" t="s">
        <v>17163</v>
      </c>
      <c r="C1469" s="36" t="s">
        <v>168</v>
      </c>
      <c r="D1469" s="36" t="s">
        <v>17164</v>
      </c>
      <c r="F1469" t="str">
        <f t="shared" si="44"/>
        <v>98002</v>
      </c>
      <c r="H1469" s="38">
        <f t="shared" si="45"/>
        <v>4394.37</v>
      </c>
    </row>
    <row r="1470" ht="40.5" spans="1:8">
      <c r="A1470" s="36" t="s">
        <v>17165</v>
      </c>
      <c r="B1470" s="37" t="s">
        <v>17166</v>
      </c>
      <c r="C1470" s="36" t="s">
        <v>136</v>
      </c>
      <c r="D1470" s="36" t="s">
        <v>17167</v>
      </c>
      <c r="F1470" t="str">
        <f t="shared" si="44"/>
        <v>98003</v>
      </c>
      <c r="H1470" s="38">
        <f t="shared" si="45"/>
        <v>1930.4</v>
      </c>
    </row>
    <row r="1471" ht="40.5" spans="1:8">
      <c r="A1471" s="36" t="s">
        <v>17168</v>
      </c>
      <c r="B1471" s="37" t="s">
        <v>17169</v>
      </c>
      <c r="C1471" s="36" t="s">
        <v>136</v>
      </c>
      <c r="D1471" s="36" t="s">
        <v>17170</v>
      </c>
      <c r="F1471" t="str">
        <f t="shared" si="44"/>
        <v>98005</v>
      </c>
      <c r="H1471" s="38">
        <f t="shared" si="45"/>
        <v>2143.21</v>
      </c>
    </row>
    <row r="1472" ht="54" spans="1:8">
      <c r="A1472" s="36" t="s">
        <v>17171</v>
      </c>
      <c r="B1472" s="37" t="s">
        <v>17172</v>
      </c>
      <c r="C1472" s="36" t="s">
        <v>168</v>
      </c>
      <c r="D1472" s="36" t="s">
        <v>17173</v>
      </c>
      <c r="F1472" t="str">
        <f t="shared" si="44"/>
        <v>98006</v>
      </c>
      <c r="H1472" s="38">
        <f t="shared" si="45"/>
        <v>5516.6</v>
      </c>
    </row>
    <row r="1473" ht="40.5" spans="1:8">
      <c r="A1473" s="36" t="s">
        <v>17174</v>
      </c>
      <c r="B1473" s="37" t="s">
        <v>17175</v>
      </c>
      <c r="C1473" s="36" t="s">
        <v>136</v>
      </c>
      <c r="D1473" s="36" t="s">
        <v>17176</v>
      </c>
      <c r="F1473" t="str">
        <f t="shared" si="44"/>
        <v>98007</v>
      </c>
      <c r="H1473" s="38">
        <f t="shared" si="45"/>
        <v>2356.04</v>
      </c>
    </row>
    <row r="1474" ht="54" spans="1:8">
      <c r="A1474" s="36" t="s">
        <v>17177</v>
      </c>
      <c r="B1474" s="37" t="s">
        <v>17178</v>
      </c>
      <c r="C1474" s="36" t="s">
        <v>168</v>
      </c>
      <c r="D1474" s="36" t="s">
        <v>17179</v>
      </c>
      <c r="F1474" t="str">
        <f t="shared" si="44"/>
        <v>98008</v>
      </c>
      <c r="H1474" s="38">
        <f t="shared" si="45"/>
        <v>3321.99</v>
      </c>
    </row>
    <row r="1475" ht="40.5" spans="1:8">
      <c r="A1475" s="36" t="s">
        <v>17180</v>
      </c>
      <c r="B1475" s="37" t="s">
        <v>17181</v>
      </c>
      <c r="C1475" s="36" t="s">
        <v>136</v>
      </c>
      <c r="D1475" s="36" t="s">
        <v>17158</v>
      </c>
      <c r="F1475" t="str">
        <f t="shared" si="44"/>
        <v>98009</v>
      </c>
      <c r="H1475" s="38">
        <f t="shared" si="45"/>
        <v>1504.73</v>
      </c>
    </row>
    <row r="1476" ht="54" spans="1:8">
      <c r="A1476" s="36" t="s">
        <v>17182</v>
      </c>
      <c r="B1476" s="37" t="s">
        <v>17183</v>
      </c>
      <c r="C1476" s="36" t="s">
        <v>168</v>
      </c>
      <c r="D1476" s="36" t="s">
        <v>17184</v>
      </c>
      <c r="F1476" t="str">
        <f t="shared" si="44"/>
        <v>98010</v>
      </c>
      <c r="H1476" s="38">
        <f t="shared" si="45"/>
        <v>4043.07</v>
      </c>
    </row>
    <row r="1477" ht="40.5" spans="1:8">
      <c r="A1477" s="36" t="s">
        <v>17185</v>
      </c>
      <c r="B1477" s="37" t="s">
        <v>17186</v>
      </c>
      <c r="C1477" s="36" t="s">
        <v>136</v>
      </c>
      <c r="D1477" s="36" t="s">
        <v>17161</v>
      </c>
      <c r="F1477" t="str">
        <f t="shared" ref="F1477:F1540" si="46">TRIM(A1477)</f>
        <v>98011</v>
      </c>
      <c r="H1477" s="38">
        <f t="shared" ref="H1477:H1540" si="47">ROUND(D1477*(1+$H$1),2)</f>
        <v>1717.53</v>
      </c>
    </row>
    <row r="1478" ht="54" spans="1:8">
      <c r="A1478" s="36" t="s">
        <v>17187</v>
      </c>
      <c r="B1478" s="37" t="s">
        <v>17188</v>
      </c>
      <c r="C1478" s="36" t="s">
        <v>168</v>
      </c>
      <c r="D1478" s="36" t="s">
        <v>17189</v>
      </c>
      <c r="F1478" t="str">
        <f t="shared" si="46"/>
        <v>98012</v>
      </c>
      <c r="H1478" s="38">
        <f t="shared" si="47"/>
        <v>4740.15</v>
      </c>
    </row>
    <row r="1479" ht="40.5" spans="1:8">
      <c r="A1479" s="36" t="s">
        <v>17190</v>
      </c>
      <c r="B1479" s="37" t="s">
        <v>17191</v>
      </c>
      <c r="C1479" s="36" t="s">
        <v>136</v>
      </c>
      <c r="D1479" s="36" t="s">
        <v>17167</v>
      </c>
      <c r="F1479" t="str">
        <f t="shared" si="46"/>
        <v>98013</v>
      </c>
      <c r="H1479" s="38">
        <f t="shared" si="47"/>
        <v>1930.4</v>
      </c>
    </row>
    <row r="1480" ht="54" spans="1:8">
      <c r="A1480" s="36" t="s">
        <v>17192</v>
      </c>
      <c r="B1480" s="37" t="s">
        <v>17193</v>
      </c>
      <c r="C1480" s="36" t="s">
        <v>168</v>
      </c>
      <c r="D1480" s="36" t="s">
        <v>17194</v>
      </c>
      <c r="F1480" t="str">
        <f t="shared" si="46"/>
        <v>98014</v>
      </c>
      <c r="H1480" s="38">
        <f t="shared" si="47"/>
        <v>5437.12</v>
      </c>
    </row>
    <row r="1481" ht="40.5" spans="1:8">
      <c r="A1481" s="36" t="s">
        <v>17195</v>
      </c>
      <c r="B1481" s="37" t="s">
        <v>17196</v>
      </c>
      <c r="C1481" s="36" t="s">
        <v>136</v>
      </c>
      <c r="D1481" s="36" t="s">
        <v>17170</v>
      </c>
      <c r="F1481" t="str">
        <f t="shared" si="46"/>
        <v>98015</v>
      </c>
      <c r="H1481" s="38">
        <f t="shared" si="47"/>
        <v>2143.21</v>
      </c>
    </row>
    <row r="1482" ht="54" spans="1:8">
      <c r="A1482" s="36" t="s">
        <v>17197</v>
      </c>
      <c r="B1482" s="37" t="s">
        <v>17198</v>
      </c>
      <c r="C1482" s="36" t="s">
        <v>168</v>
      </c>
      <c r="D1482" s="36" t="s">
        <v>17199</v>
      </c>
      <c r="F1482" t="str">
        <f t="shared" si="46"/>
        <v>98016</v>
      </c>
      <c r="H1482" s="38">
        <f t="shared" si="47"/>
        <v>6134.22</v>
      </c>
    </row>
    <row r="1483" ht="40.5" spans="1:8">
      <c r="A1483" s="36" t="s">
        <v>17200</v>
      </c>
      <c r="B1483" s="37" t="s">
        <v>17201</v>
      </c>
      <c r="C1483" s="36" t="s">
        <v>136</v>
      </c>
      <c r="D1483" s="36" t="s">
        <v>17176</v>
      </c>
      <c r="F1483" t="str">
        <f t="shared" si="46"/>
        <v>98017</v>
      </c>
      <c r="H1483" s="38">
        <f t="shared" si="47"/>
        <v>2356.04</v>
      </c>
    </row>
    <row r="1484" ht="54" spans="1:8">
      <c r="A1484" s="36" t="s">
        <v>17202</v>
      </c>
      <c r="B1484" s="37" t="s">
        <v>17203</v>
      </c>
      <c r="C1484" s="36" t="s">
        <v>168</v>
      </c>
      <c r="D1484" s="36" t="s">
        <v>17204</v>
      </c>
      <c r="F1484" t="str">
        <f t="shared" si="46"/>
        <v>98018</v>
      </c>
      <c r="H1484" s="38">
        <f t="shared" si="47"/>
        <v>6831.27</v>
      </c>
    </row>
    <row r="1485" ht="40.5" spans="1:8">
      <c r="A1485" s="36" t="s">
        <v>17205</v>
      </c>
      <c r="B1485" s="37" t="s">
        <v>17206</v>
      </c>
      <c r="C1485" s="36" t="s">
        <v>136</v>
      </c>
      <c r="D1485" s="36" t="s">
        <v>17207</v>
      </c>
      <c r="F1485" t="str">
        <f t="shared" si="46"/>
        <v>98019</v>
      </c>
      <c r="H1485" s="38">
        <f t="shared" si="47"/>
        <v>2598.02</v>
      </c>
    </row>
    <row r="1486" ht="54" spans="1:8">
      <c r="A1486" s="36" t="s">
        <v>17208</v>
      </c>
      <c r="B1486" s="37" t="s">
        <v>17209</v>
      </c>
      <c r="C1486" s="36" t="s">
        <v>168</v>
      </c>
      <c r="D1486" s="36" t="s">
        <v>17210</v>
      </c>
      <c r="F1486" t="str">
        <f t="shared" si="46"/>
        <v>98020</v>
      </c>
      <c r="H1486" s="38">
        <f t="shared" si="47"/>
        <v>4871.51</v>
      </c>
    </row>
    <row r="1487" ht="40.5" spans="1:8">
      <c r="A1487" s="36" t="s">
        <v>17211</v>
      </c>
      <c r="B1487" s="37" t="s">
        <v>17212</v>
      </c>
      <c r="C1487" s="36" t="s">
        <v>136</v>
      </c>
      <c r="D1487" s="36" t="s">
        <v>17213</v>
      </c>
      <c r="F1487" t="str">
        <f t="shared" si="46"/>
        <v>98021</v>
      </c>
      <c r="H1487" s="38">
        <f t="shared" si="47"/>
        <v>1959.58</v>
      </c>
    </row>
    <row r="1488" ht="54" spans="1:8">
      <c r="A1488" s="36" t="s">
        <v>17214</v>
      </c>
      <c r="B1488" s="37" t="s">
        <v>17215</v>
      </c>
      <c r="C1488" s="36" t="s">
        <v>168</v>
      </c>
      <c r="D1488" s="36" t="s">
        <v>17216</v>
      </c>
      <c r="F1488" t="str">
        <f t="shared" si="46"/>
        <v>98022</v>
      </c>
      <c r="H1488" s="38">
        <f t="shared" si="47"/>
        <v>5695.88</v>
      </c>
    </row>
    <row r="1489" ht="40.5" spans="1:8">
      <c r="A1489" s="36" t="s">
        <v>17217</v>
      </c>
      <c r="B1489" s="37" t="s">
        <v>17218</v>
      </c>
      <c r="C1489" s="36" t="s">
        <v>136</v>
      </c>
      <c r="D1489" s="36" t="s">
        <v>17219</v>
      </c>
      <c r="F1489" t="str">
        <f t="shared" si="46"/>
        <v>98023</v>
      </c>
      <c r="H1489" s="38">
        <f t="shared" si="47"/>
        <v>2172.41</v>
      </c>
    </row>
    <row r="1490" ht="54" spans="1:8">
      <c r="A1490" s="36" t="s">
        <v>17220</v>
      </c>
      <c r="B1490" s="37" t="s">
        <v>17221</v>
      </c>
      <c r="C1490" s="36" t="s">
        <v>168</v>
      </c>
      <c r="D1490" s="36" t="s">
        <v>17222</v>
      </c>
      <c r="F1490" t="str">
        <f t="shared" si="46"/>
        <v>98024</v>
      </c>
      <c r="H1490" s="38">
        <f t="shared" si="47"/>
        <v>6574.93</v>
      </c>
    </row>
    <row r="1491" ht="40.5" spans="1:8">
      <c r="A1491" s="36" t="s">
        <v>17223</v>
      </c>
      <c r="B1491" s="37" t="s">
        <v>17224</v>
      </c>
      <c r="C1491" s="36" t="s">
        <v>136</v>
      </c>
      <c r="D1491" s="36" t="s">
        <v>17225</v>
      </c>
      <c r="F1491" t="str">
        <f t="shared" si="46"/>
        <v>98025</v>
      </c>
      <c r="H1491" s="38">
        <f t="shared" si="47"/>
        <v>2385.23</v>
      </c>
    </row>
    <row r="1492" ht="54" spans="1:8">
      <c r="A1492" s="36" t="s">
        <v>17226</v>
      </c>
      <c r="B1492" s="37" t="s">
        <v>17227</v>
      </c>
      <c r="C1492" s="36" t="s">
        <v>168</v>
      </c>
      <c r="D1492" s="36" t="s">
        <v>17228</v>
      </c>
      <c r="F1492" t="str">
        <f t="shared" si="46"/>
        <v>98026</v>
      </c>
      <c r="H1492" s="38">
        <f t="shared" si="47"/>
        <v>7406.03</v>
      </c>
    </row>
    <row r="1493" ht="40.5" spans="1:8">
      <c r="A1493" s="36" t="s">
        <v>17229</v>
      </c>
      <c r="B1493" s="37" t="s">
        <v>17230</v>
      </c>
      <c r="C1493" s="36" t="s">
        <v>136</v>
      </c>
      <c r="D1493" s="36" t="s">
        <v>17207</v>
      </c>
      <c r="F1493" t="str">
        <f t="shared" si="46"/>
        <v>98027</v>
      </c>
      <c r="H1493" s="38">
        <f t="shared" si="47"/>
        <v>2598.02</v>
      </c>
    </row>
    <row r="1494" ht="54" spans="1:8">
      <c r="A1494" s="36" t="s">
        <v>17231</v>
      </c>
      <c r="B1494" s="37" t="s">
        <v>17232</v>
      </c>
      <c r="C1494" s="36" t="s">
        <v>168</v>
      </c>
      <c r="D1494" s="36" t="s">
        <v>17233</v>
      </c>
      <c r="F1494" t="str">
        <f t="shared" si="46"/>
        <v>98028</v>
      </c>
      <c r="H1494" s="38">
        <f t="shared" si="47"/>
        <v>8237.14</v>
      </c>
    </row>
    <row r="1495" ht="40.5" spans="1:8">
      <c r="A1495" s="36" t="s">
        <v>17234</v>
      </c>
      <c r="B1495" s="37" t="s">
        <v>17235</v>
      </c>
      <c r="C1495" s="36" t="s">
        <v>136</v>
      </c>
      <c r="D1495" s="36" t="s">
        <v>17236</v>
      </c>
      <c r="F1495" t="str">
        <f t="shared" si="46"/>
        <v>98029</v>
      </c>
      <c r="H1495" s="38">
        <f t="shared" si="47"/>
        <v>2816.88</v>
      </c>
    </row>
    <row r="1496" ht="54" spans="1:8">
      <c r="A1496" s="36" t="s">
        <v>17237</v>
      </c>
      <c r="B1496" s="37" t="s">
        <v>17238</v>
      </c>
      <c r="C1496" s="36" t="s">
        <v>168</v>
      </c>
      <c r="D1496" s="36" t="s">
        <v>17239</v>
      </c>
      <c r="F1496" t="str">
        <f t="shared" si="46"/>
        <v>98030</v>
      </c>
      <c r="H1496" s="38">
        <f t="shared" si="47"/>
        <v>6710.37</v>
      </c>
    </row>
    <row r="1497" ht="40.5" spans="1:8">
      <c r="A1497" s="36" t="s">
        <v>17240</v>
      </c>
      <c r="B1497" s="37" t="s">
        <v>17241</v>
      </c>
      <c r="C1497" s="36" t="s">
        <v>136</v>
      </c>
      <c r="D1497" s="36" t="s">
        <v>17242</v>
      </c>
      <c r="F1497" t="str">
        <f t="shared" si="46"/>
        <v>98031</v>
      </c>
      <c r="H1497" s="38">
        <f t="shared" si="47"/>
        <v>2391.32</v>
      </c>
    </row>
    <row r="1498" ht="54" spans="1:8">
      <c r="A1498" s="36" t="s">
        <v>17243</v>
      </c>
      <c r="B1498" s="37" t="s">
        <v>17244</v>
      </c>
      <c r="C1498" s="36" t="s">
        <v>168</v>
      </c>
      <c r="D1498" s="36" t="s">
        <v>17245</v>
      </c>
      <c r="F1498" t="str">
        <f t="shared" si="46"/>
        <v>98032</v>
      </c>
      <c r="H1498" s="38">
        <f t="shared" si="47"/>
        <v>7702.61</v>
      </c>
    </row>
    <row r="1499" ht="40.5" spans="1:8">
      <c r="A1499" s="36" t="s">
        <v>17246</v>
      </c>
      <c r="B1499" s="37" t="s">
        <v>17247</v>
      </c>
      <c r="C1499" s="36" t="s">
        <v>136</v>
      </c>
      <c r="D1499" s="36" t="s">
        <v>17248</v>
      </c>
      <c r="F1499" t="str">
        <f t="shared" si="46"/>
        <v>98033</v>
      </c>
      <c r="H1499" s="38">
        <f t="shared" si="47"/>
        <v>2604.12</v>
      </c>
    </row>
    <row r="1500" ht="54" spans="1:8">
      <c r="A1500" s="36" t="s">
        <v>17249</v>
      </c>
      <c r="B1500" s="37" t="s">
        <v>17250</v>
      </c>
      <c r="C1500" s="36" t="s">
        <v>168</v>
      </c>
      <c r="D1500" s="36" t="s">
        <v>17251</v>
      </c>
      <c r="F1500" t="str">
        <f t="shared" si="46"/>
        <v>98034</v>
      </c>
      <c r="H1500" s="38">
        <f t="shared" si="47"/>
        <v>8694.9</v>
      </c>
    </row>
    <row r="1501" ht="40.5" spans="1:8">
      <c r="A1501" s="36" t="s">
        <v>17252</v>
      </c>
      <c r="B1501" s="37" t="s">
        <v>17253</v>
      </c>
      <c r="C1501" s="36" t="s">
        <v>136</v>
      </c>
      <c r="D1501" s="36" t="s">
        <v>17236</v>
      </c>
      <c r="F1501" t="str">
        <f t="shared" si="46"/>
        <v>98035</v>
      </c>
      <c r="H1501" s="38">
        <f t="shared" si="47"/>
        <v>2816.88</v>
      </c>
    </row>
    <row r="1502" ht="54" spans="1:8">
      <c r="A1502" s="36" t="s">
        <v>17254</v>
      </c>
      <c r="B1502" s="37" t="s">
        <v>17255</v>
      </c>
      <c r="C1502" s="36" t="s">
        <v>168</v>
      </c>
      <c r="D1502" s="36" t="s">
        <v>17256</v>
      </c>
      <c r="F1502" t="str">
        <f t="shared" si="46"/>
        <v>98036</v>
      </c>
      <c r="H1502" s="38">
        <f t="shared" si="47"/>
        <v>9687.23</v>
      </c>
    </row>
    <row r="1503" ht="40.5" spans="1:8">
      <c r="A1503" s="36" t="s">
        <v>17257</v>
      </c>
      <c r="B1503" s="37" t="s">
        <v>17258</v>
      </c>
      <c r="C1503" s="36" t="s">
        <v>136</v>
      </c>
      <c r="D1503" s="36" t="s">
        <v>17259</v>
      </c>
      <c r="F1503" t="str">
        <f t="shared" si="46"/>
        <v>98037</v>
      </c>
      <c r="H1503" s="38">
        <f t="shared" si="47"/>
        <v>3035.78</v>
      </c>
    </row>
    <row r="1504" ht="54" spans="1:8">
      <c r="A1504" s="36" t="s">
        <v>17260</v>
      </c>
      <c r="B1504" s="37" t="s">
        <v>17261</v>
      </c>
      <c r="C1504" s="36" t="s">
        <v>168</v>
      </c>
      <c r="D1504" s="36" t="s">
        <v>17262</v>
      </c>
      <c r="F1504" t="str">
        <f t="shared" si="46"/>
        <v>98038</v>
      </c>
      <c r="H1504" s="38">
        <f t="shared" si="47"/>
        <v>8881.22</v>
      </c>
    </row>
    <row r="1505" ht="40.5" spans="1:8">
      <c r="A1505" s="36" t="s">
        <v>17263</v>
      </c>
      <c r="B1505" s="37" t="s">
        <v>17264</v>
      </c>
      <c r="C1505" s="36" t="s">
        <v>136</v>
      </c>
      <c r="D1505" s="36" t="s">
        <v>17265</v>
      </c>
      <c r="F1505" t="str">
        <f t="shared" si="46"/>
        <v>98039</v>
      </c>
      <c r="H1505" s="38">
        <f t="shared" si="47"/>
        <v>2822.96</v>
      </c>
    </row>
    <row r="1506" ht="54" spans="1:8">
      <c r="A1506" s="36" t="s">
        <v>17266</v>
      </c>
      <c r="B1506" s="37" t="s">
        <v>17267</v>
      </c>
      <c r="C1506" s="36" t="s">
        <v>168</v>
      </c>
      <c r="D1506" s="36" t="s">
        <v>17268</v>
      </c>
      <c r="F1506" t="str">
        <f t="shared" si="46"/>
        <v>98040</v>
      </c>
      <c r="H1506" s="38">
        <f t="shared" si="47"/>
        <v>10019.87</v>
      </c>
    </row>
    <row r="1507" ht="40.5" spans="1:8">
      <c r="A1507" s="36" t="s">
        <v>17269</v>
      </c>
      <c r="B1507" s="37" t="s">
        <v>17270</v>
      </c>
      <c r="C1507" s="36" t="s">
        <v>136</v>
      </c>
      <c r="D1507" s="36" t="s">
        <v>17259</v>
      </c>
      <c r="F1507" t="str">
        <f t="shared" si="46"/>
        <v>98041</v>
      </c>
      <c r="H1507" s="38">
        <f t="shared" si="47"/>
        <v>3035.78</v>
      </c>
    </row>
    <row r="1508" ht="54" spans="1:8">
      <c r="A1508" s="36" t="s">
        <v>17271</v>
      </c>
      <c r="B1508" s="37" t="s">
        <v>17272</v>
      </c>
      <c r="C1508" s="36" t="s">
        <v>168</v>
      </c>
      <c r="D1508" s="36" t="s">
        <v>17273</v>
      </c>
      <c r="F1508" t="str">
        <f t="shared" si="46"/>
        <v>98042</v>
      </c>
      <c r="H1508" s="38">
        <f t="shared" si="47"/>
        <v>11158.56</v>
      </c>
    </row>
    <row r="1509" ht="40.5" spans="1:8">
      <c r="A1509" s="36" t="s">
        <v>17274</v>
      </c>
      <c r="B1509" s="37" t="s">
        <v>17275</v>
      </c>
      <c r="C1509" s="36" t="s">
        <v>136</v>
      </c>
      <c r="D1509" s="36" t="s">
        <v>17276</v>
      </c>
      <c r="F1509" t="str">
        <f t="shared" si="46"/>
        <v>98043</v>
      </c>
      <c r="H1509" s="38">
        <f t="shared" si="47"/>
        <v>3254.68</v>
      </c>
    </row>
    <row r="1510" ht="54" spans="1:8">
      <c r="A1510" s="36" t="s">
        <v>17277</v>
      </c>
      <c r="B1510" s="37" t="s">
        <v>17278</v>
      </c>
      <c r="C1510" s="36" t="s">
        <v>168</v>
      </c>
      <c r="D1510" s="36" t="s">
        <v>17279</v>
      </c>
      <c r="F1510" t="str">
        <f t="shared" si="46"/>
        <v>98044</v>
      </c>
      <c r="H1510" s="38">
        <f t="shared" si="47"/>
        <v>11352.07</v>
      </c>
    </row>
    <row r="1511" ht="40.5" spans="1:8">
      <c r="A1511" s="36" t="s">
        <v>17280</v>
      </c>
      <c r="B1511" s="37" t="s">
        <v>17281</v>
      </c>
      <c r="C1511" s="36" t="s">
        <v>136</v>
      </c>
      <c r="D1511" s="36" t="s">
        <v>17276</v>
      </c>
      <c r="F1511" t="str">
        <f t="shared" si="46"/>
        <v>98045</v>
      </c>
      <c r="H1511" s="38">
        <f t="shared" si="47"/>
        <v>3254.68</v>
      </c>
    </row>
    <row r="1512" ht="54" spans="1:8">
      <c r="A1512" s="36" t="s">
        <v>17282</v>
      </c>
      <c r="B1512" s="37" t="s">
        <v>17283</v>
      </c>
      <c r="C1512" s="36" t="s">
        <v>168</v>
      </c>
      <c r="D1512" s="36" t="s">
        <v>17284</v>
      </c>
      <c r="F1512" t="str">
        <f t="shared" si="46"/>
        <v>98046</v>
      </c>
      <c r="H1512" s="38">
        <f t="shared" si="47"/>
        <v>12638.18</v>
      </c>
    </row>
    <row r="1513" ht="40.5" spans="1:8">
      <c r="A1513" s="36" t="s">
        <v>17285</v>
      </c>
      <c r="B1513" s="37" t="s">
        <v>17286</v>
      </c>
      <c r="C1513" s="36" t="s">
        <v>136</v>
      </c>
      <c r="D1513" s="36" t="s">
        <v>17287</v>
      </c>
      <c r="F1513" t="str">
        <f t="shared" si="46"/>
        <v>98047</v>
      </c>
      <c r="H1513" s="38">
        <f t="shared" si="47"/>
        <v>3473.59</v>
      </c>
    </row>
    <row r="1514" ht="54" spans="1:8">
      <c r="A1514" s="36" t="s">
        <v>17288</v>
      </c>
      <c r="B1514" s="37" t="s">
        <v>17289</v>
      </c>
      <c r="C1514" s="36" t="s">
        <v>168</v>
      </c>
      <c r="D1514" s="36" t="s">
        <v>17290</v>
      </c>
      <c r="F1514" t="str">
        <f t="shared" si="46"/>
        <v>98048</v>
      </c>
      <c r="H1514" s="38">
        <f t="shared" si="47"/>
        <v>14126.24</v>
      </c>
    </row>
    <row r="1515" ht="40.5" spans="1:8">
      <c r="A1515" s="36" t="s">
        <v>17291</v>
      </c>
      <c r="B1515" s="37" t="s">
        <v>17292</v>
      </c>
      <c r="C1515" s="36" t="s">
        <v>136</v>
      </c>
      <c r="D1515" s="36" t="s">
        <v>17293</v>
      </c>
      <c r="F1515" t="str">
        <f t="shared" si="46"/>
        <v>98049</v>
      </c>
      <c r="H1515" s="38">
        <f t="shared" si="47"/>
        <v>3632.93</v>
      </c>
    </row>
    <row r="1516" ht="40.5" spans="1:8">
      <c r="A1516" s="36" t="s">
        <v>17294</v>
      </c>
      <c r="B1516" s="37" t="s">
        <v>17295</v>
      </c>
      <c r="C1516" s="36" t="s">
        <v>136</v>
      </c>
      <c r="D1516" s="36" t="s">
        <v>17296</v>
      </c>
      <c r="F1516" t="str">
        <f t="shared" si="46"/>
        <v>98050</v>
      </c>
      <c r="H1516" s="38">
        <f t="shared" si="47"/>
        <v>188.81</v>
      </c>
    </row>
    <row r="1517" ht="40.5" spans="1:8">
      <c r="A1517" s="36" t="s">
        <v>17297</v>
      </c>
      <c r="B1517" s="37" t="s">
        <v>17298</v>
      </c>
      <c r="C1517" s="36" t="s">
        <v>136</v>
      </c>
      <c r="D1517" s="36" t="s">
        <v>17299</v>
      </c>
      <c r="F1517" t="str">
        <f t="shared" si="46"/>
        <v>98051</v>
      </c>
      <c r="H1517" s="38">
        <f t="shared" si="47"/>
        <v>841.23</v>
      </c>
    </row>
    <row r="1518" ht="54" spans="1:8">
      <c r="A1518" s="36" t="s">
        <v>17300</v>
      </c>
      <c r="B1518" s="37" t="s">
        <v>17301</v>
      </c>
      <c r="C1518" s="36" t="s">
        <v>168</v>
      </c>
      <c r="D1518" s="36" t="s">
        <v>17302</v>
      </c>
      <c r="F1518" t="str">
        <f t="shared" si="46"/>
        <v>98405</v>
      </c>
      <c r="H1518" s="38">
        <f t="shared" si="47"/>
        <v>2168.69</v>
      </c>
    </row>
    <row r="1519" ht="54" spans="1:8">
      <c r="A1519" s="36" t="s">
        <v>17303</v>
      </c>
      <c r="B1519" s="37" t="s">
        <v>17304</v>
      </c>
      <c r="C1519" s="36" t="s">
        <v>168</v>
      </c>
      <c r="D1519" s="36" t="s">
        <v>17305</v>
      </c>
      <c r="F1519" t="str">
        <f t="shared" si="46"/>
        <v>98406</v>
      </c>
      <c r="H1519" s="38">
        <f t="shared" si="47"/>
        <v>4955.45</v>
      </c>
    </row>
    <row r="1520" ht="54" spans="1:8">
      <c r="A1520" s="36" t="s">
        <v>17306</v>
      </c>
      <c r="B1520" s="37" t="s">
        <v>17307</v>
      </c>
      <c r="C1520" s="36" t="s">
        <v>168</v>
      </c>
      <c r="D1520" s="36" t="s">
        <v>17308</v>
      </c>
      <c r="F1520" t="str">
        <f t="shared" si="46"/>
        <v>98407</v>
      </c>
      <c r="H1520" s="38">
        <f t="shared" si="47"/>
        <v>3249.35</v>
      </c>
    </row>
    <row r="1521" ht="54" spans="1:8">
      <c r="A1521" s="36" t="s">
        <v>17309</v>
      </c>
      <c r="B1521" s="37" t="s">
        <v>17310</v>
      </c>
      <c r="C1521" s="36" t="s">
        <v>168</v>
      </c>
      <c r="D1521" s="36" t="s">
        <v>17311</v>
      </c>
      <c r="F1521" t="str">
        <f t="shared" si="46"/>
        <v>98408</v>
      </c>
      <c r="H1521" s="38">
        <f t="shared" si="47"/>
        <v>3806.63</v>
      </c>
    </row>
    <row r="1522" ht="40.5" spans="1:8">
      <c r="A1522" s="36" t="s">
        <v>17312</v>
      </c>
      <c r="B1522" s="37" t="s">
        <v>17313</v>
      </c>
      <c r="C1522" s="36" t="s">
        <v>136</v>
      </c>
      <c r="D1522" s="36" t="s">
        <v>17314</v>
      </c>
      <c r="F1522" t="str">
        <f t="shared" si="46"/>
        <v>98409</v>
      </c>
      <c r="H1522" s="38">
        <f t="shared" si="47"/>
        <v>290.72</v>
      </c>
    </row>
    <row r="1523" ht="54" spans="1:8">
      <c r="A1523" s="36" t="s">
        <v>17315</v>
      </c>
      <c r="B1523" s="37" t="s">
        <v>17316</v>
      </c>
      <c r="C1523" s="36" t="s">
        <v>168</v>
      </c>
      <c r="D1523" s="36" t="s">
        <v>17317</v>
      </c>
      <c r="F1523" t="str">
        <f t="shared" si="46"/>
        <v>98414</v>
      </c>
      <c r="H1523" s="38">
        <f t="shared" si="47"/>
        <v>967.74</v>
      </c>
    </row>
    <row r="1524" ht="54" spans="1:8">
      <c r="A1524" s="36" t="s">
        <v>17318</v>
      </c>
      <c r="B1524" s="37" t="s">
        <v>17319</v>
      </c>
      <c r="C1524" s="36" t="s">
        <v>168</v>
      </c>
      <c r="D1524" s="36" t="s">
        <v>17317</v>
      </c>
      <c r="F1524" t="str">
        <f t="shared" si="46"/>
        <v>98415</v>
      </c>
      <c r="H1524" s="38">
        <f t="shared" si="47"/>
        <v>967.74</v>
      </c>
    </row>
    <row r="1525" ht="54" spans="1:8">
      <c r="A1525" s="36" t="s">
        <v>17320</v>
      </c>
      <c r="B1525" s="37" t="s">
        <v>17321</v>
      </c>
      <c r="C1525" s="36" t="s">
        <v>168</v>
      </c>
      <c r="D1525" s="36" t="s">
        <v>17322</v>
      </c>
      <c r="F1525" t="str">
        <f t="shared" si="46"/>
        <v>98416</v>
      </c>
      <c r="H1525" s="38">
        <f t="shared" si="47"/>
        <v>1143.55</v>
      </c>
    </row>
    <row r="1526" ht="54" spans="1:8">
      <c r="A1526" s="36" t="s">
        <v>17323</v>
      </c>
      <c r="B1526" s="37" t="s">
        <v>17324</v>
      </c>
      <c r="C1526" s="36" t="s">
        <v>168</v>
      </c>
      <c r="D1526" s="36" t="s">
        <v>17325</v>
      </c>
      <c r="F1526" t="str">
        <f t="shared" si="46"/>
        <v>98417</v>
      </c>
      <c r="H1526" s="38">
        <f t="shared" si="47"/>
        <v>1319.38</v>
      </c>
    </row>
    <row r="1527" ht="54" spans="1:8">
      <c r="A1527" s="36" t="s">
        <v>17326</v>
      </c>
      <c r="B1527" s="37" t="s">
        <v>17327</v>
      </c>
      <c r="C1527" s="36" t="s">
        <v>168</v>
      </c>
      <c r="D1527" s="36" t="s">
        <v>17328</v>
      </c>
      <c r="F1527" t="str">
        <f t="shared" si="46"/>
        <v>98418</v>
      </c>
      <c r="H1527" s="38">
        <f t="shared" si="47"/>
        <v>1413.77</v>
      </c>
    </row>
    <row r="1528" ht="54" spans="1:8">
      <c r="A1528" s="36" t="s">
        <v>17329</v>
      </c>
      <c r="B1528" s="37" t="s">
        <v>17330</v>
      </c>
      <c r="C1528" s="36" t="s">
        <v>168</v>
      </c>
      <c r="D1528" s="36" t="s">
        <v>17331</v>
      </c>
      <c r="F1528" t="str">
        <f t="shared" si="46"/>
        <v>98419</v>
      </c>
      <c r="H1528" s="38">
        <f t="shared" si="47"/>
        <v>1508.18</v>
      </c>
    </row>
    <row r="1529" ht="67.5" spans="1:8">
      <c r="A1529" s="36" t="s">
        <v>17332</v>
      </c>
      <c r="B1529" s="37" t="s">
        <v>17333</v>
      </c>
      <c r="C1529" s="36" t="s">
        <v>168</v>
      </c>
      <c r="D1529" s="36" t="s">
        <v>17334</v>
      </c>
      <c r="F1529" t="str">
        <f t="shared" si="46"/>
        <v>98420</v>
      </c>
      <c r="H1529" s="38">
        <f t="shared" si="47"/>
        <v>1514.55</v>
      </c>
    </row>
    <row r="1530" ht="67.5" spans="1:8">
      <c r="A1530" s="36" t="s">
        <v>17335</v>
      </c>
      <c r="B1530" s="37" t="s">
        <v>17336</v>
      </c>
      <c r="C1530" s="36" t="s">
        <v>168</v>
      </c>
      <c r="D1530" s="36" t="s">
        <v>17337</v>
      </c>
      <c r="F1530" t="str">
        <f t="shared" si="46"/>
        <v>98421</v>
      </c>
      <c r="H1530" s="38">
        <f t="shared" si="47"/>
        <v>1690.36</v>
      </c>
    </row>
    <row r="1531" ht="67.5" spans="1:8">
      <c r="A1531" s="36" t="s">
        <v>17338</v>
      </c>
      <c r="B1531" s="37" t="s">
        <v>17339</v>
      </c>
      <c r="C1531" s="36" t="s">
        <v>168</v>
      </c>
      <c r="D1531" s="36" t="s">
        <v>17340</v>
      </c>
      <c r="F1531" t="str">
        <f t="shared" si="46"/>
        <v>98422</v>
      </c>
      <c r="H1531" s="38">
        <f t="shared" si="47"/>
        <v>1866.18</v>
      </c>
    </row>
    <row r="1532" ht="67.5" spans="1:8">
      <c r="A1532" s="36" t="s">
        <v>17341</v>
      </c>
      <c r="B1532" s="37" t="s">
        <v>17342</v>
      </c>
      <c r="C1532" s="36" t="s">
        <v>168</v>
      </c>
      <c r="D1532" s="36" t="s">
        <v>17343</v>
      </c>
      <c r="F1532" t="str">
        <f t="shared" si="46"/>
        <v>98423</v>
      </c>
      <c r="H1532" s="38">
        <f t="shared" si="47"/>
        <v>1960.58</v>
      </c>
    </row>
    <row r="1533" ht="67.5" spans="1:8">
      <c r="A1533" s="36" t="s">
        <v>17344</v>
      </c>
      <c r="B1533" s="37" t="s">
        <v>17345</v>
      </c>
      <c r="C1533" s="36" t="s">
        <v>168</v>
      </c>
      <c r="D1533" s="36" t="s">
        <v>17346</v>
      </c>
      <c r="F1533" t="str">
        <f t="shared" si="46"/>
        <v>98424</v>
      </c>
      <c r="H1533" s="38">
        <f t="shared" si="47"/>
        <v>2054.99</v>
      </c>
    </row>
    <row r="1534" ht="54" spans="1:8">
      <c r="A1534" s="36" t="s">
        <v>17347</v>
      </c>
      <c r="B1534" s="37" t="s">
        <v>17348</v>
      </c>
      <c r="C1534" s="36" t="s">
        <v>168</v>
      </c>
      <c r="D1534" s="36" t="s">
        <v>17131</v>
      </c>
      <c r="F1534" t="str">
        <f t="shared" si="46"/>
        <v>98425</v>
      </c>
      <c r="H1534" s="38">
        <f t="shared" si="47"/>
        <v>2558.23</v>
      </c>
    </row>
    <row r="1535" ht="54" spans="1:8">
      <c r="A1535" s="36" t="s">
        <v>17349</v>
      </c>
      <c r="B1535" s="37" t="s">
        <v>17350</v>
      </c>
      <c r="C1535" s="36" t="s">
        <v>168</v>
      </c>
      <c r="D1535" s="36" t="s">
        <v>17351</v>
      </c>
      <c r="F1535" t="str">
        <f t="shared" si="46"/>
        <v>98426</v>
      </c>
      <c r="H1535" s="38">
        <f t="shared" si="47"/>
        <v>3320.31</v>
      </c>
    </row>
    <row r="1536" ht="54" spans="1:8">
      <c r="A1536" s="36" t="s">
        <v>17352</v>
      </c>
      <c r="B1536" s="37" t="s">
        <v>17353</v>
      </c>
      <c r="C1536" s="36" t="s">
        <v>168</v>
      </c>
      <c r="D1536" s="36" t="s">
        <v>17354</v>
      </c>
      <c r="F1536" t="str">
        <f t="shared" si="46"/>
        <v>98427</v>
      </c>
      <c r="H1536" s="38">
        <f t="shared" si="47"/>
        <v>4082.41</v>
      </c>
    </row>
    <row r="1537" ht="54" spans="1:8">
      <c r="A1537" s="36" t="s">
        <v>17355</v>
      </c>
      <c r="B1537" s="37" t="s">
        <v>17356</v>
      </c>
      <c r="C1537" s="36" t="s">
        <v>168</v>
      </c>
      <c r="D1537" s="36" t="s">
        <v>17357</v>
      </c>
      <c r="F1537" t="str">
        <f t="shared" si="46"/>
        <v>98428</v>
      </c>
      <c r="H1537" s="38">
        <f t="shared" si="47"/>
        <v>4503.02</v>
      </c>
    </row>
    <row r="1538" ht="54" spans="1:8">
      <c r="A1538" s="36" t="s">
        <v>17358</v>
      </c>
      <c r="B1538" s="37" t="s">
        <v>17359</v>
      </c>
      <c r="C1538" s="36" t="s">
        <v>168</v>
      </c>
      <c r="D1538" s="36" t="s">
        <v>17360</v>
      </c>
      <c r="F1538" t="str">
        <f t="shared" si="46"/>
        <v>98429</v>
      </c>
      <c r="H1538" s="38">
        <f t="shared" si="47"/>
        <v>4923.64</v>
      </c>
    </row>
    <row r="1539" ht="67.5" spans="1:8">
      <c r="A1539" s="36" t="s">
        <v>17361</v>
      </c>
      <c r="B1539" s="37" t="s">
        <v>17362</v>
      </c>
      <c r="C1539" s="36" t="s">
        <v>168</v>
      </c>
      <c r="D1539" s="36" t="s">
        <v>17363</v>
      </c>
      <c r="F1539" t="str">
        <f t="shared" si="46"/>
        <v>98430</v>
      </c>
      <c r="H1539" s="38">
        <f t="shared" si="47"/>
        <v>3105.04</v>
      </c>
    </row>
    <row r="1540" ht="67.5" spans="1:8">
      <c r="A1540" s="36" t="s">
        <v>17364</v>
      </c>
      <c r="B1540" s="37" t="s">
        <v>17365</v>
      </c>
      <c r="C1540" s="36" t="s">
        <v>168</v>
      </c>
      <c r="D1540" s="36" t="s">
        <v>17366</v>
      </c>
      <c r="F1540" t="str">
        <f t="shared" si="46"/>
        <v>98431</v>
      </c>
      <c r="H1540" s="38">
        <f t="shared" si="47"/>
        <v>3867.12</v>
      </c>
    </row>
    <row r="1541" ht="67.5" spans="1:8">
      <c r="A1541" s="36" t="s">
        <v>17367</v>
      </c>
      <c r="B1541" s="37" t="s">
        <v>17368</v>
      </c>
      <c r="C1541" s="36" t="s">
        <v>168</v>
      </c>
      <c r="D1541" s="36" t="s">
        <v>17369</v>
      </c>
      <c r="F1541" t="str">
        <f t="shared" ref="F1541:F1604" si="48">TRIM(A1541)</f>
        <v>98432</v>
      </c>
      <c r="H1541" s="38">
        <f t="shared" ref="H1541:H1604" si="49">ROUND(D1541*(1+$H$1),2)</f>
        <v>4629.21</v>
      </c>
    </row>
    <row r="1542" ht="67.5" spans="1:8">
      <c r="A1542" s="36" t="s">
        <v>17370</v>
      </c>
      <c r="B1542" s="37" t="s">
        <v>17371</v>
      </c>
      <c r="C1542" s="36" t="s">
        <v>168</v>
      </c>
      <c r="D1542" s="36" t="s">
        <v>17372</v>
      </c>
      <c r="F1542" t="str">
        <f t="shared" si="48"/>
        <v>98433</v>
      </c>
      <c r="H1542" s="38">
        <f t="shared" si="49"/>
        <v>5049.83</v>
      </c>
    </row>
    <row r="1543" ht="67.5" spans="1:8">
      <c r="A1543" s="36" t="s">
        <v>17373</v>
      </c>
      <c r="B1543" s="37" t="s">
        <v>17374</v>
      </c>
      <c r="C1543" s="36" t="s">
        <v>168</v>
      </c>
      <c r="D1543" s="36" t="s">
        <v>17375</v>
      </c>
      <c r="F1543" t="str">
        <f t="shared" si="48"/>
        <v>98434</v>
      </c>
      <c r="H1543" s="38">
        <f t="shared" si="49"/>
        <v>5470.45</v>
      </c>
    </row>
    <row r="1544" ht="40.5" spans="1:8">
      <c r="A1544" s="36" t="s">
        <v>17376</v>
      </c>
      <c r="B1544" s="37" t="s">
        <v>17377</v>
      </c>
      <c r="C1544" s="36" t="s">
        <v>136</v>
      </c>
      <c r="D1544" s="36" t="s">
        <v>17378</v>
      </c>
      <c r="F1544" t="str">
        <f t="shared" si="48"/>
        <v>94263</v>
      </c>
      <c r="H1544" s="38">
        <f t="shared" si="49"/>
        <v>26.08</v>
      </c>
    </row>
    <row r="1545" ht="40.5" spans="1:8">
      <c r="A1545" s="36" t="s">
        <v>17379</v>
      </c>
      <c r="B1545" s="37" t="s">
        <v>17380</v>
      </c>
      <c r="C1545" s="36" t="s">
        <v>136</v>
      </c>
      <c r="D1545" s="36" t="s">
        <v>10584</v>
      </c>
      <c r="F1545" t="str">
        <f t="shared" si="48"/>
        <v>94264</v>
      </c>
      <c r="H1545" s="38">
        <f t="shared" si="49"/>
        <v>29.61</v>
      </c>
    </row>
    <row r="1546" ht="40.5" spans="1:8">
      <c r="A1546" s="36" t="s">
        <v>17381</v>
      </c>
      <c r="B1546" s="37" t="s">
        <v>17382</v>
      </c>
      <c r="C1546" s="36" t="s">
        <v>136</v>
      </c>
      <c r="D1546" s="36" t="s">
        <v>17383</v>
      </c>
      <c r="F1546" t="str">
        <f t="shared" si="48"/>
        <v>94265</v>
      </c>
      <c r="H1546" s="38">
        <f t="shared" si="49"/>
        <v>33.25</v>
      </c>
    </row>
    <row r="1547" ht="40.5" spans="1:8">
      <c r="A1547" s="36" t="s">
        <v>17384</v>
      </c>
      <c r="B1547" s="37" t="s">
        <v>17385</v>
      </c>
      <c r="C1547" s="36" t="s">
        <v>136</v>
      </c>
      <c r="D1547" s="36" t="s">
        <v>17386</v>
      </c>
      <c r="F1547" t="str">
        <f t="shared" si="48"/>
        <v>94266</v>
      </c>
      <c r="H1547" s="38">
        <f t="shared" si="49"/>
        <v>37.32</v>
      </c>
    </row>
    <row r="1548" ht="54" spans="1:8">
      <c r="A1548" s="36" t="s">
        <v>17387</v>
      </c>
      <c r="B1548" s="37" t="s">
        <v>17388</v>
      </c>
      <c r="C1548" s="36" t="s">
        <v>136</v>
      </c>
      <c r="D1548" s="36" t="s">
        <v>17389</v>
      </c>
      <c r="F1548" t="str">
        <f t="shared" si="48"/>
        <v>94267</v>
      </c>
      <c r="H1548" s="38">
        <f t="shared" si="49"/>
        <v>38.75</v>
      </c>
    </row>
    <row r="1549" ht="54" spans="1:8">
      <c r="A1549" s="36" t="s">
        <v>17390</v>
      </c>
      <c r="B1549" s="37" t="s">
        <v>17391</v>
      </c>
      <c r="C1549" s="36" t="s">
        <v>136</v>
      </c>
      <c r="D1549" s="36" t="s">
        <v>17392</v>
      </c>
      <c r="F1549" t="str">
        <f t="shared" si="48"/>
        <v>94268</v>
      </c>
      <c r="H1549" s="38">
        <f t="shared" si="49"/>
        <v>43.23</v>
      </c>
    </row>
    <row r="1550" ht="54" spans="1:8">
      <c r="A1550" s="36" t="s">
        <v>17393</v>
      </c>
      <c r="B1550" s="37" t="s">
        <v>17394</v>
      </c>
      <c r="C1550" s="36" t="s">
        <v>136</v>
      </c>
      <c r="D1550" s="36" t="s">
        <v>17395</v>
      </c>
      <c r="F1550" t="str">
        <f t="shared" si="48"/>
        <v>94269</v>
      </c>
      <c r="H1550" s="38">
        <f t="shared" si="49"/>
        <v>54.47</v>
      </c>
    </row>
    <row r="1551" ht="54" spans="1:8">
      <c r="A1551" s="36" t="s">
        <v>17396</v>
      </c>
      <c r="B1551" s="37" t="s">
        <v>17397</v>
      </c>
      <c r="C1551" s="36" t="s">
        <v>136</v>
      </c>
      <c r="D1551" s="36" t="s">
        <v>4114</v>
      </c>
      <c r="F1551" t="str">
        <f t="shared" si="48"/>
        <v>94270</v>
      </c>
      <c r="H1551" s="38">
        <f t="shared" si="49"/>
        <v>60.72</v>
      </c>
    </row>
    <row r="1552" ht="54" spans="1:8">
      <c r="A1552" s="36" t="s">
        <v>17398</v>
      </c>
      <c r="B1552" s="37" t="s">
        <v>17399</v>
      </c>
      <c r="C1552" s="36" t="s">
        <v>136</v>
      </c>
      <c r="D1552" s="36" t="s">
        <v>17400</v>
      </c>
      <c r="F1552" t="str">
        <f t="shared" si="48"/>
        <v>94271</v>
      </c>
      <c r="H1552" s="38">
        <f t="shared" si="49"/>
        <v>66.64</v>
      </c>
    </row>
    <row r="1553" ht="54" spans="1:8">
      <c r="A1553" s="36" t="s">
        <v>17401</v>
      </c>
      <c r="B1553" s="37" t="s">
        <v>17402</v>
      </c>
      <c r="C1553" s="36" t="s">
        <v>136</v>
      </c>
      <c r="D1553" s="36" t="s">
        <v>17403</v>
      </c>
      <c r="F1553" t="str">
        <f t="shared" si="48"/>
        <v>94272</v>
      </c>
      <c r="H1553" s="38">
        <f t="shared" si="49"/>
        <v>74.95</v>
      </c>
    </row>
    <row r="1554" ht="67.5" spans="1:8">
      <c r="A1554" s="36" t="s">
        <v>215</v>
      </c>
      <c r="B1554" s="37" t="s">
        <v>216</v>
      </c>
      <c r="C1554" s="36" t="s">
        <v>136</v>
      </c>
      <c r="D1554" s="36" t="s">
        <v>17404</v>
      </c>
      <c r="F1554" t="str">
        <f t="shared" si="48"/>
        <v>94273</v>
      </c>
      <c r="H1554" s="38">
        <f t="shared" si="49"/>
        <v>36.15</v>
      </c>
    </row>
    <row r="1555" ht="67.5" spans="1:8">
      <c r="A1555" s="36" t="s">
        <v>17405</v>
      </c>
      <c r="B1555" s="37" t="s">
        <v>17406</v>
      </c>
      <c r="C1555" s="36" t="s">
        <v>136</v>
      </c>
      <c r="D1555" s="36" t="s">
        <v>17407</v>
      </c>
      <c r="F1555" t="str">
        <f t="shared" si="48"/>
        <v>94274</v>
      </c>
      <c r="H1555" s="38">
        <f t="shared" si="49"/>
        <v>39.8</v>
      </c>
    </row>
    <row r="1556" ht="67.5" spans="1:8">
      <c r="A1556" s="36" t="s">
        <v>17408</v>
      </c>
      <c r="B1556" s="37" t="s">
        <v>17409</v>
      </c>
      <c r="C1556" s="36" t="s">
        <v>136</v>
      </c>
      <c r="D1556" s="36" t="s">
        <v>17410</v>
      </c>
      <c r="F1556" t="str">
        <f t="shared" si="48"/>
        <v>94275</v>
      </c>
      <c r="H1556" s="38">
        <f t="shared" si="49"/>
        <v>34.32</v>
      </c>
    </row>
    <row r="1557" ht="67.5" spans="1:8">
      <c r="A1557" s="36" t="s">
        <v>17411</v>
      </c>
      <c r="B1557" s="37" t="s">
        <v>17412</v>
      </c>
      <c r="C1557" s="36" t="s">
        <v>136</v>
      </c>
      <c r="D1557" s="36" t="s">
        <v>8100</v>
      </c>
      <c r="F1557" t="str">
        <f t="shared" si="48"/>
        <v>94276</v>
      </c>
      <c r="H1557" s="38">
        <f t="shared" si="49"/>
        <v>37.98</v>
      </c>
    </row>
    <row r="1558" ht="40.5" spans="1:8">
      <c r="A1558" s="36" t="s">
        <v>17413</v>
      </c>
      <c r="B1558" s="37" t="s">
        <v>17414</v>
      </c>
      <c r="C1558" s="36" t="s">
        <v>136</v>
      </c>
      <c r="D1558" s="36" t="s">
        <v>17415</v>
      </c>
      <c r="F1558" t="str">
        <f t="shared" si="48"/>
        <v>94281</v>
      </c>
      <c r="H1558" s="38">
        <f t="shared" si="49"/>
        <v>40.35</v>
      </c>
    </row>
    <row r="1559" ht="40.5" spans="1:8">
      <c r="A1559" s="36" t="s">
        <v>17416</v>
      </c>
      <c r="B1559" s="37" t="s">
        <v>17417</v>
      </c>
      <c r="C1559" s="36" t="s">
        <v>136</v>
      </c>
      <c r="D1559" s="36" t="s">
        <v>17418</v>
      </c>
      <c r="F1559" t="str">
        <f t="shared" si="48"/>
        <v>94282</v>
      </c>
      <c r="H1559" s="38">
        <f t="shared" si="49"/>
        <v>51.49</v>
      </c>
    </row>
    <row r="1560" ht="40.5" spans="1:8">
      <c r="A1560" s="36" t="s">
        <v>17419</v>
      </c>
      <c r="B1560" s="37" t="s">
        <v>17420</v>
      </c>
      <c r="C1560" s="36" t="s">
        <v>136</v>
      </c>
      <c r="D1560" s="36" t="s">
        <v>5348</v>
      </c>
      <c r="F1560" t="str">
        <f t="shared" si="48"/>
        <v>94283</v>
      </c>
      <c r="H1560" s="38">
        <f t="shared" si="49"/>
        <v>50.77</v>
      </c>
    </row>
    <row r="1561" ht="40.5" spans="1:8">
      <c r="A1561" s="36" t="s">
        <v>17421</v>
      </c>
      <c r="B1561" s="37" t="s">
        <v>17422</v>
      </c>
      <c r="C1561" s="36" t="s">
        <v>136</v>
      </c>
      <c r="D1561" s="36" t="s">
        <v>16568</v>
      </c>
      <c r="F1561" t="str">
        <f t="shared" si="48"/>
        <v>94284</v>
      </c>
      <c r="H1561" s="38">
        <f t="shared" si="49"/>
        <v>61.92</v>
      </c>
    </row>
    <row r="1562" ht="40.5" spans="1:8">
      <c r="A1562" s="36" t="s">
        <v>17423</v>
      </c>
      <c r="B1562" s="37" t="s">
        <v>17424</v>
      </c>
      <c r="C1562" s="36" t="s">
        <v>136</v>
      </c>
      <c r="D1562" s="36" t="s">
        <v>17425</v>
      </c>
      <c r="F1562" t="str">
        <f t="shared" si="48"/>
        <v>94285</v>
      </c>
      <c r="H1562" s="38">
        <f t="shared" si="49"/>
        <v>60.64</v>
      </c>
    </row>
    <row r="1563" ht="40.5" spans="1:8">
      <c r="A1563" s="36" t="s">
        <v>17426</v>
      </c>
      <c r="B1563" s="37" t="s">
        <v>17427</v>
      </c>
      <c r="C1563" s="36" t="s">
        <v>136</v>
      </c>
      <c r="D1563" s="36" t="s">
        <v>17428</v>
      </c>
      <c r="F1563" t="str">
        <f t="shared" si="48"/>
        <v>94286</v>
      </c>
      <c r="H1563" s="38">
        <f t="shared" si="49"/>
        <v>71.8</v>
      </c>
    </row>
    <row r="1564" ht="40.5" spans="1:8">
      <c r="A1564" s="36" t="s">
        <v>17429</v>
      </c>
      <c r="B1564" s="37" t="s">
        <v>17430</v>
      </c>
      <c r="C1564" s="36" t="s">
        <v>136</v>
      </c>
      <c r="D1564" s="36" t="s">
        <v>11930</v>
      </c>
      <c r="F1564" t="str">
        <f t="shared" si="48"/>
        <v>94287</v>
      </c>
      <c r="H1564" s="38">
        <f t="shared" si="49"/>
        <v>32</v>
      </c>
    </row>
    <row r="1565" ht="40.5" spans="1:8">
      <c r="A1565" s="36" t="s">
        <v>17431</v>
      </c>
      <c r="B1565" s="37" t="s">
        <v>17432</v>
      </c>
      <c r="C1565" s="36" t="s">
        <v>136</v>
      </c>
      <c r="D1565" s="36" t="s">
        <v>17433</v>
      </c>
      <c r="F1565" t="str">
        <f t="shared" si="48"/>
        <v>94288</v>
      </c>
      <c r="H1565" s="38">
        <f t="shared" si="49"/>
        <v>41.74</v>
      </c>
    </row>
    <row r="1566" ht="40.5" spans="1:8">
      <c r="A1566" s="36" t="s">
        <v>17434</v>
      </c>
      <c r="B1566" s="37" t="s">
        <v>17435</v>
      </c>
      <c r="C1566" s="36" t="s">
        <v>136</v>
      </c>
      <c r="D1566" s="36" t="s">
        <v>17436</v>
      </c>
      <c r="F1566" t="str">
        <f t="shared" si="48"/>
        <v>94289</v>
      </c>
      <c r="H1566" s="38">
        <f t="shared" si="49"/>
        <v>39.51</v>
      </c>
    </row>
    <row r="1567" ht="40.5" spans="1:8">
      <c r="A1567" s="36" t="s">
        <v>17437</v>
      </c>
      <c r="B1567" s="37" t="s">
        <v>17438</v>
      </c>
      <c r="C1567" s="36" t="s">
        <v>136</v>
      </c>
      <c r="D1567" s="36" t="s">
        <v>17439</v>
      </c>
      <c r="F1567" t="str">
        <f t="shared" si="48"/>
        <v>94290</v>
      </c>
      <c r="H1567" s="38">
        <f t="shared" si="49"/>
        <v>49.27</v>
      </c>
    </row>
    <row r="1568" ht="40.5" spans="1:8">
      <c r="A1568" s="36" t="s">
        <v>17440</v>
      </c>
      <c r="B1568" s="37" t="s">
        <v>17441</v>
      </c>
      <c r="C1568" s="36" t="s">
        <v>136</v>
      </c>
      <c r="D1568" s="36" t="s">
        <v>17442</v>
      </c>
      <c r="F1568" t="str">
        <f t="shared" si="48"/>
        <v>94291</v>
      </c>
      <c r="H1568" s="38">
        <f t="shared" si="49"/>
        <v>46.55</v>
      </c>
    </row>
    <row r="1569" ht="40.5" spans="1:8">
      <c r="A1569" s="36" t="s">
        <v>17443</v>
      </c>
      <c r="B1569" s="37" t="s">
        <v>17444</v>
      </c>
      <c r="C1569" s="36" t="s">
        <v>136</v>
      </c>
      <c r="D1569" s="36" t="s">
        <v>17445</v>
      </c>
      <c r="F1569" t="str">
        <f t="shared" si="48"/>
        <v>94292</v>
      </c>
      <c r="H1569" s="38">
        <f t="shared" si="49"/>
        <v>56.3</v>
      </c>
    </row>
    <row r="1570" ht="40.5" spans="1:8">
      <c r="A1570" s="36" t="s">
        <v>17446</v>
      </c>
      <c r="B1570" s="37" t="s">
        <v>17447</v>
      </c>
      <c r="C1570" s="36" t="s">
        <v>136</v>
      </c>
      <c r="D1570" s="36" t="s">
        <v>17448</v>
      </c>
      <c r="F1570" t="str">
        <f t="shared" si="48"/>
        <v>94293</v>
      </c>
      <c r="H1570" s="38">
        <f t="shared" si="49"/>
        <v>117.71</v>
      </c>
    </row>
    <row r="1571" ht="27" spans="1:8">
      <c r="A1571" s="36" t="s">
        <v>17449</v>
      </c>
      <c r="B1571" s="37" t="s">
        <v>17450</v>
      </c>
      <c r="C1571" s="36" t="s">
        <v>136</v>
      </c>
      <c r="D1571" s="36" t="s">
        <v>8397</v>
      </c>
      <c r="F1571" t="str">
        <f t="shared" si="48"/>
        <v>94294</v>
      </c>
      <c r="H1571" s="38">
        <f t="shared" si="49"/>
        <v>6.44</v>
      </c>
    </row>
    <row r="1572" ht="54" spans="1:8">
      <c r="A1572" s="36" t="s">
        <v>17451</v>
      </c>
      <c r="B1572" s="37" t="s">
        <v>17452</v>
      </c>
      <c r="C1572" s="36" t="s">
        <v>127</v>
      </c>
      <c r="D1572" s="36" t="s">
        <v>6220</v>
      </c>
      <c r="F1572" t="str">
        <f t="shared" si="48"/>
        <v>94037</v>
      </c>
      <c r="H1572" s="38">
        <f t="shared" si="49"/>
        <v>20.75</v>
      </c>
    </row>
    <row r="1573" ht="54" spans="1:8">
      <c r="A1573" s="36" t="s">
        <v>17453</v>
      </c>
      <c r="B1573" s="37" t="s">
        <v>17454</v>
      </c>
      <c r="C1573" s="36" t="s">
        <v>127</v>
      </c>
      <c r="D1573" s="36" t="s">
        <v>13117</v>
      </c>
      <c r="F1573" t="str">
        <f t="shared" si="48"/>
        <v>94038</v>
      </c>
      <c r="H1573" s="38">
        <f t="shared" si="49"/>
        <v>28.44</v>
      </c>
    </row>
    <row r="1574" ht="54" spans="1:8">
      <c r="A1574" s="36" t="s">
        <v>17455</v>
      </c>
      <c r="B1574" s="37" t="s">
        <v>17456</v>
      </c>
      <c r="C1574" s="36" t="s">
        <v>127</v>
      </c>
      <c r="D1574" s="36" t="s">
        <v>17457</v>
      </c>
      <c r="F1574" t="str">
        <f t="shared" si="48"/>
        <v>94039</v>
      </c>
      <c r="H1574" s="38">
        <f t="shared" si="49"/>
        <v>16.5</v>
      </c>
    </row>
    <row r="1575" ht="54" spans="1:8">
      <c r="A1575" s="36" t="s">
        <v>17458</v>
      </c>
      <c r="B1575" s="37" t="s">
        <v>17459</v>
      </c>
      <c r="C1575" s="36" t="s">
        <v>127</v>
      </c>
      <c r="D1575" s="36" t="s">
        <v>5438</v>
      </c>
      <c r="F1575" t="str">
        <f t="shared" si="48"/>
        <v>94040</v>
      </c>
      <c r="H1575" s="38">
        <f t="shared" si="49"/>
        <v>24.23</v>
      </c>
    </row>
    <row r="1576" ht="54" spans="1:8">
      <c r="A1576" s="36" t="s">
        <v>17460</v>
      </c>
      <c r="B1576" s="37" t="s">
        <v>17461</v>
      </c>
      <c r="C1576" s="36" t="s">
        <v>127</v>
      </c>
      <c r="D1576" s="36" t="s">
        <v>12292</v>
      </c>
      <c r="F1576" t="str">
        <f t="shared" si="48"/>
        <v>94041</v>
      </c>
      <c r="H1576" s="38">
        <f t="shared" si="49"/>
        <v>13.01</v>
      </c>
    </row>
    <row r="1577" ht="54" spans="1:8">
      <c r="A1577" s="36" t="s">
        <v>17462</v>
      </c>
      <c r="B1577" s="37" t="s">
        <v>17463</v>
      </c>
      <c r="C1577" s="36" t="s">
        <v>127</v>
      </c>
      <c r="D1577" s="36" t="s">
        <v>9820</v>
      </c>
      <c r="F1577" t="str">
        <f t="shared" si="48"/>
        <v>94042</v>
      </c>
      <c r="H1577" s="38">
        <f t="shared" si="49"/>
        <v>21</v>
      </c>
    </row>
    <row r="1578" ht="54" spans="1:8">
      <c r="A1578" s="36" t="s">
        <v>17464</v>
      </c>
      <c r="B1578" s="37" t="s">
        <v>17465</v>
      </c>
      <c r="C1578" s="36" t="s">
        <v>127</v>
      </c>
      <c r="D1578" s="36" t="s">
        <v>17466</v>
      </c>
      <c r="F1578" t="str">
        <f t="shared" si="48"/>
        <v>94043</v>
      </c>
      <c r="H1578" s="38">
        <f t="shared" si="49"/>
        <v>19.6</v>
      </c>
    </row>
    <row r="1579" ht="54" spans="1:8">
      <c r="A1579" s="36" t="s">
        <v>17467</v>
      </c>
      <c r="B1579" s="37" t="s">
        <v>17468</v>
      </c>
      <c r="C1579" s="36" t="s">
        <v>127</v>
      </c>
      <c r="D1579" s="36" t="s">
        <v>4418</v>
      </c>
      <c r="F1579" t="str">
        <f t="shared" si="48"/>
        <v>94044</v>
      </c>
      <c r="H1579" s="38">
        <f t="shared" si="49"/>
        <v>27.32</v>
      </c>
    </row>
    <row r="1580" ht="54" spans="1:8">
      <c r="A1580" s="36" t="s">
        <v>17469</v>
      </c>
      <c r="B1580" s="37" t="s">
        <v>17470</v>
      </c>
      <c r="C1580" s="36" t="s">
        <v>127</v>
      </c>
      <c r="D1580" s="36" t="s">
        <v>7166</v>
      </c>
      <c r="F1580" t="str">
        <f t="shared" si="48"/>
        <v>94045</v>
      </c>
      <c r="H1580" s="38">
        <f t="shared" si="49"/>
        <v>15.38</v>
      </c>
    </row>
    <row r="1581" ht="54" spans="1:8">
      <c r="A1581" s="36" t="s">
        <v>17471</v>
      </c>
      <c r="B1581" s="37" t="s">
        <v>17472</v>
      </c>
      <c r="C1581" s="36" t="s">
        <v>127</v>
      </c>
      <c r="D1581" s="36" t="s">
        <v>17473</v>
      </c>
      <c r="F1581" t="str">
        <f t="shared" si="48"/>
        <v>94046</v>
      </c>
      <c r="H1581" s="38">
        <f t="shared" si="49"/>
        <v>23.06</v>
      </c>
    </row>
    <row r="1582" ht="54" spans="1:8">
      <c r="A1582" s="36" t="s">
        <v>17474</v>
      </c>
      <c r="B1582" s="37" t="s">
        <v>17475</v>
      </c>
      <c r="C1582" s="36" t="s">
        <v>127</v>
      </c>
      <c r="D1582" s="36" t="s">
        <v>17476</v>
      </c>
      <c r="F1582" t="str">
        <f t="shared" si="48"/>
        <v>94047</v>
      </c>
      <c r="H1582" s="38">
        <f t="shared" si="49"/>
        <v>11.88</v>
      </c>
    </row>
    <row r="1583" ht="54" spans="1:8">
      <c r="A1583" s="36" t="s">
        <v>17477</v>
      </c>
      <c r="B1583" s="37" t="s">
        <v>17478</v>
      </c>
      <c r="C1583" s="36" t="s">
        <v>127</v>
      </c>
      <c r="D1583" s="36" t="s">
        <v>7444</v>
      </c>
      <c r="F1583" t="str">
        <f t="shared" si="48"/>
        <v>94048</v>
      </c>
      <c r="H1583" s="38">
        <f t="shared" si="49"/>
        <v>19.84</v>
      </c>
    </row>
    <row r="1584" ht="54" spans="1:8">
      <c r="A1584" s="36" t="s">
        <v>17479</v>
      </c>
      <c r="B1584" s="37" t="s">
        <v>17480</v>
      </c>
      <c r="C1584" s="36" t="s">
        <v>127</v>
      </c>
      <c r="D1584" s="36" t="s">
        <v>17481</v>
      </c>
      <c r="F1584" t="str">
        <f t="shared" si="48"/>
        <v>94049</v>
      </c>
      <c r="H1584" s="38">
        <f t="shared" si="49"/>
        <v>36.02</v>
      </c>
    </row>
    <row r="1585" ht="54" spans="1:8">
      <c r="A1585" s="36" t="s">
        <v>17482</v>
      </c>
      <c r="B1585" s="37" t="s">
        <v>17483</v>
      </c>
      <c r="C1585" s="36" t="s">
        <v>127</v>
      </c>
      <c r="D1585" s="36" t="s">
        <v>17484</v>
      </c>
      <c r="F1585" t="str">
        <f t="shared" si="48"/>
        <v>94050</v>
      </c>
      <c r="H1585" s="38">
        <f t="shared" si="49"/>
        <v>45.91</v>
      </c>
    </row>
    <row r="1586" ht="54" spans="1:8">
      <c r="A1586" s="36" t="s">
        <v>17485</v>
      </c>
      <c r="B1586" s="37" t="s">
        <v>17486</v>
      </c>
      <c r="C1586" s="36" t="s">
        <v>127</v>
      </c>
      <c r="D1586" s="36" t="s">
        <v>17487</v>
      </c>
      <c r="F1586" t="str">
        <f t="shared" si="48"/>
        <v>94051</v>
      </c>
      <c r="H1586" s="38">
        <f t="shared" si="49"/>
        <v>30</v>
      </c>
    </row>
    <row r="1587" ht="54" spans="1:8">
      <c r="A1587" s="36" t="s">
        <v>17488</v>
      </c>
      <c r="B1587" s="37" t="s">
        <v>17489</v>
      </c>
      <c r="C1587" s="36" t="s">
        <v>127</v>
      </c>
      <c r="D1587" s="36" t="s">
        <v>17490</v>
      </c>
      <c r="F1587" t="str">
        <f t="shared" si="48"/>
        <v>94052</v>
      </c>
      <c r="H1587" s="38">
        <f t="shared" si="49"/>
        <v>39.73</v>
      </c>
    </row>
    <row r="1588" ht="54" spans="1:8">
      <c r="A1588" s="36" t="s">
        <v>17491</v>
      </c>
      <c r="B1588" s="37" t="s">
        <v>17492</v>
      </c>
      <c r="C1588" s="36" t="s">
        <v>127</v>
      </c>
      <c r="D1588" s="36" t="s">
        <v>12105</v>
      </c>
      <c r="F1588" t="str">
        <f t="shared" si="48"/>
        <v>94053</v>
      </c>
      <c r="H1588" s="38">
        <f t="shared" si="49"/>
        <v>26.72</v>
      </c>
    </row>
    <row r="1589" ht="54" spans="1:8">
      <c r="A1589" s="36" t="s">
        <v>17493</v>
      </c>
      <c r="B1589" s="37" t="s">
        <v>17494</v>
      </c>
      <c r="C1589" s="36" t="s">
        <v>127</v>
      </c>
      <c r="D1589" s="36" t="s">
        <v>9433</v>
      </c>
      <c r="F1589" t="str">
        <f t="shared" si="48"/>
        <v>94054</v>
      </c>
      <c r="H1589" s="38">
        <f t="shared" si="49"/>
        <v>36.74</v>
      </c>
    </row>
    <row r="1590" ht="54" spans="1:8">
      <c r="A1590" s="36" t="s">
        <v>17495</v>
      </c>
      <c r="B1590" s="37" t="s">
        <v>17496</v>
      </c>
      <c r="C1590" s="36" t="s">
        <v>127</v>
      </c>
      <c r="D1590" s="36" t="s">
        <v>17497</v>
      </c>
      <c r="F1590" t="str">
        <f t="shared" si="48"/>
        <v>94055</v>
      </c>
      <c r="H1590" s="38">
        <f t="shared" si="49"/>
        <v>34.53</v>
      </c>
    </row>
    <row r="1591" ht="54" spans="1:8">
      <c r="A1591" s="36" t="s">
        <v>17498</v>
      </c>
      <c r="B1591" s="37" t="s">
        <v>17499</v>
      </c>
      <c r="C1591" s="36" t="s">
        <v>127</v>
      </c>
      <c r="D1591" s="36" t="s">
        <v>17500</v>
      </c>
      <c r="F1591" t="str">
        <f t="shared" si="48"/>
        <v>94056</v>
      </c>
      <c r="H1591" s="38">
        <f t="shared" si="49"/>
        <v>44.45</v>
      </c>
    </row>
    <row r="1592" ht="54" spans="1:8">
      <c r="A1592" s="36" t="s">
        <v>17501</v>
      </c>
      <c r="B1592" s="37" t="s">
        <v>17502</v>
      </c>
      <c r="C1592" s="36" t="s">
        <v>127</v>
      </c>
      <c r="D1592" s="36" t="s">
        <v>11462</v>
      </c>
      <c r="F1592" t="str">
        <f t="shared" si="48"/>
        <v>94057</v>
      </c>
      <c r="H1592" s="38">
        <f t="shared" si="49"/>
        <v>28.52</v>
      </c>
    </row>
    <row r="1593" ht="54" spans="1:8">
      <c r="A1593" s="36" t="s">
        <v>17503</v>
      </c>
      <c r="B1593" s="37" t="s">
        <v>17504</v>
      </c>
      <c r="C1593" s="36" t="s">
        <v>127</v>
      </c>
      <c r="D1593" s="36" t="s">
        <v>17505</v>
      </c>
      <c r="F1593" t="str">
        <f t="shared" si="48"/>
        <v>94058</v>
      </c>
      <c r="H1593" s="38">
        <f t="shared" si="49"/>
        <v>38.25</v>
      </c>
    </row>
    <row r="1594" ht="54" spans="1:8">
      <c r="A1594" s="36" t="s">
        <v>17506</v>
      </c>
      <c r="B1594" s="37" t="s">
        <v>17507</v>
      </c>
      <c r="C1594" s="36" t="s">
        <v>127</v>
      </c>
      <c r="D1594" s="36" t="s">
        <v>14591</v>
      </c>
      <c r="F1594" t="str">
        <f t="shared" si="48"/>
        <v>94059</v>
      </c>
      <c r="H1594" s="38">
        <f t="shared" si="49"/>
        <v>25.27</v>
      </c>
    </row>
    <row r="1595" ht="54" spans="1:8">
      <c r="A1595" s="36" t="s">
        <v>17508</v>
      </c>
      <c r="B1595" s="37" t="s">
        <v>17509</v>
      </c>
      <c r="C1595" s="36" t="s">
        <v>127</v>
      </c>
      <c r="D1595" s="36" t="s">
        <v>17510</v>
      </c>
      <c r="F1595" t="str">
        <f t="shared" si="48"/>
        <v>94060</v>
      </c>
      <c r="H1595" s="38">
        <f t="shared" si="49"/>
        <v>35.26</v>
      </c>
    </row>
    <row r="1596" ht="27" spans="1:8">
      <c r="A1596" s="36" t="s">
        <v>17511</v>
      </c>
      <c r="B1596" s="37" t="s">
        <v>17512</v>
      </c>
      <c r="C1596" s="36" t="s">
        <v>127</v>
      </c>
      <c r="D1596" s="36" t="s">
        <v>17513</v>
      </c>
      <c r="F1596" t="str">
        <f t="shared" si="48"/>
        <v>73877/1</v>
      </c>
      <c r="H1596" s="38">
        <f t="shared" si="49"/>
        <v>71.75</v>
      </c>
    </row>
    <row r="1597" ht="27" spans="1:8">
      <c r="A1597" s="36" t="s">
        <v>504</v>
      </c>
      <c r="B1597" s="37" t="s">
        <v>505</v>
      </c>
      <c r="C1597" s="36" t="s">
        <v>127</v>
      </c>
      <c r="D1597" s="36" t="s">
        <v>17514</v>
      </c>
      <c r="F1597" t="str">
        <f t="shared" si="48"/>
        <v>73877/2</v>
      </c>
      <c r="H1597" s="38">
        <f t="shared" si="49"/>
        <v>49.75</v>
      </c>
    </row>
    <row r="1598" ht="27" spans="1:8">
      <c r="A1598" s="36" t="s">
        <v>17515</v>
      </c>
      <c r="B1598" s="37" t="s">
        <v>17516</v>
      </c>
      <c r="C1598" s="36" t="s">
        <v>127</v>
      </c>
      <c r="D1598" s="36" t="s">
        <v>17517</v>
      </c>
      <c r="F1598" t="str">
        <f t="shared" si="48"/>
        <v>83770</v>
      </c>
      <c r="H1598" s="38">
        <f t="shared" si="49"/>
        <v>152</v>
      </c>
    </row>
    <row r="1599" ht="40.5" spans="1:8">
      <c r="A1599" s="36" t="s">
        <v>17518</v>
      </c>
      <c r="B1599" s="37" t="s">
        <v>17519</v>
      </c>
      <c r="C1599" s="36" t="s">
        <v>146</v>
      </c>
      <c r="D1599" s="36" t="s">
        <v>17520</v>
      </c>
      <c r="F1599" t="str">
        <f t="shared" si="48"/>
        <v>73301</v>
      </c>
      <c r="H1599" s="38">
        <f t="shared" si="49"/>
        <v>15.61</v>
      </c>
    </row>
    <row r="1600" ht="40.5" spans="1:8">
      <c r="A1600" s="36" t="s">
        <v>17521</v>
      </c>
      <c r="B1600" s="37" t="s">
        <v>17522</v>
      </c>
      <c r="C1600" s="36" t="s">
        <v>146</v>
      </c>
      <c r="D1600" s="36" t="s">
        <v>17523</v>
      </c>
      <c r="F1600" t="str">
        <f t="shared" si="48"/>
        <v>83515</v>
      </c>
      <c r="H1600" s="38">
        <f t="shared" si="49"/>
        <v>20.29</v>
      </c>
    </row>
    <row r="1601" ht="40.5" spans="1:8">
      <c r="A1601" s="36" t="s">
        <v>17524</v>
      </c>
      <c r="B1601" s="37" t="s">
        <v>17525</v>
      </c>
      <c r="C1601" s="36" t="s">
        <v>146</v>
      </c>
      <c r="D1601" s="36" t="s">
        <v>17526</v>
      </c>
      <c r="F1601" t="str">
        <f t="shared" si="48"/>
        <v>83516</v>
      </c>
      <c r="H1601" s="38">
        <f t="shared" si="49"/>
        <v>23.42</v>
      </c>
    </row>
    <row r="1602" ht="27" spans="1:8">
      <c r="A1602" s="36" t="s">
        <v>17527</v>
      </c>
      <c r="B1602" s="37" t="s">
        <v>17528</v>
      </c>
      <c r="C1602" s="36" t="s">
        <v>168</v>
      </c>
      <c r="D1602" s="36" t="s">
        <v>17529</v>
      </c>
      <c r="F1602" t="str">
        <f t="shared" si="48"/>
        <v>72144</v>
      </c>
      <c r="H1602" s="38">
        <f t="shared" si="49"/>
        <v>83.95</v>
      </c>
    </row>
    <row r="1603" ht="40.5" spans="1:8">
      <c r="A1603" s="36" t="s">
        <v>17530</v>
      </c>
      <c r="B1603" s="37" t="s">
        <v>17531</v>
      </c>
      <c r="C1603" s="36" t="s">
        <v>168</v>
      </c>
      <c r="D1603" s="36" t="s">
        <v>17532</v>
      </c>
      <c r="F1603" t="str">
        <f t="shared" si="48"/>
        <v>73910/8</v>
      </c>
      <c r="H1603" s="38">
        <f t="shared" si="49"/>
        <v>724.97</v>
      </c>
    </row>
    <row r="1604" ht="40.5" spans="1:8">
      <c r="A1604" s="36" t="s">
        <v>17533</v>
      </c>
      <c r="B1604" s="37" t="s">
        <v>17534</v>
      </c>
      <c r="C1604" s="36" t="s">
        <v>168</v>
      </c>
      <c r="D1604" s="36" t="s">
        <v>17535</v>
      </c>
      <c r="F1604" t="str">
        <f t="shared" si="48"/>
        <v>73910/9</v>
      </c>
      <c r="H1604" s="38">
        <f t="shared" si="49"/>
        <v>1010.93</v>
      </c>
    </row>
    <row r="1605" ht="40.5" spans="1:8">
      <c r="A1605" s="36" t="s">
        <v>17536</v>
      </c>
      <c r="B1605" s="37" t="s">
        <v>17537</v>
      </c>
      <c r="C1605" s="36" t="s">
        <v>168</v>
      </c>
      <c r="D1605" s="36" t="s">
        <v>17538</v>
      </c>
      <c r="F1605" t="str">
        <f t="shared" ref="F1605:F1668" si="50">TRIM(A1605)</f>
        <v>84874</v>
      </c>
      <c r="H1605" s="38">
        <f t="shared" ref="H1605:H1668" si="51">ROUND(D1605*(1+$H$1),2)</f>
        <v>258.56</v>
      </c>
    </row>
    <row r="1606" ht="27" spans="1:8">
      <c r="A1606" s="36" t="s">
        <v>17539</v>
      </c>
      <c r="B1606" s="37" t="s">
        <v>17540</v>
      </c>
      <c r="C1606" s="36" t="s">
        <v>127</v>
      </c>
      <c r="D1606" s="36" t="s">
        <v>17541</v>
      </c>
      <c r="F1606" t="str">
        <f t="shared" si="50"/>
        <v>84876</v>
      </c>
      <c r="H1606" s="38">
        <f t="shared" si="51"/>
        <v>669.21</v>
      </c>
    </row>
    <row r="1607" ht="27" spans="1:8">
      <c r="A1607" s="36" t="s">
        <v>17542</v>
      </c>
      <c r="B1607" s="37" t="s">
        <v>17543</v>
      </c>
      <c r="C1607" s="36" t="s">
        <v>168</v>
      </c>
      <c r="D1607" s="36" t="s">
        <v>17544</v>
      </c>
      <c r="F1607" t="str">
        <f t="shared" si="50"/>
        <v>90800</v>
      </c>
      <c r="H1607" s="38">
        <f t="shared" si="51"/>
        <v>177.66</v>
      </c>
    </row>
    <row r="1608" ht="27" spans="1:8">
      <c r="A1608" s="36" t="s">
        <v>17545</v>
      </c>
      <c r="B1608" s="37" t="s">
        <v>17546</v>
      </c>
      <c r="C1608" s="36" t="s">
        <v>168</v>
      </c>
      <c r="D1608" s="36" t="s">
        <v>17547</v>
      </c>
      <c r="F1608" t="str">
        <f t="shared" si="50"/>
        <v>90801</v>
      </c>
      <c r="H1608" s="38">
        <f t="shared" si="51"/>
        <v>185.16</v>
      </c>
    </row>
    <row r="1609" ht="27" spans="1:8">
      <c r="A1609" s="36" t="s">
        <v>17548</v>
      </c>
      <c r="B1609" s="37" t="s">
        <v>17549</v>
      </c>
      <c r="C1609" s="36" t="s">
        <v>168</v>
      </c>
      <c r="D1609" s="36" t="s">
        <v>17550</v>
      </c>
      <c r="F1609" t="str">
        <f t="shared" si="50"/>
        <v>90802</v>
      </c>
      <c r="H1609" s="38">
        <f t="shared" si="51"/>
        <v>192.66</v>
      </c>
    </row>
    <row r="1610" ht="27" spans="1:8">
      <c r="A1610" s="36" t="s">
        <v>17551</v>
      </c>
      <c r="B1610" s="37" t="s">
        <v>17552</v>
      </c>
      <c r="C1610" s="36" t="s">
        <v>168</v>
      </c>
      <c r="D1610" s="36" t="s">
        <v>17553</v>
      </c>
      <c r="F1610" t="str">
        <f t="shared" si="50"/>
        <v>90803</v>
      </c>
      <c r="H1610" s="38">
        <f t="shared" si="51"/>
        <v>200.15</v>
      </c>
    </row>
    <row r="1611" ht="40.5" spans="1:8">
      <c r="A1611" s="36" t="s">
        <v>17554</v>
      </c>
      <c r="B1611" s="37" t="s">
        <v>17555</v>
      </c>
      <c r="C1611" s="36" t="s">
        <v>168</v>
      </c>
      <c r="D1611" s="36" t="s">
        <v>17556</v>
      </c>
      <c r="F1611" t="str">
        <f t="shared" si="50"/>
        <v>90804</v>
      </c>
      <c r="H1611" s="38">
        <f t="shared" si="51"/>
        <v>245.58</v>
      </c>
    </row>
    <row r="1612" ht="40.5" spans="1:8">
      <c r="A1612" s="36" t="s">
        <v>17557</v>
      </c>
      <c r="B1612" s="37" t="s">
        <v>17558</v>
      </c>
      <c r="C1612" s="36" t="s">
        <v>168</v>
      </c>
      <c r="D1612" s="36" t="s">
        <v>17559</v>
      </c>
      <c r="F1612" t="str">
        <f t="shared" si="50"/>
        <v>90805</v>
      </c>
      <c r="H1612" s="38">
        <f t="shared" si="51"/>
        <v>67.92</v>
      </c>
    </row>
    <row r="1613" ht="40.5" spans="1:8">
      <c r="A1613" s="36" t="s">
        <v>17560</v>
      </c>
      <c r="B1613" s="37" t="s">
        <v>17561</v>
      </c>
      <c r="C1613" s="36" t="s">
        <v>168</v>
      </c>
      <c r="D1613" s="36" t="s">
        <v>17562</v>
      </c>
      <c r="F1613" t="str">
        <f t="shared" si="50"/>
        <v>90806</v>
      </c>
      <c r="H1613" s="38">
        <f t="shared" si="51"/>
        <v>258.89</v>
      </c>
    </row>
    <row r="1614" ht="40.5" spans="1:8">
      <c r="A1614" s="36" t="s">
        <v>17563</v>
      </c>
      <c r="B1614" s="37" t="s">
        <v>17564</v>
      </c>
      <c r="C1614" s="36" t="s">
        <v>168</v>
      </c>
      <c r="D1614" s="36" t="s">
        <v>17565</v>
      </c>
      <c r="F1614" t="str">
        <f t="shared" si="50"/>
        <v>90807</v>
      </c>
      <c r="H1614" s="38">
        <f t="shared" si="51"/>
        <v>73.72</v>
      </c>
    </row>
    <row r="1615" ht="40.5" spans="1:8">
      <c r="A1615" s="36" t="s">
        <v>17566</v>
      </c>
      <c r="B1615" s="37" t="s">
        <v>17567</v>
      </c>
      <c r="C1615" s="36" t="s">
        <v>168</v>
      </c>
      <c r="D1615" s="36" t="s">
        <v>17568</v>
      </c>
      <c r="F1615" t="str">
        <f t="shared" si="50"/>
        <v>90816</v>
      </c>
      <c r="H1615" s="38">
        <f t="shared" si="51"/>
        <v>272.17</v>
      </c>
    </row>
    <row r="1616" ht="40.5" spans="1:8">
      <c r="A1616" s="36" t="s">
        <v>17569</v>
      </c>
      <c r="B1616" s="37" t="s">
        <v>17570</v>
      </c>
      <c r="C1616" s="36" t="s">
        <v>168</v>
      </c>
      <c r="D1616" s="36" t="s">
        <v>17571</v>
      </c>
      <c r="F1616" t="str">
        <f t="shared" si="50"/>
        <v>90817</v>
      </c>
      <c r="H1616" s="38">
        <f t="shared" si="51"/>
        <v>79.51</v>
      </c>
    </row>
    <row r="1617" ht="40.5" spans="1:8">
      <c r="A1617" s="36" t="s">
        <v>17572</v>
      </c>
      <c r="B1617" s="37" t="s">
        <v>17573</v>
      </c>
      <c r="C1617" s="36" t="s">
        <v>168</v>
      </c>
      <c r="D1617" s="36" t="s">
        <v>17574</v>
      </c>
      <c r="F1617" t="str">
        <f t="shared" si="50"/>
        <v>90818</v>
      </c>
      <c r="H1617" s="38">
        <f t="shared" si="51"/>
        <v>285.52</v>
      </c>
    </row>
    <row r="1618" ht="40.5" spans="1:8">
      <c r="A1618" s="36" t="s">
        <v>17575</v>
      </c>
      <c r="B1618" s="37" t="s">
        <v>17576</v>
      </c>
      <c r="C1618" s="36" t="s">
        <v>168</v>
      </c>
      <c r="D1618" s="36" t="s">
        <v>17577</v>
      </c>
      <c r="F1618" t="str">
        <f t="shared" si="50"/>
        <v>90819</v>
      </c>
      <c r="H1618" s="38">
        <f t="shared" si="51"/>
        <v>85.36</v>
      </c>
    </row>
    <row r="1619" ht="40.5" spans="1:8">
      <c r="A1619" s="36" t="s">
        <v>17578</v>
      </c>
      <c r="B1619" s="37" t="s">
        <v>17579</v>
      </c>
      <c r="C1619" s="36" t="s">
        <v>168</v>
      </c>
      <c r="D1619" s="36" t="s">
        <v>17580</v>
      </c>
      <c r="F1619" t="str">
        <f t="shared" si="50"/>
        <v>90820</v>
      </c>
      <c r="H1619" s="38">
        <f t="shared" si="51"/>
        <v>361.63</v>
      </c>
    </row>
    <row r="1620" ht="40.5" spans="1:8">
      <c r="A1620" s="36" t="s">
        <v>17581</v>
      </c>
      <c r="B1620" s="37" t="s">
        <v>17582</v>
      </c>
      <c r="C1620" s="36" t="s">
        <v>168</v>
      </c>
      <c r="D1620" s="36" t="s">
        <v>17583</v>
      </c>
      <c r="F1620" t="str">
        <f t="shared" si="50"/>
        <v>90821</v>
      </c>
      <c r="H1620" s="38">
        <f t="shared" si="51"/>
        <v>386.25</v>
      </c>
    </row>
    <row r="1621" ht="40.5" spans="1:8">
      <c r="A1621" s="36" t="s">
        <v>17584</v>
      </c>
      <c r="B1621" s="37" t="s">
        <v>17585</v>
      </c>
      <c r="C1621" s="36" t="s">
        <v>168</v>
      </c>
      <c r="D1621" s="36" t="s">
        <v>17586</v>
      </c>
      <c r="F1621" t="str">
        <f t="shared" si="50"/>
        <v>90822</v>
      </c>
      <c r="H1621" s="38">
        <f t="shared" si="51"/>
        <v>383.29</v>
      </c>
    </row>
    <row r="1622" ht="40.5" spans="1:8">
      <c r="A1622" s="36" t="s">
        <v>17587</v>
      </c>
      <c r="B1622" s="37" t="s">
        <v>17588</v>
      </c>
      <c r="C1622" s="36" t="s">
        <v>168</v>
      </c>
      <c r="D1622" s="36" t="s">
        <v>17589</v>
      </c>
      <c r="F1622" t="str">
        <f t="shared" si="50"/>
        <v>90823</v>
      </c>
      <c r="H1622" s="38">
        <f t="shared" si="51"/>
        <v>399.04</v>
      </c>
    </row>
    <row r="1623" ht="40.5" spans="1:8">
      <c r="A1623" s="36" t="s">
        <v>17590</v>
      </c>
      <c r="B1623" s="37" t="s">
        <v>17591</v>
      </c>
      <c r="C1623" s="36" t="s">
        <v>168</v>
      </c>
      <c r="D1623" s="36" t="s">
        <v>6586</v>
      </c>
      <c r="F1623" t="str">
        <f t="shared" si="50"/>
        <v>90826</v>
      </c>
      <c r="H1623" s="38">
        <f t="shared" si="51"/>
        <v>26.76</v>
      </c>
    </row>
    <row r="1624" ht="40.5" spans="1:8">
      <c r="A1624" s="36" t="s">
        <v>17592</v>
      </c>
      <c r="B1624" s="37" t="s">
        <v>17593</v>
      </c>
      <c r="C1624" s="36" t="s">
        <v>168</v>
      </c>
      <c r="D1624" s="36" t="s">
        <v>15462</v>
      </c>
      <c r="F1624" t="str">
        <f t="shared" si="50"/>
        <v>90827</v>
      </c>
      <c r="H1624" s="38">
        <f t="shared" si="51"/>
        <v>28.21</v>
      </c>
    </row>
    <row r="1625" ht="40.5" spans="1:8">
      <c r="A1625" s="36" t="s">
        <v>17594</v>
      </c>
      <c r="B1625" s="37" t="s">
        <v>17595</v>
      </c>
      <c r="C1625" s="36" t="s">
        <v>168</v>
      </c>
      <c r="D1625" s="36" t="s">
        <v>17596</v>
      </c>
      <c r="F1625" t="str">
        <f t="shared" si="50"/>
        <v>90828</v>
      </c>
      <c r="H1625" s="38">
        <f t="shared" si="51"/>
        <v>29.64</v>
      </c>
    </row>
    <row r="1626" ht="40.5" spans="1:8">
      <c r="A1626" s="36" t="s">
        <v>17597</v>
      </c>
      <c r="B1626" s="37" t="s">
        <v>17598</v>
      </c>
      <c r="C1626" s="36" t="s">
        <v>168</v>
      </c>
      <c r="D1626" s="36" t="s">
        <v>5476</v>
      </c>
      <c r="F1626" t="str">
        <f t="shared" si="50"/>
        <v>90829</v>
      </c>
      <c r="H1626" s="38">
        <f t="shared" si="51"/>
        <v>31.11</v>
      </c>
    </row>
    <row r="1627" ht="40.5" spans="1:8">
      <c r="A1627" s="36" t="s">
        <v>17599</v>
      </c>
      <c r="B1627" s="37" t="s">
        <v>17600</v>
      </c>
      <c r="C1627" s="36" t="s">
        <v>168</v>
      </c>
      <c r="D1627" s="36" t="s">
        <v>17601</v>
      </c>
      <c r="F1627" t="str">
        <f t="shared" si="50"/>
        <v>90830</v>
      </c>
      <c r="H1627" s="38">
        <f t="shared" si="51"/>
        <v>99.42</v>
      </c>
    </row>
    <row r="1628" ht="40.5" spans="1:8">
      <c r="A1628" s="36" t="s">
        <v>17602</v>
      </c>
      <c r="B1628" s="37" t="s">
        <v>17603</v>
      </c>
      <c r="C1628" s="36" t="s">
        <v>168</v>
      </c>
      <c r="D1628" s="36" t="s">
        <v>17604</v>
      </c>
      <c r="F1628" t="str">
        <f t="shared" si="50"/>
        <v>90831</v>
      </c>
      <c r="H1628" s="38">
        <f t="shared" si="51"/>
        <v>77.87</v>
      </c>
    </row>
    <row r="1629" ht="67.5" spans="1:8">
      <c r="A1629" s="36" t="s">
        <v>17605</v>
      </c>
      <c r="B1629" s="37" t="s">
        <v>17606</v>
      </c>
      <c r="C1629" s="36" t="s">
        <v>168</v>
      </c>
      <c r="D1629" s="36" t="s">
        <v>17607</v>
      </c>
      <c r="F1629" t="str">
        <f t="shared" si="50"/>
        <v>90841</v>
      </c>
      <c r="H1629" s="38">
        <f t="shared" si="51"/>
        <v>738.6</v>
      </c>
    </row>
    <row r="1630" ht="67.5" spans="1:8">
      <c r="A1630" s="36" t="s">
        <v>17608</v>
      </c>
      <c r="B1630" s="37" t="s">
        <v>17609</v>
      </c>
      <c r="C1630" s="36" t="s">
        <v>168</v>
      </c>
      <c r="D1630" s="36" t="s">
        <v>17610</v>
      </c>
      <c r="F1630" t="str">
        <f t="shared" si="50"/>
        <v>90842</v>
      </c>
      <c r="H1630" s="38">
        <f t="shared" si="51"/>
        <v>786.22</v>
      </c>
    </row>
    <row r="1631" ht="67.5" spans="1:8">
      <c r="A1631" s="36" t="s">
        <v>17611</v>
      </c>
      <c r="B1631" s="37" t="s">
        <v>17612</v>
      </c>
      <c r="C1631" s="36" t="s">
        <v>168</v>
      </c>
      <c r="D1631" s="36" t="s">
        <v>17613</v>
      </c>
      <c r="F1631" t="str">
        <f t="shared" si="50"/>
        <v>90843</v>
      </c>
      <c r="H1631" s="38">
        <f t="shared" si="51"/>
        <v>814.17</v>
      </c>
    </row>
    <row r="1632" ht="67.5" spans="1:8">
      <c r="A1632" s="36" t="s">
        <v>17614</v>
      </c>
      <c r="B1632" s="37" t="s">
        <v>17615</v>
      </c>
      <c r="C1632" s="36" t="s">
        <v>168</v>
      </c>
      <c r="D1632" s="36" t="s">
        <v>17616</v>
      </c>
      <c r="F1632" t="str">
        <f t="shared" si="50"/>
        <v>90844</v>
      </c>
      <c r="H1632" s="38">
        <f t="shared" si="51"/>
        <v>846.2</v>
      </c>
    </row>
    <row r="1633" ht="67.5" spans="1:8">
      <c r="A1633" s="36" t="s">
        <v>17617</v>
      </c>
      <c r="B1633" s="37" t="s">
        <v>17618</v>
      </c>
      <c r="C1633" s="36" t="s">
        <v>168</v>
      </c>
      <c r="D1633" s="36" t="s">
        <v>17619</v>
      </c>
      <c r="F1633" t="str">
        <f t="shared" si="50"/>
        <v>90847</v>
      </c>
      <c r="H1633" s="38">
        <f t="shared" si="51"/>
        <v>660.73</v>
      </c>
    </row>
    <row r="1634" ht="67.5" spans="1:8">
      <c r="A1634" s="36" t="s">
        <v>17620</v>
      </c>
      <c r="B1634" s="37" t="s">
        <v>17621</v>
      </c>
      <c r="C1634" s="36" t="s">
        <v>168</v>
      </c>
      <c r="D1634" s="36" t="s">
        <v>17622</v>
      </c>
      <c r="F1634" t="str">
        <f t="shared" si="50"/>
        <v>90848</v>
      </c>
      <c r="H1634" s="38">
        <f t="shared" si="51"/>
        <v>701.57</v>
      </c>
    </row>
    <row r="1635" ht="67.5" spans="1:8">
      <c r="A1635" s="36" t="s">
        <v>17623</v>
      </c>
      <c r="B1635" s="37" t="s">
        <v>17624</v>
      </c>
      <c r="C1635" s="36" t="s">
        <v>168</v>
      </c>
      <c r="D1635" s="36" t="s">
        <v>17625</v>
      </c>
      <c r="F1635" t="str">
        <f t="shared" si="50"/>
        <v>90849</v>
      </c>
      <c r="H1635" s="38">
        <f t="shared" si="51"/>
        <v>714.75</v>
      </c>
    </row>
    <row r="1636" ht="67.5" spans="1:8">
      <c r="A1636" s="36" t="s">
        <v>17626</v>
      </c>
      <c r="B1636" s="37" t="s">
        <v>17627</v>
      </c>
      <c r="C1636" s="36" t="s">
        <v>168</v>
      </c>
      <c r="D1636" s="36" t="s">
        <v>17628</v>
      </c>
      <c r="F1636" t="str">
        <f t="shared" si="50"/>
        <v>90850</v>
      </c>
      <c r="H1636" s="38">
        <f t="shared" si="51"/>
        <v>746.78</v>
      </c>
    </row>
    <row r="1637" ht="40.5" spans="1:8">
      <c r="A1637" s="36" t="s">
        <v>17629</v>
      </c>
      <c r="B1637" s="37" t="s">
        <v>17630</v>
      </c>
      <c r="C1637" s="36" t="s">
        <v>168</v>
      </c>
      <c r="D1637" s="36" t="s">
        <v>17631</v>
      </c>
      <c r="F1637" t="str">
        <f t="shared" si="50"/>
        <v>91009</v>
      </c>
      <c r="H1637" s="38">
        <f t="shared" si="51"/>
        <v>368.11</v>
      </c>
    </row>
    <row r="1638" ht="40.5" spans="1:8">
      <c r="A1638" s="36" t="s">
        <v>17632</v>
      </c>
      <c r="B1638" s="37" t="s">
        <v>17633</v>
      </c>
      <c r="C1638" s="36" t="s">
        <v>168</v>
      </c>
      <c r="D1638" s="36" t="s">
        <v>17634</v>
      </c>
      <c r="F1638" t="str">
        <f t="shared" si="50"/>
        <v>91010</v>
      </c>
      <c r="H1638" s="38">
        <f t="shared" si="51"/>
        <v>315.17</v>
      </c>
    </row>
    <row r="1639" ht="40.5" spans="1:8">
      <c r="A1639" s="36" t="s">
        <v>17635</v>
      </c>
      <c r="B1639" s="37" t="s">
        <v>17636</v>
      </c>
      <c r="C1639" s="36" t="s">
        <v>168</v>
      </c>
      <c r="D1639" s="36" t="s">
        <v>17637</v>
      </c>
      <c r="F1639" t="str">
        <f t="shared" si="50"/>
        <v>91011</v>
      </c>
      <c r="H1639" s="38">
        <f t="shared" si="51"/>
        <v>407.58</v>
      </c>
    </row>
    <row r="1640" ht="40.5" spans="1:8">
      <c r="A1640" s="36" t="s">
        <v>17638</v>
      </c>
      <c r="B1640" s="37" t="s">
        <v>17639</v>
      </c>
      <c r="C1640" s="36" t="s">
        <v>168</v>
      </c>
      <c r="D1640" s="36" t="s">
        <v>17640</v>
      </c>
      <c r="F1640" t="str">
        <f t="shared" si="50"/>
        <v>91012</v>
      </c>
      <c r="H1640" s="38">
        <f t="shared" si="51"/>
        <v>394.06</v>
      </c>
    </row>
    <row r="1641" ht="67.5" spans="1:8">
      <c r="A1641" s="36" t="s">
        <v>17641</v>
      </c>
      <c r="B1641" s="37" t="s">
        <v>17642</v>
      </c>
      <c r="C1641" s="36" t="s">
        <v>168</v>
      </c>
      <c r="D1641" s="36" t="s">
        <v>17643</v>
      </c>
      <c r="F1641" t="str">
        <f t="shared" si="50"/>
        <v>91013</v>
      </c>
      <c r="H1641" s="38">
        <f t="shared" si="51"/>
        <v>667.2</v>
      </c>
    </row>
    <row r="1642" ht="67.5" spans="1:8">
      <c r="A1642" s="36" t="s">
        <v>17644</v>
      </c>
      <c r="B1642" s="37" t="s">
        <v>17645</v>
      </c>
      <c r="C1642" s="36" t="s">
        <v>168</v>
      </c>
      <c r="D1642" s="36" t="s">
        <v>17646</v>
      </c>
      <c r="F1642" t="str">
        <f t="shared" si="50"/>
        <v>91014</v>
      </c>
      <c r="H1642" s="38">
        <f t="shared" si="51"/>
        <v>630.49</v>
      </c>
    </row>
    <row r="1643" ht="67.5" spans="1:8">
      <c r="A1643" s="36" t="s">
        <v>17647</v>
      </c>
      <c r="B1643" s="37" t="s">
        <v>17648</v>
      </c>
      <c r="C1643" s="36" t="s">
        <v>168</v>
      </c>
      <c r="D1643" s="36" t="s">
        <v>17649</v>
      </c>
      <c r="F1643" t="str">
        <f t="shared" si="50"/>
        <v>91015</v>
      </c>
      <c r="H1643" s="38">
        <f t="shared" si="51"/>
        <v>739.04</v>
      </c>
    </row>
    <row r="1644" ht="67.5" spans="1:8">
      <c r="A1644" s="36" t="s">
        <v>17650</v>
      </c>
      <c r="B1644" s="37" t="s">
        <v>17651</v>
      </c>
      <c r="C1644" s="36" t="s">
        <v>168</v>
      </c>
      <c r="D1644" s="36" t="s">
        <v>17652</v>
      </c>
      <c r="F1644" t="str">
        <f t="shared" si="50"/>
        <v>91016</v>
      </c>
      <c r="H1644" s="38">
        <f t="shared" si="51"/>
        <v>741.8</v>
      </c>
    </row>
    <row r="1645" ht="40.5" spans="1:8">
      <c r="A1645" s="36" t="s">
        <v>17653</v>
      </c>
      <c r="B1645" s="37" t="s">
        <v>17654</v>
      </c>
      <c r="C1645" s="36" t="s">
        <v>168</v>
      </c>
      <c r="D1645" s="36" t="s">
        <v>17655</v>
      </c>
      <c r="F1645" t="str">
        <f t="shared" si="50"/>
        <v>91286</v>
      </c>
      <c r="H1645" s="38">
        <f t="shared" si="51"/>
        <v>142.26</v>
      </c>
    </row>
    <row r="1646" ht="40.5" spans="1:8">
      <c r="A1646" s="36" t="s">
        <v>17656</v>
      </c>
      <c r="B1646" s="37" t="s">
        <v>17657</v>
      </c>
      <c r="C1646" s="36" t="s">
        <v>168</v>
      </c>
      <c r="D1646" s="36" t="s">
        <v>17658</v>
      </c>
      <c r="F1646" t="str">
        <f t="shared" si="50"/>
        <v>91287</v>
      </c>
      <c r="H1646" s="38">
        <f t="shared" si="51"/>
        <v>149.76</v>
      </c>
    </row>
    <row r="1647" ht="40.5" spans="1:8">
      <c r="A1647" s="36" t="s">
        <v>17659</v>
      </c>
      <c r="B1647" s="37" t="s">
        <v>17660</v>
      </c>
      <c r="C1647" s="36" t="s">
        <v>168</v>
      </c>
      <c r="D1647" s="36" t="s">
        <v>17661</v>
      </c>
      <c r="F1647" t="str">
        <f t="shared" si="50"/>
        <v>91288</v>
      </c>
      <c r="H1647" s="38">
        <f t="shared" si="51"/>
        <v>157.26</v>
      </c>
    </row>
    <row r="1648" ht="40.5" spans="1:8">
      <c r="A1648" s="36" t="s">
        <v>17662</v>
      </c>
      <c r="B1648" s="37" t="s">
        <v>17663</v>
      </c>
      <c r="C1648" s="36" t="s">
        <v>168</v>
      </c>
      <c r="D1648" s="36" t="s">
        <v>17664</v>
      </c>
      <c r="F1648" t="str">
        <f t="shared" si="50"/>
        <v>91290</v>
      </c>
      <c r="H1648" s="38">
        <f t="shared" si="51"/>
        <v>164.75</v>
      </c>
    </row>
    <row r="1649" ht="40.5" spans="1:8">
      <c r="A1649" s="36" t="s">
        <v>17665</v>
      </c>
      <c r="B1649" s="37" t="s">
        <v>17666</v>
      </c>
      <c r="C1649" s="36" t="s">
        <v>168</v>
      </c>
      <c r="D1649" s="36" t="s">
        <v>17667</v>
      </c>
      <c r="F1649" t="str">
        <f t="shared" si="50"/>
        <v>91291</v>
      </c>
      <c r="H1649" s="38">
        <f t="shared" si="51"/>
        <v>210.18</v>
      </c>
    </row>
    <row r="1650" ht="40.5" spans="1:8">
      <c r="A1650" s="36" t="s">
        <v>17668</v>
      </c>
      <c r="B1650" s="37" t="s">
        <v>17669</v>
      </c>
      <c r="C1650" s="36" t="s">
        <v>168</v>
      </c>
      <c r="D1650" s="36" t="s">
        <v>17670</v>
      </c>
      <c r="F1650" t="str">
        <f t="shared" si="50"/>
        <v>91292</v>
      </c>
      <c r="H1650" s="38">
        <f t="shared" si="51"/>
        <v>223.48</v>
      </c>
    </row>
    <row r="1651" ht="40.5" spans="1:8">
      <c r="A1651" s="36" t="s">
        <v>17671</v>
      </c>
      <c r="B1651" s="37" t="s">
        <v>17672</v>
      </c>
      <c r="C1651" s="36" t="s">
        <v>168</v>
      </c>
      <c r="D1651" s="36" t="s">
        <v>17673</v>
      </c>
      <c r="F1651" t="str">
        <f t="shared" si="50"/>
        <v>91293</v>
      </c>
      <c r="H1651" s="38">
        <f t="shared" si="51"/>
        <v>236.77</v>
      </c>
    </row>
    <row r="1652" ht="40.5" spans="1:8">
      <c r="A1652" s="36" t="s">
        <v>17674</v>
      </c>
      <c r="B1652" s="37" t="s">
        <v>17675</v>
      </c>
      <c r="C1652" s="36" t="s">
        <v>168</v>
      </c>
      <c r="D1652" s="36" t="s">
        <v>17676</v>
      </c>
      <c r="F1652" t="str">
        <f t="shared" si="50"/>
        <v>91294</v>
      </c>
      <c r="H1652" s="38">
        <f t="shared" si="51"/>
        <v>250.12</v>
      </c>
    </row>
    <row r="1653" ht="40.5" spans="1:8">
      <c r="A1653" s="36" t="s">
        <v>17677</v>
      </c>
      <c r="B1653" s="37" t="s">
        <v>17678</v>
      </c>
      <c r="C1653" s="36" t="s">
        <v>168</v>
      </c>
      <c r="D1653" s="36" t="s">
        <v>17679</v>
      </c>
      <c r="F1653" t="str">
        <f t="shared" si="50"/>
        <v>91295</v>
      </c>
      <c r="H1653" s="38">
        <f t="shared" si="51"/>
        <v>350.69</v>
      </c>
    </row>
    <row r="1654" ht="40.5" spans="1:8">
      <c r="A1654" s="36" t="s">
        <v>17680</v>
      </c>
      <c r="B1654" s="37" t="s">
        <v>17681</v>
      </c>
      <c r="C1654" s="36" t="s">
        <v>168</v>
      </c>
      <c r="D1654" s="36" t="s">
        <v>17682</v>
      </c>
      <c r="F1654" t="str">
        <f t="shared" si="50"/>
        <v>91296</v>
      </c>
      <c r="H1654" s="38">
        <f t="shared" si="51"/>
        <v>367.3</v>
      </c>
    </row>
    <row r="1655" ht="40.5" spans="1:8">
      <c r="A1655" s="36" t="s">
        <v>17683</v>
      </c>
      <c r="B1655" s="37" t="s">
        <v>17684</v>
      </c>
      <c r="C1655" s="36" t="s">
        <v>168</v>
      </c>
      <c r="D1655" s="36" t="s">
        <v>17685</v>
      </c>
      <c r="F1655" t="str">
        <f t="shared" si="50"/>
        <v>91297</v>
      </c>
      <c r="H1655" s="38">
        <f t="shared" si="51"/>
        <v>409.36</v>
      </c>
    </row>
    <row r="1656" ht="40.5" spans="1:8">
      <c r="A1656" s="36" t="s">
        <v>17686</v>
      </c>
      <c r="B1656" s="37" t="s">
        <v>17687</v>
      </c>
      <c r="C1656" s="36" t="s">
        <v>168</v>
      </c>
      <c r="D1656" s="36" t="s">
        <v>17688</v>
      </c>
      <c r="F1656" t="str">
        <f t="shared" si="50"/>
        <v>91298</v>
      </c>
      <c r="H1656" s="38">
        <f t="shared" si="51"/>
        <v>658.08</v>
      </c>
    </row>
    <row r="1657" ht="40.5" spans="1:8">
      <c r="A1657" s="36" t="s">
        <v>17689</v>
      </c>
      <c r="B1657" s="37" t="s">
        <v>17690</v>
      </c>
      <c r="C1657" s="36" t="s">
        <v>168</v>
      </c>
      <c r="D1657" s="36" t="s">
        <v>17691</v>
      </c>
      <c r="F1657" t="str">
        <f t="shared" si="50"/>
        <v>91299</v>
      </c>
      <c r="H1657" s="38">
        <f t="shared" si="51"/>
        <v>878.9</v>
      </c>
    </row>
    <row r="1658" ht="40.5" spans="1:8">
      <c r="A1658" s="36" t="s">
        <v>17692</v>
      </c>
      <c r="B1658" s="37" t="s">
        <v>17693</v>
      </c>
      <c r="C1658" s="36" t="s">
        <v>168</v>
      </c>
      <c r="D1658" s="36" t="s">
        <v>7634</v>
      </c>
      <c r="F1658" t="str">
        <f t="shared" si="50"/>
        <v>91300</v>
      </c>
      <c r="H1658" s="38">
        <f t="shared" si="51"/>
        <v>22.65</v>
      </c>
    </row>
    <row r="1659" ht="40.5" spans="1:8">
      <c r="A1659" s="36" t="s">
        <v>17694</v>
      </c>
      <c r="B1659" s="37" t="s">
        <v>17695</v>
      </c>
      <c r="C1659" s="36" t="s">
        <v>168</v>
      </c>
      <c r="D1659" s="36" t="s">
        <v>17696</v>
      </c>
      <c r="F1659" t="str">
        <f t="shared" si="50"/>
        <v>91301</v>
      </c>
      <c r="H1659" s="38">
        <f t="shared" si="51"/>
        <v>24.03</v>
      </c>
    </row>
    <row r="1660" ht="40.5" spans="1:8">
      <c r="A1660" s="36" t="s">
        <v>17697</v>
      </c>
      <c r="B1660" s="37" t="s">
        <v>17698</v>
      </c>
      <c r="C1660" s="36" t="s">
        <v>168</v>
      </c>
      <c r="D1660" s="36" t="s">
        <v>17699</v>
      </c>
      <c r="F1660" t="str">
        <f t="shared" si="50"/>
        <v>91302</v>
      </c>
      <c r="H1660" s="38">
        <f t="shared" si="51"/>
        <v>25.38</v>
      </c>
    </row>
    <row r="1661" ht="40.5" spans="1:8">
      <c r="A1661" s="36" t="s">
        <v>17700</v>
      </c>
      <c r="B1661" s="37" t="s">
        <v>17701</v>
      </c>
      <c r="C1661" s="36" t="s">
        <v>168</v>
      </c>
      <c r="D1661" s="36" t="s">
        <v>13863</v>
      </c>
      <c r="F1661" t="str">
        <f t="shared" si="50"/>
        <v>91303</v>
      </c>
      <c r="H1661" s="38">
        <f t="shared" si="51"/>
        <v>26.77</v>
      </c>
    </row>
    <row r="1662" ht="54" spans="1:8">
      <c r="A1662" s="36" t="s">
        <v>17702</v>
      </c>
      <c r="B1662" s="37" t="s">
        <v>17703</v>
      </c>
      <c r="C1662" s="36" t="s">
        <v>168</v>
      </c>
      <c r="D1662" s="36" t="s">
        <v>17704</v>
      </c>
      <c r="F1662" t="str">
        <f t="shared" si="50"/>
        <v>91304</v>
      </c>
      <c r="H1662" s="38">
        <f t="shared" si="51"/>
        <v>75.75</v>
      </c>
    </row>
    <row r="1663" ht="54" spans="1:8">
      <c r="A1663" s="36" t="s">
        <v>17705</v>
      </c>
      <c r="B1663" s="37" t="s">
        <v>17706</v>
      </c>
      <c r="C1663" s="36" t="s">
        <v>168</v>
      </c>
      <c r="D1663" s="36" t="s">
        <v>17707</v>
      </c>
      <c r="F1663" t="str">
        <f t="shared" si="50"/>
        <v>91305</v>
      </c>
      <c r="H1663" s="38">
        <f t="shared" si="51"/>
        <v>57.19</v>
      </c>
    </row>
    <row r="1664" ht="40.5" spans="1:8">
      <c r="A1664" s="36" t="s">
        <v>17708</v>
      </c>
      <c r="B1664" s="37" t="s">
        <v>17709</v>
      </c>
      <c r="C1664" s="36" t="s">
        <v>168</v>
      </c>
      <c r="D1664" s="36" t="s">
        <v>17710</v>
      </c>
      <c r="F1664" t="str">
        <f t="shared" si="50"/>
        <v>91306</v>
      </c>
      <c r="H1664" s="38">
        <f t="shared" si="51"/>
        <v>84.65</v>
      </c>
    </row>
    <row r="1665" ht="40.5" spans="1:8">
      <c r="A1665" s="36" t="s">
        <v>17711</v>
      </c>
      <c r="B1665" s="37" t="s">
        <v>17712</v>
      </c>
      <c r="C1665" s="36" t="s">
        <v>168</v>
      </c>
      <c r="D1665" s="36" t="s">
        <v>9130</v>
      </c>
      <c r="F1665" t="str">
        <f t="shared" si="50"/>
        <v>91307</v>
      </c>
      <c r="H1665" s="38">
        <f t="shared" si="51"/>
        <v>59.97</v>
      </c>
    </row>
    <row r="1666" ht="81" spans="1:8">
      <c r="A1666" s="36" t="s">
        <v>17713</v>
      </c>
      <c r="B1666" s="37" t="s">
        <v>17714</v>
      </c>
      <c r="C1666" s="36" t="s">
        <v>168</v>
      </c>
      <c r="D1666" s="36" t="s">
        <v>17715</v>
      </c>
      <c r="F1666" t="str">
        <f t="shared" si="50"/>
        <v>91312</v>
      </c>
      <c r="H1666" s="38">
        <f t="shared" si="51"/>
        <v>674.29</v>
      </c>
    </row>
    <row r="1667" ht="81" spans="1:8">
      <c r="A1667" s="36" t="s">
        <v>17716</v>
      </c>
      <c r="B1667" s="37" t="s">
        <v>17717</v>
      </c>
      <c r="C1667" s="36" t="s">
        <v>168</v>
      </c>
      <c r="D1667" s="36" t="s">
        <v>17718</v>
      </c>
      <c r="F1667" t="str">
        <f t="shared" si="50"/>
        <v>91313</v>
      </c>
      <c r="H1667" s="38">
        <f t="shared" si="51"/>
        <v>717.76</v>
      </c>
    </row>
    <row r="1668" ht="81" spans="1:8">
      <c r="A1668" s="36" t="s">
        <v>17719</v>
      </c>
      <c r="B1668" s="37" t="s">
        <v>17720</v>
      </c>
      <c r="C1668" s="36" t="s">
        <v>168</v>
      </c>
      <c r="D1668" s="36" t="s">
        <v>17721</v>
      </c>
      <c r="F1668" t="str">
        <f t="shared" si="50"/>
        <v>91314</v>
      </c>
      <c r="H1668" s="38">
        <f t="shared" si="51"/>
        <v>746.57</v>
      </c>
    </row>
    <row r="1669" ht="81" spans="1:8">
      <c r="A1669" s="36" t="s">
        <v>17722</v>
      </c>
      <c r="B1669" s="37" t="s">
        <v>17723</v>
      </c>
      <c r="C1669" s="36" t="s">
        <v>168</v>
      </c>
      <c r="D1669" s="36" t="s">
        <v>17724</v>
      </c>
      <c r="F1669" t="str">
        <f t="shared" ref="F1669:F1732" si="52">TRIM(A1669)</f>
        <v>91315</v>
      </c>
      <c r="H1669" s="38">
        <f t="shared" ref="H1669:H1732" si="53">ROUND(D1669*(1+$H$1),2)</f>
        <v>778.45</v>
      </c>
    </row>
    <row r="1670" ht="67.5" spans="1:8">
      <c r="A1670" s="36" t="s">
        <v>17725</v>
      </c>
      <c r="B1670" s="37" t="s">
        <v>17726</v>
      </c>
      <c r="C1670" s="36" t="s">
        <v>168</v>
      </c>
      <c r="D1670" s="36" t="s">
        <v>17727</v>
      </c>
      <c r="F1670" t="str">
        <f t="shared" si="52"/>
        <v>91318</v>
      </c>
      <c r="H1670" s="38">
        <f t="shared" si="53"/>
        <v>617.1</v>
      </c>
    </row>
    <row r="1671" ht="67.5" spans="1:8">
      <c r="A1671" s="36" t="s">
        <v>17728</v>
      </c>
      <c r="B1671" s="37" t="s">
        <v>17729</v>
      </c>
      <c r="C1671" s="36" t="s">
        <v>168</v>
      </c>
      <c r="D1671" s="36" t="s">
        <v>17730</v>
      </c>
      <c r="F1671" t="str">
        <f t="shared" si="52"/>
        <v>91319</v>
      </c>
      <c r="H1671" s="38">
        <f t="shared" si="53"/>
        <v>657.79</v>
      </c>
    </row>
    <row r="1672" ht="67.5" spans="1:8">
      <c r="A1672" s="36" t="s">
        <v>17731</v>
      </c>
      <c r="B1672" s="37" t="s">
        <v>17732</v>
      </c>
      <c r="C1672" s="36" t="s">
        <v>168</v>
      </c>
      <c r="D1672" s="36" t="s">
        <v>17733</v>
      </c>
      <c r="F1672" t="str">
        <f t="shared" si="52"/>
        <v>91320</v>
      </c>
      <c r="H1672" s="38">
        <f t="shared" si="53"/>
        <v>670.82</v>
      </c>
    </row>
    <row r="1673" ht="67.5" spans="1:8">
      <c r="A1673" s="36" t="s">
        <v>17734</v>
      </c>
      <c r="B1673" s="37" t="s">
        <v>17735</v>
      </c>
      <c r="C1673" s="36" t="s">
        <v>168</v>
      </c>
      <c r="D1673" s="36" t="s">
        <v>17736</v>
      </c>
      <c r="F1673" t="str">
        <f t="shared" si="52"/>
        <v>91321</v>
      </c>
      <c r="H1673" s="38">
        <f t="shared" si="53"/>
        <v>702.7</v>
      </c>
    </row>
    <row r="1674" ht="67.5" spans="1:8">
      <c r="A1674" s="36" t="s">
        <v>17737</v>
      </c>
      <c r="B1674" s="37" t="s">
        <v>17738</v>
      </c>
      <c r="C1674" s="36" t="s">
        <v>168</v>
      </c>
      <c r="D1674" s="36" t="s">
        <v>17739</v>
      </c>
      <c r="F1674" t="str">
        <f t="shared" si="52"/>
        <v>91324</v>
      </c>
      <c r="H1674" s="38">
        <f t="shared" si="53"/>
        <v>623.58</v>
      </c>
    </row>
    <row r="1675" ht="67.5" spans="1:8">
      <c r="A1675" s="36" t="s">
        <v>17740</v>
      </c>
      <c r="B1675" s="37" t="s">
        <v>17741</v>
      </c>
      <c r="C1675" s="36" t="s">
        <v>168</v>
      </c>
      <c r="D1675" s="36" t="s">
        <v>17742</v>
      </c>
      <c r="F1675" t="str">
        <f t="shared" si="52"/>
        <v>91325</v>
      </c>
      <c r="H1675" s="38">
        <f t="shared" si="53"/>
        <v>586.71</v>
      </c>
    </row>
    <row r="1676" ht="67.5" spans="1:8">
      <c r="A1676" s="36" t="s">
        <v>17743</v>
      </c>
      <c r="B1676" s="37" t="s">
        <v>17744</v>
      </c>
      <c r="C1676" s="36" t="s">
        <v>168</v>
      </c>
      <c r="D1676" s="36" t="s">
        <v>17745</v>
      </c>
      <c r="F1676" t="str">
        <f t="shared" si="52"/>
        <v>91326</v>
      </c>
      <c r="H1676" s="38">
        <f t="shared" si="53"/>
        <v>695.11</v>
      </c>
    </row>
    <row r="1677" ht="67.5" spans="1:8">
      <c r="A1677" s="36" t="s">
        <v>17746</v>
      </c>
      <c r="B1677" s="37" t="s">
        <v>17747</v>
      </c>
      <c r="C1677" s="36" t="s">
        <v>168</v>
      </c>
      <c r="D1677" s="36" t="s">
        <v>17748</v>
      </c>
      <c r="F1677" t="str">
        <f t="shared" si="52"/>
        <v>91327</v>
      </c>
      <c r="H1677" s="38">
        <f t="shared" si="53"/>
        <v>697.72</v>
      </c>
    </row>
    <row r="1678" ht="67.5" spans="1:8">
      <c r="A1678" s="36" t="s">
        <v>17749</v>
      </c>
      <c r="B1678" s="37" t="s">
        <v>17750</v>
      </c>
      <c r="C1678" s="36" t="s">
        <v>168</v>
      </c>
      <c r="D1678" s="36" t="s">
        <v>17751</v>
      </c>
      <c r="F1678" t="str">
        <f t="shared" si="52"/>
        <v>91328</v>
      </c>
      <c r="H1678" s="38">
        <f t="shared" si="53"/>
        <v>649.78</v>
      </c>
    </row>
    <row r="1679" ht="67.5" spans="1:8">
      <c r="A1679" s="36" t="s">
        <v>17752</v>
      </c>
      <c r="B1679" s="37" t="s">
        <v>17753</v>
      </c>
      <c r="C1679" s="36" t="s">
        <v>168</v>
      </c>
      <c r="D1679" s="36" t="s">
        <v>17754</v>
      </c>
      <c r="F1679" t="str">
        <f t="shared" si="52"/>
        <v>91329</v>
      </c>
      <c r="H1679" s="38">
        <f t="shared" si="53"/>
        <v>606.16</v>
      </c>
    </row>
    <row r="1680" ht="67.5" spans="1:8">
      <c r="A1680" s="36" t="s">
        <v>17755</v>
      </c>
      <c r="B1680" s="37" t="s">
        <v>17756</v>
      </c>
      <c r="C1680" s="36" t="s">
        <v>168</v>
      </c>
      <c r="D1680" s="36" t="s">
        <v>17757</v>
      </c>
      <c r="F1680" t="str">
        <f t="shared" si="52"/>
        <v>91330</v>
      </c>
      <c r="H1680" s="38">
        <f t="shared" si="53"/>
        <v>682.61</v>
      </c>
    </row>
    <row r="1681" ht="67.5" spans="1:8">
      <c r="A1681" s="36" t="s">
        <v>17758</v>
      </c>
      <c r="B1681" s="37" t="s">
        <v>17759</v>
      </c>
      <c r="C1681" s="36" t="s">
        <v>168</v>
      </c>
      <c r="D1681" s="36" t="s">
        <v>17760</v>
      </c>
      <c r="F1681" t="str">
        <f t="shared" si="52"/>
        <v>91331</v>
      </c>
      <c r="H1681" s="38">
        <f t="shared" si="53"/>
        <v>638.84</v>
      </c>
    </row>
    <row r="1682" ht="67.5" spans="1:8">
      <c r="A1682" s="36" t="s">
        <v>17761</v>
      </c>
      <c r="B1682" s="37" t="s">
        <v>17762</v>
      </c>
      <c r="C1682" s="36" t="s">
        <v>168</v>
      </c>
      <c r="D1682" s="36" t="s">
        <v>17763</v>
      </c>
      <c r="F1682" t="str">
        <f t="shared" si="52"/>
        <v>91332</v>
      </c>
      <c r="H1682" s="38">
        <f t="shared" si="53"/>
        <v>740.81</v>
      </c>
    </row>
    <row r="1683" ht="67.5" spans="1:8">
      <c r="A1683" s="36" t="s">
        <v>17764</v>
      </c>
      <c r="B1683" s="37" t="s">
        <v>17765</v>
      </c>
      <c r="C1683" s="36" t="s">
        <v>168</v>
      </c>
      <c r="D1683" s="36" t="s">
        <v>17766</v>
      </c>
      <c r="F1683" t="str">
        <f t="shared" si="52"/>
        <v>91333</v>
      </c>
      <c r="H1683" s="38">
        <f t="shared" si="53"/>
        <v>696.88</v>
      </c>
    </row>
    <row r="1684" ht="54" spans="1:8">
      <c r="A1684" s="36" t="s">
        <v>17767</v>
      </c>
      <c r="B1684" s="37" t="s">
        <v>17768</v>
      </c>
      <c r="C1684" s="36" t="s">
        <v>168</v>
      </c>
      <c r="D1684" s="36" t="s">
        <v>17769</v>
      </c>
      <c r="F1684" t="str">
        <f t="shared" si="52"/>
        <v>91334</v>
      </c>
      <c r="H1684" s="38">
        <f t="shared" si="53"/>
        <v>989.54</v>
      </c>
    </row>
    <row r="1685" ht="67.5" spans="1:8">
      <c r="A1685" s="36" t="s">
        <v>17770</v>
      </c>
      <c r="B1685" s="37" t="s">
        <v>17771</v>
      </c>
      <c r="C1685" s="36" t="s">
        <v>168</v>
      </c>
      <c r="D1685" s="36" t="s">
        <v>17772</v>
      </c>
      <c r="F1685" t="str">
        <f t="shared" si="52"/>
        <v>91335</v>
      </c>
      <c r="H1685" s="38">
        <f t="shared" si="53"/>
        <v>945.61</v>
      </c>
    </row>
    <row r="1686" ht="67.5" spans="1:8">
      <c r="A1686" s="36" t="s">
        <v>17773</v>
      </c>
      <c r="B1686" s="37" t="s">
        <v>17774</v>
      </c>
      <c r="C1686" s="36" t="s">
        <v>168</v>
      </c>
      <c r="D1686" s="36" t="s">
        <v>17775</v>
      </c>
      <c r="F1686" t="str">
        <f t="shared" si="52"/>
        <v>91336</v>
      </c>
      <c r="H1686" s="38">
        <f t="shared" si="53"/>
        <v>1210.35</v>
      </c>
    </row>
    <row r="1687" ht="67.5" spans="1:8">
      <c r="A1687" s="36" t="s">
        <v>17776</v>
      </c>
      <c r="B1687" s="37" t="s">
        <v>17777</v>
      </c>
      <c r="C1687" s="36" t="s">
        <v>168</v>
      </c>
      <c r="D1687" s="36" t="s">
        <v>17778</v>
      </c>
      <c r="F1687" t="str">
        <f t="shared" si="52"/>
        <v>91337</v>
      </c>
      <c r="H1687" s="38">
        <f t="shared" si="53"/>
        <v>1166.43</v>
      </c>
    </row>
    <row r="1688" ht="27" spans="1:8">
      <c r="A1688" s="36" t="s">
        <v>17779</v>
      </c>
      <c r="B1688" s="37" t="s">
        <v>17780</v>
      </c>
      <c r="C1688" s="36" t="s">
        <v>168</v>
      </c>
      <c r="D1688" s="36" t="s">
        <v>17781</v>
      </c>
      <c r="F1688" t="str">
        <f t="shared" si="52"/>
        <v>73813/1</v>
      </c>
      <c r="H1688" s="38">
        <f t="shared" si="53"/>
        <v>1966.27</v>
      </c>
    </row>
    <row r="1689" ht="27" spans="1:8">
      <c r="A1689" s="36" t="s">
        <v>17782</v>
      </c>
      <c r="B1689" s="37" t="s">
        <v>17783</v>
      </c>
      <c r="C1689" s="36" t="s">
        <v>127</v>
      </c>
      <c r="D1689" s="36" t="s">
        <v>17784</v>
      </c>
      <c r="F1689" t="str">
        <f t="shared" si="52"/>
        <v>84844</v>
      </c>
      <c r="H1689" s="38">
        <f t="shared" si="53"/>
        <v>534.75</v>
      </c>
    </row>
    <row r="1690" ht="27" spans="1:8">
      <c r="A1690" s="36" t="s">
        <v>17785</v>
      </c>
      <c r="B1690" s="37" t="s">
        <v>17786</v>
      </c>
      <c r="C1690" s="36" t="s">
        <v>127</v>
      </c>
      <c r="D1690" s="36" t="s">
        <v>17787</v>
      </c>
      <c r="F1690" t="str">
        <f t="shared" si="52"/>
        <v>84845</v>
      </c>
      <c r="H1690" s="38">
        <f t="shared" si="53"/>
        <v>823.8</v>
      </c>
    </row>
    <row r="1691" ht="27" spans="1:8">
      <c r="A1691" s="36" t="s">
        <v>17788</v>
      </c>
      <c r="B1691" s="37" t="s">
        <v>17789</v>
      </c>
      <c r="C1691" s="36" t="s">
        <v>127</v>
      </c>
      <c r="D1691" s="36" t="s">
        <v>17790</v>
      </c>
      <c r="F1691" t="str">
        <f t="shared" si="52"/>
        <v>84846</v>
      </c>
      <c r="H1691" s="38">
        <f t="shared" si="53"/>
        <v>834.29</v>
      </c>
    </row>
    <row r="1692" ht="27" spans="1:8">
      <c r="A1692" s="36" t="s">
        <v>17791</v>
      </c>
      <c r="B1692" s="37" t="s">
        <v>17792</v>
      </c>
      <c r="C1692" s="36" t="s">
        <v>127</v>
      </c>
      <c r="D1692" s="36" t="s">
        <v>17790</v>
      </c>
      <c r="F1692" t="str">
        <f t="shared" si="52"/>
        <v>84847</v>
      </c>
      <c r="H1692" s="38">
        <f t="shared" si="53"/>
        <v>834.29</v>
      </c>
    </row>
    <row r="1693" ht="27" spans="1:8">
      <c r="A1693" s="36" t="s">
        <v>17793</v>
      </c>
      <c r="B1693" s="37" t="s">
        <v>17794</v>
      </c>
      <c r="C1693" s="36" t="s">
        <v>127</v>
      </c>
      <c r="D1693" s="36" t="s">
        <v>17795</v>
      </c>
      <c r="F1693" t="str">
        <f t="shared" si="52"/>
        <v>84848</v>
      </c>
      <c r="H1693" s="38">
        <f t="shared" si="53"/>
        <v>658.84</v>
      </c>
    </row>
    <row r="1694" ht="27" spans="1:8">
      <c r="A1694" s="36" t="s">
        <v>17796</v>
      </c>
      <c r="B1694" s="37" t="s">
        <v>17797</v>
      </c>
      <c r="C1694" s="36" t="s">
        <v>168</v>
      </c>
      <c r="D1694" s="36" t="s">
        <v>17798</v>
      </c>
      <c r="F1694" t="str">
        <f t="shared" si="52"/>
        <v>84849</v>
      </c>
      <c r="H1694" s="38">
        <f t="shared" si="53"/>
        <v>103.42</v>
      </c>
    </row>
    <row r="1695" ht="27" spans="1:8">
      <c r="A1695" s="36" t="s">
        <v>17799</v>
      </c>
      <c r="B1695" s="37" t="s">
        <v>17800</v>
      </c>
      <c r="C1695" s="36" t="s">
        <v>127</v>
      </c>
      <c r="D1695" s="36" t="s">
        <v>17801</v>
      </c>
      <c r="F1695" t="str">
        <f t="shared" si="52"/>
        <v>73933/1</v>
      </c>
      <c r="H1695" s="38">
        <f t="shared" si="53"/>
        <v>734.47</v>
      </c>
    </row>
    <row r="1696" ht="27" spans="1:8">
      <c r="A1696" s="36" t="s">
        <v>17802</v>
      </c>
      <c r="B1696" s="37" t="s">
        <v>17803</v>
      </c>
      <c r="C1696" s="36" t="s">
        <v>127</v>
      </c>
      <c r="D1696" s="36" t="s">
        <v>17804</v>
      </c>
      <c r="F1696" t="str">
        <f t="shared" si="52"/>
        <v>73933/3</v>
      </c>
      <c r="H1696" s="38">
        <f t="shared" si="53"/>
        <v>503.73</v>
      </c>
    </row>
    <row r="1697" ht="27" spans="1:8">
      <c r="A1697" s="36" t="s">
        <v>17805</v>
      </c>
      <c r="B1697" s="37" t="s">
        <v>17806</v>
      </c>
      <c r="C1697" s="36" t="s">
        <v>127</v>
      </c>
      <c r="D1697" s="36" t="s">
        <v>17807</v>
      </c>
      <c r="F1697" t="str">
        <f t="shared" si="52"/>
        <v>73933/4</v>
      </c>
      <c r="H1697" s="38">
        <f t="shared" si="53"/>
        <v>698.12</v>
      </c>
    </row>
    <row r="1698" spans="1:8">
      <c r="A1698" s="36" t="s">
        <v>17808</v>
      </c>
      <c r="B1698" s="37" t="s">
        <v>17809</v>
      </c>
      <c r="C1698" s="36" t="s">
        <v>168</v>
      </c>
      <c r="D1698" s="36" t="s">
        <v>17810</v>
      </c>
      <c r="F1698" t="str">
        <f t="shared" si="52"/>
        <v>74073/1</v>
      </c>
      <c r="H1698" s="38">
        <f t="shared" si="53"/>
        <v>163.25</v>
      </c>
    </row>
    <row r="1699" spans="1:8">
      <c r="A1699" s="36" t="s">
        <v>17811</v>
      </c>
      <c r="B1699" s="37" t="s">
        <v>17812</v>
      </c>
      <c r="C1699" s="36" t="s">
        <v>168</v>
      </c>
      <c r="D1699" s="36" t="s">
        <v>17813</v>
      </c>
      <c r="F1699" t="str">
        <f t="shared" si="52"/>
        <v>74073/2</v>
      </c>
      <c r="H1699" s="38">
        <f t="shared" si="53"/>
        <v>177.84</v>
      </c>
    </row>
    <row r="1700" spans="1:8">
      <c r="A1700" s="36" t="s">
        <v>17814</v>
      </c>
      <c r="B1700" s="37" t="s">
        <v>17815</v>
      </c>
      <c r="C1700" s="36" t="s">
        <v>127</v>
      </c>
      <c r="D1700" s="36" t="s">
        <v>17816</v>
      </c>
      <c r="F1700" t="str">
        <f t="shared" si="52"/>
        <v>74136/1</v>
      </c>
      <c r="H1700" s="38">
        <f t="shared" si="53"/>
        <v>406</v>
      </c>
    </row>
    <row r="1701" ht="40.5" spans="1:8">
      <c r="A1701" s="36" t="s">
        <v>17817</v>
      </c>
      <c r="B1701" s="37" t="s">
        <v>17818</v>
      </c>
      <c r="C1701" s="36" t="s">
        <v>127</v>
      </c>
      <c r="D1701" s="36" t="s">
        <v>17819</v>
      </c>
      <c r="F1701" t="str">
        <f t="shared" si="52"/>
        <v>74136/2</v>
      </c>
      <c r="H1701" s="38">
        <f t="shared" si="53"/>
        <v>352.48</v>
      </c>
    </row>
    <row r="1702" ht="27" spans="1:8">
      <c r="A1702" s="36" t="s">
        <v>17820</v>
      </c>
      <c r="B1702" s="37" t="s">
        <v>17821</v>
      </c>
      <c r="C1702" s="36" t="s">
        <v>127</v>
      </c>
      <c r="D1702" s="36" t="s">
        <v>17822</v>
      </c>
      <c r="F1702" t="str">
        <f t="shared" si="52"/>
        <v>74136/3</v>
      </c>
      <c r="H1702" s="38">
        <f t="shared" si="53"/>
        <v>265.03</v>
      </c>
    </row>
    <row r="1703" spans="1:8">
      <c r="A1703" s="36" t="s">
        <v>17823</v>
      </c>
      <c r="B1703" s="37" t="s">
        <v>17824</v>
      </c>
      <c r="C1703" s="36" t="s">
        <v>136</v>
      </c>
      <c r="D1703" s="36" t="s">
        <v>17825</v>
      </c>
      <c r="F1703" t="str">
        <f t="shared" si="52"/>
        <v>84854</v>
      </c>
      <c r="H1703" s="38">
        <f t="shared" si="53"/>
        <v>38.34</v>
      </c>
    </row>
    <row r="1704" ht="27" spans="1:8">
      <c r="A1704" s="36" t="s">
        <v>17826</v>
      </c>
      <c r="B1704" s="37" t="s">
        <v>17827</v>
      </c>
      <c r="C1704" s="36" t="s">
        <v>127</v>
      </c>
      <c r="D1704" s="36" t="s">
        <v>17828</v>
      </c>
      <c r="F1704" t="str">
        <f t="shared" si="52"/>
        <v>94559</v>
      </c>
      <c r="H1704" s="38">
        <f t="shared" si="53"/>
        <v>575.79</v>
      </c>
    </row>
    <row r="1705" ht="27" spans="1:8">
      <c r="A1705" s="36" t="s">
        <v>17829</v>
      </c>
      <c r="B1705" s="37" t="s">
        <v>17830</v>
      </c>
      <c r="C1705" s="36" t="s">
        <v>127</v>
      </c>
      <c r="D1705" s="36" t="s">
        <v>17831</v>
      </c>
      <c r="F1705" t="str">
        <f t="shared" si="52"/>
        <v>94560</v>
      </c>
      <c r="H1705" s="38">
        <f t="shared" si="53"/>
        <v>505.81</v>
      </c>
    </row>
    <row r="1706" ht="27" spans="1:8">
      <c r="A1706" s="36" t="s">
        <v>17832</v>
      </c>
      <c r="B1706" s="37" t="s">
        <v>17833</v>
      </c>
      <c r="C1706" s="36" t="s">
        <v>127</v>
      </c>
      <c r="D1706" s="36" t="s">
        <v>17834</v>
      </c>
      <c r="F1706" t="str">
        <f t="shared" si="52"/>
        <v>94562</v>
      </c>
      <c r="H1706" s="38">
        <f t="shared" si="53"/>
        <v>533.41</v>
      </c>
    </row>
    <row r="1707" ht="27" spans="1:8">
      <c r="A1707" s="36" t="s">
        <v>17835</v>
      </c>
      <c r="B1707" s="37" t="s">
        <v>17836</v>
      </c>
      <c r="C1707" s="36" t="s">
        <v>127</v>
      </c>
      <c r="D1707" s="36" t="s">
        <v>17837</v>
      </c>
      <c r="F1707" t="str">
        <f t="shared" si="52"/>
        <v>94563</v>
      </c>
      <c r="H1707" s="38">
        <f t="shared" si="53"/>
        <v>668.75</v>
      </c>
    </row>
    <row r="1708" ht="40.5" spans="1:8">
      <c r="A1708" s="36" t="s">
        <v>17838</v>
      </c>
      <c r="B1708" s="37" t="s">
        <v>17839</v>
      </c>
      <c r="C1708" s="36" t="s">
        <v>127</v>
      </c>
      <c r="D1708" s="36" t="s">
        <v>17840</v>
      </c>
      <c r="F1708" t="str">
        <f t="shared" si="52"/>
        <v>94564</v>
      </c>
      <c r="H1708" s="38">
        <f t="shared" si="53"/>
        <v>517.58</v>
      </c>
    </row>
    <row r="1709" ht="40.5" spans="1:8">
      <c r="A1709" s="36" t="s">
        <v>17841</v>
      </c>
      <c r="B1709" s="37" t="s">
        <v>17842</v>
      </c>
      <c r="C1709" s="36" t="s">
        <v>127</v>
      </c>
      <c r="D1709" s="36" t="s">
        <v>17843</v>
      </c>
      <c r="F1709" t="str">
        <f t="shared" si="52"/>
        <v>94565</v>
      </c>
      <c r="H1709" s="38">
        <f t="shared" si="53"/>
        <v>486.85</v>
      </c>
    </row>
    <row r="1710" ht="40.5" spans="1:8">
      <c r="A1710" s="36" t="s">
        <v>17844</v>
      </c>
      <c r="B1710" s="37" t="s">
        <v>17845</v>
      </c>
      <c r="C1710" s="36" t="s">
        <v>127</v>
      </c>
      <c r="D1710" s="36" t="s">
        <v>17846</v>
      </c>
      <c r="F1710" t="str">
        <f t="shared" si="52"/>
        <v>94567</v>
      </c>
      <c r="H1710" s="38">
        <f t="shared" si="53"/>
        <v>507.9</v>
      </c>
    </row>
    <row r="1711" ht="40.5" spans="1:8">
      <c r="A1711" s="36" t="s">
        <v>17847</v>
      </c>
      <c r="B1711" s="37" t="s">
        <v>17848</v>
      </c>
      <c r="C1711" s="36" t="s">
        <v>127</v>
      </c>
      <c r="D1711" s="36" t="s">
        <v>17849</v>
      </c>
      <c r="F1711" t="str">
        <f t="shared" si="52"/>
        <v>94568</v>
      </c>
      <c r="H1711" s="38">
        <f t="shared" si="53"/>
        <v>638.61</v>
      </c>
    </row>
    <row r="1712" spans="1:8">
      <c r="A1712" s="36" t="s">
        <v>17850</v>
      </c>
      <c r="B1712" s="37" t="s">
        <v>17851</v>
      </c>
      <c r="C1712" s="36" t="s">
        <v>127</v>
      </c>
      <c r="D1712" s="36" t="s">
        <v>17852</v>
      </c>
      <c r="F1712" t="str">
        <f t="shared" si="52"/>
        <v>73932/1</v>
      </c>
      <c r="H1712" s="38">
        <f t="shared" si="53"/>
        <v>365.16</v>
      </c>
    </row>
    <row r="1713" spans="1:8">
      <c r="A1713" s="36" t="s">
        <v>17853</v>
      </c>
      <c r="B1713" s="37" t="s">
        <v>17854</v>
      </c>
      <c r="C1713" s="36" t="s">
        <v>127</v>
      </c>
      <c r="D1713" s="36" t="s">
        <v>17855</v>
      </c>
      <c r="F1713" t="str">
        <f t="shared" si="52"/>
        <v>73631</v>
      </c>
      <c r="H1713" s="38">
        <f t="shared" si="53"/>
        <v>383.81</v>
      </c>
    </row>
    <row r="1714" ht="27" spans="1:8">
      <c r="A1714" s="36" t="s">
        <v>17856</v>
      </c>
      <c r="B1714" s="37" t="s">
        <v>17857</v>
      </c>
      <c r="C1714" s="36" t="s">
        <v>136</v>
      </c>
      <c r="D1714" s="36" t="s">
        <v>17858</v>
      </c>
      <c r="F1714" t="str">
        <f t="shared" si="52"/>
        <v>74195/1</v>
      </c>
      <c r="H1714" s="38">
        <f t="shared" si="53"/>
        <v>436.92</v>
      </c>
    </row>
    <row r="1715" ht="27" spans="1:8">
      <c r="A1715" s="36" t="s">
        <v>17859</v>
      </c>
      <c r="B1715" s="37" t="s">
        <v>17860</v>
      </c>
      <c r="C1715" s="36" t="s">
        <v>136</v>
      </c>
      <c r="D1715" s="36" t="s">
        <v>12109</v>
      </c>
      <c r="F1715" t="str">
        <f t="shared" si="52"/>
        <v>73665</v>
      </c>
      <c r="H1715" s="38">
        <f t="shared" si="53"/>
        <v>71.14</v>
      </c>
    </row>
    <row r="1716" spans="1:8">
      <c r="A1716" s="36" t="s">
        <v>17861</v>
      </c>
      <c r="B1716" s="37" t="s">
        <v>17862</v>
      </c>
      <c r="C1716" s="36" t="s">
        <v>136</v>
      </c>
      <c r="D1716" s="36" t="s">
        <v>17863</v>
      </c>
      <c r="F1716" t="str">
        <f t="shared" si="52"/>
        <v>73669</v>
      </c>
      <c r="H1716" s="38">
        <f t="shared" si="53"/>
        <v>128.38</v>
      </c>
    </row>
    <row r="1717" ht="27" spans="1:8">
      <c r="A1717" s="36" t="s">
        <v>17864</v>
      </c>
      <c r="B1717" s="37" t="s">
        <v>17865</v>
      </c>
      <c r="C1717" s="36" t="s">
        <v>136</v>
      </c>
      <c r="D1717" s="36" t="s">
        <v>17866</v>
      </c>
      <c r="F1717" t="str">
        <f t="shared" si="52"/>
        <v>74072/1</v>
      </c>
      <c r="H1717" s="38">
        <f t="shared" si="53"/>
        <v>76.61</v>
      </c>
    </row>
    <row r="1718" ht="27" spans="1:8">
      <c r="A1718" s="36" t="s">
        <v>17867</v>
      </c>
      <c r="B1718" s="37" t="s">
        <v>17868</v>
      </c>
      <c r="C1718" s="36" t="s">
        <v>136</v>
      </c>
      <c r="D1718" s="36" t="s">
        <v>17869</v>
      </c>
      <c r="F1718" t="str">
        <f t="shared" si="52"/>
        <v>74072/2</v>
      </c>
      <c r="H1718" s="38">
        <f t="shared" si="53"/>
        <v>123.31</v>
      </c>
    </row>
    <row r="1719" ht="27" spans="1:8">
      <c r="A1719" s="36" t="s">
        <v>17870</v>
      </c>
      <c r="B1719" s="37" t="s">
        <v>17871</v>
      </c>
      <c r="C1719" s="36" t="s">
        <v>136</v>
      </c>
      <c r="D1719" s="36" t="s">
        <v>17872</v>
      </c>
      <c r="F1719" t="str">
        <f t="shared" si="52"/>
        <v>74072/3</v>
      </c>
      <c r="H1719" s="38">
        <f t="shared" si="53"/>
        <v>90.23</v>
      </c>
    </row>
    <row r="1720" ht="27" spans="1:8">
      <c r="A1720" s="36" t="s">
        <v>17873</v>
      </c>
      <c r="B1720" s="37" t="s">
        <v>17874</v>
      </c>
      <c r="C1720" s="36" t="s">
        <v>136</v>
      </c>
      <c r="D1720" s="36" t="s">
        <v>17875</v>
      </c>
      <c r="F1720" t="str">
        <f t="shared" si="52"/>
        <v>74194/1</v>
      </c>
      <c r="H1720" s="38">
        <f t="shared" si="53"/>
        <v>277.09</v>
      </c>
    </row>
    <row r="1721" ht="27" spans="1:8">
      <c r="A1721" s="36" t="s">
        <v>17876</v>
      </c>
      <c r="B1721" s="37" t="s">
        <v>17877</v>
      </c>
      <c r="C1721" s="36" t="s">
        <v>136</v>
      </c>
      <c r="D1721" s="36" t="s">
        <v>17878</v>
      </c>
      <c r="F1721" t="str">
        <f t="shared" si="52"/>
        <v>84862</v>
      </c>
      <c r="H1721" s="38">
        <f t="shared" si="53"/>
        <v>256.2</v>
      </c>
    </row>
    <row r="1722" ht="27" spans="1:8">
      <c r="A1722" s="36" t="s">
        <v>17879</v>
      </c>
      <c r="B1722" s="37" t="s">
        <v>17880</v>
      </c>
      <c r="C1722" s="36" t="s">
        <v>136</v>
      </c>
      <c r="D1722" s="36" t="s">
        <v>17881</v>
      </c>
      <c r="F1722" t="str">
        <f t="shared" si="52"/>
        <v>84863</v>
      </c>
      <c r="H1722" s="38">
        <f t="shared" si="53"/>
        <v>127.6</v>
      </c>
    </row>
    <row r="1723" ht="40.5" spans="1:8">
      <c r="A1723" s="36" t="s">
        <v>17882</v>
      </c>
      <c r="B1723" s="37" t="s">
        <v>17883</v>
      </c>
      <c r="C1723" s="36" t="s">
        <v>127</v>
      </c>
      <c r="D1723" s="36" t="s">
        <v>17884</v>
      </c>
      <c r="F1723" t="str">
        <f t="shared" si="52"/>
        <v>68050</v>
      </c>
      <c r="H1723" s="38">
        <f t="shared" si="53"/>
        <v>653.82</v>
      </c>
    </row>
    <row r="1724" ht="27" spans="1:8">
      <c r="A1724" s="36" t="s">
        <v>17885</v>
      </c>
      <c r="B1724" s="37" t="s">
        <v>17886</v>
      </c>
      <c r="C1724" s="36" t="s">
        <v>168</v>
      </c>
      <c r="D1724" s="36" t="s">
        <v>17887</v>
      </c>
      <c r="F1724" t="str">
        <f t="shared" si="52"/>
        <v>90838</v>
      </c>
      <c r="H1724" s="38">
        <f t="shared" si="53"/>
        <v>1426.46</v>
      </c>
    </row>
    <row r="1725" ht="40.5" spans="1:8">
      <c r="A1725" s="36" t="s">
        <v>17888</v>
      </c>
      <c r="B1725" s="37" t="s">
        <v>17889</v>
      </c>
      <c r="C1725" s="36" t="s">
        <v>127</v>
      </c>
      <c r="D1725" s="36" t="s">
        <v>17890</v>
      </c>
      <c r="F1725" t="str">
        <f t="shared" si="52"/>
        <v>91338</v>
      </c>
      <c r="H1725" s="38">
        <f t="shared" si="53"/>
        <v>1098.57</v>
      </c>
    </row>
    <row r="1726" ht="40.5" spans="1:8">
      <c r="A1726" s="36" t="s">
        <v>17891</v>
      </c>
      <c r="B1726" s="37" t="s">
        <v>17892</v>
      </c>
      <c r="C1726" s="36" t="s">
        <v>127</v>
      </c>
      <c r="D1726" s="36" t="s">
        <v>17893</v>
      </c>
      <c r="F1726" t="str">
        <f t="shared" si="52"/>
        <v>91341</v>
      </c>
      <c r="H1726" s="38">
        <f t="shared" si="53"/>
        <v>811.41</v>
      </c>
    </row>
    <row r="1727" ht="54" spans="1:8">
      <c r="A1727" s="36" t="s">
        <v>17894</v>
      </c>
      <c r="B1727" s="37" t="s">
        <v>17895</v>
      </c>
      <c r="C1727" s="36" t="s">
        <v>168</v>
      </c>
      <c r="D1727" s="36" t="s">
        <v>17896</v>
      </c>
      <c r="F1727" t="str">
        <f t="shared" si="52"/>
        <v>94805</v>
      </c>
      <c r="H1727" s="38">
        <f t="shared" si="53"/>
        <v>1245.72</v>
      </c>
    </row>
    <row r="1728" ht="40.5" spans="1:8">
      <c r="A1728" s="36" t="s">
        <v>17897</v>
      </c>
      <c r="B1728" s="37" t="s">
        <v>17898</v>
      </c>
      <c r="C1728" s="36" t="s">
        <v>168</v>
      </c>
      <c r="D1728" s="36" t="s">
        <v>17899</v>
      </c>
      <c r="F1728" t="str">
        <f t="shared" si="52"/>
        <v>94806</v>
      </c>
      <c r="H1728" s="38">
        <f t="shared" si="53"/>
        <v>683.76</v>
      </c>
    </row>
    <row r="1729" ht="40.5" spans="1:8">
      <c r="A1729" s="36" t="s">
        <v>17900</v>
      </c>
      <c r="B1729" s="37" t="s">
        <v>17901</v>
      </c>
      <c r="C1729" s="36" t="s">
        <v>168</v>
      </c>
      <c r="D1729" s="36" t="s">
        <v>17902</v>
      </c>
      <c r="F1729" t="str">
        <f t="shared" si="52"/>
        <v>94807</v>
      </c>
      <c r="H1729" s="38">
        <f t="shared" si="53"/>
        <v>823.37</v>
      </c>
    </row>
    <row r="1730" ht="27" spans="1:8">
      <c r="A1730" s="36" t="s">
        <v>17903</v>
      </c>
      <c r="B1730" s="37" t="s">
        <v>17904</v>
      </c>
      <c r="C1730" s="36" t="s">
        <v>136</v>
      </c>
      <c r="D1730" s="36" t="s">
        <v>17905</v>
      </c>
      <c r="F1730" t="str">
        <f t="shared" si="52"/>
        <v>73737/1</v>
      </c>
      <c r="H1730" s="38">
        <f t="shared" si="53"/>
        <v>156.59</v>
      </c>
    </row>
    <row r="1731" ht="27" spans="1:8">
      <c r="A1731" s="36" t="s">
        <v>17906</v>
      </c>
      <c r="B1731" s="37" t="s">
        <v>17907</v>
      </c>
      <c r="C1731" s="36" t="s">
        <v>136</v>
      </c>
      <c r="D1731" s="36" t="s">
        <v>17908</v>
      </c>
      <c r="F1731" t="str">
        <f t="shared" si="52"/>
        <v>73737/2</v>
      </c>
      <c r="H1731" s="38">
        <f t="shared" si="53"/>
        <v>317.63</v>
      </c>
    </row>
    <row r="1732" ht="27" spans="1:8">
      <c r="A1732" s="36" t="s">
        <v>17909</v>
      </c>
      <c r="B1732" s="37" t="s">
        <v>17910</v>
      </c>
      <c r="C1732" s="36" t="s">
        <v>136</v>
      </c>
      <c r="D1732" s="36" t="s">
        <v>17911</v>
      </c>
      <c r="F1732" t="str">
        <f t="shared" si="52"/>
        <v>73737/3</v>
      </c>
      <c r="H1732" s="38">
        <f t="shared" si="53"/>
        <v>369.53</v>
      </c>
    </row>
    <row r="1733" spans="1:8">
      <c r="A1733" s="36" t="s">
        <v>17912</v>
      </c>
      <c r="B1733" s="37" t="s">
        <v>17913</v>
      </c>
      <c r="C1733" s="36" t="s">
        <v>127</v>
      </c>
      <c r="D1733" s="36" t="s">
        <v>17914</v>
      </c>
      <c r="F1733" t="str">
        <f t="shared" ref="F1733:F1796" si="54">TRIM(A1733)</f>
        <v>85096</v>
      </c>
      <c r="H1733" s="38">
        <f t="shared" ref="H1733:H1796" si="55">ROUND(D1733*(1+$H$1),2)</f>
        <v>320.42</v>
      </c>
    </row>
    <row r="1734" spans="1:8">
      <c r="A1734" s="36" t="s">
        <v>17915</v>
      </c>
      <c r="B1734" s="37" t="s">
        <v>17916</v>
      </c>
      <c r="C1734" s="36" t="s">
        <v>168</v>
      </c>
      <c r="D1734" s="36" t="s">
        <v>17917</v>
      </c>
      <c r="F1734" t="str">
        <f t="shared" si="54"/>
        <v>73736/1</v>
      </c>
      <c r="H1734" s="38">
        <f t="shared" si="55"/>
        <v>163.08</v>
      </c>
    </row>
    <row r="1735" ht="54" spans="1:8">
      <c r="A1735" s="36" t="s">
        <v>17918</v>
      </c>
      <c r="B1735" s="37" t="s">
        <v>17919</v>
      </c>
      <c r="C1735" s="36" t="s">
        <v>168</v>
      </c>
      <c r="D1735" s="36" t="s">
        <v>17920</v>
      </c>
      <c r="F1735" t="str">
        <f t="shared" si="54"/>
        <v>84885</v>
      </c>
      <c r="H1735" s="38">
        <f t="shared" si="55"/>
        <v>685.73</v>
      </c>
    </row>
    <row r="1736" ht="27" spans="1:8">
      <c r="A1736" s="36" t="s">
        <v>17921</v>
      </c>
      <c r="B1736" s="37" t="s">
        <v>17922</v>
      </c>
      <c r="C1736" s="36" t="s">
        <v>168</v>
      </c>
      <c r="D1736" s="36" t="s">
        <v>17923</v>
      </c>
      <c r="F1736" t="str">
        <f t="shared" si="54"/>
        <v>84886</v>
      </c>
      <c r="H1736" s="38">
        <f t="shared" si="55"/>
        <v>1185.67</v>
      </c>
    </row>
    <row r="1737" spans="1:8">
      <c r="A1737" s="36" t="s">
        <v>17924</v>
      </c>
      <c r="B1737" s="37" t="s">
        <v>17925</v>
      </c>
      <c r="C1737" s="36" t="s">
        <v>168</v>
      </c>
      <c r="D1737" s="36" t="s">
        <v>17926</v>
      </c>
      <c r="F1737" t="str">
        <f t="shared" si="54"/>
        <v>84889</v>
      </c>
      <c r="H1737" s="38">
        <f t="shared" si="55"/>
        <v>20.13</v>
      </c>
    </row>
    <row r="1738" ht="27" spans="1:8">
      <c r="A1738" s="36" t="s">
        <v>17927</v>
      </c>
      <c r="B1738" s="37" t="s">
        <v>17928</v>
      </c>
      <c r="C1738" s="36" t="s">
        <v>168</v>
      </c>
      <c r="D1738" s="36" t="s">
        <v>17929</v>
      </c>
      <c r="F1738" t="str">
        <f t="shared" si="54"/>
        <v>84891</v>
      </c>
      <c r="H1738" s="38">
        <f t="shared" si="55"/>
        <v>214.72</v>
      </c>
    </row>
    <row r="1739" spans="1:8">
      <c r="A1739" s="36" t="s">
        <v>17930</v>
      </c>
      <c r="B1739" s="37" t="s">
        <v>17931</v>
      </c>
      <c r="C1739" s="36" t="s">
        <v>168</v>
      </c>
      <c r="D1739" s="36" t="s">
        <v>17932</v>
      </c>
      <c r="F1739" t="str">
        <f t="shared" si="54"/>
        <v>74046/2</v>
      </c>
      <c r="H1739" s="38">
        <f t="shared" si="55"/>
        <v>39.09</v>
      </c>
    </row>
    <row r="1740" ht="40.5" spans="1:8">
      <c r="A1740" s="36" t="s">
        <v>17933</v>
      </c>
      <c r="B1740" s="37" t="s">
        <v>17934</v>
      </c>
      <c r="C1740" s="36" t="s">
        <v>168</v>
      </c>
      <c r="D1740" s="36" t="s">
        <v>17935</v>
      </c>
      <c r="F1740" t="str">
        <f t="shared" si="54"/>
        <v>74047/2</v>
      </c>
      <c r="H1740" s="38">
        <f t="shared" si="55"/>
        <v>41.01</v>
      </c>
    </row>
    <row r="1741" ht="27" spans="1:8">
      <c r="A1741" s="36" t="s">
        <v>17936</v>
      </c>
      <c r="B1741" s="37" t="s">
        <v>17937</v>
      </c>
      <c r="C1741" s="36" t="s">
        <v>168</v>
      </c>
      <c r="D1741" s="36" t="s">
        <v>10514</v>
      </c>
      <c r="F1741" t="str">
        <f t="shared" si="54"/>
        <v>74084/1</v>
      </c>
      <c r="H1741" s="38">
        <f t="shared" si="55"/>
        <v>168.47</v>
      </c>
    </row>
    <row r="1742" spans="1:8">
      <c r="A1742" s="36" t="s">
        <v>17938</v>
      </c>
      <c r="B1742" s="37" t="s">
        <v>17939</v>
      </c>
      <c r="C1742" s="36" t="s">
        <v>168</v>
      </c>
      <c r="D1742" s="36" t="s">
        <v>17940</v>
      </c>
      <c r="F1742" t="str">
        <f t="shared" si="54"/>
        <v>84950</v>
      </c>
      <c r="H1742" s="38">
        <f t="shared" si="55"/>
        <v>54.78</v>
      </c>
    </row>
    <row r="1743" spans="1:8">
      <c r="A1743" s="36" t="s">
        <v>17941</v>
      </c>
      <c r="B1743" s="37" t="s">
        <v>17942</v>
      </c>
      <c r="C1743" s="36" t="s">
        <v>168</v>
      </c>
      <c r="D1743" s="36" t="s">
        <v>17943</v>
      </c>
      <c r="F1743" t="str">
        <f t="shared" si="54"/>
        <v>84952</v>
      </c>
      <c r="H1743" s="38">
        <f t="shared" si="55"/>
        <v>41.25</v>
      </c>
    </row>
    <row r="1744" spans="1:8">
      <c r="A1744" s="36" t="s">
        <v>17944</v>
      </c>
      <c r="B1744" s="37" t="s">
        <v>17945</v>
      </c>
      <c r="C1744" s="36" t="s">
        <v>127</v>
      </c>
      <c r="D1744" s="36" t="s">
        <v>17946</v>
      </c>
      <c r="F1744" t="str">
        <f t="shared" si="54"/>
        <v>72116</v>
      </c>
      <c r="H1744" s="38">
        <f t="shared" si="55"/>
        <v>140.84</v>
      </c>
    </row>
    <row r="1745" spans="1:8">
      <c r="A1745" s="36" t="s">
        <v>17947</v>
      </c>
      <c r="B1745" s="37" t="s">
        <v>17948</v>
      </c>
      <c r="C1745" s="36" t="s">
        <v>127</v>
      </c>
      <c r="D1745" s="36" t="s">
        <v>17949</v>
      </c>
      <c r="F1745" t="str">
        <f t="shared" si="54"/>
        <v>72117</v>
      </c>
      <c r="H1745" s="38">
        <f t="shared" si="55"/>
        <v>180.68</v>
      </c>
    </row>
    <row r="1746" ht="40.5" spans="1:8">
      <c r="A1746" s="36" t="s">
        <v>17950</v>
      </c>
      <c r="B1746" s="37" t="s">
        <v>17951</v>
      </c>
      <c r="C1746" s="36" t="s">
        <v>127</v>
      </c>
      <c r="D1746" s="36" t="s">
        <v>17952</v>
      </c>
      <c r="F1746" t="str">
        <f t="shared" si="54"/>
        <v>72118</v>
      </c>
      <c r="H1746" s="38">
        <f t="shared" si="55"/>
        <v>223.28</v>
      </c>
    </row>
    <row r="1747" ht="40.5" spans="1:8">
      <c r="A1747" s="36" t="s">
        <v>17953</v>
      </c>
      <c r="B1747" s="37" t="s">
        <v>17954</v>
      </c>
      <c r="C1747" s="36" t="s">
        <v>127</v>
      </c>
      <c r="D1747" s="36" t="s">
        <v>17955</v>
      </c>
      <c r="F1747" t="str">
        <f t="shared" si="54"/>
        <v>72119</v>
      </c>
      <c r="H1747" s="38">
        <f t="shared" si="55"/>
        <v>281.04</v>
      </c>
    </row>
    <row r="1748" ht="40.5" spans="1:8">
      <c r="A1748" s="36" t="s">
        <v>17956</v>
      </c>
      <c r="B1748" s="37" t="s">
        <v>17957</v>
      </c>
      <c r="C1748" s="36" t="s">
        <v>127</v>
      </c>
      <c r="D1748" s="36" t="s">
        <v>17958</v>
      </c>
      <c r="F1748" t="str">
        <f t="shared" si="54"/>
        <v>72120</v>
      </c>
      <c r="H1748" s="38">
        <f t="shared" si="55"/>
        <v>354.66</v>
      </c>
    </row>
    <row r="1749" spans="1:8">
      <c r="A1749" s="36" t="s">
        <v>17959</v>
      </c>
      <c r="B1749" s="37" t="s">
        <v>17960</v>
      </c>
      <c r="C1749" s="36" t="s">
        <v>127</v>
      </c>
      <c r="D1749" s="36" t="s">
        <v>17961</v>
      </c>
      <c r="F1749" t="str">
        <f t="shared" si="54"/>
        <v>72122</v>
      </c>
      <c r="H1749" s="38">
        <f t="shared" si="55"/>
        <v>155.15</v>
      </c>
    </row>
    <row r="1750" spans="1:8">
      <c r="A1750" s="36" t="s">
        <v>17962</v>
      </c>
      <c r="B1750" s="37" t="s">
        <v>17963</v>
      </c>
      <c r="C1750" s="36" t="s">
        <v>127</v>
      </c>
      <c r="D1750" s="36" t="s">
        <v>17964</v>
      </c>
      <c r="F1750" t="str">
        <f t="shared" si="54"/>
        <v>72123</v>
      </c>
      <c r="H1750" s="38">
        <f t="shared" si="55"/>
        <v>413.45</v>
      </c>
    </row>
    <row r="1751" ht="27" spans="1:8">
      <c r="A1751" s="36" t="s">
        <v>17965</v>
      </c>
      <c r="B1751" s="37" t="s">
        <v>17966</v>
      </c>
      <c r="C1751" s="36" t="s">
        <v>168</v>
      </c>
      <c r="D1751" s="36" t="s">
        <v>17967</v>
      </c>
      <c r="F1751" t="str">
        <f t="shared" si="54"/>
        <v>73838/1</v>
      </c>
      <c r="H1751" s="38">
        <f t="shared" si="55"/>
        <v>2180.32</v>
      </c>
    </row>
    <row r="1752" ht="27" spans="1:8">
      <c r="A1752" s="36" t="s">
        <v>17968</v>
      </c>
      <c r="B1752" s="37" t="s">
        <v>17969</v>
      </c>
      <c r="C1752" s="36" t="s">
        <v>127</v>
      </c>
      <c r="D1752" s="36" t="s">
        <v>17970</v>
      </c>
      <c r="F1752" t="str">
        <f t="shared" si="54"/>
        <v>74125/1</v>
      </c>
      <c r="H1752" s="38">
        <f t="shared" si="55"/>
        <v>522.79</v>
      </c>
    </row>
    <row r="1753" ht="27" spans="1:8">
      <c r="A1753" s="36" t="s">
        <v>17971</v>
      </c>
      <c r="B1753" s="37" t="s">
        <v>17972</v>
      </c>
      <c r="C1753" s="36" t="s">
        <v>127</v>
      </c>
      <c r="D1753" s="36" t="s">
        <v>17973</v>
      </c>
      <c r="F1753" t="str">
        <f t="shared" si="54"/>
        <v>74125/2</v>
      </c>
      <c r="H1753" s="38">
        <f t="shared" si="55"/>
        <v>562.86</v>
      </c>
    </row>
    <row r="1754" spans="1:8">
      <c r="A1754" s="36" t="s">
        <v>17974</v>
      </c>
      <c r="B1754" s="37" t="s">
        <v>17975</v>
      </c>
      <c r="C1754" s="36" t="s">
        <v>127</v>
      </c>
      <c r="D1754" s="36" t="s">
        <v>17976</v>
      </c>
      <c r="F1754" t="str">
        <f t="shared" si="54"/>
        <v>84957</v>
      </c>
      <c r="H1754" s="38">
        <f t="shared" si="55"/>
        <v>217.45</v>
      </c>
    </row>
    <row r="1755" spans="1:8">
      <c r="A1755" s="36" t="s">
        <v>17977</v>
      </c>
      <c r="B1755" s="37" t="s">
        <v>17978</v>
      </c>
      <c r="C1755" s="36" t="s">
        <v>127</v>
      </c>
      <c r="D1755" s="36" t="s">
        <v>17979</v>
      </c>
      <c r="F1755" t="str">
        <f t="shared" si="54"/>
        <v>84959</v>
      </c>
      <c r="H1755" s="38">
        <f t="shared" si="55"/>
        <v>254.34</v>
      </c>
    </row>
    <row r="1756" spans="1:8">
      <c r="A1756" s="36" t="s">
        <v>17980</v>
      </c>
      <c r="B1756" s="37" t="s">
        <v>17981</v>
      </c>
      <c r="C1756" s="36" t="s">
        <v>127</v>
      </c>
      <c r="D1756" s="36" t="s">
        <v>17982</v>
      </c>
      <c r="F1756" t="str">
        <f t="shared" si="54"/>
        <v>85001</v>
      </c>
      <c r="H1756" s="38">
        <f t="shared" si="55"/>
        <v>242.05</v>
      </c>
    </row>
    <row r="1757" spans="1:8">
      <c r="A1757" s="36" t="s">
        <v>17983</v>
      </c>
      <c r="B1757" s="37" t="s">
        <v>17984</v>
      </c>
      <c r="C1757" s="36" t="s">
        <v>127</v>
      </c>
      <c r="D1757" s="36" t="s">
        <v>17985</v>
      </c>
      <c r="F1757" t="str">
        <f t="shared" si="54"/>
        <v>85002</v>
      </c>
      <c r="H1757" s="38">
        <f t="shared" si="55"/>
        <v>340.45</v>
      </c>
    </row>
    <row r="1758" spans="1:8">
      <c r="A1758" s="36" t="s">
        <v>17986</v>
      </c>
      <c r="B1758" s="37" t="s">
        <v>17987</v>
      </c>
      <c r="C1758" s="36" t="s">
        <v>127</v>
      </c>
      <c r="D1758" s="36" t="s">
        <v>9707</v>
      </c>
      <c r="F1758" t="str">
        <f t="shared" si="54"/>
        <v>85004</v>
      </c>
      <c r="H1758" s="38">
        <f t="shared" si="55"/>
        <v>168.25</v>
      </c>
    </row>
    <row r="1759" ht="27" spans="1:8">
      <c r="A1759" s="36" t="s">
        <v>17988</v>
      </c>
      <c r="B1759" s="37" t="s">
        <v>17989</v>
      </c>
      <c r="C1759" s="36" t="s">
        <v>127</v>
      </c>
      <c r="D1759" s="36" t="s">
        <v>17990</v>
      </c>
      <c r="F1759" t="str">
        <f t="shared" si="54"/>
        <v>85005</v>
      </c>
      <c r="H1759" s="38">
        <f t="shared" si="55"/>
        <v>494.04</v>
      </c>
    </row>
    <row r="1760" spans="1:8">
      <c r="A1760" s="36" t="s">
        <v>17991</v>
      </c>
      <c r="B1760" s="37" t="s">
        <v>17992</v>
      </c>
      <c r="C1760" s="36" t="s">
        <v>127</v>
      </c>
      <c r="D1760" s="36" t="s">
        <v>17993</v>
      </c>
      <c r="F1760" t="str">
        <f t="shared" si="54"/>
        <v>68054</v>
      </c>
      <c r="H1760" s="38">
        <f t="shared" si="55"/>
        <v>260.8</v>
      </c>
    </row>
    <row r="1761" spans="1:8">
      <c r="A1761" s="36" t="s">
        <v>17994</v>
      </c>
      <c r="B1761" s="37" t="s">
        <v>17995</v>
      </c>
      <c r="C1761" s="36" t="s">
        <v>127</v>
      </c>
      <c r="D1761" s="36" t="s">
        <v>17996</v>
      </c>
      <c r="F1761" t="str">
        <f t="shared" si="54"/>
        <v>74100/1</v>
      </c>
      <c r="H1761" s="38">
        <f t="shared" si="55"/>
        <v>629.89</v>
      </c>
    </row>
    <row r="1762" ht="40.5" spans="1:8">
      <c r="A1762" s="36" t="s">
        <v>17997</v>
      </c>
      <c r="B1762" s="37" t="s">
        <v>17998</v>
      </c>
      <c r="C1762" s="36" t="s">
        <v>127</v>
      </c>
      <c r="D1762" s="36" t="s">
        <v>17999</v>
      </c>
      <c r="F1762" t="str">
        <f t="shared" si="54"/>
        <v>74238/2</v>
      </c>
      <c r="H1762" s="38">
        <f t="shared" si="55"/>
        <v>1074.55</v>
      </c>
    </row>
    <row r="1763" ht="40.5" spans="1:8">
      <c r="A1763" s="36" t="s">
        <v>18000</v>
      </c>
      <c r="B1763" s="37" t="s">
        <v>18001</v>
      </c>
      <c r="C1763" s="36" t="s">
        <v>168</v>
      </c>
      <c r="D1763" s="36" t="s">
        <v>18002</v>
      </c>
      <c r="F1763" t="str">
        <f t="shared" si="54"/>
        <v>85188</v>
      </c>
      <c r="H1763" s="38">
        <f t="shared" si="55"/>
        <v>694.59</v>
      </c>
    </row>
    <row r="1764" ht="40.5" spans="1:8">
      <c r="A1764" s="36" t="s">
        <v>18003</v>
      </c>
      <c r="B1764" s="37" t="s">
        <v>18004</v>
      </c>
      <c r="C1764" s="36" t="s">
        <v>168</v>
      </c>
      <c r="D1764" s="36" t="s">
        <v>18005</v>
      </c>
      <c r="F1764" t="str">
        <f t="shared" si="54"/>
        <v>85189</v>
      </c>
      <c r="H1764" s="38">
        <f t="shared" si="55"/>
        <v>1400.22</v>
      </c>
    </row>
    <row r="1765" spans="1:8">
      <c r="A1765" s="36" t="s">
        <v>18006</v>
      </c>
      <c r="B1765" s="37" t="s">
        <v>18007</v>
      </c>
      <c r="C1765" s="36" t="s">
        <v>127</v>
      </c>
      <c r="D1765" s="36" t="s">
        <v>18008</v>
      </c>
      <c r="F1765" t="str">
        <f t="shared" si="54"/>
        <v>85010</v>
      </c>
      <c r="H1765" s="38">
        <f t="shared" si="55"/>
        <v>612.65</v>
      </c>
    </row>
    <row r="1766" ht="27" spans="1:8">
      <c r="A1766" s="36" t="s">
        <v>18009</v>
      </c>
      <c r="B1766" s="37" t="s">
        <v>18010</v>
      </c>
      <c r="C1766" s="36" t="s">
        <v>127</v>
      </c>
      <c r="D1766" s="36" t="s">
        <v>18011</v>
      </c>
      <c r="F1766" t="str">
        <f t="shared" si="54"/>
        <v>85014</v>
      </c>
      <c r="H1766" s="38">
        <f t="shared" si="55"/>
        <v>732.7</v>
      </c>
    </row>
    <row r="1767" ht="40.5" spans="1:8">
      <c r="A1767" s="36" t="s">
        <v>18012</v>
      </c>
      <c r="B1767" s="37" t="s">
        <v>18013</v>
      </c>
      <c r="C1767" s="36" t="s">
        <v>127</v>
      </c>
      <c r="D1767" s="36" t="s">
        <v>18014</v>
      </c>
      <c r="F1767" t="str">
        <f t="shared" si="54"/>
        <v>94569</v>
      </c>
      <c r="H1767" s="38">
        <f t="shared" si="55"/>
        <v>836.58</v>
      </c>
    </row>
    <row r="1768" ht="40.5" spans="1:8">
      <c r="A1768" s="36" t="s">
        <v>18015</v>
      </c>
      <c r="B1768" s="37" t="s">
        <v>18016</v>
      </c>
      <c r="C1768" s="36" t="s">
        <v>127</v>
      </c>
      <c r="D1768" s="36" t="s">
        <v>18017</v>
      </c>
      <c r="F1768" t="str">
        <f t="shared" si="54"/>
        <v>94570</v>
      </c>
      <c r="H1768" s="38">
        <f t="shared" si="55"/>
        <v>540.37</v>
      </c>
    </row>
    <row r="1769" ht="40.5" spans="1:8">
      <c r="A1769" s="36" t="s">
        <v>18018</v>
      </c>
      <c r="B1769" s="37" t="s">
        <v>18019</v>
      </c>
      <c r="C1769" s="36" t="s">
        <v>127</v>
      </c>
      <c r="D1769" s="36" t="s">
        <v>18020</v>
      </c>
      <c r="F1769" t="str">
        <f t="shared" si="54"/>
        <v>94572</v>
      </c>
      <c r="H1769" s="38">
        <f t="shared" si="55"/>
        <v>818.46</v>
      </c>
    </row>
    <row r="1770" ht="40.5" spans="1:8">
      <c r="A1770" s="36" t="s">
        <v>18021</v>
      </c>
      <c r="B1770" s="37" t="s">
        <v>18022</v>
      </c>
      <c r="C1770" s="36" t="s">
        <v>127</v>
      </c>
      <c r="D1770" s="36" t="s">
        <v>18023</v>
      </c>
      <c r="F1770" t="str">
        <f t="shared" si="54"/>
        <v>94573</v>
      </c>
      <c r="H1770" s="38">
        <f t="shared" si="55"/>
        <v>620.01</v>
      </c>
    </row>
    <row r="1771" ht="40.5" spans="1:8">
      <c r="A1771" s="36" t="s">
        <v>18024</v>
      </c>
      <c r="B1771" s="37" t="s">
        <v>18025</v>
      </c>
      <c r="C1771" s="36" t="s">
        <v>127</v>
      </c>
      <c r="D1771" s="36" t="s">
        <v>18026</v>
      </c>
      <c r="F1771" t="str">
        <f t="shared" si="54"/>
        <v>94574</v>
      </c>
      <c r="H1771" s="38">
        <f t="shared" si="55"/>
        <v>921.09</v>
      </c>
    </row>
    <row r="1772" ht="40.5" spans="1:8">
      <c r="A1772" s="36" t="s">
        <v>18027</v>
      </c>
      <c r="B1772" s="37" t="s">
        <v>18028</v>
      </c>
      <c r="C1772" s="36" t="s">
        <v>127</v>
      </c>
      <c r="D1772" s="36" t="s">
        <v>18029</v>
      </c>
      <c r="F1772" t="str">
        <f t="shared" si="54"/>
        <v>94575</v>
      </c>
      <c r="H1772" s="38">
        <f t="shared" si="55"/>
        <v>884.48</v>
      </c>
    </row>
    <row r="1773" ht="40.5" spans="1:8">
      <c r="A1773" s="36" t="s">
        <v>18030</v>
      </c>
      <c r="B1773" s="37" t="s">
        <v>18031</v>
      </c>
      <c r="C1773" s="36" t="s">
        <v>127</v>
      </c>
      <c r="D1773" s="36" t="s">
        <v>18032</v>
      </c>
      <c r="F1773" t="str">
        <f t="shared" si="54"/>
        <v>94576</v>
      </c>
      <c r="H1773" s="38">
        <f t="shared" si="55"/>
        <v>553.88</v>
      </c>
    </row>
    <row r="1774" ht="40.5" spans="1:8">
      <c r="A1774" s="36" t="s">
        <v>18033</v>
      </c>
      <c r="B1774" s="37" t="s">
        <v>18034</v>
      </c>
      <c r="C1774" s="36" t="s">
        <v>127</v>
      </c>
      <c r="D1774" s="36" t="s">
        <v>18035</v>
      </c>
      <c r="F1774" t="str">
        <f t="shared" si="54"/>
        <v>94578</v>
      </c>
      <c r="H1774" s="38">
        <f t="shared" si="55"/>
        <v>832.2</v>
      </c>
    </row>
    <row r="1775" ht="40.5" spans="1:8">
      <c r="A1775" s="36" t="s">
        <v>18036</v>
      </c>
      <c r="B1775" s="37" t="s">
        <v>18037</v>
      </c>
      <c r="C1775" s="36" t="s">
        <v>127</v>
      </c>
      <c r="D1775" s="36" t="s">
        <v>18038</v>
      </c>
      <c r="F1775" t="str">
        <f t="shared" si="54"/>
        <v>94579</v>
      </c>
      <c r="H1775" s="38">
        <f t="shared" si="55"/>
        <v>634.67</v>
      </c>
    </row>
    <row r="1776" ht="40.5" spans="1:8">
      <c r="A1776" s="36" t="s">
        <v>18039</v>
      </c>
      <c r="B1776" s="37" t="s">
        <v>18040</v>
      </c>
      <c r="C1776" s="36" t="s">
        <v>127</v>
      </c>
      <c r="D1776" s="36" t="s">
        <v>18041</v>
      </c>
      <c r="F1776" t="str">
        <f t="shared" si="54"/>
        <v>94580</v>
      </c>
      <c r="H1776" s="38">
        <f t="shared" si="55"/>
        <v>935.29</v>
      </c>
    </row>
    <row r="1777" ht="27" spans="1:8">
      <c r="A1777" s="36" t="s">
        <v>18042</v>
      </c>
      <c r="B1777" s="37" t="s">
        <v>18043</v>
      </c>
      <c r="C1777" s="36" t="s">
        <v>127</v>
      </c>
      <c r="D1777" s="36" t="s">
        <v>18044</v>
      </c>
      <c r="F1777" t="str">
        <f t="shared" si="54"/>
        <v>94581</v>
      </c>
      <c r="H1777" s="38">
        <f t="shared" si="55"/>
        <v>879.28</v>
      </c>
    </row>
    <row r="1778" ht="27" spans="1:8">
      <c r="A1778" s="36" t="s">
        <v>18045</v>
      </c>
      <c r="B1778" s="37" t="s">
        <v>18046</v>
      </c>
      <c r="C1778" s="36" t="s">
        <v>127</v>
      </c>
      <c r="D1778" s="36" t="s">
        <v>18047</v>
      </c>
      <c r="F1778" t="str">
        <f t="shared" si="54"/>
        <v>94582</v>
      </c>
      <c r="H1778" s="38">
        <f t="shared" si="55"/>
        <v>552.32</v>
      </c>
    </row>
    <row r="1779" ht="27" spans="1:8">
      <c r="A1779" s="36" t="s">
        <v>18048</v>
      </c>
      <c r="B1779" s="37" t="s">
        <v>18049</v>
      </c>
      <c r="C1779" s="36" t="s">
        <v>127</v>
      </c>
      <c r="D1779" s="36" t="s">
        <v>18050</v>
      </c>
      <c r="F1779" t="str">
        <f t="shared" si="54"/>
        <v>94584</v>
      </c>
      <c r="H1779" s="38">
        <f t="shared" si="55"/>
        <v>837.89</v>
      </c>
    </row>
    <row r="1780" ht="27" spans="1:8">
      <c r="A1780" s="36" t="s">
        <v>18051</v>
      </c>
      <c r="B1780" s="37" t="s">
        <v>18052</v>
      </c>
      <c r="C1780" s="36" t="s">
        <v>127</v>
      </c>
      <c r="D1780" s="36" t="s">
        <v>18053</v>
      </c>
      <c r="F1780" t="str">
        <f t="shared" si="54"/>
        <v>94585</v>
      </c>
      <c r="H1780" s="38">
        <f t="shared" si="55"/>
        <v>632.45</v>
      </c>
    </row>
    <row r="1781" ht="27" spans="1:8">
      <c r="A1781" s="36" t="s">
        <v>18054</v>
      </c>
      <c r="B1781" s="37" t="s">
        <v>18055</v>
      </c>
      <c r="C1781" s="36" t="s">
        <v>127</v>
      </c>
      <c r="D1781" s="36" t="s">
        <v>18056</v>
      </c>
      <c r="F1781" t="str">
        <f t="shared" si="54"/>
        <v>94586</v>
      </c>
      <c r="H1781" s="38">
        <f t="shared" si="55"/>
        <v>942.37</v>
      </c>
    </row>
    <row r="1782" ht="27" spans="1:8">
      <c r="A1782" s="36" t="s">
        <v>18057</v>
      </c>
      <c r="B1782" s="37" t="s">
        <v>18058</v>
      </c>
      <c r="C1782" s="36" t="s">
        <v>136</v>
      </c>
      <c r="D1782" s="36" t="s">
        <v>8915</v>
      </c>
      <c r="F1782" t="str">
        <f t="shared" si="54"/>
        <v>73908/1</v>
      </c>
      <c r="H1782" s="38">
        <f t="shared" si="55"/>
        <v>45.34</v>
      </c>
    </row>
    <row r="1783" ht="27" spans="1:8">
      <c r="A1783" s="36" t="s">
        <v>18059</v>
      </c>
      <c r="B1783" s="37" t="s">
        <v>18060</v>
      </c>
      <c r="C1783" s="36" t="s">
        <v>136</v>
      </c>
      <c r="D1783" s="36" t="s">
        <v>5539</v>
      </c>
      <c r="F1783" t="str">
        <f t="shared" si="54"/>
        <v>73908/2</v>
      </c>
      <c r="H1783" s="38">
        <f t="shared" si="55"/>
        <v>35.72</v>
      </c>
    </row>
    <row r="1784" spans="1:8">
      <c r="A1784" s="36" t="s">
        <v>18061</v>
      </c>
      <c r="B1784" s="37" t="s">
        <v>18062</v>
      </c>
      <c r="C1784" s="36" t="s">
        <v>136</v>
      </c>
      <c r="D1784" s="36" t="s">
        <v>7196</v>
      </c>
      <c r="F1784" t="str">
        <f t="shared" si="54"/>
        <v>85015</v>
      </c>
      <c r="H1784" s="38">
        <f t="shared" si="55"/>
        <v>26.43</v>
      </c>
    </row>
    <row r="1785" ht="27" spans="1:8">
      <c r="A1785" s="36" t="s">
        <v>18063</v>
      </c>
      <c r="B1785" s="37" t="s">
        <v>18064</v>
      </c>
      <c r="C1785" s="36" t="s">
        <v>136</v>
      </c>
      <c r="D1785" s="36" t="s">
        <v>18065</v>
      </c>
      <c r="F1785" t="str">
        <f t="shared" si="54"/>
        <v>85016</v>
      </c>
      <c r="H1785" s="38">
        <f t="shared" si="55"/>
        <v>31.58</v>
      </c>
    </row>
    <row r="1786" ht="27" spans="1:8">
      <c r="A1786" s="36" t="s">
        <v>18066</v>
      </c>
      <c r="B1786" s="37" t="s">
        <v>18067</v>
      </c>
      <c r="C1786" s="36" t="s">
        <v>146</v>
      </c>
      <c r="D1786" s="36" t="s">
        <v>18068</v>
      </c>
      <c r="F1786" t="str">
        <f t="shared" si="54"/>
        <v>79475</v>
      </c>
      <c r="H1786" s="38">
        <f t="shared" si="55"/>
        <v>401.07</v>
      </c>
    </row>
    <row r="1787" ht="54" spans="1:8">
      <c r="A1787" s="36" t="s">
        <v>18069</v>
      </c>
      <c r="B1787" s="37" t="s">
        <v>18070</v>
      </c>
      <c r="C1787" s="36" t="s">
        <v>146</v>
      </c>
      <c r="D1787" s="36" t="s">
        <v>18071</v>
      </c>
      <c r="F1787" t="str">
        <f t="shared" si="54"/>
        <v>97751</v>
      </c>
      <c r="H1787" s="38">
        <f t="shared" si="55"/>
        <v>703.02</v>
      </c>
    </row>
    <row r="1788" ht="54" spans="1:8">
      <c r="A1788" s="36" t="s">
        <v>18072</v>
      </c>
      <c r="B1788" s="37" t="s">
        <v>18073</v>
      </c>
      <c r="C1788" s="36" t="s">
        <v>146</v>
      </c>
      <c r="D1788" s="36" t="s">
        <v>18074</v>
      </c>
      <c r="F1788" t="str">
        <f t="shared" si="54"/>
        <v>97752</v>
      </c>
      <c r="H1788" s="38">
        <f t="shared" si="55"/>
        <v>663</v>
      </c>
    </row>
    <row r="1789" ht="54" spans="1:8">
      <c r="A1789" s="36" t="s">
        <v>18075</v>
      </c>
      <c r="B1789" s="37" t="s">
        <v>18076</v>
      </c>
      <c r="C1789" s="36" t="s">
        <v>146</v>
      </c>
      <c r="D1789" s="36" t="s">
        <v>18077</v>
      </c>
      <c r="F1789" t="str">
        <f t="shared" si="54"/>
        <v>97753</v>
      </c>
      <c r="H1789" s="38">
        <f t="shared" si="55"/>
        <v>607.3</v>
      </c>
    </row>
    <row r="1790" ht="54" spans="1:8">
      <c r="A1790" s="36" t="s">
        <v>18078</v>
      </c>
      <c r="B1790" s="37" t="s">
        <v>18079</v>
      </c>
      <c r="C1790" s="36" t="s">
        <v>146</v>
      </c>
      <c r="D1790" s="36" t="s">
        <v>18080</v>
      </c>
      <c r="F1790" t="str">
        <f t="shared" si="54"/>
        <v>97754</v>
      </c>
      <c r="H1790" s="38">
        <f t="shared" si="55"/>
        <v>570.73</v>
      </c>
    </row>
    <row r="1791" ht="54" spans="1:8">
      <c r="A1791" s="36" t="s">
        <v>18081</v>
      </c>
      <c r="B1791" s="37" t="s">
        <v>18082</v>
      </c>
      <c r="C1791" s="36" t="s">
        <v>146</v>
      </c>
      <c r="D1791" s="36" t="s">
        <v>18083</v>
      </c>
      <c r="F1791" t="str">
        <f t="shared" si="54"/>
        <v>97755</v>
      </c>
      <c r="H1791" s="38">
        <f t="shared" si="55"/>
        <v>686.7</v>
      </c>
    </row>
    <row r="1792" ht="54" spans="1:8">
      <c r="A1792" s="36" t="s">
        <v>18084</v>
      </c>
      <c r="B1792" s="37" t="s">
        <v>18085</v>
      </c>
      <c r="C1792" s="36" t="s">
        <v>146</v>
      </c>
      <c r="D1792" s="36" t="s">
        <v>18086</v>
      </c>
      <c r="F1792" t="str">
        <f t="shared" si="54"/>
        <v>97756</v>
      </c>
      <c r="H1792" s="38">
        <f t="shared" si="55"/>
        <v>649.01</v>
      </c>
    </row>
    <row r="1793" ht="54" spans="1:8">
      <c r="A1793" s="36" t="s">
        <v>18087</v>
      </c>
      <c r="B1793" s="37" t="s">
        <v>18088</v>
      </c>
      <c r="C1793" s="36" t="s">
        <v>146</v>
      </c>
      <c r="D1793" s="36" t="s">
        <v>18089</v>
      </c>
      <c r="F1793" t="str">
        <f t="shared" si="54"/>
        <v>97757</v>
      </c>
      <c r="H1793" s="38">
        <f t="shared" si="55"/>
        <v>589.62</v>
      </c>
    </row>
    <row r="1794" ht="54" spans="1:8">
      <c r="A1794" s="36" t="s">
        <v>18090</v>
      </c>
      <c r="B1794" s="37" t="s">
        <v>18091</v>
      </c>
      <c r="C1794" s="36" t="s">
        <v>146</v>
      </c>
      <c r="D1794" s="36" t="s">
        <v>18092</v>
      </c>
      <c r="F1794" t="str">
        <f t="shared" si="54"/>
        <v>97758</v>
      </c>
      <c r="H1794" s="38">
        <f t="shared" si="55"/>
        <v>546.76</v>
      </c>
    </row>
    <row r="1795" ht="54" spans="1:8">
      <c r="A1795" s="36" t="s">
        <v>18093</v>
      </c>
      <c r="B1795" s="37" t="s">
        <v>18094</v>
      </c>
      <c r="C1795" s="36" t="s">
        <v>146</v>
      </c>
      <c r="D1795" s="36" t="s">
        <v>18095</v>
      </c>
      <c r="F1795" t="str">
        <f t="shared" si="54"/>
        <v>97759</v>
      </c>
      <c r="H1795" s="38">
        <f t="shared" si="55"/>
        <v>688.62</v>
      </c>
    </row>
    <row r="1796" ht="54" spans="1:8">
      <c r="A1796" s="36" t="s">
        <v>18096</v>
      </c>
      <c r="B1796" s="37" t="s">
        <v>18097</v>
      </c>
      <c r="C1796" s="36" t="s">
        <v>146</v>
      </c>
      <c r="D1796" s="36" t="s">
        <v>18098</v>
      </c>
      <c r="F1796" t="str">
        <f t="shared" si="54"/>
        <v>97760</v>
      </c>
      <c r="H1796" s="38">
        <f t="shared" si="55"/>
        <v>642.23</v>
      </c>
    </row>
    <row r="1797" ht="54" spans="1:8">
      <c r="A1797" s="36" t="s">
        <v>18099</v>
      </c>
      <c r="B1797" s="37" t="s">
        <v>18100</v>
      </c>
      <c r="C1797" s="36" t="s">
        <v>146</v>
      </c>
      <c r="D1797" s="36" t="s">
        <v>18101</v>
      </c>
      <c r="F1797" t="str">
        <f t="shared" ref="F1797:F1860" si="56">TRIM(A1797)</f>
        <v>97761</v>
      </c>
      <c r="H1797" s="38">
        <f t="shared" ref="H1797:H1860" si="57">ROUND(D1797*(1+$H$1),2)</f>
        <v>577.01</v>
      </c>
    </row>
    <row r="1798" ht="54" spans="1:8">
      <c r="A1798" s="36" t="s">
        <v>18102</v>
      </c>
      <c r="B1798" s="37" t="s">
        <v>18103</v>
      </c>
      <c r="C1798" s="36" t="s">
        <v>146</v>
      </c>
      <c r="D1798" s="36" t="s">
        <v>18104</v>
      </c>
      <c r="F1798" t="str">
        <f t="shared" si="56"/>
        <v>97762</v>
      </c>
      <c r="H1798" s="38">
        <f t="shared" si="57"/>
        <v>529.74</v>
      </c>
    </row>
    <row r="1799" ht="54" spans="1:8">
      <c r="A1799" s="36" t="s">
        <v>18105</v>
      </c>
      <c r="B1799" s="37" t="s">
        <v>18106</v>
      </c>
      <c r="C1799" s="36" t="s">
        <v>146</v>
      </c>
      <c r="D1799" s="36" t="s">
        <v>18107</v>
      </c>
      <c r="F1799" t="str">
        <f t="shared" si="56"/>
        <v>97763</v>
      </c>
      <c r="H1799" s="38">
        <f t="shared" si="57"/>
        <v>665.82</v>
      </c>
    </row>
    <row r="1800" ht="54" spans="1:8">
      <c r="A1800" s="36" t="s">
        <v>18108</v>
      </c>
      <c r="B1800" s="37" t="s">
        <v>18109</v>
      </c>
      <c r="C1800" s="36" t="s">
        <v>146</v>
      </c>
      <c r="D1800" s="36" t="s">
        <v>18110</v>
      </c>
      <c r="F1800" t="str">
        <f t="shared" si="56"/>
        <v>97764</v>
      </c>
      <c r="H1800" s="38">
        <f t="shared" si="57"/>
        <v>543.31</v>
      </c>
    </row>
    <row r="1801" ht="54" spans="1:8">
      <c r="A1801" s="36" t="s">
        <v>18111</v>
      </c>
      <c r="B1801" s="37" t="s">
        <v>18112</v>
      </c>
      <c r="C1801" s="36" t="s">
        <v>146</v>
      </c>
      <c r="D1801" s="36" t="s">
        <v>18113</v>
      </c>
      <c r="F1801" t="str">
        <f t="shared" si="56"/>
        <v>97765</v>
      </c>
      <c r="H1801" s="38">
        <f t="shared" si="57"/>
        <v>511.8</v>
      </c>
    </row>
    <row r="1802" ht="54" spans="1:8">
      <c r="A1802" s="36" t="s">
        <v>18114</v>
      </c>
      <c r="B1802" s="37" t="s">
        <v>18115</v>
      </c>
      <c r="C1802" s="36" t="s">
        <v>146</v>
      </c>
      <c r="D1802" s="36" t="s">
        <v>18116</v>
      </c>
      <c r="F1802" t="str">
        <f t="shared" si="56"/>
        <v>97766</v>
      </c>
      <c r="H1802" s="38">
        <f t="shared" si="57"/>
        <v>492.06</v>
      </c>
    </row>
    <row r="1803" ht="67.5" spans="1:8">
      <c r="A1803" s="36" t="s">
        <v>18117</v>
      </c>
      <c r="B1803" s="37" t="s">
        <v>18118</v>
      </c>
      <c r="C1803" s="36" t="s">
        <v>146</v>
      </c>
      <c r="D1803" s="36" t="s">
        <v>18119</v>
      </c>
      <c r="F1803" t="str">
        <f t="shared" si="56"/>
        <v>97767</v>
      </c>
      <c r="H1803" s="38">
        <f t="shared" si="57"/>
        <v>512.66</v>
      </c>
    </row>
    <row r="1804" ht="67.5" spans="1:8">
      <c r="A1804" s="36" t="s">
        <v>18120</v>
      </c>
      <c r="B1804" s="37" t="s">
        <v>18121</v>
      </c>
      <c r="C1804" s="36" t="s">
        <v>146</v>
      </c>
      <c r="D1804" s="36" t="s">
        <v>18122</v>
      </c>
      <c r="F1804" t="str">
        <f t="shared" si="56"/>
        <v>97768</v>
      </c>
      <c r="H1804" s="38">
        <f t="shared" si="57"/>
        <v>499.18</v>
      </c>
    </row>
    <row r="1805" ht="67.5" spans="1:8">
      <c r="A1805" s="36" t="s">
        <v>18123</v>
      </c>
      <c r="B1805" s="37" t="s">
        <v>18124</v>
      </c>
      <c r="C1805" s="36" t="s">
        <v>146</v>
      </c>
      <c r="D1805" s="36" t="s">
        <v>18125</v>
      </c>
      <c r="F1805" t="str">
        <f t="shared" si="56"/>
        <v>97769</v>
      </c>
      <c r="H1805" s="38">
        <f t="shared" si="57"/>
        <v>472.88</v>
      </c>
    </row>
    <row r="1806" ht="67.5" spans="1:8">
      <c r="A1806" s="36" t="s">
        <v>18126</v>
      </c>
      <c r="B1806" s="37" t="s">
        <v>18127</v>
      </c>
      <c r="C1806" s="36" t="s">
        <v>146</v>
      </c>
      <c r="D1806" s="36" t="s">
        <v>18128</v>
      </c>
      <c r="F1806" t="str">
        <f t="shared" si="56"/>
        <v>97770</v>
      </c>
      <c r="H1806" s="38">
        <f t="shared" si="57"/>
        <v>451.37</v>
      </c>
    </row>
    <row r="1807" ht="54" spans="1:8">
      <c r="A1807" s="36" t="s">
        <v>18129</v>
      </c>
      <c r="B1807" s="37" t="s">
        <v>18130</v>
      </c>
      <c r="C1807" s="36" t="s">
        <v>146</v>
      </c>
      <c r="D1807" s="36" t="s">
        <v>18131</v>
      </c>
      <c r="F1807" t="str">
        <f t="shared" si="56"/>
        <v>97771</v>
      </c>
      <c r="H1807" s="38">
        <f t="shared" si="57"/>
        <v>491.04</v>
      </c>
    </row>
    <row r="1808" ht="54" spans="1:8">
      <c r="A1808" s="36" t="s">
        <v>18132</v>
      </c>
      <c r="B1808" s="37" t="s">
        <v>18133</v>
      </c>
      <c r="C1808" s="36" t="s">
        <v>146</v>
      </c>
      <c r="D1808" s="36" t="s">
        <v>18134</v>
      </c>
      <c r="F1808" t="str">
        <f t="shared" si="56"/>
        <v>97772</v>
      </c>
      <c r="H1808" s="38">
        <f t="shared" si="57"/>
        <v>473.91</v>
      </c>
    </row>
    <row r="1809" ht="54" spans="1:8">
      <c r="A1809" s="36" t="s">
        <v>18135</v>
      </c>
      <c r="B1809" s="37" t="s">
        <v>18136</v>
      </c>
      <c r="C1809" s="36" t="s">
        <v>146</v>
      </c>
      <c r="D1809" s="36" t="s">
        <v>18137</v>
      </c>
      <c r="F1809" t="str">
        <f t="shared" si="56"/>
        <v>97773</v>
      </c>
      <c r="H1809" s="38">
        <f t="shared" si="57"/>
        <v>447.32</v>
      </c>
    </row>
    <row r="1810" ht="54" spans="1:8">
      <c r="A1810" s="36" t="s">
        <v>18138</v>
      </c>
      <c r="B1810" s="37" t="s">
        <v>18139</v>
      </c>
      <c r="C1810" s="36" t="s">
        <v>146</v>
      </c>
      <c r="D1810" s="36" t="s">
        <v>18140</v>
      </c>
      <c r="F1810" t="str">
        <f t="shared" si="56"/>
        <v>97774</v>
      </c>
      <c r="H1810" s="38">
        <f t="shared" si="57"/>
        <v>424.75</v>
      </c>
    </row>
    <row r="1811" ht="67.5" spans="1:8">
      <c r="A1811" s="36" t="s">
        <v>18141</v>
      </c>
      <c r="B1811" s="37" t="s">
        <v>18142</v>
      </c>
      <c r="C1811" s="36" t="s">
        <v>146</v>
      </c>
      <c r="D1811" s="36" t="s">
        <v>18143</v>
      </c>
      <c r="F1811" t="str">
        <f t="shared" si="56"/>
        <v>97775</v>
      </c>
      <c r="H1811" s="38">
        <f t="shared" si="57"/>
        <v>732.44</v>
      </c>
    </row>
    <row r="1812" ht="67.5" spans="1:8">
      <c r="A1812" s="36" t="s">
        <v>18144</v>
      </c>
      <c r="B1812" s="37" t="s">
        <v>18145</v>
      </c>
      <c r="C1812" s="36" t="s">
        <v>146</v>
      </c>
      <c r="D1812" s="36" t="s">
        <v>18146</v>
      </c>
      <c r="F1812" t="str">
        <f t="shared" si="56"/>
        <v>97776</v>
      </c>
      <c r="H1812" s="38">
        <f t="shared" si="57"/>
        <v>691.32</v>
      </c>
    </row>
    <row r="1813" ht="67.5" spans="1:8">
      <c r="A1813" s="36" t="s">
        <v>18147</v>
      </c>
      <c r="B1813" s="37" t="s">
        <v>18148</v>
      </c>
      <c r="C1813" s="36" t="s">
        <v>146</v>
      </c>
      <c r="D1813" s="36" t="s">
        <v>18149</v>
      </c>
      <c r="F1813" t="str">
        <f t="shared" si="56"/>
        <v>97777</v>
      </c>
      <c r="H1813" s="38">
        <f t="shared" si="57"/>
        <v>634.69</v>
      </c>
    </row>
    <row r="1814" ht="67.5" spans="1:8">
      <c r="A1814" s="36" t="s">
        <v>18150</v>
      </c>
      <c r="B1814" s="37" t="s">
        <v>18151</v>
      </c>
      <c r="C1814" s="36" t="s">
        <v>146</v>
      </c>
      <c r="D1814" s="36" t="s">
        <v>18152</v>
      </c>
      <c r="F1814" t="str">
        <f t="shared" si="56"/>
        <v>97778</v>
      </c>
      <c r="H1814" s="38">
        <f t="shared" si="57"/>
        <v>598.02</v>
      </c>
    </row>
    <row r="1815" ht="67.5" spans="1:8">
      <c r="A1815" s="36" t="s">
        <v>18153</v>
      </c>
      <c r="B1815" s="37" t="s">
        <v>18154</v>
      </c>
      <c r="C1815" s="36" t="s">
        <v>146</v>
      </c>
      <c r="D1815" s="36" t="s">
        <v>5130</v>
      </c>
      <c r="F1815" t="str">
        <f t="shared" si="56"/>
        <v>97779</v>
      </c>
      <c r="H1815" s="38">
        <f t="shared" si="57"/>
        <v>706.59</v>
      </c>
    </row>
    <row r="1816" ht="67.5" spans="1:8">
      <c r="A1816" s="36" t="s">
        <v>18155</v>
      </c>
      <c r="B1816" s="37" t="s">
        <v>18156</v>
      </c>
      <c r="C1816" s="36" t="s">
        <v>146</v>
      </c>
      <c r="D1816" s="36" t="s">
        <v>18157</v>
      </c>
      <c r="F1816" t="str">
        <f t="shared" si="56"/>
        <v>97780</v>
      </c>
      <c r="H1816" s="38">
        <f t="shared" si="57"/>
        <v>669.05</v>
      </c>
    </row>
    <row r="1817" ht="67.5" spans="1:8">
      <c r="A1817" s="36" t="s">
        <v>18158</v>
      </c>
      <c r="B1817" s="37" t="s">
        <v>18159</v>
      </c>
      <c r="C1817" s="36" t="s">
        <v>146</v>
      </c>
      <c r="D1817" s="36" t="s">
        <v>18160</v>
      </c>
      <c r="F1817" t="str">
        <f t="shared" si="56"/>
        <v>97781</v>
      </c>
      <c r="H1817" s="38">
        <f t="shared" si="57"/>
        <v>609.36</v>
      </c>
    </row>
    <row r="1818" ht="67.5" spans="1:8">
      <c r="A1818" s="36" t="s">
        <v>18161</v>
      </c>
      <c r="B1818" s="37" t="s">
        <v>18162</v>
      </c>
      <c r="C1818" s="36" t="s">
        <v>146</v>
      </c>
      <c r="D1818" s="36" t="s">
        <v>18163</v>
      </c>
      <c r="F1818" t="str">
        <f t="shared" si="56"/>
        <v>97782</v>
      </c>
      <c r="H1818" s="38">
        <f t="shared" si="57"/>
        <v>566.15</v>
      </c>
    </row>
    <row r="1819" ht="54" spans="1:8">
      <c r="A1819" s="36" t="s">
        <v>18164</v>
      </c>
      <c r="B1819" s="37" t="s">
        <v>18165</v>
      </c>
      <c r="C1819" s="36" t="s">
        <v>146</v>
      </c>
      <c r="D1819" s="36" t="s">
        <v>18166</v>
      </c>
      <c r="F1819" t="str">
        <f t="shared" si="56"/>
        <v>97783</v>
      </c>
      <c r="H1819" s="38">
        <f t="shared" si="57"/>
        <v>708.59</v>
      </c>
    </row>
    <row r="1820" ht="54" spans="1:8">
      <c r="A1820" s="36" t="s">
        <v>18167</v>
      </c>
      <c r="B1820" s="37" t="s">
        <v>18168</v>
      </c>
      <c r="C1820" s="36" t="s">
        <v>146</v>
      </c>
      <c r="D1820" s="36" t="s">
        <v>18169</v>
      </c>
      <c r="F1820" t="str">
        <f t="shared" si="56"/>
        <v>97784</v>
      </c>
      <c r="H1820" s="38">
        <f t="shared" si="57"/>
        <v>661.84</v>
      </c>
    </row>
    <row r="1821" ht="54" spans="1:8">
      <c r="A1821" s="36" t="s">
        <v>18170</v>
      </c>
      <c r="B1821" s="37" t="s">
        <v>18171</v>
      </c>
      <c r="C1821" s="36" t="s">
        <v>146</v>
      </c>
      <c r="D1821" s="36" t="s">
        <v>18172</v>
      </c>
      <c r="F1821" t="str">
        <f t="shared" si="56"/>
        <v>97785</v>
      </c>
      <c r="H1821" s="38">
        <f t="shared" si="57"/>
        <v>596.15</v>
      </c>
    </row>
    <row r="1822" ht="54" spans="1:8">
      <c r="A1822" s="36" t="s">
        <v>18173</v>
      </c>
      <c r="B1822" s="37" t="s">
        <v>18174</v>
      </c>
      <c r="C1822" s="36" t="s">
        <v>146</v>
      </c>
      <c r="D1822" s="36" t="s">
        <v>18175</v>
      </c>
      <c r="F1822" t="str">
        <f t="shared" si="56"/>
        <v>97786</v>
      </c>
      <c r="H1822" s="38">
        <f t="shared" si="57"/>
        <v>548.21</v>
      </c>
    </row>
    <row r="1823" ht="67.5" spans="1:8">
      <c r="A1823" s="36" t="s">
        <v>18176</v>
      </c>
      <c r="B1823" s="37" t="s">
        <v>18177</v>
      </c>
      <c r="C1823" s="36" t="s">
        <v>146</v>
      </c>
      <c r="D1823" s="36" t="s">
        <v>18178</v>
      </c>
      <c r="F1823" t="str">
        <f t="shared" si="56"/>
        <v>97787</v>
      </c>
      <c r="H1823" s="38">
        <f t="shared" si="57"/>
        <v>596.24</v>
      </c>
    </row>
    <row r="1824" ht="67.5" spans="1:8">
      <c r="A1824" s="36" t="s">
        <v>18179</v>
      </c>
      <c r="B1824" s="37" t="s">
        <v>18180</v>
      </c>
      <c r="C1824" s="36" t="s">
        <v>146</v>
      </c>
      <c r="D1824" s="36" t="s">
        <v>18181</v>
      </c>
      <c r="F1824" t="str">
        <f t="shared" si="56"/>
        <v>97788</v>
      </c>
      <c r="H1824" s="38">
        <f t="shared" si="57"/>
        <v>571.63</v>
      </c>
    </row>
    <row r="1825" ht="67.5" spans="1:8">
      <c r="A1825" s="36" t="s">
        <v>18182</v>
      </c>
      <c r="B1825" s="37" t="s">
        <v>18183</v>
      </c>
      <c r="C1825" s="36" t="s">
        <v>146</v>
      </c>
      <c r="D1825" s="36" t="s">
        <v>18184</v>
      </c>
      <c r="F1825" t="str">
        <f t="shared" si="56"/>
        <v>97789</v>
      </c>
      <c r="H1825" s="38">
        <f t="shared" si="57"/>
        <v>539.19</v>
      </c>
    </row>
    <row r="1826" ht="67.5" spans="1:8">
      <c r="A1826" s="36" t="s">
        <v>18185</v>
      </c>
      <c r="B1826" s="37" t="s">
        <v>18186</v>
      </c>
      <c r="C1826" s="36" t="s">
        <v>146</v>
      </c>
      <c r="D1826" s="36" t="s">
        <v>8718</v>
      </c>
      <c r="F1826" t="str">
        <f t="shared" si="56"/>
        <v>97790</v>
      </c>
      <c r="H1826" s="38">
        <f t="shared" si="57"/>
        <v>519.35</v>
      </c>
    </row>
    <row r="1827" ht="67.5" spans="1:8">
      <c r="A1827" s="36" t="s">
        <v>18187</v>
      </c>
      <c r="B1827" s="37" t="s">
        <v>18188</v>
      </c>
      <c r="C1827" s="36" t="s">
        <v>146</v>
      </c>
      <c r="D1827" s="36" t="s">
        <v>18189</v>
      </c>
      <c r="F1827" t="str">
        <f t="shared" si="56"/>
        <v>97791</v>
      </c>
      <c r="H1827" s="38">
        <f t="shared" si="57"/>
        <v>532.55</v>
      </c>
    </row>
    <row r="1828" ht="67.5" spans="1:8">
      <c r="A1828" s="36" t="s">
        <v>18190</v>
      </c>
      <c r="B1828" s="37" t="s">
        <v>18191</v>
      </c>
      <c r="C1828" s="36" t="s">
        <v>146</v>
      </c>
      <c r="D1828" s="36" t="s">
        <v>18192</v>
      </c>
      <c r="F1828" t="str">
        <f t="shared" si="56"/>
        <v>97792</v>
      </c>
      <c r="H1828" s="38">
        <f t="shared" si="57"/>
        <v>519.23</v>
      </c>
    </row>
    <row r="1829" ht="67.5" spans="1:8">
      <c r="A1829" s="36" t="s">
        <v>18193</v>
      </c>
      <c r="B1829" s="37" t="s">
        <v>18194</v>
      </c>
      <c r="C1829" s="36" t="s">
        <v>146</v>
      </c>
      <c r="D1829" s="36" t="s">
        <v>18195</v>
      </c>
      <c r="F1829" t="str">
        <f t="shared" si="56"/>
        <v>97793</v>
      </c>
      <c r="H1829" s="38">
        <f t="shared" si="57"/>
        <v>492.62</v>
      </c>
    </row>
    <row r="1830" ht="67.5" spans="1:8">
      <c r="A1830" s="36" t="s">
        <v>18196</v>
      </c>
      <c r="B1830" s="37" t="s">
        <v>18197</v>
      </c>
      <c r="C1830" s="36" t="s">
        <v>146</v>
      </c>
      <c r="D1830" s="36" t="s">
        <v>18198</v>
      </c>
      <c r="F1830" t="str">
        <f t="shared" si="56"/>
        <v>97794</v>
      </c>
      <c r="H1830" s="38">
        <f t="shared" si="57"/>
        <v>470.77</v>
      </c>
    </row>
    <row r="1831" ht="54" spans="1:8">
      <c r="A1831" s="36" t="s">
        <v>18199</v>
      </c>
      <c r="B1831" s="37" t="s">
        <v>18200</v>
      </c>
      <c r="C1831" s="36" t="s">
        <v>146</v>
      </c>
      <c r="D1831" s="36" t="s">
        <v>18201</v>
      </c>
      <c r="F1831" t="str">
        <f t="shared" si="56"/>
        <v>97795</v>
      </c>
      <c r="H1831" s="38">
        <f t="shared" si="57"/>
        <v>511</v>
      </c>
    </row>
    <row r="1832" ht="54" spans="1:8">
      <c r="A1832" s="36" t="s">
        <v>18202</v>
      </c>
      <c r="B1832" s="37" t="s">
        <v>18203</v>
      </c>
      <c r="C1832" s="36" t="s">
        <v>146</v>
      </c>
      <c r="D1832" s="36" t="s">
        <v>18204</v>
      </c>
      <c r="F1832" t="str">
        <f t="shared" si="56"/>
        <v>97796</v>
      </c>
      <c r="H1832" s="38">
        <f t="shared" si="57"/>
        <v>493.52</v>
      </c>
    </row>
    <row r="1833" ht="54" spans="1:8">
      <c r="A1833" s="36" t="s">
        <v>18205</v>
      </c>
      <c r="B1833" s="37" t="s">
        <v>18206</v>
      </c>
      <c r="C1833" s="36" t="s">
        <v>146</v>
      </c>
      <c r="D1833" s="36" t="s">
        <v>18207</v>
      </c>
      <c r="F1833" t="str">
        <f t="shared" si="56"/>
        <v>97797</v>
      </c>
      <c r="H1833" s="38">
        <f t="shared" si="57"/>
        <v>466.47</v>
      </c>
    </row>
    <row r="1834" ht="54" spans="1:8">
      <c r="A1834" s="36" t="s">
        <v>18208</v>
      </c>
      <c r="B1834" s="37" t="s">
        <v>18209</v>
      </c>
      <c r="C1834" s="36" t="s">
        <v>146</v>
      </c>
      <c r="D1834" s="36" t="s">
        <v>18210</v>
      </c>
      <c r="F1834" t="str">
        <f t="shared" si="56"/>
        <v>97798</v>
      </c>
      <c r="H1834" s="38">
        <f t="shared" si="57"/>
        <v>443.22</v>
      </c>
    </row>
    <row r="1835" ht="40.5" spans="1:8">
      <c r="A1835" s="36" t="s">
        <v>18211</v>
      </c>
      <c r="B1835" s="37" t="s">
        <v>18212</v>
      </c>
      <c r="C1835" s="36" t="s">
        <v>146</v>
      </c>
      <c r="D1835" s="36" t="s">
        <v>18213</v>
      </c>
      <c r="F1835" t="str">
        <f t="shared" si="56"/>
        <v>97799</v>
      </c>
      <c r="H1835" s="38">
        <f t="shared" si="57"/>
        <v>593.11</v>
      </c>
    </row>
    <row r="1836" ht="40.5" spans="1:8">
      <c r="A1836" s="36" t="s">
        <v>18214</v>
      </c>
      <c r="B1836" s="37" t="s">
        <v>18215</v>
      </c>
      <c r="C1836" s="36" t="s">
        <v>146</v>
      </c>
      <c r="D1836" s="36" t="s">
        <v>18216</v>
      </c>
      <c r="F1836" t="str">
        <f t="shared" si="56"/>
        <v>97800</v>
      </c>
      <c r="H1836" s="38">
        <f t="shared" si="57"/>
        <v>624.96</v>
      </c>
    </row>
    <row r="1837" ht="67.5" spans="1:8">
      <c r="A1837" s="36" t="s">
        <v>18217</v>
      </c>
      <c r="B1837" s="37" t="s">
        <v>18218</v>
      </c>
      <c r="C1837" s="36" t="s">
        <v>136</v>
      </c>
      <c r="D1837" s="36" t="s">
        <v>18219</v>
      </c>
      <c r="F1837" t="str">
        <f t="shared" si="56"/>
        <v>89198</v>
      </c>
      <c r="H1837" s="38">
        <f t="shared" si="57"/>
        <v>82.47</v>
      </c>
    </row>
    <row r="1838" ht="67.5" spans="1:8">
      <c r="A1838" s="36" t="s">
        <v>18220</v>
      </c>
      <c r="B1838" s="37" t="s">
        <v>18221</v>
      </c>
      <c r="C1838" s="36" t="s">
        <v>136</v>
      </c>
      <c r="D1838" s="36" t="s">
        <v>18222</v>
      </c>
      <c r="F1838" t="str">
        <f t="shared" si="56"/>
        <v>89199</v>
      </c>
      <c r="H1838" s="38">
        <f t="shared" si="57"/>
        <v>107.82</v>
      </c>
    </row>
    <row r="1839" ht="67.5" spans="1:8">
      <c r="A1839" s="36" t="s">
        <v>18223</v>
      </c>
      <c r="B1839" s="37" t="s">
        <v>18224</v>
      </c>
      <c r="C1839" s="36" t="s">
        <v>136</v>
      </c>
      <c r="D1839" s="36" t="s">
        <v>18225</v>
      </c>
      <c r="F1839" t="str">
        <f t="shared" si="56"/>
        <v>89200</v>
      </c>
      <c r="H1839" s="38">
        <f t="shared" si="57"/>
        <v>248.55</v>
      </c>
    </row>
    <row r="1840" ht="67.5" spans="1:8">
      <c r="A1840" s="36" t="s">
        <v>18226</v>
      </c>
      <c r="B1840" s="37" t="s">
        <v>18227</v>
      </c>
      <c r="C1840" s="36" t="s">
        <v>136</v>
      </c>
      <c r="D1840" s="36" t="s">
        <v>18228</v>
      </c>
      <c r="F1840" t="str">
        <f t="shared" si="56"/>
        <v>89201</v>
      </c>
      <c r="H1840" s="38">
        <f t="shared" si="57"/>
        <v>63.44</v>
      </c>
    </row>
    <row r="1841" ht="67.5" spans="1:8">
      <c r="A1841" s="36" t="s">
        <v>18229</v>
      </c>
      <c r="B1841" s="37" t="s">
        <v>18230</v>
      </c>
      <c r="C1841" s="36" t="s">
        <v>136</v>
      </c>
      <c r="D1841" s="36" t="s">
        <v>18231</v>
      </c>
      <c r="F1841" t="str">
        <f t="shared" si="56"/>
        <v>89202</v>
      </c>
      <c r="H1841" s="38">
        <f t="shared" si="57"/>
        <v>81.45</v>
      </c>
    </row>
    <row r="1842" ht="67.5" spans="1:8">
      <c r="A1842" s="36" t="s">
        <v>18232</v>
      </c>
      <c r="B1842" s="37" t="s">
        <v>18233</v>
      </c>
      <c r="C1842" s="36" t="s">
        <v>136</v>
      </c>
      <c r="D1842" s="36" t="s">
        <v>18234</v>
      </c>
      <c r="F1842" t="str">
        <f t="shared" si="56"/>
        <v>89203</v>
      </c>
      <c r="H1842" s="38">
        <f t="shared" si="57"/>
        <v>186.07</v>
      </c>
    </row>
    <row r="1843" ht="67.5" spans="1:8">
      <c r="A1843" s="36" t="s">
        <v>18235</v>
      </c>
      <c r="B1843" s="37" t="s">
        <v>18236</v>
      </c>
      <c r="C1843" s="36" t="s">
        <v>136</v>
      </c>
      <c r="D1843" s="36" t="s">
        <v>18237</v>
      </c>
      <c r="F1843" t="str">
        <f t="shared" si="56"/>
        <v>89204</v>
      </c>
      <c r="H1843" s="38">
        <f t="shared" si="57"/>
        <v>56.78</v>
      </c>
    </row>
    <row r="1844" ht="67.5" spans="1:8">
      <c r="A1844" s="36" t="s">
        <v>18238</v>
      </c>
      <c r="B1844" s="37" t="s">
        <v>18239</v>
      </c>
      <c r="C1844" s="36" t="s">
        <v>136</v>
      </c>
      <c r="D1844" s="36" t="s">
        <v>18240</v>
      </c>
      <c r="F1844" t="str">
        <f t="shared" si="56"/>
        <v>89205</v>
      </c>
      <c r="H1844" s="38">
        <f t="shared" si="57"/>
        <v>73.7</v>
      </c>
    </row>
    <row r="1845" ht="67.5" spans="1:8">
      <c r="A1845" s="36" t="s">
        <v>18241</v>
      </c>
      <c r="B1845" s="37" t="s">
        <v>18242</v>
      </c>
      <c r="C1845" s="36" t="s">
        <v>136</v>
      </c>
      <c r="D1845" s="36" t="s">
        <v>18243</v>
      </c>
      <c r="F1845" t="str">
        <f t="shared" si="56"/>
        <v>89206</v>
      </c>
      <c r="H1845" s="38">
        <f t="shared" si="57"/>
        <v>171.59</v>
      </c>
    </row>
    <row r="1846" ht="54" spans="1:8">
      <c r="A1846" s="36" t="s">
        <v>18244</v>
      </c>
      <c r="B1846" s="37" t="s">
        <v>18245</v>
      </c>
      <c r="C1846" s="36" t="s">
        <v>136</v>
      </c>
      <c r="D1846" s="36" t="s">
        <v>18246</v>
      </c>
      <c r="F1846" t="str">
        <f t="shared" si="56"/>
        <v>90808</v>
      </c>
      <c r="H1846" s="38">
        <f t="shared" si="57"/>
        <v>73.48</v>
      </c>
    </row>
    <row r="1847" ht="54" spans="1:8">
      <c r="A1847" s="36" t="s">
        <v>18247</v>
      </c>
      <c r="B1847" s="37" t="s">
        <v>18248</v>
      </c>
      <c r="C1847" s="36" t="s">
        <v>136</v>
      </c>
      <c r="D1847" s="36" t="s">
        <v>18249</v>
      </c>
      <c r="F1847" t="str">
        <f t="shared" si="56"/>
        <v>90809</v>
      </c>
      <c r="H1847" s="38">
        <f t="shared" si="57"/>
        <v>70.78</v>
      </c>
    </row>
    <row r="1848" ht="54" spans="1:8">
      <c r="A1848" s="36" t="s">
        <v>18250</v>
      </c>
      <c r="B1848" s="37" t="s">
        <v>18251</v>
      </c>
      <c r="C1848" s="36" t="s">
        <v>136</v>
      </c>
      <c r="D1848" s="36" t="s">
        <v>18252</v>
      </c>
      <c r="F1848" t="str">
        <f t="shared" si="56"/>
        <v>90810</v>
      </c>
      <c r="H1848" s="38">
        <f t="shared" si="57"/>
        <v>154.72</v>
      </c>
    </row>
    <row r="1849" ht="54" spans="1:8">
      <c r="A1849" s="36" t="s">
        <v>18253</v>
      </c>
      <c r="B1849" s="37" t="s">
        <v>18254</v>
      </c>
      <c r="C1849" s="36" t="s">
        <v>136</v>
      </c>
      <c r="D1849" s="36" t="s">
        <v>18255</v>
      </c>
      <c r="F1849" t="str">
        <f t="shared" si="56"/>
        <v>90811</v>
      </c>
      <c r="H1849" s="38">
        <f t="shared" si="57"/>
        <v>146.5</v>
      </c>
    </row>
    <row r="1850" ht="54" spans="1:8">
      <c r="A1850" s="36" t="s">
        <v>18256</v>
      </c>
      <c r="B1850" s="37" t="s">
        <v>18257</v>
      </c>
      <c r="C1850" s="36" t="s">
        <v>136</v>
      </c>
      <c r="D1850" s="36" t="s">
        <v>18258</v>
      </c>
      <c r="F1850" t="str">
        <f t="shared" si="56"/>
        <v>90812</v>
      </c>
      <c r="H1850" s="38">
        <f t="shared" si="57"/>
        <v>263.83</v>
      </c>
    </row>
    <row r="1851" ht="54" spans="1:8">
      <c r="A1851" s="36" t="s">
        <v>18259</v>
      </c>
      <c r="B1851" s="37" t="s">
        <v>18260</v>
      </c>
      <c r="C1851" s="36" t="s">
        <v>136</v>
      </c>
      <c r="D1851" s="36" t="s">
        <v>18261</v>
      </c>
      <c r="F1851" t="str">
        <f t="shared" si="56"/>
        <v>90813</v>
      </c>
      <c r="H1851" s="38">
        <f t="shared" si="57"/>
        <v>252.55</v>
      </c>
    </row>
    <row r="1852" ht="54" spans="1:8">
      <c r="A1852" s="36" t="s">
        <v>18262</v>
      </c>
      <c r="B1852" s="37" t="s">
        <v>18263</v>
      </c>
      <c r="C1852" s="36" t="s">
        <v>136</v>
      </c>
      <c r="D1852" s="36" t="s">
        <v>18264</v>
      </c>
      <c r="F1852" t="str">
        <f t="shared" si="56"/>
        <v>90814</v>
      </c>
      <c r="H1852" s="38">
        <f t="shared" si="57"/>
        <v>317.93</v>
      </c>
    </row>
    <row r="1853" ht="54" spans="1:8">
      <c r="A1853" s="36" t="s">
        <v>18265</v>
      </c>
      <c r="B1853" s="37" t="s">
        <v>18266</v>
      </c>
      <c r="C1853" s="36" t="s">
        <v>136</v>
      </c>
      <c r="D1853" s="36" t="s">
        <v>18267</v>
      </c>
      <c r="F1853" t="str">
        <f t="shared" si="56"/>
        <v>90815</v>
      </c>
      <c r="H1853" s="38">
        <f t="shared" si="57"/>
        <v>385.44</v>
      </c>
    </row>
    <row r="1854" ht="67.5" spans="1:8">
      <c r="A1854" s="36" t="s">
        <v>18268</v>
      </c>
      <c r="B1854" s="37" t="s">
        <v>18269</v>
      </c>
      <c r="C1854" s="36" t="s">
        <v>136</v>
      </c>
      <c r="D1854" s="36" t="s">
        <v>18270</v>
      </c>
      <c r="F1854" t="str">
        <f t="shared" si="56"/>
        <v>90877</v>
      </c>
      <c r="H1854" s="38">
        <f t="shared" si="57"/>
        <v>46.9</v>
      </c>
    </row>
    <row r="1855" ht="67.5" spans="1:8">
      <c r="A1855" s="36" t="s">
        <v>18271</v>
      </c>
      <c r="B1855" s="37" t="s">
        <v>18272</v>
      </c>
      <c r="C1855" s="36" t="s">
        <v>136</v>
      </c>
      <c r="D1855" s="36" t="s">
        <v>18273</v>
      </c>
      <c r="F1855" t="str">
        <f t="shared" si="56"/>
        <v>90878</v>
      </c>
      <c r="H1855" s="38">
        <f t="shared" si="57"/>
        <v>44.89</v>
      </c>
    </row>
    <row r="1856" ht="67.5" spans="1:8">
      <c r="A1856" s="36" t="s">
        <v>18274</v>
      </c>
      <c r="B1856" s="37" t="s">
        <v>18275</v>
      </c>
      <c r="C1856" s="36" t="s">
        <v>136</v>
      </c>
      <c r="D1856" s="36" t="s">
        <v>8082</v>
      </c>
      <c r="F1856" t="str">
        <f t="shared" si="56"/>
        <v>90880</v>
      </c>
      <c r="H1856" s="38">
        <f t="shared" si="57"/>
        <v>61.3</v>
      </c>
    </row>
    <row r="1857" ht="67.5" spans="1:8">
      <c r="A1857" s="36" t="s">
        <v>18276</v>
      </c>
      <c r="B1857" s="37" t="s">
        <v>18277</v>
      </c>
      <c r="C1857" s="36" t="s">
        <v>136</v>
      </c>
      <c r="D1857" s="36" t="s">
        <v>18278</v>
      </c>
      <c r="F1857" t="str">
        <f t="shared" si="56"/>
        <v>90881</v>
      </c>
      <c r="H1857" s="38">
        <f t="shared" si="57"/>
        <v>56.49</v>
      </c>
    </row>
    <row r="1858" ht="67.5" spans="1:8">
      <c r="A1858" s="36" t="s">
        <v>18279</v>
      </c>
      <c r="B1858" s="37" t="s">
        <v>18280</v>
      </c>
      <c r="C1858" s="36" t="s">
        <v>136</v>
      </c>
      <c r="D1858" s="36" t="s">
        <v>18281</v>
      </c>
      <c r="F1858" t="str">
        <f t="shared" si="56"/>
        <v>90883</v>
      </c>
      <c r="H1858" s="38">
        <f t="shared" si="57"/>
        <v>78.1</v>
      </c>
    </row>
    <row r="1859" ht="67.5" spans="1:8">
      <c r="A1859" s="36" t="s">
        <v>18282</v>
      </c>
      <c r="B1859" s="37" t="s">
        <v>18283</v>
      </c>
      <c r="C1859" s="36" t="s">
        <v>136</v>
      </c>
      <c r="D1859" s="36" t="s">
        <v>18284</v>
      </c>
      <c r="F1859" t="str">
        <f t="shared" si="56"/>
        <v>90884</v>
      </c>
      <c r="H1859" s="38">
        <f t="shared" si="57"/>
        <v>75.81</v>
      </c>
    </row>
    <row r="1860" ht="67.5" spans="1:8">
      <c r="A1860" s="36" t="s">
        <v>18285</v>
      </c>
      <c r="B1860" s="37" t="s">
        <v>18286</v>
      </c>
      <c r="C1860" s="36" t="s">
        <v>136</v>
      </c>
      <c r="D1860" s="36" t="s">
        <v>18287</v>
      </c>
      <c r="F1860" t="str">
        <f t="shared" si="56"/>
        <v>90885</v>
      </c>
      <c r="H1860" s="38">
        <f t="shared" si="57"/>
        <v>74.77</v>
      </c>
    </row>
    <row r="1861" ht="67.5" spans="1:8">
      <c r="A1861" s="36" t="s">
        <v>18288</v>
      </c>
      <c r="B1861" s="37" t="s">
        <v>18289</v>
      </c>
      <c r="C1861" s="36" t="s">
        <v>136</v>
      </c>
      <c r="D1861" s="36" t="s">
        <v>18290</v>
      </c>
      <c r="F1861" t="str">
        <f t="shared" ref="F1861:F1924" si="58">TRIM(A1861)</f>
        <v>90886</v>
      </c>
      <c r="H1861" s="38">
        <f t="shared" ref="H1861:H1924" si="59">ROUND(D1861*(1+$H$1),2)</f>
        <v>149.94</v>
      </c>
    </row>
    <row r="1862" ht="67.5" spans="1:8">
      <c r="A1862" s="36" t="s">
        <v>18291</v>
      </c>
      <c r="B1862" s="37" t="s">
        <v>18292</v>
      </c>
      <c r="C1862" s="36" t="s">
        <v>136</v>
      </c>
      <c r="D1862" s="36" t="s">
        <v>4548</v>
      </c>
      <c r="F1862" t="str">
        <f t="shared" si="58"/>
        <v>90887</v>
      </c>
      <c r="H1862" s="38">
        <f t="shared" si="59"/>
        <v>147.41</v>
      </c>
    </row>
    <row r="1863" ht="67.5" spans="1:8">
      <c r="A1863" s="36" t="s">
        <v>18293</v>
      </c>
      <c r="B1863" s="37" t="s">
        <v>18294</v>
      </c>
      <c r="C1863" s="36" t="s">
        <v>136</v>
      </c>
      <c r="D1863" s="36" t="s">
        <v>18295</v>
      </c>
      <c r="F1863" t="str">
        <f t="shared" si="58"/>
        <v>90888</v>
      </c>
      <c r="H1863" s="38">
        <f t="shared" si="59"/>
        <v>146.32</v>
      </c>
    </row>
    <row r="1864" ht="67.5" spans="1:8">
      <c r="A1864" s="36" t="s">
        <v>18296</v>
      </c>
      <c r="B1864" s="37" t="s">
        <v>18297</v>
      </c>
      <c r="C1864" s="36" t="s">
        <v>136</v>
      </c>
      <c r="D1864" s="36" t="s">
        <v>18298</v>
      </c>
      <c r="F1864" t="str">
        <f t="shared" si="58"/>
        <v>90889</v>
      </c>
      <c r="H1864" s="38">
        <f t="shared" si="59"/>
        <v>175.99</v>
      </c>
    </row>
    <row r="1865" ht="67.5" spans="1:8">
      <c r="A1865" s="36" t="s">
        <v>18299</v>
      </c>
      <c r="B1865" s="37" t="s">
        <v>18300</v>
      </c>
      <c r="C1865" s="36" t="s">
        <v>136</v>
      </c>
      <c r="D1865" s="36" t="s">
        <v>18301</v>
      </c>
      <c r="F1865" t="str">
        <f t="shared" si="58"/>
        <v>90890</v>
      </c>
      <c r="H1865" s="38">
        <f t="shared" si="59"/>
        <v>172.26</v>
      </c>
    </row>
    <row r="1866" ht="67.5" spans="1:8">
      <c r="A1866" s="36" t="s">
        <v>18302</v>
      </c>
      <c r="B1866" s="37" t="s">
        <v>18303</v>
      </c>
      <c r="C1866" s="36" t="s">
        <v>136</v>
      </c>
      <c r="D1866" s="36" t="s">
        <v>18304</v>
      </c>
      <c r="F1866" t="str">
        <f t="shared" si="58"/>
        <v>90891</v>
      </c>
      <c r="H1866" s="38">
        <f t="shared" si="59"/>
        <v>170.59</v>
      </c>
    </row>
    <row r="1867" ht="27" spans="1:8">
      <c r="A1867" s="36" t="s">
        <v>18305</v>
      </c>
      <c r="B1867" s="37" t="s">
        <v>18306</v>
      </c>
      <c r="C1867" s="36" t="s">
        <v>168</v>
      </c>
      <c r="D1867" s="36" t="s">
        <v>8580</v>
      </c>
      <c r="F1867" t="str">
        <f t="shared" si="58"/>
        <v>95601</v>
      </c>
      <c r="H1867" s="38">
        <f t="shared" si="59"/>
        <v>16.57</v>
      </c>
    </row>
    <row r="1868" ht="27" spans="1:8">
      <c r="A1868" s="36" t="s">
        <v>18307</v>
      </c>
      <c r="B1868" s="37" t="s">
        <v>18308</v>
      </c>
      <c r="C1868" s="36" t="s">
        <v>168</v>
      </c>
      <c r="D1868" s="36" t="s">
        <v>18309</v>
      </c>
      <c r="F1868" t="str">
        <f t="shared" si="58"/>
        <v>95602</v>
      </c>
      <c r="H1868" s="38">
        <f t="shared" si="59"/>
        <v>21.2</v>
      </c>
    </row>
    <row r="1869" ht="27" spans="1:8">
      <c r="A1869" s="36" t="s">
        <v>18310</v>
      </c>
      <c r="B1869" s="37" t="s">
        <v>18311</v>
      </c>
      <c r="C1869" s="36" t="s">
        <v>168</v>
      </c>
      <c r="D1869" s="36" t="s">
        <v>18312</v>
      </c>
      <c r="F1869" t="str">
        <f t="shared" si="58"/>
        <v>95603</v>
      </c>
      <c r="H1869" s="38">
        <f t="shared" si="59"/>
        <v>27.82</v>
      </c>
    </row>
    <row r="1870" ht="27" spans="1:8">
      <c r="A1870" s="36" t="s">
        <v>18313</v>
      </c>
      <c r="B1870" s="37" t="s">
        <v>18314</v>
      </c>
      <c r="C1870" s="36" t="s">
        <v>168</v>
      </c>
      <c r="D1870" s="36" t="s">
        <v>18315</v>
      </c>
      <c r="F1870" t="str">
        <f t="shared" si="58"/>
        <v>95604</v>
      </c>
      <c r="H1870" s="38">
        <f t="shared" si="59"/>
        <v>36.63</v>
      </c>
    </row>
    <row r="1871" ht="27" spans="1:8">
      <c r="A1871" s="36" t="s">
        <v>18316</v>
      </c>
      <c r="B1871" s="37" t="s">
        <v>18317</v>
      </c>
      <c r="C1871" s="36" t="s">
        <v>168</v>
      </c>
      <c r="D1871" s="36" t="s">
        <v>18318</v>
      </c>
      <c r="F1871" t="str">
        <f t="shared" si="58"/>
        <v>95605</v>
      </c>
      <c r="H1871" s="38">
        <f t="shared" si="59"/>
        <v>57.47</v>
      </c>
    </row>
    <row r="1872" ht="27" spans="1:8">
      <c r="A1872" s="36" t="s">
        <v>18319</v>
      </c>
      <c r="B1872" s="37" t="s">
        <v>18320</v>
      </c>
      <c r="C1872" s="36" t="s">
        <v>168</v>
      </c>
      <c r="D1872" s="36" t="s">
        <v>4170</v>
      </c>
      <c r="F1872" t="str">
        <f t="shared" si="58"/>
        <v>95607</v>
      </c>
      <c r="H1872" s="38">
        <f t="shared" si="59"/>
        <v>5.49</v>
      </c>
    </row>
    <row r="1873" ht="27" spans="1:8">
      <c r="A1873" s="36" t="s">
        <v>18321</v>
      </c>
      <c r="B1873" s="37" t="s">
        <v>18322</v>
      </c>
      <c r="C1873" s="36" t="s">
        <v>168</v>
      </c>
      <c r="D1873" s="36" t="s">
        <v>7217</v>
      </c>
      <c r="F1873" t="str">
        <f t="shared" si="58"/>
        <v>95608</v>
      </c>
      <c r="H1873" s="38">
        <f t="shared" si="59"/>
        <v>6.34</v>
      </c>
    </row>
    <row r="1874" ht="27" spans="1:8">
      <c r="A1874" s="36" t="s">
        <v>18323</v>
      </c>
      <c r="B1874" s="37" t="s">
        <v>18324</v>
      </c>
      <c r="C1874" s="36" t="s">
        <v>168</v>
      </c>
      <c r="D1874" s="36" t="s">
        <v>6184</v>
      </c>
      <c r="F1874" t="str">
        <f t="shared" si="58"/>
        <v>95609</v>
      </c>
      <c r="H1874" s="38">
        <f t="shared" si="59"/>
        <v>7.06</v>
      </c>
    </row>
    <row r="1875" ht="27" spans="1:8">
      <c r="A1875" s="36" t="s">
        <v>18325</v>
      </c>
      <c r="B1875" s="37" t="s">
        <v>18326</v>
      </c>
      <c r="C1875" s="36" t="s">
        <v>136</v>
      </c>
      <c r="D1875" s="36" t="s">
        <v>18327</v>
      </c>
      <c r="F1875" t="str">
        <f t="shared" si="58"/>
        <v>96160</v>
      </c>
      <c r="H1875" s="38">
        <f t="shared" si="59"/>
        <v>196.31</v>
      </c>
    </row>
    <row r="1876" ht="27" spans="1:8">
      <c r="A1876" s="36" t="s">
        <v>18328</v>
      </c>
      <c r="B1876" s="37" t="s">
        <v>18329</v>
      </c>
      <c r="C1876" s="36" t="s">
        <v>136</v>
      </c>
      <c r="D1876" s="36" t="s">
        <v>18330</v>
      </c>
      <c r="F1876" t="str">
        <f t="shared" si="58"/>
        <v>96161</v>
      </c>
      <c r="H1876" s="38">
        <f t="shared" si="59"/>
        <v>287.76</v>
      </c>
    </row>
    <row r="1877" ht="27" spans="1:8">
      <c r="A1877" s="36" t="s">
        <v>18331</v>
      </c>
      <c r="B1877" s="37" t="s">
        <v>18332</v>
      </c>
      <c r="C1877" s="36" t="s">
        <v>136</v>
      </c>
      <c r="D1877" s="36" t="s">
        <v>18333</v>
      </c>
      <c r="F1877" t="str">
        <f t="shared" si="58"/>
        <v>96162</v>
      </c>
      <c r="H1877" s="38">
        <f t="shared" si="59"/>
        <v>372.99</v>
      </c>
    </row>
    <row r="1878" ht="27" spans="1:8">
      <c r="A1878" s="36" t="s">
        <v>18334</v>
      </c>
      <c r="B1878" s="37" t="s">
        <v>18335</v>
      </c>
      <c r="C1878" s="36" t="s">
        <v>136</v>
      </c>
      <c r="D1878" s="36" t="s">
        <v>18336</v>
      </c>
      <c r="F1878" t="str">
        <f t="shared" si="58"/>
        <v>96163</v>
      </c>
      <c r="H1878" s="38">
        <f t="shared" si="59"/>
        <v>423.12</v>
      </c>
    </row>
    <row r="1879" ht="27" spans="1:8">
      <c r="A1879" s="36" t="s">
        <v>18337</v>
      </c>
      <c r="B1879" s="37" t="s">
        <v>18338</v>
      </c>
      <c r="C1879" s="36" t="s">
        <v>136</v>
      </c>
      <c r="D1879" s="36" t="s">
        <v>18339</v>
      </c>
      <c r="F1879" t="str">
        <f t="shared" si="58"/>
        <v>96164</v>
      </c>
      <c r="H1879" s="38">
        <f t="shared" si="59"/>
        <v>177.46</v>
      </c>
    </row>
    <row r="1880" ht="27" spans="1:8">
      <c r="A1880" s="36" t="s">
        <v>18340</v>
      </c>
      <c r="B1880" s="37" t="s">
        <v>18341</v>
      </c>
      <c r="C1880" s="36" t="s">
        <v>136</v>
      </c>
      <c r="D1880" s="36" t="s">
        <v>18342</v>
      </c>
      <c r="F1880" t="str">
        <f t="shared" si="58"/>
        <v>96165</v>
      </c>
      <c r="H1880" s="38">
        <f t="shared" si="59"/>
        <v>261.96</v>
      </c>
    </row>
    <row r="1881" ht="27" spans="1:8">
      <c r="A1881" s="36" t="s">
        <v>18343</v>
      </c>
      <c r="B1881" s="37" t="s">
        <v>18344</v>
      </c>
      <c r="C1881" s="36" t="s">
        <v>136</v>
      </c>
      <c r="D1881" s="36" t="s">
        <v>18345</v>
      </c>
      <c r="F1881" t="str">
        <f t="shared" si="58"/>
        <v>96166</v>
      </c>
      <c r="H1881" s="38">
        <f t="shared" si="59"/>
        <v>333.67</v>
      </c>
    </row>
    <row r="1882" ht="27" spans="1:8">
      <c r="A1882" s="36" t="s">
        <v>18346</v>
      </c>
      <c r="B1882" s="37" t="s">
        <v>18347</v>
      </c>
      <c r="C1882" s="36" t="s">
        <v>136</v>
      </c>
      <c r="D1882" s="36" t="s">
        <v>18348</v>
      </c>
      <c r="F1882" t="str">
        <f t="shared" si="58"/>
        <v>96167</v>
      </c>
      <c r="H1882" s="38">
        <f t="shared" si="59"/>
        <v>367.71</v>
      </c>
    </row>
    <row r="1883" ht="27" spans="1:8">
      <c r="A1883" s="36" t="s">
        <v>18349</v>
      </c>
      <c r="B1883" s="37" t="s">
        <v>18350</v>
      </c>
      <c r="C1883" s="36" t="s">
        <v>136</v>
      </c>
      <c r="D1883" s="36" t="s">
        <v>18351</v>
      </c>
      <c r="F1883" t="str">
        <f t="shared" si="58"/>
        <v>96168</v>
      </c>
      <c r="H1883" s="38">
        <f t="shared" si="59"/>
        <v>168.39</v>
      </c>
    </row>
    <row r="1884" ht="27" spans="1:8">
      <c r="A1884" s="36" t="s">
        <v>18352</v>
      </c>
      <c r="B1884" s="37" t="s">
        <v>18353</v>
      </c>
      <c r="C1884" s="36" t="s">
        <v>136</v>
      </c>
      <c r="D1884" s="36" t="s">
        <v>18354</v>
      </c>
      <c r="F1884" t="str">
        <f t="shared" si="58"/>
        <v>96169</v>
      </c>
      <c r="H1884" s="38">
        <f t="shared" si="59"/>
        <v>250.33</v>
      </c>
    </row>
    <row r="1885" ht="27" spans="1:8">
      <c r="A1885" s="36" t="s">
        <v>18355</v>
      </c>
      <c r="B1885" s="37" t="s">
        <v>18356</v>
      </c>
      <c r="C1885" s="36" t="s">
        <v>136</v>
      </c>
      <c r="D1885" s="36" t="s">
        <v>18357</v>
      </c>
      <c r="F1885" t="str">
        <f t="shared" si="58"/>
        <v>96170</v>
      </c>
      <c r="H1885" s="38">
        <f t="shared" si="59"/>
        <v>319.48</v>
      </c>
    </row>
    <row r="1886" ht="27" spans="1:8">
      <c r="A1886" s="36" t="s">
        <v>18358</v>
      </c>
      <c r="B1886" s="37" t="s">
        <v>18359</v>
      </c>
      <c r="C1886" s="36" t="s">
        <v>136</v>
      </c>
      <c r="D1886" s="36" t="s">
        <v>18360</v>
      </c>
      <c r="F1886" t="str">
        <f t="shared" si="58"/>
        <v>96171</v>
      </c>
      <c r="H1886" s="38">
        <f t="shared" si="59"/>
        <v>348.7</v>
      </c>
    </row>
    <row r="1887" ht="27" spans="1:8">
      <c r="A1887" s="36" t="s">
        <v>18361</v>
      </c>
      <c r="B1887" s="37" t="s">
        <v>18362</v>
      </c>
      <c r="C1887" s="36" t="s">
        <v>136</v>
      </c>
      <c r="D1887" s="36" t="s">
        <v>18363</v>
      </c>
      <c r="F1887" t="str">
        <f t="shared" si="58"/>
        <v>96172</v>
      </c>
      <c r="H1887" s="38">
        <f t="shared" si="59"/>
        <v>209.23</v>
      </c>
    </row>
    <row r="1888" ht="27" spans="1:8">
      <c r="A1888" s="36" t="s">
        <v>18364</v>
      </c>
      <c r="B1888" s="37" t="s">
        <v>18365</v>
      </c>
      <c r="C1888" s="36" t="s">
        <v>136</v>
      </c>
      <c r="D1888" s="36" t="s">
        <v>10860</v>
      </c>
      <c r="F1888" t="str">
        <f t="shared" si="58"/>
        <v>96173</v>
      </c>
      <c r="H1888" s="38">
        <f t="shared" si="59"/>
        <v>303.9</v>
      </c>
    </row>
    <row r="1889" ht="27" spans="1:8">
      <c r="A1889" s="36" t="s">
        <v>18366</v>
      </c>
      <c r="B1889" s="37" t="s">
        <v>18367</v>
      </c>
      <c r="C1889" s="36" t="s">
        <v>136</v>
      </c>
      <c r="D1889" s="36" t="s">
        <v>18368</v>
      </c>
      <c r="F1889" t="str">
        <f t="shared" si="58"/>
        <v>96174</v>
      </c>
      <c r="H1889" s="38">
        <f t="shared" si="59"/>
        <v>393.65</v>
      </c>
    </row>
    <row r="1890" ht="27" spans="1:8">
      <c r="A1890" s="36" t="s">
        <v>18369</v>
      </c>
      <c r="B1890" s="37" t="s">
        <v>18370</v>
      </c>
      <c r="C1890" s="36" t="s">
        <v>136</v>
      </c>
      <c r="D1890" s="36" t="s">
        <v>18371</v>
      </c>
      <c r="F1890" t="str">
        <f t="shared" si="58"/>
        <v>96175</v>
      </c>
      <c r="H1890" s="38">
        <f t="shared" si="59"/>
        <v>447.12</v>
      </c>
    </row>
    <row r="1891" ht="27" spans="1:8">
      <c r="A1891" s="36" t="s">
        <v>18372</v>
      </c>
      <c r="B1891" s="37" t="s">
        <v>18373</v>
      </c>
      <c r="C1891" s="36" t="s">
        <v>136</v>
      </c>
      <c r="D1891" s="36" t="s">
        <v>18374</v>
      </c>
      <c r="F1891" t="str">
        <f t="shared" si="58"/>
        <v>96176</v>
      </c>
      <c r="H1891" s="38">
        <f t="shared" si="59"/>
        <v>186.04</v>
      </c>
    </row>
    <row r="1892" ht="27" spans="1:8">
      <c r="A1892" s="36" t="s">
        <v>18375</v>
      </c>
      <c r="B1892" s="37" t="s">
        <v>18376</v>
      </c>
      <c r="C1892" s="36" t="s">
        <v>136</v>
      </c>
      <c r="D1892" s="36" t="s">
        <v>18377</v>
      </c>
      <c r="F1892" t="str">
        <f t="shared" si="58"/>
        <v>96177</v>
      </c>
      <c r="H1892" s="38">
        <f t="shared" si="59"/>
        <v>271.87</v>
      </c>
    </row>
    <row r="1893" ht="27" spans="1:8">
      <c r="A1893" s="36" t="s">
        <v>18378</v>
      </c>
      <c r="B1893" s="37" t="s">
        <v>18379</v>
      </c>
      <c r="C1893" s="36" t="s">
        <v>136</v>
      </c>
      <c r="D1893" s="36" t="s">
        <v>18380</v>
      </c>
      <c r="F1893" t="str">
        <f t="shared" si="58"/>
        <v>96178</v>
      </c>
      <c r="H1893" s="38">
        <f t="shared" si="59"/>
        <v>345.37</v>
      </c>
    </row>
    <row r="1894" ht="27" spans="1:8">
      <c r="A1894" s="36" t="s">
        <v>18381</v>
      </c>
      <c r="B1894" s="37" t="s">
        <v>18382</v>
      </c>
      <c r="C1894" s="36" t="s">
        <v>136</v>
      </c>
      <c r="D1894" s="36" t="s">
        <v>18383</v>
      </c>
      <c r="F1894" t="str">
        <f t="shared" si="58"/>
        <v>96179</v>
      </c>
      <c r="H1894" s="38">
        <f t="shared" si="59"/>
        <v>380.42</v>
      </c>
    </row>
    <row r="1895" ht="27" spans="1:8">
      <c r="A1895" s="36" t="s">
        <v>18384</v>
      </c>
      <c r="B1895" s="37" t="s">
        <v>18385</v>
      </c>
      <c r="C1895" s="36" t="s">
        <v>136</v>
      </c>
      <c r="D1895" s="36" t="s">
        <v>18386</v>
      </c>
      <c r="F1895" t="str">
        <f t="shared" si="58"/>
        <v>96180</v>
      </c>
      <c r="H1895" s="38">
        <f t="shared" si="59"/>
        <v>174.71</v>
      </c>
    </row>
    <row r="1896" ht="27" spans="1:8">
      <c r="A1896" s="36" t="s">
        <v>18387</v>
      </c>
      <c r="B1896" s="37" t="s">
        <v>18388</v>
      </c>
      <c r="C1896" s="36" t="s">
        <v>136</v>
      </c>
      <c r="D1896" s="36" t="s">
        <v>18389</v>
      </c>
      <c r="F1896" t="str">
        <f t="shared" si="58"/>
        <v>96181</v>
      </c>
      <c r="H1896" s="38">
        <f t="shared" si="59"/>
        <v>257.66</v>
      </c>
    </row>
    <row r="1897" ht="27" spans="1:8">
      <c r="A1897" s="36" t="s">
        <v>18390</v>
      </c>
      <c r="B1897" s="37" t="s">
        <v>18391</v>
      </c>
      <c r="C1897" s="36" t="s">
        <v>136</v>
      </c>
      <c r="D1897" s="36" t="s">
        <v>18392</v>
      </c>
      <c r="F1897" t="str">
        <f t="shared" si="58"/>
        <v>96182</v>
      </c>
      <c r="H1897" s="38">
        <f t="shared" si="59"/>
        <v>326.55</v>
      </c>
    </row>
    <row r="1898" ht="27" spans="1:8">
      <c r="A1898" s="36" t="s">
        <v>18393</v>
      </c>
      <c r="B1898" s="37" t="s">
        <v>18394</v>
      </c>
      <c r="C1898" s="36" t="s">
        <v>136</v>
      </c>
      <c r="D1898" s="36" t="s">
        <v>18395</v>
      </c>
      <c r="F1898" t="str">
        <f t="shared" si="58"/>
        <v>96183</v>
      </c>
      <c r="H1898" s="38">
        <f t="shared" si="59"/>
        <v>357.31</v>
      </c>
    </row>
    <row r="1899" ht="40.5" spans="1:8">
      <c r="A1899" s="36" t="s">
        <v>18396</v>
      </c>
      <c r="B1899" s="37" t="s">
        <v>18397</v>
      </c>
      <c r="C1899" s="36" t="s">
        <v>136</v>
      </c>
      <c r="D1899" s="36" t="s">
        <v>11533</v>
      </c>
      <c r="F1899" t="str">
        <f t="shared" si="58"/>
        <v>98228</v>
      </c>
      <c r="H1899" s="38">
        <f t="shared" si="59"/>
        <v>53.39</v>
      </c>
    </row>
    <row r="1900" ht="40.5" spans="1:8">
      <c r="A1900" s="36" t="s">
        <v>18398</v>
      </c>
      <c r="B1900" s="37" t="s">
        <v>18399</v>
      </c>
      <c r="C1900" s="36" t="s">
        <v>136</v>
      </c>
      <c r="D1900" s="36" t="s">
        <v>18400</v>
      </c>
      <c r="F1900" t="str">
        <f t="shared" si="58"/>
        <v>98229</v>
      </c>
      <c r="H1900" s="38">
        <f t="shared" si="59"/>
        <v>72.31</v>
      </c>
    </row>
    <row r="1901" ht="40.5" spans="1:8">
      <c r="A1901" s="36" t="s">
        <v>18401</v>
      </c>
      <c r="B1901" s="37" t="s">
        <v>18402</v>
      </c>
      <c r="C1901" s="36" t="s">
        <v>136</v>
      </c>
      <c r="D1901" s="36" t="s">
        <v>18403</v>
      </c>
      <c r="F1901" t="str">
        <f t="shared" si="58"/>
        <v>98230</v>
      </c>
      <c r="H1901" s="38">
        <f t="shared" si="59"/>
        <v>97.95</v>
      </c>
    </row>
    <row r="1902" ht="27" spans="1:8">
      <c r="A1902" s="36" t="s">
        <v>18404</v>
      </c>
      <c r="B1902" s="37" t="s">
        <v>18405</v>
      </c>
      <c r="C1902" s="36" t="s">
        <v>146</v>
      </c>
      <c r="D1902" s="36" t="s">
        <v>18406</v>
      </c>
      <c r="F1902" t="str">
        <f t="shared" si="58"/>
        <v>83534</v>
      </c>
      <c r="H1902" s="38">
        <f t="shared" si="59"/>
        <v>545.64</v>
      </c>
    </row>
    <row r="1903" ht="27" spans="1:8">
      <c r="A1903" s="36" t="s">
        <v>18407</v>
      </c>
      <c r="B1903" s="37" t="s">
        <v>18408</v>
      </c>
      <c r="C1903" s="36" t="s">
        <v>127</v>
      </c>
      <c r="D1903" s="36" t="s">
        <v>11600</v>
      </c>
      <c r="F1903" t="str">
        <f t="shared" si="58"/>
        <v>95240</v>
      </c>
      <c r="H1903" s="38">
        <f t="shared" si="59"/>
        <v>13.22</v>
      </c>
    </row>
    <row r="1904" ht="27" spans="1:8">
      <c r="A1904" s="36" t="s">
        <v>18409</v>
      </c>
      <c r="B1904" s="37" t="s">
        <v>18410</v>
      </c>
      <c r="C1904" s="36" t="s">
        <v>127</v>
      </c>
      <c r="D1904" s="36" t="s">
        <v>18411</v>
      </c>
      <c r="F1904" t="str">
        <f t="shared" si="58"/>
        <v>95241</v>
      </c>
      <c r="H1904" s="38">
        <f t="shared" si="59"/>
        <v>22.03</v>
      </c>
    </row>
    <row r="1905" ht="27" spans="1:8">
      <c r="A1905" s="36" t="s">
        <v>18412</v>
      </c>
      <c r="B1905" s="37" t="s">
        <v>18413</v>
      </c>
      <c r="C1905" s="36" t="s">
        <v>146</v>
      </c>
      <c r="D1905" s="36" t="s">
        <v>18414</v>
      </c>
      <c r="F1905" t="str">
        <f t="shared" si="58"/>
        <v>96616</v>
      </c>
      <c r="H1905" s="38">
        <f t="shared" si="59"/>
        <v>463.28</v>
      </c>
    </row>
    <row r="1906" ht="40.5" spans="1:8">
      <c r="A1906" s="36" t="s">
        <v>18415</v>
      </c>
      <c r="B1906" s="37" t="s">
        <v>18416</v>
      </c>
      <c r="C1906" s="36" t="s">
        <v>127</v>
      </c>
      <c r="D1906" s="36" t="s">
        <v>18417</v>
      </c>
      <c r="F1906" t="str">
        <f t="shared" si="58"/>
        <v>96617</v>
      </c>
      <c r="H1906" s="38">
        <f t="shared" si="59"/>
        <v>13.88</v>
      </c>
    </row>
    <row r="1907" ht="40.5" spans="1:8">
      <c r="A1907" s="36" t="s">
        <v>18418</v>
      </c>
      <c r="B1907" s="37" t="s">
        <v>18419</v>
      </c>
      <c r="C1907" s="36" t="s">
        <v>127</v>
      </c>
      <c r="D1907" s="36" t="s">
        <v>18420</v>
      </c>
      <c r="F1907" t="str">
        <f t="shared" si="58"/>
        <v>96619</v>
      </c>
      <c r="H1907" s="38">
        <f t="shared" si="59"/>
        <v>23.14</v>
      </c>
    </row>
    <row r="1908" ht="27" spans="1:8">
      <c r="A1908" s="36" t="s">
        <v>18421</v>
      </c>
      <c r="B1908" s="37" t="s">
        <v>18422</v>
      </c>
      <c r="C1908" s="36" t="s">
        <v>146</v>
      </c>
      <c r="D1908" s="36" t="s">
        <v>18423</v>
      </c>
      <c r="F1908" t="str">
        <f t="shared" si="58"/>
        <v>96620</v>
      </c>
      <c r="H1908" s="38">
        <f t="shared" si="59"/>
        <v>441.04</v>
      </c>
    </row>
    <row r="1909" ht="27" spans="1:8">
      <c r="A1909" s="36" t="s">
        <v>182</v>
      </c>
      <c r="B1909" s="37" t="s">
        <v>18424</v>
      </c>
      <c r="C1909" s="36" t="s">
        <v>146</v>
      </c>
      <c r="D1909" s="36" t="s">
        <v>18425</v>
      </c>
      <c r="F1909" t="str">
        <f t="shared" si="58"/>
        <v>96621</v>
      </c>
      <c r="H1909" s="38">
        <f t="shared" si="59"/>
        <v>185.39</v>
      </c>
    </row>
    <row r="1910" ht="27" spans="1:8">
      <c r="A1910" s="36" t="s">
        <v>18426</v>
      </c>
      <c r="B1910" s="37" t="s">
        <v>18427</v>
      </c>
      <c r="C1910" s="36" t="s">
        <v>146</v>
      </c>
      <c r="D1910" s="36" t="s">
        <v>18428</v>
      </c>
      <c r="F1910" t="str">
        <f t="shared" si="58"/>
        <v>96622</v>
      </c>
      <c r="H1910" s="38">
        <f t="shared" si="59"/>
        <v>120.23</v>
      </c>
    </row>
    <row r="1911" ht="27" spans="1:8">
      <c r="A1911" s="36" t="s">
        <v>18429</v>
      </c>
      <c r="B1911" s="37" t="s">
        <v>18430</v>
      </c>
      <c r="C1911" s="36" t="s">
        <v>146</v>
      </c>
      <c r="D1911" s="36" t="s">
        <v>18431</v>
      </c>
      <c r="F1911" t="str">
        <f t="shared" si="58"/>
        <v>96623</v>
      </c>
      <c r="H1911" s="38">
        <f t="shared" si="59"/>
        <v>170.18</v>
      </c>
    </row>
    <row r="1912" ht="27" spans="1:8">
      <c r="A1912" s="36" t="s">
        <v>18432</v>
      </c>
      <c r="B1912" s="37" t="s">
        <v>18433</v>
      </c>
      <c r="C1912" s="36" t="s">
        <v>146</v>
      </c>
      <c r="D1912" s="36" t="s">
        <v>18434</v>
      </c>
      <c r="F1912" t="str">
        <f t="shared" si="58"/>
        <v>96624</v>
      </c>
      <c r="H1912" s="38">
        <f t="shared" si="59"/>
        <v>114.87</v>
      </c>
    </row>
    <row r="1913" ht="27" spans="1:8">
      <c r="A1913" s="36" t="s">
        <v>18435</v>
      </c>
      <c r="B1913" s="37" t="s">
        <v>18436</v>
      </c>
      <c r="C1913" s="36" t="s">
        <v>146</v>
      </c>
      <c r="D1913" s="36" t="s">
        <v>18437</v>
      </c>
      <c r="F1913" t="str">
        <f t="shared" si="58"/>
        <v>97082</v>
      </c>
      <c r="H1913" s="38">
        <f t="shared" si="59"/>
        <v>49.81</v>
      </c>
    </row>
    <row r="1914" ht="40.5" spans="1:8">
      <c r="A1914" s="36" t="s">
        <v>18438</v>
      </c>
      <c r="B1914" s="37" t="s">
        <v>18439</v>
      </c>
      <c r="C1914" s="36" t="s">
        <v>127</v>
      </c>
      <c r="D1914" s="36" t="s">
        <v>4689</v>
      </c>
      <c r="F1914" t="str">
        <f t="shared" si="58"/>
        <v>97083</v>
      </c>
      <c r="H1914" s="38">
        <f t="shared" si="59"/>
        <v>2.75</v>
      </c>
    </row>
    <row r="1915" ht="40.5" spans="1:8">
      <c r="A1915" s="36" t="s">
        <v>18440</v>
      </c>
      <c r="B1915" s="37" t="s">
        <v>18441</v>
      </c>
      <c r="C1915" s="36" t="s">
        <v>127</v>
      </c>
      <c r="D1915" s="36" t="s">
        <v>16177</v>
      </c>
      <c r="F1915" t="str">
        <f t="shared" si="58"/>
        <v>97084</v>
      </c>
      <c r="H1915" s="38">
        <f t="shared" si="59"/>
        <v>0.56</v>
      </c>
    </row>
    <row r="1916" ht="40.5" spans="1:8">
      <c r="A1916" s="36" t="s">
        <v>18442</v>
      </c>
      <c r="B1916" s="37" t="s">
        <v>18443</v>
      </c>
      <c r="C1916" s="36" t="s">
        <v>127</v>
      </c>
      <c r="D1916" s="36" t="s">
        <v>18444</v>
      </c>
      <c r="F1916" t="str">
        <f t="shared" si="58"/>
        <v>97086</v>
      </c>
      <c r="H1916" s="38">
        <f t="shared" si="59"/>
        <v>110.92</v>
      </c>
    </row>
    <row r="1917" ht="40.5" spans="1:8">
      <c r="A1917" s="36" t="s">
        <v>18445</v>
      </c>
      <c r="B1917" s="37" t="s">
        <v>18446</v>
      </c>
      <c r="C1917" s="36" t="s">
        <v>146</v>
      </c>
      <c r="D1917" s="36" t="s">
        <v>18447</v>
      </c>
      <c r="F1917" t="str">
        <f t="shared" si="58"/>
        <v>97094</v>
      </c>
      <c r="H1917" s="38">
        <f t="shared" si="59"/>
        <v>456.71</v>
      </c>
    </row>
    <row r="1918" ht="40.5" spans="1:8">
      <c r="A1918" s="36" t="s">
        <v>18448</v>
      </c>
      <c r="B1918" s="37" t="s">
        <v>18449</v>
      </c>
      <c r="C1918" s="36" t="s">
        <v>146</v>
      </c>
      <c r="D1918" s="36" t="s">
        <v>18450</v>
      </c>
      <c r="F1918" t="str">
        <f t="shared" si="58"/>
        <v>97095</v>
      </c>
      <c r="H1918" s="38">
        <f t="shared" si="59"/>
        <v>428.65</v>
      </c>
    </row>
    <row r="1919" ht="40.5" spans="1:8">
      <c r="A1919" s="36" t="s">
        <v>18451</v>
      </c>
      <c r="B1919" s="37" t="s">
        <v>18452</v>
      </c>
      <c r="C1919" s="36" t="s">
        <v>146</v>
      </c>
      <c r="D1919" s="36" t="s">
        <v>18453</v>
      </c>
      <c r="F1919" t="str">
        <f t="shared" si="58"/>
        <v>97096</v>
      </c>
      <c r="H1919" s="38">
        <f t="shared" si="59"/>
        <v>414.24</v>
      </c>
    </row>
    <row r="1920" ht="40.5" spans="1:8">
      <c r="A1920" s="36" t="s">
        <v>18454</v>
      </c>
      <c r="B1920" s="37" t="s">
        <v>18455</v>
      </c>
      <c r="C1920" s="36" t="s">
        <v>127</v>
      </c>
      <c r="D1920" s="36" t="s">
        <v>9618</v>
      </c>
      <c r="F1920" t="str">
        <f t="shared" si="58"/>
        <v>90996</v>
      </c>
      <c r="H1920" s="38">
        <f t="shared" si="59"/>
        <v>13.98</v>
      </c>
    </row>
    <row r="1921" ht="54" spans="1:8">
      <c r="A1921" s="36" t="s">
        <v>18456</v>
      </c>
      <c r="B1921" s="37" t="s">
        <v>18457</v>
      </c>
      <c r="C1921" s="36" t="s">
        <v>127</v>
      </c>
      <c r="D1921" s="36" t="s">
        <v>5045</v>
      </c>
      <c r="F1921" t="str">
        <f t="shared" si="58"/>
        <v>90997</v>
      </c>
      <c r="H1921" s="38">
        <f t="shared" si="59"/>
        <v>19.12</v>
      </c>
    </row>
    <row r="1922" ht="40.5" spans="1:8">
      <c r="A1922" s="36" t="s">
        <v>18458</v>
      </c>
      <c r="B1922" s="37" t="s">
        <v>18459</v>
      </c>
      <c r="C1922" s="36" t="s">
        <v>127</v>
      </c>
      <c r="D1922" s="36" t="s">
        <v>18420</v>
      </c>
      <c r="F1922" t="str">
        <f t="shared" si="58"/>
        <v>90998</v>
      </c>
      <c r="H1922" s="38">
        <f t="shared" si="59"/>
        <v>23.14</v>
      </c>
    </row>
    <row r="1923" ht="54" spans="1:8">
      <c r="A1923" s="36" t="s">
        <v>18460</v>
      </c>
      <c r="B1923" s="37" t="s">
        <v>18461</v>
      </c>
      <c r="C1923" s="36" t="s">
        <v>127</v>
      </c>
      <c r="D1923" s="36" t="s">
        <v>10048</v>
      </c>
      <c r="F1923" t="str">
        <f t="shared" si="58"/>
        <v>91000</v>
      </c>
      <c r="H1923" s="38">
        <f t="shared" si="59"/>
        <v>17.6</v>
      </c>
    </row>
    <row r="1924" ht="54" spans="1:8">
      <c r="A1924" s="36" t="s">
        <v>18462</v>
      </c>
      <c r="B1924" s="37" t="s">
        <v>18463</v>
      </c>
      <c r="C1924" s="36" t="s">
        <v>127</v>
      </c>
      <c r="D1924" s="36" t="s">
        <v>11937</v>
      </c>
      <c r="F1924" t="str">
        <f t="shared" si="58"/>
        <v>91002</v>
      </c>
      <c r="H1924" s="38">
        <f t="shared" si="59"/>
        <v>16.16</v>
      </c>
    </row>
    <row r="1925" ht="54" spans="1:8">
      <c r="A1925" s="36" t="s">
        <v>18464</v>
      </c>
      <c r="B1925" s="37" t="s">
        <v>18465</v>
      </c>
      <c r="C1925" s="36" t="s">
        <v>127</v>
      </c>
      <c r="D1925" s="36" t="s">
        <v>7979</v>
      </c>
      <c r="F1925" t="str">
        <f t="shared" ref="F1925:F1988" si="60">TRIM(A1925)</f>
        <v>91003</v>
      </c>
      <c r="H1925" s="38">
        <f t="shared" ref="H1925:H1988" si="61">ROUND(D1925*(1+$H$1),2)</f>
        <v>18.75</v>
      </c>
    </row>
    <row r="1926" ht="40.5" spans="1:8">
      <c r="A1926" s="36" t="s">
        <v>18466</v>
      </c>
      <c r="B1926" s="37" t="s">
        <v>18467</v>
      </c>
      <c r="C1926" s="36" t="s">
        <v>127</v>
      </c>
      <c r="D1926" s="36" t="s">
        <v>4653</v>
      </c>
      <c r="F1926" t="str">
        <f t="shared" si="60"/>
        <v>91004</v>
      </c>
      <c r="H1926" s="38">
        <f t="shared" si="61"/>
        <v>14.73</v>
      </c>
    </row>
    <row r="1927" ht="40.5" spans="1:8">
      <c r="A1927" s="36" t="s">
        <v>18468</v>
      </c>
      <c r="B1927" s="37" t="s">
        <v>18469</v>
      </c>
      <c r="C1927" s="36" t="s">
        <v>127</v>
      </c>
      <c r="D1927" s="36" t="s">
        <v>9698</v>
      </c>
      <c r="F1927" t="str">
        <f t="shared" si="60"/>
        <v>91005</v>
      </c>
      <c r="H1927" s="38">
        <f t="shared" si="61"/>
        <v>17.74</v>
      </c>
    </row>
    <row r="1928" ht="40.5" spans="1:8">
      <c r="A1928" s="36" t="s">
        <v>18470</v>
      </c>
      <c r="B1928" s="37" t="s">
        <v>18471</v>
      </c>
      <c r="C1928" s="36" t="s">
        <v>127</v>
      </c>
      <c r="D1928" s="36" t="s">
        <v>6911</v>
      </c>
      <c r="F1928" t="str">
        <f t="shared" si="60"/>
        <v>91006</v>
      </c>
      <c r="H1928" s="38">
        <f t="shared" si="61"/>
        <v>13.59</v>
      </c>
    </row>
    <row r="1929" ht="40.5" spans="1:8">
      <c r="A1929" s="36" t="s">
        <v>18472</v>
      </c>
      <c r="B1929" s="37" t="s">
        <v>18473</v>
      </c>
      <c r="C1929" s="36" t="s">
        <v>127</v>
      </c>
      <c r="D1929" s="36" t="s">
        <v>9435</v>
      </c>
      <c r="F1929" t="str">
        <f t="shared" si="60"/>
        <v>91007</v>
      </c>
      <c r="H1929" s="38">
        <f t="shared" si="61"/>
        <v>12.15</v>
      </c>
    </row>
    <row r="1930" ht="40.5" spans="1:8">
      <c r="A1930" s="36" t="s">
        <v>18474</v>
      </c>
      <c r="B1930" s="37" t="s">
        <v>18475</v>
      </c>
      <c r="C1930" s="36" t="s">
        <v>127</v>
      </c>
      <c r="D1930" s="36" t="s">
        <v>9498</v>
      </c>
      <c r="F1930" t="str">
        <f t="shared" si="60"/>
        <v>91008</v>
      </c>
      <c r="H1930" s="38">
        <f t="shared" si="61"/>
        <v>14.74</v>
      </c>
    </row>
    <row r="1931" ht="40.5" spans="1:8">
      <c r="A1931" s="36" t="s">
        <v>184</v>
      </c>
      <c r="B1931" s="37" t="s">
        <v>185</v>
      </c>
      <c r="C1931" s="36" t="s">
        <v>127</v>
      </c>
      <c r="D1931" s="36" t="s">
        <v>18476</v>
      </c>
      <c r="F1931" t="str">
        <f t="shared" si="60"/>
        <v>92263</v>
      </c>
      <c r="H1931" s="38">
        <f t="shared" si="61"/>
        <v>131.28</v>
      </c>
    </row>
    <row r="1932" ht="40.5" spans="1:8">
      <c r="A1932" s="36" t="s">
        <v>18477</v>
      </c>
      <c r="B1932" s="37" t="s">
        <v>18478</v>
      </c>
      <c r="C1932" s="36" t="s">
        <v>127</v>
      </c>
      <c r="D1932" s="36" t="s">
        <v>18479</v>
      </c>
      <c r="F1932" t="str">
        <f t="shared" si="60"/>
        <v>92264</v>
      </c>
      <c r="H1932" s="38">
        <f t="shared" si="61"/>
        <v>149.07</v>
      </c>
    </row>
    <row r="1933" ht="27" spans="1:8">
      <c r="A1933" s="36" t="s">
        <v>18480</v>
      </c>
      <c r="B1933" s="37" t="s">
        <v>18481</v>
      </c>
      <c r="C1933" s="36" t="s">
        <v>127</v>
      </c>
      <c r="D1933" s="36" t="s">
        <v>18482</v>
      </c>
      <c r="F1933" t="str">
        <f t="shared" si="60"/>
        <v>92265</v>
      </c>
      <c r="H1933" s="38">
        <f t="shared" si="61"/>
        <v>89.96</v>
      </c>
    </row>
    <row r="1934" ht="27" spans="1:8">
      <c r="A1934" s="36" t="s">
        <v>18483</v>
      </c>
      <c r="B1934" s="37" t="s">
        <v>18484</v>
      </c>
      <c r="C1934" s="36" t="s">
        <v>127</v>
      </c>
      <c r="D1934" s="36" t="s">
        <v>18485</v>
      </c>
      <c r="F1934" t="str">
        <f t="shared" si="60"/>
        <v>92266</v>
      </c>
      <c r="H1934" s="38">
        <f t="shared" si="61"/>
        <v>105.81</v>
      </c>
    </row>
    <row r="1935" ht="27" spans="1:8">
      <c r="A1935" s="36" t="s">
        <v>18486</v>
      </c>
      <c r="B1935" s="37" t="s">
        <v>18487</v>
      </c>
      <c r="C1935" s="36" t="s">
        <v>127</v>
      </c>
      <c r="D1935" s="36" t="s">
        <v>18488</v>
      </c>
      <c r="F1935" t="str">
        <f t="shared" si="60"/>
        <v>92267</v>
      </c>
      <c r="H1935" s="38">
        <f t="shared" si="61"/>
        <v>36.84</v>
      </c>
    </row>
    <row r="1936" ht="27" spans="1:8">
      <c r="A1936" s="36" t="s">
        <v>18489</v>
      </c>
      <c r="B1936" s="37" t="s">
        <v>18490</v>
      </c>
      <c r="C1936" s="36" t="s">
        <v>127</v>
      </c>
      <c r="D1936" s="36" t="s">
        <v>18491</v>
      </c>
      <c r="F1936" t="str">
        <f t="shared" si="60"/>
        <v>92268</v>
      </c>
      <c r="H1936" s="38">
        <f t="shared" si="61"/>
        <v>50.82</v>
      </c>
    </row>
    <row r="1937" ht="27" spans="1:8">
      <c r="A1937" s="36" t="s">
        <v>18492</v>
      </c>
      <c r="B1937" s="37" t="s">
        <v>18493</v>
      </c>
      <c r="C1937" s="36" t="s">
        <v>127</v>
      </c>
      <c r="D1937" s="36" t="s">
        <v>18494</v>
      </c>
      <c r="F1937" t="str">
        <f t="shared" si="60"/>
        <v>92269</v>
      </c>
      <c r="H1937" s="38">
        <f t="shared" si="61"/>
        <v>112.69</v>
      </c>
    </row>
    <row r="1938" ht="27" spans="1:8">
      <c r="A1938" s="36" t="s">
        <v>18495</v>
      </c>
      <c r="B1938" s="37" t="s">
        <v>18496</v>
      </c>
      <c r="C1938" s="36" t="s">
        <v>127</v>
      </c>
      <c r="D1938" s="36" t="s">
        <v>18497</v>
      </c>
      <c r="F1938" t="str">
        <f t="shared" si="60"/>
        <v>92270</v>
      </c>
      <c r="H1938" s="38">
        <f t="shared" si="61"/>
        <v>95.09</v>
      </c>
    </row>
    <row r="1939" ht="27" spans="1:8">
      <c r="A1939" s="36" t="s">
        <v>18498</v>
      </c>
      <c r="B1939" s="37" t="s">
        <v>18499</v>
      </c>
      <c r="C1939" s="36" t="s">
        <v>127</v>
      </c>
      <c r="D1939" s="36" t="s">
        <v>7269</v>
      </c>
      <c r="F1939" t="str">
        <f t="shared" si="60"/>
        <v>92271</v>
      </c>
      <c r="H1939" s="38">
        <f t="shared" si="61"/>
        <v>75.3</v>
      </c>
    </row>
    <row r="1940" ht="27" spans="1:8">
      <c r="A1940" s="36" t="s">
        <v>18500</v>
      </c>
      <c r="B1940" s="37" t="s">
        <v>18501</v>
      </c>
      <c r="C1940" s="36" t="s">
        <v>136</v>
      </c>
      <c r="D1940" s="36" t="s">
        <v>18502</v>
      </c>
      <c r="F1940" t="str">
        <f t="shared" si="60"/>
        <v>92272</v>
      </c>
      <c r="H1940" s="38">
        <f t="shared" si="61"/>
        <v>39.44</v>
      </c>
    </row>
    <row r="1941" ht="27" spans="1:8">
      <c r="A1941" s="36" t="s">
        <v>18503</v>
      </c>
      <c r="B1941" s="37" t="s">
        <v>18504</v>
      </c>
      <c r="C1941" s="36" t="s">
        <v>136</v>
      </c>
      <c r="D1941" s="36" t="s">
        <v>18505</v>
      </c>
      <c r="F1941" t="str">
        <f t="shared" si="60"/>
        <v>92273</v>
      </c>
      <c r="H1941" s="38">
        <f t="shared" si="61"/>
        <v>20.28</v>
      </c>
    </row>
    <row r="1942" ht="67.5" spans="1:8">
      <c r="A1942" s="36" t="s">
        <v>18506</v>
      </c>
      <c r="B1942" s="37" t="s">
        <v>18507</v>
      </c>
      <c r="C1942" s="36" t="s">
        <v>127</v>
      </c>
      <c r="D1942" s="36" t="s">
        <v>18508</v>
      </c>
      <c r="F1942" t="str">
        <f t="shared" si="60"/>
        <v>92408</v>
      </c>
      <c r="H1942" s="38">
        <f t="shared" si="61"/>
        <v>210.34</v>
      </c>
    </row>
    <row r="1943" ht="54" spans="1:8">
      <c r="A1943" s="36" t="s">
        <v>18509</v>
      </c>
      <c r="B1943" s="37" t="s">
        <v>18510</v>
      </c>
      <c r="C1943" s="36" t="s">
        <v>127</v>
      </c>
      <c r="D1943" s="36" t="s">
        <v>18511</v>
      </c>
      <c r="F1943" t="str">
        <f t="shared" si="60"/>
        <v>92409</v>
      </c>
      <c r="H1943" s="38">
        <f t="shared" si="61"/>
        <v>199.27</v>
      </c>
    </row>
    <row r="1944" ht="67.5" spans="1:8">
      <c r="A1944" s="36" t="s">
        <v>18512</v>
      </c>
      <c r="B1944" s="37" t="s">
        <v>18513</v>
      </c>
      <c r="C1944" s="36" t="s">
        <v>127</v>
      </c>
      <c r="D1944" s="36" t="s">
        <v>18514</v>
      </c>
      <c r="F1944" t="str">
        <f t="shared" si="60"/>
        <v>92410</v>
      </c>
      <c r="H1944" s="38">
        <f t="shared" si="61"/>
        <v>143.99</v>
      </c>
    </row>
    <row r="1945" ht="54" spans="1:8">
      <c r="A1945" s="36" t="s">
        <v>18515</v>
      </c>
      <c r="B1945" s="37" t="s">
        <v>18516</v>
      </c>
      <c r="C1945" s="36" t="s">
        <v>127</v>
      </c>
      <c r="D1945" s="36" t="s">
        <v>18517</v>
      </c>
      <c r="F1945" t="str">
        <f t="shared" si="60"/>
        <v>92411</v>
      </c>
      <c r="H1945" s="38">
        <f t="shared" si="61"/>
        <v>134.2</v>
      </c>
    </row>
    <row r="1946" ht="67.5" spans="1:8">
      <c r="A1946" s="36" t="s">
        <v>18518</v>
      </c>
      <c r="B1946" s="37" t="s">
        <v>18519</v>
      </c>
      <c r="C1946" s="36" t="s">
        <v>127</v>
      </c>
      <c r="D1946" s="36" t="s">
        <v>18520</v>
      </c>
      <c r="F1946" t="str">
        <f t="shared" si="60"/>
        <v>92412</v>
      </c>
      <c r="H1946" s="38">
        <f t="shared" si="61"/>
        <v>95.95</v>
      </c>
    </row>
    <row r="1947" ht="54" spans="1:8">
      <c r="A1947" s="36" t="s">
        <v>18521</v>
      </c>
      <c r="B1947" s="37" t="s">
        <v>18522</v>
      </c>
      <c r="C1947" s="36" t="s">
        <v>127</v>
      </c>
      <c r="D1947" s="36" t="s">
        <v>18523</v>
      </c>
      <c r="F1947" t="str">
        <f t="shared" si="60"/>
        <v>92413</v>
      </c>
      <c r="H1947" s="38">
        <f t="shared" si="61"/>
        <v>88.41</v>
      </c>
    </row>
    <row r="1948" ht="67.5" spans="1:8">
      <c r="A1948" s="36" t="s">
        <v>18524</v>
      </c>
      <c r="B1948" s="37" t="s">
        <v>18525</v>
      </c>
      <c r="C1948" s="36" t="s">
        <v>127</v>
      </c>
      <c r="D1948" s="36" t="s">
        <v>18526</v>
      </c>
      <c r="F1948" t="str">
        <f t="shared" si="60"/>
        <v>92414</v>
      </c>
      <c r="H1948" s="38">
        <f t="shared" si="61"/>
        <v>119.31</v>
      </c>
    </row>
    <row r="1949" ht="67.5" spans="1:8">
      <c r="A1949" s="36" t="s">
        <v>18527</v>
      </c>
      <c r="B1949" s="37" t="s">
        <v>18528</v>
      </c>
      <c r="C1949" s="36" t="s">
        <v>127</v>
      </c>
      <c r="D1949" s="36" t="s">
        <v>18529</v>
      </c>
      <c r="F1949" t="str">
        <f t="shared" si="60"/>
        <v>92415</v>
      </c>
      <c r="H1949" s="38">
        <f t="shared" si="61"/>
        <v>109.52</v>
      </c>
    </row>
    <row r="1950" ht="67.5" spans="1:8">
      <c r="A1950" s="36" t="s">
        <v>18530</v>
      </c>
      <c r="B1950" s="37" t="s">
        <v>18531</v>
      </c>
      <c r="C1950" s="36" t="s">
        <v>127</v>
      </c>
      <c r="D1950" s="36" t="s">
        <v>18532</v>
      </c>
      <c r="F1950" t="str">
        <f t="shared" si="60"/>
        <v>92416</v>
      </c>
      <c r="H1950" s="38">
        <f t="shared" si="61"/>
        <v>139.43</v>
      </c>
    </row>
    <row r="1951" ht="67.5" spans="1:8">
      <c r="A1951" s="36" t="s">
        <v>18533</v>
      </c>
      <c r="B1951" s="37" t="s">
        <v>18534</v>
      </c>
      <c r="C1951" s="36" t="s">
        <v>127</v>
      </c>
      <c r="D1951" s="36" t="s">
        <v>18535</v>
      </c>
      <c r="F1951" t="str">
        <f t="shared" si="60"/>
        <v>92417</v>
      </c>
      <c r="H1951" s="38">
        <f t="shared" si="61"/>
        <v>129.68</v>
      </c>
    </row>
    <row r="1952" ht="67.5" spans="1:8">
      <c r="A1952" s="36" t="s">
        <v>18536</v>
      </c>
      <c r="B1952" s="37" t="s">
        <v>18537</v>
      </c>
      <c r="C1952" s="36" t="s">
        <v>127</v>
      </c>
      <c r="D1952" s="36" t="s">
        <v>18538</v>
      </c>
      <c r="F1952" t="str">
        <f t="shared" si="60"/>
        <v>92418</v>
      </c>
      <c r="H1952" s="38">
        <f t="shared" si="61"/>
        <v>75.46</v>
      </c>
    </row>
    <row r="1953" ht="67.5" spans="1:8">
      <c r="A1953" s="36" t="s">
        <v>18539</v>
      </c>
      <c r="B1953" s="37" t="s">
        <v>18540</v>
      </c>
      <c r="C1953" s="36" t="s">
        <v>127</v>
      </c>
      <c r="D1953" s="36" t="s">
        <v>18541</v>
      </c>
      <c r="F1953" t="str">
        <f t="shared" si="60"/>
        <v>92419</v>
      </c>
      <c r="H1953" s="38">
        <f t="shared" si="61"/>
        <v>67.95</v>
      </c>
    </row>
    <row r="1954" ht="67.5" spans="1:8">
      <c r="A1954" s="36" t="s">
        <v>18542</v>
      </c>
      <c r="B1954" s="37" t="s">
        <v>18543</v>
      </c>
      <c r="C1954" s="36" t="s">
        <v>127</v>
      </c>
      <c r="D1954" s="36" t="s">
        <v>18544</v>
      </c>
      <c r="F1954" t="str">
        <f t="shared" si="60"/>
        <v>92420</v>
      </c>
      <c r="H1954" s="38">
        <f t="shared" si="61"/>
        <v>90.93</v>
      </c>
    </row>
    <row r="1955" ht="67.5" spans="1:8">
      <c r="A1955" s="36" t="s">
        <v>18545</v>
      </c>
      <c r="B1955" s="37" t="s">
        <v>18546</v>
      </c>
      <c r="C1955" s="36" t="s">
        <v>127</v>
      </c>
      <c r="D1955" s="36" t="s">
        <v>18547</v>
      </c>
      <c r="F1955" t="str">
        <f t="shared" si="60"/>
        <v>92421</v>
      </c>
      <c r="H1955" s="38">
        <f t="shared" si="61"/>
        <v>83.41</v>
      </c>
    </row>
    <row r="1956" ht="67.5" spans="1:8">
      <c r="A1956" s="36" t="s">
        <v>18548</v>
      </c>
      <c r="B1956" s="37" t="s">
        <v>18549</v>
      </c>
      <c r="C1956" s="36" t="s">
        <v>127</v>
      </c>
      <c r="D1956" s="36" t="s">
        <v>18550</v>
      </c>
      <c r="F1956" t="str">
        <f t="shared" si="60"/>
        <v>92422</v>
      </c>
      <c r="H1956" s="38">
        <f t="shared" si="61"/>
        <v>61.46</v>
      </c>
    </row>
    <row r="1957" ht="67.5" spans="1:8">
      <c r="A1957" s="36" t="s">
        <v>18551</v>
      </c>
      <c r="B1957" s="37" t="s">
        <v>18552</v>
      </c>
      <c r="C1957" s="36" t="s">
        <v>127</v>
      </c>
      <c r="D1957" s="36" t="s">
        <v>18553</v>
      </c>
      <c r="F1957" t="str">
        <f t="shared" si="60"/>
        <v>92423</v>
      </c>
      <c r="H1957" s="38">
        <f t="shared" si="61"/>
        <v>54.96</v>
      </c>
    </row>
    <row r="1958" ht="67.5" spans="1:8">
      <c r="A1958" s="36" t="s">
        <v>18554</v>
      </c>
      <c r="B1958" s="37" t="s">
        <v>18555</v>
      </c>
      <c r="C1958" s="36" t="s">
        <v>127</v>
      </c>
      <c r="D1958" s="36" t="s">
        <v>18556</v>
      </c>
      <c r="F1958" t="str">
        <f t="shared" si="60"/>
        <v>92424</v>
      </c>
      <c r="H1958" s="38">
        <f t="shared" si="61"/>
        <v>74.94</v>
      </c>
    </row>
    <row r="1959" ht="67.5" spans="1:8">
      <c r="A1959" s="36" t="s">
        <v>18557</v>
      </c>
      <c r="B1959" s="37" t="s">
        <v>18558</v>
      </c>
      <c r="C1959" s="36" t="s">
        <v>127</v>
      </c>
      <c r="D1959" s="36" t="s">
        <v>18559</v>
      </c>
      <c r="F1959" t="str">
        <f t="shared" si="60"/>
        <v>92425</v>
      </c>
      <c r="H1959" s="38">
        <f t="shared" si="61"/>
        <v>68.38</v>
      </c>
    </row>
    <row r="1960" ht="67.5" spans="1:8">
      <c r="A1960" s="36" t="s">
        <v>18560</v>
      </c>
      <c r="B1960" s="37" t="s">
        <v>18561</v>
      </c>
      <c r="C1960" s="36" t="s">
        <v>127</v>
      </c>
      <c r="D1960" s="36" t="s">
        <v>18562</v>
      </c>
      <c r="F1960" t="str">
        <f t="shared" si="60"/>
        <v>92426</v>
      </c>
      <c r="H1960" s="38">
        <f t="shared" si="61"/>
        <v>54.42</v>
      </c>
    </row>
    <row r="1961" ht="67.5" spans="1:8">
      <c r="A1961" s="36" t="s">
        <v>18563</v>
      </c>
      <c r="B1961" s="37" t="s">
        <v>18564</v>
      </c>
      <c r="C1961" s="36" t="s">
        <v>127</v>
      </c>
      <c r="D1961" s="36" t="s">
        <v>12780</v>
      </c>
      <c r="F1961" t="str">
        <f t="shared" si="60"/>
        <v>92427</v>
      </c>
      <c r="H1961" s="38">
        <f t="shared" si="61"/>
        <v>48.37</v>
      </c>
    </row>
    <row r="1962" ht="67.5" spans="1:8">
      <c r="A1962" s="36" t="s">
        <v>18565</v>
      </c>
      <c r="B1962" s="37" t="s">
        <v>18566</v>
      </c>
      <c r="C1962" s="36" t="s">
        <v>127</v>
      </c>
      <c r="D1962" s="36" t="s">
        <v>18567</v>
      </c>
      <c r="F1962" t="str">
        <f t="shared" si="60"/>
        <v>92428</v>
      </c>
      <c r="H1962" s="38">
        <f t="shared" si="61"/>
        <v>66.88</v>
      </c>
    </row>
    <row r="1963" ht="67.5" spans="1:8">
      <c r="A1963" s="36" t="s">
        <v>18568</v>
      </c>
      <c r="B1963" s="37" t="s">
        <v>18569</v>
      </c>
      <c r="C1963" s="36" t="s">
        <v>127</v>
      </c>
      <c r="D1963" s="36" t="s">
        <v>10461</v>
      </c>
      <c r="F1963" t="str">
        <f t="shared" si="60"/>
        <v>92429</v>
      </c>
      <c r="H1963" s="38">
        <f t="shared" si="61"/>
        <v>60.83</v>
      </c>
    </row>
    <row r="1964" ht="67.5" spans="1:8">
      <c r="A1964" s="36" t="s">
        <v>18570</v>
      </c>
      <c r="B1964" s="37" t="s">
        <v>18571</v>
      </c>
      <c r="C1964" s="36" t="s">
        <v>127</v>
      </c>
      <c r="D1964" s="36" t="s">
        <v>18572</v>
      </c>
      <c r="F1964" t="str">
        <f t="shared" si="60"/>
        <v>92430</v>
      </c>
      <c r="H1964" s="38">
        <f t="shared" si="61"/>
        <v>49.09</v>
      </c>
    </row>
    <row r="1965" ht="67.5" spans="1:8">
      <c r="A1965" s="36" t="s">
        <v>18573</v>
      </c>
      <c r="B1965" s="37" t="s">
        <v>18574</v>
      </c>
      <c r="C1965" s="36" t="s">
        <v>127</v>
      </c>
      <c r="D1965" s="36" t="s">
        <v>18575</v>
      </c>
      <c r="F1965" t="str">
        <f t="shared" si="60"/>
        <v>92431</v>
      </c>
      <c r="H1965" s="38">
        <f t="shared" si="61"/>
        <v>43.35</v>
      </c>
    </row>
    <row r="1966" ht="67.5" spans="1:8">
      <c r="A1966" s="36" t="s">
        <v>18576</v>
      </c>
      <c r="B1966" s="37" t="s">
        <v>18577</v>
      </c>
      <c r="C1966" s="36" t="s">
        <v>127</v>
      </c>
      <c r="D1966" s="36" t="s">
        <v>18578</v>
      </c>
      <c r="F1966" t="str">
        <f t="shared" si="60"/>
        <v>92432</v>
      </c>
      <c r="H1966" s="38">
        <f t="shared" si="61"/>
        <v>60.92</v>
      </c>
    </row>
    <row r="1967" ht="67.5" spans="1:8">
      <c r="A1967" s="36" t="s">
        <v>18579</v>
      </c>
      <c r="B1967" s="37" t="s">
        <v>18580</v>
      </c>
      <c r="C1967" s="36" t="s">
        <v>127</v>
      </c>
      <c r="D1967" s="36" t="s">
        <v>18581</v>
      </c>
      <c r="F1967" t="str">
        <f t="shared" si="60"/>
        <v>92433</v>
      </c>
      <c r="H1967" s="38">
        <f t="shared" si="61"/>
        <v>55.18</v>
      </c>
    </row>
    <row r="1968" ht="67.5" spans="1:8">
      <c r="A1968" s="36" t="s">
        <v>18582</v>
      </c>
      <c r="B1968" s="37" t="s">
        <v>18583</v>
      </c>
      <c r="C1968" s="36" t="s">
        <v>127</v>
      </c>
      <c r="D1968" s="36" t="s">
        <v>18584</v>
      </c>
      <c r="F1968" t="str">
        <f t="shared" si="60"/>
        <v>92434</v>
      </c>
      <c r="H1968" s="38">
        <f t="shared" si="61"/>
        <v>46.62</v>
      </c>
    </row>
    <row r="1969" ht="67.5" spans="1:8">
      <c r="A1969" s="36" t="s">
        <v>18585</v>
      </c>
      <c r="B1969" s="37" t="s">
        <v>18586</v>
      </c>
      <c r="C1969" s="36" t="s">
        <v>127</v>
      </c>
      <c r="D1969" s="36" t="s">
        <v>13646</v>
      </c>
      <c r="F1969" t="str">
        <f t="shared" si="60"/>
        <v>92435</v>
      </c>
      <c r="H1969" s="38">
        <f t="shared" si="61"/>
        <v>41.08</v>
      </c>
    </row>
    <row r="1970" ht="67.5" spans="1:8">
      <c r="A1970" s="36" t="s">
        <v>18587</v>
      </c>
      <c r="B1970" s="37" t="s">
        <v>18588</v>
      </c>
      <c r="C1970" s="36" t="s">
        <v>127</v>
      </c>
      <c r="D1970" s="36" t="s">
        <v>18589</v>
      </c>
      <c r="F1970" t="str">
        <f t="shared" si="60"/>
        <v>92436</v>
      </c>
      <c r="H1970" s="38">
        <f t="shared" si="61"/>
        <v>58.03</v>
      </c>
    </row>
    <row r="1971" ht="67.5" spans="1:8">
      <c r="A1971" s="36" t="s">
        <v>18590</v>
      </c>
      <c r="B1971" s="37" t="s">
        <v>18591</v>
      </c>
      <c r="C1971" s="36" t="s">
        <v>127</v>
      </c>
      <c r="D1971" s="36" t="s">
        <v>18592</v>
      </c>
      <c r="F1971" t="str">
        <f t="shared" si="60"/>
        <v>92437</v>
      </c>
      <c r="H1971" s="38">
        <f t="shared" si="61"/>
        <v>52.51</v>
      </c>
    </row>
    <row r="1972" ht="67.5" spans="1:8">
      <c r="A1972" s="36" t="s">
        <v>18593</v>
      </c>
      <c r="B1972" s="37" t="s">
        <v>18594</v>
      </c>
      <c r="C1972" s="36" t="s">
        <v>127</v>
      </c>
      <c r="D1972" s="36" t="s">
        <v>12612</v>
      </c>
      <c r="F1972" t="str">
        <f t="shared" si="60"/>
        <v>92438</v>
      </c>
      <c r="H1972" s="38">
        <f t="shared" si="61"/>
        <v>44.85</v>
      </c>
    </row>
    <row r="1973" ht="67.5" spans="1:8">
      <c r="A1973" s="36" t="s">
        <v>18595</v>
      </c>
      <c r="B1973" s="37" t="s">
        <v>18596</v>
      </c>
      <c r="C1973" s="36" t="s">
        <v>127</v>
      </c>
      <c r="D1973" s="36" t="s">
        <v>18597</v>
      </c>
      <c r="F1973" t="str">
        <f t="shared" si="60"/>
        <v>92439</v>
      </c>
      <c r="H1973" s="38">
        <f t="shared" si="61"/>
        <v>39.45</v>
      </c>
    </row>
    <row r="1974" ht="67.5" spans="1:8">
      <c r="A1974" s="36" t="s">
        <v>18598</v>
      </c>
      <c r="B1974" s="37" t="s">
        <v>18599</v>
      </c>
      <c r="C1974" s="36" t="s">
        <v>127</v>
      </c>
      <c r="D1974" s="36" t="s">
        <v>18600</v>
      </c>
      <c r="F1974" t="str">
        <f t="shared" si="60"/>
        <v>92440</v>
      </c>
      <c r="H1974" s="38">
        <f t="shared" si="61"/>
        <v>55.96</v>
      </c>
    </row>
    <row r="1975" ht="67.5" spans="1:8">
      <c r="A1975" s="36" t="s">
        <v>18601</v>
      </c>
      <c r="B1975" s="37" t="s">
        <v>18602</v>
      </c>
      <c r="C1975" s="36" t="s">
        <v>127</v>
      </c>
      <c r="D1975" s="36" t="s">
        <v>18603</v>
      </c>
      <c r="F1975" t="str">
        <f t="shared" si="60"/>
        <v>92441</v>
      </c>
      <c r="H1975" s="38">
        <f t="shared" si="61"/>
        <v>50.6</v>
      </c>
    </row>
    <row r="1976" ht="67.5" spans="1:8">
      <c r="A1976" s="36" t="s">
        <v>18604</v>
      </c>
      <c r="B1976" s="37" t="s">
        <v>18605</v>
      </c>
      <c r="C1976" s="36" t="s">
        <v>127</v>
      </c>
      <c r="D1976" s="36" t="s">
        <v>18606</v>
      </c>
      <c r="F1976" t="str">
        <f t="shared" si="60"/>
        <v>92442</v>
      </c>
      <c r="H1976" s="38">
        <f t="shared" si="61"/>
        <v>41.22</v>
      </c>
    </row>
    <row r="1977" ht="67.5" spans="1:8">
      <c r="A1977" s="36" t="s">
        <v>18607</v>
      </c>
      <c r="B1977" s="37" t="s">
        <v>18608</v>
      </c>
      <c r="C1977" s="36" t="s">
        <v>127</v>
      </c>
      <c r="D1977" s="36" t="s">
        <v>13076</v>
      </c>
      <c r="F1977" t="str">
        <f t="shared" si="60"/>
        <v>92443</v>
      </c>
      <c r="H1977" s="38">
        <f t="shared" si="61"/>
        <v>35.99</v>
      </c>
    </row>
    <row r="1978" ht="67.5" spans="1:8">
      <c r="A1978" s="36" t="s">
        <v>18609</v>
      </c>
      <c r="B1978" s="37" t="s">
        <v>18610</v>
      </c>
      <c r="C1978" s="36" t="s">
        <v>127</v>
      </c>
      <c r="D1978" s="36" t="s">
        <v>18611</v>
      </c>
      <c r="F1978" t="str">
        <f t="shared" si="60"/>
        <v>92444</v>
      </c>
      <c r="H1978" s="38">
        <f t="shared" si="61"/>
        <v>51.96</v>
      </c>
    </row>
    <row r="1979" ht="67.5" spans="1:8">
      <c r="A1979" s="36" t="s">
        <v>18612</v>
      </c>
      <c r="B1979" s="37" t="s">
        <v>18613</v>
      </c>
      <c r="C1979" s="36" t="s">
        <v>127</v>
      </c>
      <c r="D1979" s="36" t="s">
        <v>18614</v>
      </c>
      <c r="F1979" t="str">
        <f t="shared" si="60"/>
        <v>92445</v>
      </c>
      <c r="H1979" s="38">
        <f t="shared" si="61"/>
        <v>46.75</v>
      </c>
    </row>
    <row r="1980" ht="54" spans="1:8">
      <c r="A1980" s="36" t="s">
        <v>18615</v>
      </c>
      <c r="B1980" s="37" t="s">
        <v>18616</v>
      </c>
      <c r="C1980" s="36" t="s">
        <v>127</v>
      </c>
      <c r="D1980" s="36" t="s">
        <v>18617</v>
      </c>
      <c r="F1980" t="str">
        <f t="shared" si="60"/>
        <v>92446</v>
      </c>
      <c r="H1980" s="38">
        <f t="shared" si="61"/>
        <v>213.49</v>
      </c>
    </row>
    <row r="1981" ht="54" spans="1:8">
      <c r="A1981" s="36" t="s">
        <v>18618</v>
      </c>
      <c r="B1981" s="37" t="s">
        <v>18619</v>
      </c>
      <c r="C1981" s="36" t="s">
        <v>127</v>
      </c>
      <c r="D1981" s="36" t="s">
        <v>18620</v>
      </c>
      <c r="F1981" t="str">
        <f t="shared" si="60"/>
        <v>92447</v>
      </c>
      <c r="H1981" s="38">
        <f t="shared" si="61"/>
        <v>155.44</v>
      </c>
    </row>
    <row r="1982" ht="54" spans="1:8">
      <c r="A1982" s="36" t="s">
        <v>18621</v>
      </c>
      <c r="B1982" s="37" t="s">
        <v>18622</v>
      </c>
      <c r="C1982" s="36" t="s">
        <v>127</v>
      </c>
      <c r="D1982" s="36" t="s">
        <v>18623</v>
      </c>
      <c r="F1982" t="str">
        <f t="shared" si="60"/>
        <v>92448</v>
      </c>
      <c r="H1982" s="38">
        <f t="shared" si="61"/>
        <v>130.33</v>
      </c>
    </row>
    <row r="1983" ht="54" spans="1:8">
      <c r="A1983" s="36" t="s">
        <v>18624</v>
      </c>
      <c r="B1983" s="37" t="s">
        <v>18625</v>
      </c>
      <c r="C1983" s="36" t="s">
        <v>127</v>
      </c>
      <c r="D1983" s="36" t="s">
        <v>18626</v>
      </c>
      <c r="F1983" t="str">
        <f t="shared" si="60"/>
        <v>92449</v>
      </c>
      <c r="H1983" s="38">
        <f t="shared" si="61"/>
        <v>255.37</v>
      </c>
    </row>
    <row r="1984" ht="40.5" spans="1:8">
      <c r="A1984" s="36" t="s">
        <v>18627</v>
      </c>
      <c r="B1984" s="37" t="s">
        <v>18628</v>
      </c>
      <c r="C1984" s="36" t="s">
        <v>127</v>
      </c>
      <c r="D1984" s="36" t="s">
        <v>18629</v>
      </c>
      <c r="F1984" t="str">
        <f t="shared" si="60"/>
        <v>92450</v>
      </c>
      <c r="H1984" s="38">
        <f t="shared" si="61"/>
        <v>200.93</v>
      </c>
    </row>
    <row r="1985" ht="54" spans="1:8">
      <c r="A1985" s="36" t="s">
        <v>18630</v>
      </c>
      <c r="B1985" s="37" t="s">
        <v>18631</v>
      </c>
      <c r="C1985" s="36" t="s">
        <v>127</v>
      </c>
      <c r="D1985" s="36" t="s">
        <v>18632</v>
      </c>
      <c r="F1985" t="str">
        <f t="shared" si="60"/>
        <v>92451</v>
      </c>
      <c r="H1985" s="38">
        <f t="shared" si="61"/>
        <v>165.84</v>
      </c>
    </row>
    <row r="1986" ht="40.5" spans="1:8">
      <c r="A1986" s="36" t="s">
        <v>18633</v>
      </c>
      <c r="B1986" s="37" t="s">
        <v>18634</v>
      </c>
      <c r="C1986" s="36" t="s">
        <v>127</v>
      </c>
      <c r="D1986" s="36" t="s">
        <v>9008</v>
      </c>
      <c r="F1986" t="str">
        <f t="shared" si="60"/>
        <v>92452</v>
      </c>
      <c r="H1986" s="38">
        <f t="shared" si="61"/>
        <v>127.68</v>
      </c>
    </row>
    <row r="1987" ht="54" spans="1:8">
      <c r="A1987" s="36" t="s">
        <v>18635</v>
      </c>
      <c r="B1987" s="37" t="s">
        <v>18636</v>
      </c>
      <c r="C1987" s="36" t="s">
        <v>127</v>
      </c>
      <c r="D1987" s="36" t="s">
        <v>18637</v>
      </c>
      <c r="F1987" t="str">
        <f t="shared" si="60"/>
        <v>92453</v>
      </c>
      <c r="H1987" s="38">
        <f t="shared" si="61"/>
        <v>223.51</v>
      </c>
    </row>
    <row r="1988" ht="40.5" spans="1:8">
      <c r="A1988" s="36" t="s">
        <v>18638</v>
      </c>
      <c r="B1988" s="37" t="s">
        <v>18639</v>
      </c>
      <c r="C1988" s="36" t="s">
        <v>127</v>
      </c>
      <c r="D1988" s="36" t="s">
        <v>14020</v>
      </c>
      <c r="F1988" t="str">
        <f t="shared" si="60"/>
        <v>92454</v>
      </c>
      <c r="H1988" s="38">
        <f t="shared" si="61"/>
        <v>209.12</v>
      </c>
    </row>
    <row r="1989" ht="54" spans="1:8">
      <c r="A1989" s="36" t="s">
        <v>18640</v>
      </c>
      <c r="B1989" s="37" t="s">
        <v>18641</v>
      </c>
      <c r="C1989" s="36" t="s">
        <v>127</v>
      </c>
      <c r="D1989" s="36" t="s">
        <v>18642</v>
      </c>
      <c r="F1989" t="str">
        <f t="shared" ref="F1989:F2052" si="62">TRIM(A1989)</f>
        <v>92455</v>
      </c>
      <c r="H1989" s="38">
        <f t="shared" ref="H1989:H2052" si="63">ROUND(D1989*(1+$H$1),2)</f>
        <v>139.45</v>
      </c>
    </row>
    <row r="1990" ht="40.5" spans="1:8">
      <c r="A1990" s="36" t="s">
        <v>18643</v>
      </c>
      <c r="B1990" s="37" t="s">
        <v>18644</v>
      </c>
      <c r="C1990" s="36" t="s">
        <v>127</v>
      </c>
      <c r="D1990" s="36" t="s">
        <v>18645</v>
      </c>
      <c r="F1990" t="str">
        <f t="shared" si="62"/>
        <v>92456</v>
      </c>
      <c r="H1990" s="38">
        <f t="shared" si="63"/>
        <v>106.05</v>
      </c>
    </row>
    <row r="1991" ht="54" spans="1:8">
      <c r="A1991" s="36" t="s">
        <v>18646</v>
      </c>
      <c r="B1991" s="37" t="s">
        <v>18647</v>
      </c>
      <c r="C1991" s="36" t="s">
        <v>127</v>
      </c>
      <c r="D1991" s="36" t="s">
        <v>18648</v>
      </c>
      <c r="F1991" t="str">
        <f t="shared" si="62"/>
        <v>92457</v>
      </c>
      <c r="H1991" s="38">
        <f t="shared" si="63"/>
        <v>195.7</v>
      </c>
    </row>
    <row r="1992" ht="40.5" spans="1:8">
      <c r="A1992" s="36" t="s">
        <v>18649</v>
      </c>
      <c r="B1992" s="37" t="s">
        <v>18650</v>
      </c>
      <c r="C1992" s="36" t="s">
        <v>127</v>
      </c>
      <c r="D1992" s="36" t="s">
        <v>18651</v>
      </c>
      <c r="F1992" t="str">
        <f t="shared" si="62"/>
        <v>92458</v>
      </c>
      <c r="H1992" s="38">
        <f t="shared" si="63"/>
        <v>194.01</v>
      </c>
    </row>
    <row r="1993" ht="54" spans="1:8">
      <c r="A1993" s="36" t="s">
        <v>18652</v>
      </c>
      <c r="B1993" s="37" t="s">
        <v>18653</v>
      </c>
      <c r="C1993" s="36" t="s">
        <v>127</v>
      </c>
      <c r="D1993" s="36" t="s">
        <v>7019</v>
      </c>
      <c r="F1993" t="str">
        <f t="shared" si="62"/>
        <v>92459</v>
      </c>
      <c r="H1993" s="38">
        <f t="shared" si="63"/>
        <v>119.71</v>
      </c>
    </row>
    <row r="1994" ht="40.5" spans="1:8">
      <c r="A1994" s="36" t="s">
        <v>18654</v>
      </c>
      <c r="B1994" s="37" t="s">
        <v>18655</v>
      </c>
      <c r="C1994" s="36" t="s">
        <v>127</v>
      </c>
      <c r="D1994" s="36" t="s">
        <v>18656</v>
      </c>
      <c r="F1994" t="str">
        <f t="shared" si="62"/>
        <v>92460</v>
      </c>
      <c r="H1994" s="38">
        <f t="shared" si="63"/>
        <v>86.93</v>
      </c>
    </row>
    <row r="1995" ht="54" spans="1:8">
      <c r="A1995" s="36" t="s">
        <v>18657</v>
      </c>
      <c r="B1995" s="37" t="s">
        <v>18658</v>
      </c>
      <c r="C1995" s="36" t="s">
        <v>127</v>
      </c>
      <c r="D1995" s="36" t="s">
        <v>18659</v>
      </c>
      <c r="F1995" t="str">
        <f t="shared" si="62"/>
        <v>92461</v>
      </c>
      <c r="H1995" s="38">
        <f t="shared" si="63"/>
        <v>181.82</v>
      </c>
    </row>
    <row r="1996" ht="40.5" spans="1:8">
      <c r="A1996" s="36" t="s">
        <v>18660</v>
      </c>
      <c r="B1996" s="37" t="s">
        <v>18661</v>
      </c>
      <c r="C1996" s="36" t="s">
        <v>127</v>
      </c>
      <c r="D1996" s="36" t="s">
        <v>18662</v>
      </c>
      <c r="F1996" t="str">
        <f t="shared" si="62"/>
        <v>92462</v>
      </c>
      <c r="H1996" s="38">
        <f t="shared" si="63"/>
        <v>184.28</v>
      </c>
    </row>
    <row r="1997" ht="54" spans="1:8">
      <c r="A1997" s="36" t="s">
        <v>18663</v>
      </c>
      <c r="B1997" s="37" t="s">
        <v>18664</v>
      </c>
      <c r="C1997" s="36" t="s">
        <v>127</v>
      </c>
      <c r="D1997" s="36" t="s">
        <v>18665</v>
      </c>
      <c r="F1997" t="str">
        <f t="shared" si="62"/>
        <v>92463</v>
      </c>
      <c r="H1997" s="38">
        <f t="shared" si="63"/>
        <v>109.49</v>
      </c>
    </row>
    <row r="1998" ht="40.5" spans="1:8">
      <c r="A1998" s="36" t="s">
        <v>18666</v>
      </c>
      <c r="B1998" s="37" t="s">
        <v>18667</v>
      </c>
      <c r="C1998" s="36" t="s">
        <v>127</v>
      </c>
      <c r="D1998" s="36" t="s">
        <v>18668</v>
      </c>
      <c r="F1998" t="str">
        <f t="shared" si="62"/>
        <v>92464</v>
      </c>
      <c r="H1998" s="38">
        <f t="shared" si="63"/>
        <v>80.72</v>
      </c>
    </row>
    <row r="1999" ht="54" spans="1:8">
      <c r="A1999" s="36" t="s">
        <v>18669</v>
      </c>
      <c r="B1999" s="37" t="s">
        <v>18670</v>
      </c>
      <c r="C1999" s="36" t="s">
        <v>127</v>
      </c>
      <c r="D1999" s="36" t="s">
        <v>18671</v>
      </c>
      <c r="F1999" t="str">
        <f t="shared" si="62"/>
        <v>92465</v>
      </c>
      <c r="H1999" s="38">
        <f t="shared" si="63"/>
        <v>140.21</v>
      </c>
    </row>
    <row r="2000" ht="40.5" spans="1:8">
      <c r="A2000" s="36" t="s">
        <v>18672</v>
      </c>
      <c r="B2000" s="37" t="s">
        <v>18673</v>
      </c>
      <c r="C2000" s="36" t="s">
        <v>127</v>
      </c>
      <c r="D2000" s="36" t="s">
        <v>18674</v>
      </c>
      <c r="F2000" t="str">
        <f t="shared" si="62"/>
        <v>92466</v>
      </c>
      <c r="H2000" s="38">
        <f t="shared" si="63"/>
        <v>176.56</v>
      </c>
    </row>
    <row r="2001" ht="54" spans="1:8">
      <c r="A2001" s="36" t="s">
        <v>18675</v>
      </c>
      <c r="B2001" s="37" t="s">
        <v>18676</v>
      </c>
      <c r="C2001" s="36" t="s">
        <v>127</v>
      </c>
      <c r="D2001" s="36" t="s">
        <v>18677</v>
      </c>
      <c r="F2001" t="str">
        <f t="shared" si="62"/>
        <v>92467</v>
      </c>
      <c r="H2001" s="38">
        <f t="shared" si="63"/>
        <v>86.31</v>
      </c>
    </row>
    <row r="2002" ht="40.5" spans="1:8">
      <c r="A2002" s="36" t="s">
        <v>18678</v>
      </c>
      <c r="B2002" s="37" t="s">
        <v>18679</v>
      </c>
      <c r="C2002" s="36" t="s">
        <v>127</v>
      </c>
      <c r="D2002" s="36" t="s">
        <v>18680</v>
      </c>
      <c r="F2002" t="str">
        <f t="shared" si="62"/>
        <v>92468</v>
      </c>
      <c r="H2002" s="38">
        <f t="shared" si="63"/>
        <v>72.91</v>
      </c>
    </row>
    <row r="2003" ht="54" spans="1:8">
      <c r="A2003" s="36" t="s">
        <v>18681</v>
      </c>
      <c r="B2003" s="37" t="s">
        <v>18682</v>
      </c>
      <c r="C2003" s="36" t="s">
        <v>127</v>
      </c>
      <c r="D2003" s="36" t="s">
        <v>18683</v>
      </c>
      <c r="F2003" t="str">
        <f t="shared" si="62"/>
        <v>92469</v>
      </c>
      <c r="H2003" s="38">
        <f t="shared" si="63"/>
        <v>127.42</v>
      </c>
    </row>
    <row r="2004" ht="40.5" spans="1:8">
      <c r="A2004" s="36" t="s">
        <v>18684</v>
      </c>
      <c r="B2004" s="37" t="s">
        <v>18685</v>
      </c>
      <c r="C2004" s="36" t="s">
        <v>127</v>
      </c>
      <c r="D2004" s="36" t="s">
        <v>18686</v>
      </c>
      <c r="F2004" t="str">
        <f t="shared" si="62"/>
        <v>92470</v>
      </c>
      <c r="H2004" s="38">
        <f t="shared" si="63"/>
        <v>171.16</v>
      </c>
    </row>
    <row r="2005" ht="54" spans="1:8">
      <c r="A2005" s="36" t="s">
        <v>18687</v>
      </c>
      <c r="B2005" s="37" t="s">
        <v>18688</v>
      </c>
      <c r="C2005" s="36" t="s">
        <v>127</v>
      </c>
      <c r="D2005" s="36" t="s">
        <v>18689</v>
      </c>
      <c r="F2005" t="str">
        <f t="shared" si="62"/>
        <v>92471</v>
      </c>
      <c r="H2005" s="38">
        <f t="shared" si="63"/>
        <v>78.57</v>
      </c>
    </row>
    <row r="2006" ht="40.5" spans="1:8">
      <c r="A2006" s="36" t="s">
        <v>18690</v>
      </c>
      <c r="B2006" s="37" t="s">
        <v>18691</v>
      </c>
      <c r="C2006" s="36" t="s">
        <v>127</v>
      </c>
      <c r="D2006" s="36" t="s">
        <v>18692</v>
      </c>
      <c r="F2006" t="str">
        <f t="shared" si="62"/>
        <v>92472</v>
      </c>
      <c r="H2006" s="38">
        <f t="shared" si="63"/>
        <v>68.13</v>
      </c>
    </row>
    <row r="2007" ht="54" spans="1:8">
      <c r="A2007" s="36" t="s">
        <v>18693</v>
      </c>
      <c r="B2007" s="37" t="s">
        <v>18694</v>
      </c>
      <c r="C2007" s="36" t="s">
        <v>127</v>
      </c>
      <c r="D2007" s="36" t="s">
        <v>18695</v>
      </c>
      <c r="F2007" t="str">
        <f t="shared" si="62"/>
        <v>92473</v>
      </c>
      <c r="H2007" s="38">
        <f t="shared" si="63"/>
        <v>117.11</v>
      </c>
    </row>
    <row r="2008" ht="40.5" spans="1:8">
      <c r="A2008" s="36" t="s">
        <v>18696</v>
      </c>
      <c r="B2008" s="37" t="s">
        <v>18697</v>
      </c>
      <c r="C2008" s="36" t="s">
        <v>127</v>
      </c>
      <c r="D2008" s="36" t="s">
        <v>18698</v>
      </c>
      <c r="F2008" t="str">
        <f t="shared" si="62"/>
        <v>92474</v>
      </c>
      <c r="H2008" s="38">
        <f t="shared" si="63"/>
        <v>166.48</v>
      </c>
    </row>
    <row r="2009" ht="54" spans="1:8">
      <c r="A2009" s="36" t="s">
        <v>18699</v>
      </c>
      <c r="B2009" s="37" t="s">
        <v>18700</v>
      </c>
      <c r="C2009" s="36" t="s">
        <v>127</v>
      </c>
      <c r="D2009" s="36" t="s">
        <v>18701</v>
      </c>
      <c r="F2009" t="str">
        <f t="shared" si="62"/>
        <v>92475</v>
      </c>
      <c r="H2009" s="38">
        <f t="shared" si="63"/>
        <v>72.32</v>
      </c>
    </row>
    <row r="2010" ht="40.5" spans="1:8">
      <c r="A2010" s="36" t="s">
        <v>18702</v>
      </c>
      <c r="B2010" s="37" t="s">
        <v>18703</v>
      </c>
      <c r="C2010" s="36" t="s">
        <v>127</v>
      </c>
      <c r="D2010" s="36" t="s">
        <v>18704</v>
      </c>
      <c r="F2010" t="str">
        <f t="shared" si="62"/>
        <v>92476</v>
      </c>
      <c r="H2010" s="38">
        <f t="shared" si="63"/>
        <v>64.06</v>
      </c>
    </row>
    <row r="2011" ht="54" spans="1:8">
      <c r="A2011" s="36" t="s">
        <v>18705</v>
      </c>
      <c r="B2011" s="37" t="s">
        <v>18706</v>
      </c>
      <c r="C2011" s="36" t="s">
        <v>127</v>
      </c>
      <c r="D2011" s="36" t="s">
        <v>18707</v>
      </c>
      <c r="F2011" t="str">
        <f t="shared" si="62"/>
        <v>92477</v>
      </c>
      <c r="H2011" s="38">
        <f t="shared" si="63"/>
        <v>94.95</v>
      </c>
    </row>
    <row r="2012" ht="40.5" spans="1:8">
      <c r="A2012" s="36" t="s">
        <v>18708</v>
      </c>
      <c r="B2012" s="37" t="s">
        <v>18709</v>
      </c>
      <c r="C2012" s="36" t="s">
        <v>127</v>
      </c>
      <c r="D2012" s="36" t="s">
        <v>18710</v>
      </c>
      <c r="F2012" t="str">
        <f t="shared" si="62"/>
        <v>92478</v>
      </c>
      <c r="H2012" s="38">
        <f t="shared" si="63"/>
        <v>157.31</v>
      </c>
    </row>
    <row r="2013" ht="54" spans="1:8">
      <c r="A2013" s="36" t="s">
        <v>18711</v>
      </c>
      <c r="B2013" s="37" t="s">
        <v>18712</v>
      </c>
      <c r="C2013" s="36" t="s">
        <v>127</v>
      </c>
      <c r="D2013" s="36" t="s">
        <v>18713</v>
      </c>
      <c r="F2013" t="str">
        <f t="shared" si="62"/>
        <v>92479</v>
      </c>
      <c r="H2013" s="38">
        <f t="shared" si="63"/>
        <v>58.9</v>
      </c>
    </row>
    <row r="2014" ht="40.5" spans="1:8">
      <c r="A2014" s="36" t="s">
        <v>18714</v>
      </c>
      <c r="B2014" s="37" t="s">
        <v>18715</v>
      </c>
      <c r="C2014" s="36" t="s">
        <v>127</v>
      </c>
      <c r="D2014" s="36" t="s">
        <v>6844</v>
      </c>
      <c r="F2014" t="str">
        <f t="shared" si="62"/>
        <v>92480</v>
      </c>
      <c r="H2014" s="38">
        <f t="shared" si="63"/>
        <v>55.99</v>
      </c>
    </row>
    <row r="2015" ht="54" spans="1:8">
      <c r="A2015" s="36" t="s">
        <v>18716</v>
      </c>
      <c r="B2015" s="37" t="s">
        <v>18717</v>
      </c>
      <c r="C2015" s="36" t="s">
        <v>127</v>
      </c>
      <c r="D2015" s="36" t="s">
        <v>18718</v>
      </c>
      <c r="F2015" t="str">
        <f t="shared" si="62"/>
        <v>92481</v>
      </c>
      <c r="H2015" s="38">
        <f t="shared" si="63"/>
        <v>270.88</v>
      </c>
    </row>
    <row r="2016" ht="40.5" spans="1:8">
      <c r="A2016" s="36" t="s">
        <v>18719</v>
      </c>
      <c r="B2016" s="37" t="s">
        <v>18720</v>
      </c>
      <c r="C2016" s="36" t="s">
        <v>127</v>
      </c>
      <c r="D2016" s="36" t="s">
        <v>18721</v>
      </c>
      <c r="F2016" t="str">
        <f t="shared" si="62"/>
        <v>92482</v>
      </c>
      <c r="H2016" s="38">
        <f t="shared" si="63"/>
        <v>257.97</v>
      </c>
    </row>
    <row r="2017" ht="54" spans="1:8">
      <c r="A2017" s="36" t="s">
        <v>18722</v>
      </c>
      <c r="B2017" s="37" t="s">
        <v>18723</v>
      </c>
      <c r="C2017" s="36" t="s">
        <v>127</v>
      </c>
      <c r="D2017" s="36" t="s">
        <v>18724</v>
      </c>
      <c r="F2017" t="str">
        <f t="shared" si="62"/>
        <v>92483</v>
      </c>
      <c r="H2017" s="38">
        <f t="shared" si="63"/>
        <v>203.36</v>
      </c>
    </row>
    <row r="2018" ht="40.5" spans="1:8">
      <c r="A2018" s="36" t="s">
        <v>18725</v>
      </c>
      <c r="B2018" s="37" t="s">
        <v>18726</v>
      </c>
      <c r="C2018" s="36" t="s">
        <v>127</v>
      </c>
      <c r="D2018" s="36" t="s">
        <v>18727</v>
      </c>
      <c r="F2018" t="str">
        <f t="shared" si="62"/>
        <v>92484</v>
      </c>
      <c r="H2018" s="38">
        <f t="shared" si="63"/>
        <v>191.96</v>
      </c>
    </row>
    <row r="2019" ht="54" spans="1:8">
      <c r="A2019" s="36" t="s">
        <v>18728</v>
      </c>
      <c r="B2019" s="37" t="s">
        <v>18729</v>
      </c>
      <c r="C2019" s="36" t="s">
        <v>127</v>
      </c>
      <c r="D2019" s="36" t="s">
        <v>18730</v>
      </c>
      <c r="F2019" t="str">
        <f t="shared" si="62"/>
        <v>92485</v>
      </c>
      <c r="H2019" s="38">
        <f t="shared" si="63"/>
        <v>145.92</v>
      </c>
    </row>
    <row r="2020" ht="40.5" spans="1:8">
      <c r="A2020" s="36" t="s">
        <v>18731</v>
      </c>
      <c r="B2020" s="37" t="s">
        <v>18732</v>
      </c>
      <c r="C2020" s="36" t="s">
        <v>127</v>
      </c>
      <c r="D2020" s="36" t="s">
        <v>18733</v>
      </c>
      <c r="F2020" t="str">
        <f t="shared" si="62"/>
        <v>92486</v>
      </c>
      <c r="H2020" s="38">
        <f t="shared" si="63"/>
        <v>137.16</v>
      </c>
    </row>
    <row r="2021" ht="54" spans="1:8">
      <c r="A2021" s="36" t="s">
        <v>18734</v>
      </c>
      <c r="B2021" s="37" t="s">
        <v>18735</v>
      </c>
      <c r="C2021" s="36" t="s">
        <v>127</v>
      </c>
      <c r="D2021" s="36" t="s">
        <v>18736</v>
      </c>
      <c r="F2021" t="str">
        <f t="shared" si="62"/>
        <v>92487</v>
      </c>
      <c r="H2021" s="38">
        <f t="shared" si="63"/>
        <v>75.58</v>
      </c>
    </row>
    <row r="2022" ht="54" spans="1:8">
      <c r="A2022" s="36" t="s">
        <v>18737</v>
      </c>
      <c r="B2022" s="37" t="s">
        <v>18738</v>
      </c>
      <c r="C2022" s="36" t="s">
        <v>127</v>
      </c>
      <c r="D2022" s="36" t="s">
        <v>18739</v>
      </c>
      <c r="F2022" t="str">
        <f t="shared" si="62"/>
        <v>92488</v>
      </c>
      <c r="H2022" s="38">
        <f t="shared" si="63"/>
        <v>72.55</v>
      </c>
    </row>
    <row r="2023" ht="54" spans="1:8">
      <c r="A2023" s="36" t="s">
        <v>18740</v>
      </c>
      <c r="B2023" s="37" t="s">
        <v>18741</v>
      </c>
      <c r="C2023" s="36" t="s">
        <v>127</v>
      </c>
      <c r="D2023" s="36" t="s">
        <v>18742</v>
      </c>
      <c r="F2023" t="str">
        <f t="shared" si="62"/>
        <v>92489</v>
      </c>
      <c r="H2023" s="38">
        <f t="shared" si="63"/>
        <v>46.02</v>
      </c>
    </row>
    <row r="2024" ht="54" spans="1:8">
      <c r="A2024" s="36" t="s">
        <v>18743</v>
      </c>
      <c r="B2024" s="37" t="s">
        <v>18744</v>
      </c>
      <c r="C2024" s="36" t="s">
        <v>127</v>
      </c>
      <c r="D2024" s="36" t="s">
        <v>14678</v>
      </c>
      <c r="F2024" t="str">
        <f t="shared" si="62"/>
        <v>92490</v>
      </c>
      <c r="H2024" s="38">
        <f t="shared" si="63"/>
        <v>43.24</v>
      </c>
    </row>
    <row r="2025" ht="54" spans="1:8">
      <c r="A2025" s="36" t="s">
        <v>18745</v>
      </c>
      <c r="B2025" s="37" t="s">
        <v>18746</v>
      </c>
      <c r="C2025" s="36" t="s">
        <v>127</v>
      </c>
      <c r="D2025" s="36" t="s">
        <v>18747</v>
      </c>
      <c r="F2025" t="str">
        <f t="shared" si="62"/>
        <v>92491</v>
      </c>
      <c r="H2025" s="38">
        <f t="shared" si="63"/>
        <v>72.48</v>
      </c>
    </row>
    <row r="2026" ht="54" spans="1:8">
      <c r="A2026" s="36" t="s">
        <v>18748</v>
      </c>
      <c r="B2026" s="37" t="s">
        <v>18749</v>
      </c>
      <c r="C2026" s="36" t="s">
        <v>127</v>
      </c>
      <c r="D2026" s="36" t="s">
        <v>18750</v>
      </c>
      <c r="F2026" t="str">
        <f t="shared" si="62"/>
        <v>92492</v>
      </c>
      <c r="H2026" s="38">
        <f t="shared" si="63"/>
        <v>69.6</v>
      </c>
    </row>
    <row r="2027" ht="54" spans="1:8">
      <c r="A2027" s="36" t="s">
        <v>18751</v>
      </c>
      <c r="B2027" s="37" t="s">
        <v>18752</v>
      </c>
      <c r="C2027" s="36" t="s">
        <v>127</v>
      </c>
      <c r="D2027" s="36" t="s">
        <v>18753</v>
      </c>
      <c r="F2027" t="str">
        <f t="shared" si="62"/>
        <v>92493</v>
      </c>
      <c r="H2027" s="38">
        <f t="shared" si="63"/>
        <v>41.38</v>
      </c>
    </row>
    <row r="2028" ht="54" spans="1:8">
      <c r="A2028" s="36" t="s">
        <v>18754</v>
      </c>
      <c r="B2028" s="37" t="s">
        <v>18755</v>
      </c>
      <c r="C2028" s="36" t="s">
        <v>127</v>
      </c>
      <c r="D2028" s="36" t="s">
        <v>18756</v>
      </c>
      <c r="F2028" t="str">
        <f t="shared" si="62"/>
        <v>92494</v>
      </c>
      <c r="H2028" s="38">
        <f t="shared" si="63"/>
        <v>40.74</v>
      </c>
    </row>
    <row r="2029" ht="54" spans="1:8">
      <c r="A2029" s="36" t="s">
        <v>18757</v>
      </c>
      <c r="B2029" s="37" t="s">
        <v>18758</v>
      </c>
      <c r="C2029" s="36" t="s">
        <v>127</v>
      </c>
      <c r="D2029" s="36" t="s">
        <v>18759</v>
      </c>
      <c r="F2029" t="str">
        <f t="shared" si="62"/>
        <v>92495</v>
      </c>
      <c r="H2029" s="38">
        <f t="shared" si="63"/>
        <v>70.36</v>
      </c>
    </row>
    <row r="2030" ht="54" spans="1:8">
      <c r="A2030" s="36" t="s">
        <v>18760</v>
      </c>
      <c r="B2030" s="37" t="s">
        <v>18761</v>
      </c>
      <c r="C2030" s="36" t="s">
        <v>127</v>
      </c>
      <c r="D2030" s="36" t="s">
        <v>18762</v>
      </c>
      <c r="F2030" t="str">
        <f t="shared" si="62"/>
        <v>92496</v>
      </c>
      <c r="H2030" s="38">
        <f t="shared" si="63"/>
        <v>67.59</v>
      </c>
    </row>
    <row r="2031" ht="54" spans="1:8">
      <c r="A2031" s="36" t="s">
        <v>18763</v>
      </c>
      <c r="B2031" s="37" t="s">
        <v>18764</v>
      </c>
      <c r="C2031" s="36" t="s">
        <v>127</v>
      </c>
      <c r="D2031" s="36" t="s">
        <v>12130</v>
      </c>
      <c r="F2031" t="str">
        <f t="shared" si="62"/>
        <v>92497</v>
      </c>
      <c r="H2031" s="38">
        <f t="shared" si="63"/>
        <v>41.61</v>
      </c>
    </row>
    <row r="2032" ht="54" spans="1:8">
      <c r="A2032" s="36" t="s">
        <v>18765</v>
      </c>
      <c r="B2032" s="37" t="s">
        <v>18766</v>
      </c>
      <c r="C2032" s="36" t="s">
        <v>127</v>
      </c>
      <c r="D2032" s="36" t="s">
        <v>4283</v>
      </c>
      <c r="F2032" t="str">
        <f t="shared" si="62"/>
        <v>92498</v>
      </c>
      <c r="H2032" s="38">
        <f t="shared" si="63"/>
        <v>39.03</v>
      </c>
    </row>
    <row r="2033" ht="54" spans="1:8">
      <c r="A2033" s="36" t="s">
        <v>18767</v>
      </c>
      <c r="B2033" s="37" t="s">
        <v>18768</v>
      </c>
      <c r="C2033" s="36" t="s">
        <v>127</v>
      </c>
      <c r="D2033" s="36" t="s">
        <v>18769</v>
      </c>
      <c r="F2033" t="str">
        <f t="shared" si="62"/>
        <v>92499</v>
      </c>
      <c r="H2033" s="38">
        <f t="shared" si="63"/>
        <v>69.11</v>
      </c>
    </row>
    <row r="2034" ht="54" spans="1:8">
      <c r="A2034" s="36" t="s">
        <v>18770</v>
      </c>
      <c r="B2034" s="37" t="s">
        <v>18771</v>
      </c>
      <c r="C2034" s="36" t="s">
        <v>127</v>
      </c>
      <c r="D2034" s="36" t="s">
        <v>18772</v>
      </c>
      <c r="F2034" t="str">
        <f t="shared" si="62"/>
        <v>92500</v>
      </c>
      <c r="H2034" s="38">
        <f t="shared" si="63"/>
        <v>66.41</v>
      </c>
    </row>
    <row r="2035" ht="54" spans="1:8">
      <c r="A2035" s="36" t="s">
        <v>18773</v>
      </c>
      <c r="B2035" s="37" t="s">
        <v>18774</v>
      </c>
      <c r="C2035" s="36" t="s">
        <v>127</v>
      </c>
      <c r="D2035" s="36" t="s">
        <v>18775</v>
      </c>
      <c r="F2035" t="str">
        <f t="shared" si="62"/>
        <v>92501</v>
      </c>
      <c r="H2035" s="38">
        <f t="shared" si="63"/>
        <v>40.57</v>
      </c>
    </row>
    <row r="2036" ht="54" spans="1:8">
      <c r="A2036" s="36" t="s">
        <v>18776</v>
      </c>
      <c r="B2036" s="37" t="s">
        <v>18777</v>
      </c>
      <c r="C2036" s="36" t="s">
        <v>127</v>
      </c>
      <c r="D2036" s="36" t="s">
        <v>7230</v>
      </c>
      <c r="F2036" t="str">
        <f t="shared" si="62"/>
        <v>92502</v>
      </c>
      <c r="H2036" s="38">
        <f t="shared" si="63"/>
        <v>38.08</v>
      </c>
    </row>
    <row r="2037" ht="54" spans="1:8">
      <c r="A2037" s="36" t="s">
        <v>18778</v>
      </c>
      <c r="B2037" s="37" t="s">
        <v>18779</v>
      </c>
      <c r="C2037" s="36" t="s">
        <v>127</v>
      </c>
      <c r="D2037" s="36" t="s">
        <v>18780</v>
      </c>
      <c r="F2037" t="str">
        <f t="shared" si="62"/>
        <v>92503</v>
      </c>
      <c r="H2037" s="38">
        <f t="shared" si="63"/>
        <v>67.08</v>
      </c>
    </row>
    <row r="2038" ht="54" spans="1:8">
      <c r="A2038" s="36" t="s">
        <v>18781</v>
      </c>
      <c r="B2038" s="37" t="s">
        <v>18782</v>
      </c>
      <c r="C2038" s="36" t="s">
        <v>127</v>
      </c>
      <c r="D2038" s="36" t="s">
        <v>18783</v>
      </c>
      <c r="F2038" t="str">
        <f t="shared" si="62"/>
        <v>92504</v>
      </c>
      <c r="H2038" s="38">
        <f t="shared" si="63"/>
        <v>44.62</v>
      </c>
    </row>
    <row r="2039" ht="54" spans="1:8">
      <c r="A2039" s="36" t="s">
        <v>18784</v>
      </c>
      <c r="B2039" s="37" t="s">
        <v>18785</v>
      </c>
      <c r="C2039" s="36" t="s">
        <v>127</v>
      </c>
      <c r="D2039" s="36" t="s">
        <v>18786</v>
      </c>
      <c r="F2039" t="str">
        <f t="shared" si="62"/>
        <v>92505</v>
      </c>
      <c r="H2039" s="38">
        <f t="shared" si="63"/>
        <v>38.85</v>
      </c>
    </row>
    <row r="2040" ht="54" spans="1:8">
      <c r="A2040" s="36" t="s">
        <v>18787</v>
      </c>
      <c r="B2040" s="37" t="s">
        <v>18788</v>
      </c>
      <c r="C2040" s="36" t="s">
        <v>127</v>
      </c>
      <c r="D2040" s="36" t="s">
        <v>9372</v>
      </c>
      <c r="F2040" t="str">
        <f t="shared" si="62"/>
        <v>92506</v>
      </c>
      <c r="H2040" s="38">
        <f t="shared" si="63"/>
        <v>36.44</v>
      </c>
    </row>
    <row r="2041" ht="54" spans="1:8">
      <c r="A2041" s="36" t="s">
        <v>18789</v>
      </c>
      <c r="B2041" s="37" t="s">
        <v>18790</v>
      </c>
      <c r="C2041" s="36" t="s">
        <v>127</v>
      </c>
      <c r="D2041" s="36" t="s">
        <v>18791</v>
      </c>
      <c r="F2041" t="str">
        <f t="shared" si="62"/>
        <v>92507</v>
      </c>
      <c r="H2041" s="38">
        <f t="shared" si="63"/>
        <v>73.29</v>
      </c>
    </row>
    <row r="2042" ht="54" spans="1:8">
      <c r="A2042" s="36" t="s">
        <v>18792</v>
      </c>
      <c r="B2042" s="37" t="s">
        <v>18793</v>
      </c>
      <c r="C2042" s="36" t="s">
        <v>127</v>
      </c>
      <c r="D2042" s="36" t="s">
        <v>18794</v>
      </c>
      <c r="F2042" t="str">
        <f t="shared" si="62"/>
        <v>92508</v>
      </c>
      <c r="H2042" s="38">
        <f t="shared" si="63"/>
        <v>70.88</v>
      </c>
    </row>
    <row r="2043" ht="54" spans="1:8">
      <c r="A2043" s="36" t="s">
        <v>18795</v>
      </c>
      <c r="B2043" s="37" t="s">
        <v>18796</v>
      </c>
      <c r="C2043" s="36" t="s">
        <v>127</v>
      </c>
      <c r="D2043" s="36" t="s">
        <v>18797</v>
      </c>
      <c r="F2043" t="str">
        <f t="shared" si="62"/>
        <v>92509</v>
      </c>
      <c r="H2043" s="38">
        <f t="shared" si="63"/>
        <v>45.4</v>
      </c>
    </row>
    <row r="2044" ht="54" spans="1:8">
      <c r="A2044" s="36" t="s">
        <v>18798</v>
      </c>
      <c r="B2044" s="37" t="s">
        <v>18799</v>
      </c>
      <c r="C2044" s="36" t="s">
        <v>127</v>
      </c>
      <c r="D2044" s="36" t="s">
        <v>10976</v>
      </c>
      <c r="F2044" t="str">
        <f t="shared" si="62"/>
        <v>92510</v>
      </c>
      <c r="H2044" s="38">
        <f t="shared" si="63"/>
        <v>43.17</v>
      </c>
    </row>
    <row r="2045" ht="54" spans="1:8">
      <c r="A2045" s="36" t="s">
        <v>18800</v>
      </c>
      <c r="B2045" s="37" t="s">
        <v>18801</v>
      </c>
      <c r="C2045" s="36" t="s">
        <v>127</v>
      </c>
      <c r="D2045" s="36" t="s">
        <v>11028</v>
      </c>
      <c r="F2045" t="str">
        <f t="shared" si="62"/>
        <v>92511</v>
      </c>
      <c r="H2045" s="38">
        <f t="shared" si="63"/>
        <v>63.59</v>
      </c>
    </row>
    <row r="2046" ht="54" spans="1:8">
      <c r="A2046" s="36" t="s">
        <v>18802</v>
      </c>
      <c r="B2046" s="37" t="s">
        <v>18803</v>
      </c>
      <c r="C2046" s="36" t="s">
        <v>127</v>
      </c>
      <c r="D2046" s="36" t="s">
        <v>12575</v>
      </c>
      <c r="F2046" t="str">
        <f t="shared" si="62"/>
        <v>92512</v>
      </c>
      <c r="H2046" s="38">
        <f t="shared" si="63"/>
        <v>61.73</v>
      </c>
    </row>
    <row r="2047" ht="54" spans="1:8">
      <c r="A2047" s="36" t="s">
        <v>18804</v>
      </c>
      <c r="B2047" s="37" t="s">
        <v>18805</v>
      </c>
      <c r="C2047" s="36" t="s">
        <v>127</v>
      </c>
      <c r="D2047" s="36" t="s">
        <v>18806</v>
      </c>
      <c r="F2047" t="str">
        <f t="shared" si="62"/>
        <v>92513</v>
      </c>
      <c r="H2047" s="38">
        <f t="shared" si="63"/>
        <v>32.97</v>
      </c>
    </row>
    <row r="2048" ht="54" spans="1:8">
      <c r="A2048" s="36" t="s">
        <v>18807</v>
      </c>
      <c r="B2048" s="37" t="s">
        <v>18808</v>
      </c>
      <c r="C2048" s="36" t="s">
        <v>127</v>
      </c>
      <c r="D2048" s="36" t="s">
        <v>18809</v>
      </c>
      <c r="F2048" t="str">
        <f t="shared" si="62"/>
        <v>92514</v>
      </c>
      <c r="H2048" s="38">
        <f t="shared" si="63"/>
        <v>31.26</v>
      </c>
    </row>
    <row r="2049" ht="54" spans="1:8">
      <c r="A2049" s="36" t="s">
        <v>18810</v>
      </c>
      <c r="B2049" s="37" t="s">
        <v>18811</v>
      </c>
      <c r="C2049" s="36" t="s">
        <v>127</v>
      </c>
      <c r="D2049" s="36" t="s">
        <v>14997</v>
      </c>
      <c r="F2049" t="str">
        <f t="shared" si="62"/>
        <v>92515</v>
      </c>
      <c r="H2049" s="38">
        <f t="shared" si="63"/>
        <v>56.47</v>
      </c>
    </row>
    <row r="2050" ht="54" spans="1:8">
      <c r="A2050" s="36" t="s">
        <v>18812</v>
      </c>
      <c r="B2050" s="37" t="s">
        <v>18813</v>
      </c>
      <c r="C2050" s="36" t="s">
        <v>127</v>
      </c>
      <c r="D2050" s="36" t="s">
        <v>18814</v>
      </c>
      <c r="F2050" t="str">
        <f t="shared" si="62"/>
        <v>92516</v>
      </c>
      <c r="H2050" s="38">
        <f t="shared" si="63"/>
        <v>54.88</v>
      </c>
    </row>
    <row r="2051" ht="54" spans="1:8">
      <c r="A2051" s="36" t="s">
        <v>18815</v>
      </c>
      <c r="B2051" s="37" t="s">
        <v>18816</v>
      </c>
      <c r="C2051" s="36" t="s">
        <v>127</v>
      </c>
      <c r="D2051" s="36" t="s">
        <v>4418</v>
      </c>
      <c r="F2051" t="str">
        <f t="shared" si="62"/>
        <v>92517</v>
      </c>
      <c r="H2051" s="38">
        <f t="shared" si="63"/>
        <v>27.32</v>
      </c>
    </row>
    <row r="2052" ht="54" spans="1:8">
      <c r="A2052" s="36" t="s">
        <v>18817</v>
      </c>
      <c r="B2052" s="37" t="s">
        <v>18818</v>
      </c>
      <c r="C2052" s="36" t="s">
        <v>127</v>
      </c>
      <c r="D2052" s="36" t="s">
        <v>18819</v>
      </c>
      <c r="F2052" t="str">
        <f t="shared" si="62"/>
        <v>92518</v>
      </c>
      <c r="H2052" s="38">
        <f t="shared" si="63"/>
        <v>25.81</v>
      </c>
    </row>
    <row r="2053" ht="54" spans="1:8">
      <c r="A2053" s="36" t="s">
        <v>18820</v>
      </c>
      <c r="B2053" s="37" t="s">
        <v>18821</v>
      </c>
      <c r="C2053" s="36" t="s">
        <v>127</v>
      </c>
      <c r="D2053" s="36" t="s">
        <v>18822</v>
      </c>
      <c r="F2053" t="str">
        <f t="shared" ref="F2053:F2116" si="64">TRIM(A2053)</f>
        <v>92519</v>
      </c>
      <c r="H2053" s="38">
        <f t="shared" ref="H2053:H2116" si="65">ROUND(D2053*(1+$H$1),2)</f>
        <v>52.86</v>
      </c>
    </row>
    <row r="2054" ht="54" spans="1:8">
      <c r="A2054" s="36" t="s">
        <v>18823</v>
      </c>
      <c r="B2054" s="37" t="s">
        <v>18824</v>
      </c>
      <c r="C2054" s="36" t="s">
        <v>127</v>
      </c>
      <c r="D2054" s="36" t="s">
        <v>18825</v>
      </c>
      <c r="F2054" t="str">
        <f t="shared" si="64"/>
        <v>92520</v>
      </c>
      <c r="H2054" s="38">
        <f t="shared" si="65"/>
        <v>51.38</v>
      </c>
    </row>
    <row r="2055" ht="54" spans="1:8">
      <c r="A2055" s="36" t="s">
        <v>18826</v>
      </c>
      <c r="B2055" s="37" t="s">
        <v>18827</v>
      </c>
      <c r="C2055" s="36" t="s">
        <v>127</v>
      </c>
      <c r="D2055" s="36" t="s">
        <v>6390</v>
      </c>
      <c r="F2055" t="str">
        <f t="shared" si="64"/>
        <v>92521</v>
      </c>
      <c r="H2055" s="38">
        <f t="shared" si="65"/>
        <v>24.38</v>
      </c>
    </row>
    <row r="2056" ht="54" spans="1:8">
      <c r="A2056" s="36" t="s">
        <v>18828</v>
      </c>
      <c r="B2056" s="37" t="s">
        <v>18829</v>
      </c>
      <c r="C2056" s="36" t="s">
        <v>127</v>
      </c>
      <c r="D2056" s="36" t="s">
        <v>18830</v>
      </c>
      <c r="F2056" t="str">
        <f t="shared" si="64"/>
        <v>92522</v>
      </c>
      <c r="H2056" s="38">
        <f t="shared" si="65"/>
        <v>23</v>
      </c>
    </row>
    <row r="2057" ht="54" spans="1:8">
      <c r="A2057" s="36" t="s">
        <v>18831</v>
      </c>
      <c r="B2057" s="37" t="s">
        <v>18832</v>
      </c>
      <c r="C2057" s="36" t="s">
        <v>127</v>
      </c>
      <c r="D2057" s="36" t="s">
        <v>18833</v>
      </c>
      <c r="F2057" t="str">
        <f t="shared" si="64"/>
        <v>92523</v>
      </c>
      <c r="H2057" s="38">
        <f t="shared" si="65"/>
        <v>51.46</v>
      </c>
    </row>
    <row r="2058" ht="54" spans="1:8">
      <c r="A2058" s="36" t="s">
        <v>18834</v>
      </c>
      <c r="B2058" s="37" t="s">
        <v>18835</v>
      </c>
      <c r="C2058" s="36" t="s">
        <v>127</v>
      </c>
      <c r="D2058" s="36" t="s">
        <v>18836</v>
      </c>
      <c r="F2058" t="str">
        <f t="shared" si="64"/>
        <v>92524</v>
      </c>
      <c r="H2058" s="38">
        <f t="shared" si="65"/>
        <v>50.05</v>
      </c>
    </row>
    <row r="2059" ht="54" spans="1:8">
      <c r="A2059" s="36" t="s">
        <v>18837</v>
      </c>
      <c r="B2059" s="37" t="s">
        <v>18838</v>
      </c>
      <c r="C2059" s="36" t="s">
        <v>127</v>
      </c>
      <c r="D2059" s="36" t="s">
        <v>18839</v>
      </c>
      <c r="F2059" t="str">
        <f t="shared" si="64"/>
        <v>92525</v>
      </c>
      <c r="H2059" s="38">
        <f t="shared" si="65"/>
        <v>23.43</v>
      </c>
    </row>
    <row r="2060" ht="54" spans="1:8">
      <c r="A2060" s="36" t="s">
        <v>18840</v>
      </c>
      <c r="B2060" s="37" t="s">
        <v>18841</v>
      </c>
      <c r="C2060" s="36" t="s">
        <v>127</v>
      </c>
      <c r="D2060" s="36" t="s">
        <v>8234</v>
      </c>
      <c r="F2060" t="str">
        <f t="shared" si="64"/>
        <v>92526</v>
      </c>
      <c r="H2060" s="38">
        <f t="shared" si="65"/>
        <v>22.1</v>
      </c>
    </row>
    <row r="2061" ht="54" spans="1:8">
      <c r="A2061" s="36" t="s">
        <v>18842</v>
      </c>
      <c r="B2061" s="37" t="s">
        <v>18843</v>
      </c>
      <c r="C2061" s="36" t="s">
        <v>127</v>
      </c>
      <c r="D2061" s="36" t="s">
        <v>5085</v>
      </c>
      <c r="F2061" t="str">
        <f t="shared" si="64"/>
        <v>92527</v>
      </c>
      <c r="H2061" s="38">
        <f t="shared" si="65"/>
        <v>50.04</v>
      </c>
    </row>
    <row r="2062" ht="54" spans="1:8">
      <c r="A2062" s="36" t="s">
        <v>18844</v>
      </c>
      <c r="B2062" s="37" t="s">
        <v>18845</v>
      </c>
      <c r="C2062" s="36" t="s">
        <v>127</v>
      </c>
      <c r="D2062" s="36" t="s">
        <v>18846</v>
      </c>
      <c r="F2062" t="str">
        <f t="shared" si="64"/>
        <v>92528</v>
      </c>
      <c r="H2062" s="38">
        <f t="shared" si="65"/>
        <v>48.68</v>
      </c>
    </row>
    <row r="2063" ht="54" spans="1:8">
      <c r="A2063" s="36" t="s">
        <v>18847</v>
      </c>
      <c r="B2063" s="37" t="s">
        <v>18848</v>
      </c>
      <c r="C2063" s="36" t="s">
        <v>127</v>
      </c>
      <c r="D2063" s="36" t="s">
        <v>18849</v>
      </c>
      <c r="F2063" t="str">
        <f t="shared" si="64"/>
        <v>92529</v>
      </c>
      <c r="H2063" s="38">
        <f t="shared" si="65"/>
        <v>22.28</v>
      </c>
    </row>
    <row r="2064" ht="54" spans="1:8">
      <c r="A2064" s="36" t="s">
        <v>18850</v>
      </c>
      <c r="B2064" s="37" t="s">
        <v>18851</v>
      </c>
      <c r="C2064" s="36" t="s">
        <v>127</v>
      </c>
      <c r="D2064" s="36" t="s">
        <v>8969</v>
      </c>
      <c r="F2064" t="str">
        <f t="shared" si="64"/>
        <v>92530</v>
      </c>
      <c r="H2064" s="38">
        <f t="shared" si="65"/>
        <v>20.99</v>
      </c>
    </row>
    <row r="2065" ht="54" spans="1:8">
      <c r="A2065" s="36" t="s">
        <v>18852</v>
      </c>
      <c r="B2065" s="37" t="s">
        <v>18853</v>
      </c>
      <c r="C2065" s="36" t="s">
        <v>127</v>
      </c>
      <c r="D2065" s="36" t="s">
        <v>18854</v>
      </c>
      <c r="F2065" t="str">
        <f t="shared" si="64"/>
        <v>92531</v>
      </c>
      <c r="H2065" s="38">
        <f t="shared" si="65"/>
        <v>48.96</v>
      </c>
    </row>
    <row r="2066" ht="54" spans="1:8">
      <c r="A2066" s="36" t="s">
        <v>18855</v>
      </c>
      <c r="B2066" s="37" t="s">
        <v>18856</v>
      </c>
      <c r="C2066" s="36" t="s">
        <v>127</v>
      </c>
      <c r="D2066" s="36" t="s">
        <v>18857</v>
      </c>
      <c r="F2066" t="str">
        <f t="shared" si="64"/>
        <v>92532</v>
      </c>
      <c r="H2066" s="38">
        <f t="shared" si="65"/>
        <v>47.63</v>
      </c>
    </row>
    <row r="2067" ht="54" spans="1:8">
      <c r="A2067" s="36" t="s">
        <v>18858</v>
      </c>
      <c r="B2067" s="37" t="s">
        <v>18859</v>
      </c>
      <c r="C2067" s="36" t="s">
        <v>127</v>
      </c>
      <c r="D2067" s="36" t="s">
        <v>4772</v>
      </c>
      <c r="F2067" t="str">
        <f t="shared" si="64"/>
        <v>92533</v>
      </c>
      <c r="H2067" s="38">
        <f t="shared" si="65"/>
        <v>21.41</v>
      </c>
    </row>
    <row r="2068" ht="54" spans="1:8">
      <c r="A2068" s="36" t="s">
        <v>18860</v>
      </c>
      <c r="B2068" s="37" t="s">
        <v>18861</v>
      </c>
      <c r="C2068" s="36" t="s">
        <v>127</v>
      </c>
      <c r="D2068" s="36" t="s">
        <v>5700</v>
      </c>
      <c r="F2068" t="str">
        <f t="shared" si="64"/>
        <v>92534</v>
      </c>
      <c r="H2068" s="38">
        <f t="shared" si="65"/>
        <v>20.19</v>
      </c>
    </row>
    <row r="2069" ht="54" spans="1:8">
      <c r="A2069" s="36" t="s">
        <v>18862</v>
      </c>
      <c r="B2069" s="37" t="s">
        <v>18863</v>
      </c>
      <c r="C2069" s="36" t="s">
        <v>127</v>
      </c>
      <c r="D2069" s="36" t="s">
        <v>18864</v>
      </c>
      <c r="F2069" t="str">
        <f t="shared" si="64"/>
        <v>92535</v>
      </c>
      <c r="H2069" s="38">
        <f t="shared" si="65"/>
        <v>47.07</v>
      </c>
    </row>
    <row r="2070" ht="54" spans="1:8">
      <c r="A2070" s="36" t="s">
        <v>18865</v>
      </c>
      <c r="B2070" s="37" t="s">
        <v>18866</v>
      </c>
      <c r="C2070" s="36" t="s">
        <v>127</v>
      </c>
      <c r="D2070" s="36" t="s">
        <v>18867</v>
      </c>
      <c r="F2070" t="str">
        <f t="shared" si="64"/>
        <v>92536</v>
      </c>
      <c r="H2070" s="38">
        <f t="shared" si="65"/>
        <v>45.77</v>
      </c>
    </row>
    <row r="2071" ht="54" spans="1:8">
      <c r="A2071" s="36" t="s">
        <v>18868</v>
      </c>
      <c r="B2071" s="37" t="s">
        <v>18869</v>
      </c>
      <c r="C2071" s="36" t="s">
        <v>127</v>
      </c>
      <c r="D2071" s="36" t="s">
        <v>18870</v>
      </c>
      <c r="F2071" t="str">
        <f t="shared" si="64"/>
        <v>92537</v>
      </c>
      <c r="H2071" s="38">
        <f t="shared" si="65"/>
        <v>19.78</v>
      </c>
    </row>
    <row r="2072" ht="54" spans="1:8">
      <c r="A2072" s="36" t="s">
        <v>18871</v>
      </c>
      <c r="B2072" s="37" t="s">
        <v>18872</v>
      </c>
      <c r="C2072" s="36" t="s">
        <v>127</v>
      </c>
      <c r="D2072" s="36" t="s">
        <v>18873</v>
      </c>
      <c r="F2072" t="str">
        <f t="shared" si="64"/>
        <v>92538</v>
      </c>
      <c r="H2072" s="38">
        <f t="shared" si="65"/>
        <v>18.59</v>
      </c>
    </row>
    <row r="2073" ht="40.5" spans="1:8">
      <c r="A2073" s="36" t="s">
        <v>18874</v>
      </c>
      <c r="B2073" s="37" t="s">
        <v>18875</v>
      </c>
      <c r="C2073" s="36" t="s">
        <v>127</v>
      </c>
      <c r="D2073" s="36" t="s">
        <v>18876</v>
      </c>
      <c r="F2073" t="str">
        <f t="shared" si="64"/>
        <v>95934</v>
      </c>
      <c r="H2073" s="38">
        <f t="shared" si="65"/>
        <v>178.9</v>
      </c>
    </row>
    <row r="2074" ht="40.5" spans="1:8">
      <c r="A2074" s="36" t="s">
        <v>18877</v>
      </c>
      <c r="B2074" s="37" t="s">
        <v>18878</v>
      </c>
      <c r="C2074" s="36" t="s">
        <v>127</v>
      </c>
      <c r="D2074" s="36" t="s">
        <v>18879</v>
      </c>
      <c r="F2074" t="str">
        <f t="shared" si="64"/>
        <v>95935</v>
      </c>
      <c r="H2074" s="38">
        <f t="shared" si="65"/>
        <v>160.98</v>
      </c>
    </row>
    <row r="2075" ht="27" spans="1:8">
      <c r="A2075" s="36" t="s">
        <v>18880</v>
      </c>
      <c r="B2075" s="37" t="s">
        <v>18881</v>
      </c>
      <c r="C2075" s="36" t="s">
        <v>127</v>
      </c>
      <c r="D2075" s="36" t="s">
        <v>18882</v>
      </c>
      <c r="F2075" t="str">
        <f t="shared" si="64"/>
        <v>95936</v>
      </c>
      <c r="H2075" s="38">
        <f t="shared" si="65"/>
        <v>161.05</v>
      </c>
    </row>
    <row r="2076" ht="40.5" spans="1:8">
      <c r="A2076" s="36" t="s">
        <v>18883</v>
      </c>
      <c r="B2076" s="37" t="s">
        <v>18884</v>
      </c>
      <c r="C2076" s="36" t="s">
        <v>127</v>
      </c>
      <c r="D2076" s="36" t="s">
        <v>18885</v>
      </c>
      <c r="F2076" t="str">
        <f t="shared" si="64"/>
        <v>95937</v>
      </c>
      <c r="H2076" s="38">
        <f t="shared" si="65"/>
        <v>393.43</v>
      </c>
    </row>
    <row r="2077" ht="40.5" spans="1:8">
      <c r="A2077" s="36" t="s">
        <v>18886</v>
      </c>
      <c r="B2077" s="37" t="s">
        <v>18887</v>
      </c>
      <c r="C2077" s="36" t="s">
        <v>127</v>
      </c>
      <c r="D2077" s="36" t="s">
        <v>18888</v>
      </c>
      <c r="F2077" t="str">
        <f t="shared" si="64"/>
        <v>95938</v>
      </c>
      <c r="H2077" s="38">
        <f t="shared" si="65"/>
        <v>334.38</v>
      </c>
    </row>
    <row r="2078" ht="40.5" spans="1:8">
      <c r="A2078" s="36" t="s">
        <v>18889</v>
      </c>
      <c r="B2078" s="37" t="s">
        <v>18890</v>
      </c>
      <c r="C2078" s="36" t="s">
        <v>127</v>
      </c>
      <c r="D2078" s="36" t="s">
        <v>18891</v>
      </c>
      <c r="F2078" t="str">
        <f t="shared" si="64"/>
        <v>95939</v>
      </c>
      <c r="H2078" s="38">
        <f t="shared" si="65"/>
        <v>223.36</v>
      </c>
    </row>
    <row r="2079" ht="40.5" spans="1:8">
      <c r="A2079" s="36" t="s">
        <v>18892</v>
      </c>
      <c r="B2079" s="37" t="s">
        <v>18893</v>
      </c>
      <c r="C2079" s="36" t="s">
        <v>127</v>
      </c>
      <c r="D2079" s="36" t="s">
        <v>18894</v>
      </c>
      <c r="F2079" t="str">
        <f t="shared" si="64"/>
        <v>95940</v>
      </c>
      <c r="H2079" s="38">
        <f t="shared" si="65"/>
        <v>170.62</v>
      </c>
    </row>
    <row r="2080" ht="40.5" spans="1:8">
      <c r="A2080" s="36" t="s">
        <v>18895</v>
      </c>
      <c r="B2080" s="37" t="s">
        <v>18896</v>
      </c>
      <c r="C2080" s="36" t="s">
        <v>127</v>
      </c>
      <c r="D2080" s="36" t="s">
        <v>18897</v>
      </c>
      <c r="F2080" t="str">
        <f t="shared" si="64"/>
        <v>95941</v>
      </c>
      <c r="H2080" s="38">
        <f t="shared" si="65"/>
        <v>148.38</v>
      </c>
    </row>
    <row r="2081" ht="40.5" spans="1:8">
      <c r="A2081" s="36" t="s">
        <v>18898</v>
      </c>
      <c r="B2081" s="37" t="s">
        <v>18899</v>
      </c>
      <c r="C2081" s="36" t="s">
        <v>127</v>
      </c>
      <c r="D2081" s="36" t="s">
        <v>18900</v>
      </c>
      <c r="F2081" t="str">
        <f t="shared" si="64"/>
        <v>95942</v>
      </c>
      <c r="H2081" s="38">
        <f t="shared" si="65"/>
        <v>134.45</v>
      </c>
    </row>
    <row r="2082" ht="27" spans="1:8">
      <c r="A2082" s="36" t="s">
        <v>18901</v>
      </c>
      <c r="B2082" s="37" t="s">
        <v>18902</v>
      </c>
      <c r="C2082" s="36" t="s">
        <v>127</v>
      </c>
      <c r="D2082" s="36" t="s">
        <v>18903</v>
      </c>
      <c r="F2082" t="str">
        <f t="shared" si="64"/>
        <v>96252</v>
      </c>
      <c r="H2082" s="38">
        <f t="shared" si="65"/>
        <v>176.14</v>
      </c>
    </row>
    <row r="2083" ht="54" spans="1:8">
      <c r="A2083" s="36" t="s">
        <v>18904</v>
      </c>
      <c r="B2083" s="37" t="s">
        <v>18905</v>
      </c>
      <c r="C2083" s="36" t="s">
        <v>127</v>
      </c>
      <c r="D2083" s="36" t="s">
        <v>18906</v>
      </c>
      <c r="F2083" t="str">
        <f t="shared" si="64"/>
        <v>96257</v>
      </c>
      <c r="H2083" s="38">
        <f t="shared" si="65"/>
        <v>154.52</v>
      </c>
    </row>
    <row r="2084" ht="54" spans="1:8">
      <c r="A2084" s="36" t="s">
        <v>18907</v>
      </c>
      <c r="B2084" s="37" t="s">
        <v>18908</v>
      </c>
      <c r="C2084" s="36" t="s">
        <v>127</v>
      </c>
      <c r="D2084" s="36" t="s">
        <v>18909</v>
      </c>
      <c r="F2084" t="str">
        <f t="shared" si="64"/>
        <v>96258</v>
      </c>
      <c r="H2084" s="38">
        <f t="shared" si="65"/>
        <v>144.17</v>
      </c>
    </row>
    <row r="2085" ht="54" spans="1:8">
      <c r="A2085" s="36" t="s">
        <v>18910</v>
      </c>
      <c r="B2085" s="37" t="s">
        <v>18911</v>
      </c>
      <c r="C2085" s="36" t="s">
        <v>127</v>
      </c>
      <c r="D2085" s="36" t="s">
        <v>18674</v>
      </c>
      <c r="F2085" t="str">
        <f t="shared" si="64"/>
        <v>96259</v>
      </c>
      <c r="H2085" s="38">
        <f t="shared" si="65"/>
        <v>176.56</v>
      </c>
    </row>
    <row r="2086" ht="40.5" spans="1:8">
      <c r="A2086" s="36" t="s">
        <v>18912</v>
      </c>
      <c r="B2086" s="37" t="s">
        <v>18913</v>
      </c>
      <c r="C2086" s="36" t="s">
        <v>127</v>
      </c>
      <c r="D2086" s="36" t="s">
        <v>18914</v>
      </c>
      <c r="F2086" t="str">
        <f t="shared" si="64"/>
        <v>96529</v>
      </c>
      <c r="H2086" s="38">
        <f t="shared" si="65"/>
        <v>264.19</v>
      </c>
    </row>
    <row r="2087" ht="40.5" spans="1:8">
      <c r="A2087" s="36" t="s">
        <v>18915</v>
      </c>
      <c r="B2087" s="37" t="s">
        <v>18916</v>
      </c>
      <c r="C2087" s="36" t="s">
        <v>127</v>
      </c>
      <c r="D2087" s="36" t="s">
        <v>18917</v>
      </c>
      <c r="F2087" t="str">
        <f t="shared" si="64"/>
        <v>96530</v>
      </c>
      <c r="H2087" s="38">
        <f t="shared" si="65"/>
        <v>159.92</v>
      </c>
    </row>
    <row r="2088" ht="40.5" spans="1:8">
      <c r="A2088" s="36" t="s">
        <v>18918</v>
      </c>
      <c r="B2088" s="37" t="s">
        <v>18919</v>
      </c>
      <c r="C2088" s="36" t="s">
        <v>127</v>
      </c>
      <c r="D2088" s="36" t="s">
        <v>18920</v>
      </c>
      <c r="F2088" t="str">
        <f t="shared" si="64"/>
        <v>96531</v>
      </c>
      <c r="H2088" s="38">
        <f t="shared" si="65"/>
        <v>111.31</v>
      </c>
    </row>
    <row r="2089" ht="40.5" spans="1:8">
      <c r="A2089" s="36" t="s">
        <v>18921</v>
      </c>
      <c r="B2089" s="37" t="s">
        <v>18922</v>
      </c>
      <c r="C2089" s="36" t="s">
        <v>127</v>
      </c>
      <c r="D2089" s="36" t="s">
        <v>18923</v>
      </c>
      <c r="F2089" t="str">
        <f t="shared" si="64"/>
        <v>96532</v>
      </c>
      <c r="H2089" s="38">
        <f t="shared" si="65"/>
        <v>172.13</v>
      </c>
    </row>
    <row r="2090" ht="40.5" spans="1:8">
      <c r="A2090" s="36" t="s">
        <v>18924</v>
      </c>
      <c r="B2090" s="37" t="s">
        <v>18925</v>
      </c>
      <c r="C2090" s="36" t="s">
        <v>127</v>
      </c>
      <c r="D2090" s="36" t="s">
        <v>18926</v>
      </c>
      <c r="F2090" t="str">
        <f t="shared" si="64"/>
        <v>96533</v>
      </c>
      <c r="H2090" s="38">
        <f t="shared" si="65"/>
        <v>99.19</v>
      </c>
    </row>
    <row r="2091" ht="40.5" spans="1:8">
      <c r="A2091" s="36" t="s">
        <v>18927</v>
      </c>
      <c r="B2091" s="37" t="s">
        <v>18928</v>
      </c>
      <c r="C2091" s="36" t="s">
        <v>127</v>
      </c>
      <c r="D2091" s="36" t="s">
        <v>18281</v>
      </c>
      <c r="F2091" t="str">
        <f t="shared" si="64"/>
        <v>96534</v>
      </c>
      <c r="H2091" s="38">
        <f t="shared" si="65"/>
        <v>78.1</v>
      </c>
    </row>
    <row r="2092" ht="40.5" spans="1:8">
      <c r="A2092" s="36" t="s">
        <v>18929</v>
      </c>
      <c r="B2092" s="37" t="s">
        <v>18930</v>
      </c>
      <c r="C2092" s="36" t="s">
        <v>127</v>
      </c>
      <c r="D2092" s="36" t="s">
        <v>18931</v>
      </c>
      <c r="F2092" t="str">
        <f t="shared" si="64"/>
        <v>96535</v>
      </c>
      <c r="H2092" s="38">
        <f t="shared" si="65"/>
        <v>124.18</v>
      </c>
    </row>
    <row r="2093" ht="40.5" spans="1:8">
      <c r="A2093" s="36" t="s">
        <v>558</v>
      </c>
      <c r="B2093" s="37" t="s">
        <v>559</v>
      </c>
      <c r="C2093" s="36" t="s">
        <v>127</v>
      </c>
      <c r="D2093" s="36" t="s">
        <v>18932</v>
      </c>
      <c r="F2093" t="str">
        <f t="shared" si="64"/>
        <v>96536</v>
      </c>
      <c r="H2093" s="38">
        <f t="shared" si="65"/>
        <v>67.55</v>
      </c>
    </row>
    <row r="2094" ht="40.5" spans="1:8">
      <c r="A2094" s="36" t="s">
        <v>18933</v>
      </c>
      <c r="B2094" s="37" t="s">
        <v>18934</v>
      </c>
      <c r="C2094" s="36" t="s">
        <v>127</v>
      </c>
      <c r="D2094" s="36" t="s">
        <v>18935</v>
      </c>
      <c r="F2094" t="str">
        <f t="shared" si="64"/>
        <v>96537</v>
      </c>
      <c r="H2094" s="38">
        <f t="shared" si="65"/>
        <v>170.78</v>
      </c>
    </row>
    <row r="2095" ht="40.5" spans="1:8">
      <c r="A2095" s="36" t="s">
        <v>18936</v>
      </c>
      <c r="B2095" s="37" t="s">
        <v>18937</v>
      </c>
      <c r="C2095" s="36" t="s">
        <v>127</v>
      </c>
      <c r="D2095" s="36" t="s">
        <v>18938</v>
      </c>
      <c r="F2095" t="str">
        <f t="shared" si="64"/>
        <v>96538</v>
      </c>
      <c r="H2095" s="38">
        <f t="shared" si="65"/>
        <v>223.46</v>
      </c>
    </row>
    <row r="2096" ht="40.5" spans="1:8">
      <c r="A2096" s="36" t="s">
        <v>18939</v>
      </c>
      <c r="B2096" s="37" t="s">
        <v>18940</v>
      </c>
      <c r="C2096" s="36" t="s">
        <v>127</v>
      </c>
      <c r="D2096" s="36" t="s">
        <v>18941</v>
      </c>
      <c r="F2096" t="str">
        <f t="shared" si="64"/>
        <v>96539</v>
      </c>
      <c r="H2096" s="38">
        <f t="shared" si="65"/>
        <v>114.74</v>
      </c>
    </row>
    <row r="2097" ht="40.5" spans="1:8">
      <c r="A2097" s="36" t="s">
        <v>18942</v>
      </c>
      <c r="B2097" s="37" t="s">
        <v>18943</v>
      </c>
      <c r="C2097" s="36" t="s">
        <v>127</v>
      </c>
      <c r="D2097" s="36" t="s">
        <v>18944</v>
      </c>
      <c r="F2097" t="str">
        <f t="shared" si="64"/>
        <v>96540</v>
      </c>
      <c r="H2097" s="38">
        <f t="shared" si="65"/>
        <v>118.84</v>
      </c>
    </row>
    <row r="2098" ht="40.5" spans="1:8">
      <c r="A2098" s="36" t="s">
        <v>18945</v>
      </c>
      <c r="B2098" s="37" t="s">
        <v>18946</v>
      </c>
      <c r="C2098" s="36" t="s">
        <v>127</v>
      </c>
      <c r="D2098" s="36" t="s">
        <v>18947</v>
      </c>
      <c r="F2098" t="str">
        <f t="shared" si="64"/>
        <v>96541</v>
      </c>
      <c r="H2098" s="38">
        <f t="shared" si="65"/>
        <v>161.25</v>
      </c>
    </row>
    <row r="2099" ht="40.5" spans="1:8">
      <c r="A2099" s="36" t="s">
        <v>18948</v>
      </c>
      <c r="B2099" s="37" t="s">
        <v>18949</v>
      </c>
      <c r="C2099" s="36" t="s">
        <v>127</v>
      </c>
      <c r="D2099" s="36" t="s">
        <v>18950</v>
      </c>
      <c r="F2099" t="str">
        <f t="shared" si="64"/>
        <v>96542</v>
      </c>
      <c r="H2099" s="38">
        <f t="shared" si="65"/>
        <v>84.91</v>
      </c>
    </row>
    <row r="2100" ht="27" spans="1:8">
      <c r="A2100" s="36" t="s">
        <v>18951</v>
      </c>
      <c r="B2100" s="37" t="s">
        <v>18952</v>
      </c>
      <c r="C2100" s="36" t="s">
        <v>1417</v>
      </c>
      <c r="D2100" s="36" t="s">
        <v>11000</v>
      </c>
      <c r="F2100" t="str">
        <f t="shared" si="64"/>
        <v>96543</v>
      </c>
      <c r="H2100" s="38">
        <f t="shared" si="65"/>
        <v>14.08</v>
      </c>
    </row>
    <row r="2101" ht="54" spans="1:8">
      <c r="A2101" s="36" t="s">
        <v>18953</v>
      </c>
      <c r="B2101" s="37" t="s">
        <v>18954</v>
      </c>
      <c r="C2101" s="36" t="s">
        <v>127</v>
      </c>
      <c r="D2101" s="36" t="s">
        <v>16972</v>
      </c>
      <c r="F2101" t="str">
        <f t="shared" si="64"/>
        <v>97747</v>
      </c>
      <c r="H2101" s="38">
        <f t="shared" si="65"/>
        <v>163.01</v>
      </c>
    </row>
    <row r="2102" ht="27" spans="1:8">
      <c r="A2102" s="36" t="s">
        <v>18955</v>
      </c>
      <c r="B2102" s="37" t="s">
        <v>18956</v>
      </c>
      <c r="C2102" s="36" t="s">
        <v>168</v>
      </c>
      <c r="D2102" s="36" t="s">
        <v>18957</v>
      </c>
      <c r="F2102" t="str">
        <f t="shared" si="64"/>
        <v>73771/1</v>
      </c>
      <c r="H2102" s="38">
        <f t="shared" si="65"/>
        <v>24.46</v>
      </c>
    </row>
    <row r="2103" spans="1:8">
      <c r="A2103" s="36" t="s">
        <v>18958</v>
      </c>
      <c r="B2103" s="37" t="s">
        <v>18959</v>
      </c>
      <c r="C2103" s="36" t="s">
        <v>168</v>
      </c>
      <c r="D2103" s="36" t="s">
        <v>18960</v>
      </c>
      <c r="F2103" t="str">
        <f t="shared" si="64"/>
        <v>73990/1</v>
      </c>
      <c r="H2103" s="38">
        <f t="shared" si="65"/>
        <v>621.4</v>
      </c>
    </row>
    <row r="2104" ht="27" spans="1:8">
      <c r="A2104" s="36" t="s">
        <v>18961</v>
      </c>
      <c r="B2104" s="37" t="s">
        <v>18962</v>
      </c>
      <c r="C2104" s="36" t="s">
        <v>1417</v>
      </c>
      <c r="D2104" s="36" t="s">
        <v>4513</v>
      </c>
      <c r="F2104" t="str">
        <f t="shared" si="64"/>
        <v>73994/1</v>
      </c>
      <c r="H2104" s="38">
        <f t="shared" si="65"/>
        <v>7.82</v>
      </c>
    </row>
    <row r="2105" ht="27" spans="1:8">
      <c r="A2105" s="36" t="s">
        <v>18963</v>
      </c>
      <c r="B2105" s="37" t="s">
        <v>18964</v>
      </c>
      <c r="C2105" s="36" t="s">
        <v>136</v>
      </c>
      <c r="D2105" s="36" t="s">
        <v>18965</v>
      </c>
      <c r="F2105" t="str">
        <f t="shared" si="64"/>
        <v>79504/1</v>
      </c>
      <c r="H2105" s="38">
        <f t="shared" si="65"/>
        <v>53.2</v>
      </c>
    </row>
    <row r="2106" ht="27" spans="1:8">
      <c r="A2106" s="36" t="s">
        <v>18966</v>
      </c>
      <c r="B2106" s="37" t="s">
        <v>18967</v>
      </c>
      <c r="C2106" s="36" t="s">
        <v>136</v>
      </c>
      <c r="D2106" s="36" t="s">
        <v>18968</v>
      </c>
      <c r="F2106" t="str">
        <f t="shared" si="64"/>
        <v>79504/2</v>
      </c>
      <c r="H2106" s="38">
        <f t="shared" si="65"/>
        <v>61.02</v>
      </c>
    </row>
    <row r="2107" ht="27" spans="1:8">
      <c r="A2107" s="36" t="s">
        <v>18969</v>
      </c>
      <c r="B2107" s="37" t="s">
        <v>18970</v>
      </c>
      <c r="C2107" s="36" t="s">
        <v>136</v>
      </c>
      <c r="D2107" s="36" t="s">
        <v>18971</v>
      </c>
      <c r="F2107" t="str">
        <f t="shared" si="64"/>
        <v>79504/3</v>
      </c>
      <c r="H2107" s="38">
        <f t="shared" si="65"/>
        <v>68.85</v>
      </c>
    </row>
    <row r="2108" ht="27" spans="1:8">
      <c r="A2108" s="36" t="s">
        <v>18972</v>
      </c>
      <c r="B2108" s="37" t="s">
        <v>18973</v>
      </c>
      <c r="C2108" s="36" t="s">
        <v>136</v>
      </c>
      <c r="D2108" s="36" t="s">
        <v>7487</v>
      </c>
      <c r="F2108" t="str">
        <f t="shared" si="64"/>
        <v>79504/4</v>
      </c>
      <c r="H2108" s="38">
        <f t="shared" si="65"/>
        <v>76.67</v>
      </c>
    </row>
    <row r="2109" ht="27" spans="1:8">
      <c r="A2109" s="36" t="s">
        <v>18974</v>
      </c>
      <c r="B2109" s="37" t="s">
        <v>18975</v>
      </c>
      <c r="C2109" s="36" t="s">
        <v>136</v>
      </c>
      <c r="D2109" s="36" t="s">
        <v>18976</v>
      </c>
      <c r="F2109" t="str">
        <f t="shared" si="64"/>
        <v>79504/5</v>
      </c>
      <c r="H2109" s="38">
        <f t="shared" si="65"/>
        <v>65.9</v>
      </c>
    </row>
    <row r="2110" ht="40.5" spans="1:8">
      <c r="A2110" s="36" t="s">
        <v>18977</v>
      </c>
      <c r="B2110" s="37" t="s">
        <v>18978</v>
      </c>
      <c r="C2110" s="36" t="s">
        <v>136</v>
      </c>
      <c r="D2110" s="36" t="s">
        <v>17565</v>
      </c>
      <c r="F2110" t="str">
        <f t="shared" si="64"/>
        <v>79504/6</v>
      </c>
      <c r="H2110" s="38">
        <f t="shared" si="65"/>
        <v>73.72</v>
      </c>
    </row>
    <row r="2111" ht="40.5" spans="1:8">
      <c r="A2111" s="36" t="s">
        <v>18979</v>
      </c>
      <c r="B2111" s="37" t="s">
        <v>18980</v>
      </c>
      <c r="C2111" s="36" t="s">
        <v>136</v>
      </c>
      <c r="D2111" s="36" t="s">
        <v>18981</v>
      </c>
      <c r="F2111" t="str">
        <f t="shared" si="64"/>
        <v>79504/7</v>
      </c>
      <c r="H2111" s="38">
        <f t="shared" si="65"/>
        <v>81.55</v>
      </c>
    </row>
    <row r="2112" ht="40.5" spans="1:8">
      <c r="A2112" s="36" t="s">
        <v>18982</v>
      </c>
      <c r="B2112" s="37" t="s">
        <v>18983</v>
      </c>
      <c r="C2112" s="36" t="s">
        <v>136</v>
      </c>
      <c r="D2112" s="36" t="s">
        <v>18984</v>
      </c>
      <c r="F2112" t="str">
        <f t="shared" si="64"/>
        <v>79504/8</v>
      </c>
      <c r="H2112" s="38">
        <f t="shared" si="65"/>
        <v>106</v>
      </c>
    </row>
    <row r="2113" ht="40.5" spans="1:8">
      <c r="A2113" s="36" t="s">
        <v>18985</v>
      </c>
      <c r="B2113" s="37" t="s">
        <v>18986</v>
      </c>
      <c r="C2113" s="36" t="s">
        <v>136</v>
      </c>
      <c r="D2113" s="36" t="s">
        <v>18987</v>
      </c>
      <c r="F2113" t="str">
        <f t="shared" si="64"/>
        <v>79504/9</v>
      </c>
      <c r="H2113" s="38">
        <f t="shared" si="65"/>
        <v>131.13</v>
      </c>
    </row>
    <row r="2114" ht="40.5" spans="1:8">
      <c r="A2114" s="36" t="s">
        <v>18988</v>
      </c>
      <c r="B2114" s="37" t="s">
        <v>18989</v>
      </c>
      <c r="C2114" s="36" t="s">
        <v>136</v>
      </c>
      <c r="D2114" s="36" t="s">
        <v>18990</v>
      </c>
      <c r="F2114" t="str">
        <f t="shared" si="64"/>
        <v>79504/10</v>
      </c>
      <c r="H2114" s="38">
        <f t="shared" si="65"/>
        <v>138.94</v>
      </c>
    </row>
    <row r="2115" ht="27" spans="1:8">
      <c r="A2115" s="36" t="s">
        <v>18991</v>
      </c>
      <c r="B2115" s="37" t="s">
        <v>18992</v>
      </c>
      <c r="C2115" s="36" t="s">
        <v>136</v>
      </c>
      <c r="D2115" s="36" t="s">
        <v>18993</v>
      </c>
      <c r="F2115" t="str">
        <f t="shared" si="64"/>
        <v>79504/11</v>
      </c>
      <c r="H2115" s="38">
        <f t="shared" si="65"/>
        <v>146.78</v>
      </c>
    </row>
    <row r="2116" ht="27" spans="1:8">
      <c r="A2116" s="36" t="s">
        <v>18994</v>
      </c>
      <c r="B2116" s="37" t="s">
        <v>18995</v>
      </c>
      <c r="C2116" s="36" t="s">
        <v>136</v>
      </c>
      <c r="D2116" s="36" t="s">
        <v>18996</v>
      </c>
      <c r="F2116" t="str">
        <f t="shared" si="64"/>
        <v>79504/12</v>
      </c>
      <c r="H2116" s="38">
        <f t="shared" si="65"/>
        <v>171.22</v>
      </c>
    </row>
    <row r="2117" ht="27" spans="1:8">
      <c r="A2117" s="36" t="s">
        <v>18997</v>
      </c>
      <c r="B2117" s="37" t="s">
        <v>18998</v>
      </c>
      <c r="C2117" s="36" t="s">
        <v>127</v>
      </c>
      <c r="D2117" s="36" t="s">
        <v>4657</v>
      </c>
      <c r="F2117" t="str">
        <f t="shared" ref="F2117:F2180" si="66">TRIM(A2117)</f>
        <v>85662</v>
      </c>
      <c r="H2117" s="38">
        <f t="shared" ref="H2117:H2180" si="67">ROUND(D2117*(1+$H$1),2)</f>
        <v>11.69</v>
      </c>
    </row>
    <row r="2118" ht="27" spans="1:8">
      <c r="A2118" s="36" t="s">
        <v>18999</v>
      </c>
      <c r="B2118" s="37" t="s">
        <v>19000</v>
      </c>
      <c r="C2118" s="36" t="s">
        <v>1417</v>
      </c>
      <c r="D2118" s="36" t="s">
        <v>10312</v>
      </c>
      <c r="F2118" t="str">
        <f t="shared" si="66"/>
        <v>89996</v>
      </c>
      <c r="H2118" s="38">
        <f t="shared" si="67"/>
        <v>7.58</v>
      </c>
    </row>
    <row r="2119" ht="27" spans="1:8">
      <c r="A2119" s="36" t="s">
        <v>19001</v>
      </c>
      <c r="B2119" s="37" t="s">
        <v>19002</v>
      </c>
      <c r="C2119" s="36" t="s">
        <v>1417</v>
      </c>
      <c r="D2119" s="36" t="s">
        <v>5038</v>
      </c>
      <c r="F2119" t="str">
        <f t="shared" si="66"/>
        <v>89997</v>
      </c>
      <c r="H2119" s="38">
        <f t="shared" si="67"/>
        <v>6.52</v>
      </c>
    </row>
    <row r="2120" ht="27" spans="1:8">
      <c r="A2120" s="36" t="s">
        <v>19003</v>
      </c>
      <c r="B2120" s="37" t="s">
        <v>19004</v>
      </c>
      <c r="C2120" s="36" t="s">
        <v>1417</v>
      </c>
      <c r="D2120" s="36" t="s">
        <v>11751</v>
      </c>
      <c r="F2120" t="str">
        <f t="shared" si="66"/>
        <v>89998</v>
      </c>
      <c r="H2120" s="38">
        <f t="shared" si="67"/>
        <v>7.1</v>
      </c>
    </row>
    <row r="2121" ht="27" spans="1:8">
      <c r="A2121" s="36" t="s">
        <v>19005</v>
      </c>
      <c r="B2121" s="37" t="s">
        <v>19006</v>
      </c>
      <c r="C2121" s="36" t="s">
        <v>1417</v>
      </c>
      <c r="D2121" s="36" t="s">
        <v>6769</v>
      </c>
      <c r="F2121" t="str">
        <f t="shared" si="66"/>
        <v>89999</v>
      </c>
      <c r="H2121" s="38">
        <f t="shared" si="67"/>
        <v>11.73</v>
      </c>
    </row>
    <row r="2122" ht="27" spans="1:8">
      <c r="A2122" s="36" t="s">
        <v>19007</v>
      </c>
      <c r="B2122" s="37" t="s">
        <v>19008</v>
      </c>
      <c r="C2122" s="36" t="s">
        <v>1417</v>
      </c>
      <c r="D2122" s="36" t="s">
        <v>7139</v>
      </c>
      <c r="F2122" t="str">
        <f t="shared" si="66"/>
        <v>90000</v>
      </c>
      <c r="H2122" s="38">
        <f t="shared" si="67"/>
        <v>8.83</v>
      </c>
    </row>
    <row r="2123" ht="40.5" spans="1:8">
      <c r="A2123" s="36" t="s">
        <v>19009</v>
      </c>
      <c r="B2123" s="37" t="s">
        <v>19010</v>
      </c>
      <c r="C2123" s="36" t="s">
        <v>1417</v>
      </c>
      <c r="D2123" s="36" t="s">
        <v>5195</v>
      </c>
      <c r="F2123" t="str">
        <f t="shared" si="66"/>
        <v>91593</v>
      </c>
      <c r="H2123" s="38">
        <f t="shared" si="67"/>
        <v>7.87</v>
      </c>
    </row>
    <row r="2124" ht="40.5" spans="1:8">
      <c r="A2124" s="36" t="s">
        <v>19011</v>
      </c>
      <c r="B2124" s="37" t="s">
        <v>19012</v>
      </c>
      <c r="C2124" s="36" t="s">
        <v>1417</v>
      </c>
      <c r="D2124" s="36" t="s">
        <v>19013</v>
      </c>
      <c r="F2124" t="str">
        <f t="shared" si="66"/>
        <v>91594</v>
      </c>
      <c r="H2124" s="38">
        <f t="shared" si="67"/>
        <v>8.38</v>
      </c>
    </row>
    <row r="2125" ht="40.5" spans="1:8">
      <c r="A2125" s="36" t="s">
        <v>19014</v>
      </c>
      <c r="B2125" s="37" t="s">
        <v>19015</v>
      </c>
      <c r="C2125" s="36" t="s">
        <v>1417</v>
      </c>
      <c r="D2125" s="36" t="s">
        <v>19016</v>
      </c>
      <c r="F2125" t="str">
        <f t="shared" si="66"/>
        <v>91595</v>
      </c>
      <c r="H2125" s="38">
        <f t="shared" si="67"/>
        <v>9.34</v>
      </c>
    </row>
    <row r="2126" ht="40.5" spans="1:8">
      <c r="A2126" s="36" t="s">
        <v>19017</v>
      </c>
      <c r="B2126" s="37" t="s">
        <v>19018</v>
      </c>
      <c r="C2126" s="36" t="s">
        <v>1417</v>
      </c>
      <c r="D2126" s="36" t="s">
        <v>8862</v>
      </c>
      <c r="F2126" t="str">
        <f t="shared" si="66"/>
        <v>91596</v>
      </c>
      <c r="H2126" s="38">
        <f t="shared" si="67"/>
        <v>8.06</v>
      </c>
    </row>
    <row r="2127" ht="40.5" spans="1:8">
      <c r="A2127" s="36" t="s">
        <v>19019</v>
      </c>
      <c r="B2127" s="37" t="s">
        <v>19020</v>
      </c>
      <c r="C2127" s="36" t="s">
        <v>1417</v>
      </c>
      <c r="D2127" s="36" t="s">
        <v>6065</v>
      </c>
      <c r="F2127" t="str">
        <f t="shared" si="66"/>
        <v>91597</v>
      </c>
      <c r="H2127" s="38">
        <f t="shared" si="67"/>
        <v>5.71</v>
      </c>
    </row>
    <row r="2128" ht="40.5" spans="1:8">
      <c r="A2128" s="36" t="s">
        <v>19021</v>
      </c>
      <c r="B2128" s="37" t="s">
        <v>19022</v>
      </c>
      <c r="C2128" s="36" t="s">
        <v>1417</v>
      </c>
      <c r="D2128" s="36" t="s">
        <v>19023</v>
      </c>
      <c r="F2128" t="str">
        <f t="shared" si="66"/>
        <v>91598</v>
      </c>
      <c r="H2128" s="38">
        <f t="shared" si="67"/>
        <v>8.03</v>
      </c>
    </row>
    <row r="2129" ht="40.5" spans="1:8">
      <c r="A2129" s="36" t="s">
        <v>19024</v>
      </c>
      <c r="B2129" s="37" t="s">
        <v>19025</v>
      </c>
      <c r="C2129" s="36" t="s">
        <v>1417</v>
      </c>
      <c r="D2129" s="36" t="s">
        <v>19026</v>
      </c>
      <c r="F2129" t="str">
        <f t="shared" si="66"/>
        <v>91599</v>
      </c>
      <c r="H2129" s="38">
        <f t="shared" si="67"/>
        <v>8.6</v>
      </c>
    </row>
    <row r="2130" ht="27" spans="1:8">
      <c r="A2130" s="36" t="s">
        <v>19027</v>
      </c>
      <c r="B2130" s="37" t="s">
        <v>19028</v>
      </c>
      <c r="C2130" s="36" t="s">
        <v>1417</v>
      </c>
      <c r="D2130" s="36" t="s">
        <v>19029</v>
      </c>
      <c r="F2130" t="str">
        <f t="shared" si="66"/>
        <v>91600</v>
      </c>
      <c r="H2130" s="38">
        <f t="shared" si="67"/>
        <v>9.2</v>
      </c>
    </row>
    <row r="2131" ht="40.5" spans="1:8">
      <c r="A2131" s="36" t="s">
        <v>19030</v>
      </c>
      <c r="B2131" s="37" t="s">
        <v>19031</v>
      </c>
      <c r="C2131" s="36" t="s">
        <v>1417</v>
      </c>
      <c r="D2131" s="36" t="s">
        <v>9423</v>
      </c>
      <c r="F2131" t="str">
        <f t="shared" si="66"/>
        <v>91601</v>
      </c>
      <c r="H2131" s="38">
        <f t="shared" si="67"/>
        <v>9.98</v>
      </c>
    </row>
    <row r="2132" ht="40.5" spans="1:8">
      <c r="A2132" s="36" t="s">
        <v>19032</v>
      </c>
      <c r="B2132" s="37" t="s">
        <v>19033</v>
      </c>
      <c r="C2132" s="36" t="s">
        <v>1417</v>
      </c>
      <c r="D2132" s="36" t="s">
        <v>6916</v>
      </c>
      <c r="F2132" t="str">
        <f t="shared" si="66"/>
        <v>91602</v>
      </c>
      <c r="H2132" s="38">
        <f t="shared" si="67"/>
        <v>9.31</v>
      </c>
    </row>
    <row r="2133" ht="40.5" spans="1:8">
      <c r="A2133" s="36" t="s">
        <v>19034</v>
      </c>
      <c r="B2133" s="37" t="s">
        <v>19035</v>
      </c>
      <c r="C2133" s="36" t="s">
        <v>1417</v>
      </c>
      <c r="D2133" s="36" t="s">
        <v>7104</v>
      </c>
      <c r="F2133" t="str">
        <f t="shared" si="66"/>
        <v>91603</v>
      </c>
      <c r="H2133" s="38">
        <f t="shared" si="67"/>
        <v>7.44</v>
      </c>
    </row>
    <row r="2134" ht="54" spans="1:8">
      <c r="A2134" s="36" t="s">
        <v>19036</v>
      </c>
      <c r="B2134" s="37" t="s">
        <v>19037</v>
      </c>
      <c r="C2134" s="36" t="s">
        <v>1417</v>
      </c>
      <c r="D2134" s="36" t="s">
        <v>19038</v>
      </c>
      <c r="F2134" t="str">
        <f t="shared" si="66"/>
        <v>92759</v>
      </c>
      <c r="H2134" s="38">
        <f t="shared" si="67"/>
        <v>11.51</v>
      </c>
    </row>
    <row r="2135" ht="54" spans="1:8">
      <c r="A2135" s="36" t="s">
        <v>19039</v>
      </c>
      <c r="B2135" s="37" t="s">
        <v>19040</v>
      </c>
      <c r="C2135" s="36" t="s">
        <v>1417</v>
      </c>
      <c r="D2135" s="36" t="s">
        <v>9696</v>
      </c>
      <c r="F2135" t="str">
        <f t="shared" si="66"/>
        <v>92760</v>
      </c>
      <c r="H2135" s="38">
        <f t="shared" si="67"/>
        <v>10.06</v>
      </c>
    </row>
    <row r="2136" ht="54" spans="1:8">
      <c r="A2136" s="36" t="s">
        <v>19041</v>
      </c>
      <c r="B2136" s="37" t="s">
        <v>19042</v>
      </c>
      <c r="C2136" s="36" t="s">
        <v>1417</v>
      </c>
      <c r="D2136" s="36" t="s">
        <v>11153</v>
      </c>
      <c r="F2136" t="str">
        <f t="shared" si="66"/>
        <v>92761</v>
      </c>
      <c r="H2136" s="38">
        <f t="shared" si="67"/>
        <v>9.86</v>
      </c>
    </row>
    <row r="2137" ht="54" spans="1:8">
      <c r="A2137" s="36" t="s">
        <v>19043</v>
      </c>
      <c r="B2137" s="37" t="s">
        <v>19044</v>
      </c>
      <c r="C2137" s="36" t="s">
        <v>1417</v>
      </c>
      <c r="D2137" s="36" t="s">
        <v>19023</v>
      </c>
      <c r="F2137" t="str">
        <f t="shared" si="66"/>
        <v>92762</v>
      </c>
      <c r="H2137" s="38">
        <f t="shared" si="67"/>
        <v>8.03</v>
      </c>
    </row>
    <row r="2138" ht="54" spans="1:8">
      <c r="A2138" s="36" t="s">
        <v>19045</v>
      </c>
      <c r="B2138" s="37" t="s">
        <v>19046</v>
      </c>
      <c r="C2138" s="36" t="s">
        <v>1417</v>
      </c>
      <c r="D2138" s="36" t="s">
        <v>19047</v>
      </c>
      <c r="F2138" t="str">
        <f t="shared" si="66"/>
        <v>92763</v>
      </c>
      <c r="H2138" s="38">
        <f t="shared" si="67"/>
        <v>7.22</v>
      </c>
    </row>
    <row r="2139" ht="54" spans="1:8">
      <c r="A2139" s="36" t="s">
        <v>19048</v>
      </c>
      <c r="B2139" s="37" t="s">
        <v>19049</v>
      </c>
      <c r="C2139" s="36" t="s">
        <v>1417</v>
      </c>
      <c r="D2139" s="36" t="s">
        <v>19050</v>
      </c>
      <c r="F2139" t="str">
        <f t="shared" si="66"/>
        <v>92764</v>
      </c>
      <c r="H2139" s="38">
        <f t="shared" si="67"/>
        <v>6.77</v>
      </c>
    </row>
    <row r="2140" ht="54" spans="1:8">
      <c r="A2140" s="36" t="s">
        <v>19051</v>
      </c>
      <c r="B2140" s="37" t="s">
        <v>19052</v>
      </c>
      <c r="C2140" s="36" t="s">
        <v>1417</v>
      </c>
      <c r="D2140" s="36" t="s">
        <v>10749</v>
      </c>
      <c r="F2140" t="str">
        <f t="shared" si="66"/>
        <v>92765</v>
      </c>
      <c r="H2140" s="38">
        <f t="shared" si="67"/>
        <v>6.25</v>
      </c>
    </row>
    <row r="2141" ht="54" spans="1:8">
      <c r="A2141" s="36" t="s">
        <v>19053</v>
      </c>
      <c r="B2141" s="37" t="s">
        <v>19054</v>
      </c>
      <c r="C2141" s="36" t="s">
        <v>1417</v>
      </c>
      <c r="D2141" s="36" t="s">
        <v>4465</v>
      </c>
      <c r="F2141" t="str">
        <f t="shared" si="66"/>
        <v>92766</v>
      </c>
      <c r="H2141" s="38">
        <f t="shared" si="67"/>
        <v>6.87</v>
      </c>
    </row>
    <row r="2142" ht="54" spans="1:8">
      <c r="A2142" s="36" t="s">
        <v>19055</v>
      </c>
      <c r="B2142" s="37" t="s">
        <v>19056</v>
      </c>
      <c r="C2142" s="36" t="s">
        <v>1417</v>
      </c>
      <c r="D2142" s="36" t="s">
        <v>19057</v>
      </c>
      <c r="F2142" t="str">
        <f t="shared" si="66"/>
        <v>92767</v>
      </c>
      <c r="H2142" s="38">
        <f t="shared" si="67"/>
        <v>11.63</v>
      </c>
    </row>
    <row r="2143" ht="54" spans="1:8">
      <c r="A2143" s="36" t="s">
        <v>19058</v>
      </c>
      <c r="B2143" s="37" t="s">
        <v>19059</v>
      </c>
      <c r="C2143" s="36" t="s">
        <v>1417</v>
      </c>
      <c r="D2143" s="36" t="s">
        <v>9477</v>
      </c>
      <c r="F2143" t="str">
        <f t="shared" si="66"/>
        <v>92768</v>
      </c>
      <c r="H2143" s="38">
        <f t="shared" si="67"/>
        <v>10.1</v>
      </c>
    </row>
    <row r="2144" ht="54" spans="1:8">
      <c r="A2144" s="36" t="s">
        <v>19060</v>
      </c>
      <c r="B2144" s="37" t="s">
        <v>19061</v>
      </c>
      <c r="C2144" s="36" t="s">
        <v>1417</v>
      </c>
      <c r="D2144" s="36" t="s">
        <v>8395</v>
      </c>
      <c r="F2144" t="str">
        <f t="shared" si="66"/>
        <v>92769</v>
      </c>
      <c r="H2144" s="38">
        <f t="shared" si="67"/>
        <v>9.01</v>
      </c>
    </row>
    <row r="2145" ht="54" spans="1:8">
      <c r="A2145" s="36" t="s">
        <v>19062</v>
      </c>
      <c r="B2145" s="37" t="s">
        <v>19063</v>
      </c>
      <c r="C2145" s="36" t="s">
        <v>1417</v>
      </c>
      <c r="D2145" s="36" t="s">
        <v>19064</v>
      </c>
      <c r="F2145" t="str">
        <f t="shared" si="66"/>
        <v>92770</v>
      </c>
      <c r="H2145" s="38">
        <f t="shared" si="67"/>
        <v>9.07</v>
      </c>
    </row>
    <row r="2146" ht="54" spans="1:8">
      <c r="A2146" s="36" t="s">
        <v>19065</v>
      </c>
      <c r="B2146" s="37" t="s">
        <v>19066</v>
      </c>
      <c r="C2146" s="36" t="s">
        <v>1417</v>
      </c>
      <c r="D2146" s="36" t="s">
        <v>5665</v>
      </c>
      <c r="F2146" t="str">
        <f t="shared" si="66"/>
        <v>92771</v>
      </c>
      <c r="H2146" s="38">
        <f t="shared" si="67"/>
        <v>7.43</v>
      </c>
    </row>
    <row r="2147" ht="54" spans="1:8">
      <c r="A2147" s="36" t="s">
        <v>19067</v>
      </c>
      <c r="B2147" s="37" t="s">
        <v>19068</v>
      </c>
      <c r="C2147" s="36" t="s">
        <v>1417</v>
      </c>
      <c r="D2147" s="36" t="s">
        <v>6197</v>
      </c>
      <c r="F2147" t="str">
        <f t="shared" si="66"/>
        <v>92772</v>
      </c>
      <c r="H2147" s="38">
        <f t="shared" si="67"/>
        <v>6.76</v>
      </c>
    </row>
    <row r="2148" ht="54" spans="1:8">
      <c r="A2148" s="36" t="s">
        <v>19069</v>
      </c>
      <c r="B2148" s="37" t="s">
        <v>19070</v>
      </c>
      <c r="C2148" s="36" t="s">
        <v>1417</v>
      </c>
      <c r="D2148" s="36" t="s">
        <v>8956</v>
      </c>
      <c r="F2148" t="str">
        <f t="shared" si="66"/>
        <v>92773</v>
      </c>
      <c r="H2148" s="38">
        <f t="shared" si="67"/>
        <v>6.43</v>
      </c>
    </row>
    <row r="2149" ht="54" spans="1:8">
      <c r="A2149" s="36" t="s">
        <v>19071</v>
      </c>
      <c r="B2149" s="37" t="s">
        <v>19072</v>
      </c>
      <c r="C2149" s="36" t="s">
        <v>1417</v>
      </c>
      <c r="D2149" s="36" t="s">
        <v>19073</v>
      </c>
      <c r="F2149" t="str">
        <f t="shared" si="66"/>
        <v>92774</v>
      </c>
      <c r="H2149" s="38">
        <f t="shared" si="67"/>
        <v>6.01</v>
      </c>
    </row>
    <row r="2150" ht="54" spans="1:8">
      <c r="A2150" s="36" t="s">
        <v>19074</v>
      </c>
      <c r="B2150" s="37" t="s">
        <v>19075</v>
      </c>
      <c r="C2150" s="36" t="s">
        <v>1417</v>
      </c>
      <c r="D2150" s="36" t="s">
        <v>19076</v>
      </c>
      <c r="F2150" t="str">
        <f t="shared" si="66"/>
        <v>92775</v>
      </c>
      <c r="H2150" s="38">
        <f t="shared" si="67"/>
        <v>14.21</v>
      </c>
    </row>
    <row r="2151" ht="54" spans="1:8">
      <c r="A2151" s="36" t="s">
        <v>19077</v>
      </c>
      <c r="B2151" s="37" t="s">
        <v>19078</v>
      </c>
      <c r="C2151" s="36" t="s">
        <v>1417</v>
      </c>
      <c r="D2151" s="36" t="s">
        <v>7703</v>
      </c>
      <c r="F2151" t="str">
        <f t="shared" si="66"/>
        <v>92776</v>
      </c>
      <c r="H2151" s="38">
        <f t="shared" si="67"/>
        <v>12.12</v>
      </c>
    </row>
    <row r="2152" ht="54" spans="1:8">
      <c r="A2152" s="36" t="s">
        <v>19079</v>
      </c>
      <c r="B2152" s="37" t="s">
        <v>19080</v>
      </c>
      <c r="C2152" s="36" t="s">
        <v>1417</v>
      </c>
      <c r="D2152" s="36" t="s">
        <v>14063</v>
      </c>
      <c r="F2152" t="str">
        <f t="shared" si="66"/>
        <v>92777</v>
      </c>
      <c r="H2152" s="38">
        <f t="shared" si="67"/>
        <v>11.4</v>
      </c>
    </row>
    <row r="2153" ht="54" spans="1:8">
      <c r="A2153" s="36" t="s">
        <v>19081</v>
      </c>
      <c r="B2153" s="37" t="s">
        <v>19082</v>
      </c>
      <c r="C2153" s="36" t="s">
        <v>1417</v>
      </c>
      <c r="D2153" s="36" t="s">
        <v>4198</v>
      </c>
      <c r="F2153" t="str">
        <f t="shared" si="66"/>
        <v>92778</v>
      </c>
      <c r="H2153" s="38">
        <f t="shared" si="67"/>
        <v>9.19</v>
      </c>
    </row>
    <row r="2154" ht="54" spans="1:8">
      <c r="A2154" s="36" t="s">
        <v>19083</v>
      </c>
      <c r="B2154" s="37" t="s">
        <v>19084</v>
      </c>
      <c r="C2154" s="36" t="s">
        <v>1417</v>
      </c>
      <c r="D2154" s="36" t="s">
        <v>8862</v>
      </c>
      <c r="F2154" t="str">
        <f t="shared" si="66"/>
        <v>92779</v>
      </c>
      <c r="H2154" s="38">
        <f t="shared" si="67"/>
        <v>8.06</v>
      </c>
    </row>
    <row r="2155" ht="54" spans="1:8">
      <c r="A2155" s="36" t="s">
        <v>19085</v>
      </c>
      <c r="B2155" s="37" t="s">
        <v>19086</v>
      </c>
      <c r="C2155" s="36" t="s">
        <v>1417</v>
      </c>
      <c r="D2155" s="36" t="s">
        <v>19087</v>
      </c>
      <c r="F2155" t="str">
        <f t="shared" si="66"/>
        <v>92780</v>
      </c>
      <c r="H2155" s="38">
        <f t="shared" si="67"/>
        <v>7.34</v>
      </c>
    </row>
    <row r="2156" ht="54" spans="1:8">
      <c r="A2156" s="36" t="s">
        <v>19088</v>
      </c>
      <c r="B2156" s="37" t="s">
        <v>19089</v>
      </c>
      <c r="C2156" s="36" t="s">
        <v>1417</v>
      </c>
      <c r="D2156" s="36" t="s">
        <v>4461</v>
      </c>
      <c r="F2156" t="str">
        <f t="shared" si="66"/>
        <v>92781</v>
      </c>
      <c r="H2156" s="38">
        <f t="shared" si="67"/>
        <v>6.62</v>
      </c>
    </row>
    <row r="2157" ht="54" spans="1:8">
      <c r="A2157" s="36" t="s">
        <v>19090</v>
      </c>
      <c r="B2157" s="37" t="s">
        <v>19091</v>
      </c>
      <c r="C2157" s="36" t="s">
        <v>1417</v>
      </c>
      <c r="D2157" s="36" t="s">
        <v>19092</v>
      </c>
      <c r="F2157" t="str">
        <f t="shared" si="66"/>
        <v>92782</v>
      </c>
      <c r="H2157" s="38">
        <f t="shared" si="67"/>
        <v>7.09</v>
      </c>
    </row>
    <row r="2158" ht="54" spans="1:8">
      <c r="A2158" s="36" t="s">
        <v>19093</v>
      </c>
      <c r="B2158" s="37" t="s">
        <v>19094</v>
      </c>
      <c r="C2158" s="36" t="s">
        <v>1417</v>
      </c>
      <c r="D2158" s="36" t="s">
        <v>4663</v>
      </c>
      <c r="F2158" t="str">
        <f t="shared" si="66"/>
        <v>92783</v>
      </c>
      <c r="H2158" s="38">
        <f t="shared" si="67"/>
        <v>13.92</v>
      </c>
    </row>
    <row r="2159" ht="54" spans="1:8">
      <c r="A2159" s="36" t="s">
        <v>19095</v>
      </c>
      <c r="B2159" s="37" t="s">
        <v>19096</v>
      </c>
      <c r="C2159" s="36" t="s">
        <v>1417</v>
      </c>
      <c r="D2159" s="36" t="s">
        <v>4943</v>
      </c>
      <c r="F2159" t="str">
        <f t="shared" si="66"/>
        <v>92784</v>
      </c>
      <c r="H2159" s="38">
        <f t="shared" si="67"/>
        <v>11.94</v>
      </c>
    </row>
    <row r="2160" ht="54" spans="1:8">
      <c r="A2160" s="36" t="s">
        <v>19097</v>
      </c>
      <c r="B2160" s="37" t="s">
        <v>19098</v>
      </c>
      <c r="C2160" s="36" t="s">
        <v>1417</v>
      </c>
      <c r="D2160" s="36" t="s">
        <v>9451</v>
      </c>
      <c r="F2160" t="str">
        <f t="shared" si="66"/>
        <v>92785</v>
      </c>
      <c r="H2160" s="38">
        <f t="shared" si="67"/>
        <v>10.41</v>
      </c>
    </row>
    <row r="2161" ht="54" spans="1:8">
      <c r="A2161" s="36" t="s">
        <v>19099</v>
      </c>
      <c r="B2161" s="37" t="s">
        <v>19100</v>
      </c>
      <c r="C2161" s="36" t="s">
        <v>1417</v>
      </c>
      <c r="D2161" s="36" t="s">
        <v>5220</v>
      </c>
      <c r="F2161" t="str">
        <f t="shared" si="66"/>
        <v>92786</v>
      </c>
      <c r="H2161" s="38">
        <f t="shared" si="67"/>
        <v>10.11</v>
      </c>
    </row>
    <row r="2162" ht="54" spans="1:8">
      <c r="A2162" s="36" t="s">
        <v>19101</v>
      </c>
      <c r="B2162" s="37" t="s">
        <v>19102</v>
      </c>
      <c r="C2162" s="36" t="s">
        <v>1417</v>
      </c>
      <c r="D2162" s="36" t="s">
        <v>19103</v>
      </c>
      <c r="F2162" t="str">
        <f t="shared" si="66"/>
        <v>92787</v>
      </c>
      <c r="H2162" s="38">
        <f t="shared" si="67"/>
        <v>8.17</v>
      </c>
    </row>
    <row r="2163" ht="54" spans="1:8">
      <c r="A2163" s="36" t="s">
        <v>19104</v>
      </c>
      <c r="B2163" s="37" t="s">
        <v>19105</v>
      </c>
      <c r="C2163" s="36" t="s">
        <v>1417</v>
      </c>
      <c r="D2163" s="36" t="s">
        <v>6934</v>
      </c>
      <c r="F2163" t="str">
        <f t="shared" si="66"/>
        <v>92788</v>
      </c>
      <c r="H2163" s="38">
        <f t="shared" si="67"/>
        <v>7.3</v>
      </c>
    </row>
    <row r="2164" ht="54" spans="1:8">
      <c r="A2164" s="36" t="s">
        <v>19106</v>
      </c>
      <c r="B2164" s="37" t="s">
        <v>19107</v>
      </c>
      <c r="C2164" s="36" t="s">
        <v>1417</v>
      </c>
      <c r="D2164" s="36" t="s">
        <v>19050</v>
      </c>
      <c r="F2164" t="str">
        <f t="shared" si="66"/>
        <v>92789</v>
      </c>
      <c r="H2164" s="38">
        <f t="shared" si="67"/>
        <v>6.77</v>
      </c>
    </row>
    <row r="2165" ht="54" spans="1:8">
      <c r="A2165" s="36" t="s">
        <v>19108</v>
      </c>
      <c r="B2165" s="37" t="s">
        <v>19109</v>
      </c>
      <c r="C2165" s="36" t="s">
        <v>1417</v>
      </c>
      <c r="D2165" s="36" t="s">
        <v>6909</v>
      </c>
      <c r="F2165" t="str">
        <f t="shared" si="66"/>
        <v>92790</v>
      </c>
      <c r="H2165" s="38">
        <f t="shared" si="67"/>
        <v>6.22</v>
      </c>
    </row>
    <row r="2166" ht="40.5" spans="1:8">
      <c r="A2166" s="36" t="s">
        <v>19110</v>
      </c>
      <c r="B2166" s="37" t="s">
        <v>19111</v>
      </c>
      <c r="C2166" s="36" t="s">
        <v>1417</v>
      </c>
      <c r="D2166" s="36" t="s">
        <v>8835</v>
      </c>
      <c r="F2166" t="str">
        <f t="shared" si="66"/>
        <v>92791</v>
      </c>
      <c r="H2166" s="38">
        <f t="shared" si="67"/>
        <v>7.68</v>
      </c>
    </row>
    <row r="2167" ht="40.5" spans="1:8">
      <c r="A2167" s="36" t="s">
        <v>19112</v>
      </c>
      <c r="B2167" s="37" t="s">
        <v>19113</v>
      </c>
      <c r="C2167" s="36" t="s">
        <v>1417</v>
      </c>
      <c r="D2167" s="36" t="s">
        <v>6184</v>
      </c>
      <c r="F2167" t="str">
        <f t="shared" si="66"/>
        <v>92792</v>
      </c>
      <c r="H2167" s="38">
        <f t="shared" si="67"/>
        <v>7.06</v>
      </c>
    </row>
    <row r="2168" ht="40.5" spans="1:8">
      <c r="A2168" s="36" t="s">
        <v>19114</v>
      </c>
      <c r="B2168" s="37" t="s">
        <v>19115</v>
      </c>
      <c r="C2168" s="36" t="s">
        <v>1417</v>
      </c>
      <c r="D2168" s="36" t="s">
        <v>15604</v>
      </c>
      <c r="F2168" t="str">
        <f t="shared" si="66"/>
        <v>92793</v>
      </c>
      <c r="H2168" s="38">
        <f t="shared" si="67"/>
        <v>7.53</v>
      </c>
    </row>
    <row r="2169" ht="40.5" spans="1:8">
      <c r="A2169" s="36" t="s">
        <v>19116</v>
      </c>
      <c r="B2169" s="37" t="s">
        <v>19117</v>
      </c>
      <c r="C2169" s="36" t="s">
        <v>1417</v>
      </c>
      <c r="D2169" s="36" t="s">
        <v>6909</v>
      </c>
      <c r="F2169" t="str">
        <f t="shared" si="66"/>
        <v>92794</v>
      </c>
      <c r="H2169" s="38">
        <f t="shared" si="67"/>
        <v>6.22</v>
      </c>
    </row>
    <row r="2170" ht="40.5" spans="1:8">
      <c r="A2170" s="36" t="s">
        <v>19118</v>
      </c>
      <c r="B2170" s="37" t="s">
        <v>19119</v>
      </c>
      <c r="C2170" s="36" t="s">
        <v>1417</v>
      </c>
      <c r="D2170" s="36" t="s">
        <v>6217</v>
      </c>
      <c r="F2170" t="str">
        <f t="shared" si="66"/>
        <v>92795</v>
      </c>
      <c r="H2170" s="38">
        <f t="shared" si="67"/>
        <v>5.81</v>
      </c>
    </row>
    <row r="2171" ht="40.5" spans="1:8">
      <c r="A2171" s="36" t="s">
        <v>19120</v>
      </c>
      <c r="B2171" s="37" t="s">
        <v>19121</v>
      </c>
      <c r="C2171" s="36" t="s">
        <v>1417</v>
      </c>
      <c r="D2171" s="36" t="s">
        <v>6065</v>
      </c>
      <c r="F2171" t="str">
        <f t="shared" si="66"/>
        <v>92796</v>
      </c>
      <c r="H2171" s="38">
        <f t="shared" si="67"/>
        <v>5.71</v>
      </c>
    </row>
    <row r="2172" ht="40.5" spans="1:8">
      <c r="A2172" s="36" t="s">
        <v>19122</v>
      </c>
      <c r="B2172" s="37" t="s">
        <v>19123</v>
      </c>
      <c r="C2172" s="36" t="s">
        <v>1417</v>
      </c>
      <c r="D2172" s="36" t="s">
        <v>4277</v>
      </c>
      <c r="F2172" t="str">
        <f t="shared" si="66"/>
        <v>92797</v>
      </c>
      <c r="H2172" s="38">
        <f t="shared" si="67"/>
        <v>5.44</v>
      </c>
    </row>
    <row r="2173" ht="40.5" spans="1:8">
      <c r="A2173" s="36" t="s">
        <v>19124</v>
      </c>
      <c r="B2173" s="37" t="s">
        <v>19125</v>
      </c>
      <c r="C2173" s="36" t="s">
        <v>1417</v>
      </c>
      <c r="D2173" s="36" t="s">
        <v>4151</v>
      </c>
      <c r="F2173" t="str">
        <f t="shared" si="66"/>
        <v>92798</v>
      </c>
      <c r="H2173" s="38">
        <f t="shared" si="67"/>
        <v>6.26</v>
      </c>
    </row>
    <row r="2174" ht="27" spans="1:8">
      <c r="A2174" s="36" t="s">
        <v>19126</v>
      </c>
      <c r="B2174" s="37" t="s">
        <v>19127</v>
      </c>
      <c r="C2174" s="36" t="s">
        <v>1417</v>
      </c>
      <c r="D2174" s="36" t="s">
        <v>6612</v>
      </c>
      <c r="F2174" t="str">
        <f t="shared" si="66"/>
        <v>92799</v>
      </c>
      <c r="H2174" s="38">
        <f t="shared" si="67"/>
        <v>8.11</v>
      </c>
    </row>
    <row r="2175" ht="27" spans="1:8">
      <c r="A2175" s="36" t="s">
        <v>19128</v>
      </c>
      <c r="B2175" s="37" t="s">
        <v>19129</v>
      </c>
      <c r="C2175" s="36" t="s">
        <v>1417</v>
      </c>
      <c r="D2175" s="36" t="s">
        <v>5299</v>
      </c>
      <c r="F2175" t="str">
        <f t="shared" si="66"/>
        <v>92800</v>
      </c>
      <c r="H2175" s="38">
        <f t="shared" si="67"/>
        <v>7.17</v>
      </c>
    </row>
    <row r="2176" ht="27" spans="1:8">
      <c r="A2176" s="36" t="s">
        <v>19130</v>
      </c>
      <c r="B2176" s="37" t="s">
        <v>19131</v>
      </c>
      <c r="C2176" s="36" t="s">
        <v>1417</v>
      </c>
      <c r="D2176" s="36" t="s">
        <v>19050</v>
      </c>
      <c r="F2176" t="str">
        <f t="shared" si="66"/>
        <v>92801</v>
      </c>
      <c r="H2176" s="38">
        <f t="shared" si="67"/>
        <v>6.77</v>
      </c>
    </row>
    <row r="2177" ht="27" spans="1:8">
      <c r="A2177" s="36" t="s">
        <v>19132</v>
      </c>
      <c r="B2177" s="37" t="s">
        <v>19133</v>
      </c>
      <c r="C2177" s="36" t="s">
        <v>1417</v>
      </c>
      <c r="D2177" s="36" t="s">
        <v>5407</v>
      </c>
      <c r="F2177" t="str">
        <f t="shared" si="66"/>
        <v>92802</v>
      </c>
      <c r="H2177" s="38">
        <f t="shared" si="67"/>
        <v>7.36</v>
      </c>
    </row>
    <row r="2178" ht="27" spans="1:8">
      <c r="A2178" s="36" t="s">
        <v>19134</v>
      </c>
      <c r="B2178" s="37" t="s">
        <v>19135</v>
      </c>
      <c r="C2178" s="36" t="s">
        <v>1417</v>
      </c>
      <c r="D2178" s="36" t="s">
        <v>12921</v>
      </c>
      <c r="F2178" t="str">
        <f t="shared" si="66"/>
        <v>92803</v>
      </c>
      <c r="H2178" s="38">
        <f t="shared" si="67"/>
        <v>6.12</v>
      </c>
    </row>
    <row r="2179" ht="27" spans="1:8">
      <c r="A2179" s="36" t="s">
        <v>19136</v>
      </c>
      <c r="B2179" s="37" t="s">
        <v>19137</v>
      </c>
      <c r="C2179" s="36" t="s">
        <v>1417</v>
      </c>
      <c r="D2179" s="36" t="s">
        <v>14902</v>
      </c>
      <c r="F2179" t="str">
        <f t="shared" si="66"/>
        <v>92804</v>
      </c>
      <c r="H2179" s="38">
        <f t="shared" si="67"/>
        <v>5.76</v>
      </c>
    </row>
    <row r="2180" ht="27" spans="1:8">
      <c r="A2180" s="36" t="s">
        <v>19138</v>
      </c>
      <c r="B2180" s="37" t="s">
        <v>19139</v>
      </c>
      <c r="C2180" s="36" t="s">
        <v>1417</v>
      </c>
      <c r="D2180" s="36" t="s">
        <v>4141</v>
      </c>
      <c r="F2180" t="str">
        <f t="shared" si="66"/>
        <v>92805</v>
      </c>
      <c r="H2180" s="38">
        <f t="shared" si="67"/>
        <v>5.68</v>
      </c>
    </row>
    <row r="2181" ht="27" spans="1:8">
      <c r="A2181" s="36" t="s">
        <v>19140</v>
      </c>
      <c r="B2181" s="37" t="s">
        <v>19141</v>
      </c>
      <c r="C2181" s="36" t="s">
        <v>1417</v>
      </c>
      <c r="D2181" s="36" t="s">
        <v>4133</v>
      </c>
      <c r="F2181" t="str">
        <f t="shared" ref="F2181:F2244" si="68">TRIM(A2181)</f>
        <v>92806</v>
      </c>
      <c r="H2181" s="38">
        <f t="shared" ref="H2181:H2244" si="69">ROUND(D2181*(1+$H$1),2)</f>
        <v>5.43</v>
      </c>
    </row>
    <row r="2182" ht="27" spans="1:8">
      <c r="A2182" s="36" t="s">
        <v>19142</v>
      </c>
      <c r="B2182" s="37" t="s">
        <v>19143</v>
      </c>
      <c r="C2182" s="36" t="s">
        <v>1417</v>
      </c>
      <c r="D2182" s="36" t="s">
        <v>15129</v>
      </c>
      <c r="F2182" t="str">
        <f t="shared" si="68"/>
        <v>92875</v>
      </c>
      <c r="H2182" s="38">
        <f t="shared" si="69"/>
        <v>6.91</v>
      </c>
    </row>
    <row r="2183" ht="27" spans="1:8">
      <c r="A2183" s="36" t="s">
        <v>19144</v>
      </c>
      <c r="B2183" s="37" t="s">
        <v>19145</v>
      </c>
      <c r="C2183" s="36" t="s">
        <v>1417</v>
      </c>
      <c r="D2183" s="36" t="s">
        <v>19146</v>
      </c>
      <c r="F2183" t="str">
        <f t="shared" si="68"/>
        <v>92876</v>
      </c>
      <c r="H2183" s="38">
        <f t="shared" si="69"/>
        <v>6.54</v>
      </c>
    </row>
    <row r="2184" ht="27" spans="1:8">
      <c r="A2184" s="36" t="s">
        <v>19147</v>
      </c>
      <c r="B2184" s="37" t="s">
        <v>19148</v>
      </c>
      <c r="C2184" s="36" t="s">
        <v>1417</v>
      </c>
      <c r="D2184" s="36" t="s">
        <v>4383</v>
      </c>
      <c r="F2184" t="str">
        <f t="shared" si="68"/>
        <v>92877</v>
      </c>
      <c r="H2184" s="38">
        <f t="shared" si="69"/>
        <v>5.9</v>
      </c>
    </row>
    <row r="2185" ht="27" spans="1:8">
      <c r="A2185" s="36" t="s">
        <v>19149</v>
      </c>
      <c r="B2185" s="37" t="s">
        <v>19150</v>
      </c>
      <c r="C2185" s="36" t="s">
        <v>1417</v>
      </c>
      <c r="D2185" s="36" t="s">
        <v>6217</v>
      </c>
      <c r="F2185" t="str">
        <f t="shared" si="68"/>
        <v>92878</v>
      </c>
      <c r="H2185" s="38">
        <f t="shared" si="69"/>
        <v>5.81</v>
      </c>
    </row>
    <row r="2186" ht="27" spans="1:8">
      <c r="A2186" s="36" t="s">
        <v>19151</v>
      </c>
      <c r="B2186" s="37" t="s">
        <v>19152</v>
      </c>
      <c r="C2186" s="36" t="s">
        <v>1417</v>
      </c>
      <c r="D2186" s="36" t="s">
        <v>6065</v>
      </c>
      <c r="F2186" t="str">
        <f t="shared" si="68"/>
        <v>92879</v>
      </c>
      <c r="H2186" s="38">
        <f t="shared" si="69"/>
        <v>5.71</v>
      </c>
    </row>
    <row r="2187" ht="27" spans="1:8">
      <c r="A2187" s="36" t="s">
        <v>19153</v>
      </c>
      <c r="B2187" s="37" t="s">
        <v>19154</v>
      </c>
      <c r="C2187" s="36" t="s">
        <v>1417</v>
      </c>
      <c r="D2187" s="36" t="s">
        <v>16278</v>
      </c>
      <c r="F2187" t="str">
        <f t="shared" si="68"/>
        <v>92880</v>
      </c>
      <c r="H2187" s="38">
        <f t="shared" si="69"/>
        <v>5.82</v>
      </c>
    </row>
    <row r="2188" ht="27" spans="1:8">
      <c r="A2188" s="36" t="s">
        <v>19155</v>
      </c>
      <c r="B2188" s="37" t="s">
        <v>19156</v>
      </c>
      <c r="C2188" s="36" t="s">
        <v>1417</v>
      </c>
      <c r="D2188" s="36" t="s">
        <v>6217</v>
      </c>
      <c r="F2188" t="str">
        <f t="shared" si="68"/>
        <v>92881</v>
      </c>
      <c r="H2188" s="38">
        <f t="shared" si="69"/>
        <v>5.81</v>
      </c>
    </row>
    <row r="2189" ht="27" spans="1:8">
      <c r="A2189" s="36" t="s">
        <v>19157</v>
      </c>
      <c r="B2189" s="37" t="s">
        <v>19158</v>
      </c>
      <c r="C2189" s="36" t="s">
        <v>1417</v>
      </c>
      <c r="D2189" s="36" t="s">
        <v>19159</v>
      </c>
      <c r="F2189" t="str">
        <f t="shared" si="68"/>
        <v>92882</v>
      </c>
      <c r="H2189" s="38">
        <f t="shared" si="69"/>
        <v>9.91</v>
      </c>
    </row>
    <row r="2190" ht="27" spans="1:8">
      <c r="A2190" s="36" t="s">
        <v>19160</v>
      </c>
      <c r="B2190" s="37" t="s">
        <v>19161</v>
      </c>
      <c r="C2190" s="36" t="s">
        <v>1417</v>
      </c>
      <c r="D2190" s="36" t="s">
        <v>5641</v>
      </c>
      <c r="F2190" t="str">
        <f t="shared" si="68"/>
        <v>92883</v>
      </c>
      <c r="H2190" s="38">
        <f t="shared" si="69"/>
        <v>8.87</v>
      </c>
    </row>
    <row r="2191" ht="27" spans="1:8">
      <c r="A2191" s="36" t="s">
        <v>19162</v>
      </c>
      <c r="B2191" s="37" t="s">
        <v>19163</v>
      </c>
      <c r="C2191" s="36" t="s">
        <v>1417</v>
      </c>
      <c r="D2191" s="36" t="s">
        <v>6717</v>
      </c>
      <c r="F2191" t="str">
        <f t="shared" si="68"/>
        <v>92884</v>
      </c>
      <c r="H2191" s="38">
        <f t="shared" si="69"/>
        <v>7.71</v>
      </c>
    </row>
    <row r="2192" ht="27" spans="1:8">
      <c r="A2192" s="36" t="s">
        <v>19164</v>
      </c>
      <c r="B2192" s="37" t="s">
        <v>19165</v>
      </c>
      <c r="C2192" s="36" t="s">
        <v>1417</v>
      </c>
      <c r="D2192" s="36" t="s">
        <v>19047</v>
      </c>
      <c r="F2192" t="str">
        <f t="shared" si="68"/>
        <v>92885</v>
      </c>
      <c r="H2192" s="38">
        <f t="shared" si="69"/>
        <v>7.22</v>
      </c>
    </row>
    <row r="2193" ht="27" spans="1:8">
      <c r="A2193" s="36" t="s">
        <v>19166</v>
      </c>
      <c r="B2193" s="37" t="s">
        <v>19167</v>
      </c>
      <c r="C2193" s="36" t="s">
        <v>1417</v>
      </c>
      <c r="D2193" s="36" t="s">
        <v>19050</v>
      </c>
      <c r="F2193" t="str">
        <f t="shared" si="68"/>
        <v>92886</v>
      </c>
      <c r="H2193" s="38">
        <f t="shared" si="69"/>
        <v>6.77</v>
      </c>
    </row>
    <row r="2194" ht="27" spans="1:8">
      <c r="A2194" s="36" t="s">
        <v>19168</v>
      </c>
      <c r="B2194" s="37" t="s">
        <v>19169</v>
      </c>
      <c r="C2194" s="36" t="s">
        <v>1417</v>
      </c>
      <c r="D2194" s="36" t="s">
        <v>6761</v>
      </c>
      <c r="F2194" t="str">
        <f t="shared" si="68"/>
        <v>92887</v>
      </c>
      <c r="H2194" s="38">
        <f t="shared" si="69"/>
        <v>6.63</v>
      </c>
    </row>
    <row r="2195" ht="27" spans="1:8">
      <c r="A2195" s="36" t="s">
        <v>19170</v>
      </c>
      <c r="B2195" s="37" t="s">
        <v>19171</v>
      </c>
      <c r="C2195" s="36" t="s">
        <v>1417</v>
      </c>
      <c r="D2195" s="36" t="s">
        <v>19172</v>
      </c>
      <c r="F2195" t="str">
        <f t="shared" si="68"/>
        <v>92888</v>
      </c>
      <c r="H2195" s="38">
        <f t="shared" si="69"/>
        <v>6.41</v>
      </c>
    </row>
    <row r="2196" ht="40.5" spans="1:8">
      <c r="A2196" s="36" t="s">
        <v>19173</v>
      </c>
      <c r="B2196" s="37" t="s">
        <v>19174</v>
      </c>
      <c r="C2196" s="36" t="s">
        <v>1417</v>
      </c>
      <c r="D2196" s="36" t="s">
        <v>19175</v>
      </c>
      <c r="F2196" t="str">
        <f t="shared" si="68"/>
        <v>92915</v>
      </c>
      <c r="H2196" s="38">
        <f t="shared" si="69"/>
        <v>12.85</v>
      </c>
    </row>
    <row r="2197" ht="40.5" spans="1:8">
      <c r="A2197" s="36" t="s">
        <v>19176</v>
      </c>
      <c r="B2197" s="37" t="s">
        <v>19177</v>
      </c>
      <c r="C2197" s="36" t="s">
        <v>1417</v>
      </c>
      <c r="D2197" s="36" t="s">
        <v>19178</v>
      </c>
      <c r="F2197" t="str">
        <f t="shared" si="68"/>
        <v>92916</v>
      </c>
      <c r="H2197" s="38">
        <f t="shared" si="69"/>
        <v>11.08</v>
      </c>
    </row>
    <row r="2198" ht="40.5" spans="1:8">
      <c r="A2198" s="36" t="s">
        <v>19179</v>
      </c>
      <c r="B2198" s="37" t="s">
        <v>19180</v>
      </c>
      <c r="C2198" s="36" t="s">
        <v>1417</v>
      </c>
      <c r="D2198" s="36" t="s">
        <v>4432</v>
      </c>
      <c r="F2198" t="str">
        <f t="shared" si="68"/>
        <v>92917</v>
      </c>
      <c r="H2198" s="38">
        <f t="shared" si="69"/>
        <v>10.63</v>
      </c>
    </row>
    <row r="2199" ht="40.5" spans="1:8">
      <c r="A2199" s="36" t="s">
        <v>19181</v>
      </c>
      <c r="B2199" s="37" t="s">
        <v>19182</v>
      </c>
      <c r="C2199" s="36" t="s">
        <v>1417</v>
      </c>
      <c r="D2199" s="36" t="s">
        <v>5516</v>
      </c>
      <c r="F2199" t="str">
        <f t="shared" si="68"/>
        <v>92919</v>
      </c>
      <c r="H2199" s="38">
        <f t="shared" si="69"/>
        <v>8.62</v>
      </c>
    </row>
    <row r="2200" ht="40.5" spans="1:8">
      <c r="A2200" s="36" t="s">
        <v>19183</v>
      </c>
      <c r="B2200" s="37" t="s">
        <v>19184</v>
      </c>
      <c r="C2200" s="36" t="s">
        <v>1417</v>
      </c>
      <c r="D2200" s="36" t="s">
        <v>15016</v>
      </c>
      <c r="F2200" t="str">
        <f t="shared" si="68"/>
        <v>92921</v>
      </c>
      <c r="H2200" s="38">
        <f t="shared" si="69"/>
        <v>7.64</v>
      </c>
    </row>
    <row r="2201" ht="40.5" spans="1:8">
      <c r="A2201" s="36" t="s">
        <v>19185</v>
      </c>
      <c r="B2201" s="37" t="s">
        <v>19186</v>
      </c>
      <c r="C2201" s="36" t="s">
        <v>1417</v>
      </c>
      <c r="D2201" s="36" t="s">
        <v>7302</v>
      </c>
      <c r="F2201" t="str">
        <f t="shared" si="68"/>
        <v>92922</v>
      </c>
      <c r="H2201" s="38">
        <f t="shared" si="69"/>
        <v>7.05</v>
      </c>
    </row>
    <row r="2202" ht="40.5" spans="1:8">
      <c r="A2202" s="36" t="s">
        <v>19187</v>
      </c>
      <c r="B2202" s="37" t="s">
        <v>19188</v>
      </c>
      <c r="C2202" s="36" t="s">
        <v>1417</v>
      </c>
      <c r="D2202" s="36" t="s">
        <v>8956</v>
      </c>
      <c r="F2202" t="str">
        <f t="shared" si="68"/>
        <v>92923</v>
      </c>
      <c r="H2202" s="38">
        <f t="shared" si="69"/>
        <v>6.43</v>
      </c>
    </row>
    <row r="2203" ht="40.5" spans="1:8">
      <c r="A2203" s="36" t="s">
        <v>19189</v>
      </c>
      <c r="B2203" s="37" t="s">
        <v>19190</v>
      </c>
      <c r="C2203" s="36" t="s">
        <v>1417</v>
      </c>
      <c r="D2203" s="36" t="s">
        <v>9788</v>
      </c>
      <c r="F2203" t="str">
        <f t="shared" si="68"/>
        <v>92924</v>
      </c>
      <c r="H2203" s="38">
        <f t="shared" si="69"/>
        <v>6.97</v>
      </c>
    </row>
    <row r="2204" ht="40.5" spans="1:8">
      <c r="A2204" s="36" t="s">
        <v>19191</v>
      </c>
      <c r="B2204" s="37" t="s">
        <v>19192</v>
      </c>
      <c r="C2204" s="36" t="s">
        <v>1417</v>
      </c>
      <c r="D2204" s="36" t="s">
        <v>4105</v>
      </c>
      <c r="F2204" t="str">
        <f t="shared" si="68"/>
        <v>95445</v>
      </c>
      <c r="H2204" s="38">
        <f t="shared" si="69"/>
        <v>5.96</v>
      </c>
    </row>
    <row r="2205" ht="40.5" spans="1:8">
      <c r="A2205" s="36" t="s">
        <v>19193</v>
      </c>
      <c r="B2205" s="37" t="s">
        <v>19194</v>
      </c>
      <c r="C2205" s="36" t="s">
        <v>1417</v>
      </c>
      <c r="D2205" s="36" t="s">
        <v>8344</v>
      </c>
      <c r="F2205" t="str">
        <f t="shared" si="68"/>
        <v>95446</v>
      </c>
      <c r="H2205" s="38">
        <f t="shared" si="69"/>
        <v>6.06</v>
      </c>
    </row>
    <row r="2206" ht="40.5" spans="1:8">
      <c r="A2206" s="36" t="s">
        <v>19195</v>
      </c>
      <c r="B2206" s="37" t="s">
        <v>19196</v>
      </c>
      <c r="C2206" s="36" t="s">
        <v>1417</v>
      </c>
      <c r="D2206" s="36" t="s">
        <v>9696</v>
      </c>
      <c r="F2206" t="str">
        <f t="shared" si="68"/>
        <v>95576</v>
      </c>
      <c r="H2206" s="38">
        <f t="shared" si="69"/>
        <v>10.06</v>
      </c>
    </row>
    <row r="2207" ht="27" spans="1:8">
      <c r="A2207" s="36" t="s">
        <v>19197</v>
      </c>
      <c r="B2207" s="37" t="s">
        <v>19198</v>
      </c>
      <c r="C2207" s="36" t="s">
        <v>1417</v>
      </c>
      <c r="D2207" s="36" t="s">
        <v>11724</v>
      </c>
      <c r="F2207" t="str">
        <f t="shared" si="68"/>
        <v>95577</v>
      </c>
      <c r="H2207" s="38">
        <f t="shared" si="69"/>
        <v>8.31</v>
      </c>
    </row>
    <row r="2208" ht="40.5" spans="1:8">
      <c r="A2208" s="36" t="s">
        <v>19199</v>
      </c>
      <c r="B2208" s="37" t="s">
        <v>19200</v>
      </c>
      <c r="C2208" s="36" t="s">
        <v>1417</v>
      </c>
      <c r="D2208" s="36" t="s">
        <v>5241</v>
      </c>
      <c r="F2208" t="str">
        <f t="shared" si="68"/>
        <v>95578</v>
      </c>
      <c r="H2208" s="38">
        <f t="shared" si="69"/>
        <v>7.54</v>
      </c>
    </row>
    <row r="2209" ht="27" spans="1:8">
      <c r="A2209" s="36" t="s">
        <v>19201</v>
      </c>
      <c r="B2209" s="37" t="s">
        <v>19202</v>
      </c>
      <c r="C2209" s="36" t="s">
        <v>1417</v>
      </c>
      <c r="D2209" s="36" t="s">
        <v>4758</v>
      </c>
      <c r="F2209" t="str">
        <f t="shared" si="68"/>
        <v>95579</v>
      </c>
      <c r="H2209" s="38">
        <f t="shared" si="69"/>
        <v>7.11</v>
      </c>
    </row>
    <row r="2210" ht="27" spans="1:8">
      <c r="A2210" s="36" t="s">
        <v>19203</v>
      </c>
      <c r="B2210" s="37" t="s">
        <v>19204</v>
      </c>
      <c r="C2210" s="36" t="s">
        <v>1417</v>
      </c>
      <c r="D2210" s="36" t="s">
        <v>6761</v>
      </c>
      <c r="F2210" t="str">
        <f t="shared" si="68"/>
        <v>95580</v>
      </c>
      <c r="H2210" s="38">
        <f t="shared" si="69"/>
        <v>6.63</v>
      </c>
    </row>
    <row r="2211" ht="27" spans="1:8">
      <c r="A2211" s="36" t="s">
        <v>19205</v>
      </c>
      <c r="B2211" s="37" t="s">
        <v>19206</v>
      </c>
      <c r="C2211" s="36" t="s">
        <v>1417</v>
      </c>
      <c r="D2211" s="36" t="s">
        <v>19207</v>
      </c>
      <c r="F2211" t="str">
        <f t="shared" si="68"/>
        <v>95581</v>
      </c>
      <c r="H2211" s="38">
        <f t="shared" si="69"/>
        <v>7.27</v>
      </c>
    </row>
    <row r="2212" ht="27" spans="1:8">
      <c r="A2212" s="36" t="s">
        <v>19208</v>
      </c>
      <c r="B2212" s="37" t="s">
        <v>19209</v>
      </c>
      <c r="C2212" s="36" t="s">
        <v>1417</v>
      </c>
      <c r="D2212" s="36" t="s">
        <v>12743</v>
      </c>
      <c r="F2212" t="str">
        <f t="shared" si="68"/>
        <v>95583</v>
      </c>
      <c r="H2212" s="38">
        <f t="shared" si="69"/>
        <v>13.46</v>
      </c>
    </row>
    <row r="2213" ht="27" spans="1:8">
      <c r="A2213" s="36" t="s">
        <v>19210</v>
      </c>
      <c r="B2213" s="37" t="s">
        <v>19211</v>
      </c>
      <c r="C2213" s="36" t="s">
        <v>1417</v>
      </c>
      <c r="D2213" s="36" t="s">
        <v>19212</v>
      </c>
      <c r="F2213" t="str">
        <f t="shared" si="68"/>
        <v>95584</v>
      </c>
      <c r="H2213" s="38">
        <f t="shared" si="69"/>
        <v>10.83</v>
      </c>
    </row>
    <row r="2214" ht="40.5" spans="1:8">
      <c r="A2214" s="36" t="s">
        <v>19213</v>
      </c>
      <c r="B2214" s="37" t="s">
        <v>19214</v>
      </c>
      <c r="C2214" s="36" t="s">
        <v>1417</v>
      </c>
      <c r="D2214" s="36" t="s">
        <v>4766</v>
      </c>
      <c r="F2214" t="str">
        <f t="shared" si="68"/>
        <v>95585</v>
      </c>
      <c r="H2214" s="38">
        <f t="shared" si="69"/>
        <v>10.53</v>
      </c>
    </row>
    <row r="2215" ht="40.5" spans="1:8">
      <c r="A2215" s="36" t="s">
        <v>19215</v>
      </c>
      <c r="B2215" s="37" t="s">
        <v>19216</v>
      </c>
      <c r="C2215" s="36" t="s">
        <v>1417</v>
      </c>
      <c r="D2215" s="36" t="s">
        <v>6650</v>
      </c>
      <c r="F2215" t="str">
        <f t="shared" si="68"/>
        <v>95586</v>
      </c>
      <c r="H2215" s="38">
        <f t="shared" si="69"/>
        <v>8.67</v>
      </c>
    </row>
    <row r="2216" ht="40.5" spans="1:8">
      <c r="A2216" s="36" t="s">
        <v>19217</v>
      </c>
      <c r="B2216" s="37" t="s">
        <v>19218</v>
      </c>
      <c r="C2216" s="36" t="s">
        <v>1417</v>
      </c>
      <c r="D2216" s="36" t="s">
        <v>7039</v>
      </c>
      <c r="F2216" t="str">
        <f t="shared" si="68"/>
        <v>95587</v>
      </c>
      <c r="H2216" s="38">
        <f t="shared" si="69"/>
        <v>7.84</v>
      </c>
    </row>
    <row r="2217" ht="40.5" spans="1:8">
      <c r="A2217" s="36" t="s">
        <v>19219</v>
      </c>
      <c r="B2217" s="37" t="s">
        <v>19220</v>
      </c>
      <c r="C2217" s="36" t="s">
        <v>1417</v>
      </c>
      <c r="D2217" s="36" t="s">
        <v>19087</v>
      </c>
      <c r="F2217" t="str">
        <f t="shared" si="68"/>
        <v>95588</v>
      </c>
      <c r="H2217" s="38">
        <f t="shared" si="69"/>
        <v>7.34</v>
      </c>
    </row>
    <row r="2218" ht="40.5" spans="1:8">
      <c r="A2218" s="36" t="s">
        <v>19221</v>
      </c>
      <c r="B2218" s="37" t="s">
        <v>19222</v>
      </c>
      <c r="C2218" s="36" t="s">
        <v>1417</v>
      </c>
      <c r="D2218" s="36" t="s">
        <v>6871</v>
      </c>
      <c r="F2218" t="str">
        <f t="shared" si="68"/>
        <v>95589</v>
      </c>
      <c r="H2218" s="38">
        <f t="shared" si="69"/>
        <v>6.83</v>
      </c>
    </row>
    <row r="2219" ht="40.5" spans="1:8">
      <c r="A2219" s="36" t="s">
        <v>19223</v>
      </c>
      <c r="B2219" s="37" t="s">
        <v>19224</v>
      </c>
      <c r="C2219" s="36" t="s">
        <v>1417</v>
      </c>
      <c r="D2219" s="36" t="s">
        <v>7104</v>
      </c>
      <c r="F2219" t="str">
        <f t="shared" si="68"/>
        <v>95590</v>
      </c>
      <c r="H2219" s="38">
        <f t="shared" si="69"/>
        <v>7.44</v>
      </c>
    </row>
    <row r="2220" ht="40.5" spans="1:8">
      <c r="A2220" s="36" t="s">
        <v>19225</v>
      </c>
      <c r="B2220" s="37" t="s">
        <v>19226</v>
      </c>
      <c r="C2220" s="36" t="s">
        <v>1417</v>
      </c>
      <c r="D2220" s="36" t="s">
        <v>5313</v>
      </c>
      <c r="F2220" t="str">
        <f t="shared" si="68"/>
        <v>95592</v>
      </c>
      <c r="H2220" s="38">
        <f t="shared" si="69"/>
        <v>16.61</v>
      </c>
    </row>
    <row r="2221" ht="40.5" spans="1:8">
      <c r="A2221" s="36" t="s">
        <v>19227</v>
      </c>
      <c r="B2221" s="37" t="s">
        <v>19228</v>
      </c>
      <c r="C2221" s="36" t="s">
        <v>1417</v>
      </c>
      <c r="D2221" s="36" t="s">
        <v>4917</v>
      </c>
      <c r="F2221" t="str">
        <f t="shared" si="68"/>
        <v>95593</v>
      </c>
      <c r="H2221" s="38">
        <f t="shared" si="69"/>
        <v>12.72</v>
      </c>
    </row>
    <row r="2222" ht="40.5" spans="1:8">
      <c r="A2222" s="36" t="s">
        <v>19229</v>
      </c>
      <c r="B2222" s="37" t="s">
        <v>19230</v>
      </c>
      <c r="C2222" s="36" t="s">
        <v>1417</v>
      </c>
      <c r="D2222" s="36" t="s">
        <v>19231</v>
      </c>
      <c r="F2222" t="str">
        <f t="shared" si="68"/>
        <v>95943</v>
      </c>
      <c r="H2222" s="38">
        <f t="shared" si="69"/>
        <v>17.45</v>
      </c>
    </row>
    <row r="2223" ht="40.5" spans="1:8">
      <c r="A2223" s="36" t="s">
        <v>19232</v>
      </c>
      <c r="B2223" s="37" t="s">
        <v>19233</v>
      </c>
      <c r="C2223" s="36" t="s">
        <v>1417</v>
      </c>
      <c r="D2223" s="36" t="s">
        <v>11517</v>
      </c>
      <c r="F2223" t="str">
        <f t="shared" si="68"/>
        <v>95944</v>
      </c>
      <c r="H2223" s="38">
        <f t="shared" si="69"/>
        <v>15.17</v>
      </c>
    </row>
    <row r="2224" ht="40.5" spans="1:8">
      <c r="A2224" s="36" t="s">
        <v>19234</v>
      </c>
      <c r="B2224" s="37" t="s">
        <v>19235</v>
      </c>
      <c r="C2224" s="36" t="s">
        <v>1417</v>
      </c>
      <c r="D2224" s="36" t="s">
        <v>4354</v>
      </c>
      <c r="F2224" t="str">
        <f t="shared" si="68"/>
        <v>95945</v>
      </c>
      <c r="H2224" s="38">
        <f t="shared" si="69"/>
        <v>12.46</v>
      </c>
    </row>
    <row r="2225" ht="40.5" spans="1:8">
      <c r="A2225" s="36" t="s">
        <v>19236</v>
      </c>
      <c r="B2225" s="37" t="s">
        <v>19237</v>
      </c>
      <c r="C2225" s="36" t="s">
        <v>1417</v>
      </c>
      <c r="D2225" s="36" t="s">
        <v>6751</v>
      </c>
      <c r="F2225" t="str">
        <f t="shared" si="68"/>
        <v>95946</v>
      </c>
      <c r="H2225" s="38">
        <f t="shared" si="69"/>
        <v>9.02</v>
      </c>
    </row>
    <row r="2226" ht="40.5" spans="1:8">
      <c r="A2226" s="36" t="s">
        <v>19238</v>
      </c>
      <c r="B2226" s="37" t="s">
        <v>19239</v>
      </c>
      <c r="C2226" s="36" t="s">
        <v>1417</v>
      </c>
      <c r="D2226" s="36" t="s">
        <v>14462</v>
      </c>
      <c r="F2226" t="str">
        <f t="shared" si="68"/>
        <v>95947</v>
      </c>
      <c r="H2226" s="38">
        <f t="shared" si="69"/>
        <v>7.26</v>
      </c>
    </row>
    <row r="2227" ht="40.5" spans="1:8">
      <c r="A2227" s="36" t="s">
        <v>19240</v>
      </c>
      <c r="B2227" s="37" t="s">
        <v>19241</v>
      </c>
      <c r="C2227" s="36" t="s">
        <v>1417</v>
      </c>
      <c r="D2227" s="36" t="s">
        <v>6795</v>
      </c>
      <c r="F2227" t="str">
        <f t="shared" si="68"/>
        <v>95948</v>
      </c>
      <c r="H2227" s="38">
        <f t="shared" si="69"/>
        <v>6.21</v>
      </c>
    </row>
    <row r="2228" ht="40.5" spans="1:8">
      <c r="A2228" s="36" t="s">
        <v>19242</v>
      </c>
      <c r="B2228" s="37" t="s">
        <v>19243</v>
      </c>
      <c r="C2228" s="36" t="s">
        <v>1417</v>
      </c>
      <c r="D2228" s="36" t="s">
        <v>19244</v>
      </c>
      <c r="F2228" t="str">
        <f t="shared" si="68"/>
        <v>96544</v>
      </c>
      <c r="H2228" s="38">
        <f t="shared" si="69"/>
        <v>12.06</v>
      </c>
    </row>
    <row r="2229" ht="27" spans="1:8">
      <c r="A2229" s="36" t="s">
        <v>19245</v>
      </c>
      <c r="B2229" s="37" t="s">
        <v>19246</v>
      </c>
      <c r="C2229" s="36" t="s">
        <v>1417</v>
      </c>
      <c r="D2229" s="36" t="s">
        <v>19247</v>
      </c>
      <c r="F2229" t="str">
        <f t="shared" si="68"/>
        <v>96545</v>
      </c>
      <c r="H2229" s="38">
        <f t="shared" si="69"/>
        <v>11.39</v>
      </c>
    </row>
    <row r="2230" ht="40.5" spans="1:8">
      <c r="A2230" s="36" t="s">
        <v>19248</v>
      </c>
      <c r="B2230" s="37" t="s">
        <v>19249</v>
      </c>
      <c r="C2230" s="36" t="s">
        <v>1417</v>
      </c>
      <c r="D2230" s="36" t="s">
        <v>5636</v>
      </c>
      <c r="F2230" t="str">
        <f t="shared" si="68"/>
        <v>96546</v>
      </c>
      <c r="H2230" s="38">
        <f t="shared" si="69"/>
        <v>9.27</v>
      </c>
    </row>
    <row r="2231" ht="40.5" spans="1:8">
      <c r="A2231" s="36" t="s">
        <v>19250</v>
      </c>
      <c r="B2231" s="37" t="s">
        <v>19251</v>
      </c>
      <c r="C2231" s="36" t="s">
        <v>1417</v>
      </c>
      <c r="D2231" s="36" t="s">
        <v>8775</v>
      </c>
      <c r="F2231" t="str">
        <f t="shared" si="68"/>
        <v>96547</v>
      </c>
      <c r="H2231" s="38">
        <f t="shared" si="69"/>
        <v>8.2</v>
      </c>
    </row>
    <row r="2232" ht="40.5" spans="1:8">
      <c r="A2232" s="36" t="s">
        <v>19252</v>
      </c>
      <c r="B2232" s="37" t="s">
        <v>19253</v>
      </c>
      <c r="C2232" s="36" t="s">
        <v>1417</v>
      </c>
      <c r="D2232" s="36" t="s">
        <v>5241</v>
      </c>
      <c r="F2232" t="str">
        <f t="shared" si="68"/>
        <v>96548</v>
      </c>
      <c r="H2232" s="38">
        <f t="shared" si="69"/>
        <v>7.54</v>
      </c>
    </row>
    <row r="2233" ht="40.5" spans="1:8">
      <c r="A2233" s="36" t="s">
        <v>19254</v>
      </c>
      <c r="B2233" s="37" t="s">
        <v>19255</v>
      </c>
      <c r="C2233" s="36" t="s">
        <v>1417</v>
      </c>
      <c r="D2233" s="36" t="s">
        <v>4465</v>
      </c>
      <c r="F2233" t="str">
        <f t="shared" si="68"/>
        <v>96549</v>
      </c>
      <c r="H2233" s="38">
        <f t="shared" si="69"/>
        <v>6.87</v>
      </c>
    </row>
    <row r="2234" ht="40.5" spans="1:8">
      <c r="A2234" s="36" t="s">
        <v>19256</v>
      </c>
      <c r="B2234" s="37" t="s">
        <v>19257</v>
      </c>
      <c r="C2234" s="36" t="s">
        <v>1417</v>
      </c>
      <c r="D2234" s="36" t="s">
        <v>19258</v>
      </c>
      <c r="F2234" t="str">
        <f t="shared" si="68"/>
        <v>96550</v>
      </c>
      <c r="H2234" s="38">
        <f t="shared" si="69"/>
        <v>7.39</v>
      </c>
    </row>
    <row r="2235" spans="1:8">
      <c r="A2235" s="36" t="s">
        <v>19259</v>
      </c>
      <c r="B2235" s="37" t="s">
        <v>19260</v>
      </c>
      <c r="C2235" s="36" t="s">
        <v>127</v>
      </c>
      <c r="D2235" s="36" t="s">
        <v>10152</v>
      </c>
      <c r="F2235" t="str">
        <f t="shared" si="68"/>
        <v>40780</v>
      </c>
      <c r="H2235" s="38">
        <f t="shared" si="69"/>
        <v>11.01</v>
      </c>
    </row>
    <row r="2236" ht="27" spans="1:8">
      <c r="A2236" s="36" t="s">
        <v>19261</v>
      </c>
      <c r="B2236" s="37" t="s">
        <v>19262</v>
      </c>
      <c r="C2236" s="36" t="s">
        <v>146</v>
      </c>
      <c r="D2236" s="36" t="s">
        <v>19263</v>
      </c>
      <c r="F2236" t="str">
        <f t="shared" si="68"/>
        <v>74157/4</v>
      </c>
      <c r="H2236" s="38">
        <f t="shared" si="69"/>
        <v>117.21</v>
      </c>
    </row>
    <row r="2237" ht="27" spans="1:8">
      <c r="A2237" s="36" t="s">
        <v>19264</v>
      </c>
      <c r="B2237" s="37" t="s">
        <v>19265</v>
      </c>
      <c r="C2237" s="36" t="s">
        <v>146</v>
      </c>
      <c r="D2237" s="36" t="s">
        <v>19266</v>
      </c>
      <c r="F2237" t="str">
        <f t="shared" si="68"/>
        <v>89993</v>
      </c>
      <c r="H2237" s="38">
        <f t="shared" si="69"/>
        <v>713.4</v>
      </c>
    </row>
    <row r="2238" ht="27" spans="1:8">
      <c r="A2238" s="36" t="s">
        <v>19267</v>
      </c>
      <c r="B2238" s="37" t="s">
        <v>19268</v>
      </c>
      <c r="C2238" s="36" t="s">
        <v>146</v>
      </c>
      <c r="D2238" s="36" t="s">
        <v>19269</v>
      </c>
      <c r="F2238" t="str">
        <f t="shared" si="68"/>
        <v>89994</v>
      </c>
      <c r="H2238" s="38">
        <f t="shared" si="69"/>
        <v>591.67</v>
      </c>
    </row>
    <row r="2239" ht="27" spans="1:8">
      <c r="A2239" s="36" t="s">
        <v>19270</v>
      </c>
      <c r="B2239" s="37" t="s">
        <v>19271</v>
      </c>
      <c r="C2239" s="36" t="s">
        <v>146</v>
      </c>
      <c r="D2239" s="36" t="s">
        <v>19272</v>
      </c>
      <c r="F2239" t="str">
        <f t="shared" si="68"/>
        <v>89995</v>
      </c>
      <c r="H2239" s="38">
        <f t="shared" si="69"/>
        <v>682.27</v>
      </c>
    </row>
    <row r="2240" ht="40.5" spans="1:8">
      <c r="A2240" s="36" t="s">
        <v>19273</v>
      </c>
      <c r="B2240" s="37" t="s">
        <v>19274</v>
      </c>
      <c r="C2240" s="36" t="s">
        <v>146</v>
      </c>
      <c r="D2240" s="36" t="s">
        <v>19275</v>
      </c>
      <c r="F2240" t="str">
        <f t="shared" si="68"/>
        <v>90278</v>
      </c>
      <c r="H2240" s="38">
        <f t="shared" si="69"/>
        <v>333.48</v>
      </c>
    </row>
    <row r="2241" ht="40.5" spans="1:8">
      <c r="A2241" s="36" t="s">
        <v>19276</v>
      </c>
      <c r="B2241" s="37" t="s">
        <v>19277</v>
      </c>
      <c r="C2241" s="36" t="s">
        <v>146</v>
      </c>
      <c r="D2241" s="36" t="s">
        <v>19278</v>
      </c>
      <c r="F2241" t="str">
        <f t="shared" si="68"/>
        <v>90279</v>
      </c>
      <c r="H2241" s="38">
        <f t="shared" si="69"/>
        <v>349.73</v>
      </c>
    </row>
    <row r="2242" ht="40.5" spans="1:8">
      <c r="A2242" s="36" t="s">
        <v>19279</v>
      </c>
      <c r="B2242" s="37" t="s">
        <v>19280</v>
      </c>
      <c r="C2242" s="36" t="s">
        <v>146</v>
      </c>
      <c r="D2242" s="36" t="s">
        <v>19281</v>
      </c>
      <c r="F2242" t="str">
        <f t="shared" si="68"/>
        <v>90280</v>
      </c>
      <c r="H2242" s="38">
        <f t="shared" si="69"/>
        <v>385.97</v>
      </c>
    </row>
    <row r="2243" ht="40.5" spans="1:8">
      <c r="A2243" s="36" t="s">
        <v>19282</v>
      </c>
      <c r="B2243" s="37" t="s">
        <v>19283</v>
      </c>
      <c r="C2243" s="36" t="s">
        <v>146</v>
      </c>
      <c r="D2243" s="36" t="s">
        <v>19284</v>
      </c>
      <c r="F2243" t="str">
        <f t="shared" si="68"/>
        <v>90281</v>
      </c>
      <c r="H2243" s="38">
        <f t="shared" si="69"/>
        <v>433.89</v>
      </c>
    </row>
    <row r="2244" ht="40.5" spans="1:8">
      <c r="A2244" s="36" t="s">
        <v>19285</v>
      </c>
      <c r="B2244" s="37" t="s">
        <v>19286</v>
      </c>
      <c r="C2244" s="36" t="s">
        <v>146</v>
      </c>
      <c r="D2244" s="36" t="s">
        <v>19287</v>
      </c>
      <c r="F2244" t="str">
        <f t="shared" si="68"/>
        <v>90282</v>
      </c>
      <c r="H2244" s="38">
        <f t="shared" si="69"/>
        <v>338.97</v>
      </c>
    </row>
    <row r="2245" ht="40.5" spans="1:8">
      <c r="A2245" s="36" t="s">
        <v>19288</v>
      </c>
      <c r="B2245" s="37" t="s">
        <v>19289</v>
      </c>
      <c r="C2245" s="36" t="s">
        <v>146</v>
      </c>
      <c r="D2245" s="36" t="s">
        <v>19290</v>
      </c>
      <c r="F2245" t="str">
        <f t="shared" ref="F2245:F2308" si="70">TRIM(A2245)</f>
        <v>90283</v>
      </c>
      <c r="H2245" s="38">
        <f t="shared" ref="H2245:H2308" si="71">ROUND(D2245*(1+$H$1),2)</f>
        <v>356.57</v>
      </c>
    </row>
    <row r="2246" ht="40.5" spans="1:8">
      <c r="A2246" s="36" t="s">
        <v>19291</v>
      </c>
      <c r="B2246" s="37" t="s">
        <v>19292</v>
      </c>
      <c r="C2246" s="36" t="s">
        <v>146</v>
      </c>
      <c r="D2246" s="36" t="s">
        <v>19293</v>
      </c>
      <c r="F2246" t="str">
        <f t="shared" si="70"/>
        <v>90284</v>
      </c>
      <c r="H2246" s="38">
        <f t="shared" si="71"/>
        <v>394.63</v>
      </c>
    </row>
    <row r="2247" ht="40.5" spans="1:8">
      <c r="A2247" s="36" t="s">
        <v>19294</v>
      </c>
      <c r="B2247" s="37" t="s">
        <v>19295</v>
      </c>
      <c r="C2247" s="36" t="s">
        <v>146</v>
      </c>
      <c r="D2247" s="36" t="s">
        <v>19296</v>
      </c>
      <c r="F2247" t="str">
        <f t="shared" si="70"/>
        <v>90285</v>
      </c>
      <c r="H2247" s="38">
        <f t="shared" si="71"/>
        <v>445.78</v>
      </c>
    </row>
    <row r="2248" ht="67.5" spans="1:8">
      <c r="A2248" s="36" t="s">
        <v>19297</v>
      </c>
      <c r="B2248" s="37" t="s">
        <v>19298</v>
      </c>
      <c r="C2248" s="36" t="s">
        <v>146</v>
      </c>
      <c r="D2248" s="36" t="s">
        <v>19299</v>
      </c>
      <c r="F2248" t="str">
        <f t="shared" si="70"/>
        <v>90853</v>
      </c>
      <c r="H2248" s="38">
        <f t="shared" si="71"/>
        <v>438.42</v>
      </c>
    </row>
    <row r="2249" ht="67.5" spans="1:8">
      <c r="A2249" s="36" t="s">
        <v>19300</v>
      </c>
      <c r="B2249" s="37" t="s">
        <v>19301</v>
      </c>
      <c r="C2249" s="36" t="s">
        <v>146</v>
      </c>
      <c r="D2249" s="36" t="s">
        <v>19302</v>
      </c>
      <c r="F2249" t="str">
        <f t="shared" si="70"/>
        <v>90854</v>
      </c>
      <c r="H2249" s="38">
        <f t="shared" si="71"/>
        <v>424.8</v>
      </c>
    </row>
    <row r="2250" ht="67.5" spans="1:8">
      <c r="A2250" s="36" t="s">
        <v>19303</v>
      </c>
      <c r="B2250" s="37" t="s">
        <v>19304</v>
      </c>
      <c r="C2250" s="36" t="s">
        <v>146</v>
      </c>
      <c r="D2250" s="36" t="s">
        <v>19305</v>
      </c>
      <c r="F2250" t="str">
        <f t="shared" si="70"/>
        <v>90855</v>
      </c>
      <c r="H2250" s="38">
        <f t="shared" si="71"/>
        <v>466.66</v>
      </c>
    </row>
    <row r="2251" ht="67.5" spans="1:8">
      <c r="A2251" s="36" t="s">
        <v>19306</v>
      </c>
      <c r="B2251" s="37" t="s">
        <v>19307</v>
      </c>
      <c r="C2251" s="36" t="s">
        <v>146</v>
      </c>
      <c r="D2251" s="36" t="s">
        <v>19308</v>
      </c>
      <c r="F2251" t="str">
        <f t="shared" si="70"/>
        <v>90856</v>
      </c>
      <c r="H2251" s="38">
        <f t="shared" si="71"/>
        <v>442.57</v>
      </c>
    </row>
    <row r="2252" ht="67.5" spans="1:8">
      <c r="A2252" s="36" t="s">
        <v>19309</v>
      </c>
      <c r="B2252" s="37" t="s">
        <v>19310</v>
      </c>
      <c r="C2252" s="36" t="s">
        <v>146</v>
      </c>
      <c r="D2252" s="36" t="s">
        <v>19311</v>
      </c>
      <c r="F2252" t="str">
        <f t="shared" si="70"/>
        <v>90857</v>
      </c>
      <c r="H2252" s="38">
        <f t="shared" si="71"/>
        <v>427.56</v>
      </c>
    </row>
    <row r="2253" ht="67.5" spans="1:8">
      <c r="A2253" s="36" t="s">
        <v>19312</v>
      </c>
      <c r="B2253" s="37" t="s">
        <v>19313</v>
      </c>
      <c r="C2253" s="36" t="s">
        <v>146</v>
      </c>
      <c r="D2253" s="36" t="s">
        <v>19314</v>
      </c>
      <c r="F2253" t="str">
        <f t="shared" si="70"/>
        <v>90858</v>
      </c>
      <c r="H2253" s="38">
        <f t="shared" si="71"/>
        <v>485.67</v>
      </c>
    </row>
    <row r="2254" ht="67.5" spans="1:8">
      <c r="A2254" s="36" t="s">
        <v>19315</v>
      </c>
      <c r="B2254" s="37" t="s">
        <v>19316</v>
      </c>
      <c r="C2254" s="36" t="s">
        <v>146</v>
      </c>
      <c r="D2254" s="36" t="s">
        <v>19317</v>
      </c>
      <c r="F2254" t="str">
        <f t="shared" si="70"/>
        <v>90859</v>
      </c>
      <c r="H2254" s="38">
        <f t="shared" si="71"/>
        <v>416.77</v>
      </c>
    </row>
    <row r="2255" ht="67.5" spans="1:8">
      <c r="A2255" s="36" t="s">
        <v>19318</v>
      </c>
      <c r="B2255" s="37" t="s">
        <v>19319</v>
      </c>
      <c r="C2255" s="36" t="s">
        <v>146</v>
      </c>
      <c r="D2255" s="36" t="s">
        <v>19320</v>
      </c>
      <c r="F2255" t="str">
        <f t="shared" si="70"/>
        <v>90860</v>
      </c>
      <c r="H2255" s="38">
        <f t="shared" si="71"/>
        <v>422.49</v>
      </c>
    </row>
    <row r="2256" ht="67.5" spans="1:8">
      <c r="A2256" s="36" t="s">
        <v>19321</v>
      </c>
      <c r="B2256" s="37" t="s">
        <v>19322</v>
      </c>
      <c r="C2256" s="36" t="s">
        <v>146</v>
      </c>
      <c r="D2256" s="36" t="s">
        <v>19323</v>
      </c>
      <c r="F2256" t="str">
        <f t="shared" si="70"/>
        <v>90861</v>
      </c>
      <c r="H2256" s="38">
        <f t="shared" si="71"/>
        <v>431.66</v>
      </c>
    </row>
    <row r="2257" ht="54" spans="1:8">
      <c r="A2257" s="36" t="s">
        <v>19324</v>
      </c>
      <c r="B2257" s="37" t="s">
        <v>19325</v>
      </c>
      <c r="C2257" s="36" t="s">
        <v>146</v>
      </c>
      <c r="D2257" s="36" t="s">
        <v>19326</v>
      </c>
      <c r="F2257" t="str">
        <f t="shared" si="70"/>
        <v>90862</v>
      </c>
      <c r="H2257" s="38">
        <f t="shared" si="71"/>
        <v>391.12</v>
      </c>
    </row>
    <row r="2258" ht="54" spans="1:8">
      <c r="A2258" s="36" t="s">
        <v>19327</v>
      </c>
      <c r="B2258" s="37" t="s">
        <v>19328</v>
      </c>
      <c r="C2258" s="36" t="s">
        <v>146</v>
      </c>
      <c r="D2258" s="36" t="s">
        <v>19329</v>
      </c>
      <c r="F2258" t="str">
        <f t="shared" si="70"/>
        <v>92718</v>
      </c>
      <c r="H2258" s="38">
        <f t="shared" si="71"/>
        <v>527.41</v>
      </c>
    </row>
    <row r="2259" ht="54" spans="1:8">
      <c r="A2259" s="36" t="s">
        <v>19330</v>
      </c>
      <c r="B2259" s="37" t="s">
        <v>19331</v>
      </c>
      <c r="C2259" s="36" t="s">
        <v>146</v>
      </c>
      <c r="D2259" s="36" t="s">
        <v>19332</v>
      </c>
      <c r="F2259" t="str">
        <f t="shared" si="70"/>
        <v>92719</v>
      </c>
      <c r="H2259" s="38">
        <f t="shared" si="71"/>
        <v>378</v>
      </c>
    </row>
    <row r="2260" ht="54" spans="1:8">
      <c r="A2260" s="36" t="s">
        <v>19333</v>
      </c>
      <c r="B2260" s="37" t="s">
        <v>19334</v>
      </c>
      <c r="C2260" s="36" t="s">
        <v>146</v>
      </c>
      <c r="D2260" s="36" t="s">
        <v>19335</v>
      </c>
      <c r="F2260" t="str">
        <f t="shared" si="70"/>
        <v>92720</v>
      </c>
      <c r="H2260" s="38">
        <f t="shared" si="71"/>
        <v>430</v>
      </c>
    </row>
    <row r="2261" ht="54" spans="1:8">
      <c r="A2261" s="36" t="s">
        <v>19336</v>
      </c>
      <c r="B2261" s="37" t="s">
        <v>19337</v>
      </c>
      <c r="C2261" s="36" t="s">
        <v>146</v>
      </c>
      <c r="D2261" s="36" t="s">
        <v>19338</v>
      </c>
      <c r="F2261" t="str">
        <f t="shared" si="70"/>
        <v>92721</v>
      </c>
      <c r="H2261" s="38">
        <f t="shared" si="71"/>
        <v>368.88</v>
      </c>
    </row>
    <row r="2262" ht="54" spans="1:8">
      <c r="A2262" s="36" t="s">
        <v>19339</v>
      </c>
      <c r="B2262" s="37" t="s">
        <v>19340</v>
      </c>
      <c r="C2262" s="36" t="s">
        <v>146</v>
      </c>
      <c r="D2262" s="36" t="s">
        <v>19341</v>
      </c>
      <c r="F2262" t="str">
        <f t="shared" si="70"/>
        <v>92722</v>
      </c>
      <c r="H2262" s="38">
        <f t="shared" si="71"/>
        <v>426.27</v>
      </c>
    </row>
    <row r="2263" ht="54" spans="1:8">
      <c r="A2263" s="36" t="s">
        <v>19342</v>
      </c>
      <c r="B2263" s="37" t="s">
        <v>19343</v>
      </c>
      <c r="C2263" s="36" t="s">
        <v>146</v>
      </c>
      <c r="D2263" s="36" t="s">
        <v>19344</v>
      </c>
      <c r="F2263" t="str">
        <f t="shared" si="70"/>
        <v>92723</v>
      </c>
      <c r="H2263" s="38">
        <f t="shared" si="71"/>
        <v>415.4</v>
      </c>
    </row>
    <row r="2264" ht="54" spans="1:8">
      <c r="A2264" s="36" t="s">
        <v>19345</v>
      </c>
      <c r="B2264" s="37" t="s">
        <v>19346</v>
      </c>
      <c r="C2264" s="36" t="s">
        <v>146</v>
      </c>
      <c r="D2264" s="36" t="s">
        <v>19347</v>
      </c>
      <c r="F2264" t="str">
        <f t="shared" si="70"/>
        <v>92724</v>
      </c>
      <c r="H2264" s="38">
        <f t="shared" si="71"/>
        <v>412.03</v>
      </c>
    </row>
    <row r="2265" ht="67.5" spans="1:8">
      <c r="A2265" s="36" t="s">
        <v>19348</v>
      </c>
      <c r="B2265" s="37" t="s">
        <v>19349</v>
      </c>
      <c r="C2265" s="36" t="s">
        <v>146</v>
      </c>
      <c r="D2265" s="36" t="s">
        <v>19350</v>
      </c>
      <c r="F2265" t="str">
        <f t="shared" si="70"/>
        <v>92725</v>
      </c>
      <c r="H2265" s="38">
        <f t="shared" si="71"/>
        <v>410.62</v>
      </c>
    </row>
    <row r="2266" ht="54" spans="1:8">
      <c r="A2266" s="36" t="s">
        <v>19351</v>
      </c>
      <c r="B2266" s="37" t="s">
        <v>19352</v>
      </c>
      <c r="C2266" s="36" t="s">
        <v>146</v>
      </c>
      <c r="D2266" s="36" t="s">
        <v>19353</v>
      </c>
      <c r="F2266" t="str">
        <f t="shared" si="70"/>
        <v>92726</v>
      </c>
      <c r="H2266" s="38">
        <f t="shared" si="71"/>
        <v>408.2</v>
      </c>
    </row>
    <row r="2267" ht="67.5" spans="1:8">
      <c r="A2267" s="36" t="s">
        <v>19354</v>
      </c>
      <c r="B2267" s="37" t="s">
        <v>19355</v>
      </c>
      <c r="C2267" s="36" t="s">
        <v>146</v>
      </c>
      <c r="D2267" s="36" t="s">
        <v>19356</v>
      </c>
      <c r="F2267" t="str">
        <f t="shared" si="70"/>
        <v>92727</v>
      </c>
      <c r="H2267" s="38">
        <f t="shared" si="71"/>
        <v>458.29</v>
      </c>
    </row>
    <row r="2268" ht="67.5" spans="1:8">
      <c r="A2268" s="36" t="s">
        <v>19357</v>
      </c>
      <c r="B2268" s="37" t="s">
        <v>19358</v>
      </c>
      <c r="C2268" s="36" t="s">
        <v>146</v>
      </c>
      <c r="D2268" s="36" t="s">
        <v>19359</v>
      </c>
      <c r="F2268" t="str">
        <f t="shared" si="70"/>
        <v>92728</v>
      </c>
      <c r="H2268" s="38">
        <f t="shared" si="71"/>
        <v>434.71</v>
      </c>
    </row>
    <row r="2269" ht="81" spans="1:8">
      <c r="A2269" s="36" t="s">
        <v>19360</v>
      </c>
      <c r="B2269" s="37" t="s">
        <v>19361</v>
      </c>
      <c r="C2269" s="36" t="s">
        <v>146</v>
      </c>
      <c r="D2269" s="36" t="s">
        <v>19362</v>
      </c>
      <c r="F2269" t="str">
        <f t="shared" si="70"/>
        <v>92729</v>
      </c>
      <c r="H2269" s="38">
        <f t="shared" si="71"/>
        <v>424.71</v>
      </c>
    </row>
    <row r="2270" ht="67.5" spans="1:8">
      <c r="A2270" s="36" t="s">
        <v>19363</v>
      </c>
      <c r="B2270" s="37" t="s">
        <v>19364</v>
      </c>
      <c r="C2270" s="36" t="s">
        <v>146</v>
      </c>
      <c r="D2270" s="36" t="s">
        <v>19365</v>
      </c>
      <c r="F2270" t="str">
        <f t="shared" si="70"/>
        <v>92730</v>
      </c>
      <c r="H2270" s="38">
        <f t="shared" si="71"/>
        <v>408.08</v>
      </c>
    </row>
    <row r="2271" ht="67.5" spans="1:8">
      <c r="A2271" s="36" t="s">
        <v>19366</v>
      </c>
      <c r="B2271" s="37" t="s">
        <v>19367</v>
      </c>
      <c r="C2271" s="36" t="s">
        <v>146</v>
      </c>
      <c r="D2271" s="36" t="s">
        <v>19368</v>
      </c>
      <c r="F2271" t="str">
        <f t="shared" si="70"/>
        <v>92731</v>
      </c>
      <c r="H2271" s="38">
        <f t="shared" si="71"/>
        <v>427.07</v>
      </c>
    </row>
    <row r="2272" ht="67.5" spans="1:8">
      <c r="A2272" s="36" t="s">
        <v>19369</v>
      </c>
      <c r="B2272" s="37" t="s">
        <v>19370</v>
      </c>
      <c r="C2272" s="36" t="s">
        <v>146</v>
      </c>
      <c r="D2272" s="36" t="s">
        <v>19371</v>
      </c>
      <c r="F2272" t="str">
        <f t="shared" si="70"/>
        <v>92732</v>
      </c>
      <c r="H2272" s="38">
        <f t="shared" si="71"/>
        <v>410.94</v>
      </c>
    </row>
    <row r="2273" ht="81" spans="1:8">
      <c r="A2273" s="36" t="s">
        <v>19372</v>
      </c>
      <c r="B2273" s="37" t="s">
        <v>19373</v>
      </c>
      <c r="C2273" s="36" t="s">
        <v>146</v>
      </c>
      <c r="D2273" s="36" t="s">
        <v>19374</v>
      </c>
      <c r="F2273" t="str">
        <f t="shared" si="70"/>
        <v>92733</v>
      </c>
      <c r="H2273" s="38">
        <f t="shared" si="71"/>
        <v>404.08</v>
      </c>
    </row>
    <row r="2274" ht="67.5" spans="1:8">
      <c r="A2274" s="36" t="s">
        <v>19375</v>
      </c>
      <c r="B2274" s="37" t="s">
        <v>19376</v>
      </c>
      <c r="C2274" s="36" t="s">
        <v>146</v>
      </c>
      <c r="D2274" s="36" t="s">
        <v>19377</v>
      </c>
      <c r="F2274" t="str">
        <f t="shared" si="70"/>
        <v>92734</v>
      </c>
      <c r="H2274" s="38">
        <f t="shared" si="71"/>
        <v>392.72</v>
      </c>
    </row>
    <row r="2275" ht="67.5" spans="1:8">
      <c r="A2275" s="36" t="s">
        <v>19378</v>
      </c>
      <c r="B2275" s="37" t="s">
        <v>19379</v>
      </c>
      <c r="C2275" s="36" t="s">
        <v>146</v>
      </c>
      <c r="D2275" s="36" t="s">
        <v>19380</v>
      </c>
      <c r="F2275" t="str">
        <f t="shared" si="70"/>
        <v>92735</v>
      </c>
      <c r="H2275" s="38">
        <f t="shared" si="71"/>
        <v>401.75</v>
      </c>
    </row>
    <row r="2276" ht="67.5" spans="1:8">
      <c r="A2276" s="36" t="s">
        <v>19381</v>
      </c>
      <c r="B2276" s="37" t="s">
        <v>19382</v>
      </c>
      <c r="C2276" s="36" t="s">
        <v>146</v>
      </c>
      <c r="D2276" s="36" t="s">
        <v>19383</v>
      </c>
      <c r="F2276" t="str">
        <f t="shared" si="70"/>
        <v>92736</v>
      </c>
      <c r="H2276" s="38">
        <f t="shared" si="71"/>
        <v>389.01</v>
      </c>
    </row>
    <row r="2277" ht="81" spans="1:8">
      <c r="A2277" s="36" t="s">
        <v>19384</v>
      </c>
      <c r="B2277" s="37" t="s">
        <v>19385</v>
      </c>
      <c r="C2277" s="36" t="s">
        <v>146</v>
      </c>
      <c r="D2277" s="36" t="s">
        <v>19386</v>
      </c>
      <c r="F2277" t="str">
        <f t="shared" si="70"/>
        <v>92739</v>
      </c>
      <c r="H2277" s="38">
        <f t="shared" si="71"/>
        <v>370.51</v>
      </c>
    </row>
    <row r="2278" ht="67.5" spans="1:8">
      <c r="A2278" s="36" t="s">
        <v>19387</v>
      </c>
      <c r="B2278" s="37" t="s">
        <v>19388</v>
      </c>
      <c r="C2278" s="36" t="s">
        <v>146</v>
      </c>
      <c r="D2278" s="36" t="s">
        <v>19389</v>
      </c>
      <c r="F2278" t="str">
        <f t="shared" si="70"/>
        <v>92740</v>
      </c>
      <c r="H2278" s="38">
        <f t="shared" si="71"/>
        <v>364.23</v>
      </c>
    </row>
    <row r="2279" ht="67.5" spans="1:8">
      <c r="A2279" s="36" t="s">
        <v>19390</v>
      </c>
      <c r="B2279" s="37" t="s">
        <v>19391</v>
      </c>
      <c r="C2279" s="36" t="s">
        <v>146</v>
      </c>
      <c r="D2279" s="36" t="s">
        <v>19392</v>
      </c>
      <c r="F2279" t="str">
        <f t="shared" si="70"/>
        <v>92741</v>
      </c>
      <c r="H2279" s="38">
        <f t="shared" si="71"/>
        <v>589.27</v>
      </c>
    </row>
    <row r="2280" ht="67.5" spans="1:8">
      <c r="A2280" s="36" t="s">
        <v>19393</v>
      </c>
      <c r="B2280" s="37" t="s">
        <v>19394</v>
      </c>
      <c r="C2280" s="36" t="s">
        <v>146</v>
      </c>
      <c r="D2280" s="36" t="s">
        <v>19395</v>
      </c>
      <c r="F2280" t="str">
        <f t="shared" si="70"/>
        <v>92742</v>
      </c>
      <c r="H2280" s="38">
        <f t="shared" si="71"/>
        <v>826.81</v>
      </c>
    </row>
    <row r="2281" ht="27" spans="1:8">
      <c r="A2281" s="36" t="s">
        <v>19396</v>
      </c>
      <c r="B2281" s="37" t="s">
        <v>19397</v>
      </c>
      <c r="C2281" s="36" t="s">
        <v>146</v>
      </c>
      <c r="D2281" s="36" t="s">
        <v>19398</v>
      </c>
      <c r="F2281" t="str">
        <f t="shared" si="70"/>
        <v>92873</v>
      </c>
      <c r="H2281" s="38">
        <f t="shared" si="71"/>
        <v>184.72</v>
      </c>
    </row>
    <row r="2282" ht="27" spans="1:8">
      <c r="A2282" s="36" t="s">
        <v>19399</v>
      </c>
      <c r="B2282" s="37" t="s">
        <v>19400</v>
      </c>
      <c r="C2282" s="36" t="s">
        <v>146</v>
      </c>
      <c r="D2282" s="36" t="s">
        <v>19401</v>
      </c>
      <c r="F2282" t="str">
        <f t="shared" si="70"/>
        <v>92874</v>
      </c>
      <c r="H2282" s="38">
        <f t="shared" si="71"/>
        <v>30.1</v>
      </c>
    </row>
    <row r="2283" ht="40.5" spans="1:8">
      <c r="A2283" s="36" t="s">
        <v>19402</v>
      </c>
      <c r="B2283" s="37" t="s">
        <v>19403</v>
      </c>
      <c r="C2283" s="36" t="s">
        <v>146</v>
      </c>
      <c r="D2283" s="36" t="s">
        <v>19404</v>
      </c>
      <c r="F2283" t="str">
        <f t="shared" si="70"/>
        <v>94962</v>
      </c>
      <c r="H2283" s="38">
        <f t="shared" si="71"/>
        <v>259.83</v>
      </c>
    </row>
    <row r="2284" ht="40.5" spans="1:8">
      <c r="A2284" s="36" t="s">
        <v>19405</v>
      </c>
      <c r="B2284" s="37" t="s">
        <v>19406</v>
      </c>
      <c r="C2284" s="36" t="s">
        <v>146</v>
      </c>
      <c r="D2284" s="36" t="s">
        <v>19407</v>
      </c>
      <c r="F2284" t="str">
        <f t="shared" si="70"/>
        <v>94963</v>
      </c>
      <c r="H2284" s="38">
        <f t="shared" si="71"/>
        <v>285.9</v>
      </c>
    </row>
    <row r="2285" ht="40.5" spans="1:8">
      <c r="A2285" s="36" t="s">
        <v>19408</v>
      </c>
      <c r="B2285" s="37" t="s">
        <v>19409</v>
      </c>
      <c r="C2285" s="36" t="s">
        <v>146</v>
      </c>
      <c r="D2285" s="36" t="s">
        <v>19410</v>
      </c>
      <c r="F2285" t="str">
        <f t="shared" si="70"/>
        <v>94964</v>
      </c>
      <c r="H2285" s="38">
        <f t="shared" si="71"/>
        <v>316.17</v>
      </c>
    </row>
    <row r="2286" ht="40.5" spans="1:8">
      <c r="A2286" s="36" t="s">
        <v>19411</v>
      </c>
      <c r="B2286" s="37" t="s">
        <v>19412</v>
      </c>
      <c r="C2286" s="36" t="s">
        <v>146</v>
      </c>
      <c r="D2286" s="36" t="s">
        <v>19413</v>
      </c>
      <c r="F2286" t="str">
        <f t="shared" si="70"/>
        <v>94965</v>
      </c>
      <c r="H2286" s="38">
        <f t="shared" si="71"/>
        <v>328.5</v>
      </c>
    </row>
    <row r="2287" ht="40.5" spans="1:8">
      <c r="A2287" s="36" t="s">
        <v>19414</v>
      </c>
      <c r="B2287" s="37" t="s">
        <v>19415</v>
      </c>
      <c r="C2287" s="36" t="s">
        <v>146</v>
      </c>
      <c r="D2287" s="36" t="s">
        <v>19416</v>
      </c>
      <c r="F2287" t="str">
        <f t="shared" si="70"/>
        <v>94966</v>
      </c>
      <c r="H2287" s="38">
        <f t="shared" si="71"/>
        <v>340.47</v>
      </c>
    </row>
    <row r="2288" ht="40.5" spans="1:8">
      <c r="A2288" s="36" t="s">
        <v>19417</v>
      </c>
      <c r="B2288" s="37" t="s">
        <v>19418</v>
      </c>
      <c r="C2288" s="36" t="s">
        <v>146</v>
      </c>
      <c r="D2288" s="36" t="s">
        <v>19419</v>
      </c>
      <c r="F2288" t="str">
        <f t="shared" si="70"/>
        <v>94967</v>
      </c>
      <c r="H2288" s="38">
        <f t="shared" si="71"/>
        <v>391.09</v>
      </c>
    </row>
    <row r="2289" ht="40.5" spans="1:8">
      <c r="A2289" s="36" t="s">
        <v>19420</v>
      </c>
      <c r="B2289" s="37" t="s">
        <v>19421</v>
      </c>
      <c r="C2289" s="36" t="s">
        <v>146</v>
      </c>
      <c r="D2289" s="36" t="s">
        <v>19422</v>
      </c>
      <c r="F2289" t="str">
        <f t="shared" si="70"/>
        <v>94968</v>
      </c>
      <c r="H2289" s="38">
        <f t="shared" si="71"/>
        <v>252.33</v>
      </c>
    </row>
    <row r="2290" ht="40.5" spans="1:8">
      <c r="A2290" s="36" t="s">
        <v>19423</v>
      </c>
      <c r="B2290" s="37" t="s">
        <v>19424</v>
      </c>
      <c r="C2290" s="36" t="s">
        <v>146</v>
      </c>
      <c r="D2290" s="36" t="s">
        <v>19425</v>
      </c>
      <c r="F2290" t="str">
        <f t="shared" si="70"/>
        <v>94969</v>
      </c>
      <c r="H2290" s="38">
        <f t="shared" si="71"/>
        <v>279.36</v>
      </c>
    </row>
    <row r="2291" ht="40.5" spans="1:8">
      <c r="A2291" s="36" t="s">
        <v>19426</v>
      </c>
      <c r="B2291" s="37" t="s">
        <v>19427</v>
      </c>
      <c r="C2291" s="36" t="s">
        <v>146</v>
      </c>
      <c r="D2291" s="36" t="s">
        <v>19428</v>
      </c>
      <c r="F2291" t="str">
        <f t="shared" si="70"/>
        <v>94970</v>
      </c>
      <c r="H2291" s="38">
        <f t="shared" si="71"/>
        <v>304.1</v>
      </c>
    </row>
    <row r="2292" ht="40.5" spans="1:8">
      <c r="A2292" s="36" t="s">
        <v>19429</v>
      </c>
      <c r="B2292" s="37" t="s">
        <v>19430</v>
      </c>
      <c r="C2292" s="36" t="s">
        <v>146</v>
      </c>
      <c r="D2292" s="36" t="s">
        <v>19431</v>
      </c>
      <c r="F2292" t="str">
        <f t="shared" si="70"/>
        <v>94971</v>
      </c>
      <c r="H2292" s="38">
        <f t="shared" si="71"/>
        <v>321.77</v>
      </c>
    </row>
    <row r="2293" ht="40.5" spans="1:8">
      <c r="A2293" s="36" t="s">
        <v>19432</v>
      </c>
      <c r="B2293" s="37" t="s">
        <v>19433</v>
      </c>
      <c r="C2293" s="36" t="s">
        <v>146</v>
      </c>
      <c r="D2293" s="36" t="s">
        <v>19434</v>
      </c>
      <c r="F2293" t="str">
        <f t="shared" si="70"/>
        <v>94972</v>
      </c>
      <c r="H2293" s="38">
        <f t="shared" si="71"/>
        <v>335.94</v>
      </c>
    </row>
    <row r="2294" ht="40.5" spans="1:8">
      <c r="A2294" s="36" t="s">
        <v>19435</v>
      </c>
      <c r="B2294" s="37" t="s">
        <v>19436</v>
      </c>
      <c r="C2294" s="36" t="s">
        <v>146</v>
      </c>
      <c r="D2294" s="36" t="s">
        <v>19437</v>
      </c>
      <c r="F2294" t="str">
        <f t="shared" si="70"/>
        <v>94973</v>
      </c>
      <c r="H2294" s="38">
        <f t="shared" si="71"/>
        <v>382.58</v>
      </c>
    </row>
    <row r="2295" ht="40.5" spans="1:8">
      <c r="A2295" s="36" t="s">
        <v>19438</v>
      </c>
      <c r="B2295" s="37" t="s">
        <v>19439</v>
      </c>
      <c r="C2295" s="36" t="s">
        <v>146</v>
      </c>
      <c r="D2295" s="36" t="s">
        <v>19440</v>
      </c>
      <c r="F2295" t="str">
        <f t="shared" si="70"/>
        <v>94974</v>
      </c>
      <c r="H2295" s="38">
        <f t="shared" si="71"/>
        <v>363.44</v>
      </c>
    </row>
    <row r="2296" ht="27" spans="1:8">
      <c r="A2296" s="36" t="s">
        <v>19441</v>
      </c>
      <c r="B2296" s="37" t="s">
        <v>19442</v>
      </c>
      <c r="C2296" s="36" t="s">
        <v>146</v>
      </c>
      <c r="D2296" s="36" t="s">
        <v>19443</v>
      </c>
      <c r="F2296" t="str">
        <f t="shared" si="70"/>
        <v>94975</v>
      </c>
      <c r="H2296" s="38">
        <f t="shared" si="71"/>
        <v>388.53</v>
      </c>
    </row>
    <row r="2297" ht="40.5" spans="1:8">
      <c r="A2297" s="36" t="s">
        <v>19444</v>
      </c>
      <c r="B2297" s="37" t="s">
        <v>19445</v>
      </c>
      <c r="C2297" s="36" t="s">
        <v>146</v>
      </c>
      <c r="D2297" s="36" t="s">
        <v>19446</v>
      </c>
      <c r="F2297" t="str">
        <f t="shared" si="70"/>
        <v>96555</v>
      </c>
      <c r="H2297" s="38">
        <f t="shared" si="71"/>
        <v>486.39</v>
      </c>
    </row>
    <row r="2298" ht="40.5" spans="1:8">
      <c r="A2298" s="36" t="s">
        <v>19447</v>
      </c>
      <c r="B2298" s="37" t="s">
        <v>19448</v>
      </c>
      <c r="C2298" s="36" t="s">
        <v>146</v>
      </c>
      <c r="D2298" s="36" t="s">
        <v>19449</v>
      </c>
      <c r="F2298" t="str">
        <f t="shared" si="70"/>
        <v>96556</v>
      </c>
      <c r="H2298" s="38">
        <f t="shared" si="71"/>
        <v>561.65</v>
      </c>
    </row>
    <row r="2299" ht="40.5" spans="1:8">
      <c r="A2299" s="36" t="s">
        <v>19450</v>
      </c>
      <c r="B2299" s="37" t="s">
        <v>19451</v>
      </c>
      <c r="C2299" s="36" t="s">
        <v>146</v>
      </c>
      <c r="D2299" s="36" t="s">
        <v>19452</v>
      </c>
      <c r="F2299" t="str">
        <f t="shared" si="70"/>
        <v>96557</v>
      </c>
      <c r="H2299" s="38">
        <f t="shared" si="71"/>
        <v>449.16</v>
      </c>
    </row>
    <row r="2300" ht="40.5" spans="1:8">
      <c r="A2300" s="36" t="s">
        <v>19453</v>
      </c>
      <c r="B2300" s="37" t="s">
        <v>19454</v>
      </c>
      <c r="C2300" s="36" t="s">
        <v>146</v>
      </c>
      <c r="D2300" s="36" t="s">
        <v>19455</v>
      </c>
      <c r="F2300" t="str">
        <f t="shared" si="70"/>
        <v>96558</v>
      </c>
      <c r="H2300" s="38">
        <f t="shared" si="71"/>
        <v>455.71</v>
      </c>
    </row>
    <row r="2301" ht="40.5" spans="1:8">
      <c r="A2301" s="36" t="s">
        <v>19456</v>
      </c>
      <c r="B2301" s="37" t="s">
        <v>19457</v>
      </c>
      <c r="C2301" s="36" t="s">
        <v>127</v>
      </c>
      <c r="D2301" s="36" t="s">
        <v>19458</v>
      </c>
      <c r="F2301" t="str">
        <f t="shared" si="70"/>
        <v>74141/1</v>
      </c>
      <c r="H2301" s="38">
        <f t="shared" si="71"/>
        <v>83.81</v>
      </c>
    </row>
    <row r="2302" ht="40.5" spans="1:8">
      <c r="A2302" s="36" t="s">
        <v>19459</v>
      </c>
      <c r="B2302" s="37" t="s">
        <v>19460</v>
      </c>
      <c r="C2302" s="36" t="s">
        <v>127</v>
      </c>
      <c r="D2302" s="36" t="s">
        <v>19461</v>
      </c>
      <c r="F2302" t="str">
        <f t="shared" si="70"/>
        <v>74141/2</v>
      </c>
      <c r="H2302" s="38">
        <f t="shared" si="71"/>
        <v>91.49</v>
      </c>
    </row>
    <row r="2303" ht="40.5" spans="1:8">
      <c r="A2303" s="36" t="s">
        <v>19462</v>
      </c>
      <c r="B2303" s="37" t="s">
        <v>19463</v>
      </c>
      <c r="C2303" s="36" t="s">
        <v>127</v>
      </c>
      <c r="D2303" s="36" t="s">
        <v>19464</v>
      </c>
      <c r="F2303" t="str">
        <f t="shared" si="70"/>
        <v>74141/3</v>
      </c>
      <c r="H2303" s="38">
        <f t="shared" si="71"/>
        <v>106.3</v>
      </c>
    </row>
    <row r="2304" ht="40.5" spans="1:8">
      <c r="A2304" s="36" t="s">
        <v>19465</v>
      </c>
      <c r="B2304" s="37" t="s">
        <v>19466</v>
      </c>
      <c r="C2304" s="36" t="s">
        <v>127</v>
      </c>
      <c r="D2304" s="36" t="s">
        <v>19467</v>
      </c>
      <c r="F2304" t="str">
        <f t="shared" si="70"/>
        <v>74141/4</v>
      </c>
      <c r="H2304" s="38">
        <f t="shared" si="71"/>
        <v>119.37</v>
      </c>
    </row>
    <row r="2305" ht="54" spans="1:8">
      <c r="A2305" s="36" t="s">
        <v>19468</v>
      </c>
      <c r="B2305" s="37" t="s">
        <v>19469</v>
      </c>
      <c r="C2305" s="36" t="s">
        <v>127</v>
      </c>
      <c r="D2305" s="36" t="s">
        <v>14719</v>
      </c>
      <c r="F2305" t="str">
        <f t="shared" si="70"/>
        <v>74202/1</v>
      </c>
      <c r="H2305" s="38">
        <f t="shared" si="71"/>
        <v>69.16</v>
      </c>
    </row>
    <row r="2306" ht="54" spans="1:8">
      <c r="A2306" s="36" t="s">
        <v>19470</v>
      </c>
      <c r="B2306" s="37" t="s">
        <v>19471</v>
      </c>
      <c r="C2306" s="36" t="s">
        <v>127</v>
      </c>
      <c r="D2306" s="36" t="s">
        <v>12680</v>
      </c>
      <c r="F2306" t="str">
        <f t="shared" si="70"/>
        <v>74202/2</v>
      </c>
      <c r="H2306" s="38">
        <f t="shared" si="71"/>
        <v>76.09</v>
      </c>
    </row>
    <row r="2307" spans="1:8">
      <c r="A2307" s="36" t="s">
        <v>19472</v>
      </c>
      <c r="B2307" s="37" t="s">
        <v>19473</v>
      </c>
      <c r="C2307" s="36" t="s">
        <v>146</v>
      </c>
      <c r="D2307" s="36" t="s">
        <v>19474</v>
      </c>
      <c r="F2307" t="str">
        <f t="shared" si="70"/>
        <v>73817/1</v>
      </c>
      <c r="H2307" s="38">
        <f t="shared" si="71"/>
        <v>103.99</v>
      </c>
    </row>
    <row r="2308" spans="1:8">
      <c r="A2308" s="36" t="s">
        <v>19475</v>
      </c>
      <c r="B2308" s="37" t="s">
        <v>19476</v>
      </c>
      <c r="C2308" s="36" t="s">
        <v>146</v>
      </c>
      <c r="D2308" s="36" t="s">
        <v>19477</v>
      </c>
      <c r="F2308" t="str">
        <f t="shared" si="70"/>
        <v>73817/2</v>
      </c>
      <c r="H2308" s="38">
        <f t="shared" si="71"/>
        <v>136.24</v>
      </c>
    </row>
    <row r="2309" ht="27" spans="1:8">
      <c r="A2309" s="36" t="s">
        <v>19478</v>
      </c>
      <c r="B2309" s="37" t="s">
        <v>19479</v>
      </c>
      <c r="C2309" s="36" t="s">
        <v>127</v>
      </c>
      <c r="D2309" s="36" t="s">
        <v>19480</v>
      </c>
      <c r="F2309" t="str">
        <f t="shared" ref="F2309:F2372" si="72">TRIM(A2309)</f>
        <v>74078/1</v>
      </c>
      <c r="H2309" s="38">
        <f t="shared" ref="H2309:H2372" si="73">ROUND(D2309*(1+$H$1),2)</f>
        <v>33.5</v>
      </c>
    </row>
    <row r="2310" spans="1:8">
      <c r="A2310" s="36" t="s">
        <v>19481</v>
      </c>
      <c r="B2310" s="37" t="s">
        <v>19482</v>
      </c>
      <c r="C2310" s="36" t="s">
        <v>146</v>
      </c>
      <c r="D2310" s="36" t="s">
        <v>19483</v>
      </c>
      <c r="F2310" t="str">
        <f t="shared" si="72"/>
        <v>83518</v>
      </c>
      <c r="H2310" s="38">
        <f t="shared" si="73"/>
        <v>327.08</v>
      </c>
    </row>
    <row r="2311" ht="27" spans="1:8">
      <c r="A2311" s="36" t="s">
        <v>19484</v>
      </c>
      <c r="B2311" s="37" t="s">
        <v>19485</v>
      </c>
      <c r="C2311" s="36" t="s">
        <v>146</v>
      </c>
      <c r="D2311" s="36" t="s">
        <v>19486</v>
      </c>
      <c r="F2311" t="str">
        <f t="shared" si="72"/>
        <v>95467</v>
      </c>
      <c r="H2311" s="38">
        <f t="shared" si="73"/>
        <v>437.94</v>
      </c>
    </row>
    <row r="2312" spans="1:8">
      <c r="A2312" s="36" t="s">
        <v>19487</v>
      </c>
      <c r="B2312" s="37" t="s">
        <v>19488</v>
      </c>
      <c r="C2312" s="36" t="s">
        <v>127</v>
      </c>
      <c r="D2312" s="36" t="s">
        <v>6936</v>
      </c>
      <c r="F2312" t="str">
        <f t="shared" si="72"/>
        <v>68328</v>
      </c>
      <c r="H2312" s="38">
        <f t="shared" si="73"/>
        <v>15.68</v>
      </c>
    </row>
    <row r="2313" ht="27" spans="1:8">
      <c r="A2313" s="36" t="s">
        <v>19489</v>
      </c>
      <c r="B2313" s="37" t="s">
        <v>19490</v>
      </c>
      <c r="C2313" s="36" t="s">
        <v>136</v>
      </c>
      <c r="D2313" s="36" t="s">
        <v>19491</v>
      </c>
      <c r="F2313" t="str">
        <f t="shared" si="72"/>
        <v>73898/1</v>
      </c>
      <c r="H2313" s="38">
        <f t="shared" si="73"/>
        <v>120.28</v>
      </c>
    </row>
    <row r="2314" ht="40.5" spans="1:8">
      <c r="A2314" s="36" t="s">
        <v>19492</v>
      </c>
      <c r="B2314" s="37" t="s">
        <v>19493</v>
      </c>
      <c r="C2314" s="36" t="s">
        <v>136</v>
      </c>
      <c r="D2314" s="36" t="s">
        <v>7294</v>
      </c>
      <c r="F2314" t="str">
        <f t="shared" si="72"/>
        <v>74121/1</v>
      </c>
      <c r="H2314" s="38">
        <f t="shared" si="73"/>
        <v>24.96</v>
      </c>
    </row>
    <row r="2315" ht="27" spans="1:8">
      <c r="A2315" s="36" t="s">
        <v>19494</v>
      </c>
      <c r="B2315" s="37" t="s">
        <v>19495</v>
      </c>
      <c r="C2315" s="36" t="s">
        <v>1417</v>
      </c>
      <c r="D2315" s="36" t="s">
        <v>19496</v>
      </c>
      <c r="F2315" t="str">
        <f t="shared" si="72"/>
        <v>79471</v>
      </c>
      <c r="H2315" s="38">
        <f t="shared" si="73"/>
        <v>78.68</v>
      </c>
    </row>
    <row r="2316" ht="27" spans="1:8">
      <c r="A2316" s="36" t="s">
        <v>19497</v>
      </c>
      <c r="B2316" s="37" t="s">
        <v>19498</v>
      </c>
      <c r="C2316" s="36" t="s">
        <v>136</v>
      </c>
      <c r="D2316" s="36" t="s">
        <v>10080</v>
      </c>
      <c r="F2316" t="str">
        <f t="shared" si="72"/>
        <v>93182</v>
      </c>
      <c r="H2316" s="38">
        <f t="shared" si="73"/>
        <v>30.43</v>
      </c>
    </row>
    <row r="2317" ht="27" spans="1:8">
      <c r="A2317" s="36" t="s">
        <v>19499</v>
      </c>
      <c r="B2317" s="37" t="s">
        <v>19500</v>
      </c>
      <c r="C2317" s="36" t="s">
        <v>136</v>
      </c>
      <c r="D2317" s="36" t="s">
        <v>19501</v>
      </c>
      <c r="F2317" t="str">
        <f t="shared" si="72"/>
        <v>93183</v>
      </c>
      <c r="H2317" s="38">
        <f t="shared" si="73"/>
        <v>38.69</v>
      </c>
    </row>
    <row r="2318" ht="27" spans="1:8">
      <c r="A2318" s="36" t="s">
        <v>19502</v>
      </c>
      <c r="B2318" s="37" t="s">
        <v>19503</v>
      </c>
      <c r="C2318" s="36" t="s">
        <v>136</v>
      </c>
      <c r="D2318" s="36" t="s">
        <v>7013</v>
      </c>
      <c r="F2318" t="str">
        <f t="shared" si="72"/>
        <v>93184</v>
      </c>
      <c r="H2318" s="38">
        <f t="shared" si="73"/>
        <v>23.27</v>
      </c>
    </row>
    <row r="2319" ht="27" spans="1:8">
      <c r="A2319" s="36" t="s">
        <v>19504</v>
      </c>
      <c r="B2319" s="37" t="s">
        <v>19505</v>
      </c>
      <c r="C2319" s="36" t="s">
        <v>136</v>
      </c>
      <c r="D2319" s="36" t="s">
        <v>6258</v>
      </c>
      <c r="F2319" t="str">
        <f t="shared" si="72"/>
        <v>93185</v>
      </c>
      <c r="H2319" s="38">
        <f t="shared" si="73"/>
        <v>38.04</v>
      </c>
    </row>
    <row r="2320" ht="27" spans="1:8">
      <c r="A2320" s="36" t="s">
        <v>19506</v>
      </c>
      <c r="B2320" s="37" t="s">
        <v>19507</v>
      </c>
      <c r="C2320" s="36" t="s">
        <v>136</v>
      </c>
      <c r="D2320" s="36" t="s">
        <v>19508</v>
      </c>
      <c r="F2320" t="str">
        <f t="shared" si="72"/>
        <v>93186</v>
      </c>
      <c r="H2320" s="38">
        <f t="shared" si="73"/>
        <v>59.55</v>
      </c>
    </row>
    <row r="2321" ht="27" spans="1:8">
      <c r="A2321" s="36" t="s">
        <v>19509</v>
      </c>
      <c r="B2321" s="37" t="s">
        <v>19510</v>
      </c>
      <c r="C2321" s="36" t="s">
        <v>136</v>
      </c>
      <c r="D2321" s="36" t="s">
        <v>19511</v>
      </c>
      <c r="F2321" t="str">
        <f t="shared" si="72"/>
        <v>93187</v>
      </c>
      <c r="H2321" s="38">
        <f t="shared" si="73"/>
        <v>66.52</v>
      </c>
    </row>
    <row r="2322" ht="27" spans="1:8">
      <c r="A2322" s="36" t="s">
        <v>19512</v>
      </c>
      <c r="B2322" s="37" t="s">
        <v>19513</v>
      </c>
      <c r="C2322" s="36" t="s">
        <v>136</v>
      </c>
      <c r="D2322" s="36" t="s">
        <v>19514</v>
      </c>
      <c r="F2322" t="str">
        <f t="shared" si="72"/>
        <v>93188</v>
      </c>
      <c r="H2322" s="38">
        <f t="shared" si="73"/>
        <v>62.74</v>
      </c>
    </row>
    <row r="2323" ht="27" spans="1:8">
      <c r="A2323" s="36" t="s">
        <v>19515</v>
      </c>
      <c r="B2323" s="37" t="s">
        <v>19516</v>
      </c>
      <c r="C2323" s="36" t="s">
        <v>136</v>
      </c>
      <c r="D2323" s="36" t="s">
        <v>19517</v>
      </c>
      <c r="F2323" t="str">
        <f t="shared" si="72"/>
        <v>93189</v>
      </c>
      <c r="H2323" s="38">
        <f t="shared" si="73"/>
        <v>68.12</v>
      </c>
    </row>
    <row r="2324" ht="40.5" spans="1:8">
      <c r="A2324" s="36" t="s">
        <v>19518</v>
      </c>
      <c r="B2324" s="37" t="s">
        <v>19519</v>
      </c>
      <c r="C2324" s="36" t="s">
        <v>136</v>
      </c>
      <c r="D2324" s="36" t="s">
        <v>19520</v>
      </c>
      <c r="F2324" t="str">
        <f t="shared" si="72"/>
        <v>93190</v>
      </c>
      <c r="H2324" s="38">
        <f t="shared" si="73"/>
        <v>33.89</v>
      </c>
    </row>
    <row r="2325" ht="40.5" spans="1:8">
      <c r="A2325" s="36" t="s">
        <v>19521</v>
      </c>
      <c r="B2325" s="37" t="s">
        <v>19522</v>
      </c>
      <c r="C2325" s="36" t="s">
        <v>136</v>
      </c>
      <c r="D2325" s="36" t="s">
        <v>19523</v>
      </c>
      <c r="F2325" t="str">
        <f t="shared" si="72"/>
        <v>93191</v>
      </c>
      <c r="H2325" s="38">
        <f t="shared" si="73"/>
        <v>34.35</v>
      </c>
    </row>
    <row r="2326" ht="40.5" spans="1:8">
      <c r="A2326" s="36" t="s">
        <v>19524</v>
      </c>
      <c r="B2326" s="37" t="s">
        <v>19525</v>
      </c>
      <c r="C2326" s="36" t="s">
        <v>136</v>
      </c>
      <c r="D2326" s="36" t="s">
        <v>19526</v>
      </c>
      <c r="F2326" t="str">
        <f t="shared" si="72"/>
        <v>93192</v>
      </c>
      <c r="H2326" s="38">
        <f t="shared" si="73"/>
        <v>43.59</v>
      </c>
    </row>
    <row r="2327" ht="40.5" spans="1:8">
      <c r="A2327" s="36" t="s">
        <v>19527</v>
      </c>
      <c r="B2327" s="37" t="s">
        <v>19528</v>
      </c>
      <c r="C2327" s="36" t="s">
        <v>136</v>
      </c>
      <c r="D2327" s="36" t="s">
        <v>11306</v>
      </c>
      <c r="F2327" t="str">
        <f t="shared" si="72"/>
        <v>93193</v>
      </c>
      <c r="H2327" s="38">
        <f t="shared" si="73"/>
        <v>36.06</v>
      </c>
    </row>
    <row r="2328" ht="27" spans="1:8">
      <c r="A2328" s="36" t="s">
        <v>19529</v>
      </c>
      <c r="B2328" s="37" t="s">
        <v>19530</v>
      </c>
      <c r="C2328" s="36" t="s">
        <v>136</v>
      </c>
      <c r="D2328" s="36" t="s">
        <v>9144</v>
      </c>
      <c r="F2328" t="str">
        <f t="shared" si="72"/>
        <v>93194</v>
      </c>
      <c r="H2328" s="38">
        <f t="shared" si="73"/>
        <v>29.86</v>
      </c>
    </row>
    <row r="2329" ht="27" spans="1:8">
      <c r="A2329" s="36" t="s">
        <v>19531</v>
      </c>
      <c r="B2329" s="37" t="s">
        <v>19532</v>
      </c>
      <c r="C2329" s="36" t="s">
        <v>136</v>
      </c>
      <c r="D2329" s="36" t="s">
        <v>19533</v>
      </c>
      <c r="F2329" t="str">
        <f t="shared" si="72"/>
        <v>93195</v>
      </c>
      <c r="H2329" s="38">
        <f t="shared" si="73"/>
        <v>35.82</v>
      </c>
    </row>
    <row r="2330" ht="27" spans="1:8">
      <c r="A2330" s="36" t="s">
        <v>19534</v>
      </c>
      <c r="B2330" s="37" t="s">
        <v>19535</v>
      </c>
      <c r="C2330" s="36" t="s">
        <v>136</v>
      </c>
      <c r="D2330" s="36" t="s">
        <v>19536</v>
      </c>
      <c r="F2330" t="str">
        <f t="shared" si="72"/>
        <v>93196</v>
      </c>
      <c r="H2330" s="38">
        <f t="shared" si="73"/>
        <v>55.3</v>
      </c>
    </row>
    <row r="2331" ht="27" spans="1:8">
      <c r="A2331" s="36" t="s">
        <v>19537</v>
      </c>
      <c r="B2331" s="37" t="s">
        <v>19538</v>
      </c>
      <c r="C2331" s="36" t="s">
        <v>136</v>
      </c>
      <c r="D2331" s="36" t="s">
        <v>19539</v>
      </c>
      <c r="F2331" t="str">
        <f t="shared" si="72"/>
        <v>93197</v>
      </c>
      <c r="H2331" s="38">
        <f t="shared" si="73"/>
        <v>61.37</v>
      </c>
    </row>
    <row r="2332" ht="40.5" spans="1:8">
      <c r="A2332" s="36" t="s">
        <v>19540</v>
      </c>
      <c r="B2332" s="37" t="s">
        <v>19541</v>
      </c>
      <c r="C2332" s="36" t="s">
        <v>136</v>
      </c>
      <c r="D2332" s="36" t="s">
        <v>9437</v>
      </c>
      <c r="F2332" t="str">
        <f t="shared" si="72"/>
        <v>93198</v>
      </c>
      <c r="H2332" s="38">
        <f t="shared" si="73"/>
        <v>27.25</v>
      </c>
    </row>
    <row r="2333" ht="40.5" spans="1:8">
      <c r="A2333" s="36" t="s">
        <v>19542</v>
      </c>
      <c r="B2333" s="37" t="s">
        <v>19543</v>
      </c>
      <c r="C2333" s="36" t="s">
        <v>136</v>
      </c>
      <c r="D2333" s="36" t="s">
        <v>12105</v>
      </c>
      <c r="F2333" t="str">
        <f t="shared" si="72"/>
        <v>93199</v>
      </c>
      <c r="H2333" s="38">
        <f t="shared" si="73"/>
        <v>26.72</v>
      </c>
    </row>
    <row r="2334" ht="27" spans="1:8">
      <c r="A2334" s="36" t="s">
        <v>19544</v>
      </c>
      <c r="B2334" s="37" t="s">
        <v>19545</v>
      </c>
      <c r="C2334" s="36" t="s">
        <v>136</v>
      </c>
      <c r="D2334" s="36" t="s">
        <v>5991</v>
      </c>
      <c r="F2334" t="str">
        <f t="shared" si="72"/>
        <v>93200</v>
      </c>
      <c r="H2334" s="38">
        <f t="shared" si="73"/>
        <v>2.51</v>
      </c>
    </row>
    <row r="2335" ht="27" spans="1:8">
      <c r="A2335" s="36" t="s">
        <v>19546</v>
      </c>
      <c r="B2335" s="37" t="s">
        <v>19547</v>
      </c>
      <c r="C2335" s="36" t="s">
        <v>136</v>
      </c>
      <c r="D2335" s="36" t="s">
        <v>4133</v>
      </c>
      <c r="F2335" t="str">
        <f t="shared" si="72"/>
        <v>93201</v>
      </c>
      <c r="H2335" s="38">
        <f t="shared" si="73"/>
        <v>5.43</v>
      </c>
    </row>
    <row r="2336" ht="27" spans="1:8">
      <c r="A2336" s="36" t="s">
        <v>19548</v>
      </c>
      <c r="B2336" s="37" t="s">
        <v>19549</v>
      </c>
      <c r="C2336" s="36" t="s">
        <v>136</v>
      </c>
      <c r="D2336" s="36" t="s">
        <v>19550</v>
      </c>
      <c r="F2336" t="str">
        <f t="shared" si="72"/>
        <v>93202</v>
      </c>
      <c r="H2336" s="38">
        <f t="shared" si="73"/>
        <v>21.14</v>
      </c>
    </row>
    <row r="2337" ht="27" spans="1:8">
      <c r="A2337" s="36" t="s">
        <v>19551</v>
      </c>
      <c r="B2337" s="37" t="s">
        <v>19552</v>
      </c>
      <c r="C2337" s="36" t="s">
        <v>136</v>
      </c>
      <c r="D2337" s="36" t="s">
        <v>4354</v>
      </c>
      <c r="F2337" t="str">
        <f t="shared" si="72"/>
        <v>93203</v>
      </c>
      <c r="H2337" s="38">
        <f t="shared" si="73"/>
        <v>12.46</v>
      </c>
    </row>
    <row r="2338" ht="27" spans="1:8">
      <c r="A2338" s="36" t="s">
        <v>19553</v>
      </c>
      <c r="B2338" s="37" t="s">
        <v>19554</v>
      </c>
      <c r="C2338" s="36" t="s">
        <v>136</v>
      </c>
      <c r="D2338" s="36" t="s">
        <v>6674</v>
      </c>
      <c r="F2338" t="str">
        <f t="shared" si="72"/>
        <v>93204</v>
      </c>
      <c r="H2338" s="38">
        <f t="shared" si="73"/>
        <v>42.22</v>
      </c>
    </row>
    <row r="2339" ht="27" spans="1:8">
      <c r="A2339" s="36" t="s">
        <v>19555</v>
      </c>
      <c r="B2339" s="37" t="s">
        <v>19556</v>
      </c>
      <c r="C2339" s="36" t="s">
        <v>136</v>
      </c>
      <c r="D2339" s="36" t="s">
        <v>19557</v>
      </c>
      <c r="F2339" t="str">
        <f t="shared" si="72"/>
        <v>93205</v>
      </c>
      <c r="H2339" s="38">
        <f t="shared" si="73"/>
        <v>25.09</v>
      </c>
    </row>
    <row r="2340" ht="40.5" spans="1:8">
      <c r="A2340" s="36" t="s">
        <v>19558</v>
      </c>
      <c r="B2340" s="37" t="s">
        <v>19559</v>
      </c>
      <c r="C2340" s="36" t="s">
        <v>136</v>
      </c>
      <c r="D2340" s="36" t="s">
        <v>4291</v>
      </c>
      <c r="F2340" t="str">
        <f t="shared" si="72"/>
        <v>71623</v>
      </c>
      <c r="H2340" s="38">
        <f t="shared" si="73"/>
        <v>33.46</v>
      </c>
    </row>
    <row r="2341" spans="1:8">
      <c r="A2341" s="36" t="s">
        <v>19560</v>
      </c>
      <c r="B2341" s="37" t="s">
        <v>19561</v>
      </c>
      <c r="C2341" s="36" t="s">
        <v>168</v>
      </c>
      <c r="D2341" s="36" t="s">
        <v>19562</v>
      </c>
      <c r="F2341" t="str">
        <f t="shared" si="72"/>
        <v>74144/2</v>
      </c>
      <c r="H2341" s="38">
        <f t="shared" si="73"/>
        <v>30.82</v>
      </c>
    </row>
    <row r="2342" ht="27" spans="1:8">
      <c r="A2342" s="36" t="s">
        <v>19563</v>
      </c>
      <c r="B2342" s="37" t="s">
        <v>19564</v>
      </c>
      <c r="C2342" s="36" t="s">
        <v>1417</v>
      </c>
      <c r="D2342" s="36" t="s">
        <v>4479</v>
      </c>
      <c r="F2342" t="str">
        <f t="shared" si="72"/>
        <v>83513</v>
      </c>
      <c r="H2342" s="38">
        <f t="shared" si="73"/>
        <v>8.01</v>
      </c>
    </row>
    <row r="2343" ht="27" spans="1:8">
      <c r="A2343" s="36" t="s">
        <v>19565</v>
      </c>
      <c r="B2343" s="37" t="s">
        <v>19566</v>
      </c>
      <c r="C2343" s="36" t="s">
        <v>1417</v>
      </c>
      <c r="D2343" s="36" t="s">
        <v>9899</v>
      </c>
      <c r="F2343" t="str">
        <f t="shared" si="72"/>
        <v>83514</v>
      </c>
      <c r="H2343" s="38">
        <f t="shared" si="73"/>
        <v>6.84</v>
      </c>
    </row>
    <row r="2344" spans="1:8">
      <c r="A2344" s="36" t="s">
        <v>19567</v>
      </c>
      <c r="B2344" s="37" t="s">
        <v>19568</v>
      </c>
      <c r="C2344" s="36" t="s">
        <v>1417</v>
      </c>
      <c r="D2344" s="36" t="s">
        <v>19569</v>
      </c>
      <c r="F2344" t="str">
        <f t="shared" si="72"/>
        <v>84153</v>
      </c>
      <c r="H2344" s="38">
        <f t="shared" si="73"/>
        <v>64.83</v>
      </c>
    </row>
    <row r="2345" spans="1:8">
      <c r="A2345" s="36" t="s">
        <v>19570</v>
      </c>
      <c r="B2345" s="37" t="s">
        <v>19571</v>
      </c>
      <c r="C2345" s="36" t="s">
        <v>19572</v>
      </c>
      <c r="D2345" s="36" t="s">
        <v>19573</v>
      </c>
      <c r="F2345" t="str">
        <f t="shared" si="72"/>
        <v>84154</v>
      </c>
      <c r="H2345" s="38">
        <f t="shared" si="73"/>
        <v>132.5</v>
      </c>
    </row>
    <row r="2346" ht="27" spans="1:8">
      <c r="A2346" s="36" t="s">
        <v>19574</v>
      </c>
      <c r="B2346" s="37" t="s">
        <v>19575</v>
      </c>
      <c r="C2346" s="36" t="s">
        <v>146</v>
      </c>
      <c r="D2346" s="36" t="s">
        <v>19576</v>
      </c>
      <c r="F2346" t="str">
        <f t="shared" si="72"/>
        <v>85233</v>
      </c>
      <c r="H2346" s="38">
        <f t="shared" si="73"/>
        <v>2785.68</v>
      </c>
    </row>
    <row r="2347" ht="54" spans="1:8">
      <c r="A2347" s="36" t="s">
        <v>19577</v>
      </c>
      <c r="B2347" s="37" t="s">
        <v>19578</v>
      </c>
      <c r="C2347" s="36" t="s">
        <v>146</v>
      </c>
      <c r="D2347" s="36" t="s">
        <v>19579</v>
      </c>
      <c r="F2347" t="str">
        <f t="shared" si="72"/>
        <v>95952</v>
      </c>
      <c r="H2347" s="38">
        <f t="shared" si="73"/>
        <v>1699.86</v>
      </c>
    </row>
    <row r="2348" ht="54" spans="1:8">
      <c r="A2348" s="36" t="s">
        <v>19580</v>
      </c>
      <c r="B2348" s="37" t="s">
        <v>19581</v>
      </c>
      <c r="C2348" s="36" t="s">
        <v>146</v>
      </c>
      <c r="D2348" s="36" t="s">
        <v>19582</v>
      </c>
      <c r="F2348" t="str">
        <f t="shared" si="72"/>
        <v>95953</v>
      </c>
      <c r="H2348" s="38">
        <f t="shared" si="73"/>
        <v>2992.73</v>
      </c>
    </row>
    <row r="2349" ht="54" spans="1:8">
      <c r="A2349" s="36" t="s">
        <v>19583</v>
      </c>
      <c r="B2349" s="37" t="s">
        <v>19584</v>
      </c>
      <c r="C2349" s="36" t="s">
        <v>146</v>
      </c>
      <c r="D2349" s="36" t="s">
        <v>19585</v>
      </c>
      <c r="F2349" t="str">
        <f t="shared" si="72"/>
        <v>95954</v>
      </c>
      <c r="H2349" s="38">
        <f t="shared" si="73"/>
        <v>2014.89</v>
      </c>
    </row>
    <row r="2350" ht="54" spans="1:8">
      <c r="A2350" s="36" t="s">
        <v>19586</v>
      </c>
      <c r="B2350" s="37" t="s">
        <v>19587</v>
      </c>
      <c r="C2350" s="36" t="s">
        <v>146</v>
      </c>
      <c r="D2350" s="36" t="s">
        <v>19588</v>
      </c>
      <c r="F2350" t="str">
        <f t="shared" si="72"/>
        <v>95955</v>
      </c>
      <c r="H2350" s="38">
        <f t="shared" si="73"/>
        <v>2598.19</v>
      </c>
    </row>
    <row r="2351" ht="54" spans="1:8">
      <c r="A2351" s="36" t="s">
        <v>19589</v>
      </c>
      <c r="B2351" s="37" t="s">
        <v>19590</v>
      </c>
      <c r="C2351" s="36" t="s">
        <v>146</v>
      </c>
      <c r="D2351" s="36" t="s">
        <v>19591</v>
      </c>
      <c r="F2351" t="str">
        <f t="shared" si="72"/>
        <v>95956</v>
      </c>
      <c r="H2351" s="38">
        <f t="shared" si="73"/>
        <v>1966.46</v>
      </c>
    </row>
    <row r="2352" ht="40.5" spans="1:8">
      <c r="A2352" s="36" t="s">
        <v>19592</v>
      </c>
      <c r="B2352" s="37" t="s">
        <v>19593</v>
      </c>
      <c r="C2352" s="36" t="s">
        <v>146</v>
      </c>
      <c r="D2352" s="36" t="s">
        <v>19594</v>
      </c>
      <c r="F2352" t="str">
        <f t="shared" si="72"/>
        <v>95957</v>
      </c>
      <c r="H2352" s="38">
        <f t="shared" si="73"/>
        <v>2483.42</v>
      </c>
    </row>
    <row r="2353" ht="40.5" spans="1:8">
      <c r="A2353" s="36" t="s">
        <v>19595</v>
      </c>
      <c r="B2353" s="37" t="s">
        <v>19596</v>
      </c>
      <c r="C2353" s="36" t="s">
        <v>146</v>
      </c>
      <c r="D2353" s="36" t="s">
        <v>19597</v>
      </c>
      <c r="F2353" t="str">
        <f t="shared" si="72"/>
        <v>95969</v>
      </c>
      <c r="H2353" s="38">
        <f t="shared" si="73"/>
        <v>2636.73</v>
      </c>
    </row>
    <row r="2354" ht="40.5" spans="1:8">
      <c r="A2354" s="36" t="s">
        <v>19598</v>
      </c>
      <c r="B2354" s="37" t="s">
        <v>19599</v>
      </c>
      <c r="C2354" s="36" t="s">
        <v>146</v>
      </c>
      <c r="D2354" s="36" t="s">
        <v>19600</v>
      </c>
      <c r="F2354" t="str">
        <f t="shared" si="72"/>
        <v>97733</v>
      </c>
      <c r="H2354" s="38">
        <f t="shared" si="73"/>
        <v>2712.45</v>
      </c>
    </row>
    <row r="2355" ht="40.5" spans="1:8">
      <c r="A2355" s="36" t="s">
        <v>19601</v>
      </c>
      <c r="B2355" s="37" t="s">
        <v>19602</v>
      </c>
      <c r="C2355" s="36" t="s">
        <v>146</v>
      </c>
      <c r="D2355" s="36" t="s">
        <v>19603</v>
      </c>
      <c r="F2355" t="str">
        <f t="shared" si="72"/>
        <v>97734</v>
      </c>
      <c r="H2355" s="38">
        <f t="shared" si="73"/>
        <v>2351.69</v>
      </c>
    </row>
    <row r="2356" ht="40.5" spans="1:8">
      <c r="A2356" s="36" t="s">
        <v>19604</v>
      </c>
      <c r="B2356" s="37" t="s">
        <v>19605</v>
      </c>
      <c r="C2356" s="36" t="s">
        <v>146</v>
      </c>
      <c r="D2356" s="36" t="s">
        <v>19606</v>
      </c>
      <c r="F2356" t="str">
        <f t="shared" si="72"/>
        <v>97735</v>
      </c>
      <c r="H2356" s="38">
        <f t="shared" si="73"/>
        <v>1926.49</v>
      </c>
    </row>
    <row r="2357" ht="40.5" spans="1:8">
      <c r="A2357" s="36" t="s">
        <v>19607</v>
      </c>
      <c r="B2357" s="37" t="s">
        <v>19608</v>
      </c>
      <c r="C2357" s="36" t="s">
        <v>146</v>
      </c>
      <c r="D2357" s="36" t="s">
        <v>19609</v>
      </c>
      <c r="F2357" t="str">
        <f t="shared" si="72"/>
        <v>97736</v>
      </c>
      <c r="H2357" s="38">
        <f t="shared" si="73"/>
        <v>1122.57</v>
      </c>
    </row>
    <row r="2358" ht="40.5" spans="1:8">
      <c r="A2358" s="36" t="s">
        <v>19610</v>
      </c>
      <c r="B2358" s="37" t="s">
        <v>19611</v>
      </c>
      <c r="C2358" s="36" t="s">
        <v>146</v>
      </c>
      <c r="D2358" s="36" t="s">
        <v>19612</v>
      </c>
      <c r="F2358" t="str">
        <f t="shared" si="72"/>
        <v>97737</v>
      </c>
      <c r="H2358" s="38">
        <f t="shared" si="73"/>
        <v>2678.14</v>
      </c>
    </row>
    <row r="2359" ht="40.5" spans="1:8">
      <c r="A2359" s="36" t="s">
        <v>19613</v>
      </c>
      <c r="B2359" s="37" t="s">
        <v>19614</v>
      </c>
      <c r="C2359" s="36" t="s">
        <v>146</v>
      </c>
      <c r="D2359" s="36" t="s">
        <v>19615</v>
      </c>
      <c r="F2359" t="str">
        <f t="shared" si="72"/>
        <v>97738</v>
      </c>
      <c r="H2359" s="38">
        <f t="shared" si="73"/>
        <v>3812.79</v>
      </c>
    </row>
    <row r="2360" ht="40.5" spans="1:8">
      <c r="A2360" s="36" t="s">
        <v>19616</v>
      </c>
      <c r="B2360" s="37" t="s">
        <v>19617</v>
      </c>
      <c r="C2360" s="36" t="s">
        <v>146</v>
      </c>
      <c r="D2360" s="36" t="s">
        <v>19618</v>
      </c>
      <c r="F2360" t="str">
        <f t="shared" si="72"/>
        <v>97739</v>
      </c>
      <c r="H2360" s="38">
        <f t="shared" si="73"/>
        <v>2268</v>
      </c>
    </row>
    <row r="2361" ht="40.5" spans="1:8">
      <c r="A2361" s="36" t="s">
        <v>19619</v>
      </c>
      <c r="B2361" s="37" t="s">
        <v>19620</v>
      </c>
      <c r="C2361" s="36" t="s">
        <v>146</v>
      </c>
      <c r="D2361" s="36" t="s">
        <v>19621</v>
      </c>
      <c r="F2361" t="str">
        <f t="shared" si="72"/>
        <v>97740</v>
      </c>
      <c r="H2361" s="38">
        <f t="shared" si="73"/>
        <v>1535.66</v>
      </c>
    </row>
    <row r="2362" ht="40.5" spans="1:8">
      <c r="A2362" s="36" t="s">
        <v>19622</v>
      </c>
      <c r="B2362" s="37" t="s">
        <v>19623</v>
      </c>
      <c r="C2362" s="36" t="s">
        <v>127</v>
      </c>
      <c r="D2362" s="36" t="s">
        <v>13788</v>
      </c>
      <c r="F2362" t="str">
        <f t="shared" si="72"/>
        <v>5968</v>
      </c>
      <c r="H2362" s="38">
        <f t="shared" si="73"/>
        <v>42.32</v>
      </c>
    </row>
    <row r="2363" ht="40.5" spans="1:8">
      <c r="A2363" s="36" t="s">
        <v>19624</v>
      </c>
      <c r="B2363" s="37" t="s">
        <v>19625</v>
      </c>
      <c r="C2363" s="36" t="s">
        <v>127</v>
      </c>
      <c r="D2363" s="36" t="s">
        <v>13649</v>
      </c>
      <c r="F2363" t="str">
        <f t="shared" si="72"/>
        <v>83731</v>
      </c>
      <c r="H2363" s="38">
        <f t="shared" si="73"/>
        <v>46.72</v>
      </c>
    </row>
    <row r="2364" ht="40.5" spans="1:8">
      <c r="A2364" s="36" t="s">
        <v>19626</v>
      </c>
      <c r="B2364" s="37" t="s">
        <v>19627</v>
      </c>
      <c r="C2364" s="36" t="s">
        <v>127</v>
      </c>
      <c r="D2364" s="36" t="s">
        <v>17404</v>
      </c>
      <c r="F2364" t="str">
        <f t="shared" si="72"/>
        <v>83732</v>
      </c>
      <c r="H2364" s="38">
        <f t="shared" si="73"/>
        <v>36.15</v>
      </c>
    </row>
    <row r="2365" ht="40.5" spans="1:8">
      <c r="A2365" s="36" t="s">
        <v>19628</v>
      </c>
      <c r="B2365" s="37" t="s">
        <v>19629</v>
      </c>
      <c r="C2365" s="36" t="s">
        <v>127</v>
      </c>
      <c r="D2365" s="36" t="s">
        <v>19630</v>
      </c>
      <c r="F2365" t="str">
        <f t="shared" si="72"/>
        <v>83733</v>
      </c>
      <c r="H2365" s="38">
        <f t="shared" si="73"/>
        <v>41.02</v>
      </c>
    </row>
    <row r="2366" ht="40.5" spans="1:8">
      <c r="A2366" s="36" t="s">
        <v>19631</v>
      </c>
      <c r="B2366" s="37" t="s">
        <v>19632</v>
      </c>
      <c r="C2366" s="36" t="s">
        <v>127</v>
      </c>
      <c r="D2366" s="36" t="s">
        <v>19633</v>
      </c>
      <c r="F2366" t="str">
        <f t="shared" si="72"/>
        <v>83735</v>
      </c>
      <c r="H2366" s="38">
        <f t="shared" si="73"/>
        <v>71.83</v>
      </c>
    </row>
    <row r="2367" ht="27" spans="1:8">
      <c r="A2367" s="36" t="s">
        <v>19634</v>
      </c>
      <c r="B2367" s="37" t="s">
        <v>19635</v>
      </c>
      <c r="C2367" s="36" t="s">
        <v>127</v>
      </c>
      <c r="D2367" s="36" t="s">
        <v>14054</v>
      </c>
      <c r="F2367" t="str">
        <f t="shared" si="72"/>
        <v>68053</v>
      </c>
      <c r="H2367" s="38">
        <f t="shared" si="73"/>
        <v>5.88</v>
      </c>
    </row>
    <row r="2368" ht="54" spans="1:8">
      <c r="A2368" s="36" t="s">
        <v>19636</v>
      </c>
      <c r="B2368" s="37" t="s">
        <v>19637</v>
      </c>
      <c r="C2368" s="36" t="s">
        <v>127</v>
      </c>
      <c r="D2368" s="36" t="s">
        <v>9633</v>
      </c>
      <c r="F2368" t="str">
        <f t="shared" si="72"/>
        <v>73753/1</v>
      </c>
      <c r="H2368" s="38">
        <f t="shared" si="73"/>
        <v>94.45</v>
      </c>
    </row>
    <row r="2369" ht="27" spans="1:8">
      <c r="A2369" s="36" t="s">
        <v>19638</v>
      </c>
      <c r="B2369" s="37" t="s">
        <v>19639</v>
      </c>
      <c r="C2369" s="36" t="s">
        <v>127</v>
      </c>
      <c r="D2369" s="36" t="s">
        <v>19640</v>
      </c>
      <c r="F2369" t="str">
        <f t="shared" si="72"/>
        <v>74033/1</v>
      </c>
      <c r="H2369" s="38">
        <f t="shared" si="73"/>
        <v>53.56</v>
      </c>
    </row>
    <row r="2370" ht="27" spans="1:8">
      <c r="A2370" s="36" t="s">
        <v>19641</v>
      </c>
      <c r="B2370" s="37" t="s">
        <v>19642</v>
      </c>
      <c r="C2370" s="36" t="s">
        <v>127</v>
      </c>
      <c r="D2370" s="36" t="s">
        <v>19643</v>
      </c>
      <c r="F2370" t="str">
        <f t="shared" si="72"/>
        <v>83737</v>
      </c>
      <c r="H2370" s="38">
        <f t="shared" si="73"/>
        <v>84.55</v>
      </c>
    </row>
    <row r="2371" ht="27" spans="1:8">
      <c r="A2371" s="36" t="s">
        <v>19644</v>
      </c>
      <c r="B2371" s="37" t="s">
        <v>19645</v>
      </c>
      <c r="C2371" s="36" t="s">
        <v>127</v>
      </c>
      <c r="D2371" s="36" t="s">
        <v>19646</v>
      </c>
      <c r="F2371" t="str">
        <f t="shared" si="72"/>
        <v>83738</v>
      </c>
      <c r="H2371" s="38">
        <f t="shared" si="73"/>
        <v>104.19</v>
      </c>
    </row>
    <row r="2372" spans="1:8">
      <c r="A2372" s="36" t="s">
        <v>19647</v>
      </c>
      <c r="B2372" s="37" t="s">
        <v>19648</v>
      </c>
      <c r="C2372" s="36" t="s">
        <v>127</v>
      </c>
      <c r="D2372" s="36" t="s">
        <v>19649</v>
      </c>
      <c r="F2372" t="str">
        <f t="shared" si="72"/>
        <v>83740</v>
      </c>
      <c r="H2372" s="38">
        <f t="shared" si="73"/>
        <v>40.88</v>
      </c>
    </row>
    <row r="2373" ht="40.5" spans="1:8">
      <c r="A2373" s="36" t="s">
        <v>19650</v>
      </c>
      <c r="B2373" s="37" t="s">
        <v>19651</v>
      </c>
      <c r="C2373" s="36" t="s">
        <v>127</v>
      </c>
      <c r="D2373" s="36" t="s">
        <v>19652</v>
      </c>
      <c r="F2373" t="str">
        <f t="shared" ref="F2373:F2436" si="74">TRIM(A2373)</f>
        <v>73929/1</v>
      </c>
      <c r="H2373" s="38">
        <f t="shared" ref="H2373:H2436" si="75">ROUND(D2373*(1+$H$1),2)</f>
        <v>37.01</v>
      </c>
    </row>
    <row r="2374" ht="40.5" spans="1:8">
      <c r="A2374" s="36" t="s">
        <v>19653</v>
      </c>
      <c r="B2374" s="37" t="s">
        <v>19654</v>
      </c>
      <c r="C2374" s="36" t="s">
        <v>127</v>
      </c>
      <c r="D2374" s="36" t="s">
        <v>19655</v>
      </c>
      <c r="F2374" t="str">
        <f t="shared" si="74"/>
        <v>73929/4</v>
      </c>
      <c r="H2374" s="38">
        <f t="shared" si="75"/>
        <v>68.45</v>
      </c>
    </row>
    <row r="2375" ht="27" spans="1:8">
      <c r="A2375" s="36" t="s">
        <v>19656</v>
      </c>
      <c r="B2375" s="37" t="s">
        <v>19657</v>
      </c>
      <c r="C2375" s="36" t="s">
        <v>127</v>
      </c>
      <c r="D2375" s="36" t="s">
        <v>14988</v>
      </c>
      <c r="F2375" t="str">
        <f t="shared" si="74"/>
        <v>6225</v>
      </c>
      <c r="H2375" s="38">
        <f t="shared" si="75"/>
        <v>42.04</v>
      </c>
    </row>
    <row r="2376" ht="27" spans="1:8">
      <c r="A2376" s="36" t="s">
        <v>19658</v>
      </c>
      <c r="B2376" s="37" t="s">
        <v>19659</v>
      </c>
      <c r="C2376" s="36" t="s">
        <v>127</v>
      </c>
      <c r="D2376" s="36" t="s">
        <v>19660</v>
      </c>
      <c r="F2376" t="str">
        <f t="shared" si="74"/>
        <v>72075</v>
      </c>
      <c r="H2376" s="38">
        <f t="shared" si="75"/>
        <v>14.59</v>
      </c>
    </row>
    <row r="2377" ht="40.5" spans="1:8">
      <c r="A2377" s="36" t="s">
        <v>19661</v>
      </c>
      <c r="B2377" s="37" t="s">
        <v>19662</v>
      </c>
      <c r="C2377" s="36" t="s">
        <v>127</v>
      </c>
      <c r="D2377" s="36" t="s">
        <v>11784</v>
      </c>
      <c r="F2377" t="str">
        <f t="shared" si="74"/>
        <v>73762/2</v>
      </c>
      <c r="H2377" s="38">
        <f t="shared" si="75"/>
        <v>102.6</v>
      </c>
    </row>
    <row r="2378" ht="40.5" spans="1:8">
      <c r="A2378" s="36" t="s">
        <v>19663</v>
      </c>
      <c r="B2378" s="37" t="s">
        <v>19664</v>
      </c>
      <c r="C2378" s="36" t="s">
        <v>127</v>
      </c>
      <c r="D2378" s="36" t="s">
        <v>19665</v>
      </c>
      <c r="F2378" t="str">
        <f t="shared" si="74"/>
        <v>73762/4</v>
      </c>
      <c r="H2378" s="38">
        <f t="shared" si="75"/>
        <v>148.17</v>
      </c>
    </row>
    <row r="2379" ht="27" spans="1:8">
      <c r="A2379" s="36" t="s">
        <v>19666</v>
      </c>
      <c r="B2379" s="37" t="s">
        <v>19667</v>
      </c>
      <c r="C2379" s="36" t="s">
        <v>127</v>
      </c>
      <c r="D2379" s="36" t="s">
        <v>19668</v>
      </c>
      <c r="F2379" t="str">
        <f t="shared" si="74"/>
        <v>74066/2</v>
      </c>
      <c r="H2379" s="38">
        <f t="shared" si="75"/>
        <v>95.19</v>
      </c>
    </row>
    <row r="2380" ht="27" spans="1:8">
      <c r="A2380" s="36" t="s">
        <v>19669</v>
      </c>
      <c r="B2380" s="37" t="s">
        <v>19670</v>
      </c>
      <c r="C2380" s="36" t="s">
        <v>127</v>
      </c>
      <c r="D2380" s="36" t="s">
        <v>19671</v>
      </c>
      <c r="F2380" t="str">
        <f t="shared" si="74"/>
        <v>74106/1</v>
      </c>
      <c r="H2380" s="38">
        <f t="shared" si="75"/>
        <v>9.64</v>
      </c>
    </row>
    <row r="2381" ht="40.5" spans="1:8">
      <c r="A2381" s="36" t="s">
        <v>19672</v>
      </c>
      <c r="B2381" s="37" t="s">
        <v>19673</v>
      </c>
      <c r="C2381" s="36" t="s">
        <v>127</v>
      </c>
      <c r="D2381" s="36" t="s">
        <v>19674</v>
      </c>
      <c r="F2381" t="str">
        <f t="shared" si="74"/>
        <v>83741</v>
      </c>
      <c r="H2381" s="38">
        <f t="shared" si="75"/>
        <v>79.52</v>
      </c>
    </row>
    <row r="2382" ht="27" spans="1:8">
      <c r="A2382" s="36" t="s">
        <v>19675</v>
      </c>
      <c r="B2382" s="37" t="s">
        <v>19676</v>
      </c>
      <c r="C2382" s="36" t="s">
        <v>127</v>
      </c>
      <c r="D2382" s="36" t="s">
        <v>19677</v>
      </c>
      <c r="F2382" t="str">
        <f t="shared" si="74"/>
        <v>83742</v>
      </c>
      <c r="H2382" s="38">
        <f t="shared" si="75"/>
        <v>24.3</v>
      </c>
    </row>
    <row r="2383" ht="27" spans="1:8">
      <c r="A2383" s="36" t="s">
        <v>19678</v>
      </c>
      <c r="B2383" s="37" t="s">
        <v>19679</v>
      </c>
      <c r="C2383" s="36" t="s">
        <v>136</v>
      </c>
      <c r="D2383" s="36" t="s">
        <v>13265</v>
      </c>
      <c r="F2383" t="str">
        <f t="shared" si="74"/>
        <v>83743</v>
      </c>
      <c r="H2383" s="38">
        <f t="shared" si="75"/>
        <v>28.11</v>
      </c>
    </row>
    <row r="2384" ht="27" spans="1:8">
      <c r="A2384" s="36" t="s">
        <v>19680</v>
      </c>
      <c r="B2384" s="37" t="s">
        <v>19681</v>
      </c>
      <c r="C2384" s="36" t="s">
        <v>127</v>
      </c>
      <c r="D2384" s="36" t="s">
        <v>19682</v>
      </c>
      <c r="F2384" t="str">
        <f t="shared" si="74"/>
        <v>73872/1</v>
      </c>
      <c r="H2384" s="38">
        <f t="shared" si="75"/>
        <v>33.3</v>
      </c>
    </row>
    <row r="2385" ht="27" spans="1:8">
      <c r="A2385" s="36" t="s">
        <v>19683</v>
      </c>
      <c r="B2385" s="37" t="s">
        <v>19684</v>
      </c>
      <c r="C2385" s="36" t="s">
        <v>127</v>
      </c>
      <c r="D2385" s="36" t="s">
        <v>19685</v>
      </c>
      <c r="F2385" t="str">
        <f t="shared" si="74"/>
        <v>73872/2</v>
      </c>
      <c r="H2385" s="38">
        <f t="shared" si="75"/>
        <v>65.07</v>
      </c>
    </row>
    <row r="2386" ht="27" spans="1:8">
      <c r="A2386" s="36" t="s">
        <v>19686</v>
      </c>
      <c r="B2386" s="37" t="s">
        <v>19687</v>
      </c>
      <c r="C2386" s="36" t="s">
        <v>19572</v>
      </c>
      <c r="D2386" s="36" t="s">
        <v>19688</v>
      </c>
      <c r="F2386" t="str">
        <f t="shared" si="74"/>
        <v>72124</v>
      </c>
      <c r="H2386" s="38">
        <f t="shared" si="75"/>
        <v>139.51</v>
      </c>
    </row>
    <row r="2387" ht="27" spans="1:8">
      <c r="A2387" s="36" t="s">
        <v>19689</v>
      </c>
      <c r="B2387" s="37" t="s">
        <v>19690</v>
      </c>
      <c r="C2387" s="36" t="s">
        <v>136</v>
      </c>
      <c r="D2387" s="36" t="s">
        <v>11987</v>
      </c>
      <c r="F2387" t="str">
        <f t="shared" si="74"/>
        <v>74025/1</v>
      </c>
      <c r="H2387" s="38">
        <f t="shared" si="75"/>
        <v>49.76</v>
      </c>
    </row>
    <row r="2388" ht="27" spans="1:8">
      <c r="A2388" s="36" t="s">
        <v>19691</v>
      </c>
      <c r="B2388" s="37" t="s">
        <v>19692</v>
      </c>
      <c r="C2388" s="36" t="s">
        <v>127</v>
      </c>
      <c r="D2388" s="36" t="s">
        <v>19693</v>
      </c>
      <c r="F2388" t="str">
        <f t="shared" si="74"/>
        <v>74190/1</v>
      </c>
      <c r="H2388" s="38">
        <f t="shared" si="75"/>
        <v>165.37</v>
      </c>
    </row>
    <row r="2389" ht="40.5" spans="1:8">
      <c r="A2389" s="36" t="s">
        <v>19694</v>
      </c>
      <c r="B2389" s="37" t="s">
        <v>19695</v>
      </c>
      <c r="C2389" s="36" t="s">
        <v>136</v>
      </c>
      <c r="D2389" s="36" t="s">
        <v>19696</v>
      </c>
      <c r="F2389" t="str">
        <f t="shared" si="74"/>
        <v>73798/1</v>
      </c>
      <c r="H2389" s="38">
        <f t="shared" si="75"/>
        <v>27.13</v>
      </c>
    </row>
    <row r="2390" ht="40.5" spans="1:8">
      <c r="A2390" s="36" t="s">
        <v>19697</v>
      </c>
      <c r="B2390" s="37" t="s">
        <v>19698</v>
      </c>
      <c r="C2390" s="36" t="s">
        <v>136</v>
      </c>
      <c r="D2390" s="36" t="s">
        <v>5661</v>
      </c>
      <c r="F2390" t="str">
        <f t="shared" si="74"/>
        <v>73798/3</v>
      </c>
      <c r="H2390" s="38">
        <f t="shared" si="75"/>
        <v>42.43</v>
      </c>
    </row>
    <row r="2391" ht="40.5" spans="1:8">
      <c r="A2391" s="36" t="s">
        <v>19699</v>
      </c>
      <c r="B2391" s="37" t="s">
        <v>19700</v>
      </c>
      <c r="C2391" s="36" t="s">
        <v>136</v>
      </c>
      <c r="D2391" s="36" t="s">
        <v>19701</v>
      </c>
      <c r="F2391" t="str">
        <f t="shared" si="74"/>
        <v>91831</v>
      </c>
      <c r="H2391" s="38">
        <f t="shared" si="75"/>
        <v>6.5</v>
      </c>
    </row>
    <row r="2392" ht="40.5" spans="1:8">
      <c r="A2392" s="36" t="s">
        <v>19702</v>
      </c>
      <c r="B2392" s="37" t="s">
        <v>19703</v>
      </c>
      <c r="C2392" s="36" t="s">
        <v>136</v>
      </c>
      <c r="D2392" s="36" t="s">
        <v>6190</v>
      </c>
      <c r="F2392" t="str">
        <f t="shared" si="74"/>
        <v>91834</v>
      </c>
      <c r="H2392" s="38">
        <f t="shared" si="75"/>
        <v>7.33</v>
      </c>
    </row>
    <row r="2393" ht="40.5" spans="1:8">
      <c r="A2393" s="36" t="s">
        <v>19704</v>
      </c>
      <c r="B2393" s="37" t="s">
        <v>19705</v>
      </c>
      <c r="C2393" s="36" t="s">
        <v>136</v>
      </c>
      <c r="D2393" s="36" t="s">
        <v>19706</v>
      </c>
      <c r="F2393" t="str">
        <f t="shared" si="74"/>
        <v>91836</v>
      </c>
      <c r="H2393" s="38">
        <f t="shared" si="75"/>
        <v>9.53</v>
      </c>
    </row>
    <row r="2394" ht="40.5" spans="1:8">
      <c r="A2394" s="36" t="s">
        <v>19707</v>
      </c>
      <c r="B2394" s="37" t="s">
        <v>19708</v>
      </c>
      <c r="C2394" s="36" t="s">
        <v>136</v>
      </c>
      <c r="D2394" s="36" t="s">
        <v>15621</v>
      </c>
      <c r="F2394" t="str">
        <f t="shared" si="74"/>
        <v>91842</v>
      </c>
      <c r="H2394" s="38">
        <f t="shared" si="75"/>
        <v>4.93</v>
      </c>
    </row>
    <row r="2395" ht="40.5" spans="1:8">
      <c r="A2395" s="36" t="s">
        <v>19709</v>
      </c>
      <c r="B2395" s="37" t="s">
        <v>19710</v>
      </c>
      <c r="C2395" s="36" t="s">
        <v>136</v>
      </c>
      <c r="D2395" s="36" t="s">
        <v>14902</v>
      </c>
      <c r="F2395" t="str">
        <f t="shared" si="74"/>
        <v>91844</v>
      </c>
      <c r="H2395" s="38">
        <f t="shared" si="75"/>
        <v>5.76</v>
      </c>
    </row>
    <row r="2396" ht="40.5" spans="1:8">
      <c r="A2396" s="36" t="s">
        <v>19711</v>
      </c>
      <c r="B2396" s="37" t="s">
        <v>19712</v>
      </c>
      <c r="C2396" s="36" t="s">
        <v>136</v>
      </c>
      <c r="D2396" s="36" t="s">
        <v>9186</v>
      </c>
      <c r="F2396" t="str">
        <f t="shared" si="74"/>
        <v>91846</v>
      </c>
      <c r="H2396" s="38">
        <f t="shared" si="75"/>
        <v>7.98</v>
      </c>
    </row>
    <row r="2397" ht="40.5" spans="1:8">
      <c r="A2397" s="36" t="s">
        <v>19713</v>
      </c>
      <c r="B2397" s="37" t="s">
        <v>19714</v>
      </c>
      <c r="C2397" s="36" t="s">
        <v>136</v>
      </c>
      <c r="D2397" s="36" t="s">
        <v>6190</v>
      </c>
      <c r="F2397" t="str">
        <f t="shared" si="74"/>
        <v>91852</v>
      </c>
      <c r="H2397" s="38">
        <f t="shared" si="75"/>
        <v>7.33</v>
      </c>
    </row>
    <row r="2398" ht="40.5" spans="1:8">
      <c r="A2398" s="36" t="s">
        <v>19715</v>
      </c>
      <c r="B2398" s="37" t="s">
        <v>19716</v>
      </c>
      <c r="C2398" s="36" t="s">
        <v>136</v>
      </c>
      <c r="D2398" s="36" t="s">
        <v>19717</v>
      </c>
      <c r="F2398" t="str">
        <f t="shared" si="74"/>
        <v>91854</v>
      </c>
      <c r="H2398" s="38">
        <f t="shared" si="75"/>
        <v>8.14</v>
      </c>
    </row>
    <row r="2399" ht="40.5" spans="1:8">
      <c r="A2399" s="36" t="s">
        <v>19718</v>
      </c>
      <c r="B2399" s="37" t="s">
        <v>19719</v>
      </c>
      <c r="C2399" s="36" t="s">
        <v>136</v>
      </c>
      <c r="D2399" s="36" t="s">
        <v>7804</v>
      </c>
      <c r="F2399" t="str">
        <f t="shared" si="74"/>
        <v>91856</v>
      </c>
      <c r="H2399" s="38">
        <f t="shared" si="75"/>
        <v>10.25</v>
      </c>
    </row>
    <row r="2400" ht="40.5" spans="1:8">
      <c r="A2400" s="36" t="s">
        <v>19720</v>
      </c>
      <c r="B2400" s="37" t="s">
        <v>19721</v>
      </c>
      <c r="C2400" s="36" t="s">
        <v>136</v>
      </c>
      <c r="D2400" s="36" t="s">
        <v>5195</v>
      </c>
      <c r="F2400" t="str">
        <f t="shared" si="74"/>
        <v>91862</v>
      </c>
      <c r="H2400" s="38">
        <f t="shared" si="75"/>
        <v>7.87</v>
      </c>
    </row>
    <row r="2401" ht="40.5" spans="1:8">
      <c r="A2401" s="36" t="s">
        <v>19722</v>
      </c>
      <c r="B2401" s="37" t="s">
        <v>19723</v>
      </c>
      <c r="C2401" s="36" t="s">
        <v>136</v>
      </c>
      <c r="D2401" s="36" t="s">
        <v>5636</v>
      </c>
      <c r="F2401" t="str">
        <f t="shared" si="74"/>
        <v>91863</v>
      </c>
      <c r="H2401" s="38">
        <f t="shared" si="75"/>
        <v>9.27</v>
      </c>
    </row>
    <row r="2402" ht="40.5" spans="1:8">
      <c r="A2402" s="36" t="s">
        <v>19724</v>
      </c>
      <c r="B2402" s="37" t="s">
        <v>19725</v>
      </c>
      <c r="C2402" s="36" t="s">
        <v>136</v>
      </c>
      <c r="D2402" s="36" t="s">
        <v>9178</v>
      </c>
      <c r="F2402" t="str">
        <f t="shared" si="74"/>
        <v>91864</v>
      </c>
      <c r="H2402" s="38">
        <f t="shared" si="75"/>
        <v>12.2</v>
      </c>
    </row>
    <row r="2403" ht="40.5" spans="1:8">
      <c r="A2403" s="36" t="s">
        <v>19726</v>
      </c>
      <c r="B2403" s="37" t="s">
        <v>19727</v>
      </c>
      <c r="C2403" s="36" t="s">
        <v>136</v>
      </c>
      <c r="D2403" s="36" t="s">
        <v>9508</v>
      </c>
      <c r="F2403" t="str">
        <f t="shared" si="74"/>
        <v>91865</v>
      </c>
      <c r="H2403" s="38">
        <f t="shared" si="75"/>
        <v>15.16</v>
      </c>
    </row>
    <row r="2404" ht="40.5" spans="1:8">
      <c r="A2404" s="36" t="s">
        <v>19728</v>
      </c>
      <c r="B2404" s="37" t="s">
        <v>19729</v>
      </c>
      <c r="C2404" s="36" t="s">
        <v>136</v>
      </c>
      <c r="D2404" s="36" t="s">
        <v>8956</v>
      </c>
      <c r="F2404" t="str">
        <f t="shared" si="74"/>
        <v>91866</v>
      </c>
      <c r="H2404" s="38">
        <f t="shared" si="75"/>
        <v>6.43</v>
      </c>
    </row>
    <row r="2405" ht="40.5" spans="1:8">
      <c r="A2405" s="36" t="s">
        <v>19730</v>
      </c>
      <c r="B2405" s="37" t="s">
        <v>19731</v>
      </c>
      <c r="C2405" s="36" t="s">
        <v>136</v>
      </c>
      <c r="D2405" s="36" t="s">
        <v>7039</v>
      </c>
      <c r="F2405" t="str">
        <f t="shared" si="74"/>
        <v>91867</v>
      </c>
      <c r="H2405" s="38">
        <f t="shared" si="75"/>
        <v>7.84</v>
      </c>
    </row>
    <row r="2406" ht="40.5" spans="1:8">
      <c r="A2406" s="36" t="s">
        <v>19732</v>
      </c>
      <c r="B2406" s="37" t="s">
        <v>19733</v>
      </c>
      <c r="C2406" s="36" t="s">
        <v>136</v>
      </c>
      <c r="D2406" s="36" t="s">
        <v>19734</v>
      </c>
      <c r="F2406" t="str">
        <f t="shared" si="74"/>
        <v>91868</v>
      </c>
      <c r="H2406" s="38">
        <f t="shared" si="75"/>
        <v>10.78</v>
      </c>
    </row>
    <row r="2407" ht="40.5" spans="1:8">
      <c r="A2407" s="36" t="s">
        <v>19735</v>
      </c>
      <c r="B2407" s="37" t="s">
        <v>19736</v>
      </c>
      <c r="C2407" s="36" t="s">
        <v>136</v>
      </c>
      <c r="D2407" s="36" t="s">
        <v>5872</v>
      </c>
      <c r="F2407" t="str">
        <f t="shared" si="74"/>
        <v>91869</v>
      </c>
      <c r="H2407" s="38">
        <f t="shared" si="75"/>
        <v>13.74</v>
      </c>
    </row>
    <row r="2408" ht="40.5" spans="1:8">
      <c r="A2408" s="36" t="s">
        <v>19737</v>
      </c>
      <c r="B2408" s="37" t="s">
        <v>19738</v>
      </c>
      <c r="C2408" s="36" t="s">
        <v>136</v>
      </c>
      <c r="D2408" s="36" t="s">
        <v>8075</v>
      </c>
      <c r="F2408" t="str">
        <f t="shared" si="74"/>
        <v>91870</v>
      </c>
      <c r="H2408" s="38">
        <f t="shared" si="75"/>
        <v>9.41</v>
      </c>
    </row>
    <row r="2409" ht="40.5" spans="1:8">
      <c r="A2409" s="36" t="s">
        <v>19739</v>
      </c>
      <c r="B2409" s="37" t="s">
        <v>19740</v>
      </c>
      <c r="C2409" s="36" t="s">
        <v>136</v>
      </c>
      <c r="D2409" s="36" t="s">
        <v>6355</v>
      </c>
      <c r="F2409" t="str">
        <f t="shared" si="74"/>
        <v>91871</v>
      </c>
      <c r="H2409" s="38">
        <f t="shared" si="75"/>
        <v>10.84</v>
      </c>
    </row>
    <row r="2410" ht="40.5" spans="1:8">
      <c r="A2410" s="36" t="s">
        <v>19741</v>
      </c>
      <c r="B2410" s="37" t="s">
        <v>19742</v>
      </c>
      <c r="C2410" s="36" t="s">
        <v>136</v>
      </c>
      <c r="D2410" s="36" t="s">
        <v>19743</v>
      </c>
      <c r="F2410" t="str">
        <f t="shared" si="74"/>
        <v>91872</v>
      </c>
      <c r="H2410" s="38">
        <f t="shared" si="75"/>
        <v>13.78</v>
      </c>
    </row>
    <row r="2411" ht="40.5" spans="1:8">
      <c r="A2411" s="36" t="s">
        <v>19744</v>
      </c>
      <c r="B2411" s="37" t="s">
        <v>19745</v>
      </c>
      <c r="C2411" s="36" t="s">
        <v>136</v>
      </c>
      <c r="D2411" s="36" t="s">
        <v>9915</v>
      </c>
      <c r="F2411" t="str">
        <f t="shared" si="74"/>
        <v>91873</v>
      </c>
      <c r="H2411" s="38">
        <f t="shared" si="75"/>
        <v>16.69</v>
      </c>
    </row>
    <row r="2412" ht="27" spans="1:8">
      <c r="A2412" s="36" t="s">
        <v>19746</v>
      </c>
      <c r="B2412" s="37" t="s">
        <v>19747</v>
      </c>
      <c r="C2412" s="36" t="s">
        <v>136</v>
      </c>
      <c r="D2412" s="36" t="s">
        <v>5524</v>
      </c>
      <c r="F2412" t="str">
        <f t="shared" si="74"/>
        <v>93008</v>
      </c>
      <c r="H2412" s="38">
        <f t="shared" si="75"/>
        <v>13.12</v>
      </c>
    </row>
    <row r="2413" ht="27" spans="1:8">
      <c r="A2413" s="36" t="s">
        <v>19748</v>
      </c>
      <c r="B2413" s="37" t="s">
        <v>19749</v>
      </c>
      <c r="C2413" s="36" t="s">
        <v>136</v>
      </c>
      <c r="D2413" s="36" t="s">
        <v>19750</v>
      </c>
      <c r="F2413" t="str">
        <f t="shared" si="74"/>
        <v>93009</v>
      </c>
      <c r="H2413" s="38">
        <f t="shared" si="75"/>
        <v>19.05</v>
      </c>
    </row>
    <row r="2414" ht="27" spans="1:8">
      <c r="A2414" s="36" t="s">
        <v>19751</v>
      </c>
      <c r="B2414" s="37" t="s">
        <v>19752</v>
      </c>
      <c r="C2414" s="36" t="s">
        <v>136</v>
      </c>
      <c r="D2414" s="36" t="s">
        <v>11122</v>
      </c>
      <c r="F2414" t="str">
        <f t="shared" si="74"/>
        <v>93010</v>
      </c>
      <c r="H2414" s="38">
        <f t="shared" si="75"/>
        <v>26.3</v>
      </c>
    </row>
    <row r="2415" ht="27" spans="1:8">
      <c r="A2415" s="36" t="s">
        <v>19753</v>
      </c>
      <c r="B2415" s="37" t="s">
        <v>19754</v>
      </c>
      <c r="C2415" s="36" t="s">
        <v>136</v>
      </c>
      <c r="D2415" s="36" t="s">
        <v>11930</v>
      </c>
      <c r="F2415" t="str">
        <f t="shared" si="74"/>
        <v>93011</v>
      </c>
      <c r="H2415" s="38">
        <f t="shared" si="75"/>
        <v>32</v>
      </c>
    </row>
    <row r="2416" ht="27" spans="1:8">
      <c r="A2416" s="36" t="s">
        <v>19755</v>
      </c>
      <c r="B2416" s="37" t="s">
        <v>19756</v>
      </c>
      <c r="C2416" s="36" t="s">
        <v>136</v>
      </c>
      <c r="D2416" s="36" t="s">
        <v>19757</v>
      </c>
      <c r="F2416" t="str">
        <f t="shared" si="74"/>
        <v>93012</v>
      </c>
      <c r="H2416" s="38">
        <f t="shared" si="75"/>
        <v>47.93</v>
      </c>
    </row>
    <row r="2417" ht="40.5" spans="1:8">
      <c r="A2417" s="36" t="s">
        <v>19758</v>
      </c>
      <c r="B2417" s="37" t="s">
        <v>19759</v>
      </c>
      <c r="C2417" s="36" t="s">
        <v>136</v>
      </c>
      <c r="D2417" s="36" t="s">
        <v>5358</v>
      </c>
      <c r="F2417" t="str">
        <f t="shared" si="74"/>
        <v>95726</v>
      </c>
      <c r="H2417" s="38">
        <f t="shared" si="75"/>
        <v>5.28</v>
      </c>
    </row>
    <row r="2418" ht="40.5" spans="1:8">
      <c r="A2418" s="36" t="s">
        <v>19760</v>
      </c>
      <c r="B2418" s="37" t="s">
        <v>19761</v>
      </c>
      <c r="C2418" s="36" t="s">
        <v>136</v>
      </c>
      <c r="D2418" s="36" t="s">
        <v>7394</v>
      </c>
      <c r="F2418" t="str">
        <f t="shared" si="74"/>
        <v>95727</v>
      </c>
      <c r="H2418" s="38">
        <f t="shared" si="75"/>
        <v>6.05</v>
      </c>
    </row>
    <row r="2419" ht="40.5" spans="1:8">
      <c r="A2419" s="36" t="s">
        <v>19762</v>
      </c>
      <c r="B2419" s="37" t="s">
        <v>19763</v>
      </c>
      <c r="C2419" s="36" t="s">
        <v>136</v>
      </c>
      <c r="D2419" s="36" t="s">
        <v>15016</v>
      </c>
      <c r="F2419" t="str">
        <f t="shared" si="74"/>
        <v>95728</v>
      </c>
      <c r="H2419" s="38">
        <f t="shared" si="75"/>
        <v>7.64</v>
      </c>
    </row>
    <row r="2420" ht="40.5" spans="1:8">
      <c r="A2420" s="36" t="s">
        <v>19764</v>
      </c>
      <c r="B2420" s="37" t="s">
        <v>19765</v>
      </c>
      <c r="C2420" s="36" t="s">
        <v>136</v>
      </c>
      <c r="D2420" s="36" t="s">
        <v>8198</v>
      </c>
      <c r="F2420" t="str">
        <f t="shared" si="74"/>
        <v>95729</v>
      </c>
      <c r="H2420" s="38">
        <f t="shared" si="75"/>
        <v>7.15</v>
      </c>
    </row>
    <row r="2421" ht="40.5" spans="1:8">
      <c r="A2421" s="36" t="s">
        <v>19766</v>
      </c>
      <c r="B2421" s="37" t="s">
        <v>19767</v>
      </c>
      <c r="C2421" s="36" t="s">
        <v>136</v>
      </c>
      <c r="D2421" s="36" t="s">
        <v>5556</v>
      </c>
      <c r="F2421" t="str">
        <f t="shared" si="74"/>
        <v>95730</v>
      </c>
      <c r="H2421" s="38">
        <f t="shared" si="75"/>
        <v>7.95</v>
      </c>
    </row>
    <row r="2422" ht="40.5" spans="1:8">
      <c r="A2422" s="36" t="s">
        <v>19768</v>
      </c>
      <c r="B2422" s="37" t="s">
        <v>19769</v>
      </c>
      <c r="C2422" s="36" t="s">
        <v>136</v>
      </c>
      <c r="D2422" s="36" t="s">
        <v>19706</v>
      </c>
      <c r="F2422" t="str">
        <f t="shared" si="74"/>
        <v>95731</v>
      </c>
      <c r="H2422" s="38">
        <f t="shared" si="75"/>
        <v>9.53</v>
      </c>
    </row>
    <row r="2423" ht="40.5" spans="1:8">
      <c r="A2423" s="36" t="s">
        <v>19770</v>
      </c>
      <c r="B2423" s="37" t="s">
        <v>19771</v>
      </c>
      <c r="C2423" s="36" t="s">
        <v>168</v>
      </c>
      <c r="D2423" s="36" t="s">
        <v>19772</v>
      </c>
      <c r="F2423" t="str">
        <f t="shared" si="74"/>
        <v>95732</v>
      </c>
      <c r="H2423" s="38">
        <f t="shared" si="75"/>
        <v>4</v>
      </c>
    </row>
    <row r="2424" ht="40.5" spans="1:8">
      <c r="A2424" s="36" t="s">
        <v>19773</v>
      </c>
      <c r="B2424" s="37" t="s">
        <v>19774</v>
      </c>
      <c r="C2424" s="36" t="s">
        <v>136</v>
      </c>
      <c r="D2424" s="36" t="s">
        <v>12939</v>
      </c>
      <c r="F2424" t="str">
        <f t="shared" si="74"/>
        <v>95745</v>
      </c>
      <c r="H2424" s="38">
        <f t="shared" si="75"/>
        <v>23.1</v>
      </c>
    </row>
    <row r="2425" ht="40.5" spans="1:8">
      <c r="A2425" s="36" t="s">
        <v>19775</v>
      </c>
      <c r="B2425" s="37" t="s">
        <v>19776</v>
      </c>
      <c r="C2425" s="36" t="s">
        <v>136</v>
      </c>
      <c r="D2425" s="36" t="s">
        <v>11039</v>
      </c>
      <c r="F2425" t="str">
        <f t="shared" si="74"/>
        <v>95746</v>
      </c>
      <c r="H2425" s="38">
        <f t="shared" si="75"/>
        <v>28.96</v>
      </c>
    </row>
    <row r="2426" ht="40.5" spans="1:8">
      <c r="A2426" s="36" t="s">
        <v>19777</v>
      </c>
      <c r="B2426" s="37" t="s">
        <v>19778</v>
      </c>
      <c r="C2426" s="36" t="s">
        <v>136</v>
      </c>
      <c r="D2426" s="36" t="s">
        <v>19779</v>
      </c>
      <c r="F2426" t="str">
        <f t="shared" si="74"/>
        <v>95747</v>
      </c>
      <c r="H2426" s="38">
        <f t="shared" si="75"/>
        <v>49.25</v>
      </c>
    </row>
    <row r="2427" ht="40.5" spans="1:8">
      <c r="A2427" s="36" t="s">
        <v>19780</v>
      </c>
      <c r="B2427" s="37" t="s">
        <v>19781</v>
      </c>
      <c r="C2427" s="36" t="s">
        <v>136</v>
      </c>
      <c r="D2427" s="36" t="s">
        <v>19782</v>
      </c>
      <c r="F2427" t="str">
        <f t="shared" si="74"/>
        <v>95748</v>
      </c>
      <c r="H2427" s="38">
        <f t="shared" si="75"/>
        <v>52.89</v>
      </c>
    </row>
    <row r="2428" ht="40.5" spans="1:8">
      <c r="A2428" s="36" t="s">
        <v>19783</v>
      </c>
      <c r="B2428" s="37" t="s">
        <v>19784</v>
      </c>
      <c r="C2428" s="36" t="s">
        <v>136</v>
      </c>
      <c r="D2428" s="36" t="s">
        <v>19785</v>
      </c>
      <c r="F2428" t="str">
        <f t="shared" si="74"/>
        <v>95749</v>
      </c>
      <c r="H2428" s="38">
        <f t="shared" si="75"/>
        <v>29.25</v>
      </c>
    </row>
    <row r="2429" ht="40.5" spans="1:8">
      <c r="A2429" s="36" t="s">
        <v>19786</v>
      </c>
      <c r="B2429" s="37" t="s">
        <v>19787</v>
      </c>
      <c r="C2429" s="36" t="s">
        <v>136</v>
      </c>
      <c r="D2429" s="36" t="s">
        <v>19788</v>
      </c>
      <c r="F2429" t="str">
        <f t="shared" si="74"/>
        <v>95750</v>
      </c>
      <c r="H2429" s="38">
        <f t="shared" si="75"/>
        <v>34.97</v>
      </c>
    </row>
    <row r="2430" ht="40.5" spans="1:8">
      <c r="A2430" s="36" t="s">
        <v>19789</v>
      </c>
      <c r="B2430" s="37" t="s">
        <v>19790</v>
      </c>
      <c r="C2430" s="36" t="s">
        <v>136</v>
      </c>
      <c r="D2430" s="36" t="s">
        <v>19791</v>
      </c>
      <c r="F2430" t="str">
        <f t="shared" si="74"/>
        <v>95751</v>
      </c>
      <c r="H2430" s="38">
        <f t="shared" si="75"/>
        <v>55.07</v>
      </c>
    </row>
    <row r="2431" ht="40.5" spans="1:8">
      <c r="A2431" s="36" t="s">
        <v>19792</v>
      </c>
      <c r="B2431" s="37" t="s">
        <v>19793</v>
      </c>
      <c r="C2431" s="36" t="s">
        <v>136</v>
      </c>
      <c r="D2431" s="36" t="s">
        <v>11921</v>
      </c>
      <c r="F2431" t="str">
        <f t="shared" si="74"/>
        <v>95752</v>
      </c>
      <c r="H2431" s="38">
        <f t="shared" si="75"/>
        <v>58.49</v>
      </c>
    </row>
    <row r="2432" ht="27" spans="1:8">
      <c r="A2432" s="36" t="s">
        <v>19794</v>
      </c>
      <c r="B2432" s="37" t="s">
        <v>19795</v>
      </c>
      <c r="C2432" s="36" t="s">
        <v>168</v>
      </c>
      <c r="D2432" s="36" t="s">
        <v>8479</v>
      </c>
      <c r="F2432" t="str">
        <f t="shared" si="74"/>
        <v>72259</v>
      </c>
      <c r="H2432" s="38">
        <f t="shared" si="75"/>
        <v>16.46</v>
      </c>
    </row>
    <row r="2433" ht="27" spans="1:8">
      <c r="A2433" s="36" t="s">
        <v>19796</v>
      </c>
      <c r="B2433" s="37" t="s">
        <v>19797</v>
      </c>
      <c r="C2433" s="36" t="s">
        <v>168</v>
      </c>
      <c r="D2433" s="36" t="s">
        <v>11951</v>
      </c>
      <c r="F2433" t="str">
        <f t="shared" si="74"/>
        <v>72260</v>
      </c>
      <c r="H2433" s="38">
        <f t="shared" si="75"/>
        <v>16.41</v>
      </c>
    </row>
    <row r="2434" ht="27" spans="1:8">
      <c r="A2434" s="36" t="s">
        <v>19798</v>
      </c>
      <c r="B2434" s="37" t="s">
        <v>19799</v>
      </c>
      <c r="C2434" s="36" t="s">
        <v>168</v>
      </c>
      <c r="D2434" s="36" t="s">
        <v>7350</v>
      </c>
      <c r="F2434" t="str">
        <f t="shared" si="74"/>
        <v>72261</v>
      </c>
      <c r="H2434" s="38">
        <f t="shared" si="75"/>
        <v>17.22</v>
      </c>
    </row>
    <row r="2435" ht="27" spans="1:8">
      <c r="A2435" s="36" t="s">
        <v>19800</v>
      </c>
      <c r="B2435" s="37" t="s">
        <v>19801</v>
      </c>
      <c r="C2435" s="36" t="s">
        <v>168</v>
      </c>
      <c r="D2435" s="36" t="s">
        <v>9472</v>
      </c>
      <c r="F2435" t="str">
        <f t="shared" si="74"/>
        <v>72262</v>
      </c>
      <c r="H2435" s="38">
        <f t="shared" si="75"/>
        <v>17.28</v>
      </c>
    </row>
    <row r="2436" ht="27" spans="1:8">
      <c r="A2436" s="36" t="s">
        <v>19802</v>
      </c>
      <c r="B2436" s="37" t="s">
        <v>19803</v>
      </c>
      <c r="C2436" s="36" t="s">
        <v>168</v>
      </c>
      <c r="D2436" s="36" t="s">
        <v>6966</v>
      </c>
      <c r="F2436" t="str">
        <f t="shared" si="74"/>
        <v>72263</v>
      </c>
      <c r="H2436" s="38">
        <f t="shared" si="75"/>
        <v>23.22</v>
      </c>
    </row>
    <row r="2437" ht="27" spans="1:8">
      <c r="A2437" s="36" t="s">
        <v>19804</v>
      </c>
      <c r="B2437" s="37" t="s">
        <v>19805</v>
      </c>
      <c r="C2437" s="36" t="s">
        <v>168</v>
      </c>
      <c r="D2437" s="36" t="s">
        <v>19806</v>
      </c>
      <c r="F2437" t="str">
        <f t="shared" ref="F2437:F2500" si="76">TRIM(A2437)</f>
        <v>72264</v>
      </c>
      <c r="H2437" s="38">
        <f t="shared" ref="H2437:H2500" si="77">ROUND(D2437*(1+$H$1),2)</f>
        <v>23.39</v>
      </c>
    </row>
    <row r="2438" ht="27" spans="1:8">
      <c r="A2438" s="36" t="s">
        <v>19807</v>
      </c>
      <c r="B2438" s="37" t="s">
        <v>19808</v>
      </c>
      <c r="C2438" s="36" t="s">
        <v>168</v>
      </c>
      <c r="D2438" s="36" t="s">
        <v>19809</v>
      </c>
      <c r="F2438" t="str">
        <f t="shared" si="76"/>
        <v>72265</v>
      </c>
      <c r="H2438" s="38">
        <f t="shared" si="77"/>
        <v>27.63</v>
      </c>
    </row>
    <row r="2439" ht="27" spans="1:8">
      <c r="A2439" s="36" t="s">
        <v>19810</v>
      </c>
      <c r="B2439" s="37" t="s">
        <v>19811</v>
      </c>
      <c r="C2439" s="36" t="s">
        <v>168</v>
      </c>
      <c r="D2439" s="36" t="s">
        <v>12037</v>
      </c>
      <c r="F2439" t="str">
        <f t="shared" si="76"/>
        <v>72266</v>
      </c>
      <c r="H2439" s="38">
        <f t="shared" si="77"/>
        <v>36.83</v>
      </c>
    </row>
    <row r="2440" ht="27" spans="1:8">
      <c r="A2440" s="36" t="s">
        <v>19812</v>
      </c>
      <c r="B2440" s="37" t="s">
        <v>19813</v>
      </c>
      <c r="C2440" s="36" t="s">
        <v>168</v>
      </c>
      <c r="D2440" s="36" t="s">
        <v>19814</v>
      </c>
      <c r="F2440" t="str">
        <f t="shared" si="76"/>
        <v>72267</v>
      </c>
      <c r="H2440" s="38">
        <f t="shared" si="77"/>
        <v>37.13</v>
      </c>
    </row>
    <row r="2441" ht="27" spans="1:8">
      <c r="A2441" s="36" t="s">
        <v>19815</v>
      </c>
      <c r="B2441" s="37" t="s">
        <v>19816</v>
      </c>
      <c r="C2441" s="36" t="s">
        <v>168</v>
      </c>
      <c r="D2441" s="36" t="s">
        <v>19817</v>
      </c>
      <c r="F2441" t="str">
        <f t="shared" si="76"/>
        <v>72268</v>
      </c>
      <c r="H2441" s="38">
        <f t="shared" si="77"/>
        <v>38.51</v>
      </c>
    </row>
    <row r="2442" ht="27" spans="1:8">
      <c r="A2442" s="36" t="s">
        <v>19818</v>
      </c>
      <c r="B2442" s="37" t="s">
        <v>19819</v>
      </c>
      <c r="C2442" s="36" t="s">
        <v>168</v>
      </c>
      <c r="D2442" s="36" t="s">
        <v>11147</v>
      </c>
      <c r="F2442" t="str">
        <f t="shared" si="76"/>
        <v>72269</v>
      </c>
      <c r="H2442" s="38">
        <f t="shared" si="77"/>
        <v>43.71</v>
      </c>
    </row>
    <row r="2443" ht="27" spans="1:8">
      <c r="A2443" s="36" t="s">
        <v>19820</v>
      </c>
      <c r="B2443" s="37" t="s">
        <v>19821</v>
      </c>
      <c r="C2443" s="36" t="s">
        <v>168</v>
      </c>
      <c r="D2443" s="36" t="s">
        <v>19822</v>
      </c>
      <c r="F2443" t="str">
        <f t="shared" si="76"/>
        <v>72270</v>
      </c>
      <c r="H2443" s="38">
        <f t="shared" si="77"/>
        <v>53.47</v>
      </c>
    </row>
    <row r="2444" ht="27" spans="1:8">
      <c r="A2444" s="36" t="s">
        <v>19823</v>
      </c>
      <c r="B2444" s="37" t="s">
        <v>19824</v>
      </c>
      <c r="C2444" s="36" t="s">
        <v>168</v>
      </c>
      <c r="D2444" s="36" t="s">
        <v>19825</v>
      </c>
      <c r="F2444" t="str">
        <f t="shared" si="76"/>
        <v>72271</v>
      </c>
      <c r="H2444" s="38">
        <f t="shared" si="77"/>
        <v>13.27</v>
      </c>
    </row>
    <row r="2445" ht="27" spans="1:8">
      <c r="A2445" s="36" t="s">
        <v>19826</v>
      </c>
      <c r="B2445" s="37" t="s">
        <v>19827</v>
      </c>
      <c r="C2445" s="36" t="s">
        <v>168</v>
      </c>
      <c r="D2445" s="36" t="s">
        <v>19828</v>
      </c>
      <c r="F2445" t="str">
        <f t="shared" si="76"/>
        <v>72272</v>
      </c>
      <c r="H2445" s="38">
        <f t="shared" si="77"/>
        <v>14.68</v>
      </c>
    </row>
    <row r="2446" ht="27" spans="1:8">
      <c r="A2446" s="36" t="s">
        <v>19829</v>
      </c>
      <c r="B2446" s="37" t="s">
        <v>19830</v>
      </c>
      <c r="C2446" s="36" t="s">
        <v>168</v>
      </c>
      <c r="D2446" s="36" t="s">
        <v>19831</v>
      </c>
      <c r="F2446" t="str">
        <f t="shared" si="76"/>
        <v>73782/2</v>
      </c>
      <c r="H2446" s="38">
        <f t="shared" si="77"/>
        <v>39.23</v>
      </c>
    </row>
    <row r="2447" ht="27" spans="1:8">
      <c r="A2447" s="36" t="s">
        <v>19832</v>
      </c>
      <c r="B2447" s="37" t="s">
        <v>19833</v>
      </c>
      <c r="C2447" s="36" t="s">
        <v>168</v>
      </c>
      <c r="D2447" s="36" t="s">
        <v>19834</v>
      </c>
      <c r="F2447" t="str">
        <f t="shared" si="76"/>
        <v>73782/3</v>
      </c>
      <c r="H2447" s="38">
        <f t="shared" si="77"/>
        <v>60.58</v>
      </c>
    </row>
    <row r="2448" ht="40.5" spans="1:8">
      <c r="A2448" s="36" t="s">
        <v>19835</v>
      </c>
      <c r="B2448" s="37" t="s">
        <v>19836</v>
      </c>
      <c r="C2448" s="36" t="s">
        <v>168</v>
      </c>
      <c r="D2448" s="36" t="s">
        <v>19837</v>
      </c>
      <c r="F2448" t="str">
        <f t="shared" si="76"/>
        <v>73782/4</v>
      </c>
      <c r="H2448" s="38">
        <f t="shared" si="77"/>
        <v>135.58</v>
      </c>
    </row>
    <row r="2449" ht="40.5" spans="1:8">
      <c r="A2449" s="36" t="s">
        <v>19838</v>
      </c>
      <c r="B2449" s="37" t="s">
        <v>19839</v>
      </c>
      <c r="C2449" s="36" t="s">
        <v>168</v>
      </c>
      <c r="D2449" s="36" t="s">
        <v>13033</v>
      </c>
      <c r="F2449" t="str">
        <f t="shared" si="76"/>
        <v>73782/5</v>
      </c>
      <c r="H2449" s="38">
        <f t="shared" si="77"/>
        <v>24.22</v>
      </c>
    </row>
    <row r="2450" ht="40.5" spans="1:8">
      <c r="A2450" s="36" t="s">
        <v>19840</v>
      </c>
      <c r="B2450" s="37" t="s">
        <v>19841</v>
      </c>
      <c r="C2450" s="36" t="s">
        <v>168</v>
      </c>
      <c r="D2450" s="36" t="s">
        <v>19178</v>
      </c>
      <c r="F2450" t="str">
        <f t="shared" si="76"/>
        <v>83377</v>
      </c>
      <c r="H2450" s="38">
        <f t="shared" si="77"/>
        <v>11.08</v>
      </c>
    </row>
    <row r="2451" ht="40.5" spans="1:8">
      <c r="A2451" s="36" t="s">
        <v>19842</v>
      </c>
      <c r="B2451" s="37" t="s">
        <v>19843</v>
      </c>
      <c r="C2451" s="36" t="s">
        <v>168</v>
      </c>
      <c r="D2451" s="36" t="s">
        <v>6000</v>
      </c>
      <c r="F2451" t="str">
        <f t="shared" si="76"/>
        <v>91874</v>
      </c>
      <c r="H2451" s="38">
        <f t="shared" si="77"/>
        <v>4.44</v>
      </c>
    </row>
    <row r="2452" ht="40.5" spans="1:8">
      <c r="A2452" s="36" t="s">
        <v>19844</v>
      </c>
      <c r="B2452" s="37" t="s">
        <v>19845</v>
      </c>
      <c r="C2452" s="36" t="s">
        <v>168</v>
      </c>
      <c r="D2452" s="36" t="s">
        <v>7045</v>
      </c>
      <c r="F2452" t="str">
        <f t="shared" si="76"/>
        <v>91875</v>
      </c>
      <c r="H2452" s="38">
        <f t="shared" si="77"/>
        <v>5.86</v>
      </c>
    </row>
    <row r="2453" ht="40.5" spans="1:8">
      <c r="A2453" s="36" t="s">
        <v>19846</v>
      </c>
      <c r="B2453" s="37" t="s">
        <v>19847</v>
      </c>
      <c r="C2453" s="36" t="s">
        <v>168</v>
      </c>
      <c r="D2453" s="36" t="s">
        <v>4192</v>
      </c>
      <c r="F2453" t="str">
        <f t="shared" si="76"/>
        <v>91876</v>
      </c>
      <c r="H2453" s="38">
        <f t="shared" si="77"/>
        <v>7.73</v>
      </c>
    </row>
    <row r="2454" ht="40.5" spans="1:8">
      <c r="A2454" s="36" t="s">
        <v>19848</v>
      </c>
      <c r="B2454" s="37" t="s">
        <v>19849</v>
      </c>
      <c r="C2454" s="36" t="s">
        <v>168</v>
      </c>
      <c r="D2454" s="36" t="s">
        <v>6610</v>
      </c>
      <c r="F2454" t="str">
        <f t="shared" si="76"/>
        <v>91877</v>
      </c>
      <c r="H2454" s="38">
        <f t="shared" si="77"/>
        <v>10.21</v>
      </c>
    </row>
    <row r="2455" ht="40.5" spans="1:8">
      <c r="A2455" s="36" t="s">
        <v>19850</v>
      </c>
      <c r="B2455" s="37" t="s">
        <v>19851</v>
      </c>
      <c r="C2455" s="36" t="s">
        <v>168</v>
      </c>
      <c r="D2455" s="36" t="s">
        <v>7220</v>
      </c>
      <c r="F2455" t="str">
        <f t="shared" si="76"/>
        <v>91878</v>
      </c>
      <c r="H2455" s="38">
        <f t="shared" si="77"/>
        <v>5.72</v>
      </c>
    </row>
    <row r="2456" ht="40.5" spans="1:8">
      <c r="A2456" s="36" t="s">
        <v>19852</v>
      </c>
      <c r="B2456" s="37" t="s">
        <v>19853</v>
      </c>
      <c r="C2456" s="36" t="s">
        <v>168</v>
      </c>
      <c r="D2456" s="36" t="s">
        <v>11751</v>
      </c>
      <c r="F2456" t="str">
        <f t="shared" si="76"/>
        <v>91879</v>
      </c>
      <c r="H2456" s="38">
        <f t="shared" si="77"/>
        <v>7.1</v>
      </c>
    </row>
    <row r="2457" ht="40.5" spans="1:8">
      <c r="A2457" s="36" t="s">
        <v>19854</v>
      </c>
      <c r="B2457" s="37" t="s">
        <v>19855</v>
      </c>
      <c r="C2457" s="36" t="s">
        <v>168</v>
      </c>
      <c r="D2457" s="36" t="s">
        <v>8395</v>
      </c>
      <c r="F2457" t="str">
        <f t="shared" si="76"/>
        <v>91880</v>
      </c>
      <c r="H2457" s="38">
        <f t="shared" si="77"/>
        <v>9.01</v>
      </c>
    </row>
    <row r="2458" ht="40.5" spans="1:8">
      <c r="A2458" s="36" t="s">
        <v>19856</v>
      </c>
      <c r="B2458" s="37" t="s">
        <v>19857</v>
      </c>
      <c r="C2458" s="36" t="s">
        <v>168</v>
      </c>
      <c r="D2458" s="36" t="s">
        <v>19038</v>
      </c>
      <c r="F2458" t="str">
        <f t="shared" si="76"/>
        <v>91881</v>
      </c>
      <c r="H2458" s="38">
        <f t="shared" si="77"/>
        <v>11.51</v>
      </c>
    </row>
    <row r="2459" ht="40.5" spans="1:8">
      <c r="A2459" s="36" t="s">
        <v>19858</v>
      </c>
      <c r="B2459" s="37" t="s">
        <v>19859</v>
      </c>
      <c r="C2459" s="36" t="s">
        <v>168</v>
      </c>
      <c r="D2459" s="36" t="s">
        <v>4758</v>
      </c>
      <c r="F2459" t="str">
        <f t="shared" si="76"/>
        <v>91882</v>
      </c>
      <c r="H2459" s="38">
        <f t="shared" si="77"/>
        <v>7.11</v>
      </c>
    </row>
    <row r="2460" ht="40.5" spans="1:8">
      <c r="A2460" s="36" t="s">
        <v>19860</v>
      </c>
      <c r="B2460" s="37" t="s">
        <v>19861</v>
      </c>
      <c r="C2460" s="36" t="s">
        <v>168</v>
      </c>
      <c r="D2460" s="36" t="s">
        <v>19103</v>
      </c>
      <c r="F2460" t="str">
        <f t="shared" si="76"/>
        <v>91884</v>
      </c>
      <c r="H2460" s="38">
        <f t="shared" si="77"/>
        <v>8.17</v>
      </c>
    </row>
    <row r="2461" ht="40.5" spans="1:8">
      <c r="A2461" s="36" t="s">
        <v>19862</v>
      </c>
      <c r="B2461" s="37" t="s">
        <v>19863</v>
      </c>
      <c r="C2461" s="36" t="s">
        <v>168</v>
      </c>
      <c r="D2461" s="36" t="s">
        <v>19671</v>
      </c>
      <c r="F2461" t="str">
        <f t="shared" si="76"/>
        <v>91885</v>
      </c>
      <c r="H2461" s="38">
        <f t="shared" si="77"/>
        <v>9.64</v>
      </c>
    </row>
    <row r="2462" ht="40.5" spans="1:8">
      <c r="A2462" s="36" t="s">
        <v>19864</v>
      </c>
      <c r="B2462" s="37" t="s">
        <v>19865</v>
      </c>
      <c r="C2462" s="36" t="s">
        <v>168</v>
      </c>
      <c r="D2462" s="36" t="s">
        <v>7324</v>
      </c>
      <c r="F2462" t="str">
        <f t="shared" si="76"/>
        <v>91886</v>
      </c>
      <c r="H2462" s="38">
        <f t="shared" si="77"/>
        <v>11.64</v>
      </c>
    </row>
    <row r="2463" ht="40.5" spans="1:8">
      <c r="A2463" s="36" t="s">
        <v>19866</v>
      </c>
      <c r="B2463" s="37" t="s">
        <v>19867</v>
      </c>
      <c r="C2463" s="36" t="s">
        <v>168</v>
      </c>
      <c r="D2463" s="36" t="s">
        <v>19868</v>
      </c>
      <c r="F2463" t="str">
        <f t="shared" si="76"/>
        <v>91887</v>
      </c>
      <c r="H2463" s="38">
        <f t="shared" si="77"/>
        <v>8.07</v>
      </c>
    </row>
    <row r="2464" ht="40.5" spans="1:8">
      <c r="A2464" s="36" t="s">
        <v>19869</v>
      </c>
      <c r="B2464" s="37" t="s">
        <v>19870</v>
      </c>
      <c r="C2464" s="36" t="s">
        <v>168</v>
      </c>
      <c r="D2464" s="36" t="s">
        <v>4919</v>
      </c>
      <c r="F2464" t="str">
        <f t="shared" si="76"/>
        <v>91889</v>
      </c>
      <c r="H2464" s="38">
        <f t="shared" si="77"/>
        <v>7.79</v>
      </c>
    </row>
    <row r="2465" ht="40.5" spans="1:8">
      <c r="A2465" s="36" t="s">
        <v>19871</v>
      </c>
      <c r="B2465" s="37" t="s">
        <v>19872</v>
      </c>
      <c r="C2465" s="36" t="s">
        <v>168</v>
      </c>
      <c r="D2465" s="36" t="s">
        <v>6600</v>
      </c>
      <c r="F2465" t="str">
        <f t="shared" si="76"/>
        <v>91890</v>
      </c>
      <c r="H2465" s="38">
        <f t="shared" si="77"/>
        <v>9.67</v>
      </c>
    </row>
    <row r="2466" ht="40.5" spans="1:8">
      <c r="A2466" s="36" t="s">
        <v>19873</v>
      </c>
      <c r="B2466" s="37" t="s">
        <v>19874</v>
      </c>
      <c r="C2466" s="36" t="s">
        <v>168</v>
      </c>
      <c r="D2466" s="36" t="s">
        <v>8856</v>
      </c>
      <c r="F2466" t="str">
        <f t="shared" si="76"/>
        <v>91892</v>
      </c>
      <c r="H2466" s="38">
        <f t="shared" si="77"/>
        <v>11.5</v>
      </c>
    </row>
    <row r="2467" ht="40.5" spans="1:8">
      <c r="A2467" s="36" t="s">
        <v>19875</v>
      </c>
      <c r="B2467" s="37" t="s">
        <v>19876</v>
      </c>
      <c r="C2467" s="36" t="s">
        <v>168</v>
      </c>
      <c r="D2467" s="36" t="s">
        <v>10309</v>
      </c>
      <c r="F2467" t="str">
        <f t="shared" si="76"/>
        <v>91893</v>
      </c>
      <c r="H2467" s="38">
        <f t="shared" si="77"/>
        <v>13.16</v>
      </c>
    </row>
    <row r="2468" ht="40.5" spans="1:8">
      <c r="A2468" s="36" t="s">
        <v>19877</v>
      </c>
      <c r="B2468" s="37" t="s">
        <v>19878</v>
      </c>
      <c r="C2468" s="36" t="s">
        <v>168</v>
      </c>
      <c r="D2468" s="36" t="s">
        <v>12755</v>
      </c>
      <c r="F2468" t="str">
        <f t="shared" si="76"/>
        <v>91896</v>
      </c>
      <c r="H2468" s="38">
        <f t="shared" si="77"/>
        <v>16.09</v>
      </c>
    </row>
    <row r="2469" ht="40.5" spans="1:8">
      <c r="A2469" s="36" t="s">
        <v>19879</v>
      </c>
      <c r="B2469" s="37" t="s">
        <v>19880</v>
      </c>
      <c r="C2469" s="36" t="s">
        <v>168</v>
      </c>
      <c r="D2469" s="36" t="s">
        <v>7720</v>
      </c>
      <c r="F2469" t="str">
        <f t="shared" si="76"/>
        <v>91898</v>
      </c>
      <c r="H2469" s="38">
        <f t="shared" si="77"/>
        <v>18.08</v>
      </c>
    </row>
    <row r="2470" ht="40.5" spans="1:8">
      <c r="A2470" s="36" t="s">
        <v>19881</v>
      </c>
      <c r="B2470" s="37" t="s">
        <v>19882</v>
      </c>
      <c r="C2470" s="36" t="s">
        <v>168</v>
      </c>
      <c r="D2470" s="36" t="s">
        <v>10327</v>
      </c>
      <c r="F2470" t="str">
        <f t="shared" si="76"/>
        <v>91899</v>
      </c>
      <c r="H2470" s="38">
        <f t="shared" si="77"/>
        <v>9.94</v>
      </c>
    </row>
    <row r="2471" ht="40.5" spans="1:8">
      <c r="A2471" s="36" t="s">
        <v>19883</v>
      </c>
      <c r="B2471" s="37" t="s">
        <v>19884</v>
      </c>
      <c r="C2471" s="36" t="s">
        <v>168</v>
      </c>
      <c r="D2471" s="36" t="s">
        <v>6600</v>
      </c>
      <c r="F2471" t="str">
        <f t="shared" si="76"/>
        <v>91901</v>
      </c>
      <c r="H2471" s="38">
        <f t="shared" si="77"/>
        <v>9.67</v>
      </c>
    </row>
    <row r="2472" ht="40.5" spans="1:8">
      <c r="A2472" s="36" t="s">
        <v>19885</v>
      </c>
      <c r="B2472" s="37" t="s">
        <v>19886</v>
      </c>
      <c r="C2472" s="36" t="s">
        <v>168</v>
      </c>
      <c r="D2472" s="36" t="s">
        <v>8919</v>
      </c>
      <c r="F2472" t="str">
        <f t="shared" si="76"/>
        <v>91902</v>
      </c>
      <c r="H2472" s="38">
        <f t="shared" si="77"/>
        <v>11.53</v>
      </c>
    </row>
    <row r="2473" ht="40.5" spans="1:8">
      <c r="A2473" s="36" t="s">
        <v>19887</v>
      </c>
      <c r="B2473" s="37" t="s">
        <v>19888</v>
      </c>
      <c r="C2473" s="36" t="s">
        <v>168</v>
      </c>
      <c r="D2473" s="36" t="s">
        <v>7050</v>
      </c>
      <c r="F2473" t="str">
        <f t="shared" si="76"/>
        <v>91904</v>
      </c>
      <c r="H2473" s="38">
        <f t="shared" si="77"/>
        <v>13.36</v>
      </c>
    </row>
    <row r="2474" ht="40.5" spans="1:8">
      <c r="A2474" s="36" t="s">
        <v>19889</v>
      </c>
      <c r="B2474" s="37" t="s">
        <v>19890</v>
      </c>
      <c r="C2474" s="36" t="s">
        <v>168</v>
      </c>
      <c r="D2474" s="36" t="s">
        <v>19891</v>
      </c>
      <c r="F2474" t="str">
        <f t="shared" si="76"/>
        <v>91905</v>
      </c>
      <c r="H2474" s="38">
        <f t="shared" si="77"/>
        <v>15.02</v>
      </c>
    </row>
    <row r="2475" ht="40.5" spans="1:8">
      <c r="A2475" s="36" t="s">
        <v>19892</v>
      </c>
      <c r="B2475" s="37" t="s">
        <v>19893</v>
      </c>
      <c r="C2475" s="36" t="s">
        <v>168</v>
      </c>
      <c r="D2475" s="36" t="s">
        <v>19894</v>
      </c>
      <c r="F2475" t="str">
        <f t="shared" si="76"/>
        <v>91908</v>
      </c>
      <c r="H2475" s="38">
        <f t="shared" si="77"/>
        <v>18.02</v>
      </c>
    </row>
    <row r="2476" ht="40.5" spans="1:8">
      <c r="A2476" s="36" t="s">
        <v>19895</v>
      </c>
      <c r="B2476" s="37" t="s">
        <v>19896</v>
      </c>
      <c r="C2476" s="36" t="s">
        <v>168</v>
      </c>
      <c r="D2476" s="36" t="s">
        <v>9578</v>
      </c>
      <c r="F2476" t="str">
        <f t="shared" si="76"/>
        <v>91910</v>
      </c>
      <c r="H2476" s="38">
        <f t="shared" si="77"/>
        <v>20</v>
      </c>
    </row>
    <row r="2477" ht="40.5" spans="1:8">
      <c r="A2477" s="36" t="s">
        <v>19897</v>
      </c>
      <c r="B2477" s="37" t="s">
        <v>19898</v>
      </c>
      <c r="C2477" s="36" t="s">
        <v>168</v>
      </c>
      <c r="D2477" s="36" t="s">
        <v>9428</v>
      </c>
      <c r="F2477" t="str">
        <f t="shared" si="76"/>
        <v>91911</v>
      </c>
      <c r="H2477" s="38">
        <f t="shared" si="77"/>
        <v>12.08</v>
      </c>
    </row>
    <row r="2478" ht="40.5" spans="1:8">
      <c r="A2478" s="36" t="s">
        <v>19899</v>
      </c>
      <c r="B2478" s="37" t="s">
        <v>19900</v>
      </c>
      <c r="C2478" s="36" t="s">
        <v>168</v>
      </c>
      <c r="D2478" s="36" t="s">
        <v>19901</v>
      </c>
      <c r="F2478" t="str">
        <f t="shared" si="76"/>
        <v>91913</v>
      </c>
      <c r="H2478" s="38">
        <f t="shared" si="77"/>
        <v>11.8</v>
      </c>
    </row>
    <row r="2479" ht="40.5" spans="1:8">
      <c r="A2479" s="36" t="s">
        <v>19902</v>
      </c>
      <c r="B2479" s="37" t="s">
        <v>19903</v>
      </c>
      <c r="C2479" s="36" t="s">
        <v>168</v>
      </c>
      <c r="D2479" s="36" t="s">
        <v>4359</v>
      </c>
      <c r="F2479" t="str">
        <f t="shared" si="76"/>
        <v>91914</v>
      </c>
      <c r="H2479" s="38">
        <f t="shared" si="77"/>
        <v>13.18</v>
      </c>
    </row>
    <row r="2480" ht="40.5" spans="1:8">
      <c r="A2480" s="36" t="s">
        <v>19904</v>
      </c>
      <c r="B2480" s="37" t="s">
        <v>19905</v>
      </c>
      <c r="C2480" s="36" t="s">
        <v>168</v>
      </c>
      <c r="D2480" s="36" t="s">
        <v>19891</v>
      </c>
      <c r="F2480" t="str">
        <f t="shared" si="76"/>
        <v>91916</v>
      </c>
      <c r="H2480" s="38">
        <f t="shared" si="77"/>
        <v>15.02</v>
      </c>
    </row>
    <row r="2481" ht="40.5" spans="1:8">
      <c r="A2481" s="36" t="s">
        <v>19906</v>
      </c>
      <c r="B2481" s="37" t="s">
        <v>19907</v>
      </c>
      <c r="C2481" s="36" t="s">
        <v>168</v>
      </c>
      <c r="D2481" s="36" t="s">
        <v>8601</v>
      </c>
      <c r="F2481" t="str">
        <f t="shared" si="76"/>
        <v>91917</v>
      </c>
      <c r="H2481" s="38">
        <f t="shared" si="77"/>
        <v>16</v>
      </c>
    </row>
    <row r="2482" ht="40.5" spans="1:8">
      <c r="A2482" s="36" t="s">
        <v>19908</v>
      </c>
      <c r="B2482" s="37" t="s">
        <v>19909</v>
      </c>
      <c r="C2482" s="36" t="s">
        <v>168</v>
      </c>
      <c r="D2482" s="36" t="s">
        <v>9655</v>
      </c>
      <c r="F2482" t="str">
        <f t="shared" si="76"/>
        <v>91920</v>
      </c>
      <c r="H2482" s="38">
        <f t="shared" si="77"/>
        <v>18.24</v>
      </c>
    </row>
    <row r="2483" ht="40.5" spans="1:8">
      <c r="A2483" s="36" t="s">
        <v>19910</v>
      </c>
      <c r="B2483" s="37" t="s">
        <v>19911</v>
      </c>
      <c r="C2483" s="36" t="s">
        <v>168</v>
      </c>
      <c r="D2483" s="36" t="s">
        <v>19912</v>
      </c>
      <c r="F2483" t="str">
        <f t="shared" si="76"/>
        <v>91922</v>
      </c>
      <c r="H2483" s="38">
        <f t="shared" si="77"/>
        <v>20.23</v>
      </c>
    </row>
    <row r="2484" ht="27" spans="1:8">
      <c r="A2484" s="36" t="s">
        <v>19913</v>
      </c>
      <c r="B2484" s="37" t="s">
        <v>19914</v>
      </c>
      <c r="C2484" s="36" t="s">
        <v>168</v>
      </c>
      <c r="D2484" s="36" t="s">
        <v>19915</v>
      </c>
      <c r="F2484" t="str">
        <f t="shared" si="76"/>
        <v>93013</v>
      </c>
      <c r="H2484" s="38">
        <f t="shared" si="77"/>
        <v>13.26</v>
      </c>
    </row>
    <row r="2485" ht="27" spans="1:8">
      <c r="A2485" s="36" t="s">
        <v>19916</v>
      </c>
      <c r="B2485" s="37" t="s">
        <v>19917</v>
      </c>
      <c r="C2485" s="36" t="s">
        <v>168</v>
      </c>
      <c r="D2485" s="36" t="s">
        <v>8967</v>
      </c>
      <c r="F2485" t="str">
        <f t="shared" si="76"/>
        <v>93014</v>
      </c>
      <c r="H2485" s="38">
        <f t="shared" si="77"/>
        <v>16.25</v>
      </c>
    </row>
    <row r="2486" ht="27" spans="1:8">
      <c r="A2486" s="36" t="s">
        <v>19918</v>
      </c>
      <c r="B2486" s="37" t="s">
        <v>19919</v>
      </c>
      <c r="C2486" s="36" t="s">
        <v>168</v>
      </c>
      <c r="D2486" s="36" t="s">
        <v>5414</v>
      </c>
      <c r="F2486" t="str">
        <f t="shared" si="76"/>
        <v>93015</v>
      </c>
      <c r="H2486" s="38">
        <f t="shared" si="77"/>
        <v>24.32</v>
      </c>
    </row>
    <row r="2487" ht="27" spans="1:8">
      <c r="A2487" s="36" t="s">
        <v>19920</v>
      </c>
      <c r="B2487" s="37" t="s">
        <v>19921</v>
      </c>
      <c r="C2487" s="36" t="s">
        <v>168</v>
      </c>
      <c r="D2487" s="36" t="s">
        <v>9338</v>
      </c>
      <c r="F2487" t="str">
        <f t="shared" si="76"/>
        <v>93016</v>
      </c>
      <c r="H2487" s="38">
        <f t="shared" si="77"/>
        <v>29.45</v>
      </c>
    </row>
    <row r="2488" ht="27" spans="1:8">
      <c r="A2488" s="36" t="s">
        <v>19922</v>
      </c>
      <c r="B2488" s="37" t="s">
        <v>19923</v>
      </c>
      <c r="C2488" s="36" t="s">
        <v>168</v>
      </c>
      <c r="D2488" s="36" t="s">
        <v>10721</v>
      </c>
      <c r="F2488" t="str">
        <f t="shared" si="76"/>
        <v>93017</v>
      </c>
      <c r="H2488" s="38">
        <f t="shared" si="77"/>
        <v>43.99</v>
      </c>
    </row>
    <row r="2489" ht="40.5" spans="1:8">
      <c r="A2489" s="36" t="s">
        <v>19924</v>
      </c>
      <c r="B2489" s="37" t="s">
        <v>19925</v>
      </c>
      <c r="C2489" s="36" t="s">
        <v>168</v>
      </c>
      <c r="D2489" s="36" t="s">
        <v>19912</v>
      </c>
      <c r="F2489" t="str">
        <f t="shared" si="76"/>
        <v>93018</v>
      </c>
      <c r="H2489" s="38">
        <f t="shared" si="77"/>
        <v>20.23</v>
      </c>
    </row>
    <row r="2490" ht="27" spans="1:8">
      <c r="A2490" s="36" t="s">
        <v>19926</v>
      </c>
      <c r="B2490" s="37" t="s">
        <v>19927</v>
      </c>
      <c r="C2490" s="36" t="s">
        <v>168</v>
      </c>
      <c r="D2490" s="36" t="s">
        <v>18819</v>
      </c>
      <c r="F2490" t="str">
        <f t="shared" si="76"/>
        <v>93020</v>
      </c>
      <c r="H2490" s="38">
        <f t="shared" si="77"/>
        <v>25.81</v>
      </c>
    </row>
    <row r="2491" ht="40.5" spans="1:8">
      <c r="A2491" s="36" t="s">
        <v>19928</v>
      </c>
      <c r="B2491" s="37" t="s">
        <v>19929</v>
      </c>
      <c r="C2491" s="36" t="s">
        <v>168</v>
      </c>
      <c r="D2491" s="36" t="s">
        <v>7208</v>
      </c>
      <c r="F2491" t="str">
        <f t="shared" si="76"/>
        <v>93022</v>
      </c>
      <c r="H2491" s="38">
        <f t="shared" si="77"/>
        <v>42.5</v>
      </c>
    </row>
    <row r="2492" ht="27" spans="1:8">
      <c r="A2492" s="36" t="s">
        <v>19930</v>
      </c>
      <c r="B2492" s="37" t="s">
        <v>19931</v>
      </c>
      <c r="C2492" s="36" t="s">
        <v>168</v>
      </c>
      <c r="D2492" s="36" t="s">
        <v>11824</v>
      </c>
      <c r="F2492" t="str">
        <f t="shared" si="76"/>
        <v>93024</v>
      </c>
      <c r="H2492" s="38">
        <f t="shared" si="77"/>
        <v>44.75</v>
      </c>
    </row>
    <row r="2493" ht="27" spans="1:8">
      <c r="A2493" s="36" t="s">
        <v>19932</v>
      </c>
      <c r="B2493" s="37" t="s">
        <v>19933</v>
      </c>
      <c r="C2493" s="36" t="s">
        <v>168</v>
      </c>
      <c r="D2493" s="36" t="s">
        <v>19934</v>
      </c>
      <c r="F2493" t="str">
        <f t="shared" si="76"/>
        <v>93026</v>
      </c>
      <c r="H2493" s="38">
        <f t="shared" si="77"/>
        <v>72.5</v>
      </c>
    </row>
    <row r="2494" ht="40.5" spans="1:8">
      <c r="A2494" s="36" t="s">
        <v>19935</v>
      </c>
      <c r="B2494" s="37" t="s">
        <v>19936</v>
      </c>
      <c r="C2494" s="36" t="s">
        <v>168</v>
      </c>
      <c r="D2494" s="36" t="s">
        <v>4103</v>
      </c>
      <c r="F2494" t="str">
        <f t="shared" si="76"/>
        <v>95733</v>
      </c>
      <c r="H2494" s="38">
        <f t="shared" si="77"/>
        <v>5.21</v>
      </c>
    </row>
    <row r="2495" ht="40.5" spans="1:8">
      <c r="A2495" s="36" t="s">
        <v>19937</v>
      </c>
      <c r="B2495" s="37" t="s">
        <v>19938</v>
      </c>
      <c r="C2495" s="36" t="s">
        <v>168</v>
      </c>
      <c r="D2495" s="36" t="s">
        <v>6708</v>
      </c>
      <c r="F2495" t="str">
        <f t="shared" si="76"/>
        <v>95734</v>
      </c>
      <c r="H2495" s="38">
        <f t="shared" si="77"/>
        <v>6.96</v>
      </c>
    </row>
    <row r="2496" ht="40.5" spans="1:8">
      <c r="A2496" s="36" t="s">
        <v>19939</v>
      </c>
      <c r="B2496" s="37" t="s">
        <v>19940</v>
      </c>
      <c r="C2496" s="36" t="s">
        <v>168</v>
      </c>
      <c r="D2496" s="36" t="s">
        <v>13699</v>
      </c>
      <c r="F2496" t="str">
        <f t="shared" si="76"/>
        <v>95735</v>
      </c>
      <c r="H2496" s="38">
        <f t="shared" si="77"/>
        <v>5.97</v>
      </c>
    </row>
    <row r="2497" ht="40.5" spans="1:8">
      <c r="A2497" s="36" t="s">
        <v>19941</v>
      </c>
      <c r="B2497" s="37" t="s">
        <v>19942</v>
      </c>
      <c r="C2497" s="36" t="s">
        <v>168</v>
      </c>
      <c r="D2497" s="36" t="s">
        <v>6708</v>
      </c>
      <c r="F2497" t="str">
        <f t="shared" si="76"/>
        <v>95736</v>
      </c>
      <c r="H2497" s="38">
        <f t="shared" si="77"/>
        <v>6.96</v>
      </c>
    </row>
    <row r="2498" ht="40.5" spans="1:8">
      <c r="A2498" s="36" t="s">
        <v>19943</v>
      </c>
      <c r="B2498" s="37" t="s">
        <v>19944</v>
      </c>
      <c r="C2498" s="36" t="s">
        <v>168</v>
      </c>
      <c r="D2498" s="36" t="s">
        <v>19945</v>
      </c>
      <c r="F2498" t="str">
        <f t="shared" si="76"/>
        <v>95738</v>
      </c>
      <c r="H2498" s="38">
        <f t="shared" si="77"/>
        <v>8.36</v>
      </c>
    </row>
    <row r="2499" ht="40.5" spans="1:8">
      <c r="A2499" s="36" t="s">
        <v>19946</v>
      </c>
      <c r="B2499" s="37" t="s">
        <v>19947</v>
      </c>
      <c r="C2499" s="36" t="s">
        <v>168</v>
      </c>
      <c r="D2499" s="36" t="s">
        <v>19207</v>
      </c>
      <c r="F2499" t="str">
        <f t="shared" si="76"/>
        <v>95753</v>
      </c>
      <c r="H2499" s="38">
        <f t="shared" si="77"/>
        <v>7.27</v>
      </c>
    </row>
    <row r="2500" ht="40.5" spans="1:8">
      <c r="A2500" s="36" t="s">
        <v>19948</v>
      </c>
      <c r="B2500" s="37" t="s">
        <v>19949</v>
      </c>
      <c r="C2500" s="36" t="s">
        <v>168</v>
      </c>
      <c r="D2500" s="36" t="s">
        <v>6751</v>
      </c>
      <c r="F2500" t="str">
        <f t="shared" si="76"/>
        <v>95754</v>
      </c>
      <c r="H2500" s="38">
        <f t="shared" si="77"/>
        <v>9.02</v>
      </c>
    </row>
    <row r="2501" ht="40.5" spans="1:8">
      <c r="A2501" s="36" t="s">
        <v>19950</v>
      </c>
      <c r="B2501" s="37" t="s">
        <v>19951</v>
      </c>
      <c r="C2501" s="36" t="s">
        <v>168</v>
      </c>
      <c r="D2501" s="36" t="s">
        <v>4359</v>
      </c>
      <c r="F2501" t="str">
        <f t="shared" ref="F2501:F2564" si="78">TRIM(A2501)</f>
        <v>95755</v>
      </c>
      <c r="H2501" s="38">
        <f t="shared" ref="H2501:H2564" si="79">ROUND(D2501*(1+$H$1),2)</f>
        <v>13.18</v>
      </c>
    </row>
    <row r="2502" ht="40.5" spans="1:8">
      <c r="A2502" s="36" t="s">
        <v>19952</v>
      </c>
      <c r="B2502" s="37" t="s">
        <v>19953</v>
      </c>
      <c r="C2502" s="36" t="s">
        <v>168</v>
      </c>
      <c r="D2502" s="36" t="s">
        <v>7674</v>
      </c>
      <c r="F2502" t="str">
        <f t="shared" si="78"/>
        <v>95756</v>
      </c>
      <c r="H2502" s="38">
        <f t="shared" si="79"/>
        <v>17.69</v>
      </c>
    </row>
    <row r="2503" ht="40.5" spans="1:8">
      <c r="A2503" s="36" t="s">
        <v>19954</v>
      </c>
      <c r="B2503" s="37" t="s">
        <v>19955</v>
      </c>
      <c r="C2503" s="36" t="s">
        <v>168</v>
      </c>
      <c r="D2503" s="36" t="s">
        <v>13475</v>
      </c>
      <c r="F2503" t="str">
        <f t="shared" si="78"/>
        <v>95757</v>
      </c>
      <c r="H2503" s="38">
        <f t="shared" si="79"/>
        <v>10.7</v>
      </c>
    </row>
    <row r="2504" ht="40.5" spans="1:8">
      <c r="A2504" s="36" t="s">
        <v>19956</v>
      </c>
      <c r="B2504" s="37" t="s">
        <v>19957</v>
      </c>
      <c r="C2504" s="36" t="s">
        <v>168</v>
      </c>
      <c r="D2504" s="36" t="s">
        <v>19958</v>
      </c>
      <c r="F2504" t="str">
        <f t="shared" si="78"/>
        <v>95758</v>
      </c>
      <c r="H2504" s="38">
        <f t="shared" si="79"/>
        <v>12.04</v>
      </c>
    </row>
    <row r="2505" ht="40.5" spans="1:8">
      <c r="A2505" s="36" t="s">
        <v>19959</v>
      </c>
      <c r="B2505" s="37" t="s">
        <v>19960</v>
      </c>
      <c r="C2505" s="36" t="s">
        <v>168</v>
      </c>
      <c r="D2505" s="36" t="s">
        <v>11058</v>
      </c>
      <c r="F2505" t="str">
        <f t="shared" si="78"/>
        <v>95759</v>
      </c>
      <c r="H2505" s="38">
        <f t="shared" si="79"/>
        <v>15.64</v>
      </c>
    </row>
    <row r="2506" ht="40.5" spans="1:8">
      <c r="A2506" s="36" t="s">
        <v>19961</v>
      </c>
      <c r="B2506" s="37" t="s">
        <v>19962</v>
      </c>
      <c r="C2506" s="36" t="s">
        <v>168</v>
      </c>
      <c r="D2506" s="36" t="s">
        <v>19963</v>
      </c>
      <c r="F2506" t="str">
        <f t="shared" si="78"/>
        <v>95760</v>
      </c>
      <c r="H2506" s="38">
        <f t="shared" si="79"/>
        <v>19.5</v>
      </c>
    </row>
    <row r="2507" spans="1:8">
      <c r="A2507" s="36" t="s">
        <v>19964</v>
      </c>
      <c r="B2507" s="37" t="s">
        <v>19965</v>
      </c>
      <c r="C2507" s="36" t="s">
        <v>136</v>
      </c>
      <c r="D2507" s="36" t="s">
        <v>9468</v>
      </c>
      <c r="F2507" t="str">
        <f t="shared" si="78"/>
        <v>72250</v>
      </c>
      <c r="H2507" s="38">
        <f t="shared" si="79"/>
        <v>10.02</v>
      </c>
    </row>
    <row r="2508" spans="1:8">
      <c r="A2508" s="36" t="s">
        <v>19966</v>
      </c>
      <c r="B2508" s="37" t="s">
        <v>19967</v>
      </c>
      <c r="C2508" s="36" t="s">
        <v>136</v>
      </c>
      <c r="D2508" s="36" t="s">
        <v>19828</v>
      </c>
      <c r="F2508" t="str">
        <f t="shared" si="78"/>
        <v>72251</v>
      </c>
      <c r="H2508" s="38">
        <f t="shared" si="79"/>
        <v>14.68</v>
      </c>
    </row>
    <row r="2509" spans="1:8">
      <c r="A2509" s="36" t="s">
        <v>19968</v>
      </c>
      <c r="B2509" s="37" t="s">
        <v>19969</v>
      </c>
      <c r="C2509" s="36" t="s">
        <v>136</v>
      </c>
      <c r="D2509" s="36" t="s">
        <v>12891</v>
      </c>
      <c r="F2509" t="str">
        <f t="shared" si="78"/>
        <v>72252</v>
      </c>
      <c r="H2509" s="38">
        <f t="shared" si="79"/>
        <v>21.29</v>
      </c>
    </row>
    <row r="2510" spans="1:8">
      <c r="A2510" s="36" t="s">
        <v>19970</v>
      </c>
      <c r="B2510" s="37" t="s">
        <v>19971</v>
      </c>
      <c r="C2510" s="36" t="s">
        <v>136</v>
      </c>
      <c r="D2510" s="36" t="s">
        <v>19972</v>
      </c>
      <c r="F2510" t="str">
        <f t="shared" si="78"/>
        <v>72253</v>
      </c>
      <c r="H2510" s="38">
        <f t="shared" si="79"/>
        <v>28.33</v>
      </c>
    </row>
    <row r="2511" spans="1:8">
      <c r="A2511" s="36" t="s">
        <v>19973</v>
      </c>
      <c r="B2511" s="37" t="s">
        <v>19974</v>
      </c>
      <c r="C2511" s="36" t="s">
        <v>136</v>
      </c>
      <c r="D2511" s="36" t="s">
        <v>10071</v>
      </c>
      <c r="F2511" t="str">
        <f t="shared" si="78"/>
        <v>72254</v>
      </c>
      <c r="H2511" s="38">
        <f t="shared" si="79"/>
        <v>40.26</v>
      </c>
    </row>
    <row r="2512" spans="1:8">
      <c r="A2512" s="36" t="s">
        <v>19975</v>
      </c>
      <c r="B2512" s="37" t="s">
        <v>19976</v>
      </c>
      <c r="C2512" s="36" t="s">
        <v>136</v>
      </c>
      <c r="D2512" s="36" t="s">
        <v>6262</v>
      </c>
      <c r="F2512" t="str">
        <f t="shared" si="78"/>
        <v>72255</v>
      </c>
      <c r="H2512" s="38">
        <f t="shared" si="79"/>
        <v>52.39</v>
      </c>
    </row>
    <row r="2513" spans="1:8">
      <c r="A2513" s="36" t="s">
        <v>19977</v>
      </c>
      <c r="B2513" s="37" t="s">
        <v>19978</v>
      </c>
      <c r="C2513" s="36" t="s">
        <v>136</v>
      </c>
      <c r="D2513" s="36" t="s">
        <v>19979</v>
      </c>
      <c r="F2513" t="str">
        <f t="shared" si="78"/>
        <v>72256</v>
      </c>
      <c r="H2513" s="38">
        <f t="shared" si="79"/>
        <v>68.51</v>
      </c>
    </row>
    <row r="2514" spans="1:8">
      <c r="A2514" s="36" t="s">
        <v>19980</v>
      </c>
      <c r="B2514" s="37" t="s">
        <v>19981</v>
      </c>
      <c r="C2514" s="36" t="s">
        <v>136</v>
      </c>
      <c r="D2514" s="36" t="s">
        <v>19982</v>
      </c>
      <c r="F2514" t="str">
        <f t="shared" si="78"/>
        <v>72257</v>
      </c>
      <c r="H2514" s="38">
        <f t="shared" si="79"/>
        <v>89.26</v>
      </c>
    </row>
    <row r="2515" ht="40.5" spans="1:8">
      <c r="A2515" s="36" t="s">
        <v>19983</v>
      </c>
      <c r="B2515" s="37" t="s">
        <v>19984</v>
      </c>
      <c r="C2515" s="36" t="s">
        <v>136</v>
      </c>
      <c r="D2515" s="36" t="s">
        <v>5005</v>
      </c>
      <c r="F2515" t="str">
        <f t="shared" si="78"/>
        <v>91924</v>
      </c>
      <c r="H2515" s="38">
        <f t="shared" si="79"/>
        <v>1.94</v>
      </c>
    </row>
    <row r="2516" ht="40.5" spans="1:8">
      <c r="A2516" s="36" t="s">
        <v>19985</v>
      </c>
      <c r="B2516" s="37" t="s">
        <v>19986</v>
      </c>
      <c r="C2516" s="36" t="s">
        <v>136</v>
      </c>
      <c r="D2516" s="36" t="s">
        <v>13042</v>
      </c>
      <c r="F2516" t="str">
        <f t="shared" si="78"/>
        <v>91925</v>
      </c>
      <c r="H2516" s="38">
        <f t="shared" si="79"/>
        <v>2.62</v>
      </c>
    </row>
    <row r="2517" ht="40.5" spans="1:8">
      <c r="A2517" s="36" t="s">
        <v>19987</v>
      </c>
      <c r="B2517" s="37" t="s">
        <v>19988</v>
      </c>
      <c r="C2517" s="36" t="s">
        <v>136</v>
      </c>
      <c r="D2517" s="36" t="s">
        <v>4385</v>
      </c>
      <c r="F2517" t="str">
        <f t="shared" si="78"/>
        <v>91926</v>
      </c>
      <c r="H2517" s="38">
        <f t="shared" si="79"/>
        <v>2.78</v>
      </c>
    </row>
    <row r="2518" ht="40.5" spans="1:8">
      <c r="A2518" s="36" t="s">
        <v>19989</v>
      </c>
      <c r="B2518" s="37" t="s">
        <v>19990</v>
      </c>
      <c r="C2518" s="36" t="s">
        <v>136</v>
      </c>
      <c r="D2518" s="36" t="s">
        <v>5370</v>
      </c>
      <c r="F2518" t="str">
        <f t="shared" si="78"/>
        <v>91927</v>
      </c>
      <c r="H2518" s="38">
        <f t="shared" si="79"/>
        <v>3.47</v>
      </c>
    </row>
    <row r="2519" ht="40.5" spans="1:8">
      <c r="A2519" s="36" t="s">
        <v>19991</v>
      </c>
      <c r="B2519" s="37" t="s">
        <v>19992</v>
      </c>
      <c r="C2519" s="36" t="s">
        <v>136</v>
      </c>
      <c r="D2519" s="36" t="s">
        <v>15038</v>
      </c>
      <c r="F2519" t="str">
        <f t="shared" si="78"/>
        <v>91928</v>
      </c>
      <c r="H2519" s="38">
        <f t="shared" si="79"/>
        <v>4.36</v>
      </c>
    </row>
    <row r="2520" ht="40.5" spans="1:8">
      <c r="A2520" s="36" t="s">
        <v>19993</v>
      </c>
      <c r="B2520" s="37" t="s">
        <v>19994</v>
      </c>
      <c r="C2520" s="36" t="s">
        <v>136</v>
      </c>
      <c r="D2520" s="36" t="s">
        <v>7777</v>
      </c>
      <c r="F2520" t="str">
        <f t="shared" si="78"/>
        <v>91929</v>
      </c>
      <c r="H2520" s="38">
        <f t="shared" si="79"/>
        <v>4.86</v>
      </c>
    </row>
    <row r="2521" ht="40.5" spans="1:8">
      <c r="A2521" s="36" t="s">
        <v>19995</v>
      </c>
      <c r="B2521" s="37" t="s">
        <v>19996</v>
      </c>
      <c r="C2521" s="36" t="s">
        <v>136</v>
      </c>
      <c r="D2521" s="36" t="s">
        <v>19997</v>
      </c>
      <c r="F2521" t="str">
        <f t="shared" si="78"/>
        <v>91930</v>
      </c>
      <c r="H2521" s="38">
        <f t="shared" si="79"/>
        <v>5.92</v>
      </c>
    </row>
    <row r="2522" ht="40.5" spans="1:8">
      <c r="A2522" s="36" t="s">
        <v>19998</v>
      </c>
      <c r="B2522" s="37" t="s">
        <v>19999</v>
      </c>
      <c r="C2522" s="36" t="s">
        <v>136</v>
      </c>
      <c r="D2522" s="36" t="s">
        <v>19701</v>
      </c>
      <c r="F2522" t="str">
        <f t="shared" si="78"/>
        <v>91931</v>
      </c>
      <c r="H2522" s="38">
        <f t="shared" si="79"/>
        <v>6.5</v>
      </c>
    </row>
    <row r="2523" ht="40.5" spans="1:8">
      <c r="A2523" s="36" t="s">
        <v>20000</v>
      </c>
      <c r="B2523" s="37" t="s">
        <v>20001</v>
      </c>
      <c r="C2523" s="36" t="s">
        <v>136</v>
      </c>
      <c r="D2523" s="36" t="s">
        <v>20002</v>
      </c>
      <c r="F2523" t="str">
        <f t="shared" si="78"/>
        <v>91932</v>
      </c>
      <c r="H2523" s="38">
        <f t="shared" si="79"/>
        <v>9.59</v>
      </c>
    </row>
    <row r="2524" ht="40.5" spans="1:8">
      <c r="A2524" s="36" t="s">
        <v>20003</v>
      </c>
      <c r="B2524" s="37" t="s">
        <v>20004</v>
      </c>
      <c r="C2524" s="36" t="s">
        <v>136</v>
      </c>
      <c r="D2524" s="36" t="s">
        <v>20005</v>
      </c>
      <c r="F2524" t="str">
        <f t="shared" si="78"/>
        <v>91933</v>
      </c>
      <c r="H2524" s="38">
        <f t="shared" si="79"/>
        <v>10.15</v>
      </c>
    </row>
    <row r="2525" ht="40.5" spans="1:8">
      <c r="A2525" s="36" t="s">
        <v>20006</v>
      </c>
      <c r="B2525" s="37" t="s">
        <v>20007</v>
      </c>
      <c r="C2525" s="36" t="s">
        <v>136</v>
      </c>
      <c r="D2525" s="36" t="s">
        <v>20008</v>
      </c>
      <c r="F2525" t="str">
        <f t="shared" si="78"/>
        <v>91934</v>
      </c>
      <c r="H2525" s="38">
        <f t="shared" si="79"/>
        <v>14.6</v>
      </c>
    </row>
    <row r="2526" ht="40.5" spans="1:8">
      <c r="A2526" s="36" t="s">
        <v>20009</v>
      </c>
      <c r="B2526" s="37" t="s">
        <v>20010</v>
      </c>
      <c r="C2526" s="36" t="s">
        <v>136</v>
      </c>
      <c r="D2526" s="36" t="s">
        <v>20011</v>
      </c>
      <c r="F2526" t="str">
        <f t="shared" si="78"/>
        <v>91935</v>
      </c>
      <c r="H2526" s="38">
        <f t="shared" si="79"/>
        <v>15.4</v>
      </c>
    </row>
    <row r="2527" ht="40.5" spans="1:8">
      <c r="A2527" s="36" t="s">
        <v>20012</v>
      </c>
      <c r="B2527" s="37" t="s">
        <v>20013</v>
      </c>
      <c r="C2527" s="36" t="s">
        <v>136</v>
      </c>
      <c r="D2527" s="36" t="s">
        <v>6065</v>
      </c>
      <c r="F2527" t="str">
        <f t="shared" si="78"/>
        <v>92979</v>
      </c>
      <c r="H2527" s="38">
        <f t="shared" si="79"/>
        <v>5.71</v>
      </c>
    </row>
    <row r="2528" ht="40.5" spans="1:8">
      <c r="A2528" s="36" t="s">
        <v>20014</v>
      </c>
      <c r="B2528" s="37" t="s">
        <v>20015</v>
      </c>
      <c r="C2528" s="36" t="s">
        <v>136</v>
      </c>
      <c r="D2528" s="36" t="s">
        <v>6075</v>
      </c>
      <c r="F2528" t="str">
        <f t="shared" si="78"/>
        <v>92980</v>
      </c>
      <c r="H2528" s="38">
        <f t="shared" si="79"/>
        <v>6.19</v>
      </c>
    </row>
    <row r="2529" ht="40.5" spans="1:8">
      <c r="A2529" s="36" t="s">
        <v>20016</v>
      </c>
      <c r="B2529" s="37" t="s">
        <v>20017</v>
      </c>
      <c r="C2529" s="36" t="s">
        <v>136</v>
      </c>
      <c r="D2529" s="36" t="s">
        <v>11853</v>
      </c>
      <c r="F2529" t="str">
        <f t="shared" si="78"/>
        <v>92981</v>
      </c>
      <c r="H2529" s="38">
        <f t="shared" si="79"/>
        <v>8.76</v>
      </c>
    </row>
    <row r="2530" ht="40.5" spans="1:8">
      <c r="A2530" s="36" t="s">
        <v>20018</v>
      </c>
      <c r="B2530" s="37" t="s">
        <v>20019</v>
      </c>
      <c r="C2530" s="36" t="s">
        <v>136</v>
      </c>
      <c r="D2530" s="36" t="s">
        <v>6077</v>
      </c>
      <c r="F2530" t="str">
        <f t="shared" si="78"/>
        <v>92982</v>
      </c>
      <c r="H2530" s="38">
        <f t="shared" si="79"/>
        <v>9.45</v>
      </c>
    </row>
    <row r="2531" ht="40.5" spans="1:8">
      <c r="A2531" s="36" t="s">
        <v>20020</v>
      </c>
      <c r="B2531" s="37" t="s">
        <v>20021</v>
      </c>
      <c r="C2531" s="36" t="s">
        <v>136</v>
      </c>
      <c r="D2531" s="36" t="s">
        <v>7413</v>
      </c>
      <c r="F2531" t="str">
        <f t="shared" si="78"/>
        <v>92983</v>
      </c>
      <c r="H2531" s="38">
        <f t="shared" si="79"/>
        <v>15.82</v>
      </c>
    </row>
    <row r="2532" ht="40.5" spans="1:8">
      <c r="A2532" s="36" t="s">
        <v>20022</v>
      </c>
      <c r="B2532" s="37" t="s">
        <v>20023</v>
      </c>
      <c r="C2532" s="36" t="s">
        <v>136</v>
      </c>
      <c r="D2532" s="36" t="s">
        <v>7265</v>
      </c>
      <c r="F2532" t="str">
        <f t="shared" si="78"/>
        <v>92984</v>
      </c>
      <c r="H2532" s="38">
        <f t="shared" si="79"/>
        <v>16.19</v>
      </c>
    </row>
    <row r="2533" ht="40.5" spans="1:8">
      <c r="A2533" s="36" t="s">
        <v>20024</v>
      </c>
      <c r="B2533" s="37" t="s">
        <v>20025</v>
      </c>
      <c r="C2533" s="36" t="s">
        <v>136</v>
      </c>
      <c r="D2533" s="36" t="s">
        <v>9209</v>
      </c>
      <c r="F2533" t="str">
        <f t="shared" si="78"/>
        <v>92985</v>
      </c>
      <c r="H2533" s="38">
        <f t="shared" si="79"/>
        <v>21.05</v>
      </c>
    </row>
    <row r="2534" ht="40.5" spans="1:8">
      <c r="A2534" s="36" t="s">
        <v>20026</v>
      </c>
      <c r="B2534" s="37" t="s">
        <v>20027</v>
      </c>
      <c r="C2534" s="36" t="s">
        <v>136</v>
      </c>
      <c r="D2534" s="36" t="s">
        <v>20028</v>
      </c>
      <c r="F2534" t="str">
        <f t="shared" si="78"/>
        <v>92986</v>
      </c>
      <c r="H2534" s="38">
        <f t="shared" si="79"/>
        <v>21.63</v>
      </c>
    </row>
    <row r="2535" ht="40.5" spans="1:8">
      <c r="A2535" s="36" t="s">
        <v>20029</v>
      </c>
      <c r="B2535" s="37" t="s">
        <v>20030</v>
      </c>
      <c r="C2535" s="36" t="s">
        <v>136</v>
      </c>
      <c r="D2535" s="36" t="s">
        <v>17487</v>
      </c>
      <c r="F2535" t="str">
        <f t="shared" si="78"/>
        <v>92987</v>
      </c>
      <c r="H2535" s="38">
        <f t="shared" si="79"/>
        <v>30</v>
      </c>
    </row>
    <row r="2536" ht="40.5" spans="1:8">
      <c r="A2536" s="36" t="s">
        <v>20031</v>
      </c>
      <c r="B2536" s="37" t="s">
        <v>20032</v>
      </c>
      <c r="C2536" s="36" t="s">
        <v>136</v>
      </c>
      <c r="D2536" s="36" t="s">
        <v>20033</v>
      </c>
      <c r="F2536" t="str">
        <f t="shared" si="78"/>
        <v>92988</v>
      </c>
      <c r="H2536" s="38">
        <f t="shared" si="79"/>
        <v>30.06</v>
      </c>
    </row>
    <row r="2537" ht="40.5" spans="1:8">
      <c r="A2537" s="36" t="s">
        <v>20034</v>
      </c>
      <c r="B2537" s="37" t="s">
        <v>20035</v>
      </c>
      <c r="C2537" s="36" t="s">
        <v>136</v>
      </c>
      <c r="D2537" s="36" t="s">
        <v>20036</v>
      </c>
      <c r="F2537" t="str">
        <f t="shared" si="78"/>
        <v>92989</v>
      </c>
      <c r="H2537" s="38">
        <f t="shared" si="79"/>
        <v>41.4</v>
      </c>
    </row>
    <row r="2538" ht="40.5" spans="1:8">
      <c r="A2538" s="36" t="s">
        <v>20037</v>
      </c>
      <c r="B2538" s="37" t="s">
        <v>20038</v>
      </c>
      <c r="C2538" s="36" t="s">
        <v>136</v>
      </c>
      <c r="D2538" s="36" t="s">
        <v>20039</v>
      </c>
      <c r="F2538" t="str">
        <f t="shared" si="78"/>
        <v>92990</v>
      </c>
      <c r="H2538" s="38">
        <f t="shared" si="79"/>
        <v>40.94</v>
      </c>
    </row>
    <row r="2539" ht="40.5" spans="1:8">
      <c r="A2539" s="36" t="s">
        <v>20040</v>
      </c>
      <c r="B2539" s="37" t="s">
        <v>20041</v>
      </c>
      <c r="C2539" s="36" t="s">
        <v>136</v>
      </c>
      <c r="D2539" s="36" t="s">
        <v>20042</v>
      </c>
      <c r="F2539" t="str">
        <f t="shared" si="78"/>
        <v>92991</v>
      </c>
      <c r="H2539" s="38">
        <f t="shared" si="79"/>
        <v>53.86</v>
      </c>
    </row>
    <row r="2540" ht="40.5" spans="1:8">
      <c r="A2540" s="36" t="s">
        <v>20043</v>
      </c>
      <c r="B2540" s="37" t="s">
        <v>20044</v>
      </c>
      <c r="C2540" s="36" t="s">
        <v>136</v>
      </c>
      <c r="D2540" s="36" t="s">
        <v>20045</v>
      </c>
      <c r="F2540" t="str">
        <f t="shared" si="78"/>
        <v>92992</v>
      </c>
      <c r="H2540" s="38">
        <f t="shared" si="79"/>
        <v>53.9</v>
      </c>
    </row>
    <row r="2541" ht="40.5" spans="1:8">
      <c r="A2541" s="36" t="s">
        <v>20046</v>
      </c>
      <c r="B2541" s="37" t="s">
        <v>20047</v>
      </c>
      <c r="C2541" s="36" t="s">
        <v>136</v>
      </c>
      <c r="D2541" s="36" t="s">
        <v>20048</v>
      </c>
      <c r="F2541" t="str">
        <f t="shared" si="78"/>
        <v>92993</v>
      </c>
      <c r="H2541" s="38">
        <f t="shared" si="79"/>
        <v>68.84</v>
      </c>
    </row>
    <row r="2542" ht="40.5" spans="1:8">
      <c r="A2542" s="36" t="s">
        <v>20049</v>
      </c>
      <c r="B2542" s="37" t="s">
        <v>20050</v>
      </c>
      <c r="C2542" s="36" t="s">
        <v>136</v>
      </c>
      <c r="D2542" s="36" t="s">
        <v>20051</v>
      </c>
      <c r="F2542" t="str">
        <f t="shared" si="78"/>
        <v>92994</v>
      </c>
      <c r="H2542" s="38">
        <f t="shared" si="79"/>
        <v>69.5</v>
      </c>
    </row>
    <row r="2543" ht="40.5" spans="1:8">
      <c r="A2543" s="36" t="s">
        <v>20052</v>
      </c>
      <c r="B2543" s="37" t="s">
        <v>20053</v>
      </c>
      <c r="C2543" s="36" t="s">
        <v>136</v>
      </c>
      <c r="D2543" s="36" t="s">
        <v>20054</v>
      </c>
      <c r="F2543" t="str">
        <f t="shared" si="78"/>
        <v>92995</v>
      </c>
      <c r="H2543" s="38">
        <f t="shared" si="79"/>
        <v>85.45</v>
      </c>
    </row>
    <row r="2544" ht="40.5" spans="1:8">
      <c r="A2544" s="36" t="s">
        <v>20055</v>
      </c>
      <c r="B2544" s="37" t="s">
        <v>20056</v>
      </c>
      <c r="C2544" s="36" t="s">
        <v>136</v>
      </c>
      <c r="D2544" s="36" t="s">
        <v>20057</v>
      </c>
      <c r="F2544" t="str">
        <f t="shared" si="78"/>
        <v>92996</v>
      </c>
      <c r="H2544" s="38">
        <f t="shared" si="79"/>
        <v>85.68</v>
      </c>
    </row>
    <row r="2545" ht="40.5" spans="1:8">
      <c r="A2545" s="36" t="s">
        <v>20058</v>
      </c>
      <c r="B2545" s="37" t="s">
        <v>20059</v>
      </c>
      <c r="C2545" s="36" t="s">
        <v>136</v>
      </c>
      <c r="D2545" s="36" t="s">
        <v>20060</v>
      </c>
      <c r="F2545" t="str">
        <f t="shared" si="78"/>
        <v>92997</v>
      </c>
      <c r="H2545" s="38">
        <f t="shared" si="79"/>
        <v>103.73</v>
      </c>
    </row>
    <row r="2546" ht="40.5" spans="1:8">
      <c r="A2546" s="36" t="s">
        <v>20061</v>
      </c>
      <c r="B2546" s="37" t="s">
        <v>20062</v>
      </c>
      <c r="C2546" s="36" t="s">
        <v>136</v>
      </c>
      <c r="D2546" s="36" t="s">
        <v>20063</v>
      </c>
      <c r="F2546" t="str">
        <f t="shared" si="78"/>
        <v>92998</v>
      </c>
      <c r="H2546" s="38">
        <f t="shared" si="79"/>
        <v>104.7</v>
      </c>
    </row>
    <row r="2547" ht="40.5" spans="1:8">
      <c r="A2547" s="36" t="s">
        <v>20064</v>
      </c>
      <c r="B2547" s="37" t="s">
        <v>20065</v>
      </c>
      <c r="C2547" s="36" t="s">
        <v>136</v>
      </c>
      <c r="D2547" s="36" t="s">
        <v>20066</v>
      </c>
      <c r="F2547" t="str">
        <f t="shared" si="78"/>
        <v>92999</v>
      </c>
      <c r="H2547" s="38">
        <f t="shared" si="79"/>
        <v>136.33</v>
      </c>
    </row>
    <row r="2548" ht="40.5" spans="1:8">
      <c r="A2548" s="36" t="s">
        <v>20067</v>
      </c>
      <c r="B2548" s="37" t="s">
        <v>20068</v>
      </c>
      <c r="C2548" s="36" t="s">
        <v>136</v>
      </c>
      <c r="D2548" s="36" t="s">
        <v>20069</v>
      </c>
      <c r="F2548" t="str">
        <f t="shared" si="78"/>
        <v>93000</v>
      </c>
      <c r="H2548" s="38">
        <f t="shared" si="79"/>
        <v>137.14</v>
      </c>
    </row>
    <row r="2549" ht="40.5" spans="1:8">
      <c r="A2549" s="36" t="s">
        <v>20070</v>
      </c>
      <c r="B2549" s="37" t="s">
        <v>20071</v>
      </c>
      <c r="C2549" s="36" t="s">
        <v>136</v>
      </c>
      <c r="D2549" s="36" t="s">
        <v>20072</v>
      </c>
      <c r="F2549" t="str">
        <f t="shared" si="78"/>
        <v>93001</v>
      </c>
      <c r="H2549" s="38">
        <f t="shared" si="79"/>
        <v>166.34</v>
      </c>
    </row>
    <row r="2550" ht="40.5" spans="1:8">
      <c r="A2550" s="36" t="s">
        <v>20073</v>
      </c>
      <c r="B2550" s="37" t="s">
        <v>20074</v>
      </c>
      <c r="C2550" s="36" t="s">
        <v>136</v>
      </c>
      <c r="D2550" s="36" t="s">
        <v>20075</v>
      </c>
      <c r="F2550" t="str">
        <f t="shared" si="78"/>
        <v>93002</v>
      </c>
      <c r="H2550" s="38">
        <f t="shared" si="79"/>
        <v>170.81</v>
      </c>
    </row>
    <row r="2551" spans="1:8">
      <c r="A2551" s="36" t="s">
        <v>20076</v>
      </c>
      <c r="B2551" s="37" t="s">
        <v>20077</v>
      </c>
      <c r="C2551" s="36" t="s">
        <v>168</v>
      </c>
      <c r="D2551" s="36" t="s">
        <v>13199</v>
      </c>
      <c r="F2551" t="str">
        <f t="shared" si="78"/>
        <v>83446</v>
      </c>
      <c r="H2551" s="38">
        <f t="shared" si="79"/>
        <v>173.18</v>
      </c>
    </row>
    <row r="2552" ht="27" spans="1:8">
      <c r="A2552" s="36" t="s">
        <v>20078</v>
      </c>
      <c r="B2552" s="37" t="s">
        <v>20079</v>
      </c>
      <c r="C2552" s="36" t="s">
        <v>168</v>
      </c>
      <c r="D2552" s="36" t="s">
        <v>19958</v>
      </c>
      <c r="F2552" t="str">
        <f t="shared" si="78"/>
        <v>91936</v>
      </c>
      <c r="H2552" s="38">
        <f t="shared" si="79"/>
        <v>12.04</v>
      </c>
    </row>
    <row r="2553" ht="27" spans="1:8">
      <c r="A2553" s="36" t="s">
        <v>20080</v>
      </c>
      <c r="B2553" s="37" t="s">
        <v>20081</v>
      </c>
      <c r="C2553" s="36" t="s">
        <v>168</v>
      </c>
      <c r="D2553" s="36" t="s">
        <v>8193</v>
      </c>
      <c r="F2553" t="str">
        <f t="shared" si="78"/>
        <v>91937</v>
      </c>
      <c r="H2553" s="38">
        <f t="shared" si="79"/>
        <v>10.3</v>
      </c>
    </row>
    <row r="2554" ht="40.5" spans="1:8">
      <c r="A2554" s="36" t="s">
        <v>20082</v>
      </c>
      <c r="B2554" s="37" t="s">
        <v>20083</v>
      </c>
      <c r="C2554" s="36" t="s">
        <v>168</v>
      </c>
      <c r="D2554" s="36" t="s">
        <v>10201</v>
      </c>
      <c r="F2554" t="str">
        <f t="shared" si="78"/>
        <v>91939</v>
      </c>
      <c r="H2554" s="38">
        <f t="shared" si="79"/>
        <v>25.67</v>
      </c>
    </row>
    <row r="2555" ht="40.5" spans="1:8">
      <c r="A2555" s="36" t="s">
        <v>20084</v>
      </c>
      <c r="B2555" s="37" t="s">
        <v>20085</v>
      </c>
      <c r="C2555" s="36" t="s">
        <v>168</v>
      </c>
      <c r="D2555" s="36" t="s">
        <v>5321</v>
      </c>
      <c r="F2555" t="str">
        <f t="shared" si="78"/>
        <v>91940</v>
      </c>
      <c r="H2555" s="38">
        <f t="shared" si="79"/>
        <v>13.56</v>
      </c>
    </row>
    <row r="2556" ht="40.5" spans="1:8">
      <c r="A2556" s="36" t="s">
        <v>20086</v>
      </c>
      <c r="B2556" s="37" t="s">
        <v>20087</v>
      </c>
      <c r="C2556" s="36" t="s">
        <v>168</v>
      </c>
      <c r="D2556" s="36" t="s">
        <v>6751</v>
      </c>
      <c r="F2556" t="str">
        <f t="shared" si="78"/>
        <v>91941</v>
      </c>
      <c r="H2556" s="38">
        <f t="shared" si="79"/>
        <v>9.02</v>
      </c>
    </row>
    <row r="2557" ht="40.5" spans="1:8">
      <c r="A2557" s="36" t="s">
        <v>20088</v>
      </c>
      <c r="B2557" s="37" t="s">
        <v>20089</v>
      </c>
      <c r="C2557" s="36" t="s">
        <v>168</v>
      </c>
      <c r="D2557" s="36" t="s">
        <v>20090</v>
      </c>
      <c r="F2557" t="str">
        <f t="shared" si="78"/>
        <v>91942</v>
      </c>
      <c r="H2557" s="38">
        <f t="shared" si="79"/>
        <v>31.4</v>
      </c>
    </row>
    <row r="2558" ht="40.5" spans="1:8">
      <c r="A2558" s="36" t="s">
        <v>20091</v>
      </c>
      <c r="B2558" s="37" t="s">
        <v>20092</v>
      </c>
      <c r="C2558" s="36" t="s">
        <v>168</v>
      </c>
      <c r="D2558" s="36" t="s">
        <v>6079</v>
      </c>
      <c r="F2558" t="str">
        <f t="shared" si="78"/>
        <v>91943</v>
      </c>
      <c r="H2558" s="38">
        <f t="shared" si="79"/>
        <v>17.46</v>
      </c>
    </row>
    <row r="2559" ht="40.5" spans="1:8">
      <c r="A2559" s="36" t="s">
        <v>20093</v>
      </c>
      <c r="B2559" s="37" t="s">
        <v>20094</v>
      </c>
      <c r="C2559" s="36" t="s">
        <v>168</v>
      </c>
      <c r="D2559" s="36" t="s">
        <v>8507</v>
      </c>
      <c r="F2559" t="str">
        <f t="shared" si="78"/>
        <v>91944</v>
      </c>
      <c r="H2559" s="38">
        <f t="shared" si="79"/>
        <v>12.26</v>
      </c>
    </row>
    <row r="2560" ht="27" spans="1:8">
      <c r="A2560" s="36" t="s">
        <v>20095</v>
      </c>
      <c r="B2560" s="37" t="s">
        <v>20096</v>
      </c>
      <c r="C2560" s="36" t="s">
        <v>168</v>
      </c>
      <c r="D2560" s="36" t="s">
        <v>4184</v>
      </c>
      <c r="F2560" t="str">
        <f t="shared" si="78"/>
        <v>92865</v>
      </c>
      <c r="H2560" s="38">
        <f t="shared" si="79"/>
        <v>8.02</v>
      </c>
    </row>
    <row r="2561" ht="27" spans="1:8">
      <c r="A2561" s="36" t="s">
        <v>20097</v>
      </c>
      <c r="B2561" s="37" t="s">
        <v>20098</v>
      </c>
      <c r="C2561" s="36" t="s">
        <v>168</v>
      </c>
      <c r="D2561" s="36" t="s">
        <v>9519</v>
      </c>
      <c r="F2561" t="str">
        <f t="shared" si="78"/>
        <v>92866</v>
      </c>
      <c r="H2561" s="38">
        <f t="shared" si="79"/>
        <v>7.21</v>
      </c>
    </row>
    <row r="2562" ht="40.5" spans="1:8">
      <c r="A2562" s="36" t="s">
        <v>20099</v>
      </c>
      <c r="B2562" s="37" t="s">
        <v>20100</v>
      </c>
      <c r="C2562" s="36" t="s">
        <v>168</v>
      </c>
      <c r="D2562" s="36" t="s">
        <v>9308</v>
      </c>
      <c r="F2562" t="str">
        <f t="shared" si="78"/>
        <v>92867</v>
      </c>
      <c r="H2562" s="38">
        <f t="shared" si="79"/>
        <v>24.25</v>
      </c>
    </row>
    <row r="2563" ht="40.5" spans="1:8">
      <c r="A2563" s="36" t="s">
        <v>20101</v>
      </c>
      <c r="B2563" s="37" t="s">
        <v>20102</v>
      </c>
      <c r="C2563" s="36" t="s">
        <v>168</v>
      </c>
      <c r="D2563" s="36" t="s">
        <v>9435</v>
      </c>
      <c r="F2563" t="str">
        <f t="shared" si="78"/>
        <v>92868</v>
      </c>
      <c r="H2563" s="38">
        <f t="shared" si="79"/>
        <v>12.15</v>
      </c>
    </row>
    <row r="2564" ht="40.5" spans="1:8">
      <c r="A2564" s="36" t="s">
        <v>20103</v>
      </c>
      <c r="B2564" s="37" t="s">
        <v>20104</v>
      </c>
      <c r="C2564" s="36" t="s">
        <v>168</v>
      </c>
      <c r="D2564" s="36" t="s">
        <v>20105</v>
      </c>
      <c r="F2564" t="str">
        <f t="shared" si="78"/>
        <v>92869</v>
      </c>
      <c r="H2564" s="38">
        <f t="shared" si="79"/>
        <v>7.6</v>
      </c>
    </row>
    <row r="2565" ht="40.5" spans="1:8">
      <c r="A2565" s="36" t="s">
        <v>20106</v>
      </c>
      <c r="B2565" s="37" t="s">
        <v>20107</v>
      </c>
      <c r="C2565" s="36" t="s">
        <v>168</v>
      </c>
      <c r="D2565" s="36" t="s">
        <v>20108</v>
      </c>
      <c r="F2565" t="str">
        <f t="shared" ref="F2565:F2628" si="80">TRIM(A2565)</f>
        <v>92870</v>
      </c>
      <c r="H2565" s="38">
        <f t="shared" ref="H2565:H2628" si="81">ROUND(D2565*(1+$H$1),2)</f>
        <v>28.69</v>
      </c>
    </row>
    <row r="2566" ht="40.5" spans="1:8">
      <c r="A2566" s="36" t="s">
        <v>20109</v>
      </c>
      <c r="B2566" s="37" t="s">
        <v>20110</v>
      </c>
      <c r="C2566" s="36" t="s">
        <v>168</v>
      </c>
      <c r="D2566" s="36" t="s">
        <v>13846</v>
      </c>
      <c r="F2566" t="str">
        <f t="shared" si="80"/>
        <v>92871</v>
      </c>
      <c r="H2566" s="38">
        <f t="shared" si="81"/>
        <v>14.75</v>
      </c>
    </row>
    <row r="2567" ht="40.5" spans="1:8">
      <c r="A2567" s="36" t="s">
        <v>20111</v>
      </c>
      <c r="B2567" s="37" t="s">
        <v>20112</v>
      </c>
      <c r="C2567" s="36" t="s">
        <v>168</v>
      </c>
      <c r="D2567" s="36" t="s">
        <v>8858</v>
      </c>
      <c r="F2567" t="str">
        <f t="shared" si="80"/>
        <v>92872</v>
      </c>
      <c r="H2567" s="38">
        <f t="shared" si="81"/>
        <v>9.55</v>
      </c>
    </row>
    <row r="2568" ht="40.5" spans="1:8">
      <c r="A2568" s="36" t="s">
        <v>20113</v>
      </c>
      <c r="B2568" s="37" t="s">
        <v>20114</v>
      </c>
      <c r="C2568" s="36" t="s">
        <v>168</v>
      </c>
      <c r="D2568" s="36" t="s">
        <v>20115</v>
      </c>
      <c r="F2568" t="str">
        <f t="shared" si="80"/>
        <v>95777</v>
      </c>
      <c r="H2568" s="38">
        <f t="shared" si="81"/>
        <v>25.97</v>
      </c>
    </row>
    <row r="2569" ht="40.5" spans="1:8">
      <c r="A2569" s="36" t="s">
        <v>20116</v>
      </c>
      <c r="B2569" s="37" t="s">
        <v>20117</v>
      </c>
      <c r="C2569" s="36" t="s">
        <v>168</v>
      </c>
      <c r="D2569" s="36" t="s">
        <v>7696</v>
      </c>
      <c r="F2569" t="str">
        <f t="shared" si="80"/>
        <v>95778</v>
      </c>
      <c r="H2569" s="38">
        <f t="shared" si="81"/>
        <v>26.59</v>
      </c>
    </row>
    <row r="2570" ht="40.5" spans="1:8">
      <c r="A2570" s="36" t="s">
        <v>20118</v>
      </c>
      <c r="B2570" s="37" t="s">
        <v>20119</v>
      </c>
      <c r="C2570" s="36" t="s">
        <v>168</v>
      </c>
      <c r="D2570" s="36" t="s">
        <v>6945</v>
      </c>
      <c r="F2570" t="str">
        <f t="shared" si="80"/>
        <v>95779</v>
      </c>
      <c r="H2570" s="38">
        <f t="shared" si="81"/>
        <v>24.51</v>
      </c>
    </row>
    <row r="2571" ht="40.5" spans="1:8">
      <c r="A2571" s="36" t="s">
        <v>20120</v>
      </c>
      <c r="B2571" s="37" t="s">
        <v>20121</v>
      </c>
      <c r="C2571" s="36" t="s">
        <v>168</v>
      </c>
      <c r="D2571" s="36" t="s">
        <v>11818</v>
      </c>
      <c r="F2571" t="str">
        <f t="shared" si="80"/>
        <v>95780</v>
      </c>
      <c r="H2571" s="38">
        <f t="shared" si="81"/>
        <v>29.48</v>
      </c>
    </row>
    <row r="2572" ht="40.5" spans="1:8">
      <c r="A2572" s="36" t="s">
        <v>20122</v>
      </c>
      <c r="B2572" s="37" t="s">
        <v>20123</v>
      </c>
      <c r="C2572" s="36" t="s">
        <v>168</v>
      </c>
      <c r="D2572" s="36" t="s">
        <v>8597</v>
      </c>
      <c r="F2572" t="str">
        <f t="shared" si="80"/>
        <v>95781</v>
      </c>
      <c r="H2572" s="38">
        <f t="shared" si="81"/>
        <v>29.95</v>
      </c>
    </row>
    <row r="2573" ht="40.5" spans="1:8">
      <c r="A2573" s="36" t="s">
        <v>20124</v>
      </c>
      <c r="B2573" s="37" t="s">
        <v>20125</v>
      </c>
      <c r="C2573" s="36" t="s">
        <v>168</v>
      </c>
      <c r="D2573" s="36" t="s">
        <v>20126</v>
      </c>
      <c r="F2573" t="str">
        <f t="shared" si="80"/>
        <v>95782</v>
      </c>
      <c r="H2573" s="38">
        <f t="shared" si="81"/>
        <v>31.15</v>
      </c>
    </row>
    <row r="2574" ht="40.5" spans="1:8">
      <c r="A2574" s="36" t="s">
        <v>20127</v>
      </c>
      <c r="B2574" s="37" t="s">
        <v>20128</v>
      </c>
      <c r="C2574" s="36" t="s">
        <v>168</v>
      </c>
      <c r="D2574" s="36" t="s">
        <v>5340</v>
      </c>
      <c r="F2574" t="str">
        <f t="shared" si="80"/>
        <v>95785</v>
      </c>
      <c r="H2574" s="38">
        <f t="shared" si="81"/>
        <v>35.36</v>
      </c>
    </row>
    <row r="2575" ht="40.5" spans="1:8">
      <c r="A2575" s="36" t="s">
        <v>20129</v>
      </c>
      <c r="B2575" s="37" t="s">
        <v>20130</v>
      </c>
      <c r="C2575" s="36" t="s">
        <v>168</v>
      </c>
      <c r="D2575" s="36" t="s">
        <v>5646</v>
      </c>
      <c r="F2575" t="str">
        <f t="shared" si="80"/>
        <v>95787</v>
      </c>
      <c r="H2575" s="38">
        <f t="shared" si="81"/>
        <v>26.29</v>
      </c>
    </row>
    <row r="2576" ht="40.5" spans="1:8">
      <c r="A2576" s="36" t="s">
        <v>20131</v>
      </c>
      <c r="B2576" s="37" t="s">
        <v>20132</v>
      </c>
      <c r="C2576" s="36" t="s">
        <v>168</v>
      </c>
      <c r="D2576" s="36" t="s">
        <v>20133</v>
      </c>
      <c r="F2576" t="str">
        <f t="shared" si="80"/>
        <v>95789</v>
      </c>
      <c r="H2576" s="38">
        <f t="shared" si="81"/>
        <v>32.47</v>
      </c>
    </row>
    <row r="2577" ht="40.5" spans="1:8">
      <c r="A2577" s="36" t="s">
        <v>20134</v>
      </c>
      <c r="B2577" s="37" t="s">
        <v>20135</v>
      </c>
      <c r="C2577" s="36" t="s">
        <v>168</v>
      </c>
      <c r="D2577" s="36" t="s">
        <v>20136</v>
      </c>
      <c r="F2577" t="str">
        <f t="shared" si="80"/>
        <v>95791</v>
      </c>
      <c r="H2577" s="38">
        <f t="shared" si="81"/>
        <v>41.69</v>
      </c>
    </row>
    <row r="2578" ht="40.5" spans="1:8">
      <c r="A2578" s="36" t="s">
        <v>20137</v>
      </c>
      <c r="B2578" s="37" t="s">
        <v>20138</v>
      </c>
      <c r="C2578" s="36" t="s">
        <v>168</v>
      </c>
      <c r="D2578" s="36" t="s">
        <v>9148</v>
      </c>
      <c r="F2578" t="str">
        <f t="shared" si="80"/>
        <v>95795</v>
      </c>
      <c r="H2578" s="38">
        <f t="shared" si="81"/>
        <v>30.38</v>
      </c>
    </row>
    <row r="2579" ht="40.5" spans="1:8">
      <c r="A2579" s="36" t="s">
        <v>20139</v>
      </c>
      <c r="B2579" s="37" t="s">
        <v>20140</v>
      </c>
      <c r="C2579" s="36" t="s">
        <v>168</v>
      </c>
      <c r="D2579" s="36" t="s">
        <v>12771</v>
      </c>
      <c r="F2579" t="str">
        <f t="shared" si="80"/>
        <v>95796</v>
      </c>
      <c r="H2579" s="38">
        <f t="shared" si="81"/>
        <v>38.22</v>
      </c>
    </row>
    <row r="2580" ht="40.5" spans="1:8">
      <c r="A2580" s="36" t="s">
        <v>20141</v>
      </c>
      <c r="B2580" s="37" t="s">
        <v>20142</v>
      </c>
      <c r="C2580" s="36" t="s">
        <v>168</v>
      </c>
      <c r="D2580" s="36" t="s">
        <v>20143</v>
      </c>
      <c r="F2580" t="str">
        <f t="shared" si="80"/>
        <v>95797</v>
      </c>
      <c r="H2580" s="38">
        <f t="shared" si="81"/>
        <v>48.47</v>
      </c>
    </row>
    <row r="2581" ht="40.5" spans="1:8">
      <c r="A2581" s="36" t="s">
        <v>20144</v>
      </c>
      <c r="B2581" s="37" t="s">
        <v>20145</v>
      </c>
      <c r="C2581" s="36" t="s">
        <v>168</v>
      </c>
      <c r="D2581" s="36" t="s">
        <v>7419</v>
      </c>
      <c r="F2581" t="str">
        <f t="shared" si="80"/>
        <v>95801</v>
      </c>
      <c r="H2581" s="38">
        <f t="shared" si="81"/>
        <v>36.43</v>
      </c>
    </row>
    <row r="2582" ht="40.5" spans="1:8">
      <c r="A2582" s="36" t="s">
        <v>20146</v>
      </c>
      <c r="B2582" s="37" t="s">
        <v>20147</v>
      </c>
      <c r="C2582" s="36" t="s">
        <v>168</v>
      </c>
      <c r="D2582" s="36" t="s">
        <v>11858</v>
      </c>
      <c r="F2582" t="str">
        <f t="shared" si="80"/>
        <v>95802</v>
      </c>
      <c r="H2582" s="38">
        <f t="shared" si="81"/>
        <v>40.63</v>
      </c>
    </row>
    <row r="2583" ht="40.5" spans="1:8">
      <c r="A2583" s="36" t="s">
        <v>20148</v>
      </c>
      <c r="B2583" s="37" t="s">
        <v>20149</v>
      </c>
      <c r="C2583" s="36" t="s">
        <v>168</v>
      </c>
      <c r="D2583" s="36" t="s">
        <v>20150</v>
      </c>
      <c r="F2583" t="str">
        <f t="shared" si="80"/>
        <v>95803</v>
      </c>
      <c r="H2583" s="38">
        <f t="shared" si="81"/>
        <v>53.71</v>
      </c>
    </row>
    <row r="2584" ht="40.5" spans="1:8">
      <c r="A2584" s="36" t="s">
        <v>20151</v>
      </c>
      <c r="B2584" s="37" t="s">
        <v>20152</v>
      </c>
      <c r="C2584" s="36" t="s">
        <v>168</v>
      </c>
      <c r="D2584" s="36" t="s">
        <v>7005</v>
      </c>
      <c r="F2584" t="str">
        <f t="shared" si="80"/>
        <v>95804</v>
      </c>
      <c r="H2584" s="38">
        <f t="shared" si="81"/>
        <v>22.24</v>
      </c>
    </row>
    <row r="2585" ht="40.5" spans="1:8">
      <c r="A2585" s="36" t="s">
        <v>20153</v>
      </c>
      <c r="B2585" s="37" t="s">
        <v>20154</v>
      </c>
      <c r="C2585" s="36" t="s">
        <v>168</v>
      </c>
      <c r="D2585" s="36" t="s">
        <v>15158</v>
      </c>
      <c r="F2585" t="str">
        <f t="shared" si="80"/>
        <v>95805</v>
      </c>
      <c r="H2585" s="38">
        <f t="shared" si="81"/>
        <v>22.46</v>
      </c>
    </row>
    <row r="2586" ht="40.5" spans="1:8">
      <c r="A2586" s="36" t="s">
        <v>20155</v>
      </c>
      <c r="B2586" s="37" t="s">
        <v>20156</v>
      </c>
      <c r="C2586" s="36" t="s">
        <v>168</v>
      </c>
      <c r="D2586" s="36" t="s">
        <v>8908</v>
      </c>
      <c r="F2586" t="str">
        <f t="shared" si="80"/>
        <v>95806</v>
      </c>
      <c r="H2586" s="38">
        <f t="shared" si="81"/>
        <v>23.18</v>
      </c>
    </row>
    <row r="2587" ht="40.5" spans="1:8">
      <c r="A2587" s="36" t="s">
        <v>20157</v>
      </c>
      <c r="B2587" s="37" t="s">
        <v>20158</v>
      </c>
      <c r="C2587" s="36" t="s">
        <v>168</v>
      </c>
      <c r="D2587" s="36" t="s">
        <v>20159</v>
      </c>
      <c r="F2587" t="str">
        <f t="shared" si="80"/>
        <v>95807</v>
      </c>
      <c r="H2587" s="38">
        <f t="shared" si="81"/>
        <v>25.59</v>
      </c>
    </row>
    <row r="2588" ht="40.5" spans="1:8">
      <c r="A2588" s="36" t="s">
        <v>20160</v>
      </c>
      <c r="B2588" s="37" t="s">
        <v>20161</v>
      </c>
      <c r="C2588" s="36" t="s">
        <v>168</v>
      </c>
      <c r="D2588" s="36" t="s">
        <v>20162</v>
      </c>
      <c r="F2588" t="str">
        <f t="shared" si="80"/>
        <v>95808</v>
      </c>
      <c r="H2588" s="38">
        <f t="shared" si="81"/>
        <v>26.23</v>
      </c>
    </row>
    <row r="2589" ht="40.5" spans="1:8">
      <c r="A2589" s="36" t="s">
        <v>20163</v>
      </c>
      <c r="B2589" s="37" t="s">
        <v>20164</v>
      </c>
      <c r="C2589" s="36" t="s">
        <v>168</v>
      </c>
      <c r="D2589" s="36" t="s">
        <v>10671</v>
      </c>
      <c r="F2589" t="str">
        <f t="shared" si="80"/>
        <v>95809</v>
      </c>
      <c r="H2589" s="38">
        <f t="shared" si="81"/>
        <v>28.77</v>
      </c>
    </row>
    <row r="2590" ht="40.5" spans="1:8">
      <c r="A2590" s="36" t="s">
        <v>20165</v>
      </c>
      <c r="B2590" s="37" t="s">
        <v>20166</v>
      </c>
      <c r="C2590" s="36" t="s">
        <v>168</v>
      </c>
      <c r="D2590" s="36" t="s">
        <v>8163</v>
      </c>
      <c r="F2590" t="str">
        <f t="shared" si="80"/>
        <v>95810</v>
      </c>
      <c r="H2590" s="38">
        <f t="shared" si="81"/>
        <v>13.79</v>
      </c>
    </row>
    <row r="2591" ht="40.5" spans="1:8">
      <c r="A2591" s="36" t="s">
        <v>20167</v>
      </c>
      <c r="B2591" s="37" t="s">
        <v>20168</v>
      </c>
      <c r="C2591" s="36" t="s">
        <v>168</v>
      </c>
      <c r="D2591" s="36" t="s">
        <v>4439</v>
      </c>
      <c r="F2591" t="str">
        <f t="shared" si="80"/>
        <v>95811</v>
      </c>
      <c r="H2591" s="38">
        <f t="shared" si="81"/>
        <v>14.41</v>
      </c>
    </row>
    <row r="2592" ht="40.5" spans="1:8">
      <c r="A2592" s="36" t="s">
        <v>20169</v>
      </c>
      <c r="B2592" s="37" t="s">
        <v>20170</v>
      </c>
      <c r="C2592" s="36" t="s">
        <v>168</v>
      </c>
      <c r="D2592" s="36" t="s">
        <v>12175</v>
      </c>
      <c r="F2592" t="str">
        <f t="shared" si="80"/>
        <v>95812</v>
      </c>
      <c r="H2592" s="38">
        <f t="shared" si="81"/>
        <v>16.97</v>
      </c>
    </row>
    <row r="2593" ht="40.5" spans="1:8">
      <c r="A2593" s="36" t="s">
        <v>20171</v>
      </c>
      <c r="B2593" s="37" t="s">
        <v>20172</v>
      </c>
      <c r="C2593" s="36" t="s">
        <v>168</v>
      </c>
      <c r="D2593" s="36" t="s">
        <v>20173</v>
      </c>
      <c r="F2593" t="str">
        <f t="shared" si="80"/>
        <v>95813</v>
      </c>
      <c r="H2593" s="38">
        <f t="shared" si="81"/>
        <v>16.64</v>
      </c>
    </row>
    <row r="2594" ht="40.5" spans="1:8">
      <c r="A2594" s="36" t="s">
        <v>20174</v>
      </c>
      <c r="B2594" s="37" t="s">
        <v>20175</v>
      </c>
      <c r="C2594" s="36" t="s">
        <v>168</v>
      </c>
      <c r="D2594" s="36" t="s">
        <v>5315</v>
      </c>
      <c r="F2594" t="str">
        <f t="shared" si="80"/>
        <v>95814</v>
      </c>
      <c r="H2594" s="38">
        <f t="shared" si="81"/>
        <v>17.57</v>
      </c>
    </row>
    <row r="2595" ht="40.5" spans="1:8">
      <c r="A2595" s="36" t="s">
        <v>20176</v>
      </c>
      <c r="B2595" s="37" t="s">
        <v>20177</v>
      </c>
      <c r="C2595" s="36" t="s">
        <v>168</v>
      </c>
      <c r="D2595" s="36" t="s">
        <v>10127</v>
      </c>
      <c r="F2595" t="str">
        <f t="shared" si="80"/>
        <v>95815</v>
      </c>
      <c r="H2595" s="38">
        <f t="shared" si="81"/>
        <v>22.5</v>
      </c>
    </row>
    <row r="2596" ht="40.5" spans="1:8">
      <c r="A2596" s="36" t="s">
        <v>20178</v>
      </c>
      <c r="B2596" s="37" t="s">
        <v>20179</v>
      </c>
      <c r="C2596" s="36" t="s">
        <v>168</v>
      </c>
      <c r="D2596" s="36" t="s">
        <v>20180</v>
      </c>
      <c r="F2596" t="str">
        <f t="shared" si="80"/>
        <v>95816</v>
      </c>
      <c r="H2596" s="38">
        <f t="shared" si="81"/>
        <v>31.53</v>
      </c>
    </row>
    <row r="2597" ht="40.5" spans="1:8">
      <c r="A2597" s="36" t="s">
        <v>20181</v>
      </c>
      <c r="B2597" s="37" t="s">
        <v>20182</v>
      </c>
      <c r="C2597" s="36" t="s">
        <v>168</v>
      </c>
      <c r="D2597" s="36" t="s">
        <v>20183</v>
      </c>
      <c r="F2597" t="str">
        <f t="shared" si="80"/>
        <v>95817</v>
      </c>
      <c r="H2597" s="38">
        <f t="shared" si="81"/>
        <v>32.38</v>
      </c>
    </row>
    <row r="2598" ht="40.5" spans="1:8">
      <c r="A2598" s="36" t="s">
        <v>20184</v>
      </c>
      <c r="B2598" s="37" t="s">
        <v>20185</v>
      </c>
      <c r="C2598" s="36" t="s">
        <v>168</v>
      </c>
      <c r="D2598" s="36" t="s">
        <v>20186</v>
      </c>
      <c r="F2598" t="str">
        <f t="shared" si="80"/>
        <v>95818</v>
      </c>
      <c r="H2598" s="38">
        <f t="shared" si="81"/>
        <v>38.98</v>
      </c>
    </row>
    <row r="2599" ht="40.5" spans="1:8">
      <c r="A2599" s="36" t="s">
        <v>20187</v>
      </c>
      <c r="B2599" s="37" t="s">
        <v>20188</v>
      </c>
      <c r="C2599" s="36" t="s">
        <v>168</v>
      </c>
      <c r="D2599" s="36" t="s">
        <v>20189</v>
      </c>
      <c r="F2599" t="str">
        <f t="shared" si="80"/>
        <v>97886</v>
      </c>
      <c r="H2599" s="38">
        <f t="shared" si="81"/>
        <v>142.83</v>
      </c>
    </row>
    <row r="2600" ht="40.5" spans="1:8">
      <c r="A2600" s="36" t="s">
        <v>20190</v>
      </c>
      <c r="B2600" s="37" t="s">
        <v>20191</v>
      </c>
      <c r="C2600" s="36" t="s">
        <v>168</v>
      </c>
      <c r="D2600" s="36" t="s">
        <v>20192</v>
      </c>
      <c r="F2600" t="str">
        <f t="shared" si="80"/>
        <v>97887</v>
      </c>
      <c r="H2600" s="38">
        <f t="shared" si="81"/>
        <v>225.52</v>
      </c>
    </row>
    <row r="2601" ht="40.5" spans="1:8">
      <c r="A2601" s="36" t="s">
        <v>20193</v>
      </c>
      <c r="B2601" s="37" t="s">
        <v>20194</v>
      </c>
      <c r="C2601" s="36" t="s">
        <v>168</v>
      </c>
      <c r="D2601" s="36" t="s">
        <v>20195</v>
      </c>
      <c r="F2601" t="str">
        <f t="shared" si="80"/>
        <v>97888</v>
      </c>
      <c r="H2601" s="38">
        <f t="shared" si="81"/>
        <v>435.15</v>
      </c>
    </row>
    <row r="2602" ht="40.5" spans="1:8">
      <c r="A2602" s="36" t="s">
        <v>20196</v>
      </c>
      <c r="B2602" s="37" t="s">
        <v>20197</v>
      </c>
      <c r="C2602" s="36" t="s">
        <v>168</v>
      </c>
      <c r="D2602" s="36" t="s">
        <v>20198</v>
      </c>
      <c r="F2602" t="str">
        <f t="shared" si="80"/>
        <v>97889</v>
      </c>
      <c r="H2602" s="38">
        <f t="shared" si="81"/>
        <v>582.55</v>
      </c>
    </row>
    <row r="2603" ht="40.5" spans="1:8">
      <c r="A2603" s="36" t="s">
        <v>20199</v>
      </c>
      <c r="B2603" s="37" t="s">
        <v>20200</v>
      </c>
      <c r="C2603" s="36" t="s">
        <v>168</v>
      </c>
      <c r="D2603" s="36" t="s">
        <v>20201</v>
      </c>
      <c r="F2603" t="str">
        <f t="shared" si="80"/>
        <v>97890</v>
      </c>
      <c r="H2603" s="38">
        <f t="shared" si="81"/>
        <v>662.91</v>
      </c>
    </row>
    <row r="2604" ht="40.5" spans="1:8">
      <c r="A2604" s="36" t="s">
        <v>20202</v>
      </c>
      <c r="B2604" s="37" t="s">
        <v>20203</v>
      </c>
      <c r="C2604" s="36" t="s">
        <v>168</v>
      </c>
      <c r="D2604" s="36" t="s">
        <v>20204</v>
      </c>
      <c r="F2604" t="str">
        <f t="shared" si="80"/>
        <v>97891</v>
      </c>
      <c r="H2604" s="38">
        <f t="shared" si="81"/>
        <v>164.78</v>
      </c>
    </row>
    <row r="2605" ht="40.5" spans="1:8">
      <c r="A2605" s="36" t="s">
        <v>20205</v>
      </c>
      <c r="B2605" s="37" t="s">
        <v>20206</v>
      </c>
      <c r="C2605" s="36" t="s">
        <v>168</v>
      </c>
      <c r="D2605" s="36" t="s">
        <v>20207</v>
      </c>
      <c r="F2605" t="str">
        <f t="shared" si="80"/>
        <v>97892</v>
      </c>
      <c r="H2605" s="38">
        <f t="shared" si="81"/>
        <v>306.7</v>
      </c>
    </row>
    <row r="2606" ht="40.5" spans="1:8">
      <c r="A2606" s="36" t="s">
        <v>20208</v>
      </c>
      <c r="B2606" s="37" t="s">
        <v>20209</v>
      </c>
      <c r="C2606" s="36" t="s">
        <v>168</v>
      </c>
      <c r="D2606" s="36" t="s">
        <v>20210</v>
      </c>
      <c r="F2606" t="str">
        <f t="shared" si="80"/>
        <v>97893</v>
      </c>
      <c r="H2606" s="38">
        <f t="shared" si="81"/>
        <v>418.74</v>
      </c>
    </row>
    <row r="2607" ht="40.5" spans="1:8">
      <c r="A2607" s="36" t="s">
        <v>20211</v>
      </c>
      <c r="B2607" s="37" t="s">
        <v>20212</v>
      </c>
      <c r="C2607" s="36" t="s">
        <v>168</v>
      </c>
      <c r="D2607" s="36" t="s">
        <v>20213</v>
      </c>
      <c r="F2607" t="str">
        <f t="shared" si="80"/>
        <v>97894</v>
      </c>
      <c r="H2607" s="38">
        <f t="shared" si="81"/>
        <v>464.43</v>
      </c>
    </row>
    <row r="2608" ht="27" spans="1:8">
      <c r="A2608" s="36" t="s">
        <v>20214</v>
      </c>
      <c r="B2608" s="37" t="s">
        <v>20215</v>
      </c>
      <c r="C2608" s="36" t="s">
        <v>168</v>
      </c>
      <c r="D2608" s="36" t="s">
        <v>20216</v>
      </c>
      <c r="F2608" t="str">
        <f t="shared" si="80"/>
        <v>68066</v>
      </c>
      <c r="H2608" s="38">
        <f t="shared" si="81"/>
        <v>107.25</v>
      </c>
    </row>
    <row r="2609" ht="27" spans="1:8">
      <c r="A2609" s="36" t="s">
        <v>20217</v>
      </c>
      <c r="B2609" s="37" t="s">
        <v>20218</v>
      </c>
      <c r="C2609" s="36" t="s">
        <v>168</v>
      </c>
      <c r="D2609" s="36" t="s">
        <v>20219</v>
      </c>
      <c r="F2609" t="str">
        <f t="shared" si="80"/>
        <v>72319</v>
      </c>
      <c r="H2609" s="38">
        <f t="shared" si="81"/>
        <v>5905.51</v>
      </c>
    </row>
    <row r="2610" ht="27" spans="1:8">
      <c r="A2610" s="36" t="s">
        <v>20220</v>
      </c>
      <c r="B2610" s="37" t="s">
        <v>20221</v>
      </c>
      <c r="C2610" s="36" t="s">
        <v>168</v>
      </c>
      <c r="D2610" s="36" t="s">
        <v>20222</v>
      </c>
      <c r="F2610" t="str">
        <f t="shared" si="80"/>
        <v>72341</v>
      </c>
      <c r="H2610" s="38">
        <f t="shared" si="81"/>
        <v>254.75</v>
      </c>
    </row>
    <row r="2611" ht="27" spans="1:8">
      <c r="A2611" s="36" t="s">
        <v>20223</v>
      </c>
      <c r="B2611" s="37" t="s">
        <v>20224</v>
      </c>
      <c r="C2611" s="36" t="s">
        <v>168</v>
      </c>
      <c r="D2611" s="36" t="s">
        <v>20225</v>
      </c>
      <c r="F2611" t="str">
        <f t="shared" si="80"/>
        <v>72343</v>
      </c>
      <c r="H2611" s="38">
        <f t="shared" si="81"/>
        <v>301.14</v>
      </c>
    </row>
    <row r="2612" ht="27" spans="1:8">
      <c r="A2612" s="36" t="s">
        <v>20226</v>
      </c>
      <c r="B2612" s="37" t="s">
        <v>20227</v>
      </c>
      <c r="C2612" s="36" t="s">
        <v>168</v>
      </c>
      <c r="D2612" s="36" t="s">
        <v>20228</v>
      </c>
      <c r="F2612" t="str">
        <f t="shared" si="80"/>
        <v>72344</v>
      </c>
      <c r="H2612" s="38">
        <f t="shared" si="81"/>
        <v>459.24</v>
      </c>
    </row>
    <row r="2613" ht="27" spans="1:8">
      <c r="A2613" s="36" t="s">
        <v>20229</v>
      </c>
      <c r="B2613" s="37" t="s">
        <v>20230</v>
      </c>
      <c r="C2613" s="36" t="s">
        <v>168</v>
      </c>
      <c r="D2613" s="36" t="s">
        <v>20231</v>
      </c>
      <c r="F2613" t="str">
        <f t="shared" si="80"/>
        <v>72345</v>
      </c>
      <c r="H2613" s="38">
        <f t="shared" si="81"/>
        <v>1262.97</v>
      </c>
    </row>
    <row r="2614" ht="40.5" spans="1:8">
      <c r="A2614" s="36" t="s">
        <v>20232</v>
      </c>
      <c r="B2614" s="37" t="s">
        <v>20233</v>
      </c>
      <c r="C2614" s="36" t="s">
        <v>168</v>
      </c>
      <c r="D2614" s="36" t="s">
        <v>20234</v>
      </c>
      <c r="F2614" t="str">
        <f t="shared" si="80"/>
        <v>74052/5</v>
      </c>
      <c r="H2614" s="38">
        <f t="shared" si="81"/>
        <v>1474.6</v>
      </c>
    </row>
    <row r="2615" ht="40.5" spans="1:8">
      <c r="A2615" s="36" t="s">
        <v>20235</v>
      </c>
      <c r="B2615" s="37" t="s">
        <v>20236</v>
      </c>
      <c r="C2615" s="36" t="s">
        <v>168</v>
      </c>
      <c r="D2615" s="36" t="s">
        <v>15493</v>
      </c>
      <c r="F2615" t="str">
        <f t="shared" si="80"/>
        <v>74130/1</v>
      </c>
      <c r="H2615" s="38">
        <f t="shared" si="81"/>
        <v>17.38</v>
      </c>
    </row>
    <row r="2616" ht="40.5" spans="1:8">
      <c r="A2616" s="36" t="s">
        <v>20237</v>
      </c>
      <c r="B2616" s="37" t="s">
        <v>20238</v>
      </c>
      <c r="C2616" s="36" t="s">
        <v>168</v>
      </c>
      <c r="D2616" s="36" t="s">
        <v>4716</v>
      </c>
      <c r="F2616" t="str">
        <f t="shared" si="80"/>
        <v>74130/2</v>
      </c>
      <c r="H2616" s="38">
        <f t="shared" si="81"/>
        <v>27.04</v>
      </c>
    </row>
    <row r="2617" ht="40.5" spans="1:8">
      <c r="A2617" s="36" t="s">
        <v>20239</v>
      </c>
      <c r="B2617" s="37" t="s">
        <v>20240</v>
      </c>
      <c r="C2617" s="36" t="s">
        <v>168</v>
      </c>
      <c r="D2617" s="36" t="s">
        <v>20241</v>
      </c>
      <c r="F2617" t="str">
        <f t="shared" si="80"/>
        <v>74130/3</v>
      </c>
      <c r="H2617" s="38">
        <f t="shared" si="81"/>
        <v>80.44</v>
      </c>
    </row>
    <row r="2618" ht="40.5" spans="1:8">
      <c r="A2618" s="36" t="s">
        <v>20242</v>
      </c>
      <c r="B2618" s="37" t="s">
        <v>20243</v>
      </c>
      <c r="C2618" s="36" t="s">
        <v>168</v>
      </c>
      <c r="D2618" s="36" t="s">
        <v>20244</v>
      </c>
      <c r="F2618" t="str">
        <f t="shared" si="80"/>
        <v>74130/4</v>
      </c>
      <c r="H2618" s="38">
        <f t="shared" si="81"/>
        <v>113.44</v>
      </c>
    </row>
    <row r="2619" ht="40.5" spans="1:8">
      <c r="A2619" s="36" t="s">
        <v>20245</v>
      </c>
      <c r="B2619" s="37" t="s">
        <v>20246</v>
      </c>
      <c r="C2619" s="36" t="s">
        <v>168</v>
      </c>
      <c r="D2619" s="36" t="s">
        <v>20247</v>
      </c>
      <c r="F2619" t="str">
        <f t="shared" si="80"/>
        <v>74130/5</v>
      </c>
      <c r="H2619" s="38">
        <f t="shared" si="81"/>
        <v>152.55</v>
      </c>
    </row>
    <row r="2620" ht="40.5" spans="1:8">
      <c r="A2620" s="36" t="s">
        <v>20248</v>
      </c>
      <c r="B2620" s="37" t="s">
        <v>20249</v>
      </c>
      <c r="C2620" s="36" t="s">
        <v>168</v>
      </c>
      <c r="D2620" s="36" t="s">
        <v>20250</v>
      </c>
      <c r="F2620" t="str">
        <f t="shared" si="80"/>
        <v>74130/6</v>
      </c>
      <c r="H2620" s="38">
        <f t="shared" si="81"/>
        <v>439.18</v>
      </c>
    </row>
    <row r="2621" ht="27" spans="1:8">
      <c r="A2621" s="36" t="s">
        <v>20251</v>
      </c>
      <c r="B2621" s="37" t="s">
        <v>20252</v>
      </c>
      <c r="C2621" s="36" t="s">
        <v>168</v>
      </c>
      <c r="D2621" s="36" t="s">
        <v>20253</v>
      </c>
      <c r="F2621" t="str">
        <f t="shared" si="80"/>
        <v>74130/7</v>
      </c>
      <c r="H2621" s="38">
        <f t="shared" si="81"/>
        <v>1141.26</v>
      </c>
    </row>
    <row r="2622" ht="27" spans="1:8">
      <c r="A2622" s="36" t="s">
        <v>20254</v>
      </c>
      <c r="B2622" s="37" t="s">
        <v>20255</v>
      </c>
      <c r="C2622" s="36" t="s">
        <v>168</v>
      </c>
      <c r="D2622" s="36" t="s">
        <v>20256</v>
      </c>
      <c r="F2622" t="str">
        <f t="shared" si="80"/>
        <v>74130/8</v>
      </c>
      <c r="H2622" s="38">
        <f t="shared" si="81"/>
        <v>1561.02</v>
      </c>
    </row>
    <row r="2623" ht="27" spans="1:8">
      <c r="A2623" s="36" t="s">
        <v>20257</v>
      </c>
      <c r="B2623" s="37" t="s">
        <v>20258</v>
      </c>
      <c r="C2623" s="36" t="s">
        <v>168</v>
      </c>
      <c r="D2623" s="36" t="s">
        <v>20259</v>
      </c>
      <c r="F2623" t="str">
        <f t="shared" si="80"/>
        <v>74130/9</v>
      </c>
      <c r="H2623" s="38">
        <f t="shared" si="81"/>
        <v>2559.46</v>
      </c>
    </row>
    <row r="2624" ht="27" spans="1:8">
      <c r="A2624" s="36" t="s">
        <v>20260</v>
      </c>
      <c r="B2624" s="37" t="s">
        <v>20261</v>
      </c>
      <c r="C2624" s="36" t="s">
        <v>168</v>
      </c>
      <c r="D2624" s="36" t="s">
        <v>20262</v>
      </c>
      <c r="F2624" t="str">
        <f t="shared" si="80"/>
        <v>74130/10</v>
      </c>
      <c r="H2624" s="38">
        <f t="shared" si="81"/>
        <v>688.67</v>
      </c>
    </row>
    <row r="2625" ht="54" spans="1:8">
      <c r="A2625" s="36" t="s">
        <v>20263</v>
      </c>
      <c r="B2625" s="37" t="s">
        <v>20264</v>
      </c>
      <c r="C2625" s="36" t="s">
        <v>168</v>
      </c>
      <c r="D2625" s="36" t="s">
        <v>20265</v>
      </c>
      <c r="F2625" t="str">
        <f t="shared" si="80"/>
        <v>74131/1</v>
      </c>
      <c r="H2625" s="38">
        <f t="shared" si="81"/>
        <v>59.79</v>
      </c>
    </row>
    <row r="2626" ht="54" spans="1:8">
      <c r="A2626" s="36" t="s">
        <v>20266</v>
      </c>
      <c r="B2626" s="37" t="s">
        <v>20267</v>
      </c>
      <c r="C2626" s="36" t="s">
        <v>168</v>
      </c>
      <c r="D2626" s="36" t="s">
        <v>20268</v>
      </c>
      <c r="F2626" t="str">
        <f t="shared" si="80"/>
        <v>74131/4</v>
      </c>
      <c r="H2626" s="38">
        <f t="shared" si="81"/>
        <v>305.19</v>
      </c>
    </row>
    <row r="2627" ht="54" spans="1:8">
      <c r="A2627" s="36" t="s">
        <v>20269</v>
      </c>
      <c r="B2627" s="37" t="s">
        <v>20270</v>
      </c>
      <c r="C2627" s="36" t="s">
        <v>168</v>
      </c>
      <c r="D2627" s="36" t="s">
        <v>20271</v>
      </c>
      <c r="F2627" t="str">
        <f t="shared" si="80"/>
        <v>74131/5</v>
      </c>
      <c r="H2627" s="38">
        <f t="shared" si="81"/>
        <v>356.28</v>
      </c>
    </row>
    <row r="2628" ht="54" spans="1:8">
      <c r="A2628" s="36" t="s">
        <v>20272</v>
      </c>
      <c r="B2628" s="37" t="s">
        <v>20273</v>
      </c>
      <c r="C2628" s="36" t="s">
        <v>168</v>
      </c>
      <c r="D2628" s="36" t="s">
        <v>20274</v>
      </c>
      <c r="F2628" t="str">
        <f t="shared" si="80"/>
        <v>74131/6</v>
      </c>
      <c r="H2628" s="38">
        <f t="shared" si="81"/>
        <v>642.99</v>
      </c>
    </row>
    <row r="2629" ht="54" spans="1:8">
      <c r="A2629" s="36" t="s">
        <v>20275</v>
      </c>
      <c r="B2629" s="37" t="s">
        <v>20276</v>
      </c>
      <c r="C2629" s="36" t="s">
        <v>168</v>
      </c>
      <c r="D2629" s="36" t="s">
        <v>20277</v>
      </c>
      <c r="F2629" t="str">
        <f t="shared" ref="F2629:F2692" si="82">TRIM(A2629)</f>
        <v>74131/7</v>
      </c>
      <c r="H2629" s="38">
        <f t="shared" ref="H2629:H2692" si="83">ROUND(D2629*(1+$H$1),2)</f>
        <v>557.74</v>
      </c>
    </row>
    <row r="2630" ht="54" spans="1:8">
      <c r="A2630" s="36" t="s">
        <v>20278</v>
      </c>
      <c r="B2630" s="37" t="s">
        <v>20279</v>
      </c>
      <c r="C2630" s="36" t="s">
        <v>168</v>
      </c>
      <c r="D2630" s="36" t="s">
        <v>20280</v>
      </c>
      <c r="F2630" t="str">
        <f t="shared" si="82"/>
        <v>74131/8</v>
      </c>
      <c r="H2630" s="38">
        <f t="shared" si="83"/>
        <v>828.92</v>
      </c>
    </row>
    <row r="2631" ht="27" spans="1:8">
      <c r="A2631" s="36" t="s">
        <v>20281</v>
      </c>
      <c r="B2631" s="37" t="s">
        <v>20282</v>
      </c>
      <c r="C2631" s="36" t="s">
        <v>168</v>
      </c>
      <c r="D2631" s="36" t="s">
        <v>20283</v>
      </c>
      <c r="F2631" t="str">
        <f t="shared" si="82"/>
        <v>83372</v>
      </c>
      <c r="H2631" s="38">
        <f t="shared" si="83"/>
        <v>771.85</v>
      </c>
    </row>
    <row r="2632" ht="54" spans="1:8">
      <c r="A2632" s="36" t="s">
        <v>20284</v>
      </c>
      <c r="B2632" s="37" t="s">
        <v>20285</v>
      </c>
      <c r="C2632" s="36" t="s">
        <v>168</v>
      </c>
      <c r="D2632" s="36" t="s">
        <v>20286</v>
      </c>
      <c r="F2632" t="str">
        <f t="shared" si="82"/>
        <v>83463</v>
      </c>
      <c r="H2632" s="38">
        <f t="shared" si="83"/>
        <v>227.85</v>
      </c>
    </row>
    <row r="2633" ht="54" spans="1:8">
      <c r="A2633" s="36" t="s">
        <v>20287</v>
      </c>
      <c r="B2633" s="37" t="s">
        <v>20288</v>
      </c>
      <c r="C2633" s="36" t="s">
        <v>168</v>
      </c>
      <c r="D2633" s="36" t="s">
        <v>20289</v>
      </c>
      <c r="F2633" t="str">
        <f t="shared" si="82"/>
        <v>84402</v>
      </c>
      <c r="H2633" s="38">
        <f t="shared" si="83"/>
        <v>65.51</v>
      </c>
    </row>
    <row r="2634" ht="27" spans="1:8">
      <c r="A2634" s="36" t="s">
        <v>20290</v>
      </c>
      <c r="B2634" s="37" t="s">
        <v>20291</v>
      </c>
      <c r="C2634" s="36" t="s">
        <v>168</v>
      </c>
      <c r="D2634" s="36" t="s">
        <v>20292</v>
      </c>
      <c r="F2634" t="str">
        <f t="shared" si="82"/>
        <v>93653</v>
      </c>
      <c r="H2634" s="38">
        <f t="shared" si="83"/>
        <v>13.11</v>
      </c>
    </row>
    <row r="2635" ht="27" spans="1:8">
      <c r="A2635" s="36" t="s">
        <v>20293</v>
      </c>
      <c r="B2635" s="37" t="s">
        <v>20294</v>
      </c>
      <c r="C2635" s="36" t="s">
        <v>168</v>
      </c>
      <c r="D2635" s="36" t="s">
        <v>20295</v>
      </c>
      <c r="F2635" t="str">
        <f t="shared" si="82"/>
        <v>93654</v>
      </c>
      <c r="H2635" s="38">
        <f t="shared" si="83"/>
        <v>13.69</v>
      </c>
    </row>
    <row r="2636" ht="27" spans="1:8">
      <c r="A2636" s="36" t="s">
        <v>20296</v>
      </c>
      <c r="B2636" s="37" t="s">
        <v>20297</v>
      </c>
      <c r="C2636" s="36" t="s">
        <v>168</v>
      </c>
      <c r="D2636" s="36" t="s">
        <v>8528</v>
      </c>
      <c r="F2636" t="str">
        <f t="shared" si="82"/>
        <v>93655</v>
      </c>
      <c r="H2636" s="38">
        <f t="shared" si="83"/>
        <v>14.66</v>
      </c>
    </row>
    <row r="2637" ht="27" spans="1:8">
      <c r="A2637" s="36" t="s">
        <v>20298</v>
      </c>
      <c r="B2637" s="37" t="s">
        <v>20299</v>
      </c>
      <c r="C2637" s="36" t="s">
        <v>168</v>
      </c>
      <c r="D2637" s="36" t="s">
        <v>8528</v>
      </c>
      <c r="F2637" t="str">
        <f t="shared" si="82"/>
        <v>93656</v>
      </c>
      <c r="H2637" s="38">
        <f t="shared" si="83"/>
        <v>14.66</v>
      </c>
    </row>
    <row r="2638" ht="27" spans="1:8">
      <c r="A2638" s="36" t="s">
        <v>20300</v>
      </c>
      <c r="B2638" s="37" t="s">
        <v>20301</v>
      </c>
      <c r="C2638" s="36" t="s">
        <v>168</v>
      </c>
      <c r="D2638" s="36" t="s">
        <v>5311</v>
      </c>
      <c r="F2638" t="str">
        <f t="shared" si="82"/>
        <v>93657</v>
      </c>
      <c r="H2638" s="38">
        <f t="shared" si="83"/>
        <v>15.9</v>
      </c>
    </row>
    <row r="2639" ht="27" spans="1:8">
      <c r="A2639" s="36" t="s">
        <v>20302</v>
      </c>
      <c r="B2639" s="37" t="s">
        <v>20303</v>
      </c>
      <c r="C2639" s="36" t="s">
        <v>168</v>
      </c>
      <c r="D2639" s="36" t="s">
        <v>4285</v>
      </c>
      <c r="F2639" t="str">
        <f t="shared" si="82"/>
        <v>93658</v>
      </c>
      <c r="H2639" s="38">
        <f t="shared" si="83"/>
        <v>23.25</v>
      </c>
    </row>
    <row r="2640" ht="27" spans="1:8">
      <c r="A2640" s="36" t="s">
        <v>20304</v>
      </c>
      <c r="B2640" s="37" t="s">
        <v>20305</v>
      </c>
      <c r="C2640" s="36" t="s">
        <v>168</v>
      </c>
      <c r="D2640" s="36" t="s">
        <v>4915</v>
      </c>
      <c r="F2640" t="str">
        <f t="shared" si="82"/>
        <v>93659</v>
      </c>
      <c r="H2640" s="38">
        <f t="shared" si="83"/>
        <v>25.84</v>
      </c>
    </row>
    <row r="2641" ht="27" spans="1:8">
      <c r="A2641" s="36" t="s">
        <v>20306</v>
      </c>
      <c r="B2641" s="37" t="s">
        <v>20307</v>
      </c>
      <c r="C2641" s="36" t="s">
        <v>168</v>
      </c>
      <c r="D2641" s="36" t="s">
        <v>11124</v>
      </c>
      <c r="F2641" t="str">
        <f t="shared" si="82"/>
        <v>93660</v>
      </c>
      <c r="H2641" s="38">
        <f t="shared" si="83"/>
        <v>67.3</v>
      </c>
    </row>
    <row r="2642" ht="27" spans="1:8">
      <c r="A2642" s="36" t="s">
        <v>20308</v>
      </c>
      <c r="B2642" s="37" t="s">
        <v>20309</v>
      </c>
      <c r="C2642" s="36" t="s">
        <v>168</v>
      </c>
      <c r="D2642" s="36" t="s">
        <v>20310</v>
      </c>
      <c r="F2642" t="str">
        <f t="shared" si="82"/>
        <v>93661</v>
      </c>
      <c r="H2642" s="38">
        <f t="shared" si="83"/>
        <v>68.4</v>
      </c>
    </row>
    <row r="2643" ht="27" spans="1:8">
      <c r="A2643" s="36" t="s">
        <v>20311</v>
      </c>
      <c r="B2643" s="37" t="s">
        <v>20312</v>
      </c>
      <c r="C2643" s="36" t="s">
        <v>168</v>
      </c>
      <c r="D2643" s="36" t="s">
        <v>20313</v>
      </c>
      <c r="F2643" t="str">
        <f t="shared" si="82"/>
        <v>93662</v>
      </c>
      <c r="H2643" s="38">
        <f t="shared" si="83"/>
        <v>70.42</v>
      </c>
    </row>
    <row r="2644" ht="27" spans="1:8">
      <c r="A2644" s="36" t="s">
        <v>20314</v>
      </c>
      <c r="B2644" s="37" t="s">
        <v>20315</v>
      </c>
      <c r="C2644" s="36" t="s">
        <v>168</v>
      </c>
      <c r="D2644" s="36" t="s">
        <v>20313</v>
      </c>
      <c r="F2644" t="str">
        <f t="shared" si="82"/>
        <v>93663</v>
      </c>
      <c r="H2644" s="38">
        <f t="shared" si="83"/>
        <v>70.42</v>
      </c>
    </row>
    <row r="2645" ht="27" spans="1:8">
      <c r="A2645" s="36" t="s">
        <v>20316</v>
      </c>
      <c r="B2645" s="37" t="s">
        <v>20317</v>
      </c>
      <c r="C2645" s="36" t="s">
        <v>168</v>
      </c>
      <c r="D2645" s="36" t="s">
        <v>20318</v>
      </c>
      <c r="F2645" t="str">
        <f t="shared" si="82"/>
        <v>93664</v>
      </c>
      <c r="H2645" s="38">
        <f t="shared" si="83"/>
        <v>72.89</v>
      </c>
    </row>
    <row r="2646" ht="27" spans="1:8">
      <c r="A2646" s="36" t="s">
        <v>20319</v>
      </c>
      <c r="B2646" s="37" t="s">
        <v>20320</v>
      </c>
      <c r="C2646" s="36" t="s">
        <v>168</v>
      </c>
      <c r="D2646" s="36" t="s">
        <v>20321</v>
      </c>
      <c r="F2646" t="str">
        <f t="shared" si="82"/>
        <v>93665</v>
      </c>
      <c r="H2646" s="38">
        <f t="shared" si="83"/>
        <v>75.99</v>
      </c>
    </row>
    <row r="2647" ht="27" spans="1:8">
      <c r="A2647" s="36" t="s">
        <v>20322</v>
      </c>
      <c r="B2647" s="37" t="s">
        <v>20323</v>
      </c>
      <c r="C2647" s="36" t="s">
        <v>168</v>
      </c>
      <c r="D2647" s="36" t="s">
        <v>20324</v>
      </c>
      <c r="F2647" t="str">
        <f t="shared" si="82"/>
        <v>93666</v>
      </c>
      <c r="H2647" s="38">
        <f t="shared" si="83"/>
        <v>81.16</v>
      </c>
    </row>
    <row r="2648" ht="27" spans="1:8">
      <c r="A2648" s="36" t="s">
        <v>20325</v>
      </c>
      <c r="B2648" s="37" t="s">
        <v>20326</v>
      </c>
      <c r="C2648" s="36" t="s">
        <v>168</v>
      </c>
      <c r="D2648" s="36" t="s">
        <v>20327</v>
      </c>
      <c r="F2648" t="str">
        <f t="shared" si="82"/>
        <v>93667</v>
      </c>
      <c r="H2648" s="38">
        <f t="shared" si="83"/>
        <v>83.62</v>
      </c>
    </row>
    <row r="2649" ht="27" spans="1:8">
      <c r="A2649" s="36" t="s">
        <v>20328</v>
      </c>
      <c r="B2649" s="37" t="s">
        <v>20329</v>
      </c>
      <c r="C2649" s="36" t="s">
        <v>168</v>
      </c>
      <c r="D2649" s="36" t="s">
        <v>20330</v>
      </c>
      <c r="F2649" t="str">
        <f t="shared" si="82"/>
        <v>93668</v>
      </c>
      <c r="H2649" s="38">
        <f t="shared" si="83"/>
        <v>85.33</v>
      </c>
    </row>
    <row r="2650" ht="27" spans="1:8">
      <c r="A2650" s="36" t="s">
        <v>20331</v>
      </c>
      <c r="B2650" s="37" t="s">
        <v>20332</v>
      </c>
      <c r="C2650" s="36" t="s">
        <v>168</v>
      </c>
      <c r="D2650" s="36" t="s">
        <v>20333</v>
      </c>
      <c r="F2650" t="str">
        <f t="shared" si="82"/>
        <v>93669</v>
      </c>
      <c r="H2650" s="38">
        <f t="shared" si="83"/>
        <v>88.31</v>
      </c>
    </row>
    <row r="2651" ht="27" spans="1:8">
      <c r="A2651" s="36" t="s">
        <v>20334</v>
      </c>
      <c r="B2651" s="37" t="s">
        <v>20335</v>
      </c>
      <c r="C2651" s="36" t="s">
        <v>168</v>
      </c>
      <c r="D2651" s="36" t="s">
        <v>20333</v>
      </c>
      <c r="F2651" t="str">
        <f t="shared" si="82"/>
        <v>93670</v>
      </c>
      <c r="H2651" s="38">
        <f t="shared" si="83"/>
        <v>88.31</v>
      </c>
    </row>
    <row r="2652" ht="27" spans="1:8">
      <c r="A2652" s="36" t="s">
        <v>20336</v>
      </c>
      <c r="B2652" s="37" t="s">
        <v>20337</v>
      </c>
      <c r="C2652" s="36" t="s">
        <v>168</v>
      </c>
      <c r="D2652" s="36" t="s">
        <v>20338</v>
      </c>
      <c r="F2652" t="str">
        <f t="shared" si="82"/>
        <v>93671</v>
      </c>
      <c r="H2652" s="38">
        <f t="shared" si="83"/>
        <v>92.02</v>
      </c>
    </row>
    <row r="2653" ht="27" spans="1:8">
      <c r="A2653" s="36" t="s">
        <v>20339</v>
      </c>
      <c r="B2653" s="37" t="s">
        <v>20340</v>
      </c>
      <c r="C2653" s="36" t="s">
        <v>168</v>
      </c>
      <c r="D2653" s="36" t="s">
        <v>20341</v>
      </c>
      <c r="F2653" t="str">
        <f t="shared" si="82"/>
        <v>93672</v>
      </c>
      <c r="H2653" s="38">
        <f t="shared" si="83"/>
        <v>98.18</v>
      </c>
    </row>
    <row r="2654" ht="27" spans="1:8">
      <c r="A2654" s="36" t="s">
        <v>20342</v>
      </c>
      <c r="B2654" s="37" t="s">
        <v>20343</v>
      </c>
      <c r="C2654" s="36" t="s">
        <v>168</v>
      </c>
      <c r="D2654" s="36" t="s">
        <v>20344</v>
      </c>
      <c r="F2654" t="str">
        <f t="shared" si="82"/>
        <v>93673</v>
      </c>
      <c r="H2654" s="38">
        <f t="shared" si="83"/>
        <v>105.92</v>
      </c>
    </row>
    <row r="2655" ht="27" spans="1:8">
      <c r="A2655" s="36" t="s">
        <v>20345</v>
      </c>
      <c r="B2655" s="37" t="s">
        <v>20346</v>
      </c>
      <c r="C2655" s="36" t="s">
        <v>168</v>
      </c>
      <c r="D2655" s="36" t="s">
        <v>7210</v>
      </c>
      <c r="F2655" t="str">
        <f t="shared" si="82"/>
        <v>72339</v>
      </c>
      <c r="H2655" s="38">
        <f t="shared" si="83"/>
        <v>64.64</v>
      </c>
    </row>
    <row r="2656" ht="27" spans="1:8">
      <c r="A2656" s="36" t="s">
        <v>20347</v>
      </c>
      <c r="B2656" s="37" t="s">
        <v>20348</v>
      </c>
      <c r="C2656" s="36" t="s">
        <v>168</v>
      </c>
      <c r="D2656" s="36" t="s">
        <v>20349</v>
      </c>
      <c r="F2656" t="str">
        <f t="shared" si="82"/>
        <v>83403</v>
      </c>
      <c r="H2656" s="38">
        <f t="shared" si="83"/>
        <v>20.07</v>
      </c>
    </row>
    <row r="2657" ht="27" spans="1:8">
      <c r="A2657" s="36" t="s">
        <v>20350</v>
      </c>
      <c r="B2657" s="37" t="s">
        <v>20351</v>
      </c>
      <c r="C2657" s="36" t="s">
        <v>168</v>
      </c>
      <c r="D2657" s="36" t="s">
        <v>20352</v>
      </c>
      <c r="F2657" t="str">
        <f t="shared" si="82"/>
        <v>83465</v>
      </c>
      <c r="H2657" s="38">
        <f t="shared" si="83"/>
        <v>53.15</v>
      </c>
    </row>
    <row r="2658" ht="40.5" spans="1:8">
      <c r="A2658" s="36" t="s">
        <v>20353</v>
      </c>
      <c r="B2658" s="37" t="s">
        <v>20354</v>
      </c>
      <c r="C2658" s="36" t="s">
        <v>168</v>
      </c>
      <c r="D2658" s="36" t="s">
        <v>19029</v>
      </c>
      <c r="F2658" t="str">
        <f t="shared" si="82"/>
        <v>91945</v>
      </c>
      <c r="H2658" s="38">
        <f t="shared" si="83"/>
        <v>9.2</v>
      </c>
    </row>
    <row r="2659" ht="40.5" spans="1:8">
      <c r="A2659" s="36" t="s">
        <v>20355</v>
      </c>
      <c r="B2659" s="37" t="s">
        <v>20356</v>
      </c>
      <c r="C2659" s="36" t="s">
        <v>168</v>
      </c>
      <c r="D2659" s="36" t="s">
        <v>20357</v>
      </c>
      <c r="F2659" t="str">
        <f t="shared" si="82"/>
        <v>91946</v>
      </c>
      <c r="H2659" s="38">
        <f t="shared" si="83"/>
        <v>7.74</v>
      </c>
    </row>
    <row r="2660" ht="40.5" spans="1:8">
      <c r="A2660" s="36" t="s">
        <v>20358</v>
      </c>
      <c r="B2660" s="37" t="s">
        <v>20359</v>
      </c>
      <c r="C2660" s="36" t="s">
        <v>168</v>
      </c>
      <c r="D2660" s="36" t="s">
        <v>6871</v>
      </c>
      <c r="F2660" t="str">
        <f t="shared" si="82"/>
        <v>91947</v>
      </c>
      <c r="H2660" s="38">
        <f t="shared" si="83"/>
        <v>6.83</v>
      </c>
    </row>
    <row r="2661" ht="40.5" spans="1:8">
      <c r="A2661" s="36" t="s">
        <v>20360</v>
      </c>
      <c r="B2661" s="37" t="s">
        <v>20361</v>
      </c>
      <c r="C2661" s="36" t="s">
        <v>168</v>
      </c>
      <c r="D2661" s="36" t="s">
        <v>4634</v>
      </c>
      <c r="F2661" t="str">
        <f t="shared" si="82"/>
        <v>91949</v>
      </c>
      <c r="H2661" s="38">
        <f t="shared" si="83"/>
        <v>14.2</v>
      </c>
    </row>
    <row r="2662" ht="40.5" spans="1:8">
      <c r="A2662" s="36" t="s">
        <v>20362</v>
      </c>
      <c r="B2662" s="37" t="s">
        <v>20363</v>
      </c>
      <c r="C2662" s="36" t="s">
        <v>168</v>
      </c>
      <c r="D2662" s="36" t="s">
        <v>7342</v>
      </c>
      <c r="F2662" t="str">
        <f t="shared" si="82"/>
        <v>91950</v>
      </c>
      <c r="H2662" s="38">
        <f t="shared" si="83"/>
        <v>12.44</v>
      </c>
    </row>
    <row r="2663" ht="40.5" spans="1:8">
      <c r="A2663" s="36" t="s">
        <v>20364</v>
      </c>
      <c r="B2663" s="37" t="s">
        <v>20365</v>
      </c>
      <c r="C2663" s="36" t="s">
        <v>168</v>
      </c>
      <c r="D2663" s="36" t="s">
        <v>6604</v>
      </c>
      <c r="F2663" t="str">
        <f t="shared" si="82"/>
        <v>91951</v>
      </c>
      <c r="H2663" s="38">
        <f t="shared" si="83"/>
        <v>11.37</v>
      </c>
    </row>
    <row r="2664" ht="40.5" spans="1:8">
      <c r="A2664" s="36" t="s">
        <v>20366</v>
      </c>
      <c r="B2664" s="37" t="s">
        <v>20367</v>
      </c>
      <c r="C2664" s="36" t="s">
        <v>168</v>
      </c>
      <c r="D2664" s="36" t="s">
        <v>9827</v>
      </c>
      <c r="F2664" t="str">
        <f t="shared" si="82"/>
        <v>91952</v>
      </c>
      <c r="H2664" s="38">
        <f t="shared" si="83"/>
        <v>17.19</v>
      </c>
    </row>
    <row r="2665" ht="40.5" spans="1:8">
      <c r="A2665" s="36" t="s">
        <v>20368</v>
      </c>
      <c r="B2665" s="37" t="s">
        <v>20369</v>
      </c>
      <c r="C2665" s="36" t="s">
        <v>168</v>
      </c>
      <c r="D2665" s="36" t="s">
        <v>20370</v>
      </c>
      <c r="F2665" t="str">
        <f t="shared" si="82"/>
        <v>91953</v>
      </c>
      <c r="H2665" s="38">
        <f t="shared" si="83"/>
        <v>24.94</v>
      </c>
    </row>
    <row r="2666" ht="40.5" spans="1:8">
      <c r="A2666" s="36" t="s">
        <v>20371</v>
      </c>
      <c r="B2666" s="37" t="s">
        <v>20372</v>
      </c>
      <c r="C2666" s="36" t="s">
        <v>168</v>
      </c>
      <c r="D2666" s="36" t="s">
        <v>6104</v>
      </c>
      <c r="F2666" t="str">
        <f t="shared" si="82"/>
        <v>91954</v>
      </c>
      <c r="H2666" s="38">
        <f t="shared" si="83"/>
        <v>23.08</v>
      </c>
    </row>
    <row r="2667" ht="40.5" spans="1:8">
      <c r="A2667" s="36" t="s">
        <v>20373</v>
      </c>
      <c r="B2667" s="37" t="s">
        <v>20374</v>
      </c>
      <c r="C2667" s="36" t="s">
        <v>168</v>
      </c>
      <c r="D2667" s="36" t="s">
        <v>19562</v>
      </c>
      <c r="F2667" t="str">
        <f t="shared" si="82"/>
        <v>91955</v>
      </c>
      <c r="H2667" s="38">
        <f t="shared" si="83"/>
        <v>30.82</v>
      </c>
    </row>
    <row r="2668" ht="40.5" spans="1:8">
      <c r="A2668" s="36" t="s">
        <v>20375</v>
      </c>
      <c r="B2668" s="37" t="s">
        <v>20376</v>
      </c>
      <c r="C2668" s="36" t="s">
        <v>168</v>
      </c>
      <c r="D2668" s="36" t="s">
        <v>16473</v>
      </c>
      <c r="F2668" t="str">
        <f t="shared" si="82"/>
        <v>91956</v>
      </c>
      <c r="H2668" s="38">
        <f t="shared" si="83"/>
        <v>37.56</v>
      </c>
    </row>
    <row r="2669" ht="40.5" spans="1:8">
      <c r="A2669" s="36" t="s">
        <v>20377</v>
      </c>
      <c r="B2669" s="37" t="s">
        <v>20378</v>
      </c>
      <c r="C2669" s="36" t="s">
        <v>168</v>
      </c>
      <c r="D2669" s="36" t="s">
        <v>20379</v>
      </c>
      <c r="F2669" t="str">
        <f t="shared" si="82"/>
        <v>91957</v>
      </c>
      <c r="H2669" s="38">
        <f t="shared" si="83"/>
        <v>45.31</v>
      </c>
    </row>
    <row r="2670" ht="40.5" spans="1:8">
      <c r="A2670" s="36" t="s">
        <v>20380</v>
      </c>
      <c r="B2670" s="37" t="s">
        <v>20381</v>
      </c>
      <c r="C2670" s="36" t="s">
        <v>168</v>
      </c>
      <c r="D2670" s="36" t="s">
        <v>20382</v>
      </c>
      <c r="F2670" t="str">
        <f t="shared" si="82"/>
        <v>91958</v>
      </c>
      <c r="H2670" s="38">
        <f t="shared" si="83"/>
        <v>31.73</v>
      </c>
    </row>
    <row r="2671" ht="40.5" spans="1:8">
      <c r="A2671" s="36" t="s">
        <v>20383</v>
      </c>
      <c r="B2671" s="37" t="s">
        <v>20384</v>
      </c>
      <c r="C2671" s="36" t="s">
        <v>168</v>
      </c>
      <c r="D2671" s="36" t="s">
        <v>13507</v>
      </c>
      <c r="F2671" t="str">
        <f t="shared" si="82"/>
        <v>91959</v>
      </c>
      <c r="H2671" s="38">
        <f t="shared" si="83"/>
        <v>39.47</v>
      </c>
    </row>
    <row r="2672" ht="40.5" spans="1:8">
      <c r="A2672" s="36" t="s">
        <v>20385</v>
      </c>
      <c r="B2672" s="37" t="s">
        <v>20386</v>
      </c>
      <c r="C2672" s="36" t="s">
        <v>168</v>
      </c>
      <c r="D2672" s="36" t="s">
        <v>20387</v>
      </c>
      <c r="F2672" t="str">
        <f t="shared" si="82"/>
        <v>91960</v>
      </c>
      <c r="H2672" s="38">
        <f t="shared" si="83"/>
        <v>43.43</v>
      </c>
    </row>
    <row r="2673" ht="40.5" spans="1:8">
      <c r="A2673" s="36" t="s">
        <v>20388</v>
      </c>
      <c r="B2673" s="37" t="s">
        <v>20389</v>
      </c>
      <c r="C2673" s="36" t="s">
        <v>168</v>
      </c>
      <c r="D2673" s="36" t="s">
        <v>20390</v>
      </c>
      <c r="F2673" t="str">
        <f t="shared" si="82"/>
        <v>91961</v>
      </c>
      <c r="H2673" s="38">
        <f t="shared" si="83"/>
        <v>51.18</v>
      </c>
    </row>
    <row r="2674" ht="40.5" spans="1:8">
      <c r="A2674" s="36" t="s">
        <v>20391</v>
      </c>
      <c r="B2674" s="37" t="s">
        <v>20392</v>
      </c>
      <c r="C2674" s="36" t="s">
        <v>168</v>
      </c>
      <c r="D2674" s="36" t="s">
        <v>20393</v>
      </c>
      <c r="F2674" t="str">
        <f t="shared" si="82"/>
        <v>91962</v>
      </c>
      <c r="H2674" s="38">
        <f t="shared" si="83"/>
        <v>57.97</v>
      </c>
    </row>
    <row r="2675" ht="40.5" spans="1:8">
      <c r="A2675" s="36" t="s">
        <v>20394</v>
      </c>
      <c r="B2675" s="37" t="s">
        <v>20395</v>
      </c>
      <c r="C2675" s="36" t="s">
        <v>168</v>
      </c>
      <c r="D2675" s="36" t="s">
        <v>20396</v>
      </c>
      <c r="F2675" t="str">
        <f t="shared" si="82"/>
        <v>91963</v>
      </c>
      <c r="H2675" s="38">
        <f t="shared" si="83"/>
        <v>65.71</v>
      </c>
    </row>
    <row r="2676" ht="40.5" spans="1:8">
      <c r="A2676" s="36" t="s">
        <v>20397</v>
      </c>
      <c r="B2676" s="37" t="s">
        <v>20398</v>
      </c>
      <c r="C2676" s="36" t="s">
        <v>168</v>
      </c>
      <c r="D2676" s="36" t="s">
        <v>20399</v>
      </c>
      <c r="F2676" t="str">
        <f t="shared" si="82"/>
        <v>91964</v>
      </c>
      <c r="H2676" s="38">
        <f t="shared" si="83"/>
        <v>52.1</v>
      </c>
    </row>
    <row r="2677" ht="40.5" spans="1:8">
      <c r="A2677" s="36" t="s">
        <v>20400</v>
      </c>
      <c r="B2677" s="37" t="s">
        <v>20401</v>
      </c>
      <c r="C2677" s="36" t="s">
        <v>168</v>
      </c>
      <c r="D2677" s="36" t="s">
        <v>20402</v>
      </c>
      <c r="F2677" t="str">
        <f t="shared" si="82"/>
        <v>91965</v>
      </c>
      <c r="H2677" s="38">
        <f t="shared" si="83"/>
        <v>59.84</v>
      </c>
    </row>
    <row r="2678" ht="40.5" spans="1:8">
      <c r="A2678" s="36" t="s">
        <v>20403</v>
      </c>
      <c r="B2678" s="37" t="s">
        <v>20404</v>
      </c>
      <c r="C2678" s="36" t="s">
        <v>168</v>
      </c>
      <c r="D2678" s="36" t="s">
        <v>20405</v>
      </c>
      <c r="F2678" t="str">
        <f t="shared" si="82"/>
        <v>91966</v>
      </c>
      <c r="H2678" s="38">
        <f t="shared" si="83"/>
        <v>46.27</v>
      </c>
    </row>
    <row r="2679" ht="40.5" spans="1:8">
      <c r="A2679" s="36" t="s">
        <v>20406</v>
      </c>
      <c r="B2679" s="37" t="s">
        <v>20407</v>
      </c>
      <c r="C2679" s="36" t="s">
        <v>168</v>
      </c>
      <c r="D2679" s="36" t="s">
        <v>20408</v>
      </c>
      <c r="F2679" t="str">
        <f t="shared" si="82"/>
        <v>91967</v>
      </c>
      <c r="H2679" s="38">
        <f t="shared" si="83"/>
        <v>54.01</v>
      </c>
    </row>
    <row r="2680" ht="40.5" spans="1:8">
      <c r="A2680" s="36" t="s">
        <v>20409</v>
      </c>
      <c r="B2680" s="37" t="s">
        <v>20410</v>
      </c>
      <c r="C2680" s="36" t="s">
        <v>168</v>
      </c>
      <c r="D2680" s="36" t="s">
        <v>20411</v>
      </c>
      <c r="F2680" t="str">
        <f t="shared" si="82"/>
        <v>91968</v>
      </c>
      <c r="H2680" s="38">
        <f t="shared" si="83"/>
        <v>63.8</v>
      </c>
    </row>
    <row r="2681" ht="40.5" spans="1:8">
      <c r="A2681" s="36" t="s">
        <v>20412</v>
      </c>
      <c r="B2681" s="37" t="s">
        <v>20413</v>
      </c>
      <c r="C2681" s="36" t="s">
        <v>168</v>
      </c>
      <c r="D2681" s="36" t="s">
        <v>20414</v>
      </c>
      <c r="F2681" t="str">
        <f t="shared" si="82"/>
        <v>91969</v>
      </c>
      <c r="H2681" s="38">
        <f t="shared" si="83"/>
        <v>71.55</v>
      </c>
    </row>
    <row r="2682" ht="40.5" spans="1:8">
      <c r="A2682" s="36" t="s">
        <v>20415</v>
      </c>
      <c r="B2682" s="37" t="s">
        <v>20416</v>
      </c>
      <c r="C2682" s="36" t="s">
        <v>168</v>
      </c>
      <c r="D2682" s="36" t="s">
        <v>20417</v>
      </c>
      <c r="F2682" t="str">
        <f t="shared" si="82"/>
        <v>91970</v>
      </c>
      <c r="H2682" s="38">
        <f t="shared" si="83"/>
        <v>66.95</v>
      </c>
    </row>
    <row r="2683" ht="40.5" spans="1:8">
      <c r="A2683" s="36" t="s">
        <v>20418</v>
      </c>
      <c r="B2683" s="37" t="s">
        <v>20419</v>
      </c>
      <c r="C2683" s="36" t="s">
        <v>168</v>
      </c>
      <c r="D2683" s="36" t="s">
        <v>20420</v>
      </c>
      <c r="F2683" t="str">
        <f t="shared" si="82"/>
        <v>91971</v>
      </c>
      <c r="H2683" s="38">
        <f t="shared" si="83"/>
        <v>79.39</v>
      </c>
    </row>
    <row r="2684" ht="40.5" spans="1:8">
      <c r="A2684" s="36" t="s">
        <v>20421</v>
      </c>
      <c r="B2684" s="37" t="s">
        <v>20422</v>
      </c>
      <c r="C2684" s="36" t="s">
        <v>168</v>
      </c>
      <c r="D2684" s="36" t="s">
        <v>20423</v>
      </c>
      <c r="F2684" t="str">
        <f t="shared" si="82"/>
        <v>91972</v>
      </c>
      <c r="H2684" s="38">
        <f t="shared" si="83"/>
        <v>72.82</v>
      </c>
    </row>
    <row r="2685" ht="40.5" spans="1:8">
      <c r="A2685" s="36" t="s">
        <v>20424</v>
      </c>
      <c r="B2685" s="37" t="s">
        <v>20425</v>
      </c>
      <c r="C2685" s="36" t="s">
        <v>168</v>
      </c>
      <c r="D2685" s="36" t="s">
        <v>13213</v>
      </c>
      <c r="F2685" t="str">
        <f t="shared" si="82"/>
        <v>91973</v>
      </c>
      <c r="H2685" s="38">
        <f t="shared" si="83"/>
        <v>85.26</v>
      </c>
    </row>
    <row r="2686" ht="40.5" spans="1:8">
      <c r="A2686" s="36" t="s">
        <v>20426</v>
      </c>
      <c r="B2686" s="37" t="s">
        <v>20427</v>
      </c>
      <c r="C2686" s="36" t="s">
        <v>168</v>
      </c>
      <c r="D2686" s="36" t="s">
        <v>20428</v>
      </c>
      <c r="F2686" t="str">
        <f t="shared" si="82"/>
        <v>91974</v>
      </c>
      <c r="H2686" s="38">
        <f t="shared" si="83"/>
        <v>61.07</v>
      </c>
    </row>
    <row r="2687" ht="40.5" spans="1:8">
      <c r="A2687" s="36" t="s">
        <v>20429</v>
      </c>
      <c r="B2687" s="37" t="s">
        <v>20430</v>
      </c>
      <c r="C2687" s="36" t="s">
        <v>168</v>
      </c>
      <c r="D2687" s="36" t="s">
        <v>20431</v>
      </c>
      <c r="F2687" t="str">
        <f t="shared" si="82"/>
        <v>91975</v>
      </c>
      <c r="H2687" s="38">
        <f t="shared" si="83"/>
        <v>73.51</v>
      </c>
    </row>
    <row r="2688" ht="40.5" spans="1:8">
      <c r="A2688" s="36" t="s">
        <v>20432</v>
      </c>
      <c r="B2688" s="37" t="s">
        <v>20433</v>
      </c>
      <c r="C2688" s="36" t="s">
        <v>168</v>
      </c>
      <c r="D2688" s="36" t="s">
        <v>17872</v>
      </c>
      <c r="F2688" t="str">
        <f t="shared" si="82"/>
        <v>91976</v>
      </c>
      <c r="H2688" s="38">
        <f t="shared" si="83"/>
        <v>90.23</v>
      </c>
    </row>
    <row r="2689" ht="40.5" spans="1:8">
      <c r="A2689" s="36" t="s">
        <v>20434</v>
      </c>
      <c r="B2689" s="37" t="s">
        <v>20435</v>
      </c>
      <c r="C2689" s="36" t="s">
        <v>168</v>
      </c>
      <c r="D2689" s="36" t="s">
        <v>13205</v>
      </c>
      <c r="F2689" t="str">
        <f t="shared" si="82"/>
        <v>91977</v>
      </c>
      <c r="H2689" s="38">
        <f t="shared" si="83"/>
        <v>102.67</v>
      </c>
    </row>
    <row r="2690" ht="40.5" spans="1:8">
      <c r="A2690" s="36" t="s">
        <v>20436</v>
      </c>
      <c r="B2690" s="37" t="s">
        <v>20437</v>
      </c>
      <c r="C2690" s="36" t="s">
        <v>168</v>
      </c>
      <c r="D2690" s="36" t="s">
        <v>20438</v>
      </c>
      <c r="F2690" t="str">
        <f t="shared" si="82"/>
        <v>91978</v>
      </c>
      <c r="H2690" s="38">
        <f t="shared" si="83"/>
        <v>37.25</v>
      </c>
    </row>
    <row r="2691" ht="40.5" spans="1:8">
      <c r="A2691" s="36" t="s">
        <v>20439</v>
      </c>
      <c r="B2691" s="37" t="s">
        <v>20440</v>
      </c>
      <c r="C2691" s="36" t="s">
        <v>168</v>
      </c>
      <c r="D2691" s="36" t="s">
        <v>20441</v>
      </c>
      <c r="F2691" t="str">
        <f t="shared" si="82"/>
        <v>91979</v>
      </c>
      <c r="H2691" s="38">
        <f t="shared" si="83"/>
        <v>44.99</v>
      </c>
    </row>
    <row r="2692" ht="40.5" spans="1:8">
      <c r="A2692" s="36" t="s">
        <v>20442</v>
      </c>
      <c r="B2692" s="37" t="s">
        <v>20443</v>
      </c>
      <c r="C2692" s="36" t="s">
        <v>168</v>
      </c>
      <c r="D2692" s="36" t="s">
        <v>7820</v>
      </c>
      <c r="F2692" t="str">
        <f t="shared" si="82"/>
        <v>91980</v>
      </c>
      <c r="H2692" s="38">
        <f t="shared" si="83"/>
        <v>35.98</v>
      </c>
    </row>
    <row r="2693" ht="40.5" spans="1:8">
      <c r="A2693" s="36" t="s">
        <v>20444</v>
      </c>
      <c r="B2693" s="37" t="s">
        <v>20445</v>
      </c>
      <c r="C2693" s="36" t="s">
        <v>168</v>
      </c>
      <c r="D2693" s="36" t="s">
        <v>4457</v>
      </c>
      <c r="F2693" t="str">
        <f t="shared" ref="F2693:F2756" si="84">TRIM(A2693)</f>
        <v>91981</v>
      </c>
      <c r="H2693" s="38">
        <f t="shared" ref="H2693:H2756" si="85">ROUND(D2693*(1+$H$1),2)</f>
        <v>43.73</v>
      </c>
    </row>
    <row r="2694" ht="27" spans="1:8">
      <c r="A2694" s="36" t="s">
        <v>20446</v>
      </c>
      <c r="B2694" s="37" t="s">
        <v>20447</v>
      </c>
      <c r="C2694" s="36" t="s">
        <v>168</v>
      </c>
      <c r="D2694" s="36" t="s">
        <v>20448</v>
      </c>
      <c r="F2694" t="str">
        <f t="shared" si="84"/>
        <v>91982</v>
      </c>
      <c r="H2694" s="38">
        <f t="shared" si="85"/>
        <v>90.04</v>
      </c>
    </row>
    <row r="2695" ht="40.5" spans="1:8">
      <c r="A2695" s="36" t="s">
        <v>20449</v>
      </c>
      <c r="B2695" s="37" t="s">
        <v>20450</v>
      </c>
      <c r="C2695" s="36" t="s">
        <v>168</v>
      </c>
      <c r="D2695" s="36" t="s">
        <v>20451</v>
      </c>
      <c r="F2695" t="str">
        <f t="shared" si="84"/>
        <v>91983</v>
      </c>
      <c r="H2695" s="38">
        <f t="shared" si="85"/>
        <v>97.79</v>
      </c>
    </row>
    <row r="2696" ht="40.5" spans="1:8">
      <c r="A2696" s="36" t="s">
        <v>20452</v>
      </c>
      <c r="B2696" s="37" t="s">
        <v>20453</v>
      </c>
      <c r="C2696" s="36" t="s">
        <v>168</v>
      </c>
      <c r="D2696" s="36" t="s">
        <v>11433</v>
      </c>
      <c r="F2696" t="str">
        <f t="shared" si="84"/>
        <v>91984</v>
      </c>
      <c r="H2696" s="38">
        <f t="shared" si="85"/>
        <v>16.03</v>
      </c>
    </row>
    <row r="2697" ht="40.5" spans="1:8">
      <c r="A2697" s="36" t="s">
        <v>20454</v>
      </c>
      <c r="B2697" s="37" t="s">
        <v>20455</v>
      </c>
      <c r="C2697" s="36" t="s">
        <v>168</v>
      </c>
      <c r="D2697" s="36" t="s">
        <v>6306</v>
      </c>
      <c r="F2697" t="str">
        <f t="shared" si="84"/>
        <v>91985</v>
      </c>
      <c r="H2697" s="38">
        <f t="shared" si="85"/>
        <v>23.77</v>
      </c>
    </row>
    <row r="2698" ht="27" spans="1:8">
      <c r="A2698" s="36" t="s">
        <v>20456</v>
      </c>
      <c r="B2698" s="37" t="s">
        <v>20457</v>
      </c>
      <c r="C2698" s="36" t="s">
        <v>168</v>
      </c>
      <c r="D2698" s="36" t="s">
        <v>20458</v>
      </c>
      <c r="F2698" t="str">
        <f t="shared" si="84"/>
        <v>91986</v>
      </c>
      <c r="H2698" s="38">
        <f t="shared" si="85"/>
        <v>34.89</v>
      </c>
    </row>
    <row r="2699" ht="40.5" spans="1:8">
      <c r="A2699" s="36" t="s">
        <v>20459</v>
      </c>
      <c r="B2699" s="37" t="s">
        <v>20460</v>
      </c>
      <c r="C2699" s="36" t="s">
        <v>168</v>
      </c>
      <c r="D2699" s="36" t="s">
        <v>20461</v>
      </c>
      <c r="F2699" t="str">
        <f t="shared" si="84"/>
        <v>91987</v>
      </c>
      <c r="H2699" s="38">
        <f t="shared" si="85"/>
        <v>42.64</v>
      </c>
    </row>
    <row r="2700" ht="40.5" spans="1:8">
      <c r="A2700" s="36" t="s">
        <v>20462</v>
      </c>
      <c r="B2700" s="37" t="s">
        <v>20463</v>
      </c>
      <c r="C2700" s="36" t="s">
        <v>168</v>
      </c>
      <c r="D2700" s="36" t="s">
        <v>16301</v>
      </c>
      <c r="F2700" t="str">
        <f t="shared" si="84"/>
        <v>91988</v>
      </c>
      <c r="H2700" s="38">
        <f t="shared" si="85"/>
        <v>20.27</v>
      </c>
    </row>
    <row r="2701" ht="40.5" spans="1:8">
      <c r="A2701" s="36" t="s">
        <v>20464</v>
      </c>
      <c r="B2701" s="37" t="s">
        <v>20465</v>
      </c>
      <c r="C2701" s="36" t="s">
        <v>168</v>
      </c>
      <c r="D2701" s="36" t="s">
        <v>15704</v>
      </c>
      <c r="F2701" t="str">
        <f t="shared" si="84"/>
        <v>91989</v>
      </c>
      <c r="H2701" s="38">
        <f t="shared" si="85"/>
        <v>28.01</v>
      </c>
    </row>
    <row r="2702" ht="40.5" spans="1:8">
      <c r="A2702" s="36" t="s">
        <v>20466</v>
      </c>
      <c r="B2702" s="37" t="s">
        <v>20467</v>
      </c>
      <c r="C2702" s="36" t="s">
        <v>168</v>
      </c>
      <c r="D2702" s="36" t="s">
        <v>11896</v>
      </c>
      <c r="F2702" t="str">
        <f t="shared" si="84"/>
        <v>91990</v>
      </c>
      <c r="H2702" s="38">
        <f t="shared" si="85"/>
        <v>30.28</v>
      </c>
    </row>
    <row r="2703" ht="40.5" spans="1:8">
      <c r="A2703" s="36" t="s">
        <v>20468</v>
      </c>
      <c r="B2703" s="37" t="s">
        <v>20469</v>
      </c>
      <c r="C2703" s="36" t="s">
        <v>168</v>
      </c>
      <c r="D2703" s="36" t="s">
        <v>20470</v>
      </c>
      <c r="F2703" t="str">
        <f t="shared" si="84"/>
        <v>91991</v>
      </c>
      <c r="H2703" s="38">
        <f t="shared" si="85"/>
        <v>32.55</v>
      </c>
    </row>
    <row r="2704" ht="40.5" spans="1:8">
      <c r="A2704" s="36" t="s">
        <v>20471</v>
      </c>
      <c r="B2704" s="37" t="s">
        <v>20472</v>
      </c>
      <c r="C2704" s="36" t="s">
        <v>168</v>
      </c>
      <c r="D2704" s="36" t="s">
        <v>20473</v>
      </c>
      <c r="F2704" t="str">
        <f t="shared" si="84"/>
        <v>91992</v>
      </c>
      <c r="H2704" s="38">
        <f t="shared" si="85"/>
        <v>38.02</v>
      </c>
    </row>
    <row r="2705" ht="40.5" spans="1:8">
      <c r="A2705" s="36" t="s">
        <v>20474</v>
      </c>
      <c r="B2705" s="37" t="s">
        <v>20475</v>
      </c>
      <c r="C2705" s="36" t="s">
        <v>168</v>
      </c>
      <c r="D2705" s="36" t="s">
        <v>9193</v>
      </c>
      <c r="F2705" t="str">
        <f t="shared" si="84"/>
        <v>91993</v>
      </c>
      <c r="H2705" s="38">
        <f t="shared" si="85"/>
        <v>40.3</v>
      </c>
    </row>
    <row r="2706" ht="40.5" spans="1:8">
      <c r="A2706" s="36" t="s">
        <v>20476</v>
      </c>
      <c r="B2706" s="37" t="s">
        <v>20477</v>
      </c>
      <c r="C2706" s="36" t="s">
        <v>168</v>
      </c>
      <c r="D2706" s="36" t="s">
        <v>20478</v>
      </c>
      <c r="F2706" t="str">
        <f t="shared" si="84"/>
        <v>91994</v>
      </c>
      <c r="H2706" s="38">
        <f t="shared" si="85"/>
        <v>21.9</v>
      </c>
    </row>
    <row r="2707" ht="40.5" spans="1:8">
      <c r="A2707" s="36" t="s">
        <v>20479</v>
      </c>
      <c r="B2707" s="37" t="s">
        <v>20480</v>
      </c>
      <c r="C2707" s="36" t="s">
        <v>168</v>
      </c>
      <c r="D2707" s="36" t="s">
        <v>20481</v>
      </c>
      <c r="F2707" t="str">
        <f t="shared" si="84"/>
        <v>91995</v>
      </c>
      <c r="H2707" s="38">
        <f t="shared" si="85"/>
        <v>24.18</v>
      </c>
    </row>
    <row r="2708" ht="40.5" spans="1:8">
      <c r="A2708" s="36" t="s">
        <v>20482</v>
      </c>
      <c r="B2708" s="37" t="s">
        <v>20483</v>
      </c>
      <c r="C2708" s="36" t="s">
        <v>168</v>
      </c>
      <c r="D2708" s="36" t="s">
        <v>17596</v>
      </c>
      <c r="F2708" t="str">
        <f t="shared" si="84"/>
        <v>91996</v>
      </c>
      <c r="H2708" s="38">
        <f t="shared" si="85"/>
        <v>29.64</v>
      </c>
    </row>
    <row r="2709" ht="40.5" spans="1:8">
      <c r="A2709" s="36" t="s">
        <v>20484</v>
      </c>
      <c r="B2709" s="37" t="s">
        <v>20485</v>
      </c>
      <c r="C2709" s="36" t="s">
        <v>168</v>
      </c>
      <c r="D2709" s="36" t="s">
        <v>9150</v>
      </c>
      <c r="F2709" t="str">
        <f t="shared" si="84"/>
        <v>91997</v>
      </c>
      <c r="H2709" s="38">
        <f t="shared" si="85"/>
        <v>31.92</v>
      </c>
    </row>
    <row r="2710" ht="40.5" spans="1:8">
      <c r="A2710" s="36" t="s">
        <v>20486</v>
      </c>
      <c r="B2710" s="37" t="s">
        <v>20487</v>
      </c>
      <c r="C2710" s="36" t="s">
        <v>168</v>
      </c>
      <c r="D2710" s="36" t="s">
        <v>10044</v>
      </c>
      <c r="F2710" t="str">
        <f t="shared" si="84"/>
        <v>91998</v>
      </c>
      <c r="H2710" s="38">
        <f t="shared" si="85"/>
        <v>18.65</v>
      </c>
    </row>
    <row r="2711" ht="40.5" spans="1:8">
      <c r="A2711" s="36" t="s">
        <v>20488</v>
      </c>
      <c r="B2711" s="37" t="s">
        <v>20489</v>
      </c>
      <c r="C2711" s="36" t="s">
        <v>168</v>
      </c>
      <c r="D2711" s="36" t="s">
        <v>5249</v>
      </c>
      <c r="F2711" t="str">
        <f t="shared" si="84"/>
        <v>91999</v>
      </c>
      <c r="H2711" s="38">
        <f t="shared" si="85"/>
        <v>20.93</v>
      </c>
    </row>
    <row r="2712" ht="40.5" spans="1:8">
      <c r="A2712" s="36" t="s">
        <v>20490</v>
      </c>
      <c r="B2712" s="37" t="s">
        <v>20491</v>
      </c>
      <c r="C2712" s="36" t="s">
        <v>168</v>
      </c>
      <c r="D2712" s="36" t="s">
        <v>15402</v>
      </c>
      <c r="F2712" t="str">
        <f t="shared" si="84"/>
        <v>92000</v>
      </c>
      <c r="H2712" s="38">
        <f t="shared" si="85"/>
        <v>26.39</v>
      </c>
    </row>
    <row r="2713" ht="40.5" spans="1:8">
      <c r="A2713" s="36" t="s">
        <v>20492</v>
      </c>
      <c r="B2713" s="37" t="s">
        <v>20493</v>
      </c>
      <c r="C2713" s="36" t="s">
        <v>168</v>
      </c>
      <c r="D2713" s="36" t="s">
        <v>11957</v>
      </c>
      <c r="F2713" t="str">
        <f t="shared" si="84"/>
        <v>92001</v>
      </c>
      <c r="H2713" s="38">
        <f t="shared" si="85"/>
        <v>28.67</v>
      </c>
    </row>
    <row r="2714" ht="40.5" spans="1:8">
      <c r="A2714" s="36" t="s">
        <v>20494</v>
      </c>
      <c r="B2714" s="37" t="s">
        <v>20495</v>
      </c>
      <c r="C2714" s="36" t="s">
        <v>168</v>
      </c>
      <c r="D2714" s="36" t="s">
        <v>13646</v>
      </c>
      <c r="F2714" t="str">
        <f t="shared" si="84"/>
        <v>92002</v>
      </c>
      <c r="H2714" s="38">
        <f t="shared" si="85"/>
        <v>41.08</v>
      </c>
    </row>
    <row r="2715" ht="40.5" spans="1:8">
      <c r="A2715" s="36" t="s">
        <v>20496</v>
      </c>
      <c r="B2715" s="37" t="s">
        <v>20497</v>
      </c>
      <c r="C2715" s="36" t="s">
        <v>168</v>
      </c>
      <c r="D2715" s="36" t="s">
        <v>11826</v>
      </c>
      <c r="F2715" t="str">
        <f t="shared" si="84"/>
        <v>92003</v>
      </c>
      <c r="H2715" s="38">
        <f t="shared" si="85"/>
        <v>45.64</v>
      </c>
    </row>
    <row r="2716" ht="40.5" spans="1:8">
      <c r="A2716" s="36" t="s">
        <v>20498</v>
      </c>
      <c r="B2716" s="37" t="s">
        <v>20499</v>
      </c>
      <c r="C2716" s="36" t="s">
        <v>168</v>
      </c>
      <c r="D2716" s="36" t="s">
        <v>7632</v>
      </c>
      <c r="F2716" t="str">
        <f t="shared" si="84"/>
        <v>92004</v>
      </c>
      <c r="H2716" s="38">
        <f t="shared" si="85"/>
        <v>48.82</v>
      </c>
    </row>
    <row r="2717" ht="40.5" spans="1:8">
      <c r="A2717" s="36" t="s">
        <v>20500</v>
      </c>
      <c r="B2717" s="37" t="s">
        <v>20501</v>
      </c>
      <c r="C2717" s="36" t="s">
        <v>168</v>
      </c>
      <c r="D2717" s="36" t="s">
        <v>20502</v>
      </c>
      <c r="F2717" t="str">
        <f t="shared" si="84"/>
        <v>92005</v>
      </c>
      <c r="H2717" s="38">
        <f t="shared" si="85"/>
        <v>53.38</v>
      </c>
    </row>
    <row r="2718" ht="40.5" spans="1:8">
      <c r="A2718" s="36" t="s">
        <v>20503</v>
      </c>
      <c r="B2718" s="37" t="s">
        <v>20504</v>
      </c>
      <c r="C2718" s="36" t="s">
        <v>168</v>
      </c>
      <c r="D2718" s="36" t="s">
        <v>20505</v>
      </c>
      <c r="F2718" t="str">
        <f t="shared" si="84"/>
        <v>92006</v>
      </c>
      <c r="H2718" s="38">
        <f t="shared" si="85"/>
        <v>34.58</v>
      </c>
    </row>
    <row r="2719" ht="40.5" spans="1:8">
      <c r="A2719" s="36" t="s">
        <v>20506</v>
      </c>
      <c r="B2719" s="37" t="s">
        <v>20507</v>
      </c>
      <c r="C2719" s="36" t="s">
        <v>168</v>
      </c>
      <c r="D2719" s="36" t="s">
        <v>20508</v>
      </c>
      <c r="F2719" t="str">
        <f t="shared" si="84"/>
        <v>92007</v>
      </c>
      <c r="H2719" s="38">
        <f t="shared" si="85"/>
        <v>39.13</v>
      </c>
    </row>
    <row r="2720" ht="40.5" spans="1:8">
      <c r="A2720" s="36" t="s">
        <v>20509</v>
      </c>
      <c r="B2720" s="37" t="s">
        <v>20510</v>
      </c>
      <c r="C2720" s="36" t="s">
        <v>168</v>
      </c>
      <c r="D2720" s="36" t="s">
        <v>13788</v>
      </c>
      <c r="F2720" t="str">
        <f t="shared" si="84"/>
        <v>92008</v>
      </c>
      <c r="H2720" s="38">
        <f t="shared" si="85"/>
        <v>42.32</v>
      </c>
    </row>
    <row r="2721" ht="40.5" spans="1:8">
      <c r="A2721" s="36" t="s">
        <v>20511</v>
      </c>
      <c r="B2721" s="37" t="s">
        <v>20512</v>
      </c>
      <c r="C2721" s="36" t="s">
        <v>168</v>
      </c>
      <c r="D2721" s="36" t="s">
        <v>20513</v>
      </c>
      <c r="F2721" t="str">
        <f t="shared" si="84"/>
        <v>92009</v>
      </c>
      <c r="H2721" s="38">
        <f t="shared" si="85"/>
        <v>46.88</v>
      </c>
    </row>
    <row r="2722" ht="40.5" spans="1:8">
      <c r="A2722" s="36" t="s">
        <v>20514</v>
      </c>
      <c r="B2722" s="37" t="s">
        <v>20515</v>
      </c>
      <c r="C2722" s="36" t="s">
        <v>168</v>
      </c>
      <c r="D2722" s="36" t="s">
        <v>20516</v>
      </c>
      <c r="F2722" t="str">
        <f t="shared" si="84"/>
        <v>92010</v>
      </c>
      <c r="H2722" s="38">
        <f t="shared" si="85"/>
        <v>60.27</v>
      </c>
    </row>
    <row r="2723" ht="40.5" spans="1:8">
      <c r="A2723" s="36" t="s">
        <v>20517</v>
      </c>
      <c r="B2723" s="37" t="s">
        <v>20518</v>
      </c>
      <c r="C2723" s="36" t="s">
        <v>168</v>
      </c>
      <c r="D2723" s="36" t="s">
        <v>20519</v>
      </c>
      <c r="F2723" t="str">
        <f t="shared" si="84"/>
        <v>92011</v>
      </c>
      <c r="H2723" s="38">
        <f t="shared" si="85"/>
        <v>67.11</v>
      </c>
    </row>
    <row r="2724" ht="40.5" spans="1:8">
      <c r="A2724" s="36" t="s">
        <v>20520</v>
      </c>
      <c r="B2724" s="37" t="s">
        <v>20521</v>
      </c>
      <c r="C2724" s="36" t="s">
        <v>168</v>
      </c>
      <c r="D2724" s="36" t="s">
        <v>20522</v>
      </c>
      <c r="F2724" t="str">
        <f t="shared" si="84"/>
        <v>92012</v>
      </c>
      <c r="H2724" s="38">
        <f t="shared" si="85"/>
        <v>68.02</v>
      </c>
    </row>
    <row r="2725" ht="40.5" spans="1:8">
      <c r="A2725" s="36" t="s">
        <v>20523</v>
      </c>
      <c r="B2725" s="37" t="s">
        <v>20524</v>
      </c>
      <c r="C2725" s="36" t="s">
        <v>168</v>
      </c>
      <c r="D2725" s="36" t="s">
        <v>20525</v>
      </c>
      <c r="F2725" t="str">
        <f t="shared" si="84"/>
        <v>92013</v>
      </c>
      <c r="H2725" s="38">
        <f t="shared" si="85"/>
        <v>74.85</v>
      </c>
    </row>
    <row r="2726" ht="40.5" spans="1:8">
      <c r="A2726" s="36" t="s">
        <v>20526</v>
      </c>
      <c r="B2726" s="37" t="s">
        <v>20527</v>
      </c>
      <c r="C2726" s="36" t="s">
        <v>168</v>
      </c>
      <c r="D2726" s="36" t="s">
        <v>20528</v>
      </c>
      <c r="F2726" t="str">
        <f t="shared" si="84"/>
        <v>92014</v>
      </c>
      <c r="H2726" s="38">
        <f t="shared" si="85"/>
        <v>50.52</v>
      </c>
    </row>
    <row r="2727" ht="40.5" spans="1:8">
      <c r="A2727" s="36" t="s">
        <v>20529</v>
      </c>
      <c r="B2727" s="37" t="s">
        <v>20530</v>
      </c>
      <c r="C2727" s="36" t="s">
        <v>168</v>
      </c>
      <c r="D2727" s="36" t="s">
        <v>20531</v>
      </c>
      <c r="F2727" t="str">
        <f t="shared" si="84"/>
        <v>92015</v>
      </c>
      <c r="H2727" s="38">
        <f t="shared" si="85"/>
        <v>57.35</v>
      </c>
    </row>
    <row r="2728" ht="40.5" spans="1:8">
      <c r="A2728" s="36" t="s">
        <v>20532</v>
      </c>
      <c r="B2728" s="37" t="s">
        <v>20533</v>
      </c>
      <c r="C2728" s="36" t="s">
        <v>168</v>
      </c>
      <c r="D2728" s="36" t="s">
        <v>20534</v>
      </c>
      <c r="F2728" t="str">
        <f t="shared" si="84"/>
        <v>92016</v>
      </c>
      <c r="H2728" s="38">
        <f t="shared" si="85"/>
        <v>58.26</v>
      </c>
    </row>
    <row r="2729" ht="40.5" spans="1:8">
      <c r="A2729" s="36" t="s">
        <v>20535</v>
      </c>
      <c r="B2729" s="37" t="s">
        <v>20536</v>
      </c>
      <c r="C2729" s="36" t="s">
        <v>168</v>
      </c>
      <c r="D2729" s="36" t="s">
        <v>20537</v>
      </c>
      <c r="F2729" t="str">
        <f t="shared" si="84"/>
        <v>92017</v>
      </c>
      <c r="H2729" s="38">
        <f t="shared" si="85"/>
        <v>65.09</v>
      </c>
    </row>
    <row r="2730" ht="40.5" spans="1:8">
      <c r="A2730" s="36" t="s">
        <v>20538</v>
      </c>
      <c r="B2730" s="37" t="s">
        <v>20539</v>
      </c>
      <c r="C2730" s="36" t="s">
        <v>168</v>
      </c>
      <c r="D2730" s="36" t="s">
        <v>15512</v>
      </c>
      <c r="F2730" t="str">
        <f t="shared" si="84"/>
        <v>92018</v>
      </c>
      <c r="H2730" s="38">
        <f t="shared" si="85"/>
        <v>66.89</v>
      </c>
    </row>
    <row r="2731" ht="40.5" spans="1:8">
      <c r="A2731" s="36" t="s">
        <v>20540</v>
      </c>
      <c r="B2731" s="37" t="s">
        <v>20541</v>
      </c>
      <c r="C2731" s="36" t="s">
        <v>168</v>
      </c>
      <c r="D2731" s="36" t="s">
        <v>14002</v>
      </c>
      <c r="F2731" t="str">
        <f t="shared" si="84"/>
        <v>92019</v>
      </c>
      <c r="H2731" s="38">
        <f t="shared" si="85"/>
        <v>79.33</v>
      </c>
    </row>
    <row r="2732" ht="40.5" spans="1:8">
      <c r="A2732" s="36" t="s">
        <v>20542</v>
      </c>
      <c r="B2732" s="37" t="s">
        <v>20543</v>
      </c>
      <c r="C2732" s="36" t="s">
        <v>168</v>
      </c>
      <c r="D2732" s="36" t="s">
        <v>20544</v>
      </c>
      <c r="F2732" t="str">
        <f t="shared" si="84"/>
        <v>92020</v>
      </c>
      <c r="H2732" s="38">
        <f t="shared" si="85"/>
        <v>98.99</v>
      </c>
    </row>
    <row r="2733" ht="40.5" spans="1:8">
      <c r="A2733" s="36" t="s">
        <v>20545</v>
      </c>
      <c r="B2733" s="37" t="s">
        <v>20546</v>
      </c>
      <c r="C2733" s="36" t="s">
        <v>168</v>
      </c>
      <c r="D2733" s="36" t="s">
        <v>20547</v>
      </c>
      <c r="F2733" t="str">
        <f t="shared" si="84"/>
        <v>92021</v>
      </c>
      <c r="H2733" s="38">
        <f t="shared" si="85"/>
        <v>111.43</v>
      </c>
    </row>
    <row r="2734" ht="40.5" spans="1:8">
      <c r="A2734" s="36" t="s">
        <v>20548</v>
      </c>
      <c r="B2734" s="37" t="s">
        <v>20549</v>
      </c>
      <c r="C2734" s="36" t="s">
        <v>168</v>
      </c>
      <c r="D2734" s="36" t="s">
        <v>20550</v>
      </c>
      <c r="F2734" t="str">
        <f t="shared" si="84"/>
        <v>92022</v>
      </c>
      <c r="H2734" s="38">
        <f t="shared" si="85"/>
        <v>36.39</v>
      </c>
    </row>
    <row r="2735" ht="40.5" spans="1:8">
      <c r="A2735" s="36" t="s">
        <v>20551</v>
      </c>
      <c r="B2735" s="37" t="s">
        <v>20552</v>
      </c>
      <c r="C2735" s="36" t="s">
        <v>168</v>
      </c>
      <c r="D2735" s="36" t="s">
        <v>20553</v>
      </c>
      <c r="F2735" t="str">
        <f t="shared" si="84"/>
        <v>92023</v>
      </c>
      <c r="H2735" s="38">
        <f t="shared" si="85"/>
        <v>44.13</v>
      </c>
    </row>
    <row r="2736" ht="40.5" spans="1:8">
      <c r="A2736" s="36" t="s">
        <v>20554</v>
      </c>
      <c r="B2736" s="37" t="s">
        <v>20555</v>
      </c>
      <c r="C2736" s="36" t="s">
        <v>168</v>
      </c>
      <c r="D2736" s="36" t="s">
        <v>20556</v>
      </c>
      <c r="F2736" t="str">
        <f t="shared" si="84"/>
        <v>92024</v>
      </c>
      <c r="H2736" s="38">
        <f t="shared" si="85"/>
        <v>55.62</v>
      </c>
    </row>
    <row r="2737" ht="40.5" spans="1:8">
      <c r="A2737" s="36" t="s">
        <v>20557</v>
      </c>
      <c r="B2737" s="37" t="s">
        <v>20558</v>
      </c>
      <c r="C2737" s="36" t="s">
        <v>168</v>
      </c>
      <c r="D2737" s="36" t="s">
        <v>20559</v>
      </c>
      <c r="F2737" t="str">
        <f t="shared" si="84"/>
        <v>92025</v>
      </c>
      <c r="H2737" s="38">
        <f t="shared" si="85"/>
        <v>63.36</v>
      </c>
    </row>
    <row r="2738" ht="40.5" spans="1:8">
      <c r="A2738" s="36" t="s">
        <v>20560</v>
      </c>
      <c r="B2738" s="37" t="s">
        <v>20561</v>
      </c>
      <c r="C2738" s="36" t="s">
        <v>168</v>
      </c>
      <c r="D2738" s="36" t="s">
        <v>20562</v>
      </c>
      <c r="F2738" t="str">
        <f t="shared" si="84"/>
        <v>92026</v>
      </c>
      <c r="H2738" s="38">
        <f t="shared" si="85"/>
        <v>50.92</v>
      </c>
    </row>
    <row r="2739" ht="40.5" spans="1:8">
      <c r="A2739" s="36" t="s">
        <v>20563</v>
      </c>
      <c r="B2739" s="37" t="s">
        <v>20564</v>
      </c>
      <c r="C2739" s="36" t="s">
        <v>168</v>
      </c>
      <c r="D2739" s="36" t="s">
        <v>20565</v>
      </c>
      <c r="F2739" t="str">
        <f t="shared" si="84"/>
        <v>92027</v>
      </c>
      <c r="H2739" s="38">
        <f t="shared" si="85"/>
        <v>58.67</v>
      </c>
    </row>
    <row r="2740" ht="40.5" spans="1:8">
      <c r="A2740" s="36" t="s">
        <v>20566</v>
      </c>
      <c r="B2740" s="37" t="s">
        <v>20567</v>
      </c>
      <c r="C2740" s="36" t="s">
        <v>168</v>
      </c>
      <c r="D2740" s="36" t="s">
        <v>11400</v>
      </c>
      <c r="F2740" t="str">
        <f t="shared" si="84"/>
        <v>92028</v>
      </c>
      <c r="H2740" s="38">
        <f t="shared" si="85"/>
        <v>42.26</v>
      </c>
    </row>
    <row r="2741" ht="40.5" spans="1:8">
      <c r="A2741" s="36" t="s">
        <v>20568</v>
      </c>
      <c r="B2741" s="37" t="s">
        <v>20569</v>
      </c>
      <c r="C2741" s="36" t="s">
        <v>168</v>
      </c>
      <c r="D2741" s="36" t="s">
        <v>15060</v>
      </c>
      <c r="F2741" t="str">
        <f t="shared" si="84"/>
        <v>92029</v>
      </c>
      <c r="H2741" s="38">
        <f t="shared" si="85"/>
        <v>50</v>
      </c>
    </row>
    <row r="2742" ht="40.5" spans="1:8">
      <c r="A2742" s="36" t="s">
        <v>20570</v>
      </c>
      <c r="B2742" s="37" t="s">
        <v>20571</v>
      </c>
      <c r="C2742" s="36" t="s">
        <v>168</v>
      </c>
      <c r="D2742" s="36" t="s">
        <v>20572</v>
      </c>
      <c r="F2742" t="str">
        <f t="shared" si="84"/>
        <v>92030</v>
      </c>
      <c r="H2742" s="38">
        <f t="shared" si="85"/>
        <v>61.45</v>
      </c>
    </row>
    <row r="2743" ht="40.5" spans="1:8">
      <c r="A2743" s="36" t="s">
        <v>20573</v>
      </c>
      <c r="B2743" s="37" t="s">
        <v>20574</v>
      </c>
      <c r="C2743" s="36" t="s">
        <v>168</v>
      </c>
      <c r="D2743" s="36" t="s">
        <v>20575</v>
      </c>
      <c r="F2743" t="str">
        <f t="shared" si="84"/>
        <v>92031</v>
      </c>
      <c r="H2743" s="38">
        <f t="shared" si="85"/>
        <v>69.19</v>
      </c>
    </row>
    <row r="2744" ht="40.5" spans="1:8">
      <c r="A2744" s="36" t="s">
        <v>20576</v>
      </c>
      <c r="B2744" s="37" t="s">
        <v>20577</v>
      </c>
      <c r="C2744" s="36" t="s">
        <v>168</v>
      </c>
      <c r="D2744" s="36" t="s">
        <v>20578</v>
      </c>
      <c r="F2744" t="str">
        <f t="shared" si="84"/>
        <v>92032</v>
      </c>
      <c r="H2744" s="38">
        <f t="shared" si="85"/>
        <v>62.63</v>
      </c>
    </row>
    <row r="2745" ht="40.5" spans="1:8">
      <c r="A2745" s="36" t="s">
        <v>20579</v>
      </c>
      <c r="B2745" s="37" t="s">
        <v>20580</v>
      </c>
      <c r="C2745" s="36" t="s">
        <v>168</v>
      </c>
      <c r="D2745" s="36" t="s">
        <v>11137</v>
      </c>
      <c r="F2745" t="str">
        <f t="shared" si="84"/>
        <v>92033</v>
      </c>
      <c r="H2745" s="38">
        <f t="shared" si="85"/>
        <v>70.37</v>
      </c>
    </row>
    <row r="2746" ht="54" spans="1:8">
      <c r="A2746" s="36" t="s">
        <v>20581</v>
      </c>
      <c r="B2746" s="37" t="s">
        <v>20582</v>
      </c>
      <c r="C2746" s="36" t="s">
        <v>168</v>
      </c>
      <c r="D2746" s="36" t="s">
        <v>8014</v>
      </c>
      <c r="F2746" t="str">
        <f t="shared" si="84"/>
        <v>92034</v>
      </c>
      <c r="H2746" s="38">
        <f t="shared" si="85"/>
        <v>56.79</v>
      </c>
    </row>
    <row r="2747" ht="54" spans="1:8">
      <c r="A2747" s="36" t="s">
        <v>20583</v>
      </c>
      <c r="B2747" s="37" t="s">
        <v>20584</v>
      </c>
      <c r="C2747" s="36" t="s">
        <v>168</v>
      </c>
      <c r="D2747" s="36" t="s">
        <v>14950</v>
      </c>
      <c r="F2747" t="str">
        <f t="shared" si="84"/>
        <v>92035</v>
      </c>
      <c r="H2747" s="38">
        <f t="shared" si="85"/>
        <v>64.54</v>
      </c>
    </row>
    <row r="2748" ht="27" spans="1:8">
      <c r="A2748" s="36" t="s">
        <v>20585</v>
      </c>
      <c r="B2748" s="37" t="s">
        <v>20586</v>
      </c>
      <c r="C2748" s="36" t="s">
        <v>168</v>
      </c>
      <c r="D2748" s="36" t="s">
        <v>20587</v>
      </c>
      <c r="F2748" t="str">
        <f t="shared" si="84"/>
        <v>72278</v>
      </c>
      <c r="H2748" s="38">
        <f t="shared" si="85"/>
        <v>97.85</v>
      </c>
    </row>
    <row r="2749" ht="27" spans="1:8">
      <c r="A2749" s="36" t="s">
        <v>20588</v>
      </c>
      <c r="B2749" s="37" t="s">
        <v>20589</v>
      </c>
      <c r="C2749" s="36" t="s">
        <v>168</v>
      </c>
      <c r="D2749" s="36" t="s">
        <v>20590</v>
      </c>
      <c r="F2749" t="str">
        <f t="shared" si="84"/>
        <v>72280</v>
      </c>
      <c r="H2749" s="38">
        <f t="shared" si="85"/>
        <v>65.23</v>
      </c>
    </row>
    <row r="2750" ht="40.5" spans="1:8">
      <c r="A2750" s="36" t="s">
        <v>20591</v>
      </c>
      <c r="B2750" s="37" t="s">
        <v>20592</v>
      </c>
      <c r="C2750" s="36" t="s">
        <v>168</v>
      </c>
      <c r="D2750" s="36" t="s">
        <v>20593</v>
      </c>
      <c r="F2750" t="str">
        <f t="shared" si="84"/>
        <v>73953/4</v>
      </c>
      <c r="H2750" s="38">
        <f t="shared" si="85"/>
        <v>164.58</v>
      </c>
    </row>
    <row r="2751" ht="40.5" spans="1:8">
      <c r="A2751" s="36" t="s">
        <v>20594</v>
      </c>
      <c r="B2751" s="37" t="s">
        <v>20595</v>
      </c>
      <c r="C2751" s="36" t="s">
        <v>168</v>
      </c>
      <c r="D2751" s="36" t="s">
        <v>20596</v>
      </c>
      <c r="F2751" t="str">
        <f t="shared" si="84"/>
        <v>73953/8</v>
      </c>
      <c r="H2751" s="38">
        <f t="shared" si="85"/>
        <v>218.06</v>
      </c>
    </row>
    <row r="2752" ht="40.5" spans="1:8">
      <c r="A2752" s="36" t="s">
        <v>20597</v>
      </c>
      <c r="B2752" s="37" t="s">
        <v>20598</v>
      </c>
      <c r="C2752" s="36" t="s">
        <v>168</v>
      </c>
      <c r="D2752" s="36" t="s">
        <v>20599</v>
      </c>
      <c r="F2752" t="str">
        <f t="shared" si="84"/>
        <v>73953/9</v>
      </c>
      <c r="H2752" s="38">
        <f t="shared" si="85"/>
        <v>62.22</v>
      </c>
    </row>
    <row r="2753" ht="27" spans="1:8">
      <c r="A2753" s="36" t="s">
        <v>20600</v>
      </c>
      <c r="B2753" s="37" t="s">
        <v>20601</v>
      </c>
      <c r="C2753" s="36" t="s">
        <v>168</v>
      </c>
      <c r="D2753" s="36" t="s">
        <v>20602</v>
      </c>
      <c r="F2753" t="str">
        <f t="shared" si="84"/>
        <v>83391</v>
      </c>
      <c r="H2753" s="38">
        <f t="shared" si="85"/>
        <v>34.24</v>
      </c>
    </row>
    <row r="2754" ht="27" spans="1:8">
      <c r="A2754" s="36" t="s">
        <v>20603</v>
      </c>
      <c r="B2754" s="37" t="s">
        <v>20604</v>
      </c>
      <c r="C2754" s="36" t="s">
        <v>168</v>
      </c>
      <c r="D2754" s="36" t="s">
        <v>17053</v>
      </c>
      <c r="F2754" t="str">
        <f t="shared" si="84"/>
        <v>83392</v>
      </c>
      <c r="H2754" s="38">
        <f t="shared" si="85"/>
        <v>25.19</v>
      </c>
    </row>
    <row r="2755" ht="27" spans="1:8">
      <c r="A2755" s="36" t="s">
        <v>20605</v>
      </c>
      <c r="B2755" s="37" t="s">
        <v>20606</v>
      </c>
      <c r="C2755" s="36" t="s">
        <v>168</v>
      </c>
      <c r="D2755" s="36" t="s">
        <v>20607</v>
      </c>
      <c r="F2755" t="str">
        <f t="shared" si="84"/>
        <v>83393</v>
      </c>
      <c r="H2755" s="38">
        <f t="shared" si="85"/>
        <v>32.41</v>
      </c>
    </row>
    <row r="2756" ht="27" spans="1:8">
      <c r="A2756" s="36" t="s">
        <v>20608</v>
      </c>
      <c r="B2756" s="37" t="s">
        <v>20609</v>
      </c>
      <c r="C2756" s="36" t="s">
        <v>168</v>
      </c>
      <c r="D2756" s="36" t="s">
        <v>20610</v>
      </c>
      <c r="F2756" t="str">
        <f t="shared" si="84"/>
        <v>83470</v>
      </c>
      <c r="H2756" s="38">
        <f t="shared" si="85"/>
        <v>93.73</v>
      </c>
    </row>
    <row r="2757" ht="27" spans="1:8">
      <c r="A2757" s="36" t="s">
        <v>20611</v>
      </c>
      <c r="B2757" s="37" t="s">
        <v>20612</v>
      </c>
      <c r="C2757" s="36" t="s">
        <v>168</v>
      </c>
      <c r="D2757" s="36" t="s">
        <v>19891</v>
      </c>
      <c r="F2757" t="str">
        <f t="shared" ref="F2757:F2820" si="86">TRIM(A2757)</f>
        <v>93040</v>
      </c>
      <c r="H2757" s="38">
        <f t="shared" ref="H2757:H2820" si="87">ROUND(D2757*(1+$H$1),2)</f>
        <v>15.02</v>
      </c>
    </row>
    <row r="2758" ht="27" spans="1:8">
      <c r="A2758" s="36" t="s">
        <v>20613</v>
      </c>
      <c r="B2758" s="37" t="s">
        <v>20614</v>
      </c>
      <c r="C2758" s="36" t="s">
        <v>168</v>
      </c>
      <c r="D2758" s="36" t="s">
        <v>20615</v>
      </c>
      <c r="F2758" t="str">
        <f t="shared" si="86"/>
        <v>93041</v>
      </c>
      <c r="H2758" s="38">
        <f t="shared" si="87"/>
        <v>93.16</v>
      </c>
    </row>
    <row r="2759" ht="27" spans="1:8">
      <c r="A2759" s="36" t="s">
        <v>20616</v>
      </c>
      <c r="B2759" s="37" t="s">
        <v>20617</v>
      </c>
      <c r="C2759" s="36" t="s">
        <v>168</v>
      </c>
      <c r="D2759" s="36" t="s">
        <v>11896</v>
      </c>
      <c r="F2759" t="str">
        <f t="shared" si="86"/>
        <v>93042</v>
      </c>
      <c r="H2759" s="38">
        <f t="shared" si="87"/>
        <v>30.28</v>
      </c>
    </row>
    <row r="2760" ht="27" spans="1:8">
      <c r="A2760" s="36" t="s">
        <v>20618</v>
      </c>
      <c r="B2760" s="37" t="s">
        <v>20619</v>
      </c>
      <c r="C2760" s="36" t="s">
        <v>168</v>
      </c>
      <c r="D2760" s="36" t="s">
        <v>10071</v>
      </c>
      <c r="F2760" t="str">
        <f t="shared" si="86"/>
        <v>93043</v>
      </c>
      <c r="H2760" s="38">
        <f t="shared" si="87"/>
        <v>40.26</v>
      </c>
    </row>
    <row r="2761" ht="27" spans="1:8">
      <c r="A2761" s="36" t="s">
        <v>20620</v>
      </c>
      <c r="B2761" s="37" t="s">
        <v>20621</v>
      </c>
      <c r="C2761" s="36" t="s">
        <v>168</v>
      </c>
      <c r="D2761" s="36" t="s">
        <v>10983</v>
      </c>
      <c r="F2761" t="str">
        <f t="shared" si="86"/>
        <v>93044</v>
      </c>
      <c r="H2761" s="38">
        <f t="shared" si="87"/>
        <v>16.87</v>
      </c>
    </row>
    <row r="2762" ht="27" spans="1:8">
      <c r="A2762" s="36" t="s">
        <v>20622</v>
      </c>
      <c r="B2762" s="37" t="s">
        <v>20623</v>
      </c>
      <c r="C2762" s="36" t="s">
        <v>168</v>
      </c>
      <c r="D2762" s="36" t="s">
        <v>20624</v>
      </c>
      <c r="F2762" t="str">
        <f t="shared" si="86"/>
        <v>93045</v>
      </c>
      <c r="H2762" s="38">
        <f t="shared" si="87"/>
        <v>52.34</v>
      </c>
    </row>
    <row r="2763" ht="40.5" spans="1:8">
      <c r="A2763" s="36" t="s">
        <v>20625</v>
      </c>
      <c r="B2763" s="37" t="s">
        <v>20626</v>
      </c>
      <c r="C2763" s="36" t="s">
        <v>168</v>
      </c>
      <c r="D2763" s="36" t="s">
        <v>20627</v>
      </c>
      <c r="F2763" t="str">
        <f t="shared" si="86"/>
        <v>97583</v>
      </c>
      <c r="H2763" s="38">
        <f t="shared" si="87"/>
        <v>53.16</v>
      </c>
    </row>
    <row r="2764" ht="40.5" spans="1:8">
      <c r="A2764" s="36" t="s">
        <v>20628</v>
      </c>
      <c r="B2764" s="37" t="s">
        <v>20629</v>
      </c>
      <c r="C2764" s="36" t="s">
        <v>168</v>
      </c>
      <c r="D2764" s="36" t="s">
        <v>13579</v>
      </c>
      <c r="F2764" t="str">
        <f t="shared" si="86"/>
        <v>97584</v>
      </c>
      <c r="H2764" s="38">
        <f t="shared" si="87"/>
        <v>72.69</v>
      </c>
    </row>
    <row r="2765" ht="40.5" spans="1:8">
      <c r="A2765" s="36" t="s">
        <v>20630</v>
      </c>
      <c r="B2765" s="37" t="s">
        <v>20631</v>
      </c>
      <c r="C2765" s="36" t="s">
        <v>168</v>
      </c>
      <c r="D2765" s="36" t="s">
        <v>18739</v>
      </c>
      <c r="F2765" t="str">
        <f t="shared" si="86"/>
        <v>97585</v>
      </c>
      <c r="H2765" s="38">
        <f t="shared" si="87"/>
        <v>72.55</v>
      </c>
    </row>
    <row r="2766" ht="40.5" spans="1:8">
      <c r="A2766" s="36" t="s">
        <v>20632</v>
      </c>
      <c r="B2766" s="37" t="s">
        <v>20633</v>
      </c>
      <c r="C2766" s="36" t="s">
        <v>168</v>
      </c>
      <c r="D2766" s="36" t="s">
        <v>20634</v>
      </c>
      <c r="F2766" t="str">
        <f t="shared" si="86"/>
        <v>97586</v>
      </c>
      <c r="H2766" s="38">
        <f t="shared" si="87"/>
        <v>96.12</v>
      </c>
    </row>
    <row r="2767" ht="40.5" spans="1:8">
      <c r="A2767" s="36" t="s">
        <v>20635</v>
      </c>
      <c r="B2767" s="37" t="s">
        <v>20636</v>
      </c>
      <c r="C2767" s="36" t="s">
        <v>168</v>
      </c>
      <c r="D2767" s="36" t="s">
        <v>20637</v>
      </c>
      <c r="F2767" t="str">
        <f t="shared" si="86"/>
        <v>97587</v>
      </c>
      <c r="H2767" s="38">
        <f t="shared" si="87"/>
        <v>165.8</v>
      </c>
    </row>
    <row r="2768" ht="40.5" spans="1:8">
      <c r="A2768" s="36" t="s">
        <v>20638</v>
      </c>
      <c r="B2768" s="37" t="s">
        <v>20639</v>
      </c>
      <c r="C2768" s="36" t="s">
        <v>168</v>
      </c>
      <c r="D2768" s="36" t="s">
        <v>20640</v>
      </c>
      <c r="F2768" t="str">
        <f t="shared" si="86"/>
        <v>97589</v>
      </c>
      <c r="H2768" s="38">
        <f t="shared" si="87"/>
        <v>34.73</v>
      </c>
    </row>
    <row r="2769" ht="40.5" spans="1:8">
      <c r="A2769" s="36" t="s">
        <v>20641</v>
      </c>
      <c r="B2769" s="37" t="s">
        <v>20642</v>
      </c>
      <c r="C2769" s="36" t="s">
        <v>168</v>
      </c>
      <c r="D2769" s="36" t="s">
        <v>20643</v>
      </c>
      <c r="F2769" t="str">
        <f t="shared" si="86"/>
        <v>97590</v>
      </c>
      <c r="H2769" s="38">
        <f t="shared" si="87"/>
        <v>67.31</v>
      </c>
    </row>
    <row r="2770" ht="40.5" spans="1:8">
      <c r="A2770" s="36" t="s">
        <v>20644</v>
      </c>
      <c r="B2770" s="37" t="s">
        <v>20645</v>
      </c>
      <c r="C2770" s="36" t="s">
        <v>168</v>
      </c>
      <c r="D2770" s="36" t="s">
        <v>20646</v>
      </c>
      <c r="F2770" t="str">
        <f t="shared" si="86"/>
        <v>97591</v>
      </c>
      <c r="H2770" s="38">
        <f t="shared" si="87"/>
        <v>91.33</v>
      </c>
    </row>
    <row r="2771" ht="27" spans="1:8">
      <c r="A2771" s="36" t="s">
        <v>20647</v>
      </c>
      <c r="B2771" s="37" t="s">
        <v>20648</v>
      </c>
      <c r="C2771" s="36" t="s">
        <v>168</v>
      </c>
      <c r="D2771" s="36" t="s">
        <v>20649</v>
      </c>
      <c r="F2771" t="str">
        <f t="shared" si="86"/>
        <v>97592</v>
      </c>
      <c r="H2771" s="38">
        <f t="shared" si="87"/>
        <v>118.04</v>
      </c>
    </row>
    <row r="2772" ht="27" spans="1:8">
      <c r="A2772" s="36" t="s">
        <v>20650</v>
      </c>
      <c r="B2772" s="37" t="s">
        <v>20651</v>
      </c>
      <c r="C2772" s="36" t="s">
        <v>168</v>
      </c>
      <c r="D2772" s="36" t="s">
        <v>20652</v>
      </c>
      <c r="F2772" t="str">
        <f t="shared" si="86"/>
        <v>97593</v>
      </c>
      <c r="H2772" s="38">
        <f t="shared" si="87"/>
        <v>91.27</v>
      </c>
    </row>
    <row r="2773" ht="27" spans="1:8">
      <c r="A2773" s="36" t="s">
        <v>20653</v>
      </c>
      <c r="B2773" s="37" t="s">
        <v>20654</v>
      </c>
      <c r="C2773" s="36" t="s">
        <v>168</v>
      </c>
      <c r="D2773" s="36" t="s">
        <v>20655</v>
      </c>
      <c r="F2773" t="str">
        <f t="shared" si="86"/>
        <v>97594</v>
      </c>
      <c r="H2773" s="38">
        <f t="shared" si="87"/>
        <v>90.41</v>
      </c>
    </row>
    <row r="2774" ht="27" spans="1:8">
      <c r="A2774" s="36" t="s">
        <v>20656</v>
      </c>
      <c r="B2774" s="37" t="s">
        <v>20657</v>
      </c>
      <c r="C2774" s="36" t="s">
        <v>168</v>
      </c>
      <c r="D2774" s="36" t="s">
        <v>20658</v>
      </c>
      <c r="F2774" t="str">
        <f t="shared" si="86"/>
        <v>97595</v>
      </c>
      <c r="H2774" s="38">
        <f t="shared" si="87"/>
        <v>58.6</v>
      </c>
    </row>
    <row r="2775" ht="27" spans="1:8">
      <c r="A2775" s="36" t="s">
        <v>20659</v>
      </c>
      <c r="B2775" s="37" t="s">
        <v>20660</v>
      </c>
      <c r="C2775" s="36" t="s">
        <v>168</v>
      </c>
      <c r="D2775" s="36" t="s">
        <v>17935</v>
      </c>
      <c r="F2775" t="str">
        <f t="shared" si="86"/>
        <v>97596</v>
      </c>
      <c r="H2775" s="38">
        <f t="shared" si="87"/>
        <v>41.01</v>
      </c>
    </row>
    <row r="2776" ht="27" spans="1:8">
      <c r="A2776" s="36" t="s">
        <v>20661</v>
      </c>
      <c r="B2776" s="37" t="s">
        <v>20662</v>
      </c>
      <c r="C2776" s="36" t="s">
        <v>168</v>
      </c>
      <c r="D2776" s="36" t="s">
        <v>20663</v>
      </c>
      <c r="F2776" t="str">
        <f t="shared" si="86"/>
        <v>97597</v>
      </c>
      <c r="H2776" s="38">
        <f t="shared" si="87"/>
        <v>50.85</v>
      </c>
    </row>
    <row r="2777" ht="27" spans="1:8">
      <c r="A2777" s="36" t="s">
        <v>20664</v>
      </c>
      <c r="B2777" s="37" t="s">
        <v>20665</v>
      </c>
      <c r="C2777" s="36" t="s">
        <v>168</v>
      </c>
      <c r="D2777" s="36" t="s">
        <v>20666</v>
      </c>
      <c r="F2777" t="str">
        <f t="shared" si="86"/>
        <v>97598</v>
      </c>
      <c r="H2777" s="38">
        <f t="shared" si="87"/>
        <v>48.6</v>
      </c>
    </row>
    <row r="2778" ht="27" spans="1:8">
      <c r="A2778" s="36" t="s">
        <v>20667</v>
      </c>
      <c r="B2778" s="37" t="s">
        <v>20668</v>
      </c>
      <c r="C2778" s="36" t="s">
        <v>168</v>
      </c>
      <c r="D2778" s="36" t="s">
        <v>20669</v>
      </c>
      <c r="F2778" t="str">
        <f t="shared" si="86"/>
        <v>97599</v>
      </c>
      <c r="H2778" s="38">
        <f t="shared" si="87"/>
        <v>44.9</v>
      </c>
    </row>
    <row r="2779" ht="27" spans="1:8">
      <c r="A2779" s="36" t="s">
        <v>20670</v>
      </c>
      <c r="B2779" s="37" t="s">
        <v>20671</v>
      </c>
      <c r="C2779" s="36" t="s">
        <v>168</v>
      </c>
      <c r="D2779" s="36" t="s">
        <v>9372</v>
      </c>
      <c r="F2779" t="str">
        <f t="shared" si="86"/>
        <v>97609</v>
      </c>
      <c r="H2779" s="38">
        <f t="shared" si="87"/>
        <v>36.44</v>
      </c>
    </row>
    <row r="2780" ht="27" spans="1:8">
      <c r="A2780" s="36" t="s">
        <v>20672</v>
      </c>
      <c r="B2780" s="37" t="s">
        <v>20673</v>
      </c>
      <c r="C2780" s="36" t="s">
        <v>168</v>
      </c>
      <c r="D2780" s="36" t="s">
        <v>20674</v>
      </c>
      <c r="F2780" t="str">
        <f t="shared" si="86"/>
        <v>97610</v>
      </c>
      <c r="H2780" s="38">
        <f t="shared" si="87"/>
        <v>46.42</v>
      </c>
    </row>
    <row r="2781" ht="27" spans="1:8">
      <c r="A2781" s="36" t="s">
        <v>20675</v>
      </c>
      <c r="B2781" s="37" t="s">
        <v>20676</v>
      </c>
      <c r="C2781" s="36" t="s">
        <v>168</v>
      </c>
      <c r="D2781" s="36" t="s">
        <v>6270</v>
      </c>
      <c r="F2781" t="str">
        <f t="shared" si="86"/>
        <v>97611</v>
      </c>
      <c r="H2781" s="38">
        <f t="shared" si="87"/>
        <v>21.18</v>
      </c>
    </row>
    <row r="2782" ht="27" spans="1:8">
      <c r="A2782" s="36" t="s">
        <v>20677</v>
      </c>
      <c r="B2782" s="37" t="s">
        <v>20678</v>
      </c>
      <c r="C2782" s="36" t="s">
        <v>168</v>
      </c>
      <c r="D2782" s="36" t="s">
        <v>20679</v>
      </c>
      <c r="F2782" t="str">
        <f t="shared" si="86"/>
        <v>97612</v>
      </c>
      <c r="H2782" s="38">
        <f t="shared" si="87"/>
        <v>23.03</v>
      </c>
    </row>
    <row r="2783" ht="27" spans="1:8">
      <c r="A2783" s="36" t="s">
        <v>20680</v>
      </c>
      <c r="B2783" s="37" t="s">
        <v>20681</v>
      </c>
      <c r="C2783" s="36" t="s">
        <v>168</v>
      </c>
      <c r="D2783" s="36" t="s">
        <v>13315</v>
      </c>
      <c r="F2783" t="str">
        <f t="shared" si="86"/>
        <v>97613</v>
      </c>
      <c r="H2783" s="38">
        <f t="shared" si="87"/>
        <v>29.15</v>
      </c>
    </row>
    <row r="2784" ht="27" spans="1:8">
      <c r="A2784" s="36" t="s">
        <v>20682</v>
      </c>
      <c r="B2784" s="37" t="s">
        <v>20683</v>
      </c>
      <c r="C2784" s="36" t="s">
        <v>168</v>
      </c>
      <c r="D2784" s="36" t="s">
        <v>20684</v>
      </c>
      <c r="F2784" t="str">
        <f t="shared" si="86"/>
        <v>97614</v>
      </c>
      <c r="H2784" s="38">
        <f t="shared" si="87"/>
        <v>51.28</v>
      </c>
    </row>
    <row r="2785" ht="27" spans="1:8">
      <c r="A2785" s="36" t="s">
        <v>20685</v>
      </c>
      <c r="B2785" s="37" t="s">
        <v>20686</v>
      </c>
      <c r="C2785" s="36" t="s">
        <v>168</v>
      </c>
      <c r="D2785" s="36" t="s">
        <v>20687</v>
      </c>
      <c r="F2785" t="str">
        <f t="shared" si="86"/>
        <v>97615</v>
      </c>
      <c r="H2785" s="38">
        <f t="shared" si="87"/>
        <v>38.13</v>
      </c>
    </row>
    <row r="2786" ht="27" spans="1:8">
      <c r="A2786" s="36" t="s">
        <v>20688</v>
      </c>
      <c r="B2786" s="37" t="s">
        <v>20689</v>
      </c>
      <c r="C2786" s="36" t="s">
        <v>168</v>
      </c>
      <c r="D2786" s="36" t="s">
        <v>11131</v>
      </c>
      <c r="F2786" t="str">
        <f t="shared" si="86"/>
        <v>97616</v>
      </c>
      <c r="H2786" s="38">
        <f t="shared" si="87"/>
        <v>42.81</v>
      </c>
    </row>
    <row r="2787" ht="27" spans="1:8">
      <c r="A2787" s="36" t="s">
        <v>20690</v>
      </c>
      <c r="B2787" s="37" t="s">
        <v>20691</v>
      </c>
      <c r="C2787" s="36" t="s">
        <v>168</v>
      </c>
      <c r="D2787" s="36" t="s">
        <v>13007</v>
      </c>
      <c r="F2787" t="str">
        <f t="shared" si="86"/>
        <v>97617</v>
      </c>
      <c r="H2787" s="38">
        <f t="shared" si="87"/>
        <v>42.52</v>
      </c>
    </row>
    <row r="2788" ht="27" spans="1:8">
      <c r="A2788" s="36" t="s">
        <v>20692</v>
      </c>
      <c r="B2788" s="37" t="s">
        <v>20693</v>
      </c>
      <c r="C2788" s="36" t="s">
        <v>168</v>
      </c>
      <c r="D2788" s="36" t="s">
        <v>20694</v>
      </c>
      <c r="F2788" t="str">
        <f t="shared" si="86"/>
        <v>97618</v>
      </c>
      <c r="H2788" s="38">
        <f t="shared" si="87"/>
        <v>40.73</v>
      </c>
    </row>
    <row r="2789" ht="40.5" spans="1:8">
      <c r="A2789" s="36" t="s">
        <v>20695</v>
      </c>
      <c r="B2789" s="37" t="s">
        <v>20696</v>
      </c>
      <c r="C2789" s="36" t="s">
        <v>168</v>
      </c>
      <c r="D2789" s="36" t="s">
        <v>20697</v>
      </c>
      <c r="F2789" t="str">
        <f t="shared" si="86"/>
        <v>9540</v>
      </c>
      <c r="H2789" s="38">
        <f t="shared" si="87"/>
        <v>1089.97</v>
      </c>
    </row>
    <row r="2790" ht="27" spans="1:8">
      <c r="A2790" s="36" t="s">
        <v>20698</v>
      </c>
      <c r="B2790" s="37" t="s">
        <v>20699</v>
      </c>
      <c r="C2790" s="36" t="s">
        <v>168</v>
      </c>
      <c r="D2790" s="36" t="s">
        <v>20700</v>
      </c>
      <c r="F2790" t="str">
        <f t="shared" si="86"/>
        <v>41598</v>
      </c>
      <c r="H2790" s="38">
        <f t="shared" si="87"/>
        <v>1566.29</v>
      </c>
    </row>
    <row r="2791" ht="27" spans="1:8">
      <c r="A2791" s="36" t="s">
        <v>20701</v>
      </c>
      <c r="B2791" s="37" t="s">
        <v>20702</v>
      </c>
      <c r="C2791" s="36" t="s">
        <v>168</v>
      </c>
      <c r="D2791" s="36" t="s">
        <v>20703</v>
      </c>
      <c r="F2791" t="str">
        <f t="shared" si="86"/>
        <v>72941</v>
      </c>
      <c r="H2791" s="38">
        <f t="shared" si="87"/>
        <v>214.22</v>
      </c>
    </row>
    <row r="2792" ht="27" spans="1:8">
      <c r="A2792" s="36" t="s">
        <v>20704</v>
      </c>
      <c r="B2792" s="37" t="s">
        <v>20705</v>
      </c>
      <c r="C2792" s="36" t="s">
        <v>168</v>
      </c>
      <c r="D2792" s="36" t="s">
        <v>20706</v>
      </c>
      <c r="F2792" t="str">
        <f t="shared" si="86"/>
        <v>73624</v>
      </c>
      <c r="H2792" s="38">
        <f t="shared" si="87"/>
        <v>96.02</v>
      </c>
    </row>
    <row r="2793" ht="40.5" spans="1:8">
      <c r="A2793" s="36" t="s">
        <v>20707</v>
      </c>
      <c r="B2793" s="37" t="s">
        <v>20708</v>
      </c>
      <c r="C2793" s="36" t="s">
        <v>168</v>
      </c>
      <c r="D2793" s="36" t="s">
        <v>19212</v>
      </c>
      <c r="F2793" t="str">
        <f t="shared" si="86"/>
        <v>73767/1</v>
      </c>
      <c r="H2793" s="38">
        <f t="shared" si="87"/>
        <v>10.83</v>
      </c>
    </row>
    <row r="2794" ht="40.5" spans="1:8">
      <c r="A2794" s="36" t="s">
        <v>20709</v>
      </c>
      <c r="B2794" s="37" t="s">
        <v>20710</v>
      </c>
      <c r="C2794" s="36" t="s">
        <v>168</v>
      </c>
      <c r="D2794" s="36" t="s">
        <v>9435</v>
      </c>
      <c r="F2794" t="str">
        <f t="shared" si="86"/>
        <v>73767/2</v>
      </c>
      <c r="H2794" s="38">
        <f t="shared" si="87"/>
        <v>12.15</v>
      </c>
    </row>
    <row r="2795" ht="40.5" spans="1:8">
      <c r="A2795" s="36" t="s">
        <v>20711</v>
      </c>
      <c r="B2795" s="37" t="s">
        <v>20712</v>
      </c>
      <c r="C2795" s="36" t="s">
        <v>168</v>
      </c>
      <c r="D2795" s="36" t="s">
        <v>20713</v>
      </c>
      <c r="F2795" t="str">
        <f t="shared" si="86"/>
        <v>73767/3</v>
      </c>
      <c r="H2795" s="38">
        <f t="shared" si="87"/>
        <v>8.72</v>
      </c>
    </row>
    <row r="2796" ht="40.5" spans="1:8">
      <c r="A2796" s="36" t="s">
        <v>20714</v>
      </c>
      <c r="B2796" s="37" t="s">
        <v>20715</v>
      </c>
      <c r="C2796" s="36" t="s">
        <v>168</v>
      </c>
      <c r="D2796" s="36" t="s">
        <v>7952</v>
      </c>
      <c r="F2796" t="str">
        <f t="shared" si="86"/>
        <v>73767/4</v>
      </c>
      <c r="H2796" s="38">
        <f t="shared" si="87"/>
        <v>5.6</v>
      </c>
    </row>
    <row r="2797" ht="40.5" spans="1:8">
      <c r="A2797" s="36" t="s">
        <v>20716</v>
      </c>
      <c r="B2797" s="37" t="s">
        <v>20717</v>
      </c>
      <c r="C2797" s="36" t="s">
        <v>168</v>
      </c>
      <c r="D2797" s="36" t="s">
        <v>20718</v>
      </c>
      <c r="F2797" t="str">
        <f t="shared" si="86"/>
        <v>73767/5</v>
      </c>
      <c r="H2797" s="38">
        <f t="shared" si="87"/>
        <v>5.11</v>
      </c>
    </row>
    <row r="2798" ht="40.5" spans="1:8">
      <c r="A2798" s="36" t="s">
        <v>20719</v>
      </c>
      <c r="B2798" s="37" t="s">
        <v>20720</v>
      </c>
      <c r="C2798" s="36" t="s">
        <v>168</v>
      </c>
      <c r="D2798" s="36" t="s">
        <v>20721</v>
      </c>
      <c r="F2798" t="str">
        <f t="shared" si="86"/>
        <v>73781/1</v>
      </c>
      <c r="H2798" s="38">
        <f t="shared" si="87"/>
        <v>358.52</v>
      </c>
    </row>
    <row r="2799" ht="27" spans="1:8">
      <c r="A2799" s="36" t="s">
        <v>20722</v>
      </c>
      <c r="B2799" s="37" t="s">
        <v>20723</v>
      </c>
      <c r="C2799" s="36" t="s">
        <v>168</v>
      </c>
      <c r="D2799" s="36" t="s">
        <v>20724</v>
      </c>
      <c r="F2799" t="str">
        <f t="shared" si="86"/>
        <v>73781/2</v>
      </c>
      <c r="H2799" s="38">
        <f t="shared" si="87"/>
        <v>27.68</v>
      </c>
    </row>
    <row r="2800" ht="27" spans="1:8">
      <c r="A2800" s="36" t="s">
        <v>20725</v>
      </c>
      <c r="B2800" s="37" t="s">
        <v>20726</v>
      </c>
      <c r="C2800" s="36" t="s">
        <v>168</v>
      </c>
      <c r="D2800" s="36" t="s">
        <v>20727</v>
      </c>
      <c r="F2800" t="str">
        <f t="shared" si="86"/>
        <v>73781/3</v>
      </c>
      <c r="H2800" s="38">
        <f t="shared" si="87"/>
        <v>83.97</v>
      </c>
    </row>
    <row r="2801" ht="27" spans="1:8">
      <c r="A2801" s="36" t="s">
        <v>20728</v>
      </c>
      <c r="B2801" s="37" t="s">
        <v>20729</v>
      </c>
      <c r="C2801" s="36" t="s">
        <v>168</v>
      </c>
      <c r="D2801" s="36" t="s">
        <v>20730</v>
      </c>
      <c r="F2801" t="str">
        <f t="shared" si="86"/>
        <v>88543</v>
      </c>
      <c r="H2801" s="38">
        <f t="shared" si="87"/>
        <v>158.76</v>
      </c>
    </row>
    <row r="2802" ht="27" spans="1:8">
      <c r="A2802" s="36" t="s">
        <v>20731</v>
      </c>
      <c r="B2802" s="37" t="s">
        <v>20732</v>
      </c>
      <c r="C2802" s="36" t="s">
        <v>168</v>
      </c>
      <c r="D2802" s="36" t="s">
        <v>20733</v>
      </c>
      <c r="F2802" t="str">
        <f t="shared" si="86"/>
        <v>88544</v>
      </c>
      <c r="H2802" s="38">
        <f t="shared" si="87"/>
        <v>100.24</v>
      </c>
    </row>
    <row r="2803" ht="27" spans="1:8">
      <c r="A2803" s="36" t="s">
        <v>20734</v>
      </c>
      <c r="B2803" s="37" t="s">
        <v>20735</v>
      </c>
      <c r="C2803" s="36" t="s">
        <v>168</v>
      </c>
      <c r="D2803" s="36" t="s">
        <v>20736</v>
      </c>
      <c r="F2803" t="str">
        <f t="shared" si="86"/>
        <v>88545</v>
      </c>
      <c r="H2803" s="38">
        <f t="shared" si="87"/>
        <v>185.45</v>
      </c>
    </row>
    <row r="2804" ht="40.5" spans="1:8">
      <c r="A2804" s="36" t="s">
        <v>20737</v>
      </c>
      <c r="B2804" s="37" t="s">
        <v>20738</v>
      </c>
      <c r="C2804" s="36" t="s">
        <v>168</v>
      </c>
      <c r="D2804" s="36" t="s">
        <v>20739</v>
      </c>
      <c r="F2804" t="str">
        <f t="shared" si="86"/>
        <v>73783/1</v>
      </c>
      <c r="H2804" s="38">
        <f t="shared" si="87"/>
        <v>667.48</v>
      </c>
    </row>
    <row r="2805" ht="40.5" spans="1:8">
      <c r="A2805" s="36" t="s">
        <v>20740</v>
      </c>
      <c r="B2805" s="37" t="s">
        <v>20741</v>
      </c>
      <c r="C2805" s="36" t="s">
        <v>168</v>
      </c>
      <c r="D2805" s="36" t="s">
        <v>20742</v>
      </c>
      <c r="F2805" t="str">
        <f t="shared" si="86"/>
        <v>73783/3</v>
      </c>
      <c r="H2805" s="38">
        <f t="shared" si="87"/>
        <v>613.65</v>
      </c>
    </row>
    <row r="2806" ht="40.5" spans="1:8">
      <c r="A2806" s="36" t="s">
        <v>20743</v>
      </c>
      <c r="B2806" s="37" t="s">
        <v>20744</v>
      </c>
      <c r="C2806" s="36" t="s">
        <v>168</v>
      </c>
      <c r="D2806" s="36" t="s">
        <v>20745</v>
      </c>
      <c r="F2806" t="str">
        <f t="shared" si="86"/>
        <v>73783/5</v>
      </c>
      <c r="H2806" s="38">
        <f t="shared" si="87"/>
        <v>676.62</v>
      </c>
    </row>
    <row r="2807" ht="40.5" spans="1:8">
      <c r="A2807" s="36" t="s">
        <v>20746</v>
      </c>
      <c r="B2807" s="37" t="s">
        <v>20747</v>
      </c>
      <c r="C2807" s="36" t="s">
        <v>168</v>
      </c>
      <c r="D2807" s="36" t="s">
        <v>20748</v>
      </c>
      <c r="F2807" t="str">
        <f t="shared" si="86"/>
        <v>73783/6</v>
      </c>
      <c r="H2807" s="38">
        <f t="shared" si="87"/>
        <v>789.19</v>
      </c>
    </row>
    <row r="2808" ht="40.5" spans="1:8">
      <c r="A2808" s="36" t="s">
        <v>20749</v>
      </c>
      <c r="B2808" s="37" t="s">
        <v>20750</v>
      </c>
      <c r="C2808" s="36" t="s">
        <v>168</v>
      </c>
      <c r="D2808" s="36" t="s">
        <v>20751</v>
      </c>
      <c r="F2808" t="str">
        <f t="shared" si="86"/>
        <v>73783/8</v>
      </c>
      <c r="H2808" s="38">
        <f t="shared" si="87"/>
        <v>1375.39</v>
      </c>
    </row>
    <row r="2809" ht="40.5" spans="1:8">
      <c r="A2809" s="36" t="s">
        <v>20752</v>
      </c>
      <c r="B2809" s="37" t="s">
        <v>20753</v>
      </c>
      <c r="C2809" s="36" t="s">
        <v>168</v>
      </c>
      <c r="D2809" s="36" t="s">
        <v>20754</v>
      </c>
      <c r="F2809" t="str">
        <f t="shared" si="86"/>
        <v>73783/9</v>
      </c>
      <c r="H2809" s="38">
        <f t="shared" si="87"/>
        <v>1378.3</v>
      </c>
    </row>
    <row r="2810" ht="40.5" spans="1:8">
      <c r="A2810" s="36" t="s">
        <v>20755</v>
      </c>
      <c r="B2810" s="37" t="s">
        <v>20756</v>
      </c>
      <c r="C2810" s="36" t="s">
        <v>168</v>
      </c>
      <c r="D2810" s="36" t="s">
        <v>20757</v>
      </c>
      <c r="F2810" t="str">
        <f t="shared" si="86"/>
        <v>73783/10</v>
      </c>
      <c r="H2810" s="38">
        <f t="shared" si="87"/>
        <v>1638.45</v>
      </c>
    </row>
    <row r="2811" ht="40.5" spans="1:8">
      <c r="A2811" s="36" t="s">
        <v>20758</v>
      </c>
      <c r="B2811" s="37" t="s">
        <v>20759</v>
      </c>
      <c r="C2811" s="36" t="s">
        <v>168</v>
      </c>
      <c r="D2811" s="36" t="s">
        <v>20760</v>
      </c>
      <c r="F2811" t="str">
        <f t="shared" si="86"/>
        <v>73783/11</v>
      </c>
      <c r="H2811" s="38">
        <f t="shared" si="87"/>
        <v>2497.86</v>
      </c>
    </row>
    <row r="2812" ht="40.5" spans="1:8">
      <c r="A2812" s="36" t="s">
        <v>20761</v>
      </c>
      <c r="B2812" s="37" t="s">
        <v>20762</v>
      </c>
      <c r="C2812" s="36" t="s">
        <v>168</v>
      </c>
      <c r="D2812" s="36" t="s">
        <v>20763</v>
      </c>
      <c r="F2812" t="str">
        <f t="shared" si="86"/>
        <v>73783/12</v>
      </c>
      <c r="H2812" s="38">
        <f t="shared" si="87"/>
        <v>910.34</v>
      </c>
    </row>
    <row r="2813" ht="40.5" spans="1:8">
      <c r="A2813" s="36" t="s">
        <v>20764</v>
      </c>
      <c r="B2813" s="37" t="s">
        <v>20765</v>
      </c>
      <c r="C2813" s="36" t="s">
        <v>168</v>
      </c>
      <c r="D2813" s="36" t="s">
        <v>20766</v>
      </c>
      <c r="F2813" t="str">
        <f t="shared" si="86"/>
        <v>73783/14</v>
      </c>
      <c r="H2813" s="38">
        <f t="shared" si="87"/>
        <v>1029.66</v>
      </c>
    </row>
    <row r="2814" ht="40.5" spans="1:8">
      <c r="A2814" s="36" t="s">
        <v>20767</v>
      </c>
      <c r="B2814" s="37" t="s">
        <v>20768</v>
      </c>
      <c r="C2814" s="36" t="s">
        <v>168</v>
      </c>
      <c r="D2814" s="36" t="s">
        <v>20769</v>
      </c>
      <c r="F2814" t="str">
        <f t="shared" si="86"/>
        <v>73783/15</v>
      </c>
      <c r="H2814" s="38">
        <f t="shared" si="87"/>
        <v>1105.49</v>
      </c>
    </row>
    <row r="2815" ht="40.5" spans="1:8">
      <c r="A2815" s="36" t="s">
        <v>20770</v>
      </c>
      <c r="B2815" s="37" t="s">
        <v>20771</v>
      </c>
      <c r="C2815" s="36" t="s">
        <v>168</v>
      </c>
      <c r="D2815" s="36" t="s">
        <v>20772</v>
      </c>
      <c r="F2815" t="str">
        <f t="shared" si="86"/>
        <v>73783/16</v>
      </c>
      <c r="H2815" s="38">
        <f t="shared" si="87"/>
        <v>1312.56</v>
      </c>
    </row>
    <row r="2816" ht="40.5" spans="1:8">
      <c r="A2816" s="36" t="s">
        <v>20773</v>
      </c>
      <c r="B2816" s="37" t="s">
        <v>20774</v>
      </c>
      <c r="C2816" s="36" t="s">
        <v>168</v>
      </c>
      <c r="D2816" s="36" t="s">
        <v>20775</v>
      </c>
      <c r="F2816" t="str">
        <f t="shared" si="86"/>
        <v>73783/17</v>
      </c>
      <c r="H2816" s="38">
        <f t="shared" si="87"/>
        <v>1734.67</v>
      </c>
    </row>
    <row r="2817" ht="40.5" spans="1:8">
      <c r="A2817" s="36" t="s">
        <v>20776</v>
      </c>
      <c r="B2817" s="37" t="s">
        <v>20777</v>
      </c>
      <c r="C2817" s="36" t="s">
        <v>168</v>
      </c>
      <c r="D2817" s="36" t="s">
        <v>20778</v>
      </c>
      <c r="F2817" t="str">
        <f t="shared" si="86"/>
        <v>83394</v>
      </c>
      <c r="H2817" s="38">
        <f t="shared" si="87"/>
        <v>1152.12</v>
      </c>
    </row>
    <row r="2818" ht="40.5" spans="1:8">
      <c r="A2818" s="36" t="s">
        <v>20779</v>
      </c>
      <c r="B2818" s="37" t="s">
        <v>20780</v>
      </c>
      <c r="C2818" s="36" t="s">
        <v>168</v>
      </c>
      <c r="D2818" s="36" t="s">
        <v>20781</v>
      </c>
      <c r="F2818" t="str">
        <f t="shared" si="86"/>
        <v>83396</v>
      </c>
      <c r="H2818" s="38">
        <f t="shared" si="87"/>
        <v>1040.73</v>
      </c>
    </row>
    <row r="2819" ht="40.5" spans="1:8">
      <c r="A2819" s="36" t="s">
        <v>20782</v>
      </c>
      <c r="B2819" s="37" t="s">
        <v>20783</v>
      </c>
      <c r="C2819" s="36" t="s">
        <v>168</v>
      </c>
      <c r="D2819" s="36" t="s">
        <v>20784</v>
      </c>
      <c r="F2819" t="str">
        <f t="shared" si="86"/>
        <v>83397</v>
      </c>
      <c r="H2819" s="38">
        <f t="shared" si="87"/>
        <v>1381.16</v>
      </c>
    </row>
    <row r="2820" ht="40.5" spans="1:8">
      <c r="A2820" s="36" t="s">
        <v>20785</v>
      </c>
      <c r="B2820" s="37" t="s">
        <v>20786</v>
      </c>
      <c r="C2820" s="36" t="s">
        <v>168</v>
      </c>
      <c r="D2820" s="36" t="s">
        <v>20787</v>
      </c>
      <c r="F2820" t="str">
        <f t="shared" si="86"/>
        <v>83398</v>
      </c>
      <c r="H2820" s="38">
        <f t="shared" si="87"/>
        <v>1210.08</v>
      </c>
    </row>
    <row r="2821" ht="27" spans="1:8">
      <c r="A2821" s="36" t="s">
        <v>20788</v>
      </c>
      <c r="B2821" s="37" t="s">
        <v>20789</v>
      </c>
      <c r="C2821" s="36" t="s">
        <v>168</v>
      </c>
      <c r="D2821" s="36" t="s">
        <v>20790</v>
      </c>
      <c r="F2821" t="str">
        <f t="shared" ref="F2821:F2884" si="88">TRIM(A2821)</f>
        <v>73769/1</v>
      </c>
      <c r="H2821" s="38">
        <f t="shared" ref="H2821:H2884" si="89">ROUND(D2821*(1+$H$1),2)</f>
        <v>2041.29</v>
      </c>
    </row>
    <row r="2822" ht="40.5" spans="1:8">
      <c r="A2822" s="36" t="s">
        <v>20791</v>
      </c>
      <c r="B2822" s="37" t="s">
        <v>20792</v>
      </c>
      <c r="C2822" s="36" t="s">
        <v>168</v>
      </c>
      <c r="D2822" s="36" t="s">
        <v>20793</v>
      </c>
      <c r="F2822" t="str">
        <f t="shared" si="88"/>
        <v>73769/2</v>
      </c>
      <c r="H2822" s="38">
        <f t="shared" si="89"/>
        <v>2043.99</v>
      </c>
    </row>
    <row r="2823" ht="40.5" spans="1:8">
      <c r="A2823" s="36" t="s">
        <v>20794</v>
      </c>
      <c r="B2823" s="37" t="s">
        <v>20795</v>
      </c>
      <c r="C2823" s="36" t="s">
        <v>168</v>
      </c>
      <c r="D2823" s="36" t="s">
        <v>20796</v>
      </c>
      <c r="F2823" t="str">
        <f t="shared" si="88"/>
        <v>73769/3</v>
      </c>
      <c r="H2823" s="38">
        <f t="shared" si="89"/>
        <v>2108.48</v>
      </c>
    </row>
    <row r="2824" ht="27" spans="1:8">
      <c r="A2824" s="36" t="s">
        <v>20797</v>
      </c>
      <c r="B2824" s="37" t="s">
        <v>20798</v>
      </c>
      <c r="C2824" s="36" t="s">
        <v>168</v>
      </c>
      <c r="D2824" s="36" t="s">
        <v>20799</v>
      </c>
      <c r="F2824" t="str">
        <f t="shared" si="88"/>
        <v>73769/4</v>
      </c>
      <c r="H2824" s="38">
        <f t="shared" si="89"/>
        <v>2128.57</v>
      </c>
    </row>
    <row r="2825" ht="40.5" spans="1:8">
      <c r="A2825" s="36" t="s">
        <v>20800</v>
      </c>
      <c r="B2825" s="37" t="s">
        <v>20801</v>
      </c>
      <c r="C2825" s="36" t="s">
        <v>168</v>
      </c>
      <c r="D2825" s="36" t="s">
        <v>20802</v>
      </c>
      <c r="F2825" t="str">
        <f t="shared" si="88"/>
        <v>73855/1</v>
      </c>
      <c r="H2825" s="38">
        <f t="shared" si="89"/>
        <v>904.52</v>
      </c>
    </row>
    <row r="2826" ht="27" spans="1:8">
      <c r="A2826" s="36" t="s">
        <v>20803</v>
      </c>
      <c r="B2826" s="37" t="s">
        <v>20804</v>
      </c>
      <c r="C2826" s="36" t="s">
        <v>168</v>
      </c>
      <c r="D2826" s="36" t="s">
        <v>20805</v>
      </c>
      <c r="F2826" t="str">
        <f t="shared" si="88"/>
        <v>72281</v>
      </c>
      <c r="H2826" s="38">
        <f t="shared" si="89"/>
        <v>126.38</v>
      </c>
    </row>
    <row r="2827" ht="27" spans="1:8">
      <c r="A2827" s="36" t="s">
        <v>20806</v>
      </c>
      <c r="B2827" s="37" t="s">
        <v>20807</v>
      </c>
      <c r="C2827" s="36" t="s">
        <v>168</v>
      </c>
      <c r="D2827" s="36" t="s">
        <v>20808</v>
      </c>
      <c r="F2827" t="str">
        <f t="shared" si="88"/>
        <v>72282</v>
      </c>
      <c r="H2827" s="38">
        <f t="shared" si="89"/>
        <v>170.85</v>
      </c>
    </row>
    <row r="2828" ht="27" spans="1:8">
      <c r="A2828" s="36" t="s">
        <v>20809</v>
      </c>
      <c r="B2828" s="37" t="s">
        <v>20810</v>
      </c>
      <c r="C2828" s="36" t="s">
        <v>168</v>
      </c>
      <c r="D2828" s="36" t="s">
        <v>20811</v>
      </c>
      <c r="F2828" t="str">
        <f t="shared" si="88"/>
        <v>73831/2</v>
      </c>
      <c r="H2828" s="38">
        <f t="shared" si="89"/>
        <v>42.56</v>
      </c>
    </row>
    <row r="2829" ht="27" spans="1:8">
      <c r="A2829" s="36" t="s">
        <v>20812</v>
      </c>
      <c r="B2829" s="37" t="s">
        <v>20813</v>
      </c>
      <c r="C2829" s="36" t="s">
        <v>168</v>
      </c>
      <c r="D2829" s="36" t="s">
        <v>20814</v>
      </c>
      <c r="F2829" t="str">
        <f t="shared" si="88"/>
        <v>73831/3</v>
      </c>
      <c r="H2829" s="38">
        <f t="shared" si="89"/>
        <v>56.25</v>
      </c>
    </row>
    <row r="2830" spans="1:8">
      <c r="A2830" s="36" t="s">
        <v>20815</v>
      </c>
      <c r="B2830" s="37" t="s">
        <v>20816</v>
      </c>
      <c r="C2830" s="36" t="s">
        <v>168</v>
      </c>
      <c r="D2830" s="36" t="s">
        <v>20817</v>
      </c>
      <c r="F2830" t="str">
        <f t="shared" si="88"/>
        <v>73831/4</v>
      </c>
      <c r="H2830" s="38">
        <f t="shared" si="89"/>
        <v>27.38</v>
      </c>
    </row>
    <row r="2831" spans="1:8">
      <c r="A2831" s="36" t="s">
        <v>20818</v>
      </c>
      <c r="B2831" s="37" t="s">
        <v>20819</v>
      </c>
      <c r="C2831" s="36" t="s">
        <v>168</v>
      </c>
      <c r="D2831" s="36" t="s">
        <v>20820</v>
      </c>
      <c r="F2831" t="str">
        <f t="shared" si="88"/>
        <v>73831/5</v>
      </c>
      <c r="H2831" s="38">
        <f t="shared" si="89"/>
        <v>35.53</v>
      </c>
    </row>
    <row r="2832" spans="1:8">
      <c r="A2832" s="36" t="s">
        <v>20821</v>
      </c>
      <c r="B2832" s="37" t="s">
        <v>20822</v>
      </c>
      <c r="C2832" s="36" t="s">
        <v>168</v>
      </c>
      <c r="D2832" s="36" t="s">
        <v>20823</v>
      </c>
      <c r="F2832" t="str">
        <f t="shared" si="88"/>
        <v>73831/6</v>
      </c>
      <c r="H2832" s="38">
        <f t="shared" si="89"/>
        <v>63.11</v>
      </c>
    </row>
    <row r="2833" ht="27" spans="1:8">
      <c r="A2833" s="36" t="s">
        <v>20824</v>
      </c>
      <c r="B2833" s="37" t="s">
        <v>20825</v>
      </c>
      <c r="C2833" s="36" t="s">
        <v>168</v>
      </c>
      <c r="D2833" s="36" t="s">
        <v>13559</v>
      </c>
      <c r="F2833" t="str">
        <f t="shared" si="88"/>
        <v>73831/7</v>
      </c>
      <c r="H2833" s="38">
        <f t="shared" si="89"/>
        <v>50.65</v>
      </c>
    </row>
    <row r="2834" ht="27" spans="1:8">
      <c r="A2834" s="36" t="s">
        <v>20826</v>
      </c>
      <c r="B2834" s="37" t="s">
        <v>20827</v>
      </c>
      <c r="C2834" s="36" t="s">
        <v>168</v>
      </c>
      <c r="D2834" s="36" t="s">
        <v>20828</v>
      </c>
      <c r="F2834" t="str">
        <f t="shared" si="88"/>
        <v>73831/8</v>
      </c>
      <c r="H2834" s="38">
        <f t="shared" si="89"/>
        <v>57.77</v>
      </c>
    </row>
    <row r="2835" ht="27" spans="1:8">
      <c r="A2835" s="36" t="s">
        <v>20829</v>
      </c>
      <c r="B2835" s="37" t="s">
        <v>20830</v>
      </c>
      <c r="C2835" s="36" t="s">
        <v>168</v>
      </c>
      <c r="D2835" s="36" t="s">
        <v>19511</v>
      </c>
      <c r="F2835" t="str">
        <f t="shared" si="88"/>
        <v>73831/9</v>
      </c>
      <c r="H2835" s="38">
        <f t="shared" si="89"/>
        <v>66.52</v>
      </c>
    </row>
    <row r="2836" ht="67.5" spans="1:8">
      <c r="A2836" s="36" t="s">
        <v>20831</v>
      </c>
      <c r="B2836" s="37" t="s">
        <v>20832</v>
      </c>
      <c r="C2836" s="36" t="s">
        <v>168</v>
      </c>
      <c r="D2836" s="36" t="s">
        <v>20833</v>
      </c>
      <c r="F2836" t="str">
        <f t="shared" si="88"/>
        <v>74231/1</v>
      </c>
      <c r="H2836" s="38">
        <f t="shared" si="89"/>
        <v>156.78</v>
      </c>
    </row>
    <row r="2837" ht="27" spans="1:8">
      <c r="A2837" s="36" t="s">
        <v>20834</v>
      </c>
      <c r="B2837" s="37" t="s">
        <v>20835</v>
      </c>
      <c r="C2837" s="36" t="s">
        <v>168</v>
      </c>
      <c r="D2837" s="36" t="s">
        <v>20836</v>
      </c>
      <c r="F2837" t="str">
        <f t="shared" si="88"/>
        <v>74246/1</v>
      </c>
      <c r="H2837" s="38">
        <f t="shared" si="89"/>
        <v>327.94</v>
      </c>
    </row>
    <row r="2838" ht="27" spans="1:8">
      <c r="A2838" s="36" t="s">
        <v>20837</v>
      </c>
      <c r="B2838" s="37" t="s">
        <v>20838</v>
      </c>
      <c r="C2838" s="36" t="s">
        <v>168</v>
      </c>
      <c r="D2838" s="36" t="s">
        <v>20839</v>
      </c>
      <c r="F2838" t="str">
        <f t="shared" si="88"/>
        <v>83399</v>
      </c>
      <c r="H2838" s="38">
        <f t="shared" si="89"/>
        <v>35.67</v>
      </c>
    </row>
    <row r="2839" ht="54" spans="1:8">
      <c r="A2839" s="36" t="s">
        <v>20840</v>
      </c>
      <c r="B2839" s="37" t="s">
        <v>20841</v>
      </c>
      <c r="C2839" s="36" t="s">
        <v>168</v>
      </c>
      <c r="D2839" s="36" t="s">
        <v>16913</v>
      </c>
      <c r="F2839" t="str">
        <f t="shared" si="88"/>
        <v>83400</v>
      </c>
      <c r="H2839" s="38">
        <f t="shared" si="89"/>
        <v>110.95</v>
      </c>
    </row>
    <row r="2840" ht="40.5" spans="1:8">
      <c r="A2840" s="36" t="s">
        <v>20842</v>
      </c>
      <c r="B2840" s="37" t="s">
        <v>20843</v>
      </c>
      <c r="C2840" s="36" t="s">
        <v>168</v>
      </c>
      <c r="D2840" s="36" t="s">
        <v>16913</v>
      </c>
      <c r="F2840" t="str">
        <f t="shared" si="88"/>
        <v>83401</v>
      </c>
      <c r="H2840" s="38">
        <f t="shared" si="89"/>
        <v>110.95</v>
      </c>
    </row>
    <row r="2841" ht="27" spans="1:8">
      <c r="A2841" s="36" t="s">
        <v>20844</v>
      </c>
      <c r="B2841" s="37" t="s">
        <v>20845</v>
      </c>
      <c r="C2841" s="36" t="s">
        <v>168</v>
      </c>
      <c r="D2841" s="36" t="s">
        <v>20846</v>
      </c>
      <c r="F2841" t="str">
        <f t="shared" si="88"/>
        <v>83402</v>
      </c>
      <c r="H2841" s="38">
        <f t="shared" si="89"/>
        <v>58.63</v>
      </c>
    </row>
    <row r="2842" ht="40.5" spans="1:8">
      <c r="A2842" s="36" t="s">
        <v>20847</v>
      </c>
      <c r="B2842" s="37" t="s">
        <v>20848</v>
      </c>
      <c r="C2842" s="36" t="s">
        <v>168</v>
      </c>
      <c r="D2842" s="36" t="s">
        <v>20849</v>
      </c>
      <c r="F2842" t="str">
        <f t="shared" si="88"/>
        <v>83475</v>
      </c>
      <c r="H2842" s="38">
        <f t="shared" si="89"/>
        <v>436.65</v>
      </c>
    </row>
    <row r="2843" ht="40.5" spans="1:8">
      <c r="A2843" s="36" t="s">
        <v>20850</v>
      </c>
      <c r="B2843" s="37" t="s">
        <v>20851</v>
      </c>
      <c r="C2843" s="36" t="s">
        <v>168</v>
      </c>
      <c r="D2843" s="36" t="s">
        <v>20852</v>
      </c>
      <c r="F2843" t="str">
        <f t="shared" si="88"/>
        <v>83478</v>
      </c>
      <c r="H2843" s="38">
        <f t="shared" si="89"/>
        <v>318.94</v>
      </c>
    </row>
    <row r="2844" ht="27" spans="1:8">
      <c r="A2844" s="36" t="s">
        <v>20853</v>
      </c>
      <c r="B2844" s="37" t="s">
        <v>20854</v>
      </c>
      <c r="C2844" s="36" t="s">
        <v>168</v>
      </c>
      <c r="D2844" s="36" t="s">
        <v>20855</v>
      </c>
      <c r="F2844" t="str">
        <f t="shared" si="88"/>
        <v>83479</v>
      </c>
      <c r="H2844" s="38">
        <f t="shared" si="89"/>
        <v>129.1</v>
      </c>
    </row>
    <row r="2845" ht="27" spans="1:8">
      <c r="A2845" s="36" t="s">
        <v>20856</v>
      </c>
      <c r="B2845" s="37" t="s">
        <v>20857</v>
      </c>
      <c r="C2845" s="36" t="s">
        <v>168</v>
      </c>
      <c r="D2845" s="36" t="s">
        <v>20858</v>
      </c>
      <c r="F2845" t="str">
        <f t="shared" si="88"/>
        <v>83480</v>
      </c>
      <c r="H2845" s="38">
        <f t="shared" si="89"/>
        <v>101.68</v>
      </c>
    </row>
    <row r="2846" ht="27" spans="1:8">
      <c r="A2846" s="36" t="s">
        <v>20859</v>
      </c>
      <c r="B2846" s="37" t="s">
        <v>20860</v>
      </c>
      <c r="C2846" s="36" t="s">
        <v>168</v>
      </c>
      <c r="D2846" s="36" t="s">
        <v>20861</v>
      </c>
      <c r="F2846" t="str">
        <f t="shared" si="88"/>
        <v>83481</v>
      </c>
      <c r="H2846" s="38">
        <f t="shared" si="89"/>
        <v>114.41</v>
      </c>
    </row>
    <row r="2847" ht="27" spans="1:8">
      <c r="A2847" s="36" t="s">
        <v>20862</v>
      </c>
      <c r="B2847" s="37" t="s">
        <v>20863</v>
      </c>
      <c r="C2847" s="36" t="s">
        <v>168</v>
      </c>
      <c r="D2847" s="36" t="s">
        <v>20864</v>
      </c>
      <c r="F2847" t="str">
        <f t="shared" si="88"/>
        <v>97600</v>
      </c>
      <c r="H2847" s="38">
        <f t="shared" si="89"/>
        <v>236.93</v>
      </c>
    </row>
    <row r="2848" ht="27" spans="1:8">
      <c r="A2848" s="36" t="s">
        <v>20865</v>
      </c>
      <c r="B2848" s="37" t="s">
        <v>20866</v>
      </c>
      <c r="C2848" s="36" t="s">
        <v>168</v>
      </c>
      <c r="D2848" s="36" t="s">
        <v>20867</v>
      </c>
      <c r="F2848" t="str">
        <f t="shared" si="88"/>
        <v>97601</v>
      </c>
      <c r="H2848" s="38">
        <f t="shared" si="89"/>
        <v>253.42</v>
      </c>
    </row>
    <row r="2849" ht="27" spans="1:8">
      <c r="A2849" s="36" t="s">
        <v>20868</v>
      </c>
      <c r="B2849" s="37" t="s">
        <v>20869</v>
      </c>
      <c r="C2849" s="36" t="s">
        <v>168</v>
      </c>
      <c r="D2849" s="36" t="s">
        <v>20870</v>
      </c>
      <c r="F2849" t="str">
        <f t="shared" si="88"/>
        <v>97605</v>
      </c>
      <c r="H2849" s="38">
        <f t="shared" si="89"/>
        <v>82.48</v>
      </c>
    </row>
    <row r="2850" ht="27" spans="1:8">
      <c r="A2850" s="36" t="s">
        <v>20871</v>
      </c>
      <c r="B2850" s="37" t="s">
        <v>20872</v>
      </c>
      <c r="C2850" s="36" t="s">
        <v>168</v>
      </c>
      <c r="D2850" s="36" t="s">
        <v>8008</v>
      </c>
      <c r="F2850" t="str">
        <f t="shared" si="88"/>
        <v>97606</v>
      </c>
      <c r="H2850" s="38">
        <f t="shared" si="89"/>
        <v>67.22</v>
      </c>
    </row>
    <row r="2851" ht="27" spans="1:8">
      <c r="A2851" s="36" t="s">
        <v>20873</v>
      </c>
      <c r="B2851" s="37" t="s">
        <v>20874</v>
      </c>
      <c r="C2851" s="36" t="s">
        <v>168</v>
      </c>
      <c r="D2851" s="36" t="s">
        <v>20875</v>
      </c>
      <c r="F2851" t="str">
        <f t="shared" si="88"/>
        <v>97607</v>
      </c>
      <c r="H2851" s="38">
        <f t="shared" si="89"/>
        <v>122.57</v>
      </c>
    </row>
    <row r="2852" ht="40.5" spans="1:8">
      <c r="A2852" s="36" t="s">
        <v>20876</v>
      </c>
      <c r="B2852" s="37" t="s">
        <v>20877</v>
      </c>
      <c r="C2852" s="36" t="s">
        <v>168</v>
      </c>
      <c r="D2852" s="36" t="s">
        <v>20878</v>
      </c>
      <c r="F2852" t="str">
        <f t="shared" si="88"/>
        <v>97608</v>
      </c>
      <c r="H2852" s="38">
        <f t="shared" si="89"/>
        <v>92.06</v>
      </c>
    </row>
    <row r="2853" ht="40.5" spans="1:8">
      <c r="A2853" s="36" t="s">
        <v>20879</v>
      </c>
      <c r="B2853" s="37" t="s">
        <v>20880</v>
      </c>
      <c r="C2853" s="36" t="s">
        <v>168</v>
      </c>
      <c r="D2853" s="36" t="s">
        <v>20881</v>
      </c>
      <c r="F2853" t="str">
        <f t="shared" si="88"/>
        <v>73857/1</v>
      </c>
      <c r="H2853" s="38">
        <f t="shared" si="89"/>
        <v>8032.31</v>
      </c>
    </row>
    <row r="2854" ht="40.5" spans="1:8">
      <c r="A2854" s="36" t="s">
        <v>20882</v>
      </c>
      <c r="B2854" s="37" t="s">
        <v>20883</v>
      </c>
      <c r="C2854" s="36" t="s">
        <v>168</v>
      </c>
      <c r="D2854" s="36" t="s">
        <v>20884</v>
      </c>
      <c r="F2854" t="str">
        <f t="shared" si="88"/>
        <v>73857/2</v>
      </c>
      <c r="H2854" s="38">
        <f t="shared" si="89"/>
        <v>9926.15</v>
      </c>
    </row>
    <row r="2855" ht="40.5" spans="1:8">
      <c r="A2855" s="36" t="s">
        <v>20885</v>
      </c>
      <c r="B2855" s="37" t="s">
        <v>20886</v>
      </c>
      <c r="C2855" s="36" t="s">
        <v>168</v>
      </c>
      <c r="D2855" s="36" t="s">
        <v>20887</v>
      </c>
      <c r="F2855" t="str">
        <f t="shared" si="88"/>
        <v>73857/3</v>
      </c>
      <c r="H2855" s="38">
        <f t="shared" si="89"/>
        <v>12512.78</v>
      </c>
    </row>
    <row r="2856" ht="40.5" spans="1:8">
      <c r="A2856" s="36" t="s">
        <v>20888</v>
      </c>
      <c r="B2856" s="37" t="s">
        <v>20889</v>
      </c>
      <c r="C2856" s="36" t="s">
        <v>168</v>
      </c>
      <c r="D2856" s="36" t="s">
        <v>20890</v>
      </c>
      <c r="F2856" t="str">
        <f t="shared" si="88"/>
        <v>73857/4</v>
      </c>
      <c r="H2856" s="38">
        <f t="shared" si="89"/>
        <v>17523.6</v>
      </c>
    </row>
    <row r="2857" ht="40.5" spans="1:8">
      <c r="A2857" s="36" t="s">
        <v>20891</v>
      </c>
      <c r="B2857" s="37" t="s">
        <v>20892</v>
      </c>
      <c r="C2857" s="36" t="s">
        <v>168</v>
      </c>
      <c r="D2857" s="36" t="s">
        <v>20893</v>
      </c>
      <c r="F2857" t="str">
        <f t="shared" si="88"/>
        <v>73857/5</v>
      </c>
      <c r="H2857" s="38">
        <f t="shared" si="89"/>
        <v>20440.67</v>
      </c>
    </row>
    <row r="2858" ht="40.5" spans="1:8">
      <c r="A2858" s="36" t="s">
        <v>20894</v>
      </c>
      <c r="B2858" s="37" t="s">
        <v>20895</v>
      </c>
      <c r="C2858" s="36" t="s">
        <v>168</v>
      </c>
      <c r="D2858" s="36" t="s">
        <v>20896</v>
      </c>
      <c r="F2858" t="str">
        <f t="shared" si="88"/>
        <v>73857/6</v>
      </c>
      <c r="H2858" s="38">
        <f t="shared" si="89"/>
        <v>33270.17</v>
      </c>
    </row>
    <row r="2859" ht="40.5" spans="1:8">
      <c r="A2859" s="36" t="s">
        <v>20897</v>
      </c>
      <c r="B2859" s="37" t="s">
        <v>20898</v>
      </c>
      <c r="C2859" s="36" t="s">
        <v>168</v>
      </c>
      <c r="D2859" s="36" t="s">
        <v>20899</v>
      </c>
      <c r="F2859" t="str">
        <f t="shared" si="88"/>
        <v>73857/7</v>
      </c>
      <c r="H2859" s="38">
        <f t="shared" si="89"/>
        <v>5544.55</v>
      </c>
    </row>
    <row r="2860" ht="40.5" spans="1:8">
      <c r="A2860" s="36" t="s">
        <v>20900</v>
      </c>
      <c r="B2860" s="37" t="s">
        <v>20901</v>
      </c>
      <c r="C2860" s="36" t="s">
        <v>168</v>
      </c>
      <c r="D2860" s="36" t="s">
        <v>20902</v>
      </c>
      <c r="F2860" t="str">
        <f t="shared" si="88"/>
        <v>73857/8</v>
      </c>
      <c r="H2860" s="38">
        <f t="shared" si="89"/>
        <v>6209.25</v>
      </c>
    </row>
    <row r="2861" ht="40.5" spans="1:8">
      <c r="A2861" s="36" t="s">
        <v>20903</v>
      </c>
      <c r="B2861" s="37" t="s">
        <v>20904</v>
      </c>
      <c r="C2861" s="36" t="s">
        <v>168</v>
      </c>
      <c r="D2861" s="36" t="s">
        <v>20905</v>
      </c>
      <c r="F2861" t="str">
        <f t="shared" si="88"/>
        <v>73857/9</v>
      </c>
      <c r="H2861" s="38">
        <f t="shared" si="89"/>
        <v>45586.12</v>
      </c>
    </row>
    <row r="2862" ht="40.5" spans="1:8">
      <c r="A2862" s="36" t="s">
        <v>20906</v>
      </c>
      <c r="B2862" s="37" t="s">
        <v>20907</v>
      </c>
      <c r="C2862" s="36" t="s">
        <v>168</v>
      </c>
      <c r="D2862" s="36" t="s">
        <v>20908</v>
      </c>
      <c r="F2862" t="str">
        <f t="shared" si="88"/>
        <v>73857/10</v>
      </c>
      <c r="H2862" s="38">
        <f t="shared" si="89"/>
        <v>63762.77</v>
      </c>
    </row>
    <row r="2863" ht="54" spans="1:8">
      <c r="A2863" s="36" t="s">
        <v>20909</v>
      </c>
      <c r="B2863" s="37" t="s">
        <v>20910</v>
      </c>
      <c r="C2863" s="36" t="s">
        <v>168</v>
      </c>
      <c r="D2863" s="36" t="s">
        <v>20911</v>
      </c>
      <c r="F2863" t="str">
        <f t="shared" si="88"/>
        <v>93128</v>
      </c>
      <c r="H2863" s="38">
        <f t="shared" si="89"/>
        <v>126.68</v>
      </c>
    </row>
    <row r="2864" ht="54" spans="1:8">
      <c r="A2864" s="36" t="s">
        <v>20912</v>
      </c>
      <c r="B2864" s="37" t="s">
        <v>20913</v>
      </c>
      <c r="C2864" s="36" t="s">
        <v>168</v>
      </c>
      <c r="D2864" s="36" t="s">
        <v>20914</v>
      </c>
      <c r="F2864" t="str">
        <f t="shared" si="88"/>
        <v>93137</v>
      </c>
      <c r="H2864" s="38">
        <f t="shared" si="89"/>
        <v>149.34</v>
      </c>
    </row>
    <row r="2865" ht="54" spans="1:8">
      <c r="A2865" s="36" t="s">
        <v>20915</v>
      </c>
      <c r="B2865" s="37" t="s">
        <v>20916</v>
      </c>
      <c r="C2865" s="36" t="s">
        <v>168</v>
      </c>
      <c r="D2865" s="36" t="s">
        <v>20917</v>
      </c>
      <c r="F2865" t="str">
        <f t="shared" si="88"/>
        <v>93138</v>
      </c>
      <c r="H2865" s="38">
        <f t="shared" si="89"/>
        <v>140.69</v>
      </c>
    </row>
    <row r="2866" ht="54" spans="1:8">
      <c r="A2866" s="36" t="s">
        <v>20918</v>
      </c>
      <c r="B2866" s="37" t="s">
        <v>20919</v>
      </c>
      <c r="C2866" s="36" t="s">
        <v>168</v>
      </c>
      <c r="D2866" s="36" t="s">
        <v>20920</v>
      </c>
      <c r="F2866" t="str">
        <f t="shared" si="88"/>
        <v>93139</v>
      </c>
      <c r="H2866" s="38">
        <f t="shared" si="89"/>
        <v>177.32</v>
      </c>
    </row>
    <row r="2867" ht="67.5" spans="1:8">
      <c r="A2867" s="36" t="s">
        <v>20921</v>
      </c>
      <c r="B2867" s="37" t="s">
        <v>20922</v>
      </c>
      <c r="C2867" s="36" t="s">
        <v>168</v>
      </c>
      <c r="D2867" s="36" t="s">
        <v>20923</v>
      </c>
      <c r="F2867" t="str">
        <f t="shared" si="88"/>
        <v>93140</v>
      </c>
      <c r="H2867" s="38">
        <f t="shared" si="89"/>
        <v>167.37</v>
      </c>
    </row>
    <row r="2868" ht="40.5" spans="1:8">
      <c r="A2868" s="36" t="s">
        <v>20924</v>
      </c>
      <c r="B2868" s="37" t="s">
        <v>20925</v>
      </c>
      <c r="C2868" s="36" t="s">
        <v>168</v>
      </c>
      <c r="D2868" s="36" t="s">
        <v>5611</v>
      </c>
      <c r="F2868" t="str">
        <f t="shared" si="88"/>
        <v>93141</v>
      </c>
      <c r="H2868" s="38">
        <f t="shared" si="89"/>
        <v>150.2</v>
      </c>
    </row>
    <row r="2869" ht="40.5" spans="1:8">
      <c r="A2869" s="36" t="s">
        <v>20926</v>
      </c>
      <c r="B2869" s="37" t="s">
        <v>20927</v>
      </c>
      <c r="C2869" s="36" t="s">
        <v>168</v>
      </c>
      <c r="D2869" s="36" t="s">
        <v>20928</v>
      </c>
      <c r="F2869" t="str">
        <f t="shared" si="88"/>
        <v>93142</v>
      </c>
      <c r="H2869" s="38">
        <f t="shared" si="89"/>
        <v>169.38</v>
      </c>
    </row>
    <row r="2870" ht="40.5" spans="1:8">
      <c r="A2870" s="36" t="s">
        <v>20929</v>
      </c>
      <c r="B2870" s="37" t="s">
        <v>20930</v>
      </c>
      <c r="C2870" s="36" t="s">
        <v>168</v>
      </c>
      <c r="D2870" s="36" t="s">
        <v>20931</v>
      </c>
      <c r="F2870" t="str">
        <f t="shared" si="88"/>
        <v>93143</v>
      </c>
      <c r="H2870" s="38">
        <f t="shared" si="89"/>
        <v>152.48</v>
      </c>
    </row>
    <row r="2871" ht="54" spans="1:8">
      <c r="A2871" s="36" t="s">
        <v>20932</v>
      </c>
      <c r="B2871" s="37" t="s">
        <v>20933</v>
      </c>
      <c r="C2871" s="36" t="s">
        <v>168</v>
      </c>
      <c r="D2871" s="36" t="s">
        <v>20934</v>
      </c>
      <c r="F2871" t="str">
        <f t="shared" si="88"/>
        <v>93144</v>
      </c>
      <c r="H2871" s="38">
        <f t="shared" si="89"/>
        <v>183.13</v>
      </c>
    </row>
    <row r="2872" ht="67.5" spans="1:8">
      <c r="A2872" s="36" t="s">
        <v>20935</v>
      </c>
      <c r="B2872" s="37" t="s">
        <v>20936</v>
      </c>
      <c r="C2872" s="36" t="s">
        <v>168</v>
      </c>
      <c r="D2872" s="36" t="s">
        <v>20937</v>
      </c>
      <c r="F2872" t="str">
        <f t="shared" si="88"/>
        <v>93145</v>
      </c>
      <c r="H2872" s="38">
        <f t="shared" si="89"/>
        <v>180.95</v>
      </c>
    </row>
    <row r="2873" ht="67.5" spans="1:8">
      <c r="A2873" s="36" t="s">
        <v>20938</v>
      </c>
      <c r="B2873" s="37" t="s">
        <v>20939</v>
      </c>
      <c r="C2873" s="36" t="s">
        <v>168</v>
      </c>
      <c r="D2873" s="36" t="s">
        <v>20940</v>
      </c>
      <c r="F2873" t="str">
        <f t="shared" si="88"/>
        <v>93146</v>
      </c>
      <c r="H2873" s="38">
        <f t="shared" si="89"/>
        <v>194.94</v>
      </c>
    </row>
    <row r="2874" ht="67.5" spans="1:8">
      <c r="A2874" s="36" t="s">
        <v>20941</v>
      </c>
      <c r="B2874" s="37" t="s">
        <v>20942</v>
      </c>
      <c r="C2874" s="36" t="s">
        <v>168</v>
      </c>
      <c r="D2874" s="36" t="s">
        <v>20943</v>
      </c>
      <c r="F2874" t="str">
        <f t="shared" si="88"/>
        <v>93147</v>
      </c>
      <c r="H2874" s="38">
        <f t="shared" si="89"/>
        <v>221.68</v>
      </c>
    </row>
    <row r="2875" spans="1:8">
      <c r="A2875" s="36" t="s">
        <v>20944</v>
      </c>
      <c r="B2875" s="37" t="s">
        <v>20945</v>
      </c>
      <c r="C2875" s="36" t="s">
        <v>168</v>
      </c>
      <c r="D2875" s="36" t="s">
        <v>20946</v>
      </c>
      <c r="F2875" t="str">
        <f t="shared" si="88"/>
        <v>8260</v>
      </c>
      <c r="H2875" s="38">
        <f t="shared" si="89"/>
        <v>3115.44</v>
      </c>
    </row>
    <row r="2876" ht="27" spans="1:8">
      <c r="A2876" s="36" t="s">
        <v>20947</v>
      </c>
      <c r="B2876" s="37" t="s">
        <v>20948</v>
      </c>
      <c r="C2876" s="36" t="s">
        <v>168</v>
      </c>
      <c r="D2876" s="36" t="s">
        <v>20949</v>
      </c>
      <c r="F2876" t="str">
        <f t="shared" si="88"/>
        <v>72315</v>
      </c>
      <c r="H2876" s="38">
        <f t="shared" si="89"/>
        <v>29.83</v>
      </c>
    </row>
    <row r="2877" ht="27" spans="1:8">
      <c r="A2877" s="36" t="s">
        <v>20950</v>
      </c>
      <c r="B2877" s="37" t="s">
        <v>20951</v>
      </c>
      <c r="C2877" s="36" t="s">
        <v>136</v>
      </c>
      <c r="D2877" s="36" t="s">
        <v>12033</v>
      </c>
      <c r="F2877" t="str">
        <f t="shared" si="88"/>
        <v>96971</v>
      </c>
      <c r="H2877" s="38">
        <f t="shared" si="89"/>
        <v>23.72</v>
      </c>
    </row>
    <row r="2878" ht="27" spans="1:8">
      <c r="A2878" s="36" t="s">
        <v>20952</v>
      </c>
      <c r="B2878" s="37" t="s">
        <v>20953</v>
      </c>
      <c r="C2878" s="36" t="s">
        <v>136</v>
      </c>
      <c r="D2878" s="36" t="s">
        <v>7373</v>
      </c>
      <c r="F2878" t="str">
        <f t="shared" si="88"/>
        <v>96972</v>
      </c>
      <c r="H2878" s="38">
        <f t="shared" si="89"/>
        <v>32.71</v>
      </c>
    </row>
    <row r="2879" ht="27" spans="1:8">
      <c r="A2879" s="36" t="s">
        <v>20954</v>
      </c>
      <c r="B2879" s="37" t="s">
        <v>20955</v>
      </c>
      <c r="C2879" s="36" t="s">
        <v>136</v>
      </c>
      <c r="D2879" s="36" t="s">
        <v>15220</v>
      </c>
      <c r="F2879" t="str">
        <f t="shared" si="88"/>
        <v>96973</v>
      </c>
      <c r="H2879" s="38">
        <f t="shared" si="89"/>
        <v>41.13</v>
      </c>
    </row>
    <row r="2880" ht="27" spans="1:8">
      <c r="A2880" s="36" t="s">
        <v>20956</v>
      </c>
      <c r="B2880" s="37" t="s">
        <v>20957</v>
      </c>
      <c r="C2880" s="36" t="s">
        <v>136</v>
      </c>
      <c r="D2880" s="36" t="s">
        <v>20958</v>
      </c>
      <c r="F2880" t="str">
        <f t="shared" si="88"/>
        <v>96974</v>
      </c>
      <c r="H2880" s="38">
        <f t="shared" si="89"/>
        <v>52.01</v>
      </c>
    </row>
    <row r="2881" ht="27" spans="1:8">
      <c r="A2881" s="36" t="s">
        <v>20959</v>
      </c>
      <c r="B2881" s="37" t="s">
        <v>20960</v>
      </c>
      <c r="C2881" s="36" t="s">
        <v>136</v>
      </c>
      <c r="D2881" s="36" t="s">
        <v>20961</v>
      </c>
      <c r="F2881" t="str">
        <f t="shared" si="88"/>
        <v>96975</v>
      </c>
      <c r="H2881" s="38">
        <f t="shared" si="89"/>
        <v>66.16</v>
      </c>
    </row>
    <row r="2882" ht="27" spans="1:8">
      <c r="A2882" s="36" t="s">
        <v>20962</v>
      </c>
      <c r="B2882" s="37" t="s">
        <v>20963</v>
      </c>
      <c r="C2882" s="36" t="s">
        <v>136</v>
      </c>
      <c r="D2882" s="36" t="s">
        <v>20964</v>
      </c>
      <c r="F2882" t="str">
        <f t="shared" si="88"/>
        <v>96976</v>
      </c>
      <c r="H2882" s="38">
        <f t="shared" si="89"/>
        <v>84.58</v>
      </c>
    </row>
    <row r="2883" ht="27" spans="1:8">
      <c r="A2883" s="36" t="s">
        <v>20965</v>
      </c>
      <c r="B2883" s="37" t="s">
        <v>20966</v>
      </c>
      <c r="C2883" s="36" t="s">
        <v>136</v>
      </c>
      <c r="D2883" s="36" t="s">
        <v>20967</v>
      </c>
      <c r="F2883" t="str">
        <f t="shared" si="88"/>
        <v>96977</v>
      </c>
      <c r="H2883" s="38">
        <f t="shared" si="89"/>
        <v>30.01</v>
      </c>
    </row>
    <row r="2884" ht="27" spans="1:8">
      <c r="A2884" s="36" t="s">
        <v>20968</v>
      </c>
      <c r="B2884" s="37" t="s">
        <v>20969</v>
      </c>
      <c r="C2884" s="36" t="s">
        <v>136</v>
      </c>
      <c r="D2884" s="36" t="s">
        <v>16234</v>
      </c>
      <c r="F2884" t="str">
        <f t="shared" si="88"/>
        <v>96978</v>
      </c>
      <c r="H2884" s="38">
        <f t="shared" si="89"/>
        <v>41.98</v>
      </c>
    </row>
    <row r="2885" ht="27" spans="1:8">
      <c r="A2885" s="36" t="s">
        <v>20970</v>
      </c>
      <c r="B2885" s="37" t="s">
        <v>20971</v>
      </c>
      <c r="C2885" s="36" t="s">
        <v>136</v>
      </c>
      <c r="D2885" s="36" t="s">
        <v>20972</v>
      </c>
      <c r="F2885" t="str">
        <f t="shared" ref="F2885:F2948" si="90">TRIM(A2885)</f>
        <v>96979</v>
      </c>
      <c r="H2885" s="38">
        <f t="shared" ref="H2885:H2948" si="91">ROUND(D2885*(1+$H$1),2)</f>
        <v>58.69</v>
      </c>
    </row>
    <row r="2886" ht="27" spans="1:8">
      <c r="A2886" s="36" t="s">
        <v>20973</v>
      </c>
      <c r="B2886" s="37" t="s">
        <v>20974</v>
      </c>
      <c r="C2886" s="36" t="s">
        <v>168</v>
      </c>
      <c r="D2886" s="36" t="s">
        <v>20975</v>
      </c>
      <c r="F2886" t="str">
        <f t="shared" si="90"/>
        <v>96984</v>
      </c>
      <c r="H2886" s="38">
        <f t="shared" si="91"/>
        <v>49.74</v>
      </c>
    </row>
    <row r="2887" ht="27" spans="1:8">
      <c r="A2887" s="36" t="s">
        <v>20976</v>
      </c>
      <c r="B2887" s="37" t="s">
        <v>20977</v>
      </c>
      <c r="C2887" s="36" t="s">
        <v>168</v>
      </c>
      <c r="D2887" s="36" t="s">
        <v>7632</v>
      </c>
      <c r="F2887" t="str">
        <f t="shared" si="90"/>
        <v>96985</v>
      </c>
      <c r="H2887" s="38">
        <f t="shared" si="91"/>
        <v>48.82</v>
      </c>
    </row>
    <row r="2888" ht="27" spans="1:8">
      <c r="A2888" s="36" t="s">
        <v>20978</v>
      </c>
      <c r="B2888" s="37" t="s">
        <v>20979</v>
      </c>
      <c r="C2888" s="36" t="s">
        <v>168</v>
      </c>
      <c r="D2888" s="36" t="s">
        <v>20980</v>
      </c>
      <c r="F2888" t="str">
        <f t="shared" si="90"/>
        <v>96986</v>
      </c>
      <c r="H2888" s="38">
        <f t="shared" si="91"/>
        <v>73.18</v>
      </c>
    </row>
    <row r="2889" ht="27" spans="1:8">
      <c r="A2889" s="36" t="s">
        <v>20981</v>
      </c>
      <c r="B2889" s="37" t="s">
        <v>20982</v>
      </c>
      <c r="C2889" s="36" t="s">
        <v>168</v>
      </c>
      <c r="D2889" s="36" t="s">
        <v>20983</v>
      </c>
      <c r="F2889" t="str">
        <f t="shared" si="90"/>
        <v>96987</v>
      </c>
      <c r="H2889" s="38">
        <f t="shared" si="91"/>
        <v>98.47</v>
      </c>
    </row>
    <row r="2890" ht="27" spans="1:8">
      <c r="A2890" s="36" t="s">
        <v>20984</v>
      </c>
      <c r="B2890" s="37" t="s">
        <v>20985</v>
      </c>
      <c r="C2890" s="36" t="s">
        <v>168</v>
      </c>
      <c r="D2890" s="36" t="s">
        <v>20986</v>
      </c>
      <c r="F2890" t="str">
        <f t="shared" si="90"/>
        <v>96988</v>
      </c>
      <c r="H2890" s="38">
        <f t="shared" si="91"/>
        <v>117.08</v>
      </c>
    </row>
    <row r="2891" ht="27" spans="1:8">
      <c r="A2891" s="36" t="s">
        <v>20987</v>
      </c>
      <c r="B2891" s="37" t="s">
        <v>20988</v>
      </c>
      <c r="C2891" s="36" t="s">
        <v>168</v>
      </c>
      <c r="D2891" s="36" t="s">
        <v>20989</v>
      </c>
      <c r="F2891" t="str">
        <f t="shared" si="90"/>
        <v>96989</v>
      </c>
      <c r="H2891" s="38">
        <f t="shared" si="91"/>
        <v>77.46</v>
      </c>
    </row>
    <row r="2892" ht="27" spans="1:8">
      <c r="A2892" s="36" t="s">
        <v>20990</v>
      </c>
      <c r="B2892" s="37" t="s">
        <v>20991</v>
      </c>
      <c r="C2892" s="36" t="s">
        <v>168</v>
      </c>
      <c r="D2892" s="36" t="s">
        <v>20992</v>
      </c>
      <c r="F2892" t="str">
        <f t="shared" si="90"/>
        <v>98463</v>
      </c>
      <c r="H2892" s="38">
        <f t="shared" si="91"/>
        <v>20.62</v>
      </c>
    </row>
    <row r="2893" ht="27" spans="1:8">
      <c r="A2893" s="36" t="s">
        <v>20993</v>
      </c>
      <c r="B2893" s="37" t="s">
        <v>20994</v>
      </c>
      <c r="C2893" s="36" t="s">
        <v>168</v>
      </c>
      <c r="D2893" s="36" t="s">
        <v>20995</v>
      </c>
      <c r="F2893" t="str">
        <f t="shared" si="90"/>
        <v>9535</v>
      </c>
      <c r="H2893" s="38">
        <f t="shared" si="91"/>
        <v>78.38</v>
      </c>
    </row>
    <row r="2894" ht="40.5" spans="1:8">
      <c r="A2894" s="36" t="s">
        <v>20996</v>
      </c>
      <c r="B2894" s="37" t="s">
        <v>20997</v>
      </c>
      <c r="C2894" s="36" t="s">
        <v>168</v>
      </c>
      <c r="D2894" s="36" t="s">
        <v>20998</v>
      </c>
      <c r="F2894" t="str">
        <f t="shared" si="90"/>
        <v>72322</v>
      </c>
      <c r="H2894" s="38">
        <f t="shared" si="91"/>
        <v>495.62</v>
      </c>
    </row>
    <row r="2895" ht="27" spans="1:8">
      <c r="A2895" s="36" t="s">
        <v>20999</v>
      </c>
      <c r="B2895" s="37" t="s">
        <v>21000</v>
      </c>
      <c r="C2895" s="36" t="s">
        <v>168</v>
      </c>
      <c r="D2895" s="36" t="s">
        <v>21001</v>
      </c>
      <c r="F2895" t="str">
        <f t="shared" si="90"/>
        <v>72326</v>
      </c>
      <c r="H2895" s="38">
        <f t="shared" si="91"/>
        <v>692.25</v>
      </c>
    </row>
    <row r="2896" ht="27" spans="1:8">
      <c r="A2896" s="36" t="s">
        <v>21002</v>
      </c>
      <c r="B2896" s="37" t="s">
        <v>21003</v>
      </c>
      <c r="C2896" s="36" t="s">
        <v>168</v>
      </c>
      <c r="D2896" s="36" t="s">
        <v>16728</v>
      </c>
      <c r="F2896" t="str">
        <f t="shared" si="90"/>
        <v>72327</v>
      </c>
      <c r="H2896" s="38">
        <f t="shared" si="91"/>
        <v>7.35</v>
      </c>
    </row>
    <row r="2897" ht="27" spans="1:8">
      <c r="A2897" s="36" t="s">
        <v>21004</v>
      </c>
      <c r="B2897" s="37" t="s">
        <v>21005</v>
      </c>
      <c r="C2897" s="36" t="s">
        <v>168</v>
      </c>
      <c r="D2897" s="36" t="s">
        <v>6767</v>
      </c>
      <c r="F2897" t="str">
        <f t="shared" si="90"/>
        <v>72328</v>
      </c>
      <c r="H2897" s="38">
        <f t="shared" si="91"/>
        <v>8.64</v>
      </c>
    </row>
    <row r="2898" ht="27" spans="1:8">
      <c r="A2898" s="36" t="s">
        <v>21006</v>
      </c>
      <c r="B2898" s="37" t="s">
        <v>21007</v>
      </c>
      <c r="C2898" s="36" t="s">
        <v>168</v>
      </c>
      <c r="D2898" s="36" t="s">
        <v>5468</v>
      </c>
      <c r="F2898" t="str">
        <f t="shared" si="90"/>
        <v>72330</v>
      </c>
      <c r="H2898" s="38">
        <f t="shared" si="91"/>
        <v>36.54</v>
      </c>
    </row>
    <row r="2899" ht="40.5" spans="1:8">
      <c r="A2899" s="36" t="s">
        <v>21008</v>
      </c>
      <c r="B2899" s="37" t="s">
        <v>21009</v>
      </c>
      <c r="C2899" s="36" t="s">
        <v>168</v>
      </c>
      <c r="D2899" s="36" t="s">
        <v>21010</v>
      </c>
      <c r="F2899" t="str">
        <f t="shared" si="90"/>
        <v>73780/1</v>
      </c>
      <c r="H2899" s="38">
        <f t="shared" si="91"/>
        <v>380.55</v>
      </c>
    </row>
    <row r="2900" ht="27" spans="1:8">
      <c r="A2900" s="36" t="s">
        <v>21011</v>
      </c>
      <c r="B2900" s="37" t="s">
        <v>21012</v>
      </c>
      <c r="C2900" s="36" t="s">
        <v>168</v>
      </c>
      <c r="D2900" s="36" t="s">
        <v>21013</v>
      </c>
      <c r="F2900" t="str">
        <f t="shared" si="90"/>
        <v>73780/2</v>
      </c>
      <c r="H2900" s="38">
        <f t="shared" si="91"/>
        <v>257.06</v>
      </c>
    </row>
    <row r="2901" ht="27" spans="1:8">
      <c r="A2901" s="36" t="s">
        <v>21014</v>
      </c>
      <c r="B2901" s="37" t="s">
        <v>21015</v>
      </c>
      <c r="C2901" s="36" t="s">
        <v>168</v>
      </c>
      <c r="D2901" s="36" t="s">
        <v>21016</v>
      </c>
      <c r="F2901" t="str">
        <f t="shared" si="90"/>
        <v>73780/3</v>
      </c>
      <c r="H2901" s="38">
        <f t="shared" si="91"/>
        <v>394.34</v>
      </c>
    </row>
    <row r="2902" ht="27" spans="1:8">
      <c r="A2902" s="36" t="s">
        <v>21017</v>
      </c>
      <c r="B2902" s="37" t="s">
        <v>21018</v>
      </c>
      <c r="C2902" s="36" t="s">
        <v>168</v>
      </c>
      <c r="D2902" s="36" t="s">
        <v>21019</v>
      </c>
      <c r="F2902" t="str">
        <f t="shared" si="90"/>
        <v>73780/4</v>
      </c>
      <c r="H2902" s="38">
        <f t="shared" si="91"/>
        <v>727.06</v>
      </c>
    </row>
    <row r="2903" ht="27" spans="1:8">
      <c r="A2903" s="36" t="s">
        <v>21020</v>
      </c>
      <c r="B2903" s="37" t="s">
        <v>21021</v>
      </c>
      <c r="C2903" s="36" t="s">
        <v>168</v>
      </c>
      <c r="D2903" s="36" t="s">
        <v>5468</v>
      </c>
      <c r="F2903" t="str">
        <f t="shared" si="90"/>
        <v>83482</v>
      </c>
      <c r="H2903" s="38">
        <f t="shared" si="91"/>
        <v>36.54</v>
      </c>
    </row>
    <row r="2904" spans="1:8">
      <c r="A2904" s="36" t="s">
        <v>21022</v>
      </c>
      <c r="B2904" s="37" t="s">
        <v>21023</v>
      </c>
      <c r="C2904" s="36" t="s">
        <v>168</v>
      </c>
      <c r="D2904" s="36" t="s">
        <v>21024</v>
      </c>
      <c r="F2904" t="str">
        <f t="shared" si="90"/>
        <v>83487</v>
      </c>
      <c r="H2904" s="38">
        <f t="shared" si="91"/>
        <v>122.74</v>
      </c>
    </row>
    <row r="2905" ht="27" spans="1:8">
      <c r="A2905" s="36" t="s">
        <v>21025</v>
      </c>
      <c r="B2905" s="37" t="s">
        <v>21026</v>
      </c>
      <c r="C2905" s="36" t="s">
        <v>168</v>
      </c>
      <c r="D2905" s="36" t="s">
        <v>21027</v>
      </c>
      <c r="F2905" t="str">
        <f t="shared" si="90"/>
        <v>83490</v>
      </c>
      <c r="H2905" s="38">
        <f t="shared" si="91"/>
        <v>253.5</v>
      </c>
    </row>
    <row r="2906" ht="27" spans="1:8">
      <c r="A2906" s="36" t="s">
        <v>21028</v>
      </c>
      <c r="B2906" s="37" t="s">
        <v>21029</v>
      </c>
      <c r="C2906" s="36" t="s">
        <v>168</v>
      </c>
      <c r="D2906" s="36" t="s">
        <v>21030</v>
      </c>
      <c r="F2906" t="str">
        <f t="shared" si="90"/>
        <v>83491</v>
      </c>
      <c r="H2906" s="38">
        <f t="shared" si="91"/>
        <v>359.27</v>
      </c>
    </row>
    <row r="2907" ht="27" spans="1:8">
      <c r="A2907" s="36" t="s">
        <v>21031</v>
      </c>
      <c r="B2907" s="37" t="s">
        <v>21032</v>
      </c>
      <c r="C2907" s="36" t="s">
        <v>168</v>
      </c>
      <c r="D2907" s="36" t="s">
        <v>21033</v>
      </c>
      <c r="F2907" t="str">
        <f t="shared" si="90"/>
        <v>83492</v>
      </c>
      <c r="H2907" s="38">
        <f t="shared" si="91"/>
        <v>541</v>
      </c>
    </row>
    <row r="2908" ht="27" spans="1:8">
      <c r="A2908" s="36" t="s">
        <v>21034</v>
      </c>
      <c r="B2908" s="37" t="s">
        <v>21035</v>
      </c>
      <c r="C2908" s="36" t="s">
        <v>168</v>
      </c>
      <c r="D2908" s="36" t="s">
        <v>5468</v>
      </c>
      <c r="F2908" t="str">
        <f t="shared" si="90"/>
        <v>83493</v>
      </c>
      <c r="H2908" s="38">
        <f t="shared" si="91"/>
        <v>36.54</v>
      </c>
    </row>
    <row r="2909" spans="1:8">
      <c r="A2909" s="36" t="s">
        <v>21036</v>
      </c>
      <c r="B2909" s="37" t="s">
        <v>21037</v>
      </c>
      <c r="C2909" s="36" t="s">
        <v>168</v>
      </c>
      <c r="D2909" s="36" t="s">
        <v>21038</v>
      </c>
      <c r="F2909" t="str">
        <f t="shared" si="90"/>
        <v>85195</v>
      </c>
      <c r="H2909" s="38">
        <f t="shared" si="91"/>
        <v>89.74</v>
      </c>
    </row>
    <row r="2910" ht="27" spans="1:8">
      <c r="A2910" s="36" t="s">
        <v>21039</v>
      </c>
      <c r="B2910" s="37" t="s">
        <v>21040</v>
      </c>
      <c r="C2910" s="36" t="s">
        <v>168</v>
      </c>
      <c r="D2910" s="36" t="s">
        <v>21041</v>
      </c>
      <c r="F2910" t="str">
        <f t="shared" si="90"/>
        <v>88547</v>
      </c>
      <c r="H2910" s="38">
        <f t="shared" si="91"/>
        <v>98.19</v>
      </c>
    </row>
    <row r="2911" ht="67.5" spans="1:8">
      <c r="A2911" s="36" t="s">
        <v>21042</v>
      </c>
      <c r="B2911" s="37" t="s">
        <v>21043</v>
      </c>
      <c r="C2911" s="36" t="s">
        <v>168</v>
      </c>
      <c r="D2911" s="36" t="s">
        <v>21044</v>
      </c>
      <c r="F2911" t="str">
        <f t="shared" si="90"/>
        <v>72283</v>
      </c>
      <c r="H2911" s="38">
        <f t="shared" si="91"/>
        <v>945.22</v>
      </c>
    </row>
    <row r="2912" ht="27" spans="1:8">
      <c r="A2912" s="36" t="s">
        <v>21045</v>
      </c>
      <c r="B2912" s="37" t="s">
        <v>21046</v>
      </c>
      <c r="C2912" s="36" t="s">
        <v>168</v>
      </c>
      <c r="D2912" s="36" t="s">
        <v>21047</v>
      </c>
      <c r="F2912" t="str">
        <f t="shared" si="90"/>
        <v>72287</v>
      </c>
      <c r="H2912" s="38">
        <f t="shared" si="91"/>
        <v>230.19</v>
      </c>
    </row>
    <row r="2913" ht="27" spans="1:8">
      <c r="A2913" s="36" t="s">
        <v>21048</v>
      </c>
      <c r="B2913" s="37" t="s">
        <v>21049</v>
      </c>
      <c r="C2913" s="36" t="s">
        <v>168</v>
      </c>
      <c r="D2913" s="36" t="s">
        <v>21050</v>
      </c>
      <c r="F2913" t="str">
        <f t="shared" si="90"/>
        <v>72288</v>
      </c>
      <c r="H2913" s="38">
        <f t="shared" si="91"/>
        <v>286.62</v>
      </c>
    </row>
    <row r="2914" spans="1:8">
      <c r="A2914" s="36" t="s">
        <v>21051</v>
      </c>
      <c r="B2914" s="37" t="s">
        <v>21052</v>
      </c>
      <c r="C2914" s="36" t="s">
        <v>168</v>
      </c>
      <c r="D2914" s="36" t="s">
        <v>21053</v>
      </c>
      <c r="F2914" t="str">
        <f t="shared" si="90"/>
        <v>72553</v>
      </c>
      <c r="H2914" s="38">
        <f t="shared" si="91"/>
        <v>173.13</v>
      </c>
    </row>
    <row r="2915" spans="1:8">
      <c r="A2915" s="36" t="s">
        <v>21054</v>
      </c>
      <c r="B2915" s="37" t="s">
        <v>21055</v>
      </c>
      <c r="C2915" s="36" t="s">
        <v>168</v>
      </c>
      <c r="D2915" s="36" t="s">
        <v>21056</v>
      </c>
      <c r="F2915" t="str">
        <f t="shared" si="90"/>
        <v>72554</v>
      </c>
      <c r="H2915" s="38">
        <f t="shared" si="91"/>
        <v>581.89</v>
      </c>
    </row>
    <row r="2916" ht="27" spans="1:8">
      <c r="A2916" s="36" t="s">
        <v>21057</v>
      </c>
      <c r="B2916" s="37" t="s">
        <v>21058</v>
      </c>
      <c r="C2916" s="36" t="s">
        <v>168</v>
      </c>
      <c r="D2916" s="36" t="s">
        <v>10397</v>
      </c>
      <c r="F2916" t="str">
        <f t="shared" si="90"/>
        <v>73775/1</v>
      </c>
      <c r="H2916" s="38">
        <f t="shared" si="91"/>
        <v>181.15</v>
      </c>
    </row>
    <row r="2917" ht="40.5" spans="1:8">
      <c r="A2917" s="36" t="s">
        <v>21059</v>
      </c>
      <c r="B2917" s="37" t="s">
        <v>21060</v>
      </c>
      <c r="C2917" s="36" t="s">
        <v>168</v>
      </c>
      <c r="D2917" s="36" t="s">
        <v>21061</v>
      </c>
      <c r="F2917" t="str">
        <f t="shared" si="90"/>
        <v>73775/2</v>
      </c>
      <c r="H2917" s="38">
        <f t="shared" si="91"/>
        <v>186.63</v>
      </c>
    </row>
    <row r="2918" ht="27" spans="1:8">
      <c r="A2918" s="36" t="s">
        <v>21062</v>
      </c>
      <c r="B2918" s="37" t="s">
        <v>21063</v>
      </c>
      <c r="C2918" s="36" t="s">
        <v>168</v>
      </c>
      <c r="D2918" s="36" t="s">
        <v>21064</v>
      </c>
      <c r="F2918" t="str">
        <f t="shared" si="90"/>
        <v>83633</v>
      </c>
      <c r="H2918" s="38">
        <f t="shared" si="91"/>
        <v>2299.82</v>
      </c>
    </row>
    <row r="2919" ht="27" spans="1:8">
      <c r="A2919" s="36" t="s">
        <v>21065</v>
      </c>
      <c r="B2919" s="37" t="s">
        <v>21066</v>
      </c>
      <c r="C2919" s="36" t="s">
        <v>168</v>
      </c>
      <c r="D2919" s="36" t="s">
        <v>21067</v>
      </c>
      <c r="F2919" t="str">
        <f t="shared" si="90"/>
        <v>83634</v>
      </c>
      <c r="H2919" s="38">
        <f t="shared" si="91"/>
        <v>546.11</v>
      </c>
    </row>
    <row r="2920" ht="27" spans="1:8">
      <c r="A2920" s="36" t="s">
        <v>21068</v>
      </c>
      <c r="B2920" s="37" t="s">
        <v>21069</v>
      </c>
      <c r="C2920" s="36" t="s">
        <v>168</v>
      </c>
      <c r="D2920" s="36" t="s">
        <v>21070</v>
      </c>
      <c r="F2920" t="str">
        <f t="shared" si="90"/>
        <v>83635</v>
      </c>
      <c r="H2920" s="38">
        <f t="shared" si="91"/>
        <v>210.35</v>
      </c>
    </row>
    <row r="2921" ht="67.5" spans="1:8">
      <c r="A2921" s="36" t="s">
        <v>21071</v>
      </c>
      <c r="B2921" s="37" t="s">
        <v>21072</v>
      </c>
      <c r="C2921" s="36" t="s">
        <v>168</v>
      </c>
      <c r="D2921" s="36" t="s">
        <v>21073</v>
      </c>
      <c r="F2921" t="str">
        <f t="shared" si="90"/>
        <v>96765</v>
      </c>
      <c r="H2921" s="38">
        <f t="shared" si="91"/>
        <v>1112.72</v>
      </c>
    </row>
    <row r="2922" ht="27" spans="1:8">
      <c r="A2922" s="36" t="s">
        <v>21074</v>
      </c>
      <c r="B2922" s="37" t="s">
        <v>21075</v>
      </c>
      <c r="C2922" s="36" t="s">
        <v>168</v>
      </c>
      <c r="D2922" s="36" t="s">
        <v>9201</v>
      </c>
      <c r="F2922" t="str">
        <f t="shared" si="90"/>
        <v>72337</v>
      </c>
      <c r="H2922" s="38">
        <f t="shared" si="91"/>
        <v>28.34</v>
      </c>
    </row>
    <row r="2923" ht="27" spans="1:8">
      <c r="A2923" s="36" t="s">
        <v>21076</v>
      </c>
      <c r="B2923" s="37" t="s">
        <v>21077</v>
      </c>
      <c r="C2923" s="36" t="s">
        <v>168</v>
      </c>
      <c r="D2923" s="36" t="s">
        <v>21078</v>
      </c>
      <c r="F2923" t="str">
        <f t="shared" si="90"/>
        <v>73749/1</v>
      </c>
      <c r="H2923" s="38">
        <f t="shared" si="91"/>
        <v>197.41</v>
      </c>
    </row>
    <row r="2924" ht="27" spans="1:8">
      <c r="A2924" s="36" t="s">
        <v>21079</v>
      </c>
      <c r="B2924" s="37" t="s">
        <v>21080</v>
      </c>
      <c r="C2924" s="36" t="s">
        <v>168</v>
      </c>
      <c r="D2924" s="36" t="s">
        <v>21081</v>
      </c>
      <c r="F2924" t="str">
        <f t="shared" si="90"/>
        <v>73749/2</v>
      </c>
      <c r="H2924" s="38">
        <f t="shared" si="91"/>
        <v>360.2</v>
      </c>
    </row>
    <row r="2925" ht="27" spans="1:8">
      <c r="A2925" s="36" t="s">
        <v>21082</v>
      </c>
      <c r="B2925" s="37" t="s">
        <v>21083</v>
      </c>
      <c r="C2925" s="36" t="s">
        <v>168</v>
      </c>
      <c r="D2925" s="36" t="s">
        <v>21084</v>
      </c>
      <c r="F2925" t="str">
        <f t="shared" si="90"/>
        <v>73749/3</v>
      </c>
      <c r="H2925" s="38">
        <f t="shared" si="91"/>
        <v>1160.71</v>
      </c>
    </row>
    <row r="2926" ht="27" spans="1:8">
      <c r="A2926" s="36" t="s">
        <v>21085</v>
      </c>
      <c r="B2926" s="37" t="s">
        <v>21086</v>
      </c>
      <c r="C2926" s="36" t="s">
        <v>136</v>
      </c>
      <c r="D2926" s="36" t="s">
        <v>8533</v>
      </c>
      <c r="F2926" t="str">
        <f t="shared" si="90"/>
        <v>73768/1</v>
      </c>
      <c r="H2926" s="38">
        <f t="shared" si="91"/>
        <v>2.06</v>
      </c>
    </row>
    <row r="2927" ht="27" spans="1:8">
      <c r="A2927" s="36" t="s">
        <v>21087</v>
      </c>
      <c r="B2927" s="37" t="s">
        <v>21088</v>
      </c>
      <c r="C2927" s="36" t="s">
        <v>136</v>
      </c>
      <c r="D2927" s="36" t="s">
        <v>4459</v>
      </c>
      <c r="F2927" t="str">
        <f t="shared" si="90"/>
        <v>73768/7</v>
      </c>
      <c r="H2927" s="38">
        <f t="shared" si="91"/>
        <v>55.45</v>
      </c>
    </row>
    <row r="2928" ht="27" spans="1:8">
      <c r="A2928" s="36" t="s">
        <v>21089</v>
      </c>
      <c r="B2928" s="37" t="s">
        <v>21090</v>
      </c>
      <c r="C2928" s="36" t="s">
        <v>136</v>
      </c>
      <c r="D2928" s="36" t="s">
        <v>21091</v>
      </c>
      <c r="F2928" t="str">
        <f t="shared" si="90"/>
        <v>73768/8</v>
      </c>
      <c r="H2928" s="38">
        <f t="shared" si="91"/>
        <v>132.59</v>
      </c>
    </row>
    <row r="2929" ht="27" spans="1:8">
      <c r="A2929" s="36" t="s">
        <v>21092</v>
      </c>
      <c r="B2929" s="37" t="s">
        <v>21093</v>
      </c>
      <c r="C2929" s="36" t="s">
        <v>136</v>
      </c>
      <c r="D2929" s="36" t="s">
        <v>9318</v>
      </c>
      <c r="F2929" t="str">
        <f t="shared" si="90"/>
        <v>73768/9</v>
      </c>
      <c r="H2929" s="38">
        <f t="shared" si="91"/>
        <v>1.47</v>
      </c>
    </row>
    <row r="2930" ht="27" spans="1:8">
      <c r="A2930" s="36" t="s">
        <v>21094</v>
      </c>
      <c r="B2930" s="37" t="s">
        <v>21095</v>
      </c>
      <c r="C2930" s="36" t="s">
        <v>136</v>
      </c>
      <c r="D2930" s="36" t="s">
        <v>5005</v>
      </c>
      <c r="F2930" t="str">
        <f t="shared" si="90"/>
        <v>73768/10</v>
      </c>
      <c r="H2930" s="38">
        <f t="shared" si="91"/>
        <v>1.94</v>
      </c>
    </row>
    <row r="2931" ht="27" spans="1:8">
      <c r="A2931" s="36" t="s">
        <v>21096</v>
      </c>
      <c r="B2931" s="37" t="s">
        <v>21097</v>
      </c>
      <c r="C2931" s="36" t="s">
        <v>136</v>
      </c>
      <c r="D2931" s="36" t="s">
        <v>4430</v>
      </c>
      <c r="F2931" t="str">
        <f t="shared" si="90"/>
        <v>73768/11</v>
      </c>
      <c r="H2931" s="38">
        <f t="shared" si="91"/>
        <v>2.53</v>
      </c>
    </row>
    <row r="2932" ht="27" spans="1:8">
      <c r="A2932" s="36" t="s">
        <v>21098</v>
      </c>
      <c r="B2932" s="37" t="s">
        <v>21099</v>
      </c>
      <c r="C2932" s="36" t="s">
        <v>136</v>
      </c>
      <c r="D2932" s="36" t="s">
        <v>9315</v>
      </c>
      <c r="F2932" t="str">
        <f t="shared" si="90"/>
        <v>73768/12</v>
      </c>
      <c r="H2932" s="38">
        <f t="shared" si="91"/>
        <v>3.42</v>
      </c>
    </row>
    <row r="2933" ht="27" spans="1:8">
      <c r="A2933" s="36" t="s">
        <v>21100</v>
      </c>
      <c r="B2933" s="37" t="s">
        <v>21101</v>
      </c>
      <c r="C2933" s="36" t="s">
        <v>136</v>
      </c>
      <c r="D2933" s="36" t="s">
        <v>10745</v>
      </c>
      <c r="F2933" t="str">
        <f t="shared" si="90"/>
        <v>73768/13</v>
      </c>
      <c r="H2933" s="38">
        <f t="shared" si="91"/>
        <v>4.59</v>
      </c>
    </row>
    <row r="2934" ht="27" spans="1:8">
      <c r="A2934" s="36" t="s">
        <v>21102</v>
      </c>
      <c r="B2934" s="37" t="s">
        <v>21103</v>
      </c>
      <c r="C2934" s="36" t="s">
        <v>136</v>
      </c>
      <c r="D2934" s="36" t="s">
        <v>14054</v>
      </c>
      <c r="F2934" t="str">
        <f t="shared" si="90"/>
        <v>73768/14</v>
      </c>
      <c r="H2934" s="38">
        <f t="shared" si="91"/>
        <v>5.88</v>
      </c>
    </row>
    <row r="2935" ht="27" spans="1:8">
      <c r="A2935" s="36" t="s">
        <v>21104</v>
      </c>
      <c r="B2935" s="37" t="s">
        <v>21105</v>
      </c>
      <c r="C2935" s="36" t="s">
        <v>168</v>
      </c>
      <c r="D2935" s="36" t="s">
        <v>21106</v>
      </c>
      <c r="F2935" t="str">
        <f t="shared" si="90"/>
        <v>83366</v>
      </c>
      <c r="H2935" s="38">
        <f t="shared" si="91"/>
        <v>64.89</v>
      </c>
    </row>
    <row r="2936" ht="27" spans="1:8">
      <c r="A2936" s="36" t="s">
        <v>21107</v>
      </c>
      <c r="B2936" s="37" t="s">
        <v>21108</v>
      </c>
      <c r="C2936" s="36" t="s">
        <v>168</v>
      </c>
      <c r="D2936" s="36" t="s">
        <v>21109</v>
      </c>
      <c r="F2936" t="str">
        <f t="shared" si="90"/>
        <v>83367</v>
      </c>
      <c r="H2936" s="38">
        <f t="shared" si="91"/>
        <v>310.62</v>
      </c>
    </row>
    <row r="2937" ht="27" spans="1:8">
      <c r="A2937" s="36" t="s">
        <v>21110</v>
      </c>
      <c r="B2937" s="37" t="s">
        <v>21111</v>
      </c>
      <c r="C2937" s="36" t="s">
        <v>168</v>
      </c>
      <c r="D2937" s="36" t="s">
        <v>21112</v>
      </c>
      <c r="F2937" t="str">
        <f t="shared" si="90"/>
        <v>83368</v>
      </c>
      <c r="H2937" s="38">
        <f t="shared" si="91"/>
        <v>891.08</v>
      </c>
    </row>
    <row r="2938" ht="54" spans="1:8">
      <c r="A2938" s="36" t="s">
        <v>21113</v>
      </c>
      <c r="B2938" s="37" t="s">
        <v>21114</v>
      </c>
      <c r="C2938" s="36" t="s">
        <v>168</v>
      </c>
      <c r="D2938" s="36" t="s">
        <v>21115</v>
      </c>
      <c r="F2938" t="str">
        <f t="shared" si="90"/>
        <v>83369</v>
      </c>
      <c r="H2938" s="38">
        <f t="shared" si="91"/>
        <v>224.54</v>
      </c>
    </row>
    <row r="2939" ht="54" spans="1:8">
      <c r="A2939" s="36" t="s">
        <v>21116</v>
      </c>
      <c r="B2939" s="37" t="s">
        <v>21117</v>
      </c>
      <c r="C2939" s="36" t="s">
        <v>168</v>
      </c>
      <c r="D2939" s="36" t="s">
        <v>21118</v>
      </c>
      <c r="F2939" t="str">
        <f t="shared" si="90"/>
        <v>83370</v>
      </c>
      <c r="H2939" s="38">
        <f t="shared" si="91"/>
        <v>153.49</v>
      </c>
    </row>
    <row r="2940" ht="54" spans="1:8">
      <c r="A2940" s="36" t="s">
        <v>21119</v>
      </c>
      <c r="B2940" s="37" t="s">
        <v>21120</v>
      </c>
      <c r="C2940" s="36" t="s">
        <v>168</v>
      </c>
      <c r="D2940" s="36" t="s">
        <v>21121</v>
      </c>
      <c r="F2940" t="str">
        <f t="shared" si="90"/>
        <v>83371</v>
      </c>
      <c r="H2940" s="38">
        <f t="shared" si="91"/>
        <v>100.51</v>
      </c>
    </row>
    <row r="2941" ht="27" spans="1:8">
      <c r="A2941" s="36" t="s">
        <v>21122</v>
      </c>
      <c r="B2941" s="37" t="s">
        <v>21123</v>
      </c>
      <c r="C2941" s="36" t="s">
        <v>136</v>
      </c>
      <c r="D2941" s="36" t="s">
        <v>21124</v>
      </c>
      <c r="F2941" t="str">
        <f t="shared" si="90"/>
        <v>83639</v>
      </c>
      <c r="H2941" s="38">
        <f t="shared" si="91"/>
        <v>67.99</v>
      </c>
    </row>
    <row r="2942" ht="40.5" spans="1:8">
      <c r="A2942" s="36" t="s">
        <v>21125</v>
      </c>
      <c r="B2942" s="37" t="s">
        <v>21126</v>
      </c>
      <c r="C2942" s="36" t="s">
        <v>168</v>
      </c>
      <c r="D2942" s="36" t="s">
        <v>21127</v>
      </c>
      <c r="F2942" t="str">
        <f t="shared" si="90"/>
        <v>84676</v>
      </c>
      <c r="H2942" s="38">
        <f t="shared" si="91"/>
        <v>295.4</v>
      </c>
    </row>
    <row r="2943" ht="27" spans="1:8">
      <c r="A2943" s="36" t="s">
        <v>21128</v>
      </c>
      <c r="B2943" s="37" t="s">
        <v>21129</v>
      </c>
      <c r="C2943" s="36" t="s">
        <v>168</v>
      </c>
      <c r="D2943" s="36" t="s">
        <v>21130</v>
      </c>
      <c r="F2943" t="str">
        <f t="shared" si="90"/>
        <v>84796</v>
      </c>
      <c r="H2943" s="38">
        <f t="shared" si="91"/>
        <v>695.67</v>
      </c>
    </row>
    <row r="2944" ht="27" spans="1:8">
      <c r="A2944" s="36" t="s">
        <v>21131</v>
      </c>
      <c r="B2944" s="37" t="s">
        <v>21132</v>
      </c>
      <c r="C2944" s="36" t="s">
        <v>168</v>
      </c>
      <c r="D2944" s="36" t="s">
        <v>21133</v>
      </c>
      <c r="F2944" t="str">
        <f t="shared" si="90"/>
        <v>84798</v>
      </c>
      <c r="H2944" s="38">
        <f t="shared" si="91"/>
        <v>308.96</v>
      </c>
    </row>
    <row r="2945" ht="40.5" spans="1:8">
      <c r="A2945" s="36" t="s">
        <v>21134</v>
      </c>
      <c r="B2945" s="37" t="s">
        <v>21135</v>
      </c>
      <c r="C2945" s="36" t="s">
        <v>136</v>
      </c>
      <c r="D2945" s="36" t="s">
        <v>6979</v>
      </c>
      <c r="F2945" t="str">
        <f t="shared" si="90"/>
        <v>98261</v>
      </c>
      <c r="H2945" s="38">
        <f t="shared" si="91"/>
        <v>3.37</v>
      </c>
    </row>
    <row r="2946" ht="40.5" spans="1:8">
      <c r="A2946" s="36" t="s">
        <v>21136</v>
      </c>
      <c r="B2946" s="37" t="s">
        <v>21137</v>
      </c>
      <c r="C2946" s="36" t="s">
        <v>136</v>
      </c>
      <c r="D2946" s="36" t="s">
        <v>19772</v>
      </c>
      <c r="F2946" t="str">
        <f t="shared" si="90"/>
        <v>98262</v>
      </c>
      <c r="H2946" s="38">
        <f t="shared" si="91"/>
        <v>4</v>
      </c>
    </row>
    <row r="2947" ht="40.5" spans="1:8">
      <c r="A2947" s="36" t="s">
        <v>21138</v>
      </c>
      <c r="B2947" s="37" t="s">
        <v>21139</v>
      </c>
      <c r="C2947" s="36" t="s">
        <v>136</v>
      </c>
      <c r="D2947" s="36" t="s">
        <v>10102</v>
      </c>
      <c r="F2947" t="str">
        <f t="shared" si="90"/>
        <v>98263</v>
      </c>
      <c r="H2947" s="38">
        <f t="shared" si="91"/>
        <v>4.73</v>
      </c>
    </row>
    <row r="2948" ht="40.5" spans="1:8">
      <c r="A2948" s="36" t="s">
        <v>21140</v>
      </c>
      <c r="B2948" s="37" t="s">
        <v>21141</v>
      </c>
      <c r="C2948" s="36" t="s">
        <v>136</v>
      </c>
      <c r="D2948" s="36" t="s">
        <v>9604</v>
      </c>
      <c r="F2948" t="str">
        <f t="shared" si="90"/>
        <v>98264</v>
      </c>
      <c r="H2948" s="38">
        <f t="shared" si="91"/>
        <v>5.31</v>
      </c>
    </row>
    <row r="2949" ht="40.5" spans="1:8">
      <c r="A2949" s="36" t="s">
        <v>21142</v>
      </c>
      <c r="B2949" s="37" t="s">
        <v>21143</v>
      </c>
      <c r="C2949" s="36" t="s">
        <v>136</v>
      </c>
      <c r="D2949" s="36" t="s">
        <v>8151</v>
      </c>
      <c r="F2949" t="str">
        <f t="shared" ref="F2949:F3012" si="92">TRIM(A2949)</f>
        <v>98265</v>
      </c>
      <c r="H2949" s="38">
        <f t="shared" ref="H2949:H3012" si="93">ROUND(D2949*(1+$H$1),2)</f>
        <v>6.16</v>
      </c>
    </row>
    <row r="2950" ht="40.5" spans="1:8">
      <c r="A2950" s="36" t="s">
        <v>21144</v>
      </c>
      <c r="B2950" s="37" t="s">
        <v>21145</v>
      </c>
      <c r="C2950" s="36" t="s">
        <v>136</v>
      </c>
      <c r="D2950" s="36" t="s">
        <v>11343</v>
      </c>
      <c r="F2950" t="str">
        <f t="shared" si="92"/>
        <v>98266</v>
      </c>
      <c r="H2950" s="38">
        <f t="shared" si="93"/>
        <v>6.67</v>
      </c>
    </row>
    <row r="2951" ht="40.5" spans="1:8">
      <c r="A2951" s="36" t="s">
        <v>21146</v>
      </c>
      <c r="B2951" s="37" t="s">
        <v>21147</v>
      </c>
      <c r="C2951" s="36" t="s">
        <v>136</v>
      </c>
      <c r="D2951" s="36" t="s">
        <v>21148</v>
      </c>
      <c r="F2951" t="str">
        <f t="shared" si="92"/>
        <v>98267</v>
      </c>
      <c r="H2951" s="38">
        <f t="shared" si="93"/>
        <v>10.98</v>
      </c>
    </row>
    <row r="2952" ht="40.5" spans="1:8">
      <c r="A2952" s="36" t="s">
        <v>21149</v>
      </c>
      <c r="B2952" s="37" t="s">
        <v>21150</v>
      </c>
      <c r="C2952" s="36" t="s">
        <v>136</v>
      </c>
      <c r="D2952" s="36" t="s">
        <v>19894</v>
      </c>
      <c r="F2952" t="str">
        <f t="shared" si="92"/>
        <v>98268</v>
      </c>
      <c r="H2952" s="38">
        <f t="shared" si="93"/>
        <v>18.02</v>
      </c>
    </row>
    <row r="2953" ht="40.5" spans="1:8">
      <c r="A2953" s="36" t="s">
        <v>21151</v>
      </c>
      <c r="B2953" s="37" t="s">
        <v>21152</v>
      </c>
      <c r="C2953" s="36" t="s">
        <v>136</v>
      </c>
      <c r="D2953" s="36" t="s">
        <v>15143</v>
      </c>
      <c r="F2953" t="str">
        <f t="shared" si="92"/>
        <v>98269</v>
      </c>
      <c r="H2953" s="38">
        <f t="shared" si="93"/>
        <v>23.32</v>
      </c>
    </row>
    <row r="2954" ht="40.5" spans="1:8">
      <c r="A2954" s="36" t="s">
        <v>21153</v>
      </c>
      <c r="B2954" s="37" t="s">
        <v>21154</v>
      </c>
      <c r="C2954" s="36" t="s">
        <v>136</v>
      </c>
      <c r="D2954" s="36" t="s">
        <v>20473</v>
      </c>
      <c r="F2954" t="str">
        <f t="shared" si="92"/>
        <v>98270</v>
      </c>
      <c r="H2954" s="38">
        <f t="shared" si="93"/>
        <v>38.02</v>
      </c>
    </row>
    <row r="2955" ht="40.5" spans="1:8">
      <c r="A2955" s="36" t="s">
        <v>21155</v>
      </c>
      <c r="B2955" s="37" t="s">
        <v>21156</v>
      </c>
      <c r="C2955" s="36" t="s">
        <v>136</v>
      </c>
      <c r="D2955" s="36" t="s">
        <v>21157</v>
      </c>
      <c r="F2955" t="str">
        <f t="shared" si="92"/>
        <v>98271</v>
      </c>
      <c r="H2955" s="38">
        <f t="shared" si="93"/>
        <v>59.07</v>
      </c>
    </row>
    <row r="2956" ht="40.5" spans="1:8">
      <c r="A2956" s="36" t="s">
        <v>21158</v>
      </c>
      <c r="B2956" s="37" t="s">
        <v>21159</v>
      </c>
      <c r="C2956" s="36" t="s">
        <v>136</v>
      </c>
      <c r="D2956" s="36" t="s">
        <v>21160</v>
      </c>
      <c r="F2956" t="str">
        <f t="shared" si="92"/>
        <v>98272</v>
      </c>
      <c r="H2956" s="38">
        <f t="shared" si="93"/>
        <v>138.78</v>
      </c>
    </row>
    <row r="2957" ht="40.5" spans="1:8">
      <c r="A2957" s="36" t="s">
        <v>21161</v>
      </c>
      <c r="B2957" s="37" t="s">
        <v>21162</v>
      </c>
      <c r="C2957" s="36" t="s">
        <v>136</v>
      </c>
      <c r="D2957" s="36" t="s">
        <v>13042</v>
      </c>
      <c r="F2957" t="str">
        <f t="shared" si="92"/>
        <v>98273</v>
      </c>
      <c r="H2957" s="38">
        <f t="shared" si="93"/>
        <v>2.62</v>
      </c>
    </row>
    <row r="2958" ht="40.5" spans="1:8">
      <c r="A2958" s="36" t="s">
        <v>21163</v>
      </c>
      <c r="B2958" s="37" t="s">
        <v>21164</v>
      </c>
      <c r="C2958" s="36" t="s">
        <v>136</v>
      </c>
      <c r="D2958" s="36" t="s">
        <v>8024</v>
      </c>
      <c r="F2958" t="str">
        <f t="shared" si="92"/>
        <v>98274</v>
      </c>
      <c r="H2958" s="38">
        <f t="shared" si="93"/>
        <v>3.48</v>
      </c>
    </row>
    <row r="2959" ht="40.5" spans="1:8">
      <c r="A2959" s="36" t="s">
        <v>21165</v>
      </c>
      <c r="B2959" s="37" t="s">
        <v>21166</v>
      </c>
      <c r="C2959" s="36" t="s">
        <v>136</v>
      </c>
      <c r="D2959" s="36" t="s">
        <v>21167</v>
      </c>
      <c r="F2959" t="str">
        <f t="shared" si="92"/>
        <v>98275</v>
      </c>
      <c r="H2959" s="38">
        <f t="shared" si="93"/>
        <v>3.99</v>
      </c>
    </row>
    <row r="2960" ht="27" spans="1:8">
      <c r="A2960" s="36" t="s">
        <v>21168</v>
      </c>
      <c r="B2960" s="37" t="s">
        <v>21169</v>
      </c>
      <c r="C2960" s="36" t="s">
        <v>136</v>
      </c>
      <c r="D2960" s="36" t="s">
        <v>4174</v>
      </c>
      <c r="F2960" t="str">
        <f t="shared" si="92"/>
        <v>98276</v>
      </c>
      <c r="H2960" s="38">
        <f t="shared" si="93"/>
        <v>8.3</v>
      </c>
    </row>
    <row r="2961" ht="27" spans="1:8">
      <c r="A2961" s="36" t="s">
        <v>21170</v>
      </c>
      <c r="B2961" s="37" t="s">
        <v>21171</v>
      </c>
      <c r="C2961" s="36" t="s">
        <v>136</v>
      </c>
      <c r="D2961" s="36" t="s">
        <v>21172</v>
      </c>
      <c r="F2961" t="str">
        <f t="shared" si="92"/>
        <v>98277</v>
      </c>
      <c r="H2961" s="38">
        <f t="shared" si="93"/>
        <v>15.35</v>
      </c>
    </row>
    <row r="2962" ht="27" spans="1:8">
      <c r="A2962" s="36" t="s">
        <v>21173</v>
      </c>
      <c r="B2962" s="37" t="s">
        <v>21174</v>
      </c>
      <c r="C2962" s="36" t="s">
        <v>136</v>
      </c>
      <c r="D2962" s="36" t="s">
        <v>20992</v>
      </c>
      <c r="F2962" t="str">
        <f t="shared" si="92"/>
        <v>98278</v>
      </c>
      <c r="H2962" s="38">
        <f t="shared" si="93"/>
        <v>20.62</v>
      </c>
    </row>
    <row r="2963" ht="27" spans="1:8">
      <c r="A2963" s="36" t="s">
        <v>21175</v>
      </c>
      <c r="B2963" s="37" t="s">
        <v>21176</v>
      </c>
      <c r="C2963" s="36" t="s">
        <v>136</v>
      </c>
      <c r="D2963" s="36" t="s">
        <v>21177</v>
      </c>
      <c r="F2963" t="str">
        <f t="shared" si="92"/>
        <v>98279</v>
      </c>
      <c r="H2963" s="38">
        <f t="shared" si="93"/>
        <v>35.32</v>
      </c>
    </row>
    <row r="2964" ht="40.5" spans="1:8">
      <c r="A2964" s="36" t="s">
        <v>21178</v>
      </c>
      <c r="B2964" s="37" t="s">
        <v>21179</v>
      </c>
      <c r="C2964" s="36" t="s">
        <v>136</v>
      </c>
      <c r="D2964" s="36" t="s">
        <v>21180</v>
      </c>
      <c r="F2964" t="str">
        <f t="shared" si="92"/>
        <v>98280</v>
      </c>
      <c r="H2964" s="38">
        <f t="shared" si="93"/>
        <v>6.82</v>
      </c>
    </row>
    <row r="2965" ht="40.5" spans="1:8">
      <c r="A2965" s="36" t="s">
        <v>21181</v>
      </c>
      <c r="B2965" s="37" t="s">
        <v>21182</v>
      </c>
      <c r="C2965" s="36" t="s">
        <v>136</v>
      </c>
      <c r="D2965" s="36" t="s">
        <v>13045</v>
      </c>
      <c r="F2965" t="str">
        <f t="shared" si="92"/>
        <v>98281</v>
      </c>
      <c r="H2965" s="38">
        <f t="shared" si="93"/>
        <v>7.45</v>
      </c>
    </row>
    <row r="2966" ht="40.5" spans="1:8">
      <c r="A2966" s="36" t="s">
        <v>21183</v>
      </c>
      <c r="B2966" s="37" t="s">
        <v>21184</v>
      </c>
      <c r="C2966" s="36" t="s">
        <v>136</v>
      </c>
      <c r="D2966" s="36" t="s">
        <v>19103</v>
      </c>
      <c r="F2966" t="str">
        <f t="shared" si="92"/>
        <v>98282</v>
      </c>
      <c r="H2966" s="38">
        <f t="shared" si="93"/>
        <v>8.17</v>
      </c>
    </row>
    <row r="2967" ht="40.5" spans="1:8">
      <c r="A2967" s="36" t="s">
        <v>21185</v>
      </c>
      <c r="B2967" s="37" t="s">
        <v>21186</v>
      </c>
      <c r="C2967" s="36" t="s">
        <v>136</v>
      </c>
      <c r="D2967" s="36" t="s">
        <v>11853</v>
      </c>
      <c r="F2967" t="str">
        <f t="shared" si="92"/>
        <v>98283</v>
      </c>
      <c r="H2967" s="38">
        <f t="shared" si="93"/>
        <v>8.76</v>
      </c>
    </row>
    <row r="2968" ht="40.5" spans="1:8">
      <c r="A2968" s="36" t="s">
        <v>21187</v>
      </c>
      <c r="B2968" s="37" t="s">
        <v>21188</v>
      </c>
      <c r="C2968" s="36" t="s">
        <v>136</v>
      </c>
      <c r="D2968" s="36" t="s">
        <v>4218</v>
      </c>
      <c r="F2968" t="str">
        <f t="shared" si="92"/>
        <v>98284</v>
      </c>
      <c r="H2968" s="38">
        <f t="shared" si="93"/>
        <v>9.62</v>
      </c>
    </row>
    <row r="2969" ht="40.5" spans="1:8">
      <c r="A2969" s="36" t="s">
        <v>21189</v>
      </c>
      <c r="B2969" s="37" t="s">
        <v>21190</v>
      </c>
      <c r="C2969" s="36" t="s">
        <v>136</v>
      </c>
      <c r="D2969" s="36" t="s">
        <v>7901</v>
      </c>
      <c r="F2969" t="str">
        <f t="shared" si="92"/>
        <v>98285</v>
      </c>
      <c r="H2969" s="38">
        <f t="shared" si="93"/>
        <v>10.12</v>
      </c>
    </row>
    <row r="2970" ht="40.5" spans="1:8">
      <c r="A2970" s="36" t="s">
        <v>21191</v>
      </c>
      <c r="B2970" s="37" t="s">
        <v>21192</v>
      </c>
      <c r="C2970" s="36" t="s">
        <v>136</v>
      </c>
      <c r="D2970" s="36" t="s">
        <v>21193</v>
      </c>
      <c r="F2970" t="str">
        <f t="shared" si="92"/>
        <v>98286</v>
      </c>
      <c r="H2970" s="38">
        <f t="shared" si="93"/>
        <v>14.44</v>
      </c>
    </row>
    <row r="2971" ht="54" spans="1:8">
      <c r="A2971" s="36" t="s">
        <v>21194</v>
      </c>
      <c r="B2971" s="37" t="s">
        <v>21195</v>
      </c>
      <c r="C2971" s="36" t="s">
        <v>136</v>
      </c>
      <c r="D2971" s="36" t="s">
        <v>12296</v>
      </c>
      <c r="F2971" t="str">
        <f t="shared" si="92"/>
        <v>98287</v>
      </c>
      <c r="H2971" s="38">
        <f t="shared" si="93"/>
        <v>1.3</v>
      </c>
    </row>
    <row r="2972" ht="54" spans="1:8">
      <c r="A2972" s="36" t="s">
        <v>21196</v>
      </c>
      <c r="B2972" s="37" t="s">
        <v>21197</v>
      </c>
      <c r="C2972" s="36" t="s">
        <v>136</v>
      </c>
      <c r="D2972" s="36" t="s">
        <v>7070</v>
      </c>
      <c r="F2972" t="str">
        <f t="shared" si="92"/>
        <v>98288</v>
      </c>
      <c r="H2972" s="38">
        <f t="shared" si="93"/>
        <v>1.91</v>
      </c>
    </row>
    <row r="2973" ht="54" spans="1:8">
      <c r="A2973" s="36" t="s">
        <v>21198</v>
      </c>
      <c r="B2973" s="37" t="s">
        <v>21199</v>
      </c>
      <c r="C2973" s="36" t="s">
        <v>136</v>
      </c>
      <c r="D2973" s="36" t="s">
        <v>5013</v>
      </c>
      <c r="F2973" t="str">
        <f t="shared" si="92"/>
        <v>98289</v>
      </c>
      <c r="H2973" s="38">
        <f t="shared" si="93"/>
        <v>2.64</v>
      </c>
    </row>
    <row r="2974" ht="54" spans="1:8">
      <c r="A2974" s="36" t="s">
        <v>21200</v>
      </c>
      <c r="B2974" s="37" t="s">
        <v>21201</v>
      </c>
      <c r="C2974" s="36" t="s">
        <v>136</v>
      </c>
      <c r="D2974" s="36" t="s">
        <v>5064</v>
      </c>
      <c r="F2974" t="str">
        <f t="shared" si="92"/>
        <v>98290</v>
      </c>
      <c r="H2974" s="38">
        <f t="shared" si="93"/>
        <v>3.23</v>
      </c>
    </row>
    <row r="2975" ht="54" spans="1:8">
      <c r="A2975" s="36" t="s">
        <v>21202</v>
      </c>
      <c r="B2975" s="37" t="s">
        <v>21203</v>
      </c>
      <c r="C2975" s="36" t="s">
        <v>136</v>
      </c>
      <c r="D2975" s="36" t="s">
        <v>14849</v>
      </c>
      <c r="F2975" t="str">
        <f t="shared" si="92"/>
        <v>98291</v>
      </c>
      <c r="H2975" s="38">
        <f t="shared" si="93"/>
        <v>4.1</v>
      </c>
    </row>
    <row r="2976" ht="54" spans="1:8">
      <c r="A2976" s="36" t="s">
        <v>21204</v>
      </c>
      <c r="B2976" s="37" t="s">
        <v>21205</v>
      </c>
      <c r="C2976" s="36" t="s">
        <v>136</v>
      </c>
      <c r="D2976" s="36" t="s">
        <v>10745</v>
      </c>
      <c r="F2976" t="str">
        <f t="shared" si="92"/>
        <v>98292</v>
      </c>
      <c r="H2976" s="38">
        <f t="shared" si="93"/>
        <v>4.59</v>
      </c>
    </row>
    <row r="2977" ht="40.5" spans="1:8">
      <c r="A2977" s="36" t="s">
        <v>21206</v>
      </c>
      <c r="B2977" s="37" t="s">
        <v>21207</v>
      </c>
      <c r="C2977" s="36" t="s">
        <v>136</v>
      </c>
      <c r="D2977" s="36" t="s">
        <v>6763</v>
      </c>
      <c r="F2977" t="str">
        <f t="shared" si="92"/>
        <v>98293</v>
      </c>
      <c r="H2977" s="38">
        <f t="shared" si="93"/>
        <v>8.92</v>
      </c>
    </row>
    <row r="2978" ht="40.5" spans="1:8">
      <c r="A2978" s="36" t="s">
        <v>21208</v>
      </c>
      <c r="B2978" s="37" t="s">
        <v>21209</v>
      </c>
      <c r="C2978" s="36" t="s">
        <v>136</v>
      </c>
      <c r="D2978" s="36" t="s">
        <v>21210</v>
      </c>
      <c r="F2978" t="str">
        <f t="shared" si="92"/>
        <v>98400</v>
      </c>
      <c r="H2978" s="38">
        <f t="shared" si="93"/>
        <v>13.04</v>
      </c>
    </row>
    <row r="2979" ht="40.5" spans="1:8">
      <c r="A2979" s="36" t="s">
        <v>21211</v>
      </c>
      <c r="B2979" s="37" t="s">
        <v>21212</v>
      </c>
      <c r="C2979" s="36" t="s">
        <v>136</v>
      </c>
      <c r="D2979" s="36" t="s">
        <v>19912</v>
      </c>
      <c r="F2979" t="str">
        <f t="shared" si="92"/>
        <v>98401</v>
      </c>
      <c r="H2979" s="38">
        <f t="shared" si="93"/>
        <v>20.23</v>
      </c>
    </row>
    <row r="2980" ht="40.5" spans="1:8">
      <c r="A2980" s="36" t="s">
        <v>21213</v>
      </c>
      <c r="B2980" s="37" t="s">
        <v>21214</v>
      </c>
      <c r="C2980" s="36" t="s">
        <v>136</v>
      </c>
      <c r="D2980" s="36" t="s">
        <v>21215</v>
      </c>
      <c r="F2980" t="str">
        <f t="shared" si="92"/>
        <v>98402</v>
      </c>
      <c r="H2980" s="38">
        <f t="shared" si="93"/>
        <v>26.28</v>
      </c>
    </row>
    <row r="2981" spans="1:8">
      <c r="A2981" s="36" t="s">
        <v>21216</v>
      </c>
      <c r="B2981" s="37" t="s">
        <v>21217</v>
      </c>
      <c r="C2981" s="36" t="s">
        <v>127</v>
      </c>
      <c r="D2981" s="36" t="s">
        <v>6657</v>
      </c>
      <c r="F2981" t="str">
        <f t="shared" si="92"/>
        <v>98397</v>
      </c>
      <c r="H2981" s="38">
        <f t="shared" si="93"/>
        <v>10.08</v>
      </c>
    </row>
    <row r="2982" ht="40.5" spans="1:8">
      <c r="A2982" s="36" t="s">
        <v>21218</v>
      </c>
      <c r="B2982" s="37" t="s">
        <v>21219</v>
      </c>
      <c r="C2982" s="36" t="s">
        <v>168</v>
      </c>
      <c r="D2982" s="36" t="s">
        <v>21220</v>
      </c>
      <c r="F2982" t="str">
        <f t="shared" si="92"/>
        <v>74003/1</v>
      </c>
      <c r="H2982" s="38">
        <f t="shared" si="93"/>
        <v>6395.66</v>
      </c>
    </row>
    <row r="2983" ht="27" spans="1:8">
      <c r="A2983" s="36" t="s">
        <v>21221</v>
      </c>
      <c r="B2983" s="37" t="s">
        <v>21222</v>
      </c>
      <c r="C2983" s="36" t="s">
        <v>168</v>
      </c>
      <c r="D2983" s="36" t="s">
        <v>21223</v>
      </c>
      <c r="F2983" t="str">
        <f t="shared" si="92"/>
        <v>85120</v>
      </c>
      <c r="H2983" s="38">
        <f t="shared" si="93"/>
        <v>142.47</v>
      </c>
    </row>
    <row r="2984" spans="1:8">
      <c r="A2984" s="36" t="s">
        <v>21224</v>
      </c>
      <c r="B2984" s="37" t="s">
        <v>21225</v>
      </c>
      <c r="C2984" s="36" t="s">
        <v>168</v>
      </c>
      <c r="D2984" s="36" t="s">
        <v>21226</v>
      </c>
      <c r="F2984" t="str">
        <f t="shared" si="92"/>
        <v>83486</v>
      </c>
      <c r="H2984" s="38">
        <f t="shared" si="93"/>
        <v>1491.49</v>
      </c>
    </row>
    <row r="2985" ht="54" spans="1:8">
      <c r="A2985" s="36" t="s">
        <v>21227</v>
      </c>
      <c r="B2985" s="37" t="s">
        <v>21228</v>
      </c>
      <c r="C2985" s="36" t="s">
        <v>168</v>
      </c>
      <c r="D2985" s="36" t="s">
        <v>21229</v>
      </c>
      <c r="F2985" t="str">
        <f t="shared" si="92"/>
        <v>83643</v>
      </c>
      <c r="H2985" s="38">
        <f t="shared" si="93"/>
        <v>3388.72</v>
      </c>
    </row>
    <row r="2986" spans="1:8">
      <c r="A2986" s="36" t="s">
        <v>21230</v>
      </c>
      <c r="B2986" s="37" t="s">
        <v>21231</v>
      </c>
      <c r="C2986" s="36" t="s">
        <v>168</v>
      </c>
      <c r="D2986" s="36" t="s">
        <v>21232</v>
      </c>
      <c r="F2986" t="str">
        <f t="shared" si="92"/>
        <v>83644</v>
      </c>
      <c r="H2986" s="38">
        <f t="shared" si="93"/>
        <v>6500.36</v>
      </c>
    </row>
    <row r="2987" spans="1:8">
      <c r="A2987" s="36" t="s">
        <v>21233</v>
      </c>
      <c r="B2987" s="37" t="s">
        <v>21234</v>
      </c>
      <c r="C2987" s="36" t="s">
        <v>168</v>
      </c>
      <c r="D2987" s="36" t="s">
        <v>21235</v>
      </c>
      <c r="F2987" t="str">
        <f t="shared" si="92"/>
        <v>83645</v>
      </c>
      <c r="H2987" s="38">
        <f t="shared" si="93"/>
        <v>2119.01</v>
      </c>
    </row>
    <row r="2988" spans="1:8">
      <c r="A2988" s="36" t="s">
        <v>21236</v>
      </c>
      <c r="B2988" s="37" t="s">
        <v>21237</v>
      </c>
      <c r="C2988" s="36" t="s">
        <v>168</v>
      </c>
      <c r="D2988" s="36" t="s">
        <v>21238</v>
      </c>
      <c r="F2988" t="str">
        <f t="shared" si="92"/>
        <v>83646</v>
      </c>
      <c r="H2988" s="38">
        <f t="shared" si="93"/>
        <v>2447.26</v>
      </c>
    </row>
    <row r="2989" spans="1:8">
      <c r="A2989" s="36" t="s">
        <v>21239</v>
      </c>
      <c r="B2989" s="37" t="s">
        <v>21240</v>
      </c>
      <c r="C2989" s="36" t="s">
        <v>168</v>
      </c>
      <c r="D2989" s="36" t="s">
        <v>21241</v>
      </c>
      <c r="F2989" t="str">
        <f t="shared" si="92"/>
        <v>83647</v>
      </c>
      <c r="H2989" s="38">
        <f t="shared" si="93"/>
        <v>1627.77</v>
      </c>
    </row>
    <row r="2990" spans="1:8">
      <c r="A2990" s="36" t="s">
        <v>21242</v>
      </c>
      <c r="B2990" s="37" t="s">
        <v>21243</v>
      </c>
      <c r="C2990" s="36" t="s">
        <v>168</v>
      </c>
      <c r="D2990" s="36" t="s">
        <v>21244</v>
      </c>
      <c r="F2990" t="str">
        <f t="shared" si="92"/>
        <v>83648</v>
      </c>
      <c r="H2990" s="38">
        <f t="shared" si="93"/>
        <v>1072.79</v>
      </c>
    </row>
    <row r="2991" spans="1:8">
      <c r="A2991" s="36" t="s">
        <v>21245</v>
      </c>
      <c r="B2991" s="37" t="s">
        <v>21246</v>
      </c>
      <c r="C2991" s="36" t="s">
        <v>168</v>
      </c>
      <c r="D2991" s="36" t="s">
        <v>21247</v>
      </c>
      <c r="F2991" t="str">
        <f t="shared" si="92"/>
        <v>83649</v>
      </c>
      <c r="H2991" s="38">
        <f t="shared" si="93"/>
        <v>6176.38</v>
      </c>
    </row>
    <row r="2992" spans="1:8">
      <c r="A2992" s="36" t="s">
        <v>21248</v>
      </c>
      <c r="B2992" s="37" t="s">
        <v>21249</v>
      </c>
      <c r="C2992" s="36" t="s">
        <v>168</v>
      </c>
      <c r="D2992" s="36" t="s">
        <v>21250</v>
      </c>
      <c r="F2992" t="str">
        <f t="shared" si="92"/>
        <v>83650</v>
      </c>
      <c r="H2992" s="38">
        <f t="shared" si="93"/>
        <v>5193.9</v>
      </c>
    </row>
    <row r="2993" ht="40.5" spans="1:8">
      <c r="A2993" s="36" t="s">
        <v>21251</v>
      </c>
      <c r="B2993" s="37" t="s">
        <v>21252</v>
      </c>
      <c r="C2993" s="36" t="s">
        <v>136</v>
      </c>
      <c r="D2993" s="36" t="s">
        <v>4391</v>
      </c>
      <c r="F2993" t="str">
        <f t="shared" si="92"/>
        <v>98294</v>
      </c>
      <c r="H2993" s="38">
        <f t="shared" si="93"/>
        <v>2.09</v>
      </c>
    </row>
    <row r="2994" ht="40.5" spans="1:8">
      <c r="A2994" s="36" t="s">
        <v>21253</v>
      </c>
      <c r="B2994" s="37" t="s">
        <v>21254</v>
      </c>
      <c r="C2994" s="36" t="s">
        <v>136</v>
      </c>
      <c r="D2994" s="36" t="s">
        <v>9318</v>
      </c>
      <c r="F2994" t="str">
        <f t="shared" si="92"/>
        <v>98295</v>
      </c>
      <c r="H2994" s="38">
        <f t="shared" si="93"/>
        <v>1.47</v>
      </c>
    </row>
    <row r="2995" ht="40.5" spans="1:8">
      <c r="A2995" s="36" t="s">
        <v>21255</v>
      </c>
      <c r="B2995" s="37" t="s">
        <v>21256</v>
      </c>
      <c r="C2995" s="36" t="s">
        <v>136</v>
      </c>
      <c r="D2995" s="36" t="s">
        <v>8742</v>
      </c>
      <c r="F2995" t="str">
        <f t="shared" si="92"/>
        <v>98296</v>
      </c>
      <c r="H2995" s="38">
        <f t="shared" si="93"/>
        <v>3.21</v>
      </c>
    </row>
    <row r="2996" ht="40.5" spans="1:8">
      <c r="A2996" s="36" t="s">
        <v>21257</v>
      </c>
      <c r="B2996" s="37" t="s">
        <v>21258</v>
      </c>
      <c r="C2996" s="36" t="s">
        <v>136</v>
      </c>
      <c r="D2996" s="36" t="s">
        <v>5011</v>
      </c>
      <c r="F2996" t="str">
        <f t="shared" si="92"/>
        <v>98297</v>
      </c>
      <c r="H2996" s="38">
        <f t="shared" si="93"/>
        <v>2.2</v>
      </c>
    </row>
    <row r="2997" ht="27" spans="1:8">
      <c r="A2997" s="36" t="s">
        <v>21259</v>
      </c>
      <c r="B2997" s="37" t="s">
        <v>21260</v>
      </c>
      <c r="C2997" s="36" t="s">
        <v>168</v>
      </c>
      <c r="D2997" s="36" t="s">
        <v>21261</v>
      </c>
      <c r="F2997" t="str">
        <f t="shared" si="92"/>
        <v>98301</v>
      </c>
      <c r="H2997" s="38">
        <f t="shared" si="93"/>
        <v>484.27</v>
      </c>
    </row>
    <row r="2998" ht="27" spans="1:8">
      <c r="A2998" s="36" t="s">
        <v>21262</v>
      </c>
      <c r="B2998" s="37" t="s">
        <v>21263</v>
      </c>
      <c r="C2998" s="36" t="s">
        <v>168</v>
      </c>
      <c r="D2998" s="36" t="s">
        <v>21264</v>
      </c>
      <c r="F2998" t="str">
        <f t="shared" si="92"/>
        <v>98302</v>
      </c>
      <c r="H2998" s="38">
        <f t="shared" si="93"/>
        <v>638.85</v>
      </c>
    </row>
    <row r="2999" ht="27" spans="1:8">
      <c r="A2999" s="36" t="s">
        <v>21265</v>
      </c>
      <c r="B2999" s="37" t="s">
        <v>21266</v>
      </c>
      <c r="C2999" s="36" t="s">
        <v>168</v>
      </c>
      <c r="D2999" s="36" t="s">
        <v>21267</v>
      </c>
      <c r="F2999" t="str">
        <f t="shared" si="92"/>
        <v>98304</v>
      </c>
      <c r="H2999" s="38">
        <f t="shared" si="93"/>
        <v>1038.02</v>
      </c>
    </row>
    <row r="3000" ht="27" spans="1:8">
      <c r="A3000" s="36" t="s">
        <v>21268</v>
      </c>
      <c r="B3000" s="37" t="s">
        <v>21269</v>
      </c>
      <c r="C3000" s="36" t="s">
        <v>168</v>
      </c>
      <c r="D3000" s="36" t="s">
        <v>21270</v>
      </c>
      <c r="F3000" t="str">
        <f t="shared" si="92"/>
        <v>98307</v>
      </c>
      <c r="H3000" s="38">
        <f t="shared" si="93"/>
        <v>46.57</v>
      </c>
    </row>
    <row r="3001" ht="27" spans="1:8">
      <c r="A3001" s="36" t="s">
        <v>21271</v>
      </c>
      <c r="B3001" s="37" t="s">
        <v>21272</v>
      </c>
      <c r="C3001" s="36" t="s">
        <v>168</v>
      </c>
      <c r="D3001" s="36" t="s">
        <v>21273</v>
      </c>
      <c r="F3001" t="str">
        <f t="shared" si="92"/>
        <v>98308</v>
      </c>
      <c r="H3001" s="38">
        <f t="shared" si="93"/>
        <v>30.36</v>
      </c>
    </row>
    <row r="3002" ht="27" spans="1:8">
      <c r="A3002" s="36" t="s">
        <v>21274</v>
      </c>
      <c r="B3002" s="37" t="s">
        <v>21275</v>
      </c>
      <c r="C3002" s="36" t="s">
        <v>168</v>
      </c>
      <c r="D3002" s="36" t="s">
        <v>21276</v>
      </c>
      <c r="F3002" t="str">
        <f t="shared" si="92"/>
        <v>98593</v>
      </c>
      <c r="H3002" s="38">
        <f t="shared" si="93"/>
        <v>853.39</v>
      </c>
    </row>
    <row r="3003" ht="40.5" spans="1:8">
      <c r="A3003" s="36" t="s">
        <v>21277</v>
      </c>
      <c r="B3003" s="37" t="s">
        <v>21278</v>
      </c>
      <c r="C3003" s="36" t="s">
        <v>136</v>
      </c>
      <c r="D3003" s="36" t="s">
        <v>21279</v>
      </c>
      <c r="F3003" t="str">
        <f t="shared" si="92"/>
        <v>89355</v>
      </c>
      <c r="H3003" s="38">
        <f t="shared" si="93"/>
        <v>16.18</v>
      </c>
    </row>
    <row r="3004" ht="40.5" spans="1:8">
      <c r="A3004" s="36" t="s">
        <v>21280</v>
      </c>
      <c r="B3004" s="37" t="s">
        <v>21281</v>
      </c>
      <c r="C3004" s="36" t="s">
        <v>136</v>
      </c>
      <c r="D3004" s="36" t="s">
        <v>21282</v>
      </c>
      <c r="F3004" t="str">
        <f t="shared" si="92"/>
        <v>89356</v>
      </c>
      <c r="H3004" s="38">
        <f t="shared" si="93"/>
        <v>19.21</v>
      </c>
    </row>
    <row r="3005" ht="40.5" spans="1:8">
      <c r="A3005" s="36" t="s">
        <v>21283</v>
      </c>
      <c r="B3005" s="37" t="s">
        <v>21284</v>
      </c>
      <c r="C3005" s="36" t="s">
        <v>136</v>
      </c>
      <c r="D3005" s="36" t="s">
        <v>15402</v>
      </c>
      <c r="F3005" t="str">
        <f t="shared" si="92"/>
        <v>89357</v>
      </c>
      <c r="H3005" s="38">
        <f t="shared" si="93"/>
        <v>26.39</v>
      </c>
    </row>
    <row r="3006" ht="40.5" spans="1:8">
      <c r="A3006" s="36" t="s">
        <v>21285</v>
      </c>
      <c r="B3006" s="37" t="s">
        <v>21286</v>
      </c>
      <c r="C3006" s="36" t="s">
        <v>136</v>
      </c>
      <c r="D3006" s="36" t="s">
        <v>6871</v>
      </c>
      <c r="F3006" t="str">
        <f t="shared" si="92"/>
        <v>89401</v>
      </c>
      <c r="H3006" s="38">
        <f t="shared" si="93"/>
        <v>6.83</v>
      </c>
    </row>
    <row r="3007" ht="40.5" spans="1:8">
      <c r="A3007" s="36" t="s">
        <v>21287</v>
      </c>
      <c r="B3007" s="37" t="s">
        <v>21288</v>
      </c>
      <c r="C3007" s="36" t="s">
        <v>136</v>
      </c>
      <c r="D3007" s="36" t="s">
        <v>9569</v>
      </c>
      <c r="F3007" t="str">
        <f t="shared" si="92"/>
        <v>89402</v>
      </c>
      <c r="H3007" s="38">
        <f t="shared" si="93"/>
        <v>8.43</v>
      </c>
    </row>
    <row r="3008" ht="40.5" spans="1:8">
      <c r="A3008" s="36" t="s">
        <v>21289</v>
      </c>
      <c r="B3008" s="37" t="s">
        <v>21290</v>
      </c>
      <c r="C3008" s="36" t="s">
        <v>136</v>
      </c>
      <c r="D3008" s="36" t="s">
        <v>11531</v>
      </c>
      <c r="F3008" t="str">
        <f t="shared" si="92"/>
        <v>89403</v>
      </c>
      <c r="H3008" s="38">
        <f t="shared" si="93"/>
        <v>13.51</v>
      </c>
    </row>
    <row r="3009" ht="27" spans="1:8">
      <c r="A3009" s="36" t="s">
        <v>21291</v>
      </c>
      <c r="B3009" s="37" t="s">
        <v>21292</v>
      </c>
      <c r="C3009" s="36" t="s">
        <v>136</v>
      </c>
      <c r="D3009" s="36" t="s">
        <v>21293</v>
      </c>
      <c r="F3009" t="str">
        <f t="shared" si="92"/>
        <v>89446</v>
      </c>
      <c r="H3009" s="38">
        <f t="shared" si="93"/>
        <v>4.34</v>
      </c>
    </row>
    <row r="3010" ht="27" spans="1:8">
      <c r="A3010" s="36" t="s">
        <v>21294</v>
      </c>
      <c r="B3010" s="37" t="s">
        <v>21295</v>
      </c>
      <c r="C3010" s="36" t="s">
        <v>136</v>
      </c>
      <c r="D3010" s="36" t="s">
        <v>7161</v>
      </c>
      <c r="F3010" t="str">
        <f t="shared" si="92"/>
        <v>89447</v>
      </c>
      <c r="H3010" s="38">
        <f t="shared" si="93"/>
        <v>8.7</v>
      </c>
    </row>
    <row r="3011" ht="27" spans="1:8">
      <c r="A3011" s="36" t="s">
        <v>21296</v>
      </c>
      <c r="B3011" s="37" t="s">
        <v>21297</v>
      </c>
      <c r="C3011" s="36" t="s">
        <v>136</v>
      </c>
      <c r="D3011" s="36" t="s">
        <v>5416</v>
      </c>
      <c r="F3011" t="str">
        <f t="shared" si="92"/>
        <v>89448</v>
      </c>
      <c r="H3011" s="38">
        <f t="shared" si="93"/>
        <v>12.54</v>
      </c>
    </row>
    <row r="3012" ht="27" spans="1:8">
      <c r="A3012" s="36" t="s">
        <v>21298</v>
      </c>
      <c r="B3012" s="37" t="s">
        <v>21299</v>
      </c>
      <c r="C3012" s="36" t="s">
        <v>136</v>
      </c>
      <c r="D3012" s="36" t="s">
        <v>21300</v>
      </c>
      <c r="F3012" t="str">
        <f t="shared" si="92"/>
        <v>89449</v>
      </c>
      <c r="H3012" s="38">
        <f t="shared" si="93"/>
        <v>15.51</v>
      </c>
    </row>
    <row r="3013" ht="27" spans="1:8">
      <c r="A3013" s="36" t="s">
        <v>21301</v>
      </c>
      <c r="B3013" s="37" t="s">
        <v>21302</v>
      </c>
      <c r="C3013" s="36" t="s">
        <v>136</v>
      </c>
      <c r="D3013" s="36" t="s">
        <v>6400</v>
      </c>
      <c r="F3013" t="str">
        <f t="shared" ref="F3013:F3076" si="94">TRIM(A3013)</f>
        <v>89450</v>
      </c>
      <c r="H3013" s="38">
        <f t="shared" ref="H3013:H3076" si="95">ROUND(D3013*(1+$H$1),2)</f>
        <v>23.71</v>
      </c>
    </row>
    <row r="3014" ht="27" spans="1:8">
      <c r="A3014" s="36" t="s">
        <v>21303</v>
      </c>
      <c r="B3014" s="37" t="s">
        <v>21304</v>
      </c>
      <c r="C3014" s="36" t="s">
        <v>136</v>
      </c>
      <c r="D3014" s="36" t="s">
        <v>21305</v>
      </c>
      <c r="F3014" t="str">
        <f t="shared" si="94"/>
        <v>89451</v>
      </c>
      <c r="H3014" s="38">
        <f t="shared" si="95"/>
        <v>33.03</v>
      </c>
    </row>
    <row r="3015" ht="27" spans="1:8">
      <c r="A3015" s="36" t="s">
        <v>21306</v>
      </c>
      <c r="B3015" s="37" t="s">
        <v>21307</v>
      </c>
      <c r="C3015" s="36" t="s">
        <v>136</v>
      </c>
      <c r="D3015" s="36" t="s">
        <v>21308</v>
      </c>
      <c r="F3015" t="str">
        <f t="shared" si="94"/>
        <v>89452</v>
      </c>
      <c r="H3015" s="38">
        <f t="shared" si="95"/>
        <v>41.41</v>
      </c>
    </row>
    <row r="3016" ht="40.5" spans="1:8">
      <c r="A3016" s="36" t="s">
        <v>21309</v>
      </c>
      <c r="B3016" s="37" t="s">
        <v>21310</v>
      </c>
      <c r="C3016" s="36" t="s">
        <v>136</v>
      </c>
      <c r="D3016" s="36" t="s">
        <v>9725</v>
      </c>
      <c r="F3016" t="str">
        <f t="shared" si="94"/>
        <v>89508</v>
      </c>
      <c r="H3016" s="38">
        <f t="shared" si="95"/>
        <v>15.93</v>
      </c>
    </row>
    <row r="3017" ht="40.5" spans="1:8">
      <c r="A3017" s="36" t="s">
        <v>21311</v>
      </c>
      <c r="B3017" s="37" t="s">
        <v>21312</v>
      </c>
      <c r="C3017" s="36" t="s">
        <v>136</v>
      </c>
      <c r="D3017" s="36" t="s">
        <v>21313</v>
      </c>
      <c r="F3017" t="str">
        <f t="shared" si="94"/>
        <v>89509</v>
      </c>
      <c r="H3017" s="38">
        <f t="shared" si="95"/>
        <v>22.58</v>
      </c>
    </row>
    <row r="3018" ht="40.5" spans="1:8">
      <c r="A3018" s="36" t="s">
        <v>21314</v>
      </c>
      <c r="B3018" s="37" t="s">
        <v>21315</v>
      </c>
      <c r="C3018" s="36" t="s">
        <v>136</v>
      </c>
      <c r="D3018" s="36" t="s">
        <v>21316</v>
      </c>
      <c r="F3018" t="str">
        <f t="shared" si="94"/>
        <v>89511</v>
      </c>
      <c r="H3018" s="38">
        <f t="shared" si="95"/>
        <v>33.17</v>
      </c>
    </row>
    <row r="3019" ht="40.5" spans="1:8">
      <c r="A3019" s="36" t="s">
        <v>21317</v>
      </c>
      <c r="B3019" s="37" t="s">
        <v>21318</v>
      </c>
      <c r="C3019" s="36" t="s">
        <v>136</v>
      </c>
      <c r="D3019" s="36" t="s">
        <v>21319</v>
      </c>
      <c r="F3019" t="str">
        <f t="shared" si="94"/>
        <v>89512</v>
      </c>
      <c r="H3019" s="38">
        <f t="shared" si="95"/>
        <v>50.27</v>
      </c>
    </row>
    <row r="3020" ht="40.5" spans="1:8">
      <c r="A3020" s="36" t="s">
        <v>21320</v>
      </c>
      <c r="B3020" s="37" t="s">
        <v>21321</v>
      </c>
      <c r="C3020" s="36" t="s">
        <v>136</v>
      </c>
      <c r="D3020" s="36" t="s">
        <v>12388</v>
      </c>
      <c r="F3020" t="str">
        <f t="shared" si="94"/>
        <v>89576</v>
      </c>
      <c r="H3020" s="38">
        <f t="shared" si="95"/>
        <v>18.67</v>
      </c>
    </row>
    <row r="3021" ht="40.5" spans="1:8">
      <c r="A3021" s="36" t="s">
        <v>21322</v>
      </c>
      <c r="B3021" s="37" t="s">
        <v>21323</v>
      </c>
      <c r="C3021" s="36" t="s">
        <v>136</v>
      </c>
      <c r="D3021" s="36" t="s">
        <v>21324</v>
      </c>
      <c r="F3021" t="str">
        <f t="shared" si="94"/>
        <v>89578</v>
      </c>
      <c r="H3021" s="38">
        <f t="shared" si="95"/>
        <v>30.5</v>
      </c>
    </row>
    <row r="3022" ht="40.5" spans="1:8">
      <c r="A3022" s="36" t="s">
        <v>21325</v>
      </c>
      <c r="B3022" s="37" t="s">
        <v>21326</v>
      </c>
      <c r="C3022" s="36" t="s">
        <v>136</v>
      </c>
      <c r="D3022" s="36" t="s">
        <v>21327</v>
      </c>
      <c r="F3022" t="str">
        <f t="shared" si="94"/>
        <v>89580</v>
      </c>
      <c r="H3022" s="38">
        <f t="shared" si="95"/>
        <v>60.82</v>
      </c>
    </row>
    <row r="3023" ht="40.5" spans="1:8">
      <c r="A3023" s="36" t="s">
        <v>21328</v>
      </c>
      <c r="B3023" s="37" t="s">
        <v>21329</v>
      </c>
      <c r="C3023" s="36" t="s">
        <v>136</v>
      </c>
      <c r="D3023" s="36" t="s">
        <v>13434</v>
      </c>
      <c r="F3023" t="str">
        <f t="shared" si="94"/>
        <v>89633</v>
      </c>
      <c r="H3023" s="38">
        <f t="shared" si="95"/>
        <v>19.76</v>
      </c>
    </row>
    <row r="3024" ht="40.5" spans="1:8">
      <c r="A3024" s="36" t="s">
        <v>21330</v>
      </c>
      <c r="B3024" s="37" t="s">
        <v>21331</v>
      </c>
      <c r="C3024" s="36" t="s">
        <v>136</v>
      </c>
      <c r="D3024" s="36" t="s">
        <v>21332</v>
      </c>
      <c r="F3024" t="str">
        <f t="shared" si="94"/>
        <v>89634</v>
      </c>
      <c r="H3024" s="38">
        <f t="shared" si="95"/>
        <v>29.4</v>
      </c>
    </row>
    <row r="3025" ht="40.5" spans="1:8">
      <c r="A3025" s="36" t="s">
        <v>21333</v>
      </c>
      <c r="B3025" s="37" t="s">
        <v>21334</v>
      </c>
      <c r="C3025" s="36" t="s">
        <v>136</v>
      </c>
      <c r="D3025" s="36" t="s">
        <v>21335</v>
      </c>
      <c r="F3025" t="str">
        <f t="shared" si="94"/>
        <v>89635</v>
      </c>
      <c r="H3025" s="38">
        <f t="shared" si="95"/>
        <v>41.23</v>
      </c>
    </row>
    <row r="3026" ht="40.5" spans="1:8">
      <c r="A3026" s="36" t="s">
        <v>21336</v>
      </c>
      <c r="B3026" s="37" t="s">
        <v>21337</v>
      </c>
      <c r="C3026" s="36" t="s">
        <v>136</v>
      </c>
      <c r="D3026" s="36" t="s">
        <v>21338</v>
      </c>
      <c r="F3026" t="str">
        <f t="shared" si="94"/>
        <v>89636</v>
      </c>
      <c r="H3026" s="38">
        <f t="shared" si="95"/>
        <v>50.06</v>
      </c>
    </row>
    <row r="3027" ht="40.5" spans="1:8">
      <c r="A3027" s="36" t="s">
        <v>21339</v>
      </c>
      <c r="B3027" s="37" t="s">
        <v>21340</v>
      </c>
      <c r="C3027" s="36" t="s">
        <v>136</v>
      </c>
      <c r="D3027" s="36" t="s">
        <v>21341</v>
      </c>
      <c r="F3027" t="str">
        <f t="shared" si="94"/>
        <v>89711</v>
      </c>
      <c r="H3027" s="38">
        <f t="shared" si="95"/>
        <v>17.62</v>
      </c>
    </row>
    <row r="3028" ht="40.5" spans="1:8">
      <c r="A3028" s="36" t="s">
        <v>21342</v>
      </c>
      <c r="B3028" s="37" t="s">
        <v>21343</v>
      </c>
      <c r="C3028" s="36" t="s">
        <v>136</v>
      </c>
      <c r="D3028" s="36" t="s">
        <v>9496</v>
      </c>
      <c r="F3028" t="str">
        <f t="shared" si="94"/>
        <v>89712</v>
      </c>
      <c r="H3028" s="38">
        <f t="shared" si="95"/>
        <v>26.13</v>
      </c>
    </row>
    <row r="3029" ht="40.5" spans="1:8">
      <c r="A3029" s="36" t="s">
        <v>21344</v>
      </c>
      <c r="B3029" s="37" t="s">
        <v>21345</v>
      </c>
      <c r="C3029" s="36" t="s">
        <v>136</v>
      </c>
      <c r="D3029" s="36" t="s">
        <v>21346</v>
      </c>
      <c r="F3029" t="str">
        <f t="shared" si="94"/>
        <v>89713</v>
      </c>
      <c r="H3029" s="38">
        <f t="shared" si="95"/>
        <v>38.79</v>
      </c>
    </row>
    <row r="3030" ht="40.5" spans="1:8">
      <c r="A3030" s="36" t="s">
        <v>21347</v>
      </c>
      <c r="B3030" s="37" t="s">
        <v>21348</v>
      </c>
      <c r="C3030" s="36" t="s">
        <v>136</v>
      </c>
      <c r="D3030" s="36" t="s">
        <v>11987</v>
      </c>
      <c r="F3030" t="str">
        <f t="shared" si="94"/>
        <v>89714</v>
      </c>
      <c r="H3030" s="38">
        <f t="shared" si="95"/>
        <v>49.76</v>
      </c>
    </row>
    <row r="3031" ht="40.5" spans="1:8">
      <c r="A3031" s="36" t="s">
        <v>21349</v>
      </c>
      <c r="B3031" s="37" t="s">
        <v>21350</v>
      </c>
      <c r="C3031" s="36" t="s">
        <v>136</v>
      </c>
      <c r="D3031" s="36" t="s">
        <v>17466</v>
      </c>
      <c r="F3031" t="str">
        <f t="shared" si="94"/>
        <v>89716</v>
      </c>
      <c r="H3031" s="38">
        <f t="shared" si="95"/>
        <v>19.6</v>
      </c>
    </row>
    <row r="3032" ht="40.5" spans="1:8">
      <c r="A3032" s="36" t="s">
        <v>21351</v>
      </c>
      <c r="B3032" s="37" t="s">
        <v>21352</v>
      </c>
      <c r="C3032" s="36" t="s">
        <v>136</v>
      </c>
      <c r="D3032" s="36" t="s">
        <v>15214</v>
      </c>
      <c r="F3032" t="str">
        <f t="shared" si="94"/>
        <v>89717</v>
      </c>
      <c r="H3032" s="38">
        <f t="shared" si="95"/>
        <v>29.67</v>
      </c>
    </row>
    <row r="3033" ht="27" spans="1:8">
      <c r="A3033" s="36" t="s">
        <v>21353</v>
      </c>
      <c r="B3033" s="37" t="s">
        <v>21354</v>
      </c>
      <c r="C3033" s="36" t="s">
        <v>136</v>
      </c>
      <c r="D3033" s="36" t="s">
        <v>6428</v>
      </c>
      <c r="F3033" t="str">
        <f t="shared" si="94"/>
        <v>89770</v>
      </c>
      <c r="H3033" s="38">
        <f t="shared" si="95"/>
        <v>31.36</v>
      </c>
    </row>
    <row r="3034" ht="27" spans="1:8">
      <c r="A3034" s="36" t="s">
        <v>21355</v>
      </c>
      <c r="B3034" s="37" t="s">
        <v>21356</v>
      </c>
      <c r="C3034" s="36" t="s">
        <v>136</v>
      </c>
      <c r="D3034" s="36" t="s">
        <v>21357</v>
      </c>
      <c r="F3034" t="str">
        <f t="shared" si="94"/>
        <v>89771</v>
      </c>
      <c r="H3034" s="38">
        <f t="shared" si="95"/>
        <v>42.83</v>
      </c>
    </row>
    <row r="3035" ht="27" spans="1:8">
      <c r="A3035" s="36" t="s">
        <v>21358</v>
      </c>
      <c r="B3035" s="37" t="s">
        <v>21359</v>
      </c>
      <c r="C3035" s="36" t="s">
        <v>136</v>
      </c>
      <c r="D3035" s="36" t="s">
        <v>21360</v>
      </c>
      <c r="F3035" t="str">
        <f t="shared" si="94"/>
        <v>89773</v>
      </c>
      <c r="H3035" s="38">
        <f t="shared" si="95"/>
        <v>99.58</v>
      </c>
    </row>
    <row r="3036" ht="27" spans="1:8">
      <c r="A3036" s="36" t="s">
        <v>21361</v>
      </c>
      <c r="B3036" s="37" t="s">
        <v>21362</v>
      </c>
      <c r="C3036" s="36" t="s">
        <v>136</v>
      </c>
      <c r="D3036" s="36" t="s">
        <v>21363</v>
      </c>
      <c r="F3036" t="str">
        <f t="shared" si="94"/>
        <v>89775</v>
      </c>
      <c r="H3036" s="38">
        <f t="shared" si="95"/>
        <v>157.15</v>
      </c>
    </row>
    <row r="3037" ht="40.5" spans="1:8">
      <c r="A3037" s="36" t="s">
        <v>21364</v>
      </c>
      <c r="B3037" s="37" t="s">
        <v>21365</v>
      </c>
      <c r="C3037" s="36" t="s">
        <v>136</v>
      </c>
      <c r="D3037" s="36" t="s">
        <v>6057</v>
      </c>
      <c r="F3037" t="str">
        <f t="shared" si="94"/>
        <v>89798</v>
      </c>
      <c r="H3037" s="38">
        <f t="shared" si="95"/>
        <v>11.18</v>
      </c>
    </row>
    <row r="3038" ht="40.5" spans="1:8">
      <c r="A3038" s="36" t="s">
        <v>21366</v>
      </c>
      <c r="B3038" s="37" t="s">
        <v>21367</v>
      </c>
      <c r="C3038" s="36" t="s">
        <v>136</v>
      </c>
      <c r="D3038" s="36" t="s">
        <v>21368</v>
      </c>
      <c r="F3038" t="str">
        <f t="shared" si="94"/>
        <v>89799</v>
      </c>
      <c r="H3038" s="38">
        <f t="shared" si="95"/>
        <v>17.4</v>
      </c>
    </row>
    <row r="3039" ht="40.5" spans="1:8">
      <c r="A3039" s="36" t="s">
        <v>21369</v>
      </c>
      <c r="B3039" s="37" t="s">
        <v>21370</v>
      </c>
      <c r="C3039" s="36" t="s">
        <v>136</v>
      </c>
      <c r="D3039" s="36" t="s">
        <v>12268</v>
      </c>
      <c r="F3039" t="str">
        <f t="shared" si="94"/>
        <v>89800</v>
      </c>
      <c r="H3039" s="38">
        <f t="shared" si="95"/>
        <v>21.67</v>
      </c>
    </row>
    <row r="3040" ht="40.5" spans="1:8">
      <c r="A3040" s="36" t="s">
        <v>21371</v>
      </c>
      <c r="B3040" s="37" t="s">
        <v>21372</v>
      </c>
      <c r="C3040" s="36" t="s">
        <v>136</v>
      </c>
      <c r="D3040" s="36" t="s">
        <v>21373</v>
      </c>
      <c r="F3040" t="str">
        <f t="shared" si="94"/>
        <v>89848</v>
      </c>
      <c r="H3040" s="38">
        <f t="shared" si="95"/>
        <v>26.62</v>
      </c>
    </row>
    <row r="3041" ht="40.5" spans="1:8">
      <c r="A3041" s="36" t="s">
        <v>21374</v>
      </c>
      <c r="B3041" s="37" t="s">
        <v>21375</v>
      </c>
      <c r="C3041" s="36" t="s">
        <v>136</v>
      </c>
      <c r="D3041" s="36" t="s">
        <v>21376</v>
      </c>
      <c r="F3041" t="str">
        <f t="shared" si="94"/>
        <v>89849</v>
      </c>
      <c r="H3041" s="38">
        <f t="shared" si="95"/>
        <v>49.52</v>
      </c>
    </row>
    <row r="3042" ht="40.5" spans="1:8">
      <c r="A3042" s="36" t="s">
        <v>21377</v>
      </c>
      <c r="B3042" s="37" t="s">
        <v>21378</v>
      </c>
      <c r="C3042" s="36" t="s">
        <v>136</v>
      </c>
      <c r="D3042" s="36" t="s">
        <v>19057</v>
      </c>
      <c r="F3042" t="str">
        <f t="shared" si="94"/>
        <v>89865</v>
      </c>
      <c r="H3042" s="38">
        <f t="shared" si="95"/>
        <v>11.63</v>
      </c>
    </row>
    <row r="3043" ht="67.5" spans="1:8">
      <c r="A3043" s="36" t="s">
        <v>21379</v>
      </c>
      <c r="B3043" s="37" t="s">
        <v>21380</v>
      </c>
      <c r="C3043" s="36" t="s">
        <v>136</v>
      </c>
      <c r="D3043" s="36" t="s">
        <v>21381</v>
      </c>
      <c r="F3043" t="str">
        <f t="shared" si="94"/>
        <v>91784</v>
      </c>
      <c r="H3043" s="38">
        <f t="shared" si="95"/>
        <v>38.46</v>
      </c>
    </row>
    <row r="3044" ht="67.5" spans="1:8">
      <c r="A3044" s="36" t="s">
        <v>21382</v>
      </c>
      <c r="B3044" s="37" t="s">
        <v>21383</v>
      </c>
      <c r="C3044" s="36" t="s">
        <v>136</v>
      </c>
      <c r="D3044" s="36" t="s">
        <v>6246</v>
      </c>
      <c r="F3044" t="str">
        <f t="shared" si="94"/>
        <v>91785</v>
      </c>
      <c r="H3044" s="38">
        <f t="shared" si="95"/>
        <v>38.07</v>
      </c>
    </row>
    <row r="3045" ht="67.5" spans="1:8">
      <c r="A3045" s="36" t="s">
        <v>21384</v>
      </c>
      <c r="B3045" s="37" t="s">
        <v>21385</v>
      </c>
      <c r="C3045" s="36" t="s">
        <v>136</v>
      </c>
      <c r="D3045" s="36" t="s">
        <v>21386</v>
      </c>
      <c r="F3045" t="str">
        <f t="shared" si="94"/>
        <v>91786</v>
      </c>
      <c r="H3045" s="38">
        <f t="shared" si="95"/>
        <v>24.49</v>
      </c>
    </row>
    <row r="3046" ht="54" spans="1:8">
      <c r="A3046" s="36" t="s">
        <v>21387</v>
      </c>
      <c r="B3046" s="37" t="s">
        <v>21388</v>
      </c>
      <c r="C3046" s="36" t="s">
        <v>136</v>
      </c>
      <c r="D3046" s="36" t="s">
        <v>21389</v>
      </c>
      <c r="F3046" t="str">
        <f t="shared" si="94"/>
        <v>91787</v>
      </c>
      <c r="H3046" s="38">
        <f t="shared" si="95"/>
        <v>26.89</v>
      </c>
    </row>
    <row r="3047" ht="54" spans="1:8">
      <c r="A3047" s="36" t="s">
        <v>21390</v>
      </c>
      <c r="B3047" s="37" t="s">
        <v>21391</v>
      </c>
      <c r="C3047" s="36" t="s">
        <v>136</v>
      </c>
      <c r="D3047" s="36" t="s">
        <v>21392</v>
      </c>
      <c r="F3047" t="str">
        <f t="shared" si="94"/>
        <v>91788</v>
      </c>
      <c r="H3047" s="38">
        <f t="shared" si="95"/>
        <v>36.69</v>
      </c>
    </row>
    <row r="3048" ht="67.5" spans="1:8">
      <c r="A3048" s="36" t="s">
        <v>21393</v>
      </c>
      <c r="B3048" s="37" t="s">
        <v>21394</v>
      </c>
      <c r="C3048" s="36" t="s">
        <v>136</v>
      </c>
      <c r="D3048" s="36" t="s">
        <v>6290</v>
      </c>
      <c r="F3048" t="str">
        <f t="shared" si="94"/>
        <v>91789</v>
      </c>
      <c r="H3048" s="38">
        <f t="shared" si="95"/>
        <v>34.2</v>
      </c>
    </row>
    <row r="3049" ht="67.5" spans="1:8">
      <c r="A3049" s="36" t="s">
        <v>21395</v>
      </c>
      <c r="B3049" s="37" t="s">
        <v>21396</v>
      </c>
      <c r="C3049" s="36" t="s">
        <v>136</v>
      </c>
      <c r="D3049" s="36" t="s">
        <v>13211</v>
      </c>
      <c r="F3049" t="str">
        <f t="shared" si="94"/>
        <v>91790</v>
      </c>
      <c r="H3049" s="38">
        <f t="shared" si="95"/>
        <v>51.03</v>
      </c>
    </row>
    <row r="3050" ht="67.5" spans="1:8">
      <c r="A3050" s="36" t="s">
        <v>21397</v>
      </c>
      <c r="B3050" s="37" t="s">
        <v>21398</v>
      </c>
      <c r="C3050" s="36" t="s">
        <v>136</v>
      </c>
      <c r="D3050" s="36" t="s">
        <v>21399</v>
      </c>
      <c r="F3050" t="str">
        <f t="shared" si="94"/>
        <v>91791</v>
      </c>
      <c r="H3050" s="38">
        <f t="shared" si="95"/>
        <v>65.01</v>
      </c>
    </row>
    <row r="3051" ht="67.5" spans="1:8">
      <c r="A3051" s="36" t="s">
        <v>21400</v>
      </c>
      <c r="B3051" s="37" t="s">
        <v>21401</v>
      </c>
      <c r="C3051" s="36" t="s">
        <v>136</v>
      </c>
      <c r="D3051" s="36" t="s">
        <v>21402</v>
      </c>
      <c r="F3051" t="str">
        <f t="shared" si="94"/>
        <v>91792</v>
      </c>
      <c r="H3051" s="38">
        <f t="shared" si="95"/>
        <v>50.94</v>
      </c>
    </row>
    <row r="3052" ht="67.5" spans="1:8">
      <c r="A3052" s="36" t="s">
        <v>21403</v>
      </c>
      <c r="B3052" s="37" t="s">
        <v>21404</v>
      </c>
      <c r="C3052" s="36" t="s">
        <v>136</v>
      </c>
      <c r="D3052" s="36" t="s">
        <v>21405</v>
      </c>
      <c r="F3052" t="str">
        <f t="shared" si="94"/>
        <v>91793</v>
      </c>
      <c r="H3052" s="38">
        <f t="shared" si="95"/>
        <v>76.78</v>
      </c>
    </row>
    <row r="3053" ht="67.5" spans="1:8">
      <c r="A3053" s="36" t="s">
        <v>21406</v>
      </c>
      <c r="B3053" s="37" t="s">
        <v>21407</v>
      </c>
      <c r="C3053" s="36" t="s">
        <v>136</v>
      </c>
      <c r="D3053" s="36" t="s">
        <v>15261</v>
      </c>
      <c r="F3053" t="str">
        <f t="shared" si="94"/>
        <v>91794</v>
      </c>
      <c r="H3053" s="38">
        <f t="shared" si="95"/>
        <v>35.3</v>
      </c>
    </row>
    <row r="3054" ht="67.5" spans="1:8">
      <c r="A3054" s="36" t="s">
        <v>21408</v>
      </c>
      <c r="B3054" s="37" t="s">
        <v>21409</v>
      </c>
      <c r="C3054" s="36" t="s">
        <v>136</v>
      </c>
      <c r="D3054" s="36" t="s">
        <v>21410</v>
      </c>
      <c r="F3054" t="str">
        <f t="shared" si="94"/>
        <v>91795</v>
      </c>
      <c r="H3054" s="38">
        <f t="shared" si="95"/>
        <v>59.88</v>
      </c>
    </row>
    <row r="3055" ht="67.5" spans="1:8">
      <c r="A3055" s="36" t="s">
        <v>21411</v>
      </c>
      <c r="B3055" s="37" t="s">
        <v>21412</v>
      </c>
      <c r="C3055" s="36" t="s">
        <v>136</v>
      </c>
      <c r="D3055" s="36" t="s">
        <v>19539</v>
      </c>
      <c r="F3055" t="str">
        <f t="shared" si="94"/>
        <v>91796</v>
      </c>
      <c r="H3055" s="38">
        <f t="shared" si="95"/>
        <v>61.37</v>
      </c>
    </row>
    <row r="3056" ht="40.5" spans="1:8">
      <c r="A3056" s="36" t="s">
        <v>21413</v>
      </c>
      <c r="B3056" s="37" t="s">
        <v>21414</v>
      </c>
      <c r="C3056" s="36" t="s">
        <v>136</v>
      </c>
      <c r="D3056" s="36" t="s">
        <v>21415</v>
      </c>
      <c r="F3056" t="str">
        <f t="shared" si="94"/>
        <v>92275</v>
      </c>
      <c r="H3056" s="38">
        <f t="shared" si="95"/>
        <v>28.72</v>
      </c>
    </row>
    <row r="3057" ht="40.5" spans="1:8">
      <c r="A3057" s="36" t="s">
        <v>21416</v>
      </c>
      <c r="B3057" s="37" t="s">
        <v>21417</v>
      </c>
      <c r="C3057" s="36" t="s">
        <v>136</v>
      </c>
      <c r="D3057" s="36" t="s">
        <v>16214</v>
      </c>
      <c r="F3057" t="str">
        <f t="shared" si="94"/>
        <v>92276</v>
      </c>
      <c r="H3057" s="38">
        <f t="shared" si="95"/>
        <v>36.32</v>
      </c>
    </row>
    <row r="3058" ht="40.5" spans="1:8">
      <c r="A3058" s="36" t="s">
        <v>21418</v>
      </c>
      <c r="B3058" s="37" t="s">
        <v>21419</v>
      </c>
      <c r="C3058" s="36" t="s">
        <v>136</v>
      </c>
      <c r="D3058" s="36" t="s">
        <v>21420</v>
      </c>
      <c r="F3058" t="str">
        <f t="shared" si="94"/>
        <v>92277</v>
      </c>
      <c r="H3058" s="38">
        <f t="shared" si="95"/>
        <v>52.11</v>
      </c>
    </row>
    <row r="3059" ht="40.5" spans="1:8">
      <c r="A3059" s="36" t="s">
        <v>21421</v>
      </c>
      <c r="B3059" s="37" t="s">
        <v>21422</v>
      </c>
      <c r="C3059" s="36" t="s">
        <v>136</v>
      </c>
      <c r="D3059" s="36" t="s">
        <v>21423</v>
      </c>
      <c r="F3059" t="str">
        <f t="shared" si="94"/>
        <v>92278</v>
      </c>
      <c r="H3059" s="38">
        <f t="shared" si="95"/>
        <v>69.84</v>
      </c>
    </row>
    <row r="3060" ht="40.5" spans="1:8">
      <c r="A3060" s="36" t="s">
        <v>21424</v>
      </c>
      <c r="B3060" s="37" t="s">
        <v>21425</v>
      </c>
      <c r="C3060" s="36" t="s">
        <v>136</v>
      </c>
      <c r="D3060" s="36" t="s">
        <v>21426</v>
      </c>
      <c r="F3060" t="str">
        <f t="shared" si="94"/>
        <v>92279</v>
      </c>
      <c r="H3060" s="38">
        <f t="shared" si="95"/>
        <v>100.61</v>
      </c>
    </row>
    <row r="3061" ht="40.5" spans="1:8">
      <c r="A3061" s="36" t="s">
        <v>21427</v>
      </c>
      <c r="B3061" s="37" t="s">
        <v>21428</v>
      </c>
      <c r="C3061" s="36" t="s">
        <v>136</v>
      </c>
      <c r="D3061" s="36" t="s">
        <v>21429</v>
      </c>
      <c r="F3061" t="str">
        <f t="shared" si="94"/>
        <v>92280</v>
      </c>
      <c r="H3061" s="38">
        <f t="shared" si="95"/>
        <v>140.87</v>
      </c>
    </row>
    <row r="3062" ht="40.5" spans="1:8">
      <c r="A3062" s="36" t="s">
        <v>21430</v>
      </c>
      <c r="B3062" s="37" t="s">
        <v>21431</v>
      </c>
      <c r="C3062" s="36" t="s">
        <v>136</v>
      </c>
      <c r="D3062" s="36" t="s">
        <v>10197</v>
      </c>
      <c r="F3062" t="str">
        <f t="shared" si="94"/>
        <v>92305</v>
      </c>
      <c r="H3062" s="38">
        <f t="shared" si="95"/>
        <v>20.76</v>
      </c>
    </row>
    <row r="3063" ht="40.5" spans="1:8">
      <c r="A3063" s="36" t="s">
        <v>21432</v>
      </c>
      <c r="B3063" s="37" t="s">
        <v>21433</v>
      </c>
      <c r="C3063" s="36" t="s">
        <v>136</v>
      </c>
      <c r="D3063" s="36" t="s">
        <v>11997</v>
      </c>
      <c r="F3063" t="str">
        <f t="shared" si="94"/>
        <v>92306</v>
      </c>
      <c r="H3063" s="38">
        <f t="shared" si="95"/>
        <v>32.76</v>
      </c>
    </row>
    <row r="3064" ht="40.5" spans="1:8">
      <c r="A3064" s="36" t="s">
        <v>21434</v>
      </c>
      <c r="B3064" s="37" t="s">
        <v>21435</v>
      </c>
      <c r="C3064" s="36" t="s">
        <v>136</v>
      </c>
      <c r="D3064" s="36" t="s">
        <v>21436</v>
      </c>
      <c r="F3064" t="str">
        <f t="shared" si="94"/>
        <v>92307</v>
      </c>
      <c r="H3064" s="38">
        <f t="shared" si="95"/>
        <v>40.64</v>
      </c>
    </row>
    <row r="3065" ht="40.5" spans="1:8">
      <c r="A3065" s="36" t="s">
        <v>21437</v>
      </c>
      <c r="B3065" s="37" t="s">
        <v>21438</v>
      </c>
      <c r="C3065" s="36" t="s">
        <v>136</v>
      </c>
      <c r="D3065" s="36" t="s">
        <v>6426</v>
      </c>
      <c r="F3065" t="str">
        <f t="shared" si="94"/>
        <v>92320</v>
      </c>
      <c r="H3065" s="38">
        <f t="shared" si="95"/>
        <v>29.59</v>
      </c>
    </row>
    <row r="3066" ht="40.5" spans="1:8">
      <c r="A3066" s="36" t="s">
        <v>21439</v>
      </c>
      <c r="B3066" s="37" t="s">
        <v>21440</v>
      </c>
      <c r="C3066" s="36" t="s">
        <v>136</v>
      </c>
      <c r="D3066" s="36" t="s">
        <v>21441</v>
      </c>
      <c r="F3066" t="str">
        <f t="shared" si="94"/>
        <v>92321</v>
      </c>
      <c r="H3066" s="38">
        <f t="shared" si="95"/>
        <v>47.95</v>
      </c>
    </row>
    <row r="3067" ht="40.5" spans="1:8">
      <c r="A3067" s="36" t="s">
        <v>21442</v>
      </c>
      <c r="B3067" s="37" t="s">
        <v>21443</v>
      </c>
      <c r="C3067" s="36" t="s">
        <v>136</v>
      </c>
      <c r="D3067" s="36" t="s">
        <v>21444</v>
      </c>
      <c r="F3067" t="str">
        <f t="shared" si="94"/>
        <v>92322</v>
      </c>
      <c r="H3067" s="38">
        <f t="shared" si="95"/>
        <v>61.36</v>
      </c>
    </row>
    <row r="3068" ht="40.5" spans="1:8">
      <c r="A3068" s="36" t="s">
        <v>21445</v>
      </c>
      <c r="B3068" s="37" t="s">
        <v>21446</v>
      </c>
      <c r="C3068" s="36" t="s">
        <v>136</v>
      </c>
      <c r="D3068" s="36" t="s">
        <v>21447</v>
      </c>
      <c r="F3068" t="str">
        <f t="shared" si="94"/>
        <v>92335</v>
      </c>
      <c r="H3068" s="38">
        <f t="shared" si="95"/>
        <v>61.69</v>
      </c>
    </row>
    <row r="3069" ht="40.5" spans="1:8">
      <c r="A3069" s="36" t="s">
        <v>21448</v>
      </c>
      <c r="B3069" s="37" t="s">
        <v>21449</v>
      </c>
      <c r="C3069" s="36" t="s">
        <v>136</v>
      </c>
      <c r="D3069" s="36" t="s">
        <v>21450</v>
      </c>
      <c r="F3069" t="str">
        <f t="shared" si="94"/>
        <v>92336</v>
      </c>
      <c r="H3069" s="38">
        <f t="shared" si="95"/>
        <v>75.6</v>
      </c>
    </row>
    <row r="3070" ht="40.5" spans="1:8">
      <c r="A3070" s="36" t="s">
        <v>21451</v>
      </c>
      <c r="B3070" s="37" t="s">
        <v>21452</v>
      </c>
      <c r="C3070" s="36" t="s">
        <v>136</v>
      </c>
      <c r="D3070" s="36" t="s">
        <v>21453</v>
      </c>
      <c r="F3070" t="str">
        <f t="shared" si="94"/>
        <v>92337</v>
      </c>
      <c r="H3070" s="38">
        <f t="shared" si="95"/>
        <v>99.03</v>
      </c>
    </row>
    <row r="3071" ht="40.5" spans="1:8">
      <c r="A3071" s="36" t="s">
        <v>21454</v>
      </c>
      <c r="B3071" s="37" t="s">
        <v>21455</v>
      </c>
      <c r="C3071" s="36" t="s">
        <v>136</v>
      </c>
      <c r="D3071" s="36" t="s">
        <v>21456</v>
      </c>
      <c r="F3071" t="str">
        <f t="shared" si="94"/>
        <v>92338</v>
      </c>
      <c r="H3071" s="38">
        <f t="shared" si="95"/>
        <v>88.45</v>
      </c>
    </row>
    <row r="3072" ht="40.5" spans="1:8">
      <c r="A3072" s="36" t="s">
        <v>21457</v>
      </c>
      <c r="B3072" s="37" t="s">
        <v>21458</v>
      </c>
      <c r="C3072" s="36" t="s">
        <v>136</v>
      </c>
      <c r="D3072" s="36" t="s">
        <v>21459</v>
      </c>
      <c r="F3072" t="str">
        <f t="shared" si="94"/>
        <v>92339</v>
      </c>
      <c r="H3072" s="38">
        <f t="shared" si="95"/>
        <v>131.19</v>
      </c>
    </row>
    <row r="3073" ht="40.5" spans="1:8">
      <c r="A3073" s="36" t="s">
        <v>21460</v>
      </c>
      <c r="B3073" s="37" t="s">
        <v>21461</v>
      </c>
      <c r="C3073" s="36" t="s">
        <v>136</v>
      </c>
      <c r="D3073" s="36" t="s">
        <v>21462</v>
      </c>
      <c r="F3073" t="str">
        <f t="shared" si="94"/>
        <v>92341</v>
      </c>
      <c r="H3073" s="38">
        <f t="shared" si="95"/>
        <v>70.53</v>
      </c>
    </row>
    <row r="3074" ht="40.5" spans="1:8">
      <c r="A3074" s="36" t="s">
        <v>21463</v>
      </c>
      <c r="B3074" s="37" t="s">
        <v>21464</v>
      </c>
      <c r="C3074" s="36" t="s">
        <v>136</v>
      </c>
      <c r="D3074" s="36" t="s">
        <v>4958</v>
      </c>
      <c r="F3074" t="str">
        <f t="shared" si="94"/>
        <v>92342</v>
      </c>
      <c r="H3074" s="38">
        <f t="shared" si="95"/>
        <v>84.49</v>
      </c>
    </row>
    <row r="3075" ht="40.5" spans="1:8">
      <c r="A3075" s="36" t="s">
        <v>21465</v>
      </c>
      <c r="B3075" s="37" t="s">
        <v>21466</v>
      </c>
      <c r="C3075" s="36" t="s">
        <v>136</v>
      </c>
      <c r="D3075" s="36" t="s">
        <v>21467</v>
      </c>
      <c r="F3075" t="str">
        <f t="shared" si="94"/>
        <v>92343</v>
      </c>
      <c r="H3075" s="38">
        <f t="shared" si="95"/>
        <v>108</v>
      </c>
    </row>
    <row r="3076" ht="40.5" spans="1:8">
      <c r="A3076" s="36" t="s">
        <v>21468</v>
      </c>
      <c r="B3076" s="37" t="s">
        <v>21469</v>
      </c>
      <c r="C3076" s="36" t="s">
        <v>136</v>
      </c>
      <c r="D3076" s="36" t="s">
        <v>10753</v>
      </c>
      <c r="F3076" t="str">
        <f t="shared" si="94"/>
        <v>92361</v>
      </c>
      <c r="H3076" s="38">
        <f t="shared" si="95"/>
        <v>71.04</v>
      </c>
    </row>
    <row r="3077" ht="40.5" spans="1:8">
      <c r="A3077" s="36" t="s">
        <v>21470</v>
      </c>
      <c r="B3077" s="37" t="s">
        <v>21471</v>
      </c>
      <c r="C3077" s="36" t="s">
        <v>136</v>
      </c>
      <c r="D3077" s="36" t="s">
        <v>21472</v>
      </c>
      <c r="F3077" t="str">
        <f t="shared" ref="F3077:F3140" si="96">TRIM(A3077)</f>
        <v>92362</v>
      </c>
      <c r="H3077" s="38">
        <f t="shared" ref="H3077:H3140" si="97">ROUND(D3077*(1+$H$1),2)</f>
        <v>113.08</v>
      </c>
    </row>
    <row r="3078" ht="54" spans="1:8">
      <c r="A3078" s="36" t="s">
        <v>21473</v>
      </c>
      <c r="B3078" s="37" t="s">
        <v>21474</v>
      </c>
      <c r="C3078" s="36" t="s">
        <v>136</v>
      </c>
      <c r="D3078" s="36" t="s">
        <v>11181</v>
      </c>
      <c r="F3078" t="str">
        <f t="shared" si="96"/>
        <v>92364</v>
      </c>
      <c r="H3078" s="38">
        <f t="shared" si="97"/>
        <v>37.64</v>
      </c>
    </row>
    <row r="3079" ht="54" spans="1:8">
      <c r="A3079" s="36" t="s">
        <v>21475</v>
      </c>
      <c r="B3079" s="37" t="s">
        <v>21476</v>
      </c>
      <c r="C3079" s="36" t="s">
        <v>136</v>
      </c>
      <c r="D3079" s="36" t="s">
        <v>11233</v>
      </c>
      <c r="F3079" t="str">
        <f t="shared" si="96"/>
        <v>92365</v>
      </c>
      <c r="H3079" s="38">
        <f t="shared" si="97"/>
        <v>43.19</v>
      </c>
    </row>
    <row r="3080" ht="54" spans="1:8">
      <c r="A3080" s="36" t="s">
        <v>21477</v>
      </c>
      <c r="B3080" s="37" t="s">
        <v>21478</v>
      </c>
      <c r="C3080" s="36" t="s">
        <v>136</v>
      </c>
      <c r="D3080" s="36" t="s">
        <v>21479</v>
      </c>
      <c r="F3080" t="str">
        <f t="shared" si="96"/>
        <v>92366</v>
      </c>
      <c r="H3080" s="38">
        <f t="shared" si="97"/>
        <v>59.62</v>
      </c>
    </row>
    <row r="3081" ht="54" spans="1:8">
      <c r="A3081" s="36" t="s">
        <v>21480</v>
      </c>
      <c r="B3081" s="37" t="s">
        <v>21481</v>
      </c>
      <c r="C3081" s="36" t="s">
        <v>136</v>
      </c>
      <c r="D3081" s="36" t="s">
        <v>21482</v>
      </c>
      <c r="F3081" t="str">
        <f t="shared" si="96"/>
        <v>92367</v>
      </c>
      <c r="H3081" s="38">
        <f t="shared" si="97"/>
        <v>73.07</v>
      </c>
    </row>
    <row r="3082" ht="54" spans="1:8">
      <c r="A3082" s="36" t="s">
        <v>21483</v>
      </c>
      <c r="B3082" s="37" t="s">
        <v>21484</v>
      </c>
      <c r="C3082" s="36" t="s">
        <v>136</v>
      </c>
      <c r="D3082" s="36" t="s">
        <v>20634</v>
      </c>
      <c r="F3082" t="str">
        <f t="shared" si="96"/>
        <v>92368</v>
      </c>
      <c r="H3082" s="38">
        <f t="shared" si="97"/>
        <v>96.12</v>
      </c>
    </row>
    <row r="3083" ht="40.5" spans="1:8">
      <c r="A3083" s="36" t="s">
        <v>21485</v>
      </c>
      <c r="B3083" s="37" t="s">
        <v>21486</v>
      </c>
      <c r="C3083" s="36" t="s">
        <v>136</v>
      </c>
      <c r="D3083" s="36" t="s">
        <v>18578</v>
      </c>
      <c r="F3083" t="str">
        <f t="shared" si="96"/>
        <v>92648</v>
      </c>
      <c r="H3083" s="38">
        <f t="shared" si="97"/>
        <v>60.92</v>
      </c>
    </row>
    <row r="3084" ht="40.5" spans="1:8">
      <c r="A3084" s="36" t="s">
        <v>21487</v>
      </c>
      <c r="B3084" s="37" t="s">
        <v>21488</v>
      </c>
      <c r="C3084" s="36" t="s">
        <v>136</v>
      </c>
      <c r="D3084" s="36" t="s">
        <v>21489</v>
      </c>
      <c r="F3084" t="str">
        <f t="shared" si="96"/>
        <v>92649</v>
      </c>
      <c r="H3084" s="38">
        <f t="shared" si="97"/>
        <v>74.17</v>
      </c>
    </row>
    <row r="3085" ht="40.5" spans="1:8">
      <c r="A3085" s="36" t="s">
        <v>21490</v>
      </c>
      <c r="B3085" s="37" t="s">
        <v>21491</v>
      </c>
      <c r="C3085" s="36" t="s">
        <v>136</v>
      </c>
      <c r="D3085" s="36" t="s">
        <v>21492</v>
      </c>
      <c r="F3085" t="str">
        <f t="shared" si="96"/>
        <v>92650</v>
      </c>
      <c r="H3085" s="38">
        <f t="shared" si="97"/>
        <v>116.21</v>
      </c>
    </row>
    <row r="3086" ht="54" spans="1:8">
      <c r="A3086" s="36" t="s">
        <v>21493</v>
      </c>
      <c r="B3086" s="37" t="s">
        <v>21494</v>
      </c>
      <c r="C3086" s="36" t="s">
        <v>136</v>
      </c>
      <c r="D3086" s="36" t="s">
        <v>21495</v>
      </c>
      <c r="F3086" t="str">
        <f t="shared" si="96"/>
        <v>92652</v>
      </c>
      <c r="H3086" s="38">
        <f t="shared" si="97"/>
        <v>41.66</v>
      </c>
    </row>
    <row r="3087" ht="54" spans="1:8">
      <c r="A3087" s="36" t="s">
        <v>21496</v>
      </c>
      <c r="B3087" s="37" t="s">
        <v>21497</v>
      </c>
      <c r="C3087" s="36" t="s">
        <v>136</v>
      </c>
      <c r="D3087" s="36" t="s">
        <v>21498</v>
      </c>
      <c r="F3087" t="str">
        <f t="shared" si="96"/>
        <v>92653</v>
      </c>
      <c r="H3087" s="38">
        <f t="shared" si="97"/>
        <v>47.27</v>
      </c>
    </row>
    <row r="3088" ht="54" spans="1:8">
      <c r="A3088" s="36" t="s">
        <v>21499</v>
      </c>
      <c r="B3088" s="37" t="s">
        <v>21500</v>
      </c>
      <c r="C3088" s="36" t="s">
        <v>136</v>
      </c>
      <c r="D3088" s="36" t="s">
        <v>21501</v>
      </c>
      <c r="F3088" t="str">
        <f t="shared" si="96"/>
        <v>92654</v>
      </c>
      <c r="H3088" s="38">
        <f t="shared" si="97"/>
        <v>63.68</v>
      </c>
    </row>
    <row r="3089" ht="54" spans="1:8">
      <c r="A3089" s="36" t="s">
        <v>21502</v>
      </c>
      <c r="B3089" s="37" t="s">
        <v>21503</v>
      </c>
      <c r="C3089" s="36" t="s">
        <v>136</v>
      </c>
      <c r="D3089" s="36" t="s">
        <v>21504</v>
      </c>
      <c r="F3089" t="str">
        <f t="shared" si="96"/>
        <v>92655</v>
      </c>
      <c r="H3089" s="38">
        <f t="shared" si="97"/>
        <v>77.22</v>
      </c>
    </row>
    <row r="3090" ht="54" spans="1:8">
      <c r="A3090" s="36" t="s">
        <v>21505</v>
      </c>
      <c r="B3090" s="37" t="s">
        <v>21506</v>
      </c>
      <c r="C3090" s="36" t="s">
        <v>136</v>
      </c>
      <c r="D3090" s="36" t="s">
        <v>21507</v>
      </c>
      <c r="F3090" t="str">
        <f t="shared" si="96"/>
        <v>92656</v>
      </c>
      <c r="H3090" s="38">
        <f t="shared" si="97"/>
        <v>100.27</v>
      </c>
    </row>
    <row r="3091" ht="54" spans="1:8">
      <c r="A3091" s="36" t="s">
        <v>21508</v>
      </c>
      <c r="B3091" s="37" t="s">
        <v>21509</v>
      </c>
      <c r="C3091" s="36" t="s">
        <v>136</v>
      </c>
      <c r="D3091" s="36" t="s">
        <v>4552</v>
      </c>
      <c r="F3091" t="str">
        <f t="shared" si="96"/>
        <v>92687</v>
      </c>
      <c r="H3091" s="38">
        <f t="shared" si="97"/>
        <v>19.94</v>
      </c>
    </row>
    <row r="3092" ht="54" spans="1:8">
      <c r="A3092" s="36" t="s">
        <v>21510</v>
      </c>
      <c r="B3092" s="37" t="s">
        <v>21511</v>
      </c>
      <c r="C3092" s="36" t="s">
        <v>136</v>
      </c>
      <c r="D3092" s="36" t="s">
        <v>21512</v>
      </c>
      <c r="F3092" t="str">
        <f t="shared" si="96"/>
        <v>92688</v>
      </c>
      <c r="H3092" s="38">
        <f t="shared" si="97"/>
        <v>28.48</v>
      </c>
    </row>
    <row r="3093" ht="54" spans="1:8">
      <c r="A3093" s="36" t="s">
        <v>21513</v>
      </c>
      <c r="B3093" s="37" t="s">
        <v>21514</v>
      </c>
      <c r="C3093" s="36" t="s">
        <v>136</v>
      </c>
      <c r="D3093" s="36" t="s">
        <v>21515</v>
      </c>
      <c r="F3093" t="str">
        <f t="shared" si="96"/>
        <v>92689</v>
      </c>
      <c r="H3093" s="38">
        <f t="shared" si="97"/>
        <v>30.67</v>
      </c>
    </row>
    <row r="3094" ht="54" spans="1:8">
      <c r="A3094" s="36" t="s">
        <v>21516</v>
      </c>
      <c r="B3094" s="37" t="s">
        <v>21517</v>
      </c>
      <c r="C3094" s="36" t="s">
        <v>136</v>
      </c>
      <c r="D3094" s="36" t="s">
        <v>16565</v>
      </c>
      <c r="F3094" t="str">
        <f t="shared" si="96"/>
        <v>92690</v>
      </c>
      <c r="H3094" s="38">
        <f t="shared" si="97"/>
        <v>44.38</v>
      </c>
    </row>
    <row r="3095" ht="67.5" spans="1:8">
      <c r="A3095" s="36" t="s">
        <v>21518</v>
      </c>
      <c r="B3095" s="37" t="s">
        <v>21519</v>
      </c>
      <c r="C3095" s="36" t="s">
        <v>136</v>
      </c>
      <c r="D3095" s="36" t="s">
        <v>15467</v>
      </c>
      <c r="F3095" t="str">
        <f t="shared" si="96"/>
        <v>94462</v>
      </c>
      <c r="H3095" s="38">
        <f t="shared" si="97"/>
        <v>70.83</v>
      </c>
    </row>
    <row r="3096" ht="67.5" spans="1:8">
      <c r="A3096" s="36" t="s">
        <v>21520</v>
      </c>
      <c r="B3096" s="37" t="s">
        <v>21521</v>
      </c>
      <c r="C3096" s="36" t="s">
        <v>136</v>
      </c>
      <c r="D3096" s="36" t="s">
        <v>7749</v>
      </c>
      <c r="F3096" t="str">
        <f t="shared" si="96"/>
        <v>94463</v>
      </c>
      <c r="H3096" s="38">
        <f t="shared" si="97"/>
        <v>82.07</v>
      </c>
    </row>
    <row r="3097" ht="67.5" spans="1:8">
      <c r="A3097" s="36" t="s">
        <v>21522</v>
      </c>
      <c r="B3097" s="37" t="s">
        <v>21523</v>
      </c>
      <c r="C3097" s="36" t="s">
        <v>136</v>
      </c>
      <c r="D3097" s="36" t="s">
        <v>21524</v>
      </c>
      <c r="F3097" t="str">
        <f t="shared" si="96"/>
        <v>94464</v>
      </c>
      <c r="H3097" s="38">
        <f t="shared" si="97"/>
        <v>114.78</v>
      </c>
    </row>
    <row r="3098" ht="67.5" spans="1:8">
      <c r="A3098" s="36" t="s">
        <v>21525</v>
      </c>
      <c r="B3098" s="37" t="s">
        <v>21526</v>
      </c>
      <c r="C3098" s="36" t="s">
        <v>136</v>
      </c>
      <c r="D3098" s="36" t="s">
        <v>21527</v>
      </c>
      <c r="F3098" t="str">
        <f t="shared" si="96"/>
        <v>94602</v>
      </c>
      <c r="H3098" s="38">
        <f t="shared" si="97"/>
        <v>118.49</v>
      </c>
    </row>
    <row r="3099" ht="67.5" spans="1:8">
      <c r="A3099" s="36" t="s">
        <v>21528</v>
      </c>
      <c r="B3099" s="37" t="s">
        <v>21529</v>
      </c>
      <c r="C3099" s="36" t="s">
        <v>136</v>
      </c>
      <c r="D3099" s="36" t="s">
        <v>21530</v>
      </c>
      <c r="F3099" t="str">
        <f t="shared" si="96"/>
        <v>94603</v>
      </c>
      <c r="H3099" s="38">
        <f t="shared" si="97"/>
        <v>155.37</v>
      </c>
    </row>
    <row r="3100" ht="67.5" spans="1:8">
      <c r="A3100" s="36" t="s">
        <v>21531</v>
      </c>
      <c r="B3100" s="37" t="s">
        <v>21532</v>
      </c>
      <c r="C3100" s="36" t="s">
        <v>136</v>
      </c>
      <c r="D3100" s="36" t="s">
        <v>21533</v>
      </c>
      <c r="F3100" t="str">
        <f t="shared" si="96"/>
        <v>94604</v>
      </c>
      <c r="H3100" s="38">
        <f t="shared" si="97"/>
        <v>209.16</v>
      </c>
    </row>
    <row r="3101" ht="67.5" spans="1:8">
      <c r="A3101" s="36" t="s">
        <v>21534</v>
      </c>
      <c r="B3101" s="37" t="s">
        <v>21535</v>
      </c>
      <c r="C3101" s="36" t="s">
        <v>136</v>
      </c>
      <c r="D3101" s="36" t="s">
        <v>21536</v>
      </c>
      <c r="F3101" t="str">
        <f t="shared" si="96"/>
        <v>94605</v>
      </c>
      <c r="H3101" s="38">
        <f t="shared" si="97"/>
        <v>293.79</v>
      </c>
    </row>
    <row r="3102" ht="54" spans="1:8">
      <c r="A3102" s="36" t="s">
        <v>21537</v>
      </c>
      <c r="B3102" s="37" t="s">
        <v>21538</v>
      </c>
      <c r="C3102" s="36" t="s">
        <v>136</v>
      </c>
      <c r="D3102" s="36" t="s">
        <v>21539</v>
      </c>
      <c r="F3102" t="str">
        <f t="shared" si="96"/>
        <v>94648</v>
      </c>
      <c r="H3102" s="38">
        <f t="shared" si="97"/>
        <v>9.13</v>
      </c>
    </row>
    <row r="3103" ht="54" spans="1:8">
      <c r="A3103" s="36" t="s">
        <v>21540</v>
      </c>
      <c r="B3103" s="37" t="s">
        <v>21541</v>
      </c>
      <c r="C3103" s="36" t="s">
        <v>136</v>
      </c>
      <c r="D3103" s="36" t="s">
        <v>8106</v>
      </c>
      <c r="F3103" t="str">
        <f t="shared" si="96"/>
        <v>94649</v>
      </c>
      <c r="H3103" s="38">
        <f t="shared" si="97"/>
        <v>13.28</v>
      </c>
    </row>
    <row r="3104" ht="54" spans="1:8">
      <c r="A3104" s="36" t="s">
        <v>21542</v>
      </c>
      <c r="B3104" s="37" t="s">
        <v>21543</v>
      </c>
      <c r="C3104" s="36" t="s">
        <v>136</v>
      </c>
      <c r="D3104" s="36" t="s">
        <v>21544</v>
      </c>
      <c r="F3104" t="str">
        <f t="shared" si="96"/>
        <v>94650</v>
      </c>
      <c r="H3104" s="38">
        <f t="shared" si="97"/>
        <v>19.03</v>
      </c>
    </row>
    <row r="3105" ht="54" spans="1:8">
      <c r="A3105" s="36" t="s">
        <v>21545</v>
      </c>
      <c r="B3105" s="37" t="s">
        <v>21546</v>
      </c>
      <c r="C3105" s="36" t="s">
        <v>136</v>
      </c>
      <c r="D3105" s="36" t="s">
        <v>21547</v>
      </c>
      <c r="F3105" t="str">
        <f t="shared" si="96"/>
        <v>94651</v>
      </c>
      <c r="H3105" s="38">
        <f t="shared" si="97"/>
        <v>21.7</v>
      </c>
    </row>
    <row r="3106" ht="54" spans="1:8">
      <c r="A3106" s="36" t="s">
        <v>21548</v>
      </c>
      <c r="B3106" s="37" t="s">
        <v>21549</v>
      </c>
      <c r="C3106" s="36" t="s">
        <v>136</v>
      </c>
      <c r="D3106" s="36" t="s">
        <v>21550</v>
      </c>
      <c r="F3106" t="str">
        <f t="shared" si="96"/>
        <v>94652</v>
      </c>
      <c r="H3106" s="38">
        <f t="shared" si="97"/>
        <v>33.6</v>
      </c>
    </row>
    <row r="3107" ht="54" spans="1:8">
      <c r="A3107" s="36" t="s">
        <v>21551</v>
      </c>
      <c r="B3107" s="37" t="s">
        <v>21552</v>
      </c>
      <c r="C3107" s="36" t="s">
        <v>136</v>
      </c>
      <c r="D3107" s="36" t="s">
        <v>21553</v>
      </c>
      <c r="F3107" t="str">
        <f t="shared" si="96"/>
        <v>94653</v>
      </c>
      <c r="H3107" s="38">
        <f t="shared" si="97"/>
        <v>41.99</v>
      </c>
    </row>
    <row r="3108" ht="54" spans="1:8">
      <c r="A3108" s="36" t="s">
        <v>21554</v>
      </c>
      <c r="B3108" s="37" t="s">
        <v>21555</v>
      </c>
      <c r="C3108" s="36" t="s">
        <v>136</v>
      </c>
      <c r="D3108" s="36" t="s">
        <v>8798</v>
      </c>
      <c r="F3108" t="str">
        <f t="shared" si="96"/>
        <v>94654</v>
      </c>
      <c r="H3108" s="38">
        <f t="shared" si="97"/>
        <v>57.4</v>
      </c>
    </row>
    <row r="3109" ht="54" spans="1:8">
      <c r="A3109" s="36" t="s">
        <v>21556</v>
      </c>
      <c r="B3109" s="37" t="s">
        <v>21557</v>
      </c>
      <c r="C3109" s="36" t="s">
        <v>136</v>
      </c>
      <c r="D3109" s="36" t="s">
        <v>21558</v>
      </c>
      <c r="F3109" t="str">
        <f t="shared" si="96"/>
        <v>94655</v>
      </c>
      <c r="H3109" s="38">
        <f t="shared" si="97"/>
        <v>81.43</v>
      </c>
    </row>
    <row r="3110" ht="54" spans="1:8">
      <c r="A3110" s="36" t="s">
        <v>21559</v>
      </c>
      <c r="B3110" s="37" t="s">
        <v>21560</v>
      </c>
      <c r="C3110" s="36" t="s">
        <v>136</v>
      </c>
      <c r="D3110" s="36" t="s">
        <v>8892</v>
      </c>
      <c r="F3110" t="str">
        <f t="shared" si="96"/>
        <v>94716</v>
      </c>
      <c r="H3110" s="38">
        <f t="shared" si="97"/>
        <v>19.98</v>
      </c>
    </row>
    <row r="3111" ht="54" spans="1:8">
      <c r="A3111" s="36" t="s">
        <v>21561</v>
      </c>
      <c r="B3111" s="37" t="s">
        <v>21562</v>
      </c>
      <c r="C3111" s="36" t="s">
        <v>136</v>
      </c>
      <c r="D3111" s="36" t="s">
        <v>5334</v>
      </c>
      <c r="F3111" t="str">
        <f t="shared" si="96"/>
        <v>94717</v>
      </c>
      <c r="H3111" s="38">
        <f t="shared" si="97"/>
        <v>28.97</v>
      </c>
    </row>
    <row r="3112" ht="54" spans="1:8">
      <c r="A3112" s="36" t="s">
        <v>21563</v>
      </c>
      <c r="B3112" s="37" t="s">
        <v>21564</v>
      </c>
      <c r="C3112" s="36" t="s">
        <v>136</v>
      </c>
      <c r="D3112" s="36" t="s">
        <v>5905</v>
      </c>
      <c r="F3112" t="str">
        <f t="shared" si="96"/>
        <v>94718</v>
      </c>
      <c r="H3112" s="38">
        <f t="shared" si="97"/>
        <v>35.93</v>
      </c>
    </row>
    <row r="3113" ht="54" spans="1:8">
      <c r="A3113" s="36" t="s">
        <v>21565</v>
      </c>
      <c r="B3113" s="37" t="s">
        <v>21566</v>
      </c>
      <c r="C3113" s="36" t="s">
        <v>136</v>
      </c>
      <c r="D3113" s="36" t="s">
        <v>16762</v>
      </c>
      <c r="F3113" t="str">
        <f t="shared" si="96"/>
        <v>94719</v>
      </c>
      <c r="H3113" s="38">
        <f t="shared" si="97"/>
        <v>46.71</v>
      </c>
    </row>
    <row r="3114" ht="54" spans="1:8">
      <c r="A3114" s="36" t="s">
        <v>21567</v>
      </c>
      <c r="B3114" s="37" t="s">
        <v>21568</v>
      </c>
      <c r="C3114" s="36" t="s">
        <v>136</v>
      </c>
      <c r="D3114" s="36" t="s">
        <v>21569</v>
      </c>
      <c r="F3114" t="str">
        <f t="shared" si="96"/>
        <v>94720</v>
      </c>
      <c r="H3114" s="38">
        <f t="shared" si="97"/>
        <v>70.76</v>
      </c>
    </row>
    <row r="3115" ht="54" spans="1:8">
      <c r="A3115" s="36" t="s">
        <v>21570</v>
      </c>
      <c r="B3115" s="37" t="s">
        <v>21571</v>
      </c>
      <c r="C3115" s="36" t="s">
        <v>136</v>
      </c>
      <c r="D3115" s="36" t="s">
        <v>21572</v>
      </c>
      <c r="F3115" t="str">
        <f t="shared" si="96"/>
        <v>94721</v>
      </c>
      <c r="H3115" s="38">
        <f t="shared" si="97"/>
        <v>102.38</v>
      </c>
    </row>
    <row r="3116" ht="54" spans="1:8">
      <c r="A3116" s="36" t="s">
        <v>21573</v>
      </c>
      <c r="B3116" s="37" t="s">
        <v>21574</v>
      </c>
      <c r="C3116" s="36" t="s">
        <v>136</v>
      </c>
      <c r="D3116" s="36" t="s">
        <v>21575</v>
      </c>
      <c r="F3116" t="str">
        <f t="shared" si="96"/>
        <v>94722</v>
      </c>
      <c r="H3116" s="38">
        <f t="shared" si="97"/>
        <v>179</v>
      </c>
    </row>
    <row r="3117" ht="40.5" spans="1:8">
      <c r="A3117" s="36" t="s">
        <v>21576</v>
      </c>
      <c r="B3117" s="37" t="s">
        <v>21577</v>
      </c>
      <c r="C3117" s="36" t="s">
        <v>136</v>
      </c>
      <c r="D3117" s="36" t="s">
        <v>21578</v>
      </c>
      <c r="F3117" t="str">
        <f t="shared" si="96"/>
        <v>95697</v>
      </c>
      <c r="H3117" s="38">
        <f t="shared" si="97"/>
        <v>57.78</v>
      </c>
    </row>
    <row r="3118" ht="40.5" spans="1:8">
      <c r="A3118" s="36" t="s">
        <v>21579</v>
      </c>
      <c r="B3118" s="37" t="s">
        <v>21580</v>
      </c>
      <c r="C3118" s="36" t="s">
        <v>136</v>
      </c>
      <c r="D3118" s="36" t="s">
        <v>21581</v>
      </c>
      <c r="F3118" t="str">
        <f t="shared" si="96"/>
        <v>96635</v>
      </c>
      <c r="H3118" s="38">
        <f t="shared" si="97"/>
        <v>26.58</v>
      </c>
    </row>
    <row r="3119" ht="40.5" spans="1:8">
      <c r="A3119" s="36" t="s">
        <v>21582</v>
      </c>
      <c r="B3119" s="37" t="s">
        <v>21583</v>
      </c>
      <c r="C3119" s="36" t="s">
        <v>136</v>
      </c>
      <c r="D3119" s="36" t="s">
        <v>11779</v>
      </c>
      <c r="F3119" t="str">
        <f t="shared" si="96"/>
        <v>96636</v>
      </c>
      <c r="H3119" s="38">
        <f t="shared" si="97"/>
        <v>28.07</v>
      </c>
    </row>
    <row r="3120" ht="40.5" spans="1:8">
      <c r="A3120" s="36" t="s">
        <v>21584</v>
      </c>
      <c r="B3120" s="37" t="s">
        <v>21585</v>
      </c>
      <c r="C3120" s="36" t="s">
        <v>136</v>
      </c>
      <c r="D3120" s="36" t="s">
        <v>21368</v>
      </c>
      <c r="F3120" t="str">
        <f t="shared" si="96"/>
        <v>96644</v>
      </c>
      <c r="H3120" s="38">
        <f t="shared" si="97"/>
        <v>17.4</v>
      </c>
    </row>
    <row r="3121" ht="40.5" spans="1:8">
      <c r="A3121" s="36" t="s">
        <v>21586</v>
      </c>
      <c r="B3121" s="37" t="s">
        <v>21587</v>
      </c>
      <c r="C3121" s="36" t="s">
        <v>136</v>
      </c>
      <c r="D3121" s="36" t="s">
        <v>21588</v>
      </c>
      <c r="F3121" t="str">
        <f t="shared" si="96"/>
        <v>96645</v>
      </c>
      <c r="H3121" s="38">
        <f t="shared" si="97"/>
        <v>22.52</v>
      </c>
    </row>
    <row r="3122" ht="40.5" spans="1:8">
      <c r="A3122" s="36" t="s">
        <v>21589</v>
      </c>
      <c r="B3122" s="37" t="s">
        <v>21590</v>
      </c>
      <c r="C3122" s="36" t="s">
        <v>136</v>
      </c>
      <c r="D3122" s="36" t="s">
        <v>21591</v>
      </c>
      <c r="F3122" t="str">
        <f t="shared" si="96"/>
        <v>96646</v>
      </c>
      <c r="H3122" s="38">
        <f t="shared" si="97"/>
        <v>34.94</v>
      </c>
    </row>
    <row r="3123" ht="40.5" spans="1:8">
      <c r="A3123" s="36" t="s">
        <v>21592</v>
      </c>
      <c r="B3123" s="37" t="s">
        <v>21593</v>
      </c>
      <c r="C3123" s="36" t="s">
        <v>136</v>
      </c>
      <c r="D3123" s="36" t="s">
        <v>21594</v>
      </c>
      <c r="F3123" t="str">
        <f t="shared" si="96"/>
        <v>96647</v>
      </c>
      <c r="H3123" s="38">
        <f t="shared" si="97"/>
        <v>15.74</v>
      </c>
    </row>
    <row r="3124" ht="40.5" spans="1:8">
      <c r="A3124" s="36" t="s">
        <v>21595</v>
      </c>
      <c r="B3124" s="37" t="s">
        <v>21596</v>
      </c>
      <c r="C3124" s="36" t="s">
        <v>136</v>
      </c>
      <c r="D3124" s="36" t="s">
        <v>21597</v>
      </c>
      <c r="F3124" t="str">
        <f t="shared" si="96"/>
        <v>96648</v>
      </c>
      <c r="H3124" s="38">
        <f t="shared" si="97"/>
        <v>28.66</v>
      </c>
    </row>
    <row r="3125" ht="40.5" spans="1:8">
      <c r="A3125" s="36" t="s">
        <v>21598</v>
      </c>
      <c r="B3125" s="37" t="s">
        <v>21599</v>
      </c>
      <c r="C3125" s="36" t="s">
        <v>136</v>
      </c>
      <c r="D3125" s="36" t="s">
        <v>21600</v>
      </c>
      <c r="F3125" t="str">
        <f t="shared" si="96"/>
        <v>96649</v>
      </c>
      <c r="H3125" s="38">
        <f t="shared" si="97"/>
        <v>42.17</v>
      </c>
    </row>
    <row r="3126" ht="40.5" spans="1:8">
      <c r="A3126" s="36" t="s">
        <v>21601</v>
      </c>
      <c r="B3126" s="37" t="s">
        <v>21602</v>
      </c>
      <c r="C3126" s="36" t="s">
        <v>136</v>
      </c>
      <c r="D3126" s="36" t="s">
        <v>10152</v>
      </c>
      <c r="F3126" t="str">
        <f t="shared" si="96"/>
        <v>96668</v>
      </c>
      <c r="H3126" s="38">
        <f t="shared" si="97"/>
        <v>11.01</v>
      </c>
    </row>
    <row r="3127" ht="40.5" spans="1:8">
      <c r="A3127" s="36" t="s">
        <v>21603</v>
      </c>
      <c r="B3127" s="37" t="s">
        <v>21604</v>
      </c>
      <c r="C3127" s="36" t="s">
        <v>136</v>
      </c>
      <c r="D3127" s="36" t="s">
        <v>7410</v>
      </c>
      <c r="F3127" t="str">
        <f t="shared" si="96"/>
        <v>96669</v>
      </c>
      <c r="H3127" s="38">
        <f t="shared" si="97"/>
        <v>13.68</v>
      </c>
    </row>
    <row r="3128" ht="40.5" spans="1:8">
      <c r="A3128" s="36" t="s">
        <v>21605</v>
      </c>
      <c r="B3128" s="37" t="s">
        <v>21606</v>
      </c>
      <c r="C3128" s="36" t="s">
        <v>136</v>
      </c>
      <c r="D3128" s="36" t="s">
        <v>21607</v>
      </c>
      <c r="F3128" t="str">
        <f t="shared" si="96"/>
        <v>96670</v>
      </c>
      <c r="H3128" s="38">
        <f t="shared" si="97"/>
        <v>20.77</v>
      </c>
    </row>
    <row r="3129" ht="40.5" spans="1:8">
      <c r="A3129" s="36" t="s">
        <v>21608</v>
      </c>
      <c r="B3129" s="37" t="s">
        <v>21609</v>
      </c>
      <c r="C3129" s="36" t="s">
        <v>136</v>
      </c>
      <c r="D3129" s="36" t="s">
        <v>18312</v>
      </c>
      <c r="F3129" t="str">
        <f t="shared" si="96"/>
        <v>96671</v>
      </c>
      <c r="H3129" s="38">
        <f t="shared" si="97"/>
        <v>27.82</v>
      </c>
    </row>
    <row r="3130" ht="40.5" spans="1:8">
      <c r="A3130" s="36" t="s">
        <v>21610</v>
      </c>
      <c r="B3130" s="37" t="s">
        <v>21611</v>
      </c>
      <c r="C3130" s="36" t="s">
        <v>136</v>
      </c>
      <c r="D3130" s="36" t="s">
        <v>7179</v>
      </c>
      <c r="F3130" t="str">
        <f t="shared" si="96"/>
        <v>96672</v>
      </c>
      <c r="H3130" s="38">
        <f t="shared" si="97"/>
        <v>40.85</v>
      </c>
    </row>
    <row r="3131" ht="40.5" spans="1:8">
      <c r="A3131" s="36" t="s">
        <v>21612</v>
      </c>
      <c r="B3131" s="37" t="s">
        <v>21613</v>
      </c>
      <c r="C3131" s="36" t="s">
        <v>136</v>
      </c>
      <c r="D3131" s="36" t="s">
        <v>21614</v>
      </c>
      <c r="F3131" t="str">
        <f t="shared" si="96"/>
        <v>96673</v>
      </c>
      <c r="H3131" s="38">
        <f t="shared" si="97"/>
        <v>66.71</v>
      </c>
    </row>
    <row r="3132" ht="40.5" spans="1:8">
      <c r="A3132" s="36" t="s">
        <v>21615</v>
      </c>
      <c r="B3132" s="37" t="s">
        <v>21616</v>
      </c>
      <c r="C3132" s="36" t="s">
        <v>136</v>
      </c>
      <c r="D3132" s="36" t="s">
        <v>20610</v>
      </c>
      <c r="F3132" t="str">
        <f t="shared" si="96"/>
        <v>96674</v>
      </c>
      <c r="H3132" s="38">
        <f t="shared" si="97"/>
        <v>93.73</v>
      </c>
    </row>
    <row r="3133" ht="40.5" spans="1:8">
      <c r="A3133" s="36" t="s">
        <v>21617</v>
      </c>
      <c r="B3133" s="37" t="s">
        <v>21618</v>
      </c>
      <c r="C3133" s="36" t="s">
        <v>136</v>
      </c>
      <c r="D3133" s="36" t="s">
        <v>21619</v>
      </c>
      <c r="F3133" t="str">
        <f t="shared" si="96"/>
        <v>96675</v>
      </c>
      <c r="H3133" s="38">
        <f t="shared" si="97"/>
        <v>162.84</v>
      </c>
    </row>
    <row r="3134" ht="40.5" spans="1:8">
      <c r="A3134" s="36" t="s">
        <v>21620</v>
      </c>
      <c r="B3134" s="37" t="s">
        <v>21621</v>
      </c>
      <c r="C3134" s="36" t="s">
        <v>136</v>
      </c>
      <c r="D3134" s="36" t="s">
        <v>9822</v>
      </c>
      <c r="F3134" t="str">
        <f t="shared" si="96"/>
        <v>96676</v>
      </c>
      <c r="H3134" s="38">
        <f t="shared" si="97"/>
        <v>10.97</v>
      </c>
    </row>
    <row r="3135" ht="40.5" spans="1:8">
      <c r="A3135" s="36" t="s">
        <v>21622</v>
      </c>
      <c r="B3135" s="37" t="s">
        <v>21623</v>
      </c>
      <c r="C3135" s="36" t="s">
        <v>136</v>
      </c>
      <c r="D3135" s="36" t="s">
        <v>21624</v>
      </c>
      <c r="F3135" t="str">
        <f t="shared" si="96"/>
        <v>96677</v>
      </c>
      <c r="H3135" s="38">
        <f t="shared" si="97"/>
        <v>18.11</v>
      </c>
    </row>
    <row r="3136" ht="40.5" spans="1:8">
      <c r="A3136" s="36" t="s">
        <v>21625</v>
      </c>
      <c r="B3136" s="37" t="s">
        <v>21626</v>
      </c>
      <c r="C3136" s="36" t="s">
        <v>136</v>
      </c>
      <c r="D3136" s="36" t="s">
        <v>21627</v>
      </c>
      <c r="F3136" t="str">
        <f t="shared" si="96"/>
        <v>96678</v>
      </c>
      <c r="H3136" s="38">
        <f t="shared" si="97"/>
        <v>25.14</v>
      </c>
    </row>
    <row r="3137" ht="40.5" spans="1:8">
      <c r="A3137" s="36" t="s">
        <v>21628</v>
      </c>
      <c r="B3137" s="37" t="s">
        <v>21629</v>
      </c>
      <c r="C3137" s="36" t="s">
        <v>136</v>
      </c>
      <c r="D3137" s="36" t="s">
        <v>16646</v>
      </c>
      <c r="F3137" t="str">
        <f t="shared" si="96"/>
        <v>96679</v>
      </c>
      <c r="H3137" s="38">
        <f t="shared" si="97"/>
        <v>36.7</v>
      </c>
    </row>
    <row r="3138" ht="40.5" spans="1:8">
      <c r="A3138" s="36" t="s">
        <v>21630</v>
      </c>
      <c r="B3138" s="37" t="s">
        <v>21631</v>
      </c>
      <c r="C3138" s="36" t="s">
        <v>136</v>
      </c>
      <c r="D3138" s="36" t="s">
        <v>8752</v>
      </c>
      <c r="F3138" t="str">
        <f t="shared" si="96"/>
        <v>96680</v>
      </c>
      <c r="H3138" s="38">
        <f t="shared" si="97"/>
        <v>49.47</v>
      </c>
    </row>
    <row r="3139" ht="40.5" spans="1:8">
      <c r="A3139" s="36" t="s">
        <v>21632</v>
      </c>
      <c r="B3139" s="37" t="s">
        <v>21633</v>
      </c>
      <c r="C3139" s="36" t="s">
        <v>136</v>
      </c>
      <c r="D3139" s="36" t="s">
        <v>21634</v>
      </c>
      <c r="F3139" t="str">
        <f t="shared" si="96"/>
        <v>96681</v>
      </c>
      <c r="H3139" s="38">
        <f t="shared" si="97"/>
        <v>92.25</v>
      </c>
    </row>
    <row r="3140" ht="40.5" spans="1:8">
      <c r="A3140" s="36" t="s">
        <v>21635</v>
      </c>
      <c r="B3140" s="37" t="s">
        <v>21636</v>
      </c>
      <c r="C3140" s="36" t="s">
        <v>136</v>
      </c>
      <c r="D3140" s="36" t="s">
        <v>21637</v>
      </c>
      <c r="F3140" t="str">
        <f t="shared" si="96"/>
        <v>96682</v>
      </c>
      <c r="H3140" s="38">
        <f t="shared" si="97"/>
        <v>136.06</v>
      </c>
    </row>
    <row r="3141" ht="40.5" spans="1:8">
      <c r="A3141" s="36" t="s">
        <v>21638</v>
      </c>
      <c r="B3141" s="37" t="s">
        <v>21639</v>
      </c>
      <c r="C3141" s="36" t="s">
        <v>136</v>
      </c>
      <c r="D3141" s="36" t="s">
        <v>21640</v>
      </c>
      <c r="F3141" t="str">
        <f t="shared" ref="F3141:F3204" si="98">TRIM(A3141)</f>
        <v>96683</v>
      </c>
      <c r="H3141" s="38">
        <f t="shared" ref="H3141:H3204" si="99">ROUND(D3141*(1+$H$1),2)</f>
        <v>186.29</v>
      </c>
    </row>
    <row r="3142" ht="54" spans="1:8">
      <c r="A3142" s="36" t="s">
        <v>21641</v>
      </c>
      <c r="B3142" s="37" t="s">
        <v>21642</v>
      </c>
      <c r="C3142" s="36" t="s">
        <v>136</v>
      </c>
      <c r="D3142" s="36" t="s">
        <v>6364</v>
      </c>
      <c r="F3142" t="str">
        <f t="shared" si="98"/>
        <v>96718</v>
      </c>
      <c r="H3142" s="38">
        <f t="shared" si="99"/>
        <v>7.2</v>
      </c>
    </row>
    <row r="3143" ht="54" spans="1:8">
      <c r="A3143" s="36" t="s">
        <v>21643</v>
      </c>
      <c r="B3143" s="37" t="s">
        <v>21644</v>
      </c>
      <c r="C3143" s="36" t="s">
        <v>136</v>
      </c>
      <c r="D3143" s="36" t="s">
        <v>6622</v>
      </c>
      <c r="F3143" t="str">
        <f t="shared" si="98"/>
        <v>96719</v>
      </c>
      <c r="H3143" s="38">
        <f t="shared" si="99"/>
        <v>14.83</v>
      </c>
    </row>
    <row r="3144" ht="54" spans="1:8">
      <c r="A3144" s="36" t="s">
        <v>21645</v>
      </c>
      <c r="B3144" s="37" t="s">
        <v>21646</v>
      </c>
      <c r="C3144" s="36" t="s">
        <v>136</v>
      </c>
      <c r="D3144" s="36" t="s">
        <v>10988</v>
      </c>
      <c r="F3144" t="str">
        <f t="shared" si="98"/>
        <v>96720</v>
      </c>
      <c r="H3144" s="38">
        <f t="shared" si="99"/>
        <v>18</v>
      </c>
    </row>
    <row r="3145" ht="54" spans="1:8">
      <c r="A3145" s="36" t="s">
        <v>21647</v>
      </c>
      <c r="B3145" s="37" t="s">
        <v>21648</v>
      </c>
      <c r="C3145" s="36" t="s">
        <v>136</v>
      </c>
      <c r="D3145" s="36" t="s">
        <v>21649</v>
      </c>
      <c r="F3145" t="str">
        <f t="shared" si="98"/>
        <v>96721</v>
      </c>
      <c r="H3145" s="38">
        <f t="shared" si="99"/>
        <v>24.1</v>
      </c>
    </row>
    <row r="3146" ht="54" spans="1:8">
      <c r="A3146" s="36" t="s">
        <v>21650</v>
      </c>
      <c r="B3146" s="37" t="s">
        <v>21651</v>
      </c>
      <c r="C3146" s="36" t="s">
        <v>136</v>
      </c>
      <c r="D3146" s="36" t="s">
        <v>18806</v>
      </c>
      <c r="F3146" t="str">
        <f t="shared" si="98"/>
        <v>96722</v>
      </c>
      <c r="H3146" s="38">
        <f t="shared" si="99"/>
        <v>32.97</v>
      </c>
    </row>
    <row r="3147" ht="54" spans="1:8">
      <c r="A3147" s="36" t="s">
        <v>21652</v>
      </c>
      <c r="B3147" s="37" t="s">
        <v>21653</v>
      </c>
      <c r="C3147" s="36" t="s">
        <v>136</v>
      </c>
      <c r="D3147" s="36" t="s">
        <v>21654</v>
      </c>
      <c r="F3147" t="str">
        <f t="shared" si="98"/>
        <v>96723</v>
      </c>
      <c r="H3147" s="38">
        <f t="shared" si="99"/>
        <v>43.65</v>
      </c>
    </row>
    <row r="3148" ht="54" spans="1:8">
      <c r="A3148" s="36" t="s">
        <v>21655</v>
      </c>
      <c r="B3148" s="37" t="s">
        <v>21656</v>
      </c>
      <c r="C3148" s="36" t="s">
        <v>136</v>
      </c>
      <c r="D3148" s="36" t="s">
        <v>21657</v>
      </c>
      <c r="F3148" t="str">
        <f t="shared" si="98"/>
        <v>96724</v>
      </c>
      <c r="H3148" s="38">
        <f t="shared" si="99"/>
        <v>71.28</v>
      </c>
    </row>
    <row r="3149" ht="54" spans="1:8">
      <c r="A3149" s="36" t="s">
        <v>21658</v>
      </c>
      <c r="B3149" s="37" t="s">
        <v>21659</v>
      </c>
      <c r="C3149" s="36" t="s">
        <v>136</v>
      </c>
      <c r="D3149" s="36" t="s">
        <v>21660</v>
      </c>
      <c r="F3149" t="str">
        <f t="shared" si="98"/>
        <v>96725</v>
      </c>
      <c r="H3149" s="38">
        <f t="shared" si="99"/>
        <v>93.56</v>
      </c>
    </row>
    <row r="3150" ht="54" spans="1:8">
      <c r="A3150" s="36" t="s">
        <v>21661</v>
      </c>
      <c r="B3150" s="37" t="s">
        <v>21662</v>
      </c>
      <c r="C3150" s="36" t="s">
        <v>136</v>
      </c>
      <c r="D3150" s="36" t="s">
        <v>21663</v>
      </c>
      <c r="F3150" t="str">
        <f t="shared" si="98"/>
        <v>96726</v>
      </c>
      <c r="H3150" s="38">
        <f t="shared" si="99"/>
        <v>152.53</v>
      </c>
    </row>
    <row r="3151" ht="54" spans="1:8">
      <c r="A3151" s="36" t="s">
        <v>21664</v>
      </c>
      <c r="B3151" s="37" t="s">
        <v>21665</v>
      </c>
      <c r="C3151" s="36" t="s">
        <v>136</v>
      </c>
      <c r="D3151" s="36" t="s">
        <v>4644</v>
      </c>
      <c r="F3151" t="str">
        <f t="shared" si="98"/>
        <v>96727</v>
      </c>
      <c r="H3151" s="38">
        <f t="shared" si="99"/>
        <v>12.84</v>
      </c>
    </row>
    <row r="3152" ht="54" spans="1:8">
      <c r="A3152" s="36" t="s">
        <v>21666</v>
      </c>
      <c r="B3152" s="37" t="s">
        <v>21667</v>
      </c>
      <c r="C3152" s="36" t="s">
        <v>136</v>
      </c>
      <c r="D3152" s="36" t="s">
        <v>21668</v>
      </c>
      <c r="F3152" t="str">
        <f t="shared" si="98"/>
        <v>96728</v>
      </c>
      <c r="H3152" s="38">
        <f t="shared" si="99"/>
        <v>15.32</v>
      </c>
    </row>
    <row r="3153" ht="54" spans="1:8">
      <c r="A3153" s="36" t="s">
        <v>21669</v>
      </c>
      <c r="B3153" s="37" t="s">
        <v>21670</v>
      </c>
      <c r="C3153" s="36" t="s">
        <v>136</v>
      </c>
      <c r="D3153" s="36" t="s">
        <v>21671</v>
      </c>
      <c r="F3153" t="str">
        <f t="shared" si="98"/>
        <v>96729</v>
      </c>
      <c r="H3153" s="38">
        <f t="shared" si="99"/>
        <v>23.15</v>
      </c>
    </row>
    <row r="3154" ht="54" spans="1:8">
      <c r="A3154" s="36" t="s">
        <v>21672</v>
      </c>
      <c r="B3154" s="37" t="s">
        <v>21673</v>
      </c>
      <c r="C3154" s="36" t="s">
        <v>136</v>
      </c>
      <c r="D3154" s="36" t="s">
        <v>21674</v>
      </c>
      <c r="F3154" t="str">
        <f t="shared" si="98"/>
        <v>96730</v>
      </c>
      <c r="H3154" s="38">
        <f t="shared" si="99"/>
        <v>29.14</v>
      </c>
    </row>
    <row r="3155" ht="54" spans="1:8">
      <c r="A3155" s="36" t="s">
        <v>21675</v>
      </c>
      <c r="B3155" s="37" t="s">
        <v>21676</v>
      </c>
      <c r="C3155" s="36" t="s">
        <v>136</v>
      </c>
      <c r="D3155" s="36" t="s">
        <v>12111</v>
      </c>
      <c r="F3155" t="str">
        <f t="shared" si="98"/>
        <v>96731</v>
      </c>
      <c r="H3155" s="38">
        <f t="shared" si="99"/>
        <v>42.65</v>
      </c>
    </row>
    <row r="3156" ht="54" spans="1:8">
      <c r="A3156" s="36" t="s">
        <v>21677</v>
      </c>
      <c r="B3156" s="37" t="s">
        <v>21678</v>
      </c>
      <c r="C3156" s="36" t="s">
        <v>136</v>
      </c>
      <c r="D3156" s="36" t="s">
        <v>11994</v>
      </c>
      <c r="F3156" t="str">
        <f t="shared" si="98"/>
        <v>96732</v>
      </c>
      <c r="H3156" s="38">
        <f t="shared" si="99"/>
        <v>52.8</v>
      </c>
    </row>
    <row r="3157" ht="54" spans="1:8">
      <c r="A3157" s="36" t="s">
        <v>21679</v>
      </c>
      <c r="B3157" s="37" t="s">
        <v>21680</v>
      </c>
      <c r="C3157" s="36" t="s">
        <v>136</v>
      </c>
      <c r="D3157" s="36" t="s">
        <v>21681</v>
      </c>
      <c r="F3157" t="str">
        <f t="shared" si="98"/>
        <v>96733</v>
      </c>
      <c r="H3157" s="38">
        <f t="shared" si="99"/>
        <v>96.81</v>
      </c>
    </row>
    <row r="3158" ht="54" spans="1:8">
      <c r="A3158" s="36" t="s">
        <v>21682</v>
      </c>
      <c r="B3158" s="37" t="s">
        <v>21683</v>
      </c>
      <c r="C3158" s="36" t="s">
        <v>136</v>
      </c>
      <c r="D3158" s="36" t="s">
        <v>21684</v>
      </c>
      <c r="F3158" t="str">
        <f t="shared" si="98"/>
        <v>96734</v>
      </c>
      <c r="H3158" s="38">
        <f t="shared" si="99"/>
        <v>134.14</v>
      </c>
    </row>
    <row r="3159" ht="54" spans="1:8">
      <c r="A3159" s="36" t="s">
        <v>21685</v>
      </c>
      <c r="B3159" s="37" t="s">
        <v>21686</v>
      </c>
      <c r="C3159" s="36" t="s">
        <v>136</v>
      </c>
      <c r="D3159" s="36" t="s">
        <v>21687</v>
      </c>
      <c r="F3159" t="str">
        <f t="shared" si="98"/>
        <v>96735</v>
      </c>
      <c r="H3159" s="38">
        <f t="shared" si="99"/>
        <v>175.18</v>
      </c>
    </row>
    <row r="3160" ht="40.5" spans="1:8">
      <c r="A3160" s="36" t="s">
        <v>21688</v>
      </c>
      <c r="B3160" s="37" t="s">
        <v>21689</v>
      </c>
      <c r="C3160" s="36" t="s">
        <v>136</v>
      </c>
      <c r="D3160" s="36" t="s">
        <v>16211</v>
      </c>
      <c r="F3160" t="str">
        <f t="shared" si="98"/>
        <v>96794</v>
      </c>
      <c r="H3160" s="38">
        <f t="shared" si="99"/>
        <v>7.62</v>
      </c>
    </row>
    <row r="3161" ht="40.5" spans="1:8">
      <c r="A3161" s="36" t="s">
        <v>21690</v>
      </c>
      <c r="B3161" s="37" t="s">
        <v>21691</v>
      </c>
      <c r="C3161" s="36" t="s">
        <v>136</v>
      </c>
      <c r="D3161" s="36" t="s">
        <v>7137</v>
      </c>
      <c r="F3161" t="str">
        <f t="shared" si="98"/>
        <v>96795</v>
      </c>
      <c r="H3161" s="38">
        <f t="shared" si="99"/>
        <v>9.65</v>
      </c>
    </row>
    <row r="3162" ht="40.5" spans="1:8">
      <c r="A3162" s="36" t="s">
        <v>21692</v>
      </c>
      <c r="B3162" s="37" t="s">
        <v>21693</v>
      </c>
      <c r="C3162" s="36" t="s">
        <v>136</v>
      </c>
      <c r="D3162" s="36" t="s">
        <v>8290</v>
      </c>
      <c r="F3162" t="str">
        <f t="shared" si="98"/>
        <v>96796</v>
      </c>
      <c r="H3162" s="38">
        <f t="shared" si="99"/>
        <v>13.45</v>
      </c>
    </row>
    <row r="3163" ht="40.5" spans="1:8">
      <c r="A3163" s="36" t="s">
        <v>21694</v>
      </c>
      <c r="B3163" s="37" t="s">
        <v>21695</v>
      </c>
      <c r="C3163" s="36" t="s">
        <v>136</v>
      </c>
      <c r="D3163" s="36" t="s">
        <v>21696</v>
      </c>
      <c r="F3163" t="str">
        <f t="shared" si="98"/>
        <v>96797</v>
      </c>
      <c r="H3163" s="38">
        <f t="shared" si="99"/>
        <v>20.22</v>
      </c>
    </row>
    <row r="3164" ht="40.5" spans="1:8">
      <c r="A3164" s="36" t="s">
        <v>21697</v>
      </c>
      <c r="B3164" s="37" t="s">
        <v>21698</v>
      </c>
      <c r="C3164" s="36" t="s">
        <v>136</v>
      </c>
      <c r="D3164" s="36" t="s">
        <v>20357</v>
      </c>
      <c r="F3164" t="str">
        <f t="shared" si="98"/>
        <v>96798</v>
      </c>
      <c r="H3164" s="38">
        <f t="shared" si="99"/>
        <v>7.74</v>
      </c>
    </row>
    <row r="3165" ht="40.5" spans="1:8">
      <c r="A3165" s="36" t="s">
        <v>21699</v>
      </c>
      <c r="B3165" s="37" t="s">
        <v>21700</v>
      </c>
      <c r="C3165" s="36" t="s">
        <v>136</v>
      </c>
      <c r="D3165" s="36" t="s">
        <v>6640</v>
      </c>
      <c r="F3165" t="str">
        <f t="shared" si="98"/>
        <v>96799</v>
      </c>
      <c r="H3165" s="38">
        <f t="shared" si="99"/>
        <v>10.37</v>
      </c>
    </row>
    <row r="3166" ht="40.5" spans="1:8">
      <c r="A3166" s="36" t="s">
        <v>21701</v>
      </c>
      <c r="B3166" s="37" t="s">
        <v>21702</v>
      </c>
      <c r="C3166" s="36" t="s">
        <v>136</v>
      </c>
      <c r="D3166" s="36" t="s">
        <v>21703</v>
      </c>
      <c r="F3166" t="str">
        <f t="shared" si="98"/>
        <v>96800</v>
      </c>
      <c r="H3166" s="38">
        <f t="shared" si="99"/>
        <v>14.94</v>
      </c>
    </row>
    <row r="3167" ht="40.5" spans="1:8">
      <c r="A3167" s="36" t="s">
        <v>21704</v>
      </c>
      <c r="B3167" s="37" t="s">
        <v>21705</v>
      </c>
      <c r="C3167" s="36" t="s">
        <v>136</v>
      </c>
      <c r="D3167" s="36" t="s">
        <v>21706</v>
      </c>
      <c r="F3167" t="str">
        <f t="shared" si="98"/>
        <v>96801</v>
      </c>
      <c r="H3167" s="38">
        <f t="shared" si="99"/>
        <v>22.81</v>
      </c>
    </row>
    <row r="3168" ht="54" spans="1:8">
      <c r="A3168" s="36" t="s">
        <v>21707</v>
      </c>
      <c r="B3168" s="37" t="s">
        <v>21708</v>
      </c>
      <c r="C3168" s="36" t="s">
        <v>136</v>
      </c>
      <c r="D3168" s="36" t="s">
        <v>6730</v>
      </c>
      <c r="F3168" t="str">
        <f t="shared" si="98"/>
        <v>97498</v>
      </c>
      <c r="H3168" s="38">
        <f t="shared" si="99"/>
        <v>30.74</v>
      </c>
    </row>
    <row r="3169" ht="54" spans="1:8">
      <c r="A3169" s="36" t="s">
        <v>21709</v>
      </c>
      <c r="B3169" s="37" t="s">
        <v>21710</v>
      </c>
      <c r="C3169" s="36" t="s">
        <v>136</v>
      </c>
      <c r="D3169" s="36" t="s">
        <v>13872</v>
      </c>
      <c r="F3169" t="str">
        <f t="shared" si="98"/>
        <v>97535</v>
      </c>
      <c r="H3169" s="38">
        <f t="shared" si="99"/>
        <v>34.78</v>
      </c>
    </row>
    <row r="3170" ht="54" spans="1:8">
      <c r="A3170" s="36" t="s">
        <v>21711</v>
      </c>
      <c r="B3170" s="37" t="s">
        <v>21712</v>
      </c>
      <c r="C3170" s="36" t="s">
        <v>136</v>
      </c>
      <c r="D3170" s="36" t="s">
        <v>6940</v>
      </c>
      <c r="F3170" t="str">
        <f t="shared" si="98"/>
        <v>97536</v>
      </c>
      <c r="H3170" s="38">
        <f t="shared" si="99"/>
        <v>44.04</v>
      </c>
    </row>
    <row r="3171" ht="27" spans="1:8">
      <c r="A3171" s="36" t="s">
        <v>21713</v>
      </c>
      <c r="B3171" s="37" t="s">
        <v>21714</v>
      </c>
      <c r="C3171" s="36" t="s">
        <v>168</v>
      </c>
      <c r="D3171" s="36" t="s">
        <v>21715</v>
      </c>
      <c r="F3171" t="str">
        <f t="shared" si="98"/>
        <v>72293</v>
      </c>
      <c r="H3171" s="38">
        <f t="shared" si="99"/>
        <v>6.65</v>
      </c>
    </row>
    <row r="3172" ht="27" spans="1:8">
      <c r="A3172" s="36" t="s">
        <v>21716</v>
      </c>
      <c r="B3172" s="37" t="s">
        <v>21717</v>
      </c>
      <c r="C3172" s="36" t="s">
        <v>168</v>
      </c>
      <c r="D3172" s="36" t="s">
        <v>9006</v>
      </c>
      <c r="F3172" t="str">
        <f t="shared" si="98"/>
        <v>72294</v>
      </c>
      <c r="H3172" s="38">
        <f t="shared" si="99"/>
        <v>10.2</v>
      </c>
    </row>
    <row r="3173" ht="27" spans="1:8">
      <c r="A3173" s="36" t="s">
        <v>21718</v>
      </c>
      <c r="B3173" s="37" t="s">
        <v>21719</v>
      </c>
      <c r="C3173" s="36" t="s">
        <v>168</v>
      </c>
      <c r="D3173" s="36" t="s">
        <v>21720</v>
      </c>
      <c r="F3173" t="str">
        <f t="shared" si="98"/>
        <v>72295</v>
      </c>
      <c r="H3173" s="38">
        <f t="shared" si="99"/>
        <v>14.01</v>
      </c>
    </row>
    <row r="3174" ht="27" spans="1:8">
      <c r="A3174" s="36" t="s">
        <v>21721</v>
      </c>
      <c r="B3174" s="37" t="s">
        <v>21722</v>
      </c>
      <c r="C3174" s="36" t="s">
        <v>168</v>
      </c>
      <c r="D3174" s="36" t="s">
        <v>21723</v>
      </c>
      <c r="F3174" t="str">
        <f t="shared" si="98"/>
        <v>72306</v>
      </c>
      <c r="H3174" s="38">
        <f t="shared" si="99"/>
        <v>222</v>
      </c>
    </row>
    <row r="3175" ht="27" spans="1:8">
      <c r="A3175" s="36" t="s">
        <v>21724</v>
      </c>
      <c r="B3175" s="37" t="s">
        <v>21725</v>
      </c>
      <c r="C3175" s="36" t="s">
        <v>168</v>
      </c>
      <c r="D3175" s="36" t="s">
        <v>21726</v>
      </c>
      <c r="F3175" t="str">
        <f t="shared" si="98"/>
        <v>72307</v>
      </c>
      <c r="H3175" s="38">
        <f t="shared" si="99"/>
        <v>312.35</v>
      </c>
    </row>
    <row r="3176" ht="27" spans="1:8">
      <c r="A3176" s="36" t="s">
        <v>21727</v>
      </c>
      <c r="B3176" s="37" t="s">
        <v>21728</v>
      </c>
      <c r="C3176" s="36" t="s">
        <v>168</v>
      </c>
      <c r="D3176" s="36" t="s">
        <v>21729</v>
      </c>
      <c r="F3176" t="str">
        <f t="shared" si="98"/>
        <v>72313</v>
      </c>
      <c r="H3176" s="38">
        <f t="shared" si="99"/>
        <v>735.18</v>
      </c>
    </row>
    <row r="3177" ht="27" spans="1:8">
      <c r="A3177" s="36" t="s">
        <v>21730</v>
      </c>
      <c r="B3177" s="37" t="s">
        <v>21731</v>
      </c>
      <c r="C3177" s="36" t="s">
        <v>168</v>
      </c>
      <c r="D3177" s="36" t="s">
        <v>21732</v>
      </c>
      <c r="F3177" t="str">
        <f t="shared" si="98"/>
        <v>72482</v>
      </c>
      <c r="H3177" s="38">
        <f t="shared" si="99"/>
        <v>313.43</v>
      </c>
    </row>
    <row r="3178" ht="27" spans="1:8">
      <c r="A3178" s="36" t="s">
        <v>21733</v>
      </c>
      <c r="B3178" s="37" t="s">
        <v>21734</v>
      </c>
      <c r="C3178" s="36" t="s">
        <v>168</v>
      </c>
      <c r="D3178" s="36" t="s">
        <v>21735</v>
      </c>
      <c r="F3178" t="str">
        <f t="shared" si="98"/>
        <v>72619</v>
      </c>
      <c r="H3178" s="38">
        <f t="shared" si="99"/>
        <v>131.06</v>
      </c>
    </row>
    <row r="3179" ht="27" spans="1:8">
      <c r="A3179" s="36" t="s">
        <v>21736</v>
      </c>
      <c r="B3179" s="37" t="s">
        <v>21737</v>
      </c>
      <c r="C3179" s="36" t="s">
        <v>168</v>
      </c>
      <c r="D3179" s="36" t="s">
        <v>21738</v>
      </c>
      <c r="F3179" t="str">
        <f t="shared" si="98"/>
        <v>72620</v>
      </c>
      <c r="H3179" s="38">
        <f t="shared" si="99"/>
        <v>229.51</v>
      </c>
    </row>
    <row r="3180" ht="27" spans="1:8">
      <c r="A3180" s="36" t="s">
        <v>21739</v>
      </c>
      <c r="B3180" s="37" t="s">
        <v>21740</v>
      </c>
      <c r="C3180" s="36" t="s">
        <v>168</v>
      </c>
      <c r="D3180" s="36" t="s">
        <v>21741</v>
      </c>
      <c r="F3180" t="str">
        <f t="shared" si="98"/>
        <v>72621</v>
      </c>
      <c r="H3180" s="38">
        <f t="shared" si="99"/>
        <v>369.45</v>
      </c>
    </row>
    <row r="3181" ht="27" spans="1:8">
      <c r="A3181" s="36" t="s">
        <v>21742</v>
      </c>
      <c r="B3181" s="37" t="s">
        <v>21743</v>
      </c>
      <c r="C3181" s="36" t="s">
        <v>168</v>
      </c>
      <c r="D3181" s="36" t="s">
        <v>21744</v>
      </c>
      <c r="F3181" t="str">
        <f t="shared" si="98"/>
        <v>72667</v>
      </c>
      <c r="H3181" s="38">
        <f t="shared" si="99"/>
        <v>177.25</v>
      </c>
    </row>
    <row r="3182" ht="27" spans="1:8">
      <c r="A3182" s="36" t="s">
        <v>21745</v>
      </c>
      <c r="B3182" s="37" t="s">
        <v>21746</v>
      </c>
      <c r="C3182" s="36" t="s">
        <v>168</v>
      </c>
      <c r="D3182" s="36" t="s">
        <v>21747</v>
      </c>
      <c r="F3182" t="str">
        <f t="shared" si="98"/>
        <v>72668</v>
      </c>
      <c r="H3182" s="38">
        <f t="shared" si="99"/>
        <v>176.41</v>
      </c>
    </row>
    <row r="3183" ht="27" spans="1:8">
      <c r="A3183" s="36" t="s">
        <v>21748</v>
      </c>
      <c r="B3183" s="37" t="s">
        <v>21749</v>
      </c>
      <c r="C3183" s="36" t="s">
        <v>168</v>
      </c>
      <c r="D3183" s="36" t="s">
        <v>21750</v>
      </c>
      <c r="F3183" t="str">
        <f t="shared" si="98"/>
        <v>72669</v>
      </c>
      <c r="H3183" s="38">
        <f t="shared" si="99"/>
        <v>181.35</v>
      </c>
    </row>
    <row r="3184" ht="27" spans="1:8">
      <c r="A3184" s="36" t="s">
        <v>21751</v>
      </c>
      <c r="B3184" s="37" t="s">
        <v>21752</v>
      </c>
      <c r="C3184" s="36" t="s">
        <v>168</v>
      </c>
      <c r="D3184" s="36" t="s">
        <v>21753</v>
      </c>
      <c r="F3184" t="str">
        <f t="shared" si="98"/>
        <v>72681</v>
      </c>
      <c r="H3184" s="38">
        <f t="shared" si="99"/>
        <v>126.41</v>
      </c>
    </row>
    <row r="3185" ht="27" spans="1:8">
      <c r="A3185" s="36" t="s">
        <v>21754</v>
      </c>
      <c r="B3185" s="37" t="s">
        <v>21755</v>
      </c>
      <c r="C3185" s="36" t="s">
        <v>168</v>
      </c>
      <c r="D3185" s="36" t="s">
        <v>21756</v>
      </c>
      <c r="F3185" t="str">
        <f t="shared" si="98"/>
        <v>72682</v>
      </c>
      <c r="H3185" s="38">
        <f t="shared" si="99"/>
        <v>256.63</v>
      </c>
    </row>
    <row r="3186" ht="27" spans="1:8">
      <c r="A3186" s="36" t="s">
        <v>21757</v>
      </c>
      <c r="B3186" s="37" t="s">
        <v>21758</v>
      </c>
      <c r="C3186" s="36" t="s">
        <v>168</v>
      </c>
      <c r="D3186" s="36" t="s">
        <v>21759</v>
      </c>
      <c r="F3186" t="str">
        <f t="shared" si="98"/>
        <v>72683</v>
      </c>
      <c r="H3186" s="38">
        <f t="shared" si="99"/>
        <v>413.72</v>
      </c>
    </row>
    <row r="3187" ht="27" spans="1:8">
      <c r="A3187" s="36" t="s">
        <v>21760</v>
      </c>
      <c r="B3187" s="37" t="s">
        <v>21761</v>
      </c>
      <c r="C3187" s="36" t="s">
        <v>168</v>
      </c>
      <c r="D3187" s="36" t="s">
        <v>21762</v>
      </c>
      <c r="F3187" t="str">
        <f t="shared" si="98"/>
        <v>72719</v>
      </c>
      <c r="H3187" s="38">
        <f t="shared" si="99"/>
        <v>278.91</v>
      </c>
    </row>
    <row r="3188" ht="27" spans="1:8">
      <c r="A3188" s="36" t="s">
        <v>21763</v>
      </c>
      <c r="B3188" s="37" t="s">
        <v>21764</v>
      </c>
      <c r="C3188" s="36" t="s">
        <v>168</v>
      </c>
      <c r="D3188" s="36" t="s">
        <v>21765</v>
      </c>
      <c r="F3188" t="str">
        <f t="shared" si="98"/>
        <v>72720</v>
      </c>
      <c r="H3188" s="38">
        <f t="shared" si="99"/>
        <v>385.42</v>
      </c>
    </row>
    <row r="3189" ht="27" spans="1:8">
      <c r="A3189" s="36" t="s">
        <v>21766</v>
      </c>
      <c r="B3189" s="37" t="s">
        <v>21767</v>
      </c>
      <c r="C3189" s="36" t="s">
        <v>168</v>
      </c>
      <c r="D3189" s="36" t="s">
        <v>21768</v>
      </c>
      <c r="F3189" t="str">
        <f t="shared" si="98"/>
        <v>72721</v>
      </c>
      <c r="H3189" s="38">
        <f t="shared" si="99"/>
        <v>841.46</v>
      </c>
    </row>
    <row r="3190" ht="40.5" spans="1:8">
      <c r="A3190" s="36" t="s">
        <v>21769</v>
      </c>
      <c r="B3190" s="37" t="s">
        <v>21770</v>
      </c>
      <c r="C3190" s="36" t="s">
        <v>168</v>
      </c>
      <c r="D3190" s="36" t="s">
        <v>5684</v>
      </c>
      <c r="F3190" t="str">
        <f t="shared" si="98"/>
        <v>89358</v>
      </c>
      <c r="H3190" s="38">
        <f t="shared" si="99"/>
        <v>6.58</v>
      </c>
    </row>
    <row r="3191" ht="40.5" spans="1:8">
      <c r="A3191" s="36" t="s">
        <v>21771</v>
      </c>
      <c r="B3191" s="37" t="s">
        <v>21772</v>
      </c>
      <c r="C3191" s="36" t="s">
        <v>168</v>
      </c>
      <c r="D3191" s="36" t="s">
        <v>9899</v>
      </c>
      <c r="F3191" t="str">
        <f t="shared" si="98"/>
        <v>89359</v>
      </c>
      <c r="H3191" s="38">
        <f t="shared" si="99"/>
        <v>6.84</v>
      </c>
    </row>
    <row r="3192" ht="40.5" spans="1:8">
      <c r="A3192" s="36" t="s">
        <v>21773</v>
      </c>
      <c r="B3192" s="37" t="s">
        <v>21774</v>
      </c>
      <c r="C3192" s="36" t="s">
        <v>168</v>
      </c>
      <c r="D3192" s="36" t="s">
        <v>21775</v>
      </c>
      <c r="F3192" t="str">
        <f t="shared" si="98"/>
        <v>89360</v>
      </c>
      <c r="H3192" s="38">
        <f t="shared" si="99"/>
        <v>8</v>
      </c>
    </row>
    <row r="3193" ht="40.5" spans="1:8">
      <c r="A3193" s="36" t="s">
        <v>21776</v>
      </c>
      <c r="B3193" s="37" t="s">
        <v>21777</v>
      </c>
      <c r="C3193" s="36" t="s">
        <v>168</v>
      </c>
      <c r="D3193" s="36" t="s">
        <v>21778</v>
      </c>
      <c r="F3193" t="str">
        <f t="shared" si="98"/>
        <v>89361</v>
      </c>
      <c r="H3193" s="38">
        <f t="shared" si="99"/>
        <v>7.91</v>
      </c>
    </row>
    <row r="3194" ht="40.5" spans="1:8">
      <c r="A3194" s="36" t="s">
        <v>21779</v>
      </c>
      <c r="B3194" s="37" t="s">
        <v>21780</v>
      </c>
      <c r="C3194" s="36" t="s">
        <v>168</v>
      </c>
      <c r="D3194" s="36" t="s">
        <v>21781</v>
      </c>
      <c r="F3194" t="str">
        <f t="shared" si="98"/>
        <v>89362</v>
      </c>
      <c r="H3194" s="38">
        <f t="shared" si="99"/>
        <v>7.89</v>
      </c>
    </row>
    <row r="3195" ht="40.5" spans="1:8">
      <c r="A3195" s="36" t="s">
        <v>21782</v>
      </c>
      <c r="B3195" s="37" t="s">
        <v>21783</v>
      </c>
      <c r="C3195" s="36" t="s">
        <v>168</v>
      </c>
      <c r="D3195" s="36" t="s">
        <v>21784</v>
      </c>
      <c r="F3195" t="str">
        <f t="shared" si="98"/>
        <v>89363</v>
      </c>
      <c r="H3195" s="38">
        <f t="shared" si="99"/>
        <v>8.48</v>
      </c>
    </row>
    <row r="3196" ht="40.5" spans="1:8">
      <c r="A3196" s="36" t="s">
        <v>21785</v>
      </c>
      <c r="B3196" s="37" t="s">
        <v>21786</v>
      </c>
      <c r="C3196" s="36" t="s">
        <v>168</v>
      </c>
      <c r="D3196" s="36" t="s">
        <v>19159</v>
      </c>
      <c r="F3196" t="str">
        <f t="shared" si="98"/>
        <v>89364</v>
      </c>
      <c r="H3196" s="38">
        <f t="shared" si="99"/>
        <v>9.91</v>
      </c>
    </row>
    <row r="3197" ht="40.5" spans="1:8">
      <c r="A3197" s="36" t="s">
        <v>21787</v>
      </c>
      <c r="B3197" s="37" t="s">
        <v>21788</v>
      </c>
      <c r="C3197" s="36" t="s">
        <v>168</v>
      </c>
      <c r="D3197" s="36" t="s">
        <v>8593</v>
      </c>
      <c r="F3197" t="str">
        <f t="shared" si="98"/>
        <v>89365</v>
      </c>
      <c r="H3197" s="38">
        <f t="shared" si="99"/>
        <v>9.36</v>
      </c>
    </row>
    <row r="3198" ht="40.5" spans="1:8">
      <c r="A3198" s="36" t="s">
        <v>21789</v>
      </c>
      <c r="B3198" s="37" t="s">
        <v>21790</v>
      </c>
      <c r="C3198" s="36" t="s">
        <v>168</v>
      </c>
      <c r="D3198" s="36" t="s">
        <v>16252</v>
      </c>
      <c r="F3198" t="str">
        <f t="shared" si="98"/>
        <v>89366</v>
      </c>
      <c r="H3198" s="38">
        <f t="shared" si="99"/>
        <v>13.94</v>
      </c>
    </row>
    <row r="3199" ht="40.5" spans="1:8">
      <c r="A3199" s="36" t="s">
        <v>21791</v>
      </c>
      <c r="B3199" s="37" t="s">
        <v>21792</v>
      </c>
      <c r="C3199" s="36" t="s">
        <v>168</v>
      </c>
      <c r="D3199" s="36" t="s">
        <v>5669</v>
      </c>
      <c r="F3199" t="str">
        <f t="shared" si="98"/>
        <v>89367</v>
      </c>
      <c r="H3199" s="38">
        <f t="shared" si="99"/>
        <v>10.58</v>
      </c>
    </row>
    <row r="3200" ht="40.5" spans="1:8">
      <c r="A3200" s="36" t="s">
        <v>21793</v>
      </c>
      <c r="B3200" s="37" t="s">
        <v>21794</v>
      </c>
      <c r="C3200" s="36" t="s">
        <v>168</v>
      </c>
      <c r="D3200" s="36" t="s">
        <v>11450</v>
      </c>
      <c r="F3200" t="str">
        <f t="shared" si="98"/>
        <v>89368</v>
      </c>
      <c r="H3200" s="38">
        <f t="shared" si="99"/>
        <v>12.18</v>
      </c>
    </row>
    <row r="3201" ht="40.5" spans="1:8">
      <c r="A3201" s="36" t="s">
        <v>21795</v>
      </c>
      <c r="B3201" s="37" t="s">
        <v>21796</v>
      </c>
      <c r="C3201" s="36" t="s">
        <v>168</v>
      </c>
      <c r="D3201" s="36" t="s">
        <v>9596</v>
      </c>
      <c r="F3201" t="str">
        <f t="shared" si="98"/>
        <v>89369</v>
      </c>
      <c r="H3201" s="38">
        <f t="shared" si="99"/>
        <v>14.23</v>
      </c>
    </row>
    <row r="3202" ht="40.5" spans="1:8">
      <c r="A3202" s="36" t="s">
        <v>21797</v>
      </c>
      <c r="B3202" s="37" t="s">
        <v>21798</v>
      </c>
      <c r="C3202" s="36" t="s">
        <v>168</v>
      </c>
      <c r="D3202" s="36" t="s">
        <v>12078</v>
      </c>
      <c r="F3202" t="str">
        <f t="shared" si="98"/>
        <v>89370</v>
      </c>
      <c r="H3202" s="38">
        <f t="shared" si="99"/>
        <v>12.23</v>
      </c>
    </row>
    <row r="3203" ht="40.5" spans="1:8">
      <c r="A3203" s="36" t="s">
        <v>21799</v>
      </c>
      <c r="B3203" s="37" t="s">
        <v>21800</v>
      </c>
      <c r="C3203" s="36" t="s">
        <v>168</v>
      </c>
      <c r="D3203" s="36" t="s">
        <v>21801</v>
      </c>
      <c r="F3203" t="str">
        <f t="shared" si="98"/>
        <v>89371</v>
      </c>
      <c r="H3203" s="38">
        <f t="shared" si="99"/>
        <v>5.02</v>
      </c>
    </row>
    <row r="3204" ht="40.5" spans="1:8">
      <c r="A3204" s="36" t="s">
        <v>21802</v>
      </c>
      <c r="B3204" s="37" t="s">
        <v>21803</v>
      </c>
      <c r="C3204" s="36" t="s">
        <v>168</v>
      </c>
      <c r="D3204" s="36" t="s">
        <v>21804</v>
      </c>
      <c r="F3204" t="str">
        <f t="shared" si="98"/>
        <v>89372</v>
      </c>
      <c r="H3204" s="38">
        <f t="shared" si="99"/>
        <v>12.87</v>
      </c>
    </row>
    <row r="3205" ht="40.5" spans="1:8">
      <c r="A3205" s="36" t="s">
        <v>21805</v>
      </c>
      <c r="B3205" s="37" t="s">
        <v>21806</v>
      </c>
      <c r="C3205" s="36" t="s">
        <v>168</v>
      </c>
      <c r="D3205" s="36" t="s">
        <v>6376</v>
      </c>
      <c r="F3205" t="str">
        <f t="shared" ref="F3205:F3268" si="100">TRIM(A3205)</f>
        <v>89373</v>
      </c>
      <c r="H3205" s="38">
        <f t="shared" ref="H3205:H3268" si="101">ROUND(D3205*(1+$H$1),2)</f>
        <v>5.57</v>
      </c>
    </row>
    <row r="3206" ht="40.5" spans="1:8">
      <c r="A3206" s="36" t="s">
        <v>21807</v>
      </c>
      <c r="B3206" s="37" t="s">
        <v>21808</v>
      </c>
      <c r="C3206" s="36" t="s">
        <v>168</v>
      </c>
      <c r="D3206" s="36" t="s">
        <v>19706</v>
      </c>
      <c r="F3206" t="str">
        <f t="shared" si="100"/>
        <v>89374</v>
      </c>
      <c r="H3206" s="38">
        <f t="shared" si="101"/>
        <v>9.53</v>
      </c>
    </row>
    <row r="3207" ht="40.5" spans="1:8">
      <c r="A3207" s="36" t="s">
        <v>21809</v>
      </c>
      <c r="B3207" s="37" t="s">
        <v>21810</v>
      </c>
      <c r="C3207" s="36" t="s">
        <v>168</v>
      </c>
      <c r="D3207" s="36" t="s">
        <v>21811</v>
      </c>
      <c r="F3207" t="str">
        <f t="shared" si="100"/>
        <v>89375</v>
      </c>
      <c r="H3207" s="38">
        <f t="shared" si="101"/>
        <v>10.94</v>
      </c>
    </row>
    <row r="3208" ht="54" spans="1:8">
      <c r="A3208" s="36" t="s">
        <v>21812</v>
      </c>
      <c r="B3208" s="37" t="s">
        <v>21813</v>
      </c>
      <c r="C3208" s="36" t="s">
        <v>168</v>
      </c>
      <c r="D3208" s="36" t="s">
        <v>6863</v>
      </c>
      <c r="F3208" t="str">
        <f t="shared" si="100"/>
        <v>89376</v>
      </c>
      <c r="H3208" s="38">
        <f t="shared" si="101"/>
        <v>5.06</v>
      </c>
    </row>
    <row r="3209" ht="40.5" spans="1:8">
      <c r="A3209" s="36" t="s">
        <v>21814</v>
      </c>
      <c r="B3209" s="37" t="s">
        <v>21815</v>
      </c>
      <c r="C3209" s="36" t="s">
        <v>168</v>
      </c>
      <c r="D3209" s="36" t="s">
        <v>15016</v>
      </c>
      <c r="F3209" t="str">
        <f t="shared" si="100"/>
        <v>89377</v>
      </c>
      <c r="H3209" s="38">
        <f t="shared" si="101"/>
        <v>7.64</v>
      </c>
    </row>
    <row r="3210" ht="40.5" spans="1:8">
      <c r="A3210" s="36" t="s">
        <v>21816</v>
      </c>
      <c r="B3210" s="37" t="s">
        <v>21817</v>
      </c>
      <c r="C3210" s="36" t="s">
        <v>168</v>
      </c>
      <c r="D3210" s="36" t="s">
        <v>14054</v>
      </c>
      <c r="F3210" t="str">
        <f t="shared" si="100"/>
        <v>89378</v>
      </c>
      <c r="H3210" s="38">
        <f t="shared" si="101"/>
        <v>5.88</v>
      </c>
    </row>
    <row r="3211" ht="40.5" spans="1:8">
      <c r="A3211" s="36" t="s">
        <v>21818</v>
      </c>
      <c r="B3211" s="37" t="s">
        <v>21819</v>
      </c>
      <c r="C3211" s="36" t="s">
        <v>168</v>
      </c>
      <c r="D3211" s="36" t="s">
        <v>21820</v>
      </c>
      <c r="F3211" t="str">
        <f t="shared" si="100"/>
        <v>89379</v>
      </c>
      <c r="H3211" s="38">
        <f t="shared" si="101"/>
        <v>17.16</v>
      </c>
    </row>
    <row r="3212" ht="40.5" spans="1:8">
      <c r="A3212" s="36" t="s">
        <v>21821</v>
      </c>
      <c r="B3212" s="37" t="s">
        <v>21822</v>
      </c>
      <c r="C3212" s="36" t="s">
        <v>168</v>
      </c>
      <c r="D3212" s="36" t="s">
        <v>8399</v>
      </c>
      <c r="F3212" t="str">
        <f t="shared" si="100"/>
        <v>89380</v>
      </c>
      <c r="H3212" s="38">
        <f t="shared" si="101"/>
        <v>8.15</v>
      </c>
    </row>
    <row r="3213" ht="40.5" spans="1:8">
      <c r="A3213" s="36" t="s">
        <v>21823</v>
      </c>
      <c r="B3213" s="37" t="s">
        <v>21824</v>
      </c>
      <c r="C3213" s="36" t="s">
        <v>168</v>
      </c>
      <c r="D3213" s="36" t="s">
        <v>19244</v>
      </c>
      <c r="F3213" t="str">
        <f t="shared" si="100"/>
        <v>89381</v>
      </c>
      <c r="H3213" s="38">
        <f t="shared" si="101"/>
        <v>12.06</v>
      </c>
    </row>
    <row r="3214" ht="40.5" spans="1:8">
      <c r="A3214" s="36" t="s">
        <v>21825</v>
      </c>
      <c r="B3214" s="37" t="s">
        <v>21826</v>
      </c>
      <c r="C3214" s="36" t="s">
        <v>168</v>
      </c>
      <c r="D3214" s="36" t="s">
        <v>6757</v>
      </c>
      <c r="F3214" t="str">
        <f t="shared" si="100"/>
        <v>89382</v>
      </c>
      <c r="H3214" s="38">
        <f t="shared" si="101"/>
        <v>12.91</v>
      </c>
    </row>
    <row r="3215" ht="54" spans="1:8">
      <c r="A3215" s="36" t="s">
        <v>21827</v>
      </c>
      <c r="B3215" s="37" t="s">
        <v>21828</v>
      </c>
      <c r="C3215" s="36" t="s">
        <v>168</v>
      </c>
      <c r="D3215" s="36" t="s">
        <v>4840</v>
      </c>
      <c r="F3215" t="str">
        <f t="shared" si="100"/>
        <v>89383</v>
      </c>
      <c r="H3215" s="38">
        <f t="shared" si="101"/>
        <v>5.93</v>
      </c>
    </row>
    <row r="3216" ht="40.5" spans="1:8">
      <c r="A3216" s="36" t="s">
        <v>21829</v>
      </c>
      <c r="B3216" s="37" t="s">
        <v>21830</v>
      </c>
      <c r="C3216" s="36" t="s">
        <v>168</v>
      </c>
      <c r="D3216" s="36" t="s">
        <v>4224</v>
      </c>
      <c r="F3216" t="str">
        <f t="shared" si="100"/>
        <v>89384</v>
      </c>
      <c r="H3216" s="38">
        <f t="shared" si="101"/>
        <v>10.54</v>
      </c>
    </row>
    <row r="3217" ht="40.5" spans="1:8">
      <c r="A3217" s="36" t="s">
        <v>21831</v>
      </c>
      <c r="B3217" s="37" t="s">
        <v>21832</v>
      </c>
      <c r="C3217" s="36" t="s">
        <v>168</v>
      </c>
      <c r="D3217" s="36" t="s">
        <v>19146</v>
      </c>
      <c r="F3217" t="str">
        <f t="shared" si="100"/>
        <v>89385</v>
      </c>
      <c r="H3217" s="38">
        <f t="shared" si="101"/>
        <v>6.54</v>
      </c>
    </row>
    <row r="3218" ht="40.5" spans="1:8">
      <c r="A3218" s="36" t="s">
        <v>21833</v>
      </c>
      <c r="B3218" s="37" t="s">
        <v>21834</v>
      </c>
      <c r="C3218" s="36" t="s">
        <v>168</v>
      </c>
      <c r="D3218" s="36" t="s">
        <v>5195</v>
      </c>
      <c r="F3218" t="str">
        <f t="shared" si="100"/>
        <v>89386</v>
      </c>
      <c r="H3218" s="38">
        <f t="shared" si="101"/>
        <v>7.87</v>
      </c>
    </row>
    <row r="3219" ht="40.5" spans="1:8">
      <c r="A3219" s="36" t="s">
        <v>21835</v>
      </c>
      <c r="B3219" s="37" t="s">
        <v>21836</v>
      </c>
      <c r="C3219" s="36" t="s">
        <v>168</v>
      </c>
      <c r="D3219" s="36" t="s">
        <v>8913</v>
      </c>
      <c r="F3219" t="str">
        <f t="shared" si="100"/>
        <v>89387</v>
      </c>
      <c r="H3219" s="38">
        <f t="shared" si="101"/>
        <v>26.67</v>
      </c>
    </row>
    <row r="3220" ht="40.5" spans="1:8">
      <c r="A3220" s="36" t="s">
        <v>21837</v>
      </c>
      <c r="B3220" s="37" t="s">
        <v>21838</v>
      </c>
      <c r="C3220" s="36" t="s">
        <v>168</v>
      </c>
      <c r="D3220" s="36" t="s">
        <v>6881</v>
      </c>
      <c r="F3220" t="str">
        <f t="shared" si="100"/>
        <v>89388</v>
      </c>
      <c r="H3220" s="38">
        <f t="shared" si="101"/>
        <v>9.93</v>
      </c>
    </row>
    <row r="3221" ht="40.5" spans="1:8">
      <c r="A3221" s="36" t="s">
        <v>21839</v>
      </c>
      <c r="B3221" s="37" t="s">
        <v>21840</v>
      </c>
      <c r="C3221" s="36" t="s">
        <v>168</v>
      </c>
      <c r="D3221" s="36" t="s">
        <v>6355</v>
      </c>
      <c r="F3221" t="str">
        <f t="shared" si="100"/>
        <v>89389</v>
      </c>
      <c r="H3221" s="38">
        <f t="shared" si="101"/>
        <v>10.84</v>
      </c>
    </row>
    <row r="3222" ht="40.5" spans="1:8">
      <c r="A3222" s="36" t="s">
        <v>21841</v>
      </c>
      <c r="B3222" s="37" t="s">
        <v>21842</v>
      </c>
      <c r="C3222" s="36" t="s">
        <v>168</v>
      </c>
      <c r="D3222" s="36" t="s">
        <v>15092</v>
      </c>
      <c r="F3222" t="str">
        <f t="shared" si="100"/>
        <v>89390</v>
      </c>
      <c r="H3222" s="38">
        <f t="shared" si="101"/>
        <v>19.4</v>
      </c>
    </row>
    <row r="3223" ht="54" spans="1:8">
      <c r="A3223" s="36" t="s">
        <v>21843</v>
      </c>
      <c r="B3223" s="37" t="s">
        <v>21844</v>
      </c>
      <c r="C3223" s="36" t="s">
        <v>168</v>
      </c>
      <c r="D3223" s="36" t="s">
        <v>11850</v>
      </c>
      <c r="F3223" t="str">
        <f t="shared" si="100"/>
        <v>89391</v>
      </c>
      <c r="H3223" s="38">
        <f t="shared" si="101"/>
        <v>7.86</v>
      </c>
    </row>
    <row r="3224" ht="40.5" spans="1:8">
      <c r="A3224" s="36" t="s">
        <v>21845</v>
      </c>
      <c r="B3224" s="37" t="s">
        <v>21846</v>
      </c>
      <c r="C3224" s="36" t="s">
        <v>168</v>
      </c>
      <c r="D3224" s="36" t="s">
        <v>17523</v>
      </c>
      <c r="F3224" t="str">
        <f t="shared" si="100"/>
        <v>89392</v>
      </c>
      <c r="H3224" s="38">
        <f t="shared" si="101"/>
        <v>20.29</v>
      </c>
    </row>
    <row r="3225" ht="40.5" spans="1:8">
      <c r="A3225" s="36" t="s">
        <v>21847</v>
      </c>
      <c r="B3225" s="37" t="s">
        <v>21848</v>
      </c>
      <c r="C3225" s="36" t="s">
        <v>168</v>
      </c>
      <c r="D3225" s="36" t="s">
        <v>21539</v>
      </c>
      <c r="F3225" t="str">
        <f t="shared" si="100"/>
        <v>89393</v>
      </c>
      <c r="H3225" s="38">
        <f t="shared" si="101"/>
        <v>9.13</v>
      </c>
    </row>
    <row r="3226" ht="54" spans="1:8">
      <c r="A3226" s="36" t="s">
        <v>21849</v>
      </c>
      <c r="B3226" s="37" t="s">
        <v>21850</v>
      </c>
      <c r="C3226" s="36" t="s">
        <v>168</v>
      </c>
      <c r="D3226" s="36" t="s">
        <v>15438</v>
      </c>
      <c r="F3226" t="str">
        <f t="shared" si="100"/>
        <v>89394</v>
      </c>
      <c r="H3226" s="38">
        <f t="shared" si="101"/>
        <v>16.83</v>
      </c>
    </row>
    <row r="3227" ht="40.5" spans="1:8">
      <c r="A3227" s="36" t="s">
        <v>21851</v>
      </c>
      <c r="B3227" s="37" t="s">
        <v>21852</v>
      </c>
      <c r="C3227" s="36" t="s">
        <v>168</v>
      </c>
      <c r="D3227" s="36" t="s">
        <v>9822</v>
      </c>
      <c r="F3227" t="str">
        <f t="shared" si="100"/>
        <v>89395</v>
      </c>
      <c r="H3227" s="38">
        <f t="shared" si="101"/>
        <v>10.97</v>
      </c>
    </row>
    <row r="3228" ht="54" spans="1:8">
      <c r="A3228" s="36" t="s">
        <v>21853</v>
      </c>
      <c r="B3228" s="37" t="s">
        <v>21854</v>
      </c>
      <c r="C3228" s="36" t="s">
        <v>168</v>
      </c>
      <c r="D3228" s="36" t="s">
        <v>4412</v>
      </c>
      <c r="F3228" t="str">
        <f t="shared" si="100"/>
        <v>89396</v>
      </c>
      <c r="H3228" s="38">
        <f t="shared" si="101"/>
        <v>19.13</v>
      </c>
    </row>
    <row r="3229" ht="40.5" spans="1:8">
      <c r="A3229" s="36" t="s">
        <v>21855</v>
      </c>
      <c r="B3229" s="37" t="s">
        <v>21856</v>
      </c>
      <c r="C3229" s="36" t="s">
        <v>168</v>
      </c>
      <c r="D3229" s="36" t="s">
        <v>21857</v>
      </c>
      <c r="F3229" t="str">
        <f t="shared" si="100"/>
        <v>89397</v>
      </c>
      <c r="H3229" s="38">
        <f t="shared" si="101"/>
        <v>12.69</v>
      </c>
    </row>
    <row r="3230" ht="40.5" spans="1:8">
      <c r="A3230" s="36" t="s">
        <v>21858</v>
      </c>
      <c r="B3230" s="37" t="s">
        <v>21859</v>
      </c>
      <c r="C3230" s="36" t="s">
        <v>168</v>
      </c>
      <c r="D3230" s="36" t="s">
        <v>5698</v>
      </c>
      <c r="F3230" t="str">
        <f t="shared" si="100"/>
        <v>89398</v>
      </c>
      <c r="H3230" s="38">
        <f t="shared" si="101"/>
        <v>14.88</v>
      </c>
    </row>
    <row r="3231" ht="54" spans="1:8">
      <c r="A3231" s="36" t="s">
        <v>21860</v>
      </c>
      <c r="B3231" s="37" t="s">
        <v>21861</v>
      </c>
      <c r="C3231" s="36" t="s">
        <v>168</v>
      </c>
      <c r="D3231" s="36" t="s">
        <v>5903</v>
      </c>
      <c r="F3231" t="str">
        <f t="shared" si="100"/>
        <v>89399</v>
      </c>
      <c r="H3231" s="38">
        <f t="shared" si="101"/>
        <v>27.94</v>
      </c>
    </row>
    <row r="3232" ht="40.5" spans="1:8">
      <c r="A3232" s="36" t="s">
        <v>21862</v>
      </c>
      <c r="B3232" s="37" t="s">
        <v>21863</v>
      </c>
      <c r="C3232" s="36" t="s">
        <v>168</v>
      </c>
      <c r="D3232" s="36" t="s">
        <v>21864</v>
      </c>
      <c r="F3232" t="str">
        <f t="shared" si="100"/>
        <v>89400</v>
      </c>
      <c r="H3232" s="38">
        <f t="shared" si="101"/>
        <v>17.55</v>
      </c>
    </row>
    <row r="3233" ht="40.5" spans="1:8">
      <c r="A3233" s="36" t="s">
        <v>21865</v>
      </c>
      <c r="B3233" s="37" t="s">
        <v>21866</v>
      </c>
      <c r="C3233" s="36" t="s">
        <v>168</v>
      </c>
      <c r="D3233" s="36" t="s">
        <v>11581</v>
      </c>
      <c r="F3233" t="str">
        <f t="shared" si="100"/>
        <v>89404</v>
      </c>
      <c r="H3233" s="38">
        <f t="shared" si="101"/>
        <v>4.39</v>
      </c>
    </row>
    <row r="3234" ht="40.5" spans="1:8">
      <c r="A3234" s="36" t="s">
        <v>21867</v>
      </c>
      <c r="B3234" s="37" t="s">
        <v>21868</v>
      </c>
      <c r="C3234" s="36" t="s">
        <v>168</v>
      </c>
      <c r="D3234" s="36" t="s">
        <v>5324</v>
      </c>
      <c r="F3234" t="str">
        <f t="shared" si="100"/>
        <v>89405</v>
      </c>
      <c r="H3234" s="38">
        <f t="shared" si="101"/>
        <v>4.66</v>
      </c>
    </row>
    <row r="3235" ht="40.5" spans="1:8">
      <c r="A3235" s="36" t="s">
        <v>21869</v>
      </c>
      <c r="B3235" s="37" t="s">
        <v>21870</v>
      </c>
      <c r="C3235" s="36" t="s">
        <v>168</v>
      </c>
      <c r="D3235" s="36" t="s">
        <v>6217</v>
      </c>
      <c r="F3235" t="str">
        <f t="shared" si="100"/>
        <v>89406</v>
      </c>
      <c r="H3235" s="38">
        <f t="shared" si="101"/>
        <v>5.81</v>
      </c>
    </row>
    <row r="3236" ht="40.5" spans="1:8">
      <c r="A3236" s="36" t="s">
        <v>21871</v>
      </c>
      <c r="B3236" s="37" t="s">
        <v>21872</v>
      </c>
      <c r="C3236" s="36" t="s">
        <v>168</v>
      </c>
      <c r="D3236" s="36" t="s">
        <v>7220</v>
      </c>
      <c r="F3236" t="str">
        <f t="shared" si="100"/>
        <v>89407</v>
      </c>
      <c r="H3236" s="38">
        <f t="shared" si="101"/>
        <v>5.72</v>
      </c>
    </row>
    <row r="3237" ht="40.5" spans="1:8">
      <c r="A3237" s="36" t="s">
        <v>21873</v>
      </c>
      <c r="B3237" s="37" t="s">
        <v>21874</v>
      </c>
      <c r="C3237" s="36" t="s">
        <v>168</v>
      </c>
      <c r="D3237" s="36" t="s">
        <v>7939</v>
      </c>
      <c r="F3237" t="str">
        <f t="shared" si="100"/>
        <v>89408</v>
      </c>
      <c r="H3237" s="38">
        <f t="shared" si="101"/>
        <v>5.36</v>
      </c>
    </row>
    <row r="3238" ht="40.5" spans="1:8">
      <c r="A3238" s="36" t="s">
        <v>21875</v>
      </c>
      <c r="B3238" s="37" t="s">
        <v>21876</v>
      </c>
      <c r="C3238" s="36" t="s">
        <v>168</v>
      </c>
      <c r="D3238" s="36" t="s">
        <v>4164</v>
      </c>
      <c r="F3238" t="str">
        <f t="shared" si="100"/>
        <v>89409</v>
      </c>
      <c r="H3238" s="38">
        <f t="shared" si="101"/>
        <v>5.95</v>
      </c>
    </row>
    <row r="3239" ht="40.5" spans="1:8">
      <c r="A3239" s="36" t="s">
        <v>21877</v>
      </c>
      <c r="B3239" s="37" t="s">
        <v>21878</v>
      </c>
      <c r="C3239" s="36" t="s">
        <v>168</v>
      </c>
      <c r="D3239" s="36" t="s">
        <v>6671</v>
      </c>
      <c r="F3239" t="str">
        <f t="shared" si="100"/>
        <v>89410</v>
      </c>
      <c r="H3239" s="38">
        <f t="shared" si="101"/>
        <v>7.38</v>
      </c>
    </row>
    <row r="3240" ht="40.5" spans="1:8">
      <c r="A3240" s="36" t="s">
        <v>21879</v>
      </c>
      <c r="B3240" s="37" t="s">
        <v>21880</v>
      </c>
      <c r="C3240" s="36" t="s">
        <v>168</v>
      </c>
      <c r="D3240" s="36" t="s">
        <v>6871</v>
      </c>
      <c r="F3240" t="str">
        <f t="shared" si="100"/>
        <v>89411</v>
      </c>
      <c r="H3240" s="38">
        <f t="shared" si="101"/>
        <v>6.83</v>
      </c>
    </row>
    <row r="3241" ht="40.5" spans="1:8">
      <c r="A3241" s="36" t="s">
        <v>21881</v>
      </c>
      <c r="B3241" s="37" t="s">
        <v>21882</v>
      </c>
      <c r="C3241" s="36" t="s">
        <v>168</v>
      </c>
      <c r="D3241" s="36" t="s">
        <v>21883</v>
      </c>
      <c r="F3241" t="str">
        <f t="shared" si="100"/>
        <v>89412</v>
      </c>
      <c r="H3241" s="38">
        <f t="shared" si="101"/>
        <v>7.5</v>
      </c>
    </row>
    <row r="3242" ht="40.5" spans="1:8">
      <c r="A3242" s="36" t="s">
        <v>21884</v>
      </c>
      <c r="B3242" s="37" t="s">
        <v>21885</v>
      </c>
      <c r="C3242" s="36" t="s">
        <v>168</v>
      </c>
      <c r="D3242" s="36" t="s">
        <v>6061</v>
      </c>
      <c r="F3242" t="str">
        <f t="shared" si="100"/>
        <v>89413</v>
      </c>
      <c r="H3242" s="38">
        <f t="shared" si="101"/>
        <v>7.55</v>
      </c>
    </row>
    <row r="3243" ht="40.5" spans="1:8">
      <c r="A3243" s="36" t="s">
        <v>21886</v>
      </c>
      <c r="B3243" s="37" t="s">
        <v>21887</v>
      </c>
      <c r="C3243" s="36" t="s">
        <v>168</v>
      </c>
      <c r="D3243" s="36" t="s">
        <v>6563</v>
      </c>
      <c r="F3243" t="str">
        <f t="shared" si="100"/>
        <v>89414</v>
      </c>
      <c r="H3243" s="38">
        <f t="shared" si="101"/>
        <v>9.16</v>
      </c>
    </row>
    <row r="3244" ht="40.5" spans="1:8">
      <c r="A3244" s="36" t="s">
        <v>21888</v>
      </c>
      <c r="B3244" s="37" t="s">
        <v>21889</v>
      </c>
      <c r="C3244" s="36" t="s">
        <v>168</v>
      </c>
      <c r="D3244" s="36" t="s">
        <v>12120</v>
      </c>
      <c r="F3244" t="str">
        <f t="shared" si="100"/>
        <v>89415</v>
      </c>
      <c r="H3244" s="38">
        <f t="shared" si="101"/>
        <v>11.21</v>
      </c>
    </row>
    <row r="3245" ht="40.5" spans="1:8">
      <c r="A3245" s="36" t="s">
        <v>21890</v>
      </c>
      <c r="B3245" s="37" t="s">
        <v>21891</v>
      </c>
      <c r="C3245" s="36" t="s">
        <v>168</v>
      </c>
      <c r="D3245" s="36" t="s">
        <v>5773</v>
      </c>
      <c r="F3245" t="str">
        <f t="shared" si="100"/>
        <v>89416</v>
      </c>
      <c r="H3245" s="38">
        <f t="shared" si="101"/>
        <v>9.21</v>
      </c>
    </row>
    <row r="3246" ht="40.5" spans="1:8">
      <c r="A3246" s="36" t="s">
        <v>21892</v>
      </c>
      <c r="B3246" s="37" t="s">
        <v>21893</v>
      </c>
      <c r="C3246" s="36" t="s">
        <v>168</v>
      </c>
      <c r="D3246" s="36" t="s">
        <v>14422</v>
      </c>
      <c r="F3246" t="str">
        <f t="shared" si="100"/>
        <v>89417</v>
      </c>
      <c r="H3246" s="38">
        <f t="shared" si="101"/>
        <v>3.58</v>
      </c>
    </row>
    <row r="3247" ht="40.5" spans="1:8">
      <c r="A3247" s="36" t="s">
        <v>21894</v>
      </c>
      <c r="B3247" s="37" t="s">
        <v>21895</v>
      </c>
      <c r="C3247" s="36" t="s">
        <v>168</v>
      </c>
      <c r="D3247" s="36" t="s">
        <v>10330</v>
      </c>
      <c r="F3247" t="str">
        <f t="shared" si="100"/>
        <v>89418</v>
      </c>
      <c r="H3247" s="38">
        <f t="shared" si="101"/>
        <v>11.42</v>
      </c>
    </row>
    <row r="3248" ht="40.5" spans="1:8">
      <c r="A3248" s="36" t="s">
        <v>21896</v>
      </c>
      <c r="B3248" s="37" t="s">
        <v>21897</v>
      </c>
      <c r="C3248" s="36" t="s">
        <v>168</v>
      </c>
      <c r="D3248" s="36" t="s">
        <v>4122</v>
      </c>
      <c r="F3248" t="str">
        <f t="shared" si="100"/>
        <v>89419</v>
      </c>
      <c r="H3248" s="38">
        <f t="shared" si="101"/>
        <v>4.12</v>
      </c>
    </row>
    <row r="3249" ht="40.5" spans="1:8">
      <c r="A3249" s="36" t="s">
        <v>21898</v>
      </c>
      <c r="B3249" s="37" t="s">
        <v>21899</v>
      </c>
      <c r="C3249" s="36" t="s">
        <v>168</v>
      </c>
      <c r="D3249" s="36" t="s">
        <v>11542</v>
      </c>
      <c r="F3249" t="str">
        <f t="shared" si="100"/>
        <v>89420</v>
      </c>
      <c r="H3249" s="38">
        <f t="shared" si="101"/>
        <v>8.08</v>
      </c>
    </row>
    <row r="3250" ht="40.5" spans="1:8">
      <c r="A3250" s="36" t="s">
        <v>21900</v>
      </c>
      <c r="B3250" s="37" t="s">
        <v>21901</v>
      </c>
      <c r="C3250" s="36" t="s">
        <v>168</v>
      </c>
      <c r="D3250" s="36" t="s">
        <v>7671</v>
      </c>
      <c r="F3250" t="str">
        <f t="shared" si="100"/>
        <v>89421</v>
      </c>
      <c r="H3250" s="38">
        <f t="shared" si="101"/>
        <v>9.5</v>
      </c>
    </row>
    <row r="3251" ht="54" spans="1:8">
      <c r="A3251" s="36" t="s">
        <v>21902</v>
      </c>
      <c r="B3251" s="37" t="s">
        <v>21903</v>
      </c>
      <c r="C3251" s="36" t="s">
        <v>168</v>
      </c>
      <c r="D3251" s="36" t="s">
        <v>4078</v>
      </c>
      <c r="F3251" t="str">
        <f t="shared" si="100"/>
        <v>89422</v>
      </c>
      <c r="H3251" s="38">
        <f t="shared" si="101"/>
        <v>3.62</v>
      </c>
    </row>
    <row r="3252" ht="40.5" spans="1:8">
      <c r="A3252" s="36" t="s">
        <v>21904</v>
      </c>
      <c r="B3252" s="37" t="s">
        <v>21905</v>
      </c>
      <c r="C3252" s="36" t="s">
        <v>168</v>
      </c>
      <c r="D3252" s="36" t="s">
        <v>12244</v>
      </c>
      <c r="F3252" t="str">
        <f t="shared" si="100"/>
        <v>89423</v>
      </c>
      <c r="H3252" s="38">
        <f t="shared" si="101"/>
        <v>6.6</v>
      </c>
    </row>
    <row r="3253" ht="40.5" spans="1:8">
      <c r="A3253" s="36" t="s">
        <v>21906</v>
      </c>
      <c r="B3253" s="37" t="s">
        <v>21907</v>
      </c>
      <c r="C3253" s="36" t="s">
        <v>168</v>
      </c>
      <c r="D3253" s="36" t="s">
        <v>5297</v>
      </c>
      <c r="F3253" t="str">
        <f t="shared" si="100"/>
        <v>89424</v>
      </c>
      <c r="H3253" s="38">
        <f t="shared" si="101"/>
        <v>4.19</v>
      </c>
    </row>
    <row r="3254" ht="40.5" spans="1:8">
      <c r="A3254" s="36" t="s">
        <v>21908</v>
      </c>
      <c r="B3254" s="37" t="s">
        <v>21909</v>
      </c>
      <c r="C3254" s="36" t="s">
        <v>168</v>
      </c>
      <c r="D3254" s="36" t="s">
        <v>21910</v>
      </c>
      <c r="F3254" t="str">
        <f t="shared" si="100"/>
        <v>89425</v>
      </c>
      <c r="H3254" s="38">
        <f t="shared" si="101"/>
        <v>15.46</v>
      </c>
    </row>
    <row r="3255" ht="40.5" spans="1:8">
      <c r="A3255" s="36" t="s">
        <v>21911</v>
      </c>
      <c r="B3255" s="37" t="s">
        <v>21912</v>
      </c>
      <c r="C3255" s="36" t="s">
        <v>168</v>
      </c>
      <c r="D3255" s="36" t="s">
        <v>12258</v>
      </c>
      <c r="F3255" t="str">
        <f t="shared" si="100"/>
        <v>89426</v>
      </c>
      <c r="H3255" s="38">
        <f t="shared" si="101"/>
        <v>6.45</v>
      </c>
    </row>
    <row r="3256" ht="40.5" spans="1:8">
      <c r="A3256" s="36" t="s">
        <v>21913</v>
      </c>
      <c r="B3256" s="37" t="s">
        <v>21914</v>
      </c>
      <c r="C3256" s="36" t="s">
        <v>168</v>
      </c>
      <c r="D3256" s="36" t="s">
        <v>21915</v>
      </c>
      <c r="F3256" t="str">
        <f t="shared" si="100"/>
        <v>89427</v>
      </c>
      <c r="H3256" s="38">
        <f t="shared" si="101"/>
        <v>10.36</v>
      </c>
    </row>
    <row r="3257" ht="40.5" spans="1:8">
      <c r="A3257" s="36" t="s">
        <v>21916</v>
      </c>
      <c r="B3257" s="37" t="s">
        <v>21917</v>
      </c>
      <c r="C3257" s="36" t="s">
        <v>168</v>
      </c>
      <c r="D3257" s="36" t="s">
        <v>12120</v>
      </c>
      <c r="F3257" t="str">
        <f t="shared" si="100"/>
        <v>89428</v>
      </c>
      <c r="H3257" s="38">
        <f t="shared" si="101"/>
        <v>11.21</v>
      </c>
    </row>
    <row r="3258" ht="54" spans="1:8">
      <c r="A3258" s="36" t="s">
        <v>21918</v>
      </c>
      <c r="B3258" s="37" t="s">
        <v>21919</v>
      </c>
      <c r="C3258" s="36" t="s">
        <v>168</v>
      </c>
      <c r="D3258" s="36" t="s">
        <v>4176</v>
      </c>
      <c r="F3258" t="str">
        <f t="shared" si="100"/>
        <v>89429</v>
      </c>
      <c r="H3258" s="38">
        <f t="shared" si="101"/>
        <v>4.24</v>
      </c>
    </row>
    <row r="3259" ht="40.5" spans="1:8">
      <c r="A3259" s="36" t="s">
        <v>21920</v>
      </c>
      <c r="B3259" s="37" t="s">
        <v>21921</v>
      </c>
      <c r="C3259" s="36" t="s">
        <v>168</v>
      </c>
      <c r="D3259" s="36" t="s">
        <v>21922</v>
      </c>
      <c r="F3259" t="str">
        <f t="shared" si="100"/>
        <v>89430</v>
      </c>
      <c r="H3259" s="38">
        <f t="shared" si="101"/>
        <v>8.84</v>
      </c>
    </row>
    <row r="3260" ht="40.5" spans="1:8">
      <c r="A3260" s="36" t="s">
        <v>21923</v>
      </c>
      <c r="B3260" s="37" t="s">
        <v>21924</v>
      </c>
      <c r="C3260" s="36" t="s">
        <v>168</v>
      </c>
      <c r="D3260" s="36" t="s">
        <v>16278</v>
      </c>
      <c r="F3260" t="str">
        <f t="shared" si="100"/>
        <v>89431</v>
      </c>
      <c r="H3260" s="38">
        <f t="shared" si="101"/>
        <v>5.82</v>
      </c>
    </row>
    <row r="3261" ht="40.5" spans="1:8">
      <c r="A3261" s="36" t="s">
        <v>21925</v>
      </c>
      <c r="B3261" s="37" t="s">
        <v>21926</v>
      </c>
      <c r="C3261" s="36" t="s">
        <v>168</v>
      </c>
      <c r="D3261" s="36" t="s">
        <v>21927</v>
      </c>
      <c r="F3261" t="str">
        <f t="shared" si="100"/>
        <v>89432</v>
      </c>
      <c r="H3261" s="38">
        <f t="shared" si="101"/>
        <v>24.62</v>
      </c>
    </row>
    <row r="3262" ht="40.5" spans="1:8">
      <c r="A3262" s="36" t="s">
        <v>21928</v>
      </c>
      <c r="B3262" s="37" t="s">
        <v>21929</v>
      </c>
      <c r="C3262" s="36" t="s">
        <v>168</v>
      </c>
      <c r="D3262" s="36" t="s">
        <v>15524</v>
      </c>
      <c r="F3262" t="str">
        <f t="shared" si="100"/>
        <v>89433</v>
      </c>
      <c r="H3262" s="38">
        <f t="shared" si="101"/>
        <v>7.88</v>
      </c>
    </row>
    <row r="3263" ht="40.5" spans="1:8">
      <c r="A3263" s="36" t="s">
        <v>21930</v>
      </c>
      <c r="B3263" s="37" t="s">
        <v>21931</v>
      </c>
      <c r="C3263" s="36" t="s">
        <v>168</v>
      </c>
      <c r="D3263" s="36" t="s">
        <v>4812</v>
      </c>
      <c r="F3263" t="str">
        <f t="shared" si="100"/>
        <v>89434</v>
      </c>
      <c r="H3263" s="38">
        <f t="shared" si="101"/>
        <v>8.79</v>
      </c>
    </row>
    <row r="3264" ht="40.5" spans="1:8">
      <c r="A3264" s="36" t="s">
        <v>21932</v>
      </c>
      <c r="B3264" s="37" t="s">
        <v>21933</v>
      </c>
      <c r="C3264" s="36" t="s">
        <v>168</v>
      </c>
      <c r="D3264" s="36" t="s">
        <v>8984</v>
      </c>
      <c r="F3264" t="str">
        <f t="shared" si="100"/>
        <v>89435</v>
      </c>
      <c r="H3264" s="38">
        <f t="shared" si="101"/>
        <v>17.35</v>
      </c>
    </row>
    <row r="3265" ht="54" spans="1:8">
      <c r="A3265" s="36" t="s">
        <v>21934</v>
      </c>
      <c r="B3265" s="37" t="s">
        <v>21935</v>
      </c>
      <c r="C3265" s="36" t="s">
        <v>168</v>
      </c>
      <c r="D3265" s="36" t="s">
        <v>6217</v>
      </c>
      <c r="F3265" t="str">
        <f t="shared" si="100"/>
        <v>89436</v>
      </c>
      <c r="H3265" s="38">
        <f t="shared" si="101"/>
        <v>5.81</v>
      </c>
    </row>
    <row r="3266" ht="40.5" spans="1:8">
      <c r="A3266" s="36" t="s">
        <v>21936</v>
      </c>
      <c r="B3266" s="37" t="s">
        <v>21937</v>
      </c>
      <c r="C3266" s="36" t="s">
        <v>168</v>
      </c>
      <c r="D3266" s="36" t="s">
        <v>9655</v>
      </c>
      <c r="F3266" t="str">
        <f t="shared" si="100"/>
        <v>89437</v>
      </c>
      <c r="H3266" s="38">
        <f t="shared" si="101"/>
        <v>18.24</v>
      </c>
    </row>
    <row r="3267" ht="40.5" spans="1:8">
      <c r="A3267" s="36" t="s">
        <v>21938</v>
      </c>
      <c r="B3267" s="37" t="s">
        <v>21939</v>
      </c>
      <c r="C3267" s="36" t="s">
        <v>168</v>
      </c>
      <c r="D3267" s="36" t="s">
        <v>21940</v>
      </c>
      <c r="F3267" t="str">
        <f t="shared" si="100"/>
        <v>89438</v>
      </c>
      <c r="H3267" s="38">
        <f t="shared" si="101"/>
        <v>6.24</v>
      </c>
    </row>
    <row r="3268" ht="54" spans="1:8">
      <c r="A3268" s="36" t="s">
        <v>21941</v>
      </c>
      <c r="B3268" s="37" t="s">
        <v>21942</v>
      </c>
      <c r="C3268" s="36" t="s">
        <v>168</v>
      </c>
      <c r="D3268" s="36" t="s">
        <v>21943</v>
      </c>
      <c r="F3268" t="str">
        <f t="shared" si="100"/>
        <v>89439</v>
      </c>
      <c r="H3268" s="38">
        <f t="shared" si="101"/>
        <v>7.63</v>
      </c>
    </row>
    <row r="3269" ht="40.5" spans="1:8">
      <c r="A3269" s="36" t="s">
        <v>21944</v>
      </c>
      <c r="B3269" s="37" t="s">
        <v>21945</v>
      </c>
      <c r="C3269" s="36" t="s">
        <v>168</v>
      </c>
      <c r="D3269" s="36" t="s">
        <v>21946</v>
      </c>
      <c r="F3269" t="str">
        <f t="shared" ref="F3269:F3332" si="102">TRIM(A3269)</f>
        <v>89440</v>
      </c>
      <c r="H3269" s="38">
        <f t="shared" ref="H3269:H3332" si="103">ROUND(D3269*(1+$H$1),2)</f>
        <v>7.59</v>
      </c>
    </row>
    <row r="3270" ht="54" spans="1:8">
      <c r="A3270" s="36" t="s">
        <v>21947</v>
      </c>
      <c r="B3270" s="37" t="s">
        <v>21948</v>
      </c>
      <c r="C3270" s="36" t="s">
        <v>168</v>
      </c>
      <c r="D3270" s="36" t="s">
        <v>21949</v>
      </c>
      <c r="F3270" t="str">
        <f t="shared" si="102"/>
        <v>89441</v>
      </c>
      <c r="H3270" s="38">
        <f t="shared" si="103"/>
        <v>15.75</v>
      </c>
    </row>
    <row r="3271" ht="40.5" spans="1:8">
      <c r="A3271" s="36" t="s">
        <v>21950</v>
      </c>
      <c r="B3271" s="37" t="s">
        <v>21951</v>
      </c>
      <c r="C3271" s="36" t="s">
        <v>168</v>
      </c>
      <c r="D3271" s="36" t="s">
        <v>6916</v>
      </c>
      <c r="F3271" t="str">
        <f t="shared" si="102"/>
        <v>89442</v>
      </c>
      <c r="H3271" s="38">
        <f t="shared" si="103"/>
        <v>9.31</v>
      </c>
    </row>
    <row r="3272" ht="40.5" spans="1:8">
      <c r="A3272" s="36" t="s">
        <v>21952</v>
      </c>
      <c r="B3272" s="37" t="s">
        <v>21953</v>
      </c>
      <c r="C3272" s="36" t="s">
        <v>168</v>
      </c>
      <c r="D3272" s="36" t="s">
        <v>10407</v>
      </c>
      <c r="F3272" t="str">
        <f t="shared" si="102"/>
        <v>89443</v>
      </c>
      <c r="H3272" s="38">
        <f t="shared" si="103"/>
        <v>10.87</v>
      </c>
    </row>
    <row r="3273" ht="54" spans="1:8">
      <c r="A3273" s="36" t="s">
        <v>21954</v>
      </c>
      <c r="B3273" s="37" t="s">
        <v>21955</v>
      </c>
      <c r="C3273" s="36" t="s">
        <v>168</v>
      </c>
      <c r="D3273" s="36" t="s">
        <v>21956</v>
      </c>
      <c r="F3273" t="str">
        <f t="shared" si="102"/>
        <v>89444</v>
      </c>
      <c r="H3273" s="38">
        <f t="shared" si="103"/>
        <v>23.92</v>
      </c>
    </row>
    <row r="3274" ht="40.5" spans="1:8">
      <c r="A3274" s="36" t="s">
        <v>21957</v>
      </c>
      <c r="B3274" s="37" t="s">
        <v>21958</v>
      </c>
      <c r="C3274" s="36" t="s">
        <v>168</v>
      </c>
      <c r="D3274" s="36" t="s">
        <v>21959</v>
      </c>
      <c r="F3274" t="str">
        <f t="shared" si="102"/>
        <v>89445</v>
      </c>
      <c r="H3274" s="38">
        <f t="shared" si="103"/>
        <v>13.54</v>
      </c>
    </row>
    <row r="3275" ht="40.5" spans="1:8">
      <c r="A3275" s="36" t="s">
        <v>21960</v>
      </c>
      <c r="B3275" s="37" t="s">
        <v>21961</v>
      </c>
      <c r="C3275" s="36" t="s">
        <v>168</v>
      </c>
      <c r="D3275" s="36" t="s">
        <v>6976</v>
      </c>
      <c r="F3275" t="str">
        <f t="shared" si="102"/>
        <v>89481</v>
      </c>
      <c r="H3275" s="38">
        <f t="shared" si="103"/>
        <v>4.09</v>
      </c>
    </row>
    <row r="3276" ht="40.5" spans="1:8">
      <c r="A3276" s="36" t="s">
        <v>21962</v>
      </c>
      <c r="B3276" s="37" t="s">
        <v>21963</v>
      </c>
      <c r="C3276" s="36" t="s">
        <v>168</v>
      </c>
      <c r="D3276" s="36" t="s">
        <v>5396</v>
      </c>
      <c r="F3276" t="str">
        <f t="shared" si="102"/>
        <v>89485</v>
      </c>
      <c r="H3276" s="38">
        <f t="shared" si="103"/>
        <v>4.67</v>
      </c>
    </row>
    <row r="3277" ht="40.5" spans="1:8">
      <c r="A3277" s="36" t="s">
        <v>21964</v>
      </c>
      <c r="B3277" s="37" t="s">
        <v>21965</v>
      </c>
      <c r="C3277" s="36" t="s">
        <v>168</v>
      </c>
      <c r="D3277" s="36" t="s">
        <v>11828</v>
      </c>
      <c r="F3277" t="str">
        <f t="shared" si="102"/>
        <v>89489</v>
      </c>
      <c r="H3277" s="38">
        <f t="shared" si="103"/>
        <v>6.1</v>
      </c>
    </row>
    <row r="3278" ht="40.5" spans="1:8">
      <c r="A3278" s="36" t="s">
        <v>21966</v>
      </c>
      <c r="B3278" s="37" t="s">
        <v>21967</v>
      </c>
      <c r="C3278" s="36" t="s">
        <v>168</v>
      </c>
      <c r="D3278" s="36" t="s">
        <v>15998</v>
      </c>
      <c r="F3278" t="str">
        <f t="shared" si="102"/>
        <v>89490</v>
      </c>
      <c r="H3278" s="38">
        <f t="shared" si="103"/>
        <v>5.55</v>
      </c>
    </row>
    <row r="3279" ht="40.5" spans="1:8">
      <c r="A3279" s="36" t="s">
        <v>21968</v>
      </c>
      <c r="B3279" s="37" t="s">
        <v>21969</v>
      </c>
      <c r="C3279" s="36" t="s">
        <v>168</v>
      </c>
      <c r="D3279" s="36" t="s">
        <v>4172</v>
      </c>
      <c r="F3279" t="str">
        <f t="shared" si="102"/>
        <v>89492</v>
      </c>
      <c r="H3279" s="38">
        <f t="shared" si="103"/>
        <v>6.11</v>
      </c>
    </row>
    <row r="3280" ht="40.5" spans="1:8">
      <c r="A3280" s="36" t="s">
        <v>21970</v>
      </c>
      <c r="B3280" s="37" t="s">
        <v>21971</v>
      </c>
      <c r="C3280" s="36" t="s">
        <v>168</v>
      </c>
      <c r="D3280" s="36" t="s">
        <v>16816</v>
      </c>
      <c r="F3280" t="str">
        <f t="shared" si="102"/>
        <v>89493</v>
      </c>
      <c r="H3280" s="38">
        <f t="shared" si="103"/>
        <v>7.72</v>
      </c>
    </row>
    <row r="3281" ht="40.5" spans="1:8">
      <c r="A3281" s="36" t="s">
        <v>21972</v>
      </c>
      <c r="B3281" s="37" t="s">
        <v>21973</v>
      </c>
      <c r="C3281" s="36" t="s">
        <v>168</v>
      </c>
      <c r="D3281" s="36" t="s">
        <v>16266</v>
      </c>
      <c r="F3281" t="str">
        <f t="shared" si="102"/>
        <v>89494</v>
      </c>
      <c r="H3281" s="38">
        <f t="shared" si="103"/>
        <v>9.77</v>
      </c>
    </row>
    <row r="3282" ht="40.5" spans="1:8">
      <c r="A3282" s="36" t="s">
        <v>21974</v>
      </c>
      <c r="B3282" s="37" t="s">
        <v>21975</v>
      </c>
      <c r="C3282" s="36" t="s">
        <v>168</v>
      </c>
      <c r="D3282" s="36" t="s">
        <v>8746</v>
      </c>
      <c r="F3282" t="str">
        <f t="shared" si="102"/>
        <v>89496</v>
      </c>
      <c r="H3282" s="38">
        <f t="shared" si="103"/>
        <v>7.77</v>
      </c>
    </row>
    <row r="3283" ht="40.5" spans="1:8">
      <c r="A3283" s="36" t="s">
        <v>21976</v>
      </c>
      <c r="B3283" s="37" t="s">
        <v>21977</v>
      </c>
      <c r="C3283" s="36" t="s">
        <v>168</v>
      </c>
      <c r="D3283" s="36" t="s">
        <v>9463</v>
      </c>
      <c r="F3283" t="str">
        <f t="shared" si="102"/>
        <v>89497</v>
      </c>
      <c r="H3283" s="38">
        <f t="shared" si="103"/>
        <v>9.92</v>
      </c>
    </row>
    <row r="3284" ht="40.5" spans="1:8">
      <c r="A3284" s="36" t="s">
        <v>21978</v>
      </c>
      <c r="B3284" s="37" t="s">
        <v>21979</v>
      </c>
      <c r="C3284" s="36" t="s">
        <v>168</v>
      </c>
      <c r="D3284" s="36" t="s">
        <v>21915</v>
      </c>
      <c r="F3284" t="str">
        <f t="shared" si="102"/>
        <v>89498</v>
      </c>
      <c r="H3284" s="38">
        <f t="shared" si="103"/>
        <v>10.36</v>
      </c>
    </row>
    <row r="3285" ht="40.5" spans="1:8">
      <c r="A3285" s="36" t="s">
        <v>21980</v>
      </c>
      <c r="B3285" s="37" t="s">
        <v>21981</v>
      </c>
      <c r="C3285" s="36" t="s">
        <v>168</v>
      </c>
      <c r="D3285" s="36" t="s">
        <v>21982</v>
      </c>
      <c r="F3285" t="str">
        <f t="shared" si="102"/>
        <v>89499</v>
      </c>
      <c r="H3285" s="38">
        <f t="shared" si="103"/>
        <v>15.33</v>
      </c>
    </row>
    <row r="3286" ht="40.5" spans="1:8">
      <c r="A3286" s="36" t="s">
        <v>21983</v>
      </c>
      <c r="B3286" s="37" t="s">
        <v>21984</v>
      </c>
      <c r="C3286" s="36" t="s">
        <v>168</v>
      </c>
      <c r="D3286" s="36" t="s">
        <v>4080</v>
      </c>
      <c r="F3286" t="str">
        <f t="shared" si="102"/>
        <v>89500</v>
      </c>
      <c r="H3286" s="38">
        <f t="shared" si="103"/>
        <v>9.74</v>
      </c>
    </row>
    <row r="3287" ht="40.5" spans="1:8">
      <c r="A3287" s="36" t="s">
        <v>21985</v>
      </c>
      <c r="B3287" s="37" t="s">
        <v>21986</v>
      </c>
      <c r="C3287" s="36" t="s">
        <v>168</v>
      </c>
      <c r="D3287" s="36" t="s">
        <v>8897</v>
      </c>
      <c r="F3287" t="str">
        <f t="shared" si="102"/>
        <v>89501</v>
      </c>
      <c r="H3287" s="38">
        <f t="shared" si="103"/>
        <v>12.02</v>
      </c>
    </row>
    <row r="3288" ht="40.5" spans="1:8">
      <c r="A3288" s="36" t="s">
        <v>21987</v>
      </c>
      <c r="B3288" s="37" t="s">
        <v>21988</v>
      </c>
      <c r="C3288" s="36" t="s">
        <v>168</v>
      </c>
      <c r="D3288" s="36" t="s">
        <v>8285</v>
      </c>
      <c r="F3288" t="str">
        <f t="shared" si="102"/>
        <v>89502</v>
      </c>
      <c r="H3288" s="38">
        <f t="shared" si="103"/>
        <v>13.21</v>
      </c>
    </row>
    <row r="3289" ht="40.5" spans="1:8">
      <c r="A3289" s="36" t="s">
        <v>21989</v>
      </c>
      <c r="B3289" s="37" t="s">
        <v>21990</v>
      </c>
      <c r="C3289" s="36" t="s">
        <v>168</v>
      </c>
      <c r="D3289" s="36" t="s">
        <v>5918</v>
      </c>
      <c r="F3289" t="str">
        <f t="shared" si="102"/>
        <v>89503</v>
      </c>
      <c r="H3289" s="38">
        <f t="shared" si="103"/>
        <v>17.97</v>
      </c>
    </row>
    <row r="3290" ht="40.5" spans="1:8">
      <c r="A3290" s="36" t="s">
        <v>21991</v>
      </c>
      <c r="B3290" s="37" t="s">
        <v>21992</v>
      </c>
      <c r="C3290" s="36" t="s">
        <v>168</v>
      </c>
      <c r="D3290" s="36" t="s">
        <v>15448</v>
      </c>
      <c r="F3290" t="str">
        <f t="shared" si="102"/>
        <v>89504</v>
      </c>
      <c r="H3290" s="38">
        <f t="shared" si="103"/>
        <v>16.22</v>
      </c>
    </row>
    <row r="3291" ht="40.5" spans="1:8">
      <c r="A3291" s="36" t="s">
        <v>21993</v>
      </c>
      <c r="B3291" s="37" t="s">
        <v>21994</v>
      </c>
      <c r="C3291" s="36" t="s">
        <v>168</v>
      </c>
      <c r="D3291" s="36" t="s">
        <v>7408</v>
      </c>
      <c r="F3291" t="str">
        <f t="shared" si="102"/>
        <v>89505</v>
      </c>
      <c r="H3291" s="38">
        <f t="shared" si="103"/>
        <v>32.36</v>
      </c>
    </row>
    <row r="3292" ht="40.5" spans="1:8">
      <c r="A3292" s="36" t="s">
        <v>21995</v>
      </c>
      <c r="B3292" s="37" t="s">
        <v>21996</v>
      </c>
      <c r="C3292" s="36" t="s">
        <v>168</v>
      </c>
      <c r="D3292" s="36" t="s">
        <v>8292</v>
      </c>
      <c r="F3292" t="str">
        <f t="shared" si="102"/>
        <v>89506</v>
      </c>
      <c r="H3292" s="38">
        <f t="shared" si="103"/>
        <v>31.52</v>
      </c>
    </row>
    <row r="3293" ht="40.5" spans="1:8">
      <c r="A3293" s="36" t="s">
        <v>21997</v>
      </c>
      <c r="B3293" s="37" t="s">
        <v>21998</v>
      </c>
      <c r="C3293" s="36" t="s">
        <v>168</v>
      </c>
      <c r="D3293" s="36" t="s">
        <v>20602</v>
      </c>
      <c r="F3293" t="str">
        <f t="shared" si="102"/>
        <v>89507</v>
      </c>
      <c r="H3293" s="38">
        <f t="shared" si="103"/>
        <v>34.24</v>
      </c>
    </row>
    <row r="3294" ht="40.5" spans="1:8">
      <c r="A3294" s="36" t="s">
        <v>21999</v>
      </c>
      <c r="B3294" s="37" t="s">
        <v>22000</v>
      </c>
      <c r="C3294" s="36" t="s">
        <v>168</v>
      </c>
      <c r="D3294" s="36" t="s">
        <v>22001</v>
      </c>
      <c r="F3294" t="str">
        <f t="shared" si="102"/>
        <v>89510</v>
      </c>
      <c r="H3294" s="38">
        <f t="shared" si="103"/>
        <v>24.39</v>
      </c>
    </row>
    <row r="3295" ht="40.5" spans="1:8">
      <c r="A3295" s="36" t="s">
        <v>22002</v>
      </c>
      <c r="B3295" s="37" t="s">
        <v>22003</v>
      </c>
      <c r="C3295" s="36" t="s">
        <v>168</v>
      </c>
      <c r="D3295" s="36" t="s">
        <v>22004</v>
      </c>
      <c r="F3295" t="str">
        <f t="shared" si="102"/>
        <v>89513</v>
      </c>
      <c r="H3295" s="38">
        <f t="shared" si="103"/>
        <v>87.68</v>
      </c>
    </row>
    <row r="3296" ht="40.5" spans="1:8">
      <c r="A3296" s="36" t="s">
        <v>22005</v>
      </c>
      <c r="B3296" s="37" t="s">
        <v>22006</v>
      </c>
      <c r="C3296" s="36" t="s">
        <v>168</v>
      </c>
      <c r="D3296" s="36" t="s">
        <v>6190</v>
      </c>
      <c r="F3296" t="str">
        <f t="shared" si="102"/>
        <v>89514</v>
      </c>
      <c r="H3296" s="38">
        <f t="shared" si="103"/>
        <v>7.33</v>
      </c>
    </row>
    <row r="3297" ht="40.5" spans="1:8">
      <c r="A3297" s="36" t="s">
        <v>22007</v>
      </c>
      <c r="B3297" s="37" t="s">
        <v>22008</v>
      </c>
      <c r="C3297" s="36" t="s">
        <v>168</v>
      </c>
      <c r="D3297" s="36" t="s">
        <v>22009</v>
      </c>
      <c r="F3297" t="str">
        <f t="shared" si="102"/>
        <v>89515</v>
      </c>
      <c r="H3297" s="38">
        <f t="shared" si="103"/>
        <v>67.81</v>
      </c>
    </row>
    <row r="3298" ht="40.5" spans="1:8">
      <c r="A3298" s="36" t="s">
        <v>22010</v>
      </c>
      <c r="B3298" s="37" t="s">
        <v>22011</v>
      </c>
      <c r="C3298" s="36" t="s">
        <v>168</v>
      </c>
      <c r="D3298" s="36" t="s">
        <v>9788</v>
      </c>
      <c r="F3298" t="str">
        <f t="shared" si="102"/>
        <v>89516</v>
      </c>
      <c r="H3298" s="38">
        <f t="shared" si="103"/>
        <v>6.97</v>
      </c>
    </row>
    <row r="3299" ht="40.5" spans="1:8">
      <c r="A3299" s="36" t="s">
        <v>22012</v>
      </c>
      <c r="B3299" s="37" t="s">
        <v>22013</v>
      </c>
      <c r="C3299" s="36" t="s">
        <v>168</v>
      </c>
      <c r="D3299" s="36" t="s">
        <v>13084</v>
      </c>
      <c r="F3299" t="str">
        <f t="shared" si="102"/>
        <v>89517</v>
      </c>
      <c r="H3299" s="38">
        <f t="shared" si="103"/>
        <v>56.4</v>
      </c>
    </row>
    <row r="3300" ht="40.5" spans="1:8">
      <c r="A3300" s="36" t="s">
        <v>22014</v>
      </c>
      <c r="B3300" s="37" t="s">
        <v>22015</v>
      </c>
      <c r="C3300" s="36" t="s">
        <v>168</v>
      </c>
      <c r="D3300" s="36" t="s">
        <v>21915</v>
      </c>
      <c r="F3300" t="str">
        <f t="shared" si="102"/>
        <v>89518</v>
      </c>
      <c r="H3300" s="38">
        <f t="shared" si="103"/>
        <v>10.36</v>
      </c>
    </row>
    <row r="3301" ht="40.5" spans="1:8">
      <c r="A3301" s="36" t="s">
        <v>22016</v>
      </c>
      <c r="B3301" s="37" t="s">
        <v>22017</v>
      </c>
      <c r="C3301" s="36" t="s">
        <v>168</v>
      </c>
      <c r="D3301" s="36" t="s">
        <v>13452</v>
      </c>
      <c r="F3301" t="str">
        <f t="shared" si="102"/>
        <v>89519</v>
      </c>
      <c r="H3301" s="38">
        <f t="shared" si="103"/>
        <v>44.24</v>
      </c>
    </row>
    <row r="3302" ht="40.5" spans="1:8">
      <c r="A3302" s="36" t="s">
        <v>22018</v>
      </c>
      <c r="B3302" s="37" t="s">
        <v>22019</v>
      </c>
      <c r="C3302" s="36" t="s">
        <v>168</v>
      </c>
      <c r="D3302" s="36" t="s">
        <v>6338</v>
      </c>
      <c r="F3302" t="str">
        <f t="shared" si="102"/>
        <v>89520</v>
      </c>
      <c r="H3302" s="38">
        <f t="shared" si="103"/>
        <v>9.6</v>
      </c>
    </row>
    <row r="3303" ht="40.5" spans="1:8">
      <c r="A3303" s="36" t="s">
        <v>22020</v>
      </c>
      <c r="B3303" s="37" t="s">
        <v>22021</v>
      </c>
      <c r="C3303" s="36" t="s">
        <v>168</v>
      </c>
      <c r="D3303" s="36" t="s">
        <v>9014</v>
      </c>
      <c r="F3303" t="str">
        <f t="shared" si="102"/>
        <v>89521</v>
      </c>
      <c r="H3303" s="38">
        <f t="shared" si="103"/>
        <v>99</v>
      </c>
    </row>
    <row r="3304" ht="40.5" spans="1:8">
      <c r="A3304" s="36" t="s">
        <v>22022</v>
      </c>
      <c r="B3304" s="37" t="s">
        <v>22023</v>
      </c>
      <c r="C3304" s="36" t="s">
        <v>168</v>
      </c>
      <c r="D3304" s="36" t="s">
        <v>6234</v>
      </c>
      <c r="F3304" t="str">
        <f t="shared" si="102"/>
        <v>89522</v>
      </c>
      <c r="H3304" s="38">
        <f t="shared" si="103"/>
        <v>21.28</v>
      </c>
    </row>
    <row r="3305" ht="40.5" spans="1:8">
      <c r="A3305" s="36" t="s">
        <v>22024</v>
      </c>
      <c r="B3305" s="37" t="s">
        <v>22025</v>
      </c>
      <c r="C3305" s="36" t="s">
        <v>168</v>
      </c>
      <c r="D3305" s="36" t="s">
        <v>13550</v>
      </c>
      <c r="F3305" t="str">
        <f t="shared" si="102"/>
        <v>89523</v>
      </c>
      <c r="H3305" s="38">
        <f t="shared" si="103"/>
        <v>76.9</v>
      </c>
    </row>
    <row r="3306" ht="40.5" spans="1:8">
      <c r="A3306" s="36" t="s">
        <v>22026</v>
      </c>
      <c r="B3306" s="37" t="s">
        <v>22027</v>
      </c>
      <c r="C3306" s="36" t="s">
        <v>168</v>
      </c>
      <c r="D3306" s="36" t="s">
        <v>11535</v>
      </c>
      <c r="F3306" t="str">
        <f t="shared" si="102"/>
        <v>89524</v>
      </c>
      <c r="H3306" s="38">
        <f t="shared" si="103"/>
        <v>20.8</v>
      </c>
    </row>
    <row r="3307" ht="40.5" spans="1:8">
      <c r="A3307" s="36" t="s">
        <v>22028</v>
      </c>
      <c r="B3307" s="37" t="s">
        <v>22029</v>
      </c>
      <c r="C3307" s="36" t="s">
        <v>168</v>
      </c>
      <c r="D3307" s="36" t="s">
        <v>22030</v>
      </c>
      <c r="F3307" t="str">
        <f t="shared" si="102"/>
        <v>89525</v>
      </c>
      <c r="H3307" s="38">
        <f t="shared" si="103"/>
        <v>66.99</v>
      </c>
    </row>
    <row r="3308" ht="40.5" spans="1:8">
      <c r="A3308" s="36" t="s">
        <v>22031</v>
      </c>
      <c r="B3308" s="37" t="s">
        <v>22032</v>
      </c>
      <c r="C3308" s="36" t="s">
        <v>168</v>
      </c>
      <c r="D3308" s="36" t="s">
        <v>4230</v>
      </c>
      <c r="F3308" t="str">
        <f t="shared" si="102"/>
        <v>89526</v>
      </c>
      <c r="H3308" s="38">
        <f t="shared" si="103"/>
        <v>27.85</v>
      </c>
    </row>
    <row r="3309" ht="40.5" spans="1:8">
      <c r="A3309" s="36" t="s">
        <v>22033</v>
      </c>
      <c r="B3309" s="37" t="s">
        <v>22034</v>
      </c>
      <c r="C3309" s="36" t="s">
        <v>168</v>
      </c>
      <c r="D3309" s="36" t="s">
        <v>22035</v>
      </c>
      <c r="F3309" t="str">
        <f t="shared" si="102"/>
        <v>89527</v>
      </c>
      <c r="H3309" s="38">
        <f t="shared" si="103"/>
        <v>52.21</v>
      </c>
    </row>
    <row r="3310" ht="27" spans="1:8">
      <c r="A3310" s="36" t="s">
        <v>22036</v>
      </c>
      <c r="B3310" s="37" t="s">
        <v>22037</v>
      </c>
      <c r="C3310" s="36" t="s">
        <v>168</v>
      </c>
      <c r="D3310" s="36" t="s">
        <v>5995</v>
      </c>
      <c r="F3310" t="str">
        <f t="shared" si="102"/>
        <v>89528</v>
      </c>
      <c r="H3310" s="38">
        <f t="shared" si="103"/>
        <v>3.31</v>
      </c>
    </row>
    <row r="3311" ht="40.5" spans="1:8">
      <c r="A3311" s="36" t="s">
        <v>22038</v>
      </c>
      <c r="B3311" s="37" t="s">
        <v>22039</v>
      </c>
      <c r="C3311" s="36" t="s">
        <v>168</v>
      </c>
      <c r="D3311" s="36" t="s">
        <v>22040</v>
      </c>
      <c r="F3311" t="str">
        <f t="shared" si="102"/>
        <v>89529</v>
      </c>
      <c r="H3311" s="38">
        <f t="shared" si="103"/>
        <v>32.73</v>
      </c>
    </row>
    <row r="3312" ht="40.5" spans="1:8">
      <c r="A3312" s="36" t="s">
        <v>22041</v>
      </c>
      <c r="B3312" s="37" t="s">
        <v>22042</v>
      </c>
      <c r="C3312" s="36" t="s">
        <v>168</v>
      </c>
      <c r="D3312" s="36" t="s">
        <v>19660</v>
      </c>
      <c r="F3312" t="str">
        <f t="shared" si="102"/>
        <v>89530</v>
      </c>
      <c r="H3312" s="38">
        <f t="shared" si="103"/>
        <v>14.59</v>
      </c>
    </row>
    <row r="3313" ht="40.5" spans="1:8">
      <c r="A3313" s="36" t="s">
        <v>22043</v>
      </c>
      <c r="B3313" s="37" t="s">
        <v>22044</v>
      </c>
      <c r="C3313" s="36" t="s">
        <v>168</v>
      </c>
      <c r="D3313" s="36" t="s">
        <v>7752</v>
      </c>
      <c r="F3313" t="str">
        <f t="shared" si="102"/>
        <v>89531</v>
      </c>
      <c r="H3313" s="38">
        <f t="shared" si="103"/>
        <v>28.16</v>
      </c>
    </row>
    <row r="3314" ht="40.5" spans="1:8">
      <c r="A3314" s="36" t="s">
        <v>22045</v>
      </c>
      <c r="B3314" s="37" t="s">
        <v>22046</v>
      </c>
      <c r="C3314" s="36" t="s">
        <v>168</v>
      </c>
      <c r="D3314" s="36" t="s">
        <v>4153</v>
      </c>
      <c r="F3314" t="str">
        <f t="shared" si="102"/>
        <v>89532</v>
      </c>
      <c r="H3314" s="38">
        <f t="shared" si="103"/>
        <v>5.58</v>
      </c>
    </row>
    <row r="3315" ht="40.5" spans="1:8">
      <c r="A3315" s="36" t="s">
        <v>22047</v>
      </c>
      <c r="B3315" s="37" t="s">
        <v>22048</v>
      </c>
      <c r="C3315" s="36" t="s">
        <v>168</v>
      </c>
      <c r="D3315" s="36" t="s">
        <v>7752</v>
      </c>
      <c r="F3315" t="str">
        <f t="shared" si="102"/>
        <v>89533</v>
      </c>
      <c r="H3315" s="38">
        <f t="shared" si="103"/>
        <v>28.16</v>
      </c>
    </row>
    <row r="3316" ht="40.5" spans="1:8">
      <c r="A3316" s="36" t="s">
        <v>22049</v>
      </c>
      <c r="B3316" s="37" t="s">
        <v>22050</v>
      </c>
      <c r="C3316" s="36" t="s">
        <v>168</v>
      </c>
      <c r="D3316" s="36" t="s">
        <v>6859</v>
      </c>
      <c r="F3316" t="str">
        <f t="shared" si="102"/>
        <v>89534</v>
      </c>
      <c r="H3316" s="38">
        <f t="shared" si="103"/>
        <v>3.97</v>
      </c>
    </row>
    <row r="3317" ht="40.5" spans="1:8">
      <c r="A3317" s="36" t="s">
        <v>22051</v>
      </c>
      <c r="B3317" s="37" t="s">
        <v>22052</v>
      </c>
      <c r="C3317" s="36" t="s">
        <v>168</v>
      </c>
      <c r="D3317" s="36" t="s">
        <v>20379</v>
      </c>
      <c r="F3317" t="str">
        <f t="shared" si="102"/>
        <v>89535</v>
      </c>
      <c r="H3317" s="38">
        <f t="shared" si="103"/>
        <v>45.31</v>
      </c>
    </row>
    <row r="3318" ht="27" spans="1:8">
      <c r="A3318" s="36" t="s">
        <v>22053</v>
      </c>
      <c r="B3318" s="37" t="s">
        <v>22054</v>
      </c>
      <c r="C3318" s="36" t="s">
        <v>168</v>
      </c>
      <c r="D3318" s="36" t="s">
        <v>4838</v>
      </c>
      <c r="F3318" t="str">
        <f t="shared" si="102"/>
        <v>89536</v>
      </c>
      <c r="H3318" s="38">
        <f t="shared" si="103"/>
        <v>10.34</v>
      </c>
    </row>
    <row r="3319" ht="40.5" spans="1:8">
      <c r="A3319" s="36" t="s">
        <v>22055</v>
      </c>
      <c r="B3319" s="37" t="s">
        <v>22056</v>
      </c>
      <c r="C3319" s="36" t="s">
        <v>168</v>
      </c>
      <c r="D3319" s="36" t="s">
        <v>6979</v>
      </c>
      <c r="F3319" t="str">
        <f t="shared" si="102"/>
        <v>89538</v>
      </c>
      <c r="H3319" s="38">
        <f t="shared" si="103"/>
        <v>3.37</v>
      </c>
    </row>
    <row r="3320" ht="40.5" spans="1:8">
      <c r="A3320" s="36" t="s">
        <v>22057</v>
      </c>
      <c r="B3320" s="37" t="s">
        <v>22058</v>
      </c>
      <c r="C3320" s="36" t="s">
        <v>168</v>
      </c>
      <c r="D3320" s="36" t="s">
        <v>22059</v>
      </c>
      <c r="F3320" t="str">
        <f t="shared" si="102"/>
        <v>89540</v>
      </c>
      <c r="H3320" s="38">
        <f t="shared" si="103"/>
        <v>7.97</v>
      </c>
    </row>
    <row r="3321" ht="27" spans="1:8">
      <c r="A3321" s="36" t="s">
        <v>22060</v>
      </c>
      <c r="B3321" s="37" t="s">
        <v>22061</v>
      </c>
      <c r="C3321" s="36" t="s">
        <v>168</v>
      </c>
      <c r="D3321" s="36" t="s">
        <v>5367</v>
      </c>
      <c r="F3321" t="str">
        <f t="shared" si="102"/>
        <v>89541</v>
      </c>
      <c r="H3321" s="38">
        <f t="shared" si="103"/>
        <v>4.88</v>
      </c>
    </row>
    <row r="3322" ht="40.5" spans="1:8">
      <c r="A3322" s="36" t="s">
        <v>22062</v>
      </c>
      <c r="B3322" s="37" t="s">
        <v>22063</v>
      </c>
      <c r="C3322" s="36" t="s">
        <v>168</v>
      </c>
      <c r="D3322" s="36" t="s">
        <v>10231</v>
      </c>
      <c r="F3322" t="str">
        <f t="shared" si="102"/>
        <v>89542</v>
      </c>
      <c r="H3322" s="38">
        <f t="shared" si="103"/>
        <v>23.68</v>
      </c>
    </row>
    <row r="3323" ht="40.5" spans="1:8">
      <c r="A3323" s="36" t="s">
        <v>22064</v>
      </c>
      <c r="B3323" s="37" t="s">
        <v>22065</v>
      </c>
      <c r="C3323" s="36" t="s">
        <v>168</v>
      </c>
      <c r="D3323" s="36" t="s">
        <v>6780</v>
      </c>
      <c r="F3323" t="str">
        <f t="shared" si="102"/>
        <v>89544</v>
      </c>
      <c r="H3323" s="38">
        <f t="shared" si="103"/>
        <v>6.9</v>
      </c>
    </row>
    <row r="3324" ht="40.5" spans="1:8">
      <c r="A3324" s="36" t="s">
        <v>22066</v>
      </c>
      <c r="B3324" s="37" t="s">
        <v>22067</v>
      </c>
      <c r="C3324" s="36" t="s">
        <v>168</v>
      </c>
      <c r="D3324" s="36" t="s">
        <v>8858</v>
      </c>
      <c r="F3324" t="str">
        <f t="shared" si="102"/>
        <v>89545</v>
      </c>
      <c r="H3324" s="38">
        <f t="shared" si="103"/>
        <v>9.55</v>
      </c>
    </row>
    <row r="3325" ht="40.5" spans="1:8">
      <c r="A3325" s="36" t="s">
        <v>22068</v>
      </c>
      <c r="B3325" s="37" t="s">
        <v>22069</v>
      </c>
      <c r="C3325" s="36" t="s">
        <v>168</v>
      </c>
      <c r="D3325" s="36" t="s">
        <v>13045</v>
      </c>
      <c r="F3325" t="str">
        <f t="shared" si="102"/>
        <v>89546</v>
      </c>
      <c r="H3325" s="38">
        <f t="shared" si="103"/>
        <v>7.45</v>
      </c>
    </row>
    <row r="3326" ht="40.5" spans="1:8">
      <c r="A3326" s="36" t="s">
        <v>22070</v>
      </c>
      <c r="B3326" s="37" t="s">
        <v>22071</v>
      </c>
      <c r="C3326" s="36" t="s">
        <v>168</v>
      </c>
      <c r="D3326" s="36" t="s">
        <v>8982</v>
      </c>
      <c r="F3326" t="str">
        <f t="shared" si="102"/>
        <v>89547</v>
      </c>
      <c r="H3326" s="38">
        <f t="shared" si="103"/>
        <v>14.27</v>
      </c>
    </row>
    <row r="3327" ht="40.5" spans="1:8">
      <c r="A3327" s="36" t="s">
        <v>22072</v>
      </c>
      <c r="B3327" s="37" t="s">
        <v>22073</v>
      </c>
      <c r="C3327" s="36" t="s">
        <v>168</v>
      </c>
      <c r="D3327" s="36" t="s">
        <v>22074</v>
      </c>
      <c r="F3327" t="str">
        <f t="shared" si="102"/>
        <v>89548</v>
      </c>
      <c r="H3327" s="38">
        <f t="shared" si="103"/>
        <v>15.79</v>
      </c>
    </row>
    <row r="3328" ht="40.5" spans="1:8">
      <c r="A3328" s="36" t="s">
        <v>22075</v>
      </c>
      <c r="B3328" s="37" t="s">
        <v>22076</v>
      </c>
      <c r="C3328" s="36" t="s">
        <v>168</v>
      </c>
      <c r="D3328" s="36" t="s">
        <v>14397</v>
      </c>
      <c r="F3328" t="str">
        <f t="shared" si="102"/>
        <v>89549</v>
      </c>
      <c r="H3328" s="38">
        <f t="shared" si="103"/>
        <v>11.93</v>
      </c>
    </row>
    <row r="3329" ht="40.5" spans="1:8">
      <c r="A3329" s="36" t="s">
        <v>22077</v>
      </c>
      <c r="B3329" s="37" t="s">
        <v>22078</v>
      </c>
      <c r="C3329" s="36" t="s">
        <v>168</v>
      </c>
      <c r="D3329" s="36" t="s">
        <v>22079</v>
      </c>
      <c r="F3329" t="str">
        <f t="shared" si="102"/>
        <v>89550</v>
      </c>
      <c r="H3329" s="38">
        <f t="shared" si="103"/>
        <v>31.63</v>
      </c>
    </row>
    <row r="3330" ht="40.5" spans="1:8">
      <c r="A3330" s="36" t="s">
        <v>22080</v>
      </c>
      <c r="B3330" s="37" t="s">
        <v>22081</v>
      </c>
      <c r="C3330" s="36" t="s">
        <v>168</v>
      </c>
      <c r="D3330" s="36" t="s">
        <v>11850</v>
      </c>
      <c r="F3330" t="str">
        <f t="shared" si="102"/>
        <v>89551</v>
      </c>
      <c r="H3330" s="38">
        <f t="shared" si="103"/>
        <v>7.86</v>
      </c>
    </row>
    <row r="3331" ht="27" spans="1:8">
      <c r="A3331" s="36" t="s">
        <v>22082</v>
      </c>
      <c r="B3331" s="37" t="s">
        <v>22083</v>
      </c>
      <c r="C3331" s="36" t="s">
        <v>168</v>
      </c>
      <c r="D3331" s="36" t="s">
        <v>11951</v>
      </c>
      <c r="F3331" t="str">
        <f t="shared" si="102"/>
        <v>89552</v>
      </c>
      <c r="H3331" s="38">
        <f t="shared" si="103"/>
        <v>16.41</v>
      </c>
    </row>
    <row r="3332" ht="40.5" spans="1:8">
      <c r="A3332" s="36" t="s">
        <v>22084</v>
      </c>
      <c r="B3332" s="37" t="s">
        <v>22085</v>
      </c>
      <c r="C3332" s="36" t="s">
        <v>168</v>
      </c>
      <c r="D3332" s="36" t="s">
        <v>5659</v>
      </c>
      <c r="F3332" t="str">
        <f t="shared" si="102"/>
        <v>89553</v>
      </c>
      <c r="H3332" s="38">
        <f t="shared" si="103"/>
        <v>4.87</v>
      </c>
    </row>
    <row r="3333" ht="40.5" spans="1:8">
      <c r="A3333" s="36" t="s">
        <v>22086</v>
      </c>
      <c r="B3333" s="37" t="s">
        <v>22087</v>
      </c>
      <c r="C3333" s="36" t="s">
        <v>168</v>
      </c>
      <c r="D3333" s="36" t="s">
        <v>7674</v>
      </c>
      <c r="F3333" t="str">
        <f t="shared" ref="F3333:F3396" si="104">TRIM(A3333)</f>
        <v>89554</v>
      </c>
      <c r="H3333" s="38">
        <f t="shared" ref="H3333:H3396" si="105">ROUND(D3333*(1+$H$1),2)</f>
        <v>17.69</v>
      </c>
    </row>
    <row r="3334" ht="40.5" spans="1:8">
      <c r="A3334" s="36" t="s">
        <v>22088</v>
      </c>
      <c r="B3334" s="37" t="s">
        <v>22089</v>
      </c>
      <c r="C3334" s="36" t="s">
        <v>168</v>
      </c>
      <c r="D3334" s="36" t="s">
        <v>8737</v>
      </c>
      <c r="F3334" t="str">
        <f t="shared" si="104"/>
        <v>89555</v>
      </c>
      <c r="H3334" s="38">
        <f t="shared" si="105"/>
        <v>17.31</v>
      </c>
    </row>
    <row r="3335" ht="40.5" spans="1:8">
      <c r="A3335" s="36" t="s">
        <v>22090</v>
      </c>
      <c r="B3335" s="37" t="s">
        <v>22091</v>
      </c>
      <c r="C3335" s="36" t="s">
        <v>168</v>
      </c>
      <c r="D3335" s="36" t="s">
        <v>13101</v>
      </c>
      <c r="F3335" t="str">
        <f t="shared" si="104"/>
        <v>89556</v>
      </c>
      <c r="H3335" s="38">
        <f t="shared" si="105"/>
        <v>25.06</v>
      </c>
    </row>
    <row r="3336" ht="40.5" spans="1:8">
      <c r="A3336" s="36" t="s">
        <v>22092</v>
      </c>
      <c r="B3336" s="37" t="s">
        <v>22093</v>
      </c>
      <c r="C3336" s="36" t="s">
        <v>168</v>
      </c>
      <c r="D3336" s="36" t="s">
        <v>17523</v>
      </c>
      <c r="F3336" t="str">
        <f t="shared" si="104"/>
        <v>89557</v>
      </c>
      <c r="H3336" s="38">
        <f t="shared" si="105"/>
        <v>20.29</v>
      </c>
    </row>
    <row r="3337" ht="27" spans="1:8">
      <c r="A3337" s="36" t="s">
        <v>22094</v>
      </c>
      <c r="B3337" s="37" t="s">
        <v>22095</v>
      </c>
      <c r="C3337" s="36" t="s">
        <v>168</v>
      </c>
      <c r="D3337" s="36" t="s">
        <v>4192</v>
      </c>
      <c r="F3337" t="str">
        <f t="shared" si="104"/>
        <v>89558</v>
      </c>
      <c r="H3337" s="38">
        <f t="shared" si="105"/>
        <v>7.73</v>
      </c>
    </row>
    <row r="3338" ht="40.5" spans="1:8">
      <c r="A3338" s="36" t="s">
        <v>22096</v>
      </c>
      <c r="B3338" s="37" t="s">
        <v>22097</v>
      </c>
      <c r="C3338" s="36" t="s">
        <v>168</v>
      </c>
      <c r="D3338" s="36" t="s">
        <v>22098</v>
      </c>
      <c r="F3338" t="str">
        <f t="shared" si="104"/>
        <v>89559</v>
      </c>
      <c r="H3338" s="38">
        <f t="shared" si="105"/>
        <v>42.42</v>
      </c>
    </row>
    <row r="3339" ht="40.5" spans="1:8">
      <c r="A3339" s="36" t="s">
        <v>22099</v>
      </c>
      <c r="B3339" s="37" t="s">
        <v>22100</v>
      </c>
      <c r="C3339" s="36" t="s">
        <v>168</v>
      </c>
      <c r="D3339" s="36" t="s">
        <v>22101</v>
      </c>
      <c r="F3339" t="str">
        <f t="shared" si="104"/>
        <v>89561</v>
      </c>
      <c r="H3339" s="38">
        <f t="shared" si="105"/>
        <v>12.16</v>
      </c>
    </row>
    <row r="3340" ht="40.5" spans="1:8">
      <c r="A3340" s="36" t="s">
        <v>22102</v>
      </c>
      <c r="B3340" s="37" t="s">
        <v>22103</v>
      </c>
      <c r="C3340" s="36" t="s">
        <v>168</v>
      </c>
      <c r="D3340" s="36" t="s">
        <v>6717</v>
      </c>
      <c r="F3340" t="str">
        <f t="shared" si="104"/>
        <v>89562</v>
      </c>
      <c r="H3340" s="38">
        <f t="shared" si="105"/>
        <v>7.71</v>
      </c>
    </row>
    <row r="3341" ht="40.5" spans="1:8">
      <c r="A3341" s="36" t="s">
        <v>22104</v>
      </c>
      <c r="B3341" s="37" t="s">
        <v>22105</v>
      </c>
      <c r="C3341" s="36" t="s">
        <v>168</v>
      </c>
      <c r="D3341" s="36" t="s">
        <v>16313</v>
      </c>
      <c r="F3341" t="str">
        <f t="shared" si="104"/>
        <v>89563</v>
      </c>
      <c r="H3341" s="38">
        <f t="shared" si="105"/>
        <v>17.89</v>
      </c>
    </row>
    <row r="3342" ht="40.5" spans="1:8">
      <c r="A3342" s="36" t="s">
        <v>22106</v>
      </c>
      <c r="B3342" s="37" t="s">
        <v>22107</v>
      </c>
      <c r="C3342" s="36" t="s">
        <v>168</v>
      </c>
      <c r="D3342" s="36" t="s">
        <v>5282</v>
      </c>
      <c r="F3342" t="str">
        <f t="shared" si="104"/>
        <v>89564</v>
      </c>
      <c r="H3342" s="38">
        <f t="shared" si="105"/>
        <v>13.99</v>
      </c>
    </row>
    <row r="3343" ht="40.5" spans="1:8">
      <c r="A3343" s="36" t="s">
        <v>22108</v>
      </c>
      <c r="B3343" s="37" t="s">
        <v>22109</v>
      </c>
      <c r="C3343" s="36" t="s">
        <v>168</v>
      </c>
      <c r="D3343" s="36" t="s">
        <v>7066</v>
      </c>
      <c r="F3343" t="str">
        <f t="shared" si="104"/>
        <v>89565</v>
      </c>
      <c r="H3343" s="38">
        <f t="shared" si="105"/>
        <v>38.77</v>
      </c>
    </row>
    <row r="3344" ht="40.5" spans="1:8">
      <c r="A3344" s="36" t="s">
        <v>22110</v>
      </c>
      <c r="B3344" s="37" t="s">
        <v>22111</v>
      </c>
      <c r="C3344" s="36" t="s">
        <v>168</v>
      </c>
      <c r="D3344" s="36" t="s">
        <v>7373</v>
      </c>
      <c r="F3344" t="str">
        <f t="shared" si="104"/>
        <v>89566</v>
      </c>
      <c r="H3344" s="38">
        <f t="shared" si="105"/>
        <v>32.71</v>
      </c>
    </row>
    <row r="3345" ht="40.5" spans="1:8">
      <c r="A3345" s="36" t="s">
        <v>22112</v>
      </c>
      <c r="B3345" s="37" t="s">
        <v>22113</v>
      </c>
      <c r="C3345" s="36" t="s">
        <v>168</v>
      </c>
      <c r="D3345" s="36" t="s">
        <v>22114</v>
      </c>
      <c r="F3345" t="str">
        <f t="shared" si="104"/>
        <v>89567</v>
      </c>
      <c r="H3345" s="38">
        <f t="shared" si="105"/>
        <v>57.72</v>
      </c>
    </row>
    <row r="3346" ht="27" spans="1:8">
      <c r="A3346" s="36" t="s">
        <v>22115</v>
      </c>
      <c r="B3346" s="37" t="s">
        <v>22116</v>
      </c>
      <c r="C3346" s="36" t="s">
        <v>168</v>
      </c>
      <c r="D3346" s="36" t="s">
        <v>22117</v>
      </c>
      <c r="F3346" t="str">
        <f t="shared" si="104"/>
        <v>89568</v>
      </c>
      <c r="H3346" s="38">
        <f t="shared" si="105"/>
        <v>29.8</v>
      </c>
    </row>
    <row r="3347" ht="40.5" spans="1:8">
      <c r="A3347" s="36" t="s">
        <v>22118</v>
      </c>
      <c r="B3347" s="37" t="s">
        <v>22119</v>
      </c>
      <c r="C3347" s="36" t="s">
        <v>168</v>
      </c>
      <c r="D3347" s="36" t="s">
        <v>22120</v>
      </c>
      <c r="F3347" t="str">
        <f t="shared" si="104"/>
        <v>89569</v>
      </c>
      <c r="H3347" s="38">
        <f t="shared" si="105"/>
        <v>55.87</v>
      </c>
    </row>
    <row r="3348" ht="54" spans="1:8">
      <c r="A3348" s="36" t="s">
        <v>22121</v>
      </c>
      <c r="B3348" s="37" t="s">
        <v>22122</v>
      </c>
      <c r="C3348" s="36" t="s">
        <v>168</v>
      </c>
      <c r="D3348" s="36" t="s">
        <v>11774</v>
      </c>
      <c r="F3348" t="str">
        <f t="shared" si="104"/>
        <v>89570</v>
      </c>
      <c r="H3348" s="38">
        <f t="shared" si="105"/>
        <v>7.96</v>
      </c>
    </row>
    <row r="3349" ht="40.5" spans="1:8">
      <c r="A3349" s="36" t="s">
        <v>22123</v>
      </c>
      <c r="B3349" s="37" t="s">
        <v>22124</v>
      </c>
      <c r="C3349" s="36" t="s">
        <v>168</v>
      </c>
      <c r="D3349" s="36" t="s">
        <v>5118</v>
      </c>
      <c r="F3349" t="str">
        <f t="shared" si="104"/>
        <v>89571</v>
      </c>
      <c r="H3349" s="38">
        <f t="shared" si="105"/>
        <v>51.62</v>
      </c>
    </row>
    <row r="3350" ht="54" spans="1:8">
      <c r="A3350" s="36" t="s">
        <v>22125</v>
      </c>
      <c r="B3350" s="37" t="s">
        <v>22126</v>
      </c>
      <c r="C3350" s="36" t="s">
        <v>168</v>
      </c>
      <c r="D3350" s="36" t="s">
        <v>7975</v>
      </c>
      <c r="F3350" t="str">
        <f t="shared" si="104"/>
        <v>89572</v>
      </c>
      <c r="H3350" s="38">
        <f t="shared" si="105"/>
        <v>7</v>
      </c>
    </row>
    <row r="3351" ht="40.5" spans="1:8">
      <c r="A3351" s="36" t="s">
        <v>22127</v>
      </c>
      <c r="B3351" s="37" t="s">
        <v>22128</v>
      </c>
      <c r="C3351" s="36" t="s">
        <v>168</v>
      </c>
      <c r="D3351" s="36" t="s">
        <v>9012</v>
      </c>
      <c r="F3351" t="str">
        <f t="shared" si="104"/>
        <v>89573</v>
      </c>
      <c r="H3351" s="38">
        <f t="shared" si="105"/>
        <v>41.31</v>
      </c>
    </row>
    <row r="3352" ht="40.5" spans="1:8">
      <c r="A3352" s="36" t="s">
        <v>22129</v>
      </c>
      <c r="B3352" s="37" t="s">
        <v>22130</v>
      </c>
      <c r="C3352" s="36" t="s">
        <v>168</v>
      </c>
      <c r="D3352" s="36" t="s">
        <v>22131</v>
      </c>
      <c r="F3352" t="str">
        <f t="shared" si="104"/>
        <v>89574</v>
      </c>
      <c r="H3352" s="38">
        <f t="shared" si="105"/>
        <v>74.75</v>
      </c>
    </row>
    <row r="3353" ht="27" spans="1:8">
      <c r="A3353" s="36" t="s">
        <v>22132</v>
      </c>
      <c r="B3353" s="37" t="s">
        <v>22133</v>
      </c>
      <c r="C3353" s="36" t="s">
        <v>168</v>
      </c>
      <c r="D3353" s="36" t="s">
        <v>8094</v>
      </c>
      <c r="F3353" t="str">
        <f t="shared" si="104"/>
        <v>89575</v>
      </c>
      <c r="H3353" s="38">
        <f t="shared" si="105"/>
        <v>9.73</v>
      </c>
    </row>
    <row r="3354" ht="40.5" spans="1:8">
      <c r="A3354" s="36" t="s">
        <v>22134</v>
      </c>
      <c r="B3354" s="37" t="s">
        <v>22135</v>
      </c>
      <c r="C3354" s="36" t="s">
        <v>168</v>
      </c>
      <c r="D3354" s="36" t="s">
        <v>22136</v>
      </c>
      <c r="F3354" t="str">
        <f t="shared" si="104"/>
        <v>89577</v>
      </c>
      <c r="H3354" s="38">
        <f t="shared" si="105"/>
        <v>32.84</v>
      </c>
    </row>
    <row r="3355" ht="40.5" spans="1:8">
      <c r="A3355" s="36" t="s">
        <v>22137</v>
      </c>
      <c r="B3355" s="37" t="s">
        <v>22138</v>
      </c>
      <c r="C3355" s="36" t="s">
        <v>168</v>
      </c>
      <c r="D3355" s="36" t="s">
        <v>6338</v>
      </c>
      <c r="F3355" t="str">
        <f t="shared" si="104"/>
        <v>89579</v>
      </c>
      <c r="H3355" s="38">
        <f t="shared" si="105"/>
        <v>9.6</v>
      </c>
    </row>
    <row r="3356" ht="40.5" spans="1:8">
      <c r="A3356" s="36" t="s">
        <v>22139</v>
      </c>
      <c r="B3356" s="37" t="s">
        <v>22140</v>
      </c>
      <c r="C3356" s="36" t="s">
        <v>168</v>
      </c>
      <c r="D3356" s="36" t="s">
        <v>11018</v>
      </c>
      <c r="F3356" t="str">
        <f t="shared" si="104"/>
        <v>89581</v>
      </c>
      <c r="H3356" s="38">
        <f t="shared" si="105"/>
        <v>19.61</v>
      </c>
    </row>
    <row r="3357" ht="40.5" spans="1:8">
      <c r="A3357" s="36" t="s">
        <v>22141</v>
      </c>
      <c r="B3357" s="37" t="s">
        <v>22142</v>
      </c>
      <c r="C3357" s="36" t="s">
        <v>168</v>
      </c>
      <c r="D3357" s="36" t="s">
        <v>4412</v>
      </c>
      <c r="F3357" t="str">
        <f t="shared" si="104"/>
        <v>89582</v>
      </c>
      <c r="H3357" s="38">
        <f t="shared" si="105"/>
        <v>19.13</v>
      </c>
    </row>
    <row r="3358" ht="54" spans="1:8">
      <c r="A3358" s="36" t="s">
        <v>22143</v>
      </c>
      <c r="B3358" s="37" t="s">
        <v>22144</v>
      </c>
      <c r="C3358" s="36" t="s">
        <v>168</v>
      </c>
      <c r="D3358" s="36" t="s">
        <v>22145</v>
      </c>
      <c r="F3358" t="str">
        <f t="shared" si="104"/>
        <v>89583</v>
      </c>
      <c r="H3358" s="38">
        <f t="shared" si="105"/>
        <v>26.18</v>
      </c>
    </row>
    <row r="3359" ht="40.5" spans="1:8">
      <c r="A3359" s="36" t="s">
        <v>22146</v>
      </c>
      <c r="B3359" s="37" t="s">
        <v>22147</v>
      </c>
      <c r="C3359" s="36" t="s">
        <v>168</v>
      </c>
      <c r="D3359" s="36" t="s">
        <v>22148</v>
      </c>
      <c r="F3359" t="str">
        <f t="shared" si="104"/>
        <v>89584</v>
      </c>
      <c r="H3359" s="38">
        <f t="shared" si="105"/>
        <v>31.07</v>
      </c>
    </row>
    <row r="3360" ht="40.5" spans="1:8">
      <c r="A3360" s="36" t="s">
        <v>22149</v>
      </c>
      <c r="B3360" s="37" t="s">
        <v>22150</v>
      </c>
      <c r="C3360" s="36" t="s">
        <v>168</v>
      </c>
      <c r="D3360" s="36" t="s">
        <v>12828</v>
      </c>
      <c r="F3360" t="str">
        <f t="shared" si="104"/>
        <v>89585</v>
      </c>
      <c r="H3360" s="38">
        <f t="shared" si="105"/>
        <v>26.51</v>
      </c>
    </row>
    <row r="3361" ht="54" spans="1:8">
      <c r="A3361" s="36" t="s">
        <v>22151</v>
      </c>
      <c r="B3361" s="37" t="s">
        <v>22152</v>
      </c>
      <c r="C3361" s="36" t="s">
        <v>168</v>
      </c>
      <c r="D3361" s="36" t="s">
        <v>12828</v>
      </c>
      <c r="F3361" t="str">
        <f t="shared" si="104"/>
        <v>89586</v>
      </c>
      <c r="H3361" s="38">
        <f t="shared" si="105"/>
        <v>26.51</v>
      </c>
    </row>
    <row r="3362" ht="54" spans="1:8">
      <c r="A3362" s="36" t="s">
        <v>22153</v>
      </c>
      <c r="B3362" s="37" t="s">
        <v>22154</v>
      </c>
      <c r="C3362" s="36" t="s">
        <v>168</v>
      </c>
      <c r="D3362" s="36" t="s">
        <v>21654</v>
      </c>
      <c r="F3362" t="str">
        <f t="shared" si="104"/>
        <v>89587</v>
      </c>
      <c r="H3362" s="38">
        <f t="shared" si="105"/>
        <v>43.65</v>
      </c>
    </row>
    <row r="3363" ht="40.5" spans="1:8">
      <c r="A3363" s="36" t="s">
        <v>22155</v>
      </c>
      <c r="B3363" s="37" t="s">
        <v>22156</v>
      </c>
      <c r="C3363" s="36" t="s">
        <v>168</v>
      </c>
      <c r="D3363" s="36" t="s">
        <v>22157</v>
      </c>
      <c r="F3363" t="str">
        <f t="shared" si="104"/>
        <v>89590</v>
      </c>
      <c r="H3363" s="38">
        <f t="shared" si="105"/>
        <v>95.9</v>
      </c>
    </row>
    <row r="3364" ht="40.5" spans="1:8">
      <c r="A3364" s="36" t="s">
        <v>22158</v>
      </c>
      <c r="B3364" s="37" t="s">
        <v>22159</v>
      </c>
      <c r="C3364" s="36" t="s">
        <v>168</v>
      </c>
      <c r="D3364" s="36" t="s">
        <v>22160</v>
      </c>
      <c r="F3364" t="str">
        <f t="shared" si="104"/>
        <v>89591</v>
      </c>
      <c r="H3364" s="38">
        <f t="shared" si="105"/>
        <v>78.83</v>
      </c>
    </row>
    <row r="3365" ht="54" spans="1:8">
      <c r="A3365" s="36" t="s">
        <v>22161</v>
      </c>
      <c r="B3365" s="37" t="s">
        <v>22162</v>
      </c>
      <c r="C3365" s="36" t="s">
        <v>168</v>
      </c>
      <c r="D3365" s="36" t="s">
        <v>22163</v>
      </c>
      <c r="F3365" t="str">
        <f t="shared" si="104"/>
        <v>89592</v>
      </c>
      <c r="H3365" s="38">
        <f t="shared" si="105"/>
        <v>278.48</v>
      </c>
    </row>
    <row r="3366" ht="40.5" spans="1:8">
      <c r="A3366" s="36" t="s">
        <v>22164</v>
      </c>
      <c r="B3366" s="37" t="s">
        <v>22165</v>
      </c>
      <c r="C3366" s="36" t="s">
        <v>168</v>
      </c>
      <c r="D3366" s="36" t="s">
        <v>22166</v>
      </c>
      <c r="F3366" t="str">
        <f t="shared" si="104"/>
        <v>89593</v>
      </c>
      <c r="H3366" s="38">
        <f t="shared" si="105"/>
        <v>23.01</v>
      </c>
    </row>
    <row r="3367" ht="27" spans="1:8">
      <c r="A3367" s="36" t="s">
        <v>22167</v>
      </c>
      <c r="B3367" s="37" t="s">
        <v>22168</v>
      </c>
      <c r="C3367" s="36" t="s">
        <v>168</v>
      </c>
      <c r="D3367" s="36" t="s">
        <v>11529</v>
      </c>
      <c r="F3367" t="str">
        <f t="shared" si="104"/>
        <v>89594</v>
      </c>
      <c r="H3367" s="38">
        <f t="shared" si="105"/>
        <v>35.69</v>
      </c>
    </row>
    <row r="3368" ht="54" spans="1:8">
      <c r="A3368" s="36" t="s">
        <v>22169</v>
      </c>
      <c r="B3368" s="37" t="s">
        <v>22170</v>
      </c>
      <c r="C3368" s="36" t="s">
        <v>168</v>
      </c>
      <c r="D3368" s="36" t="s">
        <v>8507</v>
      </c>
      <c r="F3368" t="str">
        <f t="shared" si="104"/>
        <v>89595</v>
      </c>
      <c r="H3368" s="38">
        <f t="shared" si="105"/>
        <v>12.26</v>
      </c>
    </row>
    <row r="3369" ht="54" spans="1:8">
      <c r="A3369" s="36" t="s">
        <v>22171</v>
      </c>
      <c r="B3369" s="37" t="s">
        <v>22172</v>
      </c>
      <c r="C3369" s="36" t="s">
        <v>168</v>
      </c>
      <c r="D3369" s="36" t="s">
        <v>6606</v>
      </c>
      <c r="F3369" t="str">
        <f t="shared" si="104"/>
        <v>89596</v>
      </c>
      <c r="H3369" s="38">
        <f t="shared" si="105"/>
        <v>9.05</v>
      </c>
    </row>
    <row r="3370" ht="27" spans="1:8">
      <c r="A3370" s="36" t="s">
        <v>22173</v>
      </c>
      <c r="B3370" s="37" t="s">
        <v>22174</v>
      </c>
      <c r="C3370" s="36" t="s">
        <v>168</v>
      </c>
      <c r="D3370" s="36" t="s">
        <v>6728</v>
      </c>
      <c r="F3370" t="str">
        <f t="shared" si="104"/>
        <v>89597</v>
      </c>
      <c r="H3370" s="38">
        <f t="shared" si="105"/>
        <v>18.81</v>
      </c>
    </row>
    <row r="3371" ht="40.5" spans="1:8">
      <c r="A3371" s="36" t="s">
        <v>22175</v>
      </c>
      <c r="B3371" s="37" t="s">
        <v>22176</v>
      </c>
      <c r="C3371" s="36" t="s">
        <v>168</v>
      </c>
      <c r="D3371" s="36" t="s">
        <v>22177</v>
      </c>
      <c r="F3371" t="str">
        <f t="shared" si="104"/>
        <v>89598</v>
      </c>
      <c r="H3371" s="38">
        <f t="shared" si="105"/>
        <v>43.36</v>
      </c>
    </row>
    <row r="3372" ht="40.5" spans="1:8">
      <c r="A3372" s="36" t="s">
        <v>22178</v>
      </c>
      <c r="B3372" s="37" t="s">
        <v>22179</v>
      </c>
      <c r="C3372" s="36" t="s">
        <v>168</v>
      </c>
      <c r="D3372" s="36" t="s">
        <v>4786</v>
      </c>
      <c r="F3372" t="str">
        <f t="shared" si="104"/>
        <v>89599</v>
      </c>
      <c r="H3372" s="38">
        <f t="shared" si="105"/>
        <v>13.02</v>
      </c>
    </row>
    <row r="3373" ht="40.5" spans="1:8">
      <c r="A3373" s="36" t="s">
        <v>22180</v>
      </c>
      <c r="B3373" s="37" t="s">
        <v>22181</v>
      </c>
      <c r="C3373" s="36" t="s">
        <v>168</v>
      </c>
      <c r="D3373" s="36" t="s">
        <v>22182</v>
      </c>
      <c r="F3373" t="str">
        <f t="shared" si="104"/>
        <v>89600</v>
      </c>
      <c r="H3373" s="38">
        <f t="shared" si="105"/>
        <v>14.54</v>
      </c>
    </row>
    <row r="3374" ht="40.5" spans="1:8">
      <c r="A3374" s="36" t="s">
        <v>22183</v>
      </c>
      <c r="B3374" s="37" t="s">
        <v>22184</v>
      </c>
      <c r="C3374" s="36" t="s">
        <v>168</v>
      </c>
      <c r="D3374" s="36" t="s">
        <v>11398</v>
      </c>
      <c r="F3374" t="str">
        <f t="shared" si="104"/>
        <v>89605</v>
      </c>
      <c r="H3374" s="38">
        <f t="shared" si="105"/>
        <v>16.93</v>
      </c>
    </row>
    <row r="3375" ht="27" spans="1:8">
      <c r="A3375" s="36" t="s">
        <v>22185</v>
      </c>
      <c r="B3375" s="37" t="s">
        <v>22186</v>
      </c>
      <c r="C3375" s="36" t="s">
        <v>168</v>
      </c>
      <c r="D3375" s="36" t="s">
        <v>22187</v>
      </c>
      <c r="F3375" t="str">
        <f t="shared" si="104"/>
        <v>89609</v>
      </c>
      <c r="H3375" s="38">
        <f t="shared" si="105"/>
        <v>77</v>
      </c>
    </row>
    <row r="3376" ht="40.5" spans="1:8">
      <c r="A3376" s="36" t="s">
        <v>22188</v>
      </c>
      <c r="B3376" s="37" t="s">
        <v>22189</v>
      </c>
      <c r="C3376" s="36" t="s">
        <v>168</v>
      </c>
      <c r="D3376" s="36" t="s">
        <v>10182</v>
      </c>
      <c r="F3376" t="str">
        <f t="shared" si="104"/>
        <v>89610</v>
      </c>
      <c r="H3376" s="38">
        <f t="shared" si="105"/>
        <v>16.23</v>
      </c>
    </row>
    <row r="3377" ht="27" spans="1:8">
      <c r="A3377" s="36" t="s">
        <v>22190</v>
      </c>
      <c r="B3377" s="37" t="s">
        <v>22191</v>
      </c>
      <c r="C3377" s="36" t="s">
        <v>168</v>
      </c>
      <c r="D3377" s="36" t="s">
        <v>18312</v>
      </c>
      <c r="F3377" t="str">
        <f t="shared" si="104"/>
        <v>89611</v>
      </c>
      <c r="H3377" s="38">
        <f t="shared" si="105"/>
        <v>27.82</v>
      </c>
    </row>
    <row r="3378" ht="27" spans="1:8">
      <c r="A3378" s="36" t="s">
        <v>22192</v>
      </c>
      <c r="B3378" s="37" t="s">
        <v>22193</v>
      </c>
      <c r="C3378" s="36" t="s">
        <v>168</v>
      </c>
      <c r="D3378" s="36" t="s">
        <v>22194</v>
      </c>
      <c r="F3378" t="str">
        <f t="shared" si="104"/>
        <v>89612</v>
      </c>
      <c r="H3378" s="38">
        <f t="shared" si="105"/>
        <v>155.83</v>
      </c>
    </row>
    <row r="3379" ht="54" spans="1:8">
      <c r="A3379" s="36" t="s">
        <v>22195</v>
      </c>
      <c r="B3379" s="37" t="s">
        <v>22196</v>
      </c>
      <c r="C3379" s="36" t="s">
        <v>168</v>
      </c>
      <c r="D3379" s="36" t="s">
        <v>6308</v>
      </c>
      <c r="F3379" t="str">
        <f t="shared" si="104"/>
        <v>89613</v>
      </c>
      <c r="H3379" s="38">
        <f t="shared" si="105"/>
        <v>26.16</v>
      </c>
    </row>
    <row r="3380" ht="27" spans="1:8">
      <c r="A3380" s="36" t="s">
        <v>22197</v>
      </c>
      <c r="B3380" s="37" t="s">
        <v>22198</v>
      </c>
      <c r="C3380" s="36" t="s">
        <v>168</v>
      </c>
      <c r="D3380" s="36" t="s">
        <v>22199</v>
      </c>
      <c r="F3380" t="str">
        <f t="shared" si="104"/>
        <v>89614</v>
      </c>
      <c r="H3380" s="38">
        <f t="shared" si="105"/>
        <v>52.57</v>
      </c>
    </row>
    <row r="3381" ht="27" spans="1:8">
      <c r="A3381" s="36" t="s">
        <v>22200</v>
      </c>
      <c r="B3381" s="37" t="s">
        <v>22201</v>
      </c>
      <c r="C3381" s="36" t="s">
        <v>168</v>
      </c>
      <c r="D3381" s="36" t="s">
        <v>22202</v>
      </c>
      <c r="F3381" t="str">
        <f t="shared" si="104"/>
        <v>89615</v>
      </c>
      <c r="H3381" s="38">
        <f t="shared" si="105"/>
        <v>228.12</v>
      </c>
    </row>
    <row r="3382" ht="40.5" spans="1:8">
      <c r="A3382" s="36" t="s">
        <v>22203</v>
      </c>
      <c r="B3382" s="37" t="s">
        <v>22204</v>
      </c>
      <c r="C3382" s="36" t="s">
        <v>168</v>
      </c>
      <c r="D3382" s="36" t="s">
        <v>7168</v>
      </c>
      <c r="F3382" t="str">
        <f t="shared" si="104"/>
        <v>89616</v>
      </c>
      <c r="H3382" s="38">
        <f t="shared" si="105"/>
        <v>35.92</v>
      </c>
    </row>
    <row r="3383" ht="27" spans="1:8">
      <c r="A3383" s="36" t="s">
        <v>22205</v>
      </c>
      <c r="B3383" s="37" t="s">
        <v>22206</v>
      </c>
      <c r="C3383" s="36" t="s">
        <v>168</v>
      </c>
      <c r="D3383" s="36" t="s">
        <v>14054</v>
      </c>
      <c r="F3383" t="str">
        <f t="shared" si="104"/>
        <v>89617</v>
      </c>
      <c r="H3383" s="38">
        <f t="shared" si="105"/>
        <v>5.88</v>
      </c>
    </row>
    <row r="3384" ht="40.5" spans="1:8">
      <c r="A3384" s="36" t="s">
        <v>22207</v>
      </c>
      <c r="B3384" s="37" t="s">
        <v>22208</v>
      </c>
      <c r="C3384" s="36" t="s">
        <v>168</v>
      </c>
      <c r="D3384" s="36" t="s">
        <v>4794</v>
      </c>
      <c r="F3384" t="str">
        <f t="shared" si="104"/>
        <v>89618</v>
      </c>
      <c r="H3384" s="38">
        <f t="shared" si="105"/>
        <v>14.04</v>
      </c>
    </row>
    <row r="3385" ht="40.5" spans="1:8">
      <c r="A3385" s="36" t="s">
        <v>22209</v>
      </c>
      <c r="B3385" s="37" t="s">
        <v>22210</v>
      </c>
      <c r="C3385" s="36" t="s">
        <v>168</v>
      </c>
      <c r="D3385" s="36" t="s">
        <v>20105</v>
      </c>
      <c r="F3385" t="str">
        <f t="shared" si="104"/>
        <v>89619</v>
      </c>
      <c r="H3385" s="38">
        <f t="shared" si="105"/>
        <v>7.6</v>
      </c>
    </row>
    <row r="3386" ht="27" spans="1:8">
      <c r="A3386" s="36" t="s">
        <v>22211</v>
      </c>
      <c r="B3386" s="37" t="s">
        <v>22212</v>
      </c>
      <c r="C3386" s="36" t="s">
        <v>168</v>
      </c>
      <c r="D3386" s="36" t="s">
        <v>6204</v>
      </c>
      <c r="F3386" t="str">
        <f t="shared" si="104"/>
        <v>89620</v>
      </c>
      <c r="H3386" s="38">
        <f t="shared" si="105"/>
        <v>8.96</v>
      </c>
    </row>
    <row r="3387" ht="40.5" spans="1:8">
      <c r="A3387" s="36" t="s">
        <v>22213</v>
      </c>
      <c r="B3387" s="37" t="s">
        <v>22214</v>
      </c>
      <c r="C3387" s="36" t="s">
        <v>168</v>
      </c>
      <c r="D3387" s="36" t="s">
        <v>13437</v>
      </c>
      <c r="F3387" t="str">
        <f t="shared" si="104"/>
        <v>89621</v>
      </c>
      <c r="H3387" s="38">
        <f t="shared" si="105"/>
        <v>22.01</v>
      </c>
    </row>
    <row r="3388" ht="40.5" spans="1:8">
      <c r="A3388" s="36" t="s">
        <v>22215</v>
      </c>
      <c r="B3388" s="37" t="s">
        <v>22216</v>
      </c>
      <c r="C3388" s="36" t="s">
        <v>168</v>
      </c>
      <c r="D3388" s="36" t="s">
        <v>19057</v>
      </c>
      <c r="F3388" t="str">
        <f t="shared" si="104"/>
        <v>89622</v>
      </c>
      <c r="H3388" s="38">
        <f t="shared" si="105"/>
        <v>11.63</v>
      </c>
    </row>
    <row r="3389" ht="27" spans="1:8">
      <c r="A3389" s="36" t="s">
        <v>22217</v>
      </c>
      <c r="B3389" s="37" t="s">
        <v>22218</v>
      </c>
      <c r="C3389" s="36" t="s">
        <v>168</v>
      </c>
      <c r="D3389" s="36" t="s">
        <v>4289</v>
      </c>
      <c r="F3389" t="str">
        <f t="shared" si="104"/>
        <v>89623</v>
      </c>
      <c r="H3389" s="38">
        <f t="shared" si="105"/>
        <v>15.21</v>
      </c>
    </row>
    <row r="3390" ht="40.5" spans="1:8">
      <c r="A3390" s="36" t="s">
        <v>22219</v>
      </c>
      <c r="B3390" s="37" t="s">
        <v>22220</v>
      </c>
      <c r="C3390" s="36" t="s">
        <v>168</v>
      </c>
      <c r="D3390" s="36" t="s">
        <v>22221</v>
      </c>
      <c r="F3390" t="str">
        <f t="shared" si="104"/>
        <v>89624</v>
      </c>
      <c r="H3390" s="38">
        <f t="shared" si="105"/>
        <v>15.06</v>
      </c>
    </row>
    <row r="3391" ht="27" spans="1:8">
      <c r="A3391" s="36" t="s">
        <v>22222</v>
      </c>
      <c r="B3391" s="37" t="s">
        <v>22223</v>
      </c>
      <c r="C3391" s="36" t="s">
        <v>168</v>
      </c>
      <c r="D3391" s="36" t="s">
        <v>22224</v>
      </c>
      <c r="F3391" t="str">
        <f t="shared" si="104"/>
        <v>89625</v>
      </c>
      <c r="H3391" s="38">
        <f t="shared" si="105"/>
        <v>18.42</v>
      </c>
    </row>
    <row r="3392" ht="40.5" spans="1:8">
      <c r="A3392" s="36" t="s">
        <v>22225</v>
      </c>
      <c r="B3392" s="37" t="s">
        <v>22226</v>
      </c>
      <c r="C3392" s="36" t="s">
        <v>168</v>
      </c>
      <c r="D3392" s="36" t="s">
        <v>18830</v>
      </c>
      <c r="F3392" t="str">
        <f t="shared" si="104"/>
        <v>89626</v>
      </c>
      <c r="H3392" s="38">
        <f t="shared" si="105"/>
        <v>23</v>
      </c>
    </row>
    <row r="3393" ht="40.5" spans="1:8">
      <c r="A3393" s="36" t="s">
        <v>22227</v>
      </c>
      <c r="B3393" s="37" t="s">
        <v>22228</v>
      </c>
      <c r="C3393" s="36" t="s">
        <v>168</v>
      </c>
      <c r="D3393" s="36" t="s">
        <v>5769</v>
      </c>
      <c r="F3393" t="str">
        <f t="shared" si="104"/>
        <v>89627</v>
      </c>
      <c r="H3393" s="38">
        <f t="shared" si="105"/>
        <v>18.13</v>
      </c>
    </row>
    <row r="3394" ht="27" spans="1:8">
      <c r="A3394" s="36" t="s">
        <v>22229</v>
      </c>
      <c r="B3394" s="37" t="s">
        <v>22230</v>
      </c>
      <c r="C3394" s="36" t="s">
        <v>168</v>
      </c>
      <c r="D3394" s="36" t="s">
        <v>22231</v>
      </c>
      <c r="F3394" t="str">
        <f t="shared" si="104"/>
        <v>89628</v>
      </c>
      <c r="H3394" s="38">
        <f t="shared" si="105"/>
        <v>37.61</v>
      </c>
    </row>
    <row r="3395" ht="27" spans="1:8">
      <c r="A3395" s="36" t="s">
        <v>22232</v>
      </c>
      <c r="B3395" s="37" t="s">
        <v>22233</v>
      </c>
      <c r="C3395" s="36" t="s">
        <v>168</v>
      </c>
      <c r="D3395" s="36" t="s">
        <v>22234</v>
      </c>
      <c r="F3395" t="str">
        <f t="shared" si="104"/>
        <v>89629</v>
      </c>
      <c r="H3395" s="38">
        <f t="shared" si="105"/>
        <v>66.36</v>
      </c>
    </row>
    <row r="3396" ht="40.5" spans="1:8">
      <c r="A3396" s="36" t="s">
        <v>22235</v>
      </c>
      <c r="B3396" s="37" t="s">
        <v>22236</v>
      </c>
      <c r="C3396" s="36" t="s">
        <v>168</v>
      </c>
      <c r="D3396" s="36" t="s">
        <v>22237</v>
      </c>
      <c r="F3396" t="str">
        <f t="shared" si="104"/>
        <v>89630</v>
      </c>
      <c r="H3396" s="38">
        <f t="shared" si="105"/>
        <v>57.22</v>
      </c>
    </row>
    <row r="3397" ht="27" spans="1:8">
      <c r="A3397" s="36" t="s">
        <v>22238</v>
      </c>
      <c r="B3397" s="37" t="s">
        <v>22239</v>
      </c>
      <c r="C3397" s="36" t="s">
        <v>168</v>
      </c>
      <c r="D3397" s="36" t="s">
        <v>22240</v>
      </c>
      <c r="F3397" t="str">
        <f t="shared" ref="F3397:F3460" si="106">TRIM(A3397)</f>
        <v>89631</v>
      </c>
      <c r="H3397" s="38">
        <f t="shared" ref="H3397:H3460" si="107">ROUND(D3397*(1+$H$1),2)</f>
        <v>97.05</v>
      </c>
    </row>
    <row r="3398" ht="40.5" spans="1:8">
      <c r="A3398" s="36" t="s">
        <v>22241</v>
      </c>
      <c r="B3398" s="37" t="s">
        <v>22242</v>
      </c>
      <c r="C3398" s="36" t="s">
        <v>168</v>
      </c>
      <c r="D3398" s="36" t="s">
        <v>22243</v>
      </c>
      <c r="F3398" t="str">
        <f t="shared" si="106"/>
        <v>89632</v>
      </c>
      <c r="H3398" s="38">
        <f t="shared" si="107"/>
        <v>83.48</v>
      </c>
    </row>
    <row r="3399" ht="40.5" spans="1:8">
      <c r="A3399" s="36" t="s">
        <v>22244</v>
      </c>
      <c r="B3399" s="37" t="s">
        <v>22245</v>
      </c>
      <c r="C3399" s="36" t="s">
        <v>168</v>
      </c>
      <c r="D3399" s="36" t="s">
        <v>7039</v>
      </c>
      <c r="F3399" t="str">
        <f t="shared" si="106"/>
        <v>89637</v>
      </c>
      <c r="H3399" s="38">
        <f t="shared" si="107"/>
        <v>7.84</v>
      </c>
    </row>
    <row r="3400" ht="40.5" spans="1:8">
      <c r="A3400" s="36" t="s">
        <v>22246</v>
      </c>
      <c r="B3400" s="37" t="s">
        <v>22247</v>
      </c>
      <c r="C3400" s="36" t="s">
        <v>168</v>
      </c>
      <c r="D3400" s="36" t="s">
        <v>4387</v>
      </c>
      <c r="F3400" t="str">
        <f t="shared" si="106"/>
        <v>89638</v>
      </c>
      <c r="H3400" s="38">
        <f t="shared" si="107"/>
        <v>8.63</v>
      </c>
    </row>
    <row r="3401" ht="40.5" spans="1:8">
      <c r="A3401" s="36" t="s">
        <v>22248</v>
      </c>
      <c r="B3401" s="37" t="s">
        <v>22249</v>
      </c>
      <c r="C3401" s="36" t="s">
        <v>168</v>
      </c>
      <c r="D3401" s="36" t="s">
        <v>22250</v>
      </c>
      <c r="F3401" t="str">
        <f t="shared" si="106"/>
        <v>89639</v>
      </c>
      <c r="H3401" s="38">
        <f t="shared" si="107"/>
        <v>8.93</v>
      </c>
    </row>
    <row r="3402" ht="40.5" spans="1:8">
      <c r="A3402" s="36" t="s">
        <v>22251</v>
      </c>
      <c r="B3402" s="37" t="s">
        <v>22252</v>
      </c>
      <c r="C3402" s="36" t="s">
        <v>168</v>
      </c>
      <c r="D3402" s="36" t="s">
        <v>21811</v>
      </c>
      <c r="F3402" t="str">
        <f t="shared" si="106"/>
        <v>89641</v>
      </c>
      <c r="H3402" s="38">
        <f t="shared" si="107"/>
        <v>10.94</v>
      </c>
    </row>
    <row r="3403" ht="40.5" spans="1:8">
      <c r="A3403" s="36" t="s">
        <v>22253</v>
      </c>
      <c r="B3403" s="37" t="s">
        <v>22254</v>
      </c>
      <c r="C3403" s="36" t="s">
        <v>168</v>
      </c>
      <c r="D3403" s="36" t="s">
        <v>22255</v>
      </c>
      <c r="F3403" t="str">
        <f t="shared" si="106"/>
        <v>89642</v>
      </c>
      <c r="H3403" s="38">
        <f t="shared" si="107"/>
        <v>12.45</v>
      </c>
    </row>
    <row r="3404" ht="40.5" spans="1:8">
      <c r="A3404" s="36" t="s">
        <v>22256</v>
      </c>
      <c r="B3404" s="37" t="s">
        <v>22257</v>
      </c>
      <c r="C3404" s="36" t="s">
        <v>168</v>
      </c>
      <c r="D3404" s="36" t="s">
        <v>22258</v>
      </c>
      <c r="F3404" t="str">
        <f t="shared" si="106"/>
        <v>89643</v>
      </c>
      <c r="H3404" s="38">
        <f t="shared" si="107"/>
        <v>12.96</v>
      </c>
    </row>
    <row r="3405" ht="40.5" spans="1:8">
      <c r="A3405" s="36" t="s">
        <v>22259</v>
      </c>
      <c r="B3405" s="37" t="s">
        <v>22260</v>
      </c>
      <c r="C3405" s="36" t="s">
        <v>168</v>
      </c>
      <c r="D3405" s="36" t="s">
        <v>13437</v>
      </c>
      <c r="F3405" t="str">
        <f t="shared" si="106"/>
        <v>89645</v>
      </c>
      <c r="H3405" s="38">
        <f t="shared" si="107"/>
        <v>22.01</v>
      </c>
    </row>
    <row r="3406" ht="40.5" spans="1:8">
      <c r="A3406" s="36" t="s">
        <v>22261</v>
      </c>
      <c r="B3406" s="37" t="s">
        <v>22262</v>
      </c>
      <c r="C3406" s="36" t="s">
        <v>168</v>
      </c>
      <c r="D3406" s="36" t="s">
        <v>12423</v>
      </c>
      <c r="F3406" t="str">
        <f t="shared" si="106"/>
        <v>89646</v>
      </c>
      <c r="H3406" s="38">
        <f t="shared" si="107"/>
        <v>16.66</v>
      </c>
    </row>
    <row r="3407" ht="40.5" spans="1:8">
      <c r="A3407" s="36" t="s">
        <v>22263</v>
      </c>
      <c r="B3407" s="37" t="s">
        <v>22264</v>
      </c>
      <c r="C3407" s="36" t="s">
        <v>168</v>
      </c>
      <c r="D3407" s="36" t="s">
        <v>22265</v>
      </c>
      <c r="F3407" t="str">
        <f t="shared" si="106"/>
        <v>89647</v>
      </c>
      <c r="H3407" s="38">
        <f t="shared" si="107"/>
        <v>16.32</v>
      </c>
    </row>
    <row r="3408" ht="40.5" spans="1:8">
      <c r="A3408" s="36" t="s">
        <v>22266</v>
      </c>
      <c r="B3408" s="37" t="s">
        <v>22267</v>
      </c>
      <c r="C3408" s="36" t="s">
        <v>168</v>
      </c>
      <c r="D3408" s="36" t="s">
        <v>22268</v>
      </c>
      <c r="F3408" t="str">
        <f t="shared" si="106"/>
        <v>89648</v>
      </c>
      <c r="H3408" s="38">
        <f t="shared" si="107"/>
        <v>17.94</v>
      </c>
    </row>
    <row r="3409" ht="40.5" spans="1:8">
      <c r="A3409" s="36" t="s">
        <v>22269</v>
      </c>
      <c r="B3409" s="37" t="s">
        <v>22270</v>
      </c>
      <c r="C3409" s="36" t="s">
        <v>168</v>
      </c>
      <c r="D3409" s="36" t="s">
        <v>6541</v>
      </c>
      <c r="F3409" t="str">
        <f t="shared" si="106"/>
        <v>89649</v>
      </c>
      <c r="H3409" s="38">
        <f t="shared" si="107"/>
        <v>24.29</v>
      </c>
    </row>
    <row r="3410" ht="40.5" spans="1:8">
      <c r="A3410" s="36" t="s">
        <v>22271</v>
      </c>
      <c r="B3410" s="37" t="s">
        <v>22272</v>
      </c>
      <c r="C3410" s="36" t="s">
        <v>168</v>
      </c>
      <c r="D3410" s="36" t="s">
        <v>6541</v>
      </c>
      <c r="F3410" t="str">
        <f t="shared" si="106"/>
        <v>89650</v>
      </c>
      <c r="H3410" s="38">
        <f t="shared" si="107"/>
        <v>24.29</v>
      </c>
    </row>
    <row r="3411" ht="40.5" spans="1:8">
      <c r="A3411" s="36" t="s">
        <v>22273</v>
      </c>
      <c r="B3411" s="37" t="s">
        <v>22274</v>
      </c>
      <c r="C3411" s="36" t="s">
        <v>168</v>
      </c>
      <c r="D3411" s="36" t="s">
        <v>4135</v>
      </c>
      <c r="F3411" t="str">
        <f t="shared" si="106"/>
        <v>89651</v>
      </c>
      <c r="H3411" s="38">
        <f t="shared" si="107"/>
        <v>5.38</v>
      </c>
    </row>
    <row r="3412" ht="40.5" spans="1:8">
      <c r="A3412" s="36" t="s">
        <v>22275</v>
      </c>
      <c r="B3412" s="37" t="s">
        <v>22276</v>
      </c>
      <c r="C3412" s="36" t="s">
        <v>168</v>
      </c>
      <c r="D3412" s="36" t="s">
        <v>7139</v>
      </c>
      <c r="F3412" t="str">
        <f t="shared" si="106"/>
        <v>89652</v>
      </c>
      <c r="H3412" s="38">
        <f t="shared" si="107"/>
        <v>8.83</v>
      </c>
    </row>
    <row r="3413" ht="40.5" spans="1:8">
      <c r="A3413" s="36" t="s">
        <v>22277</v>
      </c>
      <c r="B3413" s="37" t="s">
        <v>22278</v>
      </c>
      <c r="C3413" s="36" t="s">
        <v>168</v>
      </c>
      <c r="D3413" s="36" t="s">
        <v>8902</v>
      </c>
      <c r="F3413" t="str">
        <f t="shared" si="106"/>
        <v>89653</v>
      </c>
      <c r="H3413" s="38">
        <f t="shared" si="107"/>
        <v>14.14</v>
      </c>
    </row>
    <row r="3414" ht="40.5" spans="1:8">
      <c r="A3414" s="36" t="s">
        <v>22279</v>
      </c>
      <c r="B3414" s="37" t="s">
        <v>22280</v>
      </c>
      <c r="C3414" s="36" t="s">
        <v>168</v>
      </c>
      <c r="D3414" s="36" t="s">
        <v>6165</v>
      </c>
      <c r="F3414" t="str">
        <f t="shared" si="106"/>
        <v>89654</v>
      </c>
      <c r="H3414" s="38">
        <f t="shared" si="107"/>
        <v>13.8</v>
      </c>
    </row>
    <row r="3415" ht="40.5" spans="1:8">
      <c r="A3415" s="36" t="s">
        <v>22281</v>
      </c>
      <c r="B3415" s="37" t="s">
        <v>22282</v>
      </c>
      <c r="C3415" s="36" t="s">
        <v>168</v>
      </c>
      <c r="D3415" s="36" t="s">
        <v>17523</v>
      </c>
      <c r="F3415" t="str">
        <f t="shared" si="106"/>
        <v>89655</v>
      </c>
      <c r="H3415" s="38">
        <f t="shared" si="107"/>
        <v>20.29</v>
      </c>
    </row>
    <row r="3416" ht="40.5" spans="1:8">
      <c r="A3416" s="36" t="s">
        <v>22283</v>
      </c>
      <c r="B3416" s="37" t="s">
        <v>22284</v>
      </c>
      <c r="C3416" s="36" t="s">
        <v>168</v>
      </c>
      <c r="D3416" s="36" t="s">
        <v>9900</v>
      </c>
      <c r="F3416" t="str">
        <f t="shared" si="106"/>
        <v>89656</v>
      </c>
      <c r="H3416" s="38">
        <f t="shared" si="107"/>
        <v>9.38</v>
      </c>
    </row>
    <row r="3417" ht="40.5" spans="1:8">
      <c r="A3417" s="36" t="s">
        <v>22285</v>
      </c>
      <c r="B3417" s="37" t="s">
        <v>22286</v>
      </c>
      <c r="C3417" s="36" t="s">
        <v>168</v>
      </c>
      <c r="D3417" s="36" t="s">
        <v>8858</v>
      </c>
      <c r="F3417" t="str">
        <f t="shared" si="106"/>
        <v>89657</v>
      </c>
      <c r="H3417" s="38">
        <f t="shared" si="107"/>
        <v>9.55</v>
      </c>
    </row>
    <row r="3418" ht="40.5" spans="1:8">
      <c r="A3418" s="36" t="s">
        <v>22287</v>
      </c>
      <c r="B3418" s="37" t="s">
        <v>22288</v>
      </c>
      <c r="C3418" s="36" t="s">
        <v>168</v>
      </c>
      <c r="D3418" s="36" t="s">
        <v>6190</v>
      </c>
      <c r="F3418" t="str">
        <f t="shared" si="106"/>
        <v>89658</v>
      </c>
      <c r="H3418" s="38">
        <f t="shared" si="107"/>
        <v>7.33</v>
      </c>
    </row>
    <row r="3419" ht="40.5" spans="1:8">
      <c r="A3419" s="36" t="s">
        <v>22289</v>
      </c>
      <c r="B3419" s="37" t="s">
        <v>22290</v>
      </c>
      <c r="C3419" s="36" t="s">
        <v>168</v>
      </c>
      <c r="D3419" s="36" t="s">
        <v>6773</v>
      </c>
      <c r="F3419" t="str">
        <f t="shared" si="106"/>
        <v>89659</v>
      </c>
      <c r="H3419" s="38">
        <f t="shared" si="107"/>
        <v>12.63</v>
      </c>
    </row>
    <row r="3420" ht="40.5" spans="1:8">
      <c r="A3420" s="36" t="s">
        <v>22291</v>
      </c>
      <c r="B3420" s="37" t="s">
        <v>22292</v>
      </c>
      <c r="C3420" s="36" t="s">
        <v>168</v>
      </c>
      <c r="D3420" s="36" t="s">
        <v>4465</v>
      </c>
      <c r="F3420" t="str">
        <f t="shared" si="106"/>
        <v>89660</v>
      </c>
      <c r="H3420" s="38">
        <f t="shared" si="107"/>
        <v>6.87</v>
      </c>
    </row>
    <row r="3421" ht="40.5" spans="1:8">
      <c r="A3421" s="36" t="s">
        <v>22293</v>
      </c>
      <c r="B3421" s="37" t="s">
        <v>22294</v>
      </c>
      <c r="C3421" s="36" t="s">
        <v>168</v>
      </c>
      <c r="D3421" s="36" t="s">
        <v>12385</v>
      </c>
      <c r="F3421" t="str">
        <f t="shared" si="106"/>
        <v>89661</v>
      </c>
      <c r="H3421" s="38">
        <f t="shared" si="107"/>
        <v>16.65</v>
      </c>
    </row>
    <row r="3422" ht="40.5" spans="1:8">
      <c r="A3422" s="36" t="s">
        <v>22295</v>
      </c>
      <c r="B3422" s="37" t="s">
        <v>22296</v>
      </c>
      <c r="C3422" s="36" t="s">
        <v>168</v>
      </c>
      <c r="D3422" s="36" t="s">
        <v>14591</v>
      </c>
      <c r="F3422" t="str">
        <f t="shared" si="106"/>
        <v>89662</v>
      </c>
      <c r="H3422" s="38">
        <f t="shared" si="107"/>
        <v>25.27</v>
      </c>
    </row>
    <row r="3423" ht="40.5" spans="1:8">
      <c r="A3423" s="36" t="s">
        <v>22297</v>
      </c>
      <c r="B3423" s="37" t="s">
        <v>22298</v>
      </c>
      <c r="C3423" s="36" t="s">
        <v>168</v>
      </c>
      <c r="D3423" s="36" t="s">
        <v>19212</v>
      </c>
      <c r="F3423" t="str">
        <f t="shared" si="106"/>
        <v>89663</v>
      </c>
      <c r="H3423" s="38">
        <f t="shared" si="107"/>
        <v>10.83</v>
      </c>
    </row>
    <row r="3424" ht="40.5" spans="1:8">
      <c r="A3424" s="36" t="s">
        <v>22299</v>
      </c>
      <c r="B3424" s="37" t="s">
        <v>22300</v>
      </c>
      <c r="C3424" s="36" t="s">
        <v>168</v>
      </c>
      <c r="D3424" s="36" t="s">
        <v>6773</v>
      </c>
      <c r="F3424" t="str">
        <f t="shared" si="106"/>
        <v>89664</v>
      </c>
      <c r="H3424" s="38">
        <f t="shared" si="107"/>
        <v>12.63</v>
      </c>
    </row>
    <row r="3425" ht="54" spans="1:8">
      <c r="A3425" s="36" t="s">
        <v>22301</v>
      </c>
      <c r="B3425" s="37" t="s">
        <v>22302</v>
      </c>
      <c r="C3425" s="36" t="s">
        <v>168</v>
      </c>
      <c r="D3425" s="36" t="s">
        <v>9529</v>
      </c>
      <c r="F3425" t="str">
        <f t="shared" si="106"/>
        <v>89665</v>
      </c>
      <c r="H3425" s="38">
        <f t="shared" si="107"/>
        <v>10.68</v>
      </c>
    </row>
    <row r="3426" ht="40.5" spans="1:8">
      <c r="A3426" s="36" t="s">
        <v>22303</v>
      </c>
      <c r="B3426" s="37" t="s">
        <v>22304</v>
      </c>
      <c r="C3426" s="36" t="s">
        <v>168</v>
      </c>
      <c r="D3426" s="36" t="s">
        <v>4168</v>
      </c>
      <c r="F3426" t="str">
        <f t="shared" si="106"/>
        <v>89666</v>
      </c>
      <c r="H3426" s="38">
        <f t="shared" si="107"/>
        <v>6.07</v>
      </c>
    </row>
    <row r="3427" ht="40.5" spans="1:8">
      <c r="A3427" s="36" t="s">
        <v>22305</v>
      </c>
      <c r="B3427" s="37" t="s">
        <v>22306</v>
      </c>
      <c r="C3427" s="36" t="s">
        <v>168</v>
      </c>
      <c r="D3427" s="36" t="s">
        <v>9148</v>
      </c>
      <c r="F3427" t="str">
        <f t="shared" si="106"/>
        <v>89667</v>
      </c>
      <c r="H3427" s="38">
        <f t="shared" si="107"/>
        <v>30.38</v>
      </c>
    </row>
    <row r="3428" ht="40.5" spans="1:8">
      <c r="A3428" s="36" t="s">
        <v>22307</v>
      </c>
      <c r="B3428" s="37" t="s">
        <v>22308</v>
      </c>
      <c r="C3428" s="36" t="s">
        <v>168</v>
      </c>
      <c r="D3428" s="36" t="s">
        <v>6318</v>
      </c>
      <c r="F3428" t="str">
        <f t="shared" si="106"/>
        <v>89668</v>
      </c>
      <c r="H3428" s="38">
        <f t="shared" si="107"/>
        <v>24</v>
      </c>
    </row>
    <row r="3429" ht="40.5" spans="1:8">
      <c r="A3429" s="36" t="s">
        <v>22309</v>
      </c>
      <c r="B3429" s="37" t="s">
        <v>22310</v>
      </c>
      <c r="C3429" s="36" t="s">
        <v>168</v>
      </c>
      <c r="D3429" s="36" t="s">
        <v>12385</v>
      </c>
      <c r="F3429" t="str">
        <f t="shared" si="106"/>
        <v>89669</v>
      </c>
      <c r="H3429" s="38">
        <f t="shared" si="107"/>
        <v>16.65</v>
      </c>
    </row>
    <row r="3430" ht="40.5" spans="1:8">
      <c r="A3430" s="36" t="s">
        <v>22311</v>
      </c>
      <c r="B3430" s="37" t="s">
        <v>22312</v>
      </c>
      <c r="C3430" s="36" t="s">
        <v>168</v>
      </c>
      <c r="D3430" s="36" t="s">
        <v>22313</v>
      </c>
      <c r="F3430" t="str">
        <f t="shared" si="106"/>
        <v>89670</v>
      </c>
      <c r="H3430" s="38">
        <f t="shared" si="107"/>
        <v>10.67</v>
      </c>
    </row>
    <row r="3431" ht="40.5" spans="1:8">
      <c r="A3431" s="36" t="s">
        <v>22314</v>
      </c>
      <c r="B3431" s="37" t="s">
        <v>22315</v>
      </c>
      <c r="C3431" s="36" t="s">
        <v>168</v>
      </c>
      <c r="D3431" s="36" t="s">
        <v>17696</v>
      </c>
      <c r="F3431" t="str">
        <f t="shared" si="106"/>
        <v>89671</v>
      </c>
      <c r="H3431" s="38">
        <f t="shared" si="107"/>
        <v>24.03</v>
      </c>
    </row>
    <row r="3432" ht="40.5" spans="1:8">
      <c r="A3432" s="36" t="s">
        <v>22316</v>
      </c>
      <c r="B3432" s="37" t="s">
        <v>22317</v>
      </c>
      <c r="C3432" s="36" t="s">
        <v>168</v>
      </c>
      <c r="D3432" s="36" t="s">
        <v>22318</v>
      </c>
      <c r="F3432" t="str">
        <f t="shared" si="106"/>
        <v>89672</v>
      </c>
      <c r="H3432" s="38">
        <f t="shared" si="107"/>
        <v>16.73</v>
      </c>
    </row>
    <row r="3433" ht="54" spans="1:8">
      <c r="A3433" s="36" t="s">
        <v>22319</v>
      </c>
      <c r="B3433" s="37" t="s">
        <v>22320</v>
      </c>
      <c r="C3433" s="36" t="s">
        <v>168</v>
      </c>
      <c r="D3433" s="36" t="s">
        <v>4808</v>
      </c>
      <c r="F3433" t="str">
        <f t="shared" si="106"/>
        <v>89673</v>
      </c>
      <c r="H3433" s="38">
        <f t="shared" si="107"/>
        <v>19.26</v>
      </c>
    </row>
    <row r="3434" ht="40.5" spans="1:8">
      <c r="A3434" s="36" t="s">
        <v>22321</v>
      </c>
      <c r="B3434" s="37" t="s">
        <v>22322</v>
      </c>
      <c r="C3434" s="36" t="s">
        <v>168</v>
      </c>
      <c r="D3434" s="36" t="s">
        <v>8098</v>
      </c>
      <c r="F3434" t="str">
        <f t="shared" si="106"/>
        <v>89674</v>
      </c>
      <c r="H3434" s="38">
        <f t="shared" si="107"/>
        <v>24.44</v>
      </c>
    </row>
    <row r="3435" ht="40.5" spans="1:8">
      <c r="A3435" s="36" t="s">
        <v>22323</v>
      </c>
      <c r="B3435" s="37" t="s">
        <v>22324</v>
      </c>
      <c r="C3435" s="36" t="s">
        <v>168</v>
      </c>
      <c r="D3435" s="36" t="s">
        <v>18753</v>
      </c>
      <c r="F3435" t="str">
        <f t="shared" si="106"/>
        <v>89675</v>
      </c>
      <c r="H3435" s="38">
        <f t="shared" si="107"/>
        <v>41.38</v>
      </c>
    </row>
    <row r="3436" ht="40.5" spans="1:8">
      <c r="A3436" s="36" t="s">
        <v>22325</v>
      </c>
      <c r="B3436" s="37" t="s">
        <v>22326</v>
      </c>
      <c r="C3436" s="36" t="s">
        <v>168</v>
      </c>
      <c r="D3436" s="36" t="s">
        <v>22327</v>
      </c>
      <c r="F3436" t="str">
        <f t="shared" si="106"/>
        <v>89676</v>
      </c>
      <c r="H3436" s="38">
        <f t="shared" si="107"/>
        <v>37.06</v>
      </c>
    </row>
    <row r="3437" ht="40.5" spans="1:8">
      <c r="A3437" s="36" t="s">
        <v>22328</v>
      </c>
      <c r="B3437" s="37" t="s">
        <v>22329</v>
      </c>
      <c r="C3437" s="36" t="s">
        <v>168</v>
      </c>
      <c r="D3437" s="36" t="s">
        <v>22330</v>
      </c>
      <c r="F3437" t="str">
        <f t="shared" si="106"/>
        <v>89677</v>
      </c>
      <c r="H3437" s="38">
        <f t="shared" si="107"/>
        <v>48.71</v>
      </c>
    </row>
    <row r="3438" ht="40.5" spans="1:8">
      <c r="A3438" s="36" t="s">
        <v>22331</v>
      </c>
      <c r="B3438" s="37" t="s">
        <v>22332</v>
      </c>
      <c r="C3438" s="36" t="s">
        <v>168</v>
      </c>
      <c r="D3438" s="36" t="s">
        <v>22059</v>
      </c>
      <c r="F3438" t="str">
        <f t="shared" si="106"/>
        <v>89678</v>
      </c>
      <c r="H3438" s="38">
        <f t="shared" si="107"/>
        <v>7.97</v>
      </c>
    </row>
    <row r="3439" ht="40.5" spans="1:8">
      <c r="A3439" s="36" t="s">
        <v>22333</v>
      </c>
      <c r="B3439" s="37" t="s">
        <v>22334</v>
      </c>
      <c r="C3439" s="36" t="s">
        <v>168</v>
      </c>
      <c r="D3439" s="36" t="s">
        <v>22335</v>
      </c>
      <c r="F3439" t="str">
        <f t="shared" si="106"/>
        <v>89679</v>
      </c>
      <c r="H3439" s="38">
        <f t="shared" si="107"/>
        <v>78.09</v>
      </c>
    </row>
    <row r="3440" ht="40.5" spans="1:8">
      <c r="A3440" s="36" t="s">
        <v>22336</v>
      </c>
      <c r="B3440" s="37" t="s">
        <v>22337</v>
      </c>
      <c r="C3440" s="36" t="s">
        <v>168</v>
      </c>
      <c r="D3440" s="36" t="s">
        <v>11808</v>
      </c>
      <c r="F3440" t="str">
        <f t="shared" si="106"/>
        <v>89680</v>
      </c>
      <c r="H3440" s="38">
        <f t="shared" si="107"/>
        <v>16.47</v>
      </c>
    </row>
    <row r="3441" ht="54" spans="1:8">
      <c r="A3441" s="36" t="s">
        <v>22338</v>
      </c>
      <c r="B3441" s="37" t="s">
        <v>22339</v>
      </c>
      <c r="C3441" s="36" t="s">
        <v>168</v>
      </c>
      <c r="D3441" s="36" t="s">
        <v>22340</v>
      </c>
      <c r="F3441" t="str">
        <f t="shared" si="106"/>
        <v>89681</v>
      </c>
      <c r="H3441" s="38">
        <f t="shared" si="107"/>
        <v>53.82</v>
      </c>
    </row>
    <row r="3442" ht="40.5" spans="1:8">
      <c r="A3442" s="36" t="s">
        <v>22341</v>
      </c>
      <c r="B3442" s="37" t="s">
        <v>22342</v>
      </c>
      <c r="C3442" s="36" t="s">
        <v>168</v>
      </c>
      <c r="D3442" s="36" t="s">
        <v>7693</v>
      </c>
      <c r="F3442" t="str">
        <f t="shared" si="106"/>
        <v>89682</v>
      </c>
      <c r="H3442" s="38">
        <f t="shared" si="107"/>
        <v>25.53</v>
      </c>
    </row>
    <row r="3443" ht="40.5" spans="1:8">
      <c r="A3443" s="36" t="s">
        <v>22343</v>
      </c>
      <c r="B3443" s="37" t="s">
        <v>22344</v>
      </c>
      <c r="C3443" s="36" t="s">
        <v>168</v>
      </c>
      <c r="D3443" s="36" t="s">
        <v>5878</v>
      </c>
      <c r="F3443" t="str">
        <f t="shared" si="106"/>
        <v>89684</v>
      </c>
      <c r="H3443" s="38">
        <f t="shared" si="107"/>
        <v>35.25</v>
      </c>
    </row>
    <row r="3444" ht="40.5" spans="1:8">
      <c r="A3444" s="36" t="s">
        <v>22345</v>
      </c>
      <c r="B3444" s="37" t="s">
        <v>22346</v>
      </c>
      <c r="C3444" s="36" t="s">
        <v>168</v>
      </c>
      <c r="D3444" s="36" t="s">
        <v>22347</v>
      </c>
      <c r="F3444" t="str">
        <f t="shared" si="106"/>
        <v>89685</v>
      </c>
      <c r="H3444" s="38">
        <f t="shared" si="107"/>
        <v>36.49</v>
      </c>
    </row>
    <row r="3445" ht="40.5" spans="1:8">
      <c r="A3445" s="36" t="s">
        <v>22348</v>
      </c>
      <c r="B3445" s="37" t="s">
        <v>22349</v>
      </c>
      <c r="C3445" s="36" t="s">
        <v>168</v>
      </c>
      <c r="D3445" s="36" t="s">
        <v>22350</v>
      </c>
      <c r="F3445" t="str">
        <f t="shared" si="106"/>
        <v>89686</v>
      </c>
      <c r="H3445" s="38">
        <f t="shared" si="107"/>
        <v>131.37</v>
      </c>
    </row>
    <row r="3446" ht="40.5" spans="1:8">
      <c r="A3446" s="36" t="s">
        <v>22351</v>
      </c>
      <c r="B3446" s="37" t="s">
        <v>22352</v>
      </c>
      <c r="C3446" s="36" t="s">
        <v>168</v>
      </c>
      <c r="D3446" s="36" t="s">
        <v>10080</v>
      </c>
      <c r="F3446" t="str">
        <f t="shared" si="106"/>
        <v>89687</v>
      </c>
      <c r="H3446" s="38">
        <f t="shared" si="107"/>
        <v>30.43</v>
      </c>
    </row>
    <row r="3447" ht="40.5" spans="1:8">
      <c r="A3447" s="36" t="s">
        <v>22353</v>
      </c>
      <c r="B3447" s="37" t="s">
        <v>22354</v>
      </c>
      <c r="C3447" s="36" t="s">
        <v>168</v>
      </c>
      <c r="D3447" s="36" t="s">
        <v>12369</v>
      </c>
      <c r="F3447" t="str">
        <f t="shared" si="106"/>
        <v>89689</v>
      </c>
      <c r="H3447" s="38">
        <f t="shared" si="107"/>
        <v>27.48</v>
      </c>
    </row>
    <row r="3448" ht="40.5" spans="1:8">
      <c r="A3448" s="36" t="s">
        <v>22355</v>
      </c>
      <c r="B3448" s="37" t="s">
        <v>22356</v>
      </c>
      <c r="C3448" s="36" t="s">
        <v>168</v>
      </c>
      <c r="D3448" s="36" t="s">
        <v>13297</v>
      </c>
      <c r="F3448" t="str">
        <f t="shared" si="106"/>
        <v>89690</v>
      </c>
      <c r="H3448" s="38">
        <f t="shared" si="107"/>
        <v>55.44</v>
      </c>
    </row>
    <row r="3449" ht="40.5" spans="1:8">
      <c r="A3449" s="36" t="s">
        <v>22357</v>
      </c>
      <c r="B3449" s="37" t="s">
        <v>22358</v>
      </c>
      <c r="C3449" s="36" t="s">
        <v>168</v>
      </c>
      <c r="D3449" s="36" t="s">
        <v>7075</v>
      </c>
      <c r="F3449" t="str">
        <f t="shared" si="106"/>
        <v>89691</v>
      </c>
      <c r="H3449" s="38">
        <f t="shared" si="107"/>
        <v>10.13</v>
      </c>
    </row>
    <row r="3450" ht="40.5" spans="1:8">
      <c r="A3450" s="36" t="s">
        <v>22359</v>
      </c>
      <c r="B3450" s="37" t="s">
        <v>22360</v>
      </c>
      <c r="C3450" s="36" t="s">
        <v>168</v>
      </c>
      <c r="D3450" s="36" t="s">
        <v>22361</v>
      </c>
      <c r="F3450" t="str">
        <f t="shared" si="106"/>
        <v>89692</v>
      </c>
      <c r="H3450" s="38">
        <f t="shared" si="107"/>
        <v>53.59</v>
      </c>
    </row>
    <row r="3451" ht="40.5" spans="1:8">
      <c r="A3451" s="36" t="s">
        <v>22362</v>
      </c>
      <c r="B3451" s="37" t="s">
        <v>22363</v>
      </c>
      <c r="C3451" s="36" t="s">
        <v>168</v>
      </c>
      <c r="D3451" s="36" t="s">
        <v>8080</v>
      </c>
      <c r="F3451" t="str">
        <f t="shared" si="106"/>
        <v>89693</v>
      </c>
      <c r="H3451" s="38">
        <f t="shared" si="107"/>
        <v>49.34</v>
      </c>
    </row>
    <row r="3452" ht="40.5" spans="1:8">
      <c r="A3452" s="36" t="s">
        <v>22364</v>
      </c>
      <c r="B3452" s="37" t="s">
        <v>22365</v>
      </c>
      <c r="C3452" s="36" t="s">
        <v>168</v>
      </c>
      <c r="D3452" s="36" t="s">
        <v>9737</v>
      </c>
      <c r="F3452" t="str">
        <f t="shared" si="106"/>
        <v>89694</v>
      </c>
      <c r="H3452" s="38">
        <f t="shared" si="107"/>
        <v>16.07</v>
      </c>
    </row>
    <row r="3453" ht="40.5" spans="1:8">
      <c r="A3453" s="36" t="s">
        <v>22366</v>
      </c>
      <c r="B3453" s="37" t="s">
        <v>22367</v>
      </c>
      <c r="C3453" s="36" t="s">
        <v>168</v>
      </c>
      <c r="D3453" s="36" t="s">
        <v>22368</v>
      </c>
      <c r="F3453" t="str">
        <f t="shared" si="106"/>
        <v>89695</v>
      </c>
      <c r="H3453" s="38">
        <f t="shared" si="107"/>
        <v>14.95</v>
      </c>
    </row>
    <row r="3454" ht="40.5" spans="1:8">
      <c r="A3454" s="36" t="s">
        <v>22369</v>
      </c>
      <c r="B3454" s="37" t="s">
        <v>22370</v>
      </c>
      <c r="C3454" s="36" t="s">
        <v>168</v>
      </c>
      <c r="D3454" s="36" t="s">
        <v>4283</v>
      </c>
      <c r="F3454" t="str">
        <f t="shared" si="106"/>
        <v>89696</v>
      </c>
      <c r="H3454" s="38">
        <f t="shared" si="107"/>
        <v>39.03</v>
      </c>
    </row>
    <row r="3455" ht="40.5" spans="1:8">
      <c r="A3455" s="36" t="s">
        <v>22371</v>
      </c>
      <c r="B3455" s="37" t="s">
        <v>22372</v>
      </c>
      <c r="C3455" s="36" t="s">
        <v>168</v>
      </c>
      <c r="D3455" s="36" t="s">
        <v>6634</v>
      </c>
      <c r="F3455" t="str">
        <f t="shared" si="106"/>
        <v>89697</v>
      </c>
      <c r="H3455" s="38">
        <f t="shared" si="107"/>
        <v>12.3</v>
      </c>
    </row>
    <row r="3456" ht="40.5" spans="1:8">
      <c r="A3456" s="36" t="s">
        <v>22373</v>
      </c>
      <c r="B3456" s="37" t="s">
        <v>22374</v>
      </c>
      <c r="C3456" s="36" t="s">
        <v>168</v>
      </c>
      <c r="D3456" s="36" t="s">
        <v>22375</v>
      </c>
      <c r="F3456" t="str">
        <f t="shared" si="106"/>
        <v>89698</v>
      </c>
      <c r="H3456" s="38">
        <f t="shared" si="107"/>
        <v>154.34</v>
      </c>
    </row>
    <row r="3457" ht="40.5" spans="1:8">
      <c r="A3457" s="36" t="s">
        <v>22376</v>
      </c>
      <c r="B3457" s="37" t="s">
        <v>22377</v>
      </c>
      <c r="C3457" s="36" t="s">
        <v>168</v>
      </c>
      <c r="D3457" s="36" t="s">
        <v>22378</v>
      </c>
      <c r="F3457" t="str">
        <f t="shared" si="106"/>
        <v>89699</v>
      </c>
      <c r="H3457" s="38">
        <f t="shared" si="107"/>
        <v>124.85</v>
      </c>
    </row>
    <row r="3458" ht="40.5" spans="1:8">
      <c r="A3458" s="36" t="s">
        <v>22379</v>
      </c>
      <c r="B3458" s="37" t="s">
        <v>22380</v>
      </c>
      <c r="C3458" s="36" t="s">
        <v>168</v>
      </c>
      <c r="D3458" s="36" t="s">
        <v>5308</v>
      </c>
      <c r="F3458" t="str">
        <f t="shared" si="106"/>
        <v>89700</v>
      </c>
      <c r="H3458" s="38">
        <f t="shared" si="107"/>
        <v>17.37</v>
      </c>
    </row>
    <row r="3459" ht="40.5" spans="1:8">
      <c r="A3459" s="36" t="s">
        <v>22381</v>
      </c>
      <c r="B3459" s="37" t="s">
        <v>22382</v>
      </c>
      <c r="C3459" s="36" t="s">
        <v>168</v>
      </c>
      <c r="D3459" s="36" t="s">
        <v>22383</v>
      </c>
      <c r="F3459" t="str">
        <f t="shared" si="106"/>
        <v>89701</v>
      </c>
      <c r="H3459" s="38">
        <f t="shared" si="107"/>
        <v>110.43</v>
      </c>
    </row>
    <row r="3460" ht="40.5" spans="1:8">
      <c r="A3460" s="36" t="s">
        <v>22384</v>
      </c>
      <c r="B3460" s="37" t="s">
        <v>22385</v>
      </c>
      <c r="C3460" s="36" t="s">
        <v>168</v>
      </c>
      <c r="D3460" s="36" t="s">
        <v>5308</v>
      </c>
      <c r="F3460" t="str">
        <f t="shared" si="106"/>
        <v>89702</v>
      </c>
      <c r="H3460" s="38">
        <f t="shared" si="107"/>
        <v>17.37</v>
      </c>
    </row>
    <row r="3461" ht="40.5" spans="1:8">
      <c r="A3461" s="36" t="s">
        <v>22386</v>
      </c>
      <c r="B3461" s="37" t="s">
        <v>22387</v>
      </c>
      <c r="C3461" s="36" t="s">
        <v>168</v>
      </c>
      <c r="D3461" s="36" t="s">
        <v>16485</v>
      </c>
      <c r="F3461" t="str">
        <f t="shared" ref="F3461:F3524" si="108">TRIM(A3461)</f>
        <v>89703</v>
      </c>
      <c r="H3461" s="38">
        <f t="shared" ref="H3461:H3524" si="109">ROUND(D3461*(1+$H$1),2)</f>
        <v>37.99</v>
      </c>
    </row>
    <row r="3462" ht="40.5" spans="1:8">
      <c r="A3462" s="36" t="s">
        <v>22388</v>
      </c>
      <c r="B3462" s="37" t="s">
        <v>22389</v>
      </c>
      <c r="C3462" s="36" t="s">
        <v>168</v>
      </c>
      <c r="D3462" s="36" t="s">
        <v>22390</v>
      </c>
      <c r="F3462" t="str">
        <f t="shared" si="108"/>
        <v>89704</v>
      </c>
      <c r="H3462" s="38">
        <f t="shared" si="109"/>
        <v>88.73</v>
      </c>
    </row>
    <row r="3463" ht="40.5" spans="1:8">
      <c r="A3463" s="36" t="s">
        <v>22391</v>
      </c>
      <c r="B3463" s="37" t="s">
        <v>22392</v>
      </c>
      <c r="C3463" s="36" t="s">
        <v>168</v>
      </c>
      <c r="D3463" s="36" t="s">
        <v>6320</v>
      </c>
      <c r="F3463" t="str">
        <f t="shared" si="108"/>
        <v>89705</v>
      </c>
      <c r="H3463" s="38">
        <f t="shared" si="109"/>
        <v>20.04</v>
      </c>
    </row>
    <row r="3464" ht="40.5" spans="1:8">
      <c r="A3464" s="36" t="s">
        <v>22393</v>
      </c>
      <c r="B3464" s="37" t="s">
        <v>22394</v>
      </c>
      <c r="C3464" s="36" t="s">
        <v>168</v>
      </c>
      <c r="D3464" s="36" t="s">
        <v>22098</v>
      </c>
      <c r="F3464" t="str">
        <f t="shared" si="108"/>
        <v>89706</v>
      </c>
      <c r="H3464" s="38">
        <f t="shared" si="109"/>
        <v>42.42</v>
      </c>
    </row>
    <row r="3465" ht="40.5" spans="1:8">
      <c r="A3465" s="36" t="s">
        <v>22395</v>
      </c>
      <c r="B3465" s="37" t="s">
        <v>22396</v>
      </c>
      <c r="C3465" s="36" t="s">
        <v>136</v>
      </c>
      <c r="D3465" s="36" t="s">
        <v>22397</v>
      </c>
      <c r="F3465" t="str">
        <f t="shared" si="108"/>
        <v>89718</v>
      </c>
      <c r="H3465" s="38">
        <f t="shared" si="109"/>
        <v>36.48</v>
      </c>
    </row>
    <row r="3466" ht="40.5" spans="1:8">
      <c r="A3466" s="36" t="s">
        <v>22398</v>
      </c>
      <c r="B3466" s="37" t="s">
        <v>22399</v>
      </c>
      <c r="C3466" s="36" t="s">
        <v>168</v>
      </c>
      <c r="D3466" s="36" t="s">
        <v>4387</v>
      </c>
      <c r="F3466" t="str">
        <f t="shared" si="108"/>
        <v>89719</v>
      </c>
      <c r="H3466" s="38">
        <f t="shared" si="109"/>
        <v>8.63</v>
      </c>
    </row>
    <row r="3467" ht="40.5" spans="1:8">
      <c r="A3467" s="36" t="s">
        <v>22400</v>
      </c>
      <c r="B3467" s="37" t="s">
        <v>22401</v>
      </c>
      <c r="C3467" s="36" t="s">
        <v>168</v>
      </c>
      <c r="D3467" s="36" t="s">
        <v>7075</v>
      </c>
      <c r="F3467" t="str">
        <f t="shared" si="108"/>
        <v>89720</v>
      </c>
      <c r="H3467" s="38">
        <f t="shared" si="109"/>
        <v>10.13</v>
      </c>
    </row>
    <row r="3468" ht="40.5" spans="1:8">
      <c r="A3468" s="36" t="s">
        <v>22402</v>
      </c>
      <c r="B3468" s="37" t="s">
        <v>22403</v>
      </c>
      <c r="C3468" s="36" t="s">
        <v>168</v>
      </c>
      <c r="D3468" s="36" t="s">
        <v>22404</v>
      </c>
      <c r="F3468" t="str">
        <f t="shared" si="108"/>
        <v>89721</v>
      </c>
      <c r="H3468" s="38">
        <f t="shared" si="109"/>
        <v>10.64</v>
      </c>
    </row>
    <row r="3469" ht="40.5" spans="1:8">
      <c r="A3469" s="36" t="s">
        <v>22405</v>
      </c>
      <c r="B3469" s="37" t="s">
        <v>22406</v>
      </c>
      <c r="C3469" s="36" t="s">
        <v>168</v>
      </c>
      <c r="D3469" s="36" t="s">
        <v>6414</v>
      </c>
      <c r="F3469" t="str">
        <f t="shared" si="108"/>
        <v>89723</v>
      </c>
      <c r="H3469" s="38">
        <f t="shared" si="109"/>
        <v>13.96</v>
      </c>
    </row>
    <row r="3470" ht="54" spans="1:8">
      <c r="A3470" s="36" t="s">
        <v>22407</v>
      </c>
      <c r="B3470" s="37" t="s">
        <v>22408</v>
      </c>
      <c r="C3470" s="36" t="s">
        <v>168</v>
      </c>
      <c r="D3470" s="36" t="s">
        <v>11354</v>
      </c>
      <c r="F3470" t="str">
        <f t="shared" si="108"/>
        <v>89724</v>
      </c>
      <c r="H3470" s="38">
        <f t="shared" si="109"/>
        <v>7.07</v>
      </c>
    </row>
    <row r="3471" ht="40.5" spans="1:8">
      <c r="A3471" s="36" t="s">
        <v>22409</v>
      </c>
      <c r="B3471" s="37" t="s">
        <v>22410</v>
      </c>
      <c r="C3471" s="36" t="s">
        <v>168</v>
      </c>
      <c r="D3471" s="36" t="s">
        <v>4650</v>
      </c>
      <c r="F3471" t="str">
        <f t="shared" si="108"/>
        <v>89725</v>
      </c>
      <c r="H3471" s="38">
        <f t="shared" si="109"/>
        <v>13.61</v>
      </c>
    </row>
    <row r="3472" ht="54" spans="1:8">
      <c r="A3472" s="36" t="s">
        <v>22411</v>
      </c>
      <c r="B3472" s="37" t="s">
        <v>22412</v>
      </c>
      <c r="C3472" s="36" t="s">
        <v>168</v>
      </c>
      <c r="D3472" s="36" t="s">
        <v>19023</v>
      </c>
      <c r="F3472" t="str">
        <f t="shared" si="108"/>
        <v>89726</v>
      </c>
      <c r="H3472" s="38">
        <f t="shared" si="109"/>
        <v>8.03</v>
      </c>
    </row>
    <row r="3473" ht="40.5" spans="1:8">
      <c r="A3473" s="36" t="s">
        <v>22413</v>
      </c>
      <c r="B3473" s="37" t="s">
        <v>22414</v>
      </c>
      <c r="C3473" s="36" t="s">
        <v>168</v>
      </c>
      <c r="D3473" s="36" t="s">
        <v>22415</v>
      </c>
      <c r="F3473" t="str">
        <f t="shared" si="108"/>
        <v>89727</v>
      </c>
      <c r="H3473" s="38">
        <f t="shared" si="109"/>
        <v>15.23</v>
      </c>
    </row>
    <row r="3474" ht="54" spans="1:8">
      <c r="A3474" s="36" t="s">
        <v>22416</v>
      </c>
      <c r="B3474" s="37" t="s">
        <v>22417</v>
      </c>
      <c r="C3474" s="36" t="s">
        <v>168</v>
      </c>
      <c r="D3474" s="36" t="s">
        <v>22418</v>
      </c>
      <c r="F3474" t="str">
        <f t="shared" si="108"/>
        <v>89728</v>
      </c>
      <c r="H3474" s="38">
        <f t="shared" si="109"/>
        <v>9.46</v>
      </c>
    </row>
    <row r="3475" ht="40.5" spans="1:8">
      <c r="A3475" s="36" t="s">
        <v>22419</v>
      </c>
      <c r="B3475" s="37" t="s">
        <v>22420</v>
      </c>
      <c r="C3475" s="36" t="s">
        <v>168</v>
      </c>
      <c r="D3475" s="36" t="s">
        <v>22421</v>
      </c>
      <c r="F3475" t="str">
        <f t="shared" si="108"/>
        <v>89729</v>
      </c>
      <c r="H3475" s="38">
        <f t="shared" si="109"/>
        <v>21.09</v>
      </c>
    </row>
    <row r="3476" ht="54" spans="1:8">
      <c r="A3476" s="36" t="s">
        <v>22422</v>
      </c>
      <c r="B3476" s="37" t="s">
        <v>22423</v>
      </c>
      <c r="C3476" s="36" t="s">
        <v>168</v>
      </c>
      <c r="D3476" s="36" t="s">
        <v>20002</v>
      </c>
      <c r="F3476" t="str">
        <f t="shared" si="108"/>
        <v>89730</v>
      </c>
      <c r="H3476" s="38">
        <f t="shared" si="109"/>
        <v>9.59</v>
      </c>
    </row>
    <row r="3477" ht="54" spans="1:8">
      <c r="A3477" s="36" t="s">
        <v>22424</v>
      </c>
      <c r="B3477" s="37" t="s">
        <v>22425</v>
      </c>
      <c r="C3477" s="36" t="s">
        <v>168</v>
      </c>
      <c r="D3477" s="36" t="s">
        <v>8858</v>
      </c>
      <c r="F3477" t="str">
        <f t="shared" si="108"/>
        <v>89731</v>
      </c>
      <c r="H3477" s="38">
        <f t="shared" si="109"/>
        <v>9.55</v>
      </c>
    </row>
    <row r="3478" ht="54" spans="1:8">
      <c r="A3478" s="36" t="s">
        <v>22426</v>
      </c>
      <c r="B3478" s="37" t="s">
        <v>22427</v>
      </c>
      <c r="C3478" s="36" t="s">
        <v>168</v>
      </c>
      <c r="D3478" s="36" t="s">
        <v>7804</v>
      </c>
      <c r="F3478" t="str">
        <f t="shared" si="108"/>
        <v>89732</v>
      </c>
      <c r="H3478" s="38">
        <f t="shared" si="109"/>
        <v>10.25</v>
      </c>
    </row>
    <row r="3479" ht="54" spans="1:8">
      <c r="A3479" s="36" t="s">
        <v>22428</v>
      </c>
      <c r="B3479" s="37" t="s">
        <v>22429</v>
      </c>
      <c r="C3479" s="36" t="s">
        <v>168</v>
      </c>
      <c r="D3479" s="36" t="s">
        <v>12755</v>
      </c>
      <c r="F3479" t="str">
        <f t="shared" si="108"/>
        <v>89733</v>
      </c>
      <c r="H3479" s="38">
        <f t="shared" si="109"/>
        <v>16.09</v>
      </c>
    </row>
    <row r="3480" ht="40.5" spans="1:8">
      <c r="A3480" s="36" t="s">
        <v>22430</v>
      </c>
      <c r="B3480" s="37" t="s">
        <v>22431</v>
      </c>
      <c r="C3480" s="36" t="s">
        <v>168</v>
      </c>
      <c r="D3480" s="36" t="s">
        <v>22421</v>
      </c>
      <c r="F3480" t="str">
        <f t="shared" si="108"/>
        <v>89734</v>
      </c>
      <c r="H3480" s="38">
        <f t="shared" si="109"/>
        <v>21.09</v>
      </c>
    </row>
    <row r="3481" ht="54" spans="1:8">
      <c r="A3481" s="36" t="s">
        <v>22432</v>
      </c>
      <c r="B3481" s="37" t="s">
        <v>22433</v>
      </c>
      <c r="C3481" s="36" t="s">
        <v>168</v>
      </c>
      <c r="D3481" s="36" t="s">
        <v>22434</v>
      </c>
      <c r="F3481" t="str">
        <f t="shared" si="108"/>
        <v>89735</v>
      </c>
      <c r="H3481" s="38">
        <f t="shared" si="109"/>
        <v>15.97</v>
      </c>
    </row>
    <row r="3482" ht="40.5" spans="1:8">
      <c r="A3482" s="36" t="s">
        <v>22435</v>
      </c>
      <c r="B3482" s="37" t="s">
        <v>22436</v>
      </c>
      <c r="C3482" s="36" t="s">
        <v>168</v>
      </c>
      <c r="D3482" s="36" t="s">
        <v>9298</v>
      </c>
      <c r="F3482" t="str">
        <f t="shared" si="108"/>
        <v>89736</v>
      </c>
      <c r="H3482" s="38">
        <f t="shared" si="109"/>
        <v>5.79</v>
      </c>
    </row>
    <row r="3483" ht="54" spans="1:8">
      <c r="A3483" s="36" t="s">
        <v>22437</v>
      </c>
      <c r="B3483" s="37" t="s">
        <v>22438</v>
      </c>
      <c r="C3483" s="36" t="s">
        <v>168</v>
      </c>
      <c r="D3483" s="36" t="s">
        <v>11951</v>
      </c>
      <c r="F3483" t="str">
        <f t="shared" si="108"/>
        <v>89737</v>
      </c>
      <c r="H3483" s="38">
        <f t="shared" si="109"/>
        <v>16.41</v>
      </c>
    </row>
    <row r="3484" ht="40.5" spans="1:8">
      <c r="A3484" s="36" t="s">
        <v>22439</v>
      </c>
      <c r="B3484" s="37" t="s">
        <v>22440</v>
      </c>
      <c r="C3484" s="36" t="s">
        <v>168</v>
      </c>
      <c r="D3484" s="36" t="s">
        <v>6753</v>
      </c>
      <c r="F3484" t="str">
        <f t="shared" si="108"/>
        <v>89738</v>
      </c>
      <c r="H3484" s="38">
        <f t="shared" si="109"/>
        <v>11.1</v>
      </c>
    </row>
    <row r="3485" ht="54" spans="1:8">
      <c r="A3485" s="36" t="s">
        <v>22441</v>
      </c>
      <c r="B3485" s="37" t="s">
        <v>22442</v>
      </c>
      <c r="C3485" s="36" t="s">
        <v>168</v>
      </c>
      <c r="D3485" s="36" t="s">
        <v>11961</v>
      </c>
      <c r="F3485" t="str">
        <f t="shared" si="108"/>
        <v>89739</v>
      </c>
      <c r="H3485" s="38">
        <f t="shared" si="109"/>
        <v>17.42</v>
      </c>
    </row>
    <row r="3486" ht="40.5" spans="1:8">
      <c r="A3486" s="36" t="s">
        <v>22443</v>
      </c>
      <c r="B3486" s="37" t="s">
        <v>22444</v>
      </c>
      <c r="C3486" s="36" t="s">
        <v>168</v>
      </c>
      <c r="D3486" s="36" t="s">
        <v>22445</v>
      </c>
      <c r="F3486" t="str">
        <f t="shared" si="108"/>
        <v>89740</v>
      </c>
      <c r="H3486" s="38">
        <f t="shared" si="109"/>
        <v>5.34</v>
      </c>
    </row>
    <row r="3487" ht="40.5" spans="1:8">
      <c r="A3487" s="36" t="s">
        <v>22446</v>
      </c>
      <c r="B3487" s="37" t="s">
        <v>22447</v>
      </c>
      <c r="C3487" s="36" t="s">
        <v>168</v>
      </c>
      <c r="D3487" s="36" t="s">
        <v>22448</v>
      </c>
      <c r="F3487" t="str">
        <f t="shared" si="108"/>
        <v>89741</v>
      </c>
      <c r="H3487" s="38">
        <f t="shared" si="109"/>
        <v>15.12</v>
      </c>
    </row>
    <row r="3488" ht="54" spans="1:8">
      <c r="A3488" s="36" t="s">
        <v>22449</v>
      </c>
      <c r="B3488" s="37" t="s">
        <v>22450</v>
      </c>
      <c r="C3488" s="36" t="s">
        <v>168</v>
      </c>
      <c r="D3488" s="36" t="s">
        <v>12437</v>
      </c>
      <c r="F3488" t="str">
        <f t="shared" si="108"/>
        <v>89742</v>
      </c>
      <c r="H3488" s="38">
        <f t="shared" si="109"/>
        <v>28.38</v>
      </c>
    </row>
    <row r="3489" ht="54" spans="1:8">
      <c r="A3489" s="36" t="s">
        <v>22451</v>
      </c>
      <c r="B3489" s="37" t="s">
        <v>22452</v>
      </c>
      <c r="C3489" s="36" t="s">
        <v>168</v>
      </c>
      <c r="D3489" s="36" t="s">
        <v>22453</v>
      </c>
      <c r="F3489" t="str">
        <f t="shared" si="108"/>
        <v>89743</v>
      </c>
      <c r="H3489" s="38">
        <f t="shared" si="109"/>
        <v>37.74</v>
      </c>
    </row>
    <row r="3490" ht="54" spans="1:8">
      <c r="A3490" s="36" t="s">
        <v>22454</v>
      </c>
      <c r="B3490" s="37" t="s">
        <v>22455</v>
      </c>
      <c r="C3490" s="36" t="s">
        <v>168</v>
      </c>
      <c r="D3490" s="36" t="s">
        <v>22456</v>
      </c>
      <c r="F3490" t="str">
        <f t="shared" si="108"/>
        <v>89744</v>
      </c>
      <c r="H3490" s="38">
        <f t="shared" si="109"/>
        <v>21.61</v>
      </c>
    </row>
    <row r="3491" ht="40.5" spans="1:8">
      <c r="A3491" s="36" t="s">
        <v>22457</v>
      </c>
      <c r="B3491" s="37" t="s">
        <v>22458</v>
      </c>
      <c r="C3491" s="36" t="s">
        <v>168</v>
      </c>
      <c r="D3491" s="36" t="s">
        <v>15429</v>
      </c>
      <c r="F3491" t="str">
        <f t="shared" si="108"/>
        <v>89745</v>
      </c>
      <c r="H3491" s="38">
        <f t="shared" si="109"/>
        <v>23.74</v>
      </c>
    </row>
    <row r="3492" ht="54" spans="1:8">
      <c r="A3492" s="36" t="s">
        <v>22459</v>
      </c>
      <c r="B3492" s="37" t="s">
        <v>22460</v>
      </c>
      <c r="C3492" s="36" t="s">
        <v>168</v>
      </c>
      <c r="D3492" s="36" t="s">
        <v>22461</v>
      </c>
      <c r="F3492" t="str">
        <f t="shared" si="108"/>
        <v>89746</v>
      </c>
      <c r="H3492" s="38">
        <f t="shared" si="109"/>
        <v>21.69</v>
      </c>
    </row>
    <row r="3493" ht="40.5" spans="1:8">
      <c r="A3493" s="36" t="s">
        <v>22462</v>
      </c>
      <c r="B3493" s="37" t="s">
        <v>22463</v>
      </c>
      <c r="C3493" s="36" t="s">
        <v>168</v>
      </c>
      <c r="D3493" s="36" t="s">
        <v>22464</v>
      </c>
      <c r="F3493" t="str">
        <f t="shared" si="108"/>
        <v>89747</v>
      </c>
      <c r="H3493" s="38">
        <f t="shared" si="109"/>
        <v>9.3</v>
      </c>
    </row>
    <row r="3494" ht="54" spans="1:8">
      <c r="A3494" s="36" t="s">
        <v>22465</v>
      </c>
      <c r="B3494" s="37" t="s">
        <v>22466</v>
      </c>
      <c r="C3494" s="36" t="s">
        <v>168</v>
      </c>
      <c r="D3494" s="36" t="s">
        <v>4483</v>
      </c>
      <c r="F3494" t="str">
        <f t="shared" si="108"/>
        <v>89748</v>
      </c>
      <c r="H3494" s="38">
        <f t="shared" si="109"/>
        <v>32.83</v>
      </c>
    </row>
    <row r="3495" ht="40.5" spans="1:8">
      <c r="A3495" s="36" t="s">
        <v>22467</v>
      </c>
      <c r="B3495" s="37" t="s">
        <v>22468</v>
      </c>
      <c r="C3495" s="36" t="s">
        <v>168</v>
      </c>
      <c r="D3495" s="36" t="s">
        <v>6753</v>
      </c>
      <c r="F3495" t="str">
        <f t="shared" si="108"/>
        <v>89749</v>
      </c>
      <c r="H3495" s="38">
        <f t="shared" si="109"/>
        <v>11.1</v>
      </c>
    </row>
    <row r="3496" ht="54" spans="1:8">
      <c r="A3496" s="36" t="s">
        <v>22469</v>
      </c>
      <c r="B3496" s="37" t="s">
        <v>22470</v>
      </c>
      <c r="C3496" s="36" t="s">
        <v>168</v>
      </c>
      <c r="D3496" s="36" t="s">
        <v>22471</v>
      </c>
      <c r="F3496" t="str">
        <f t="shared" si="108"/>
        <v>89750</v>
      </c>
      <c r="H3496" s="38">
        <f t="shared" si="109"/>
        <v>57.38</v>
      </c>
    </row>
    <row r="3497" ht="40.5" spans="1:8">
      <c r="A3497" s="36" t="s">
        <v>22472</v>
      </c>
      <c r="B3497" s="37" t="s">
        <v>22473</v>
      </c>
      <c r="C3497" s="36" t="s">
        <v>168</v>
      </c>
      <c r="D3497" s="36" t="s">
        <v>7059</v>
      </c>
      <c r="F3497" t="str">
        <f t="shared" si="108"/>
        <v>89751</v>
      </c>
      <c r="H3497" s="38">
        <f t="shared" si="109"/>
        <v>4.54</v>
      </c>
    </row>
    <row r="3498" ht="54" spans="1:8">
      <c r="A3498" s="36" t="s">
        <v>22474</v>
      </c>
      <c r="B3498" s="37" t="s">
        <v>22475</v>
      </c>
      <c r="C3498" s="36" t="s">
        <v>168</v>
      </c>
      <c r="D3498" s="36" t="s">
        <v>5510</v>
      </c>
      <c r="F3498" t="str">
        <f t="shared" si="108"/>
        <v>89752</v>
      </c>
      <c r="H3498" s="38">
        <f t="shared" si="109"/>
        <v>5.62</v>
      </c>
    </row>
    <row r="3499" ht="54" spans="1:8">
      <c r="A3499" s="36" t="s">
        <v>22476</v>
      </c>
      <c r="B3499" s="37" t="s">
        <v>22477</v>
      </c>
      <c r="C3499" s="36" t="s">
        <v>168</v>
      </c>
      <c r="D3499" s="36" t="s">
        <v>19103</v>
      </c>
      <c r="F3499" t="str">
        <f t="shared" si="108"/>
        <v>89753</v>
      </c>
      <c r="H3499" s="38">
        <f t="shared" si="109"/>
        <v>8.17</v>
      </c>
    </row>
    <row r="3500" ht="54" spans="1:8">
      <c r="A3500" s="36" t="s">
        <v>22478</v>
      </c>
      <c r="B3500" s="37" t="s">
        <v>22479</v>
      </c>
      <c r="C3500" s="36" t="s">
        <v>168</v>
      </c>
      <c r="D3500" s="36" t="s">
        <v>22480</v>
      </c>
      <c r="F3500" t="str">
        <f t="shared" si="108"/>
        <v>89754</v>
      </c>
      <c r="H3500" s="38">
        <f t="shared" si="109"/>
        <v>14.55</v>
      </c>
    </row>
    <row r="3501" ht="40.5" spans="1:8">
      <c r="A3501" s="36" t="s">
        <v>22481</v>
      </c>
      <c r="B3501" s="37" t="s">
        <v>22482</v>
      </c>
      <c r="C3501" s="36" t="s">
        <v>168</v>
      </c>
      <c r="D3501" s="36" t="s">
        <v>5641</v>
      </c>
      <c r="F3501" t="str">
        <f t="shared" si="108"/>
        <v>89755</v>
      </c>
      <c r="H3501" s="38">
        <f t="shared" si="109"/>
        <v>8.87</v>
      </c>
    </row>
    <row r="3502" ht="40.5" spans="1:8">
      <c r="A3502" s="36" t="s">
        <v>22483</v>
      </c>
      <c r="B3502" s="37" t="s">
        <v>22484</v>
      </c>
      <c r="C3502" s="36" t="s">
        <v>168</v>
      </c>
      <c r="D3502" s="36" t="s">
        <v>9180</v>
      </c>
      <c r="F3502" t="str">
        <f t="shared" si="108"/>
        <v>89756</v>
      </c>
      <c r="H3502" s="38">
        <f t="shared" si="109"/>
        <v>14.93</v>
      </c>
    </row>
    <row r="3503" ht="40.5" spans="1:8">
      <c r="A3503" s="36" t="s">
        <v>22485</v>
      </c>
      <c r="B3503" s="37" t="s">
        <v>22486</v>
      </c>
      <c r="C3503" s="36" t="s">
        <v>168</v>
      </c>
      <c r="D3503" s="36" t="s">
        <v>7634</v>
      </c>
      <c r="F3503" t="str">
        <f t="shared" si="108"/>
        <v>89757</v>
      </c>
      <c r="H3503" s="38">
        <f t="shared" si="109"/>
        <v>22.65</v>
      </c>
    </row>
    <row r="3504" ht="40.5" spans="1:8">
      <c r="A3504" s="36" t="s">
        <v>22487</v>
      </c>
      <c r="B3504" s="37" t="s">
        <v>22488</v>
      </c>
      <c r="C3504" s="36" t="s">
        <v>168</v>
      </c>
      <c r="D3504" s="36" t="s">
        <v>17510</v>
      </c>
      <c r="F3504" t="str">
        <f t="shared" si="108"/>
        <v>89758</v>
      </c>
      <c r="H3504" s="38">
        <f t="shared" si="109"/>
        <v>35.26</v>
      </c>
    </row>
    <row r="3505" ht="40.5" spans="1:8">
      <c r="A3505" s="36" t="s">
        <v>22489</v>
      </c>
      <c r="B3505" s="37" t="s">
        <v>22490</v>
      </c>
      <c r="C3505" s="36" t="s">
        <v>168</v>
      </c>
      <c r="D3505" s="36" t="s">
        <v>5634</v>
      </c>
      <c r="F3505" t="str">
        <f t="shared" si="108"/>
        <v>89759</v>
      </c>
      <c r="H3505" s="38">
        <f t="shared" si="109"/>
        <v>6.17</v>
      </c>
    </row>
    <row r="3506" ht="40.5" spans="1:8">
      <c r="A3506" s="36" t="s">
        <v>22491</v>
      </c>
      <c r="B3506" s="37" t="s">
        <v>22492</v>
      </c>
      <c r="C3506" s="36" t="s">
        <v>168</v>
      </c>
      <c r="D3506" s="36" t="s">
        <v>22493</v>
      </c>
      <c r="F3506" t="str">
        <f t="shared" si="108"/>
        <v>89760</v>
      </c>
      <c r="H3506" s="38">
        <f t="shared" si="109"/>
        <v>14.36</v>
      </c>
    </row>
    <row r="3507" ht="40.5" spans="1:8">
      <c r="A3507" s="36" t="s">
        <v>22494</v>
      </c>
      <c r="B3507" s="37" t="s">
        <v>22495</v>
      </c>
      <c r="C3507" s="36" t="s">
        <v>168</v>
      </c>
      <c r="D3507" s="36" t="s">
        <v>17526</v>
      </c>
      <c r="F3507" t="str">
        <f t="shared" si="108"/>
        <v>89761</v>
      </c>
      <c r="H3507" s="38">
        <f t="shared" si="109"/>
        <v>23.42</v>
      </c>
    </row>
    <row r="3508" ht="40.5" spans="1:8">
      <c r="A3508" s="36" t="s">
        <v>22496</v>
      </c>
      <c r="B3508" s="37" t="s">
        <v>22497</v>
      </c>
      <c r="C3508" s="36" t="s">
        <v>168</v>
      </c>
      <c r="D3508" s="36" t="s">
        <v>22498</v>
      </c>
      <c r="F3508" t="str">
        <f t="shared" si="108"/>
        <v>89762</v>
      </c>
      <c r="H3508" s="38">
        <f t="shared" si="109"/>
        <v>33.14</v>
      </c>
    </row>
    <row r="3509" ht="40.5" spans="1:8">
      <c r="A3509" s="36" t="s">
        <v>22499</v>
      </c>
      <c r="B3509" s="37" t="s">
        <v>22500</v>
      </c>
      <c r="C3509" s="36" t="s">
        <v>168</v>
      </c>
      <c r="D3509" s="36" t="s">
        <v>22501</v>
      </c>
      <c r="F3509" t="str">
        <f t="shared" si="108"/>
        <v>89763</v>
      </c>
      <c r="H3509" s="38">
        <f t="shared" si="109"/>
        <v>129.25</v>
      </c>
    </row>
    <row r="3510" ht="40.5" spans="1:8">
      <c r="A3510" s="36" t="s">
        <v>22502</v>
      </c>
      <c r="B3510" s="37" t="s">
        <v>22503</v>
      </c>
      <c r="C3510" s="36" t="s">
        <v>168</v>
      </c>
      <c r="D3510" s="36" t="s">
        <v>22504</v>
      </c>
      <c r="F3510" t="str">
        <f t="shared" si="108"/>
        <v>89764</v>
      </c>
      <c r="H3510" s="38">
        <f t="shared" si="109"/>
        <v>25.37</v>
      </c>
    </row>
    <row r="3511" ht="40.5" spans="1:8">
      <c r="A3511" s="36" t="s">
        <v>22505</v>
      </c>
      <c r="B3511" s="37" t="s">
        <v>22506</v>
      </c>
      <c r="C3511" s="36" t="s">
        <v>168</v>
      </c>
      <c r="D3511" s="36" t="s">
        <v>22507</v>
      </c>
      <c r="F3511" t="str">
        <f t="shared" si="108"/>
        <v>89765</v>
      </c>
      <c r="H3511" s="38">
        <f t="shared" si="109"/>
        <v>11.12</v>
      </c>
    </row>
    <row r="3512" ht="40.5" spans="1:8">
      <c r="A3512" s="36" t="s">
        <v>22508</v>
      </c>
      <c r="B3512" s="37" t="s">
        <v>22509</v>
      </c>
      <c r="C3512" s="36" t="s">
        <v>168</v>
      </c>
      <c r="D3512" s="36" t="s">
        <v>7265</v>
      </c>
      <c r="F3512" t="str">
        <f t="shared" si="108"/>
        <v>89766</v>
      </c>
      <c r="H3512" s="38">
        <f t="shared" si="109"/>
        <v>16.19</v>
      </c>
    </row>
    <row r="3513" ht="40.5" spans="1:8">
      <c r="A3513" s="36" t="s">
        <v>22510</v>
      </c>
      <c r="B3513" s="37" t="s">
        <v>22511</v>
      </c>
      <c r="C3513" s="36" t="s">
        <v>168</v>
      </c>
      <c r="D3513" s="36" t="s">
        <v>7265</v>
      </c>
      <c r="F3513" t="str">
        <f t="shared" si="108"/>
        <v>89767</v>
      </c>
      <c r="H3513" s="38">
        <f t="shared" si="109"/>
        <v>16.19</v>
      </c>
    </row>
    <row r="3514" ht="40.5" spans="1:8">
      <c r="A3514" s="36" t="s">
        <v>22512</v>
      </c>
      <c r="B3514" s="37" t="s">
        <v>22513</v>
      </c>
      <c r="C3514" s="36" t="s">
        <v>168</v>
      </c>
      <c r="D3514" s="36" t="s">
        <v>11951</v>
      </c>
      <c r="F3514" t="str">
        <f t="shared" si="108"/>
        <v>89768</v>
      </c>
      <c r="H3514" s="38">
        <f t="shared" si="109"/>
        <v>16.41</v>
      </c>
    </row>
    <row r="3515" ht="40.5" spans="1:8">
      <c r="A3515" s="36" t="s">
        <v>22514</v>
      </c>
      <c r="B3515" s="37" t="s">
        <v>22515</v>
      </c>
      <c r="C3515" s="36" t="s">
        <v>168</v>
      </c>
      <c r="D3515" s="36" t="s">
        <v>7041</v>
      </c>
      <c r="F3515" t="str">
        <f t="shared" si="108"/>
        <v>89769</v>
      </c>
      <c r="H3515" s="38">
        <f t="shared" si="109"/>
        <v>38.15</v>
      </c>
    </row>
    <row r="3516" ht="27" spans="1:8">
      <c r="A3516" s="36" t="s">
        <v>22516</v>
      </c>
      <c r="B3516" s="37" t="s">
        <v>22517</v>
      </c>
      <c r="C3516" s="36" t="s">
        <v>136</v>
      </c>
      <c r="D3516" s="36" t="s">
        <v>21399</v>
      </c>
      <c r="F3516" t="str">
        <f t="shared" si="108"/>
        <v>89772</v>
      </c>
      <c r="H3516" s="38">
        <f t="shared" si="109"/>
        <v>65.01</v>
      </c>
    </row>
    <row r="3517" ht="54" spans="1:8">
      <c r="A3517" s="36" t="s">
        <v>22518</v>
      </c>
      <c r="B3517" s="37" t="s">
        <v>22519</v>
      </c>
      <c r="C3517" s="36" t="s">
        <v>168</v>
      </c>
      <c r="D3517" s="36" t="s">
        <v>22520</v>
      </c>
      <c r="F3517" t="str">
        <f t="shared" si="108"/>
        <v>89774</v>
      </c>
      <c r="H3517" s="38">
        <f t="shared" si="109"/>
        <v>13.6</v>
      </c>
    </row>
    <row r="3518" ht="54" spans="1:8">
      <c r="A3518" s="36" t="s">
        <v>22521</v>
      </c>
      <c r="B3518" s="37" t="s">
        <v>22522</v>
      </c>
      <c r="C3518" s="36" t="s">
        <v>168</v>
      </c>
      <c r="D3518" s="36" t="s">
        <v>5528</v>
      </c>
      <c r="F3518" t="str">
        <f t="shared" si="108"/>
        <v>89776</v>
      </c>
      <c r="H3518" s="38">
        <f t="shared" si="109"/>
        <v>18.09</v>
      </c>
    </row>
    <row r="3519" ht="40.5" spans="1:8">
      <c r="A3519" s="36" t="s">
        <v>22523</v>
      </c>
      <c r="B3519" s="37" t="s">
        <v>22524</v>
      </c>
      <c r="C3519" s="36" t="s">
        <v>168</v>
      </c>
      <c r="D3519" s="36" t="s">
        <v>6316</v>
      </c>
      <c r="F3519" t="str">
        <f t="shared" si="108"/>
        <v>89777</v>
      </c>
      <c r="H3519" s="38">
        <f t="shared" si="109"/>
        <v>19.62</v>
      </c>
    </row>
    <row r="3520" ht="54" spans="1:8">
      <c r="A3520" s="36" t="s">
        <v>22525</v>
      </c>
      <c r="B3520" s="37" t="s">
        <v>22526</v>
      </c>
      <c r="C3520" s="36" t="s">
        <v>168</v>
      </c>
      <c r="D3520" s="36" t="s">
        <v>8921</v>
      </c>
      <c r="F3520" t="str">
        <f t="shared" si="108"/>
        <v>89778</v>
      </c>
      <c r="H3520" s="38">
        <f t="shared" si="109"/>
        <v>17.04</v>
      </c>
    </row>
    <row r="3521" ht="54" spans="1:8">
      <c r="A3521" s="36" t="s">
        <v>22527</v>
      </c>
      <c r="B3521" s="37" t="s">
        <v>22528</v>
      </c>
      <c r="C3521" s="36" t="s">
        <v>168</v>
      </c>
      <c r="D3521" s="36" t="s">
        <v>22529</v>
      </c>
      <c r="F3521" t="str">
        <f t="shared" si="108"/>
        <v>89779</v>
      </c>
      <c r="H3521" s="38">
        <f t="shared" si="109"/>
        <v>26.01</v>
      </c>
    </row>
    <row r="3522" ht="40.5" spans="1:8">
      <c r="A3522" s="36" t="s">
        <v>22530</v>
      </c>
      <c r="B3522" s="37" t="s">
        <v>22531</v>
      </c>
      <c r="C3522" s="36" t="s">
        <v>168</v>
      </c>
      <c r="D3522" s="36" t="s">
        <v>6316</v>
      </c>
      <c r="F3522" t="str">
        <f t="shared" si="108"/>
        <v>89780</v>
      </c>
      <c r="H3522" s="38">
        <f t="shared" si="109"/>
        <v>19.62</v>
      </c>
    </row>
    <row r="3523" ht="40.5" spans="1:8">
      <c r="A3523" s="36" t="s">
        <v>22532</v>
      </c>
      <c r="B3523" s="37" t="s">
        <v>22533</v>
      </c>
      <c r="C3523" s="36" t="s">
        <v>168</v>
      </c>
      <c r="D3523" s="36" t="s">
        <v>22534</v>
      </c>
      <c r="F3523" t="str">
        <f t="shared" si="108"/>
        <v>89781</v>
      </c>
      <c r="H3523" s="38">
        <f t="shared" si="109"/>
        <v>29.16</v>
      </c>
    </row>
    <row r="3524" ht="54" spans="1:8">
      <c r="A3524" s="36" t="s">
        <v>22535</v>
      </c>
      <c r="B3524" s="37" t="s">
        <v>22536</v>
      </c>
      <c r="C3524" s="36" t="s">
        <v>168</v>
      </c>
      <c r="D3524" s="36" t="s">
        <v>11051</v>
      </c>
      <c r="F3524" t="str">
        <f t="shared" si="108"/>
        <v>89782</v>
      </c>
      <c r="H3524" s="38">
        <f t="shared" si="109"/>
        <v>10.26</v>
      </c>
    </row>
    <row r="3525" ht="54" spans="1:8">
      <c r="A3525" s="36" t="s">
        <v>22537</v>
      </c>
      <c r="B3525" s="37" t="s">
        <v>22538</v>
      </c>
      <c r="C3525" s="36" t="s">
        <v>168</v>
      </c>
      <c r="D3525" s="36" t="s">
        <v>11386</v>
      </c>
      <c r="F3525" t="str">
        <f t="shared" ref="F3525:F3588" si="110">TRIM(A3525)</f>
        <v>89783</v>
      </c>
      <c r="H3525" s="38">
        <f t="shared" ref="H3525:H3588" si="111">ROUND(D3525*(1+$H$1),2)</f>
        <v>10.74</v>
      </c>
    </row>
    <row r="3526" ht="54" spans="1:8">
      <c r="A3526" s="36" t="s">
        <v>22539</v>
      </c>
      <c r="B3526" s="37" t="s">
        <v>22540</v>
      </c>
      <c r="C3526" s="36" t="s">
        <v>168</v>
      </c>
      <c r="D3526" s="36" t="s">
        <v>22541</v>
      </c>
      <c r="F3526" t="str">
        <f t="shared" si="110"/>
        <v>89784</v>
      </c>
      <c r="H3526" s="38">
        <f t="shared" si="111"/>
        <v>17.27</v>
      </c>
    </row>
    <row r="3527" ht="54" spans="1:8">
      <c r="A3527" s="36" t="s">
        <v>22542</v>
      </c>
      <c r="B3527" s="37" t="s">
        <v>22543</v>
      </c>
      <c r="C3527" s="36" t="s">
        <v>168</v>
      </c>
      <c r="D3527" s="36" t="s">
        <v>22544</v>
      </c>
      <c r="F3527" t="str">
        <f t="shared" si="110"/>
        <v>89785</v>
      </c>
      <c r="H3527" s="38">
        <f t="shared" si="111"/>
        <v>18.35</v>
      </c>
    </row>
    <row r="3528" ht="54" spans="1:8">
      <c r="A3528" s="36" t="s">
        <v>22545</v>
      </c>
      <c r="B3528" s="37" t="s">
        <v>22546</v>
      </c>
      <c r="C3528" s="36" t="s">
        <v>168</v>
      </c>
      <c r="D3528" s="36" t="s">
        <v>11462</v>
      </c>
      <c r="F3528" t="str">
        <f t="shared" si="110"/>
        <v>89786</v>
      </c>
      <c r="H3528" s="38">
        <f t="shared" si="111"/>
        <v>28.52</v>
      </c>
    </row>
    <row r="3529" ht="40.5" spans="1:8">
      <c r="A3529" s="36" t="s">
        <v>22547</v>
      </c>
      <c r="B3529" s="37" t="s">
        <v>22548</v>
      </c>
      <c r="C3529" s="36" t="s">
        <v>168</v>
      </c>
      <c r="D3529" s="36" t="s">
        <v>22534</v>
      </c>
      <c r="F3529" t="str">
        <f t="shared" si="110"/>
        <v>89787</v>
      </c>
      <c r="H3529" s="38">
        <f t="shared" si="111"/>
        <v>29.16</v>
      </c>
    </row>
    <row r="3530" ht="40.5" spans="1:8">
      <c r="A3530" s="36" t="s">
        <v>22549</v>
      </c>
      <c r="B3530" s="37" t="s">
        <v>22550</v>
      </c>
      <c r="C3530" s="36" t="s">
        <v>168</v>
      </c>
      <c r="D3530" s="36" t="s">
        <v>22551</v>
      </c>
      <c r="F3530" t="str">
        <f t="shared" si="110"/>
        <v>89788</v>
      </c>
      <c r="H3530" s="38">
        <f t="shared" si="111"/>
        <v>56.83</v>
      </c>
    </row>
    <row r="3531" ht="40.5" spans="1:8">
      <c r="A3531" s="36" t="s">
        <v>22552</v>
      </c>
      <c r="B3531" s="37" t="s">
        <v>22553</v>
      </c>
      <c r="C3531" s="36" t="s">
        <v>168</v>
      </c>
      <c r="D3531" s="36" t="s">
        <v>22114</v>
      </c>
      <c r="F3531" t="str">
        <f t="shared" si="110"/>
        <v>89789</v>
      </c>
      <c r="H3531" s="38">
        <f t="shared" si="111"/>
        <v>57.72</v>
      </c>
    </row>
    <row r="3532" ht="40.5" spans="1:8">
      <c r="A3532" s="36" t="s">
        <v>22554</v>
      </c>
      <c r="B3532" s="37" t="s">
        <v>22555</v>
      </c>
      <c r="C3532" s="36" t="s">
        <v>168</v>
      </c>
      <c r="D3532" s="36" t="s">
        <v>22556</v>
      </c>
      <c r="F3532" t="str">
        <f t="shared" si="110"/>
        <v>89790</v>
      </c>
      <c r="H3532" s="38">
        <f t="shared" si="111"/>
        <v>140.29</v>
      </c>
    </row>
    <row r="3533" ht="40.5" spans="1:8">
      <c r="A3533" s="36" t="s">
        <v>22557</v>
      </c>
      <c r="B3533" s="37" t="s">
        <v>22558</v>
      </c>
      <c r="C3533" s="36" t="s">
        <v>168</v>
      </c>
      <c r="D3533" s="36" t="s">
        <v>22559</v>
      </c>
      <c r="F3533" t="str">
        <f t="shared" si="110"/>
        <v>89791</v>
      </c>
      <c r="H3533" s="38">
        <f t="shared" si="111"/>
        <v>143.56</v>
      </c>
    </row>
    <row r="3534" ht="40.5" spans="1:8">
      <c r="A3534" s="36" t="s">
        <v>22560</v>
      </c>
      <c r="B3534" s="37" t="s">
        <v>22561</v>
      </c>
      <c r="C3534" s="36" t="s">
        <v>168</v>
      </c>
      <c r="D3534" s="36" t="s">
        <v>22562</v>
      </c>
      <c r="F3534" t="str">
        <f t="shared" si="110"/>
        <v>89792</v>
      </c>
      <c r="H3534" s="38">
        <f t="shared" si="111"/>
        <v>164.77</v>
      </c>
    </row>
    <row r="3535" ht="40.5" spans="1:8">
      <c r="A3535" s="36" t="s">
        <v>22563</v>
      </c>
      <c r="B3535" s="37" t="s">
        <v>22564</v>
      </c>
      <c r="C3535" s="36" t="s">
        <v>168</v>
      </c>
      <c r="D3535" s="36" t="s">
        <v>22565</v>
      </c>
      <c r="F3535" t="str">
        <f t="shared" si="110"/>
        <v>89793</v>
      </c>
      <c r="H3535" s="38">
        <f t="shared" si="111"/>
        <v>169.18</v>
      </c>
    </row>
    <row r="3536" ht="27" spans="1:8">
      <c r="A3536" s="36" t="s">
        <v>22566</v>
      </c>
      <c r="B3536" s="37" t="s">
        <v>22567</v>
      </c>
      <c r="C3536" s="36" t="s">
        <v>168</v>
      </c>
      <c r="D3536" s="36" t="s">
        <v>22568</v>
      </c>
      <c r="F3536" t="str">
        <f t="shared" si="110"/>
        <v>89794</v>
      </c>
      <c r="H3536" s="38">
        <f t="shared" si="111"/>
        <v>13.4</v>
      </c>
    </row>
    <row r="3537" ht="54" spans="1:8">
      <c r="A3537" s="36" t="s">
        <v>22569</v>
      </c>
      <c r="B3537" s="37" t="s">
        <v>22570</v>
      </c>
      <c r="C3537" s="36" t="s">
        <v>168</v>
      </c>
      <c r="D3537" s="36" t="s">
        <v>20967</v>
      </c>
      <c r="F3537" t="str">
        <f t="shared" si="110"/>
        <v>89795</v>
      </c>
      <c r="H3537" s="38">
        <f t="shared" si="111"/>
        <v>30.01</v>
      </c>
    </row>
    <row r="3538" ht="54" spans="1:8">
      <c r="A3538" s="36" t="s">
        <v>22571</v>
      </c>
      <c r="B3538" s="37" t="s">
        <v>22572</v>
      </c>
      <c r="C3538" s="36" t="s">
        <v>168</v>
      </c>
      <c r="D3538" s="36" t="s">
        <v>8928</v>
      </c>
      <c r="F3538" t="str">
        <f t="shared" si="110"/>
        <v>89796</v>
      </c>
      <c r="H3538" s="38">
        <f t="shared" si="111"/>
        <v>35.39</v>
      </c>
    </row>
    <row r="3539" ht="54" spans="1:8">
      <c r="A3539" s="36" t="s">
        <v>22573</v>
      </c>
      <c r="B3539" s="37" t="s">
        <v>22574</v>
      </c>
      <c r="C3539" s="36" t="s">
        <v>168</v>
      </c>
      <c r="D3539" s="36" t="s">
        <v>19630</v>
      </c>
      <c r="F3539" t="str">
        <f t="shared" si="110"/>
        <v>89797</v>
      </c>
      <c r="H3539" s="38">
        <f t="shared" si="111"/>
        <v>41.02</v>
      </c>
    </row>
    <row r="3540" ht="54" spans="1:8">
      <c r="A3540" s="36" t="s">
        <v>22575</v>
      </c>
      <c r="B3540" s="37" t="s">
        <v>22576</v>
      </c>
      <c r="C3540" s="36" t="s">
        <v>168</v>
      </c>
      <c r="D3540" s="36" t="s">
        <v>6217</v>
      </c>
      <c r="F3540" t="str">
        <f t="shared" si="110"/>
        <v>89801</v>
      </c>
      <c r="H3540" s="38">
        <f t="shared" si="111"/>
        <v>5.81</v>
      </c>
    </row>
    <row r="3541" ht="54" spans="1:8">
      <c r="A3541" s="36" t="s">
        <v>22577</v>
      </c>
      <c r="B3541" s="37" t="s">
        <v>22578</v>
      </c>
      <c r="C3541" s="36" t="s">
        <v>168</v>
      </c>
      <c r="D3541" s="36" t="s">
        <v>19701</v>
      </c>
      <c r="F3541" t="str">
        <f t="shared" si="110"/>
        <v>89802</v>
      </c>
      <c r="H3541" s="38">
        <f t="shared" si="111"/>
        <v>6.5</v>
      </c>
    </row>
    <row r="3542" ht="54" spans="1:8">
      <c r="A3542" s="36" t="s">
        <v>22579</v>
      </c>
      <c r="B3542" s="37" t="s">
        <v>22580</v>
      </c>
      <c r="C3542" s="36" t="s">
        <v>168</v>
      </c>
      <c r="D3542" s="36" t="s">
        <v>13397</v>
      </c>
      <c r="F3542" t="str">
        <f t="shared" si="110"/>
        <v>89803</v>
      </c>
      <c r="H3542" s="38">
        <f t="shared" si="111"/>
        <v>12.35</v>
      </c>
    </row>
    <row r="3543" ht="54" spans="1:8">
      <c r="A3543" s="36" t="s">
        <v>22581</v>
      </c>
      <c r="B3543" s="37" t="s">
        <v>22582</v>
      </c>
      <c r="C3543" s="36" t="s">
        <v>168</v>
      </c>
      <c r="D3543" s="36" t="s">
        <v>4790</v>
      </c>
      <c r="F3543" t="str">
        <f t="shared" si="110"/>
        <v>89804</v>
      </c>
      <c r="H3543" s="38">
        <f t="shared" si="111"/>
        <v>12.22</v>
      </c>
    </row>
    <row r="3544" ht="54" spans="1:8">
      <c r="A3544" s="36" t="s">
        <v>22583</v>
      </c>
      <c r="B3544" s="37" t="s">
        <v>22584</v>
      </c>
      <c r="C3544" s="36" t="s">
        <v>168</v>
      </c>
      <c r="D3544" s="36" t="s">
        <v>12813</v>
      </c>
      <c r="F3544" t="str">
        <f t="shared" si="110"/>
        <v>89805</v>
      </c>
      <c r="H3544" s="38">
        <f t="shared" si="111"/>
        <v>11.84</v>
      </c>
    </row>
    <row r="3545" ht="54" spans="1:8">
      <c r="A3545" s="36" t="s">
        <v>22585</v>
      </c>
      <c r="B3545" s="37" t="s">
        <v>22586</v>
      </c>
      <c r="C3545" s="36" t="s">
        <v>168</v>
      </c>
      <c r="D3545" s="36" t="s">
        <v>19175</v>
      </c>
      <c r="F3545" t="str">
        <f t="shared" si="110"/>
        <v>89806</v>
      </c>
      <c r="H3545" s="38">
        <f t="shared" si="111"/>
        <v>12.85</v>
      </c>
    </row>
    <row r="3546" ht="54" spans="1:8">
      <c r="A3546" s="36" t="s">
        <v>22587</v>
      </c>
      <c r="B3546" s="37" t="s">
        <v>22588</v>
      </c>
      <c r="C3546" s="36" t="s">
        <v>168</v>
      </c>
      <c r="D3546" s="36" t="s">
        <v>14918</v>
      </c>
      <c r="F3546" t="str">
        <f t="shared" si="110"/>
        <v>89807</v>
      </c>
      <c r="H3546" s="38">
        <f t="shared" si="111"/>
        <v>23.81</v>
      </c>
    </row>
    <row r="3547" ht="54" spans="1:8">
      <c r="A3547" s="36" t="s">
        <v>22589</v>
      </c>
      <c r="B3547" s="37" t="s">
        <v>22590</v>
      </c>
      <c r="C3547" s="36" t="s">
        <v>168</v>
      </c>
      <c r="D3547" s="36" t="s">
        <v>21316</v>
      </c>
      <c r="F3547" t="str">
        <f t="shared" si="110"/>
        <v>89808</v>
      </c>
      <c r="H3547" s="38">
        <f t="shared" si="111"/>
        <v>33.17</v>
      </c>
    </row>
    <row r="3548" ht="54" spans="1:8">
      <c r="A3548" s="36" t="s">
        <v>22591</v>
      </c>
      <c r="B3548" s="37" t="s">
        <v>22592</v>
      </c>
      <c r="C3548" s="36" t="s">
        <v>168</v>
      </c>
      <c r="D3548" s="36" t="s">
        <v>6997</v>
      </c>
      <c r="F3548" t="str">
        <f t="shared" si="110"/>
        <v>89809</v>
      </c>
      <c r="H3548" s="38">
        <f t="shared" si="111"/>
        <v>16.21</v>
      </c>
    </row>
    <row r="3549" ht="54" spans="1:8">
      <c r="A3549" s="36" t="s">
        <v>22593</v>
      </c>
      <c r="B3549" s="37" t="s">
        <v>22594</v>
      </c>
      <c r="C3549" s="36" t="s">
        <v>168</v>
      </c>
      <c r="D3549" s="36" t="s">
        <v>22595</v>
      </c>
      <c r="F3549" t="str">
        <f t="shared" si="110"/>
        <v>89810</v>
      </c>
      <c r="H3549" s="38">
        <f t="shared" si="111"/>
        <v>16.28</v>
      </c>
    </row>
    <row r="3550" ht="54" spans="1:8">
      <c r="A3550" s="36" t="s">
        <v>22596</v>
      </c>
      <c r="B3550" s="37" t="s">
        <v>22597</v>
      </c>
      <c r="C3550" s="36" t="s">
        <v>168</v>
      </c>
      <c r="D3550" s="36" t="s">
        <v>5657</v>
      </c>
      <c r="F3550" t="str">
        <f t="shared" si="110"/>
        <v>89811</v>
      </c>
      <c r="H3550" s="38">
        <f t="shared" si="111"/>
        <v>27.43</v>
      </c>
    </row>
    <row r="3551" ht="54" spans="1:8">
      <c r="A3551" s="36" t="s">
        <v>22598</v>
      </c>
      <c r="B3551" s="37" t="s">
        <v>22599</v>
      </c>
      <c r="C3551" s="36" t="s">
        <v>168</v>
      </c>
      <c r="D3551" s="36" t="s">
        <v>22600</v>
      </c>
      <c r="F3551" t="str">
        <f t="shared" si="110"/>
        <v>89812</v>
      </c>
      <c r="H3551" s="38">
        <f t="shared" si="111"/>
        <v>51.97</v>
      </c>
    </row>
    <row r="3552" ht="54" spans="1:8">
      <c r="A3552" s="36" t="s">
        <v>22601</v>
      </c>
      <c r="B3552" s="37" t="s">
        <v>22602</v>
      </c>
      <c r="C3552" s="36" t="s">
        <v>168</v>
      </c>
      <c r="D3552" s="36" t="s">
        <v>11828</v>
      </c>
      <c r="F3552" t="str">
        <f t="shared" si="110"/>
        <v>89813</v>
      </c>
      <c r="H3552" s="38">
        <f t="shared" si="111"/>
        <v>6.1</v>
      </c>
    </row>
    <row r="3553" ht="54" spans="1:8">
      <c r="A3553" s="36" t="s">
        <v>22603</v>
      </c>
      <c r="B3553" s="37" t="s">
        <v>22604</v>
      </c>
      <c r="C3553" s="36" t="s">
        <v>168</v>
      </c>
      <c r="D3553" s="36" t="s">
        <v>22605</v>
      </c>
      <c r="F3553" t="str">
        <f t="shared" si="110"/>
        <v>89814</v>
      </c>
      <c r="H3553" s="38">
        <f t="shared" si="111"/>
        <v>12.47</v>
      </c>
    </row>
    <row r="3554" ht="40.5" spans="1:8">
      <c r="A3554" s="36" t="s">
        <v>22606</v>
      </c>
      <c r="B3554" s="37" t="s">
        <v>22607</v>
      </c>
      <c r="C3554" s="36" t="s">
        <v>168</v>
      </c>
      <c r="D3554" s="36" t="s">
        <v>15158</v>
      </c>
      <c r="F3554" t="str">
        <f t="shared" si="110"/>
        <v>89815</v>
      </c>
      <c r="H3554" s="38">
        <f t="shared" si="111"/>
        <v>22.46</v>
      </c>
    </row>
    <row r="3555" ht="27" spans="1:8">
      <c r="A3555" s="36" t="s">
        <v>22608</v>
      </c>
      <c r="B3555" s="37" t="s">
        <v>22609</v>
      </c>
      <c r="C3555" s="36" t="s">
        <v>168</v>
      </c>
      <c r="D3555" s="36" t="s">
        <v>5870</v>
      </c>
      <c r="F3555" t="str">
        <f t="shared" si="110"/>
        <v>89816</v>
      </c>
      <c r="H3555" s="38">
        <f t="shared" si="111"/>
        <v>32.17</v>
      </c>
    </row>
    <row r="3556" ht="54" spans="1:8">
      <c r="A3556" s="36" t="s">
        <v>22610</v>
      </c>
      <c r="B3556" s="37" t="s">
        <v>22611</v>
      </c>
      <c r="C3556" s="36" t="s">
        <v>168</v>
      </c>
      <c r="D3556" s="36" t="s">
        <v>16271</v>
      </c>
      <c r="F3556" t="str">
        <f t="shared" si="110"/>
        <v>89817</v>
      </c>
      <c r="H3556" s="38">
        <f t="shared" si="111"/>
        <v>10.69</v>
      </c>
    </row>
    <row r="3557" ht="40.5" spans="1:8">
      <c r="A3557" s="36" t="s">
        <v>22612</v>
      </c>
      <c r="B3557" s="37" t="s">
        <v>22613</v>
      </c>
      <c r="C3557" s="36" t="s">
        <v>168</v>
      </c>
      <c r="D3557" s="36" t="s">
        <v>22614</v>
      </c>
      <c r="F3557" t="str">
        <f t="shared" si="110"/>
        <v>89818</v>
      </c>
      <c r="H3557" s="38">
        <f t="shared" si="111"/>
        <v>128.29</v>
      </c>
    </row>
    <row r="3558" ht="54" spans="1:8">
      <c r="A3558" s="36" t="s">
        <v>22615</v>
      </c>
      <c r="B3558" s="37" t="s">
        <v>22616</v>
      </c>
      <c r="C3558" s="36" t="s">
        <v>168</v>
      </c>
      <c r="D3558" s="36" t="s">
        <v>11420</v>
      </c>
      <c r="F3558" t="str">
        <f t="shared" si="110"/>
        <v>89819</v>
      </c>
      <c r="H3558" s="38">
        <f t="shared" si="111"/>
        <v>15.18</v>
      </c>
    </row>
    <row r="3559" ht="40.5" spans="1:8">
      <c r="A3559" s="36" t="s">
        <v>22617</v>
      </c>
      <c r="B3559" s="37" t="s">
        <v>22618</v>
      </c>
      <c r="C3559" s="36" t="s">
        <v>168</v>
      </c>
      <c r="D3559" s="36" t="s">
        <v>22619</v>
      </c>
      <c r="F3559" t="str">
        <f t="shared" si="110"/>
        <v>89820</v>
      </c>
      <c r="H3559" s="38">
        <f t="shared" si="111"/>
        <v>24.41</v>
      </c>
    </row>
    <row r="3560" ht="54" spans="1:8">
      <c r="A3560" s="36" t="s">
        <v>22620</v>
      </c>
      <c r="B3560" s="37" t="s">
        <v>22621</v>
      </c>
      <c r="C3560" s="36" t="s">
        <v>168</v>
      </c>
      <c r="D3560" s="36" t="s">
        <v>6785</v>
      </c>
      <c r="F3560" t="str">
        <f t="shared" si="110"/>
        <v>89821</v>
      </c>
      <c r="H3560" s="38">
        <f t="shared" si="111"/>
        <v>13.31</v>
      </c>
    </row>
    <row r="3561" ht="27" spans="1:8">
      <c r="A3561" s="36" t="s">
        <v>22622</v>
      </c>
      <c r="B3561" s="37" t="s">
        <v>22623</v>
      </c>
      <c r="C3561" s="36" t="s">
        <v>168</v>
      </c>
      <c r="D3561" s="36" t="s">
        <v>10048</v>
      </c>
      <c r="F3561" t="str">
        <f t="shared" si="110"/>
        <v>89822</v>
      </c>
      <c r="H3561" s="38">
        <f t="shared" si="111"/>
        <v>17.6</v>
      </c>
    </row>
    <row r="3562" ht="54" spans="1:8">
      <c r="A3562" s="36" t="s">
        <v>22624</v>
      </c>
      <c r="B3562" s="37" t="s">
        <v>22625</v>
      </c>
      <c r="C3562" s="36" t="s">
        <v>168</v>
      </c>
      <c r="D3562" s="36" t="s">
        <v>18849</v>
      </c>
      <c r="F3562" t="str">
        <f t="shared" si="110"/>
        <v>89823</v>
      </c>
      <c r="H3562" s="38">
        <f t="shared" si="111"/>
        <v>22.28</v>
      </c>
    </row>
    <row r="3563" ht="40.5" spans="1:8">
      <c r="A3563" s="36" t="s">
        <v>22626</v>
      </c>
      <c r="B3563" s="37" t="s">
        <v>22627</v>
      </c>
      <c r="C3563" s="36" t="s">
        <v>168</v>
      </c>
      <c r="D3563" s="36" t="s">
        <v>21324</v>
      </c>
      <c r="F3563" t="str">
        <f t="shared" si="110"/>
        <v>89824</v>
      </c>
      <c r="H3563" s="38">
        <f t="shared" si="111"/>
        <v>30.5</v>
      </c>
    </row>
    <row r="3564" ht="54" spans="1:8">
      <c r="A3564" s="36" t="s">
        <v>22628</v>
      </c>
      <c r="B3564" s="37" t="s">
        <v>22629</v>
      </c>
      <c r="C3564" s="36" t="s">
        <v>168</v>
      </c>
      <c r="D3564" s="36" t="s">
        <v>5306</v>
      </c>
      <c r="F3564" t="str">
        <f t="shared" si="110"/>
        <v>89825</v>
      </c>
      <c r="H3564" s="38">
        <f t="shared" si="111"/>
        <v>12.7</v>
      </c>
    </row>
    <row r="3565" ht="40.5" spans="1:8">
      <c r="A3565" s="36" t="s">
        <v>22630</v>
      </c>
      <c r="B3565" s="37" t="s">
        <v>22631</v>
      </c>
      <c r="C3565" s="36" t="s">
        <v>168</v>
      </c>
      <c r="D3565" s="36" t="s">
        <v>22632</v>
      </c>
      <c r="F3565" t="str">
        <f t="shared" si="110"/>
        <v>89826</v>
      </c>
      <c r="H3565" s="38">
        <f t="shared" si="111"/>
        <v>131.02</v>
      </c>
    </row>
    <row r="3566" ht="54" spans="1:8">
      <c r="A3566" s="36" t="s">
        <v>22633</v>
      </c>
      <c r="B3566" s="37" t="s">
        <v>22634</v>
      </c>
      <c r="C3566" s="36" t="s">
        <v>168</v>
      </c>
      <c r="D3566" s="36" t="s">
        <v>19743</v>
      </c>
      <c r="F3566" t="str">
        <f t="shared" si="110"/>
        <v>89827</v>
      </c>
      <c r="H3566" s="38">
        <f t="shared" si="111"/>
        <v>13.78</v>
      </c>
    </row>
    <row r="3567" ht="27" spans="1:8">
      <c r="A3567" s="36" t="s">
        <v>22635</v>
      </c>
      <c r="B3567" s="37" t="s">
        <v>22636</v>
      </c>
      <c r="C3567" s="36" t="s">
        <v>168</v>
      </c>
      <c r="D3567" s="36" t="s">
        <v>14658</v>
      </c>
      <c r="F3567" t="str">
        <f t="shared" si="110"/>
        <v>89828</v>
      </c>
      <c r="H3567" s="38">
        <f t="shared" si="111"/>
        <v>46.45</v>
      </c>
    </row>
    <row r="3568" ht="54" spans="1:8">
      <c r="A3568" s="36" t="s">
        <v>22637</v>
      </c>
      <c r="B3568" s="37" t="s">
        <v>22638</v>
      </c>
      <c r="C3568" s="36" t="s">
        <v>168</v>
      </c>
      <c r="D3568" s="36" t="s">
        <v>13857</v>
      </c>
      <c r="F3568" t="str">
        <f t="shared" si="110"/>
        <v>89829</v>
      </c>
      <c r="H3568" s="38">
        <f t="shared" si="111"/>
        <v>22.7</v>
      </c>
    </row>
    <row r="3569" ht="54" spans="1:8">
      <c r="A3569" s="36" t="s">
        <v>22639</v>
      </c>
      <c r="B3569" s="37" t="s">
        <v>22640</v>
      </c>
      <c r="C3569" s="36" t="s">
        <v>168</v>
      </c>
      <c r="D3569" s="36" t="s">
        <v>22641</v>
      </c>
      <c r="F3569" t="str">
        <f t="shared" si="110"/>
        <v>89830</v>
      </c>
      <c r="H3569" s="38">
        <f t="shared" si="111"/>
        <v>24.19</v>
      </c>
    </row>
    <row r="3570" ht="40.5" spans="1:8">
      <c r="A3570" s="36" t="s">
        <v>22642</v>
      </c>
      <c r="B3570" s="37" t="s">
        <v>22643</v>
      </c>
      <c r="C3570" s="36" t="s">
        <v>168</v>
      </c>
      <c r="D3570" s="36" t="s">
        <v>22644</v>
      </c>
      <c r="F3570" t="str">
        <f t="shared" si="110"/>
        <v>89831</v>
      </c>
      <c r="H3570" s="38">
        <f t="shared" si="111"/>
        <v>156.66</v>
      </c>
    </row>
    <row r="3571" ht="40.5" spans="1:8">
      <c r="A3571" s="36" t="s">
        <v>22645</v>
      </c>
      <c r="B3571" s="37" t="s">
        <v>22646</v>
      </c>
      <c r="C3571" s="36" t="s">
        <v>168</v>
      </c>
      <c r="D3571" s="36" t="s">
        <v>6894</v>
      </c>
      <c r="F3571" t="str">
        <f t="shared" si="110"/>
        <v>89832</v>
      </c>
      <c r="H3571" s="38">
        <f t="shared" si="111"/>
        <v>31.97</v>
      </c>
    </row>
    <row r="3572" ht="54" spans="1:8">
      <c r="A3572" s="36" t="s">
        <v>22647</v>
      </c>
      <c r="B3572" s="37" t="s">
        <v>22648</v>
      </c>
      <c r="C3572" s="36" t="s">
        <v>168</v>
      </c>
      <c r="D3572" s="36" t="s">
        <v>22649</v>
      </c>
      <c r="F3572" t="str">
        <f t="shared" si="110"/>
        <v>89833</v>
      </c>
      <c r="H3572" s="38">
        <f t="shared" si="111"/>
        <v>28.32</v>
      </c>
    </row>
    <row r="3573" ht="54" spans="1:8">
      <c r="A3573" s="36" t="s">
        <v>22650</v>
      </c>
      <c r="B3573" s="37" t="s">
        <v>22651</v>
      </c>
      <c r="C3573" s="36" t="s">
        <v>168</v>
      </c>
      <c r="D3573" s="36" t="s">
        <v>22652</v>
      </c>
      <c r="F3573" t="str">
        <f t="shared" si="110"/>
        <v>89834</v>
      </c>
      <c r="H3573" s="38">
        <f t="shared" si="111"/>
        <v>33.95</v>
      </c>
    </row>
    <row r="3574" ht="27" spans="1:8">
      <c r="A3574" s="36" t="s">
        <v>22653</v>
      </c>
      <c r="B3574" s="37" t="s">
        <v>22654</v>
      </c>
      <c r="C3574" s="36" t="s">
        <v>168</v>
      </c>
      <c r="D3574" s="36" t="s">
        <v>10375</v>
      </c>
      <c r="F3574" t="str">
        <f t="shared" si="110"/>
        <v>89835</v>
      </c>
      <c r="H3574" s="38">
        <f t="shared" si="111"/>
        <v>31.49</v>
      </c>
    </row>
    <row r="3575" ht="40.5" spans="1:8">
      <c r="A3575" s="36" t="s">
        <v>22655</v>
      </c>
      <c r="B3575" s="37" t="s">
        <v>22656</v>
      </c>
      <c r="C3575" s="36" t="s">
        <v>168</v>
      </c>
      <c r="D3575" s="36" t="s">
        <v>22657</v>
      </c>
      <c r="F3575" t="str">
        <f t="shared" si="110"/>
        <v>89836</v>
      </c>
      <c r="H3575" s="38">
        <f t="shared" si="111"/>
        <v>211.64</v>
      </c>
    </row>
    <row r="3576" ht="40.5" spans="1:8">
      <c r="A3576" s="36" t="s">
        <v>22658</v>
      </c>
      <c r="B3576" s="37" t="s">
        <v>22659</v>
      </c>
      <c r="C3576" s="36" t="s">
        <v>168</v>
      </c>
      <c r="D3576" s="36" t="s">
        <v>22660</v>
      </c>
      <c r="F3576" t="str">
        <f t="shared" si="110"/>
        <v>89837</v>
      </c>
      <c r="H3576" s="38">
        <f t="shared" si="111"/>
        <v>105.42</v>
      </c>
    </row>
    <row r="3577" ht="27" spans="1:8">
      <c r="A3577" s="36" t="s">
        <v>22661</v>
      </c>
      <c r="B3577" s="37" t="s">
        <v>22662</v>
      </c>
      <c r="C3577" s="36" t="s">
        <v>168</v>
      </c>
      <c r="D3577" s="36" t="s">
        <v>22663</v>
      </c>
      <c r="F3577" t="str">
        <f t="shared" si="110"/>
        <v>89838</v>
      </c>
      <c r="H3577" s="38">
        <f t="shared" si="111"/>
        <v>115.23</v>
      </c>
    </row>
    <row r="3578" ht="40.5" spans="1:8">
      <c r="A3578" s="36" t="s">
        <v>22664</v>
      </c>
      <c r="B3578" s="37" t="s">
        <v>22665</v>
      </c>
      <c r="C3578" s="36" t="s">
        <v>168</v>
      </c>
      <c r="D3578" s="36" t="s">
        <v>22666</v>
      </c>
      <c r="F3578" t="str">
        <f t="shared" si="110"/>
        <v>89839</v>
      </c>
      <c r="H3578" s="38">
        <f t="shared" si="111"/>
        <v>152.66</v>
      </c>
    </row>
    <row r="3579" ht="27" spans="1:8">
      <c r="A3579" s="36" t="s">
        <v>22667</v>
      </c>
      <c r="B3579" s="37" t="s">
        <v>22668</v>
      </c>
      <c r="C3579" s="36" t="s">
        <v>168</v>
      </c>
      <c r="D3579" s="36" t="s">
        <v>22669</v>
      </c>
      <c r="F3579" t="str">
        <f t="shared" si="110"/>
        <v>89840</v>
      </c>
      <c r="H3579" s="38">
        <f t="shared" si="111"/>
        <v>132.58</v>
      </c>
    </row>
    <row r="3580" ht="40.5" spans="1:8">
      <c r="A3580" s="36" t="s">
        <v>22670</v>
      </c>
      <c r="B3580" s="37" t="s">
        <v>22671</v>
      </c>
      <c r="C3580" s="36" t="s">
        <v>168</v>
      </c>
      <c r="D3580" s="36" t="s">
        <v>22672</v>
      </c>
      <c r="F3580" t="str">
        <f t="shared" si="110"/>
        <v>89841</v>
      </c>
      <c r="H3580" s="38">
        <f t="shared" si="111"/>
        <v>223.9</v>
      </c>
    </row>
    <row r="3581" ht="27" spans="1:8">
      <c r="A3581" s="36" t="s">
        <v>22673</v>
      </c>
      <c r="B3581" s="37" t="s">
        <v>22674</v>
      </c>
      <c r="C3581" s="36" t="s">
        <v>168</v>
      </c>
      <c r="D3581" s="36" t="s">
        <v>11280</v>
      </c>
      <c r="F3581" t="str">
        <f t="shared" si="110"/>
        <v>89842</v>
      </c>
      <c r="H3581" s="38">
        <f t="shared" si="111"/>
        <v>36.24</v>
      </c>
    </row>
    <row r="3582" ht="27" spans="1:8">
      <c r="A3582" s="36" t="s">
        <v>22675</v>
      </c>
      <c r="B3582" s="37" t="s">
        <v>22676</v>
      </c>
      <c r="C3582" s="36" t="s">
        <v>168</v>
      </c>
      <c r="D3582" s="36" t="s">
        <v>22677</v>
      </c>
      <c r="F3582" t="str">
        <f t="shared" si="110"/>
        <v>89844</v>
      </c>
      <c r="H3582" s="38">
        <f t="shared" si="111"/>
        <v>46.14</v>
      </c>
    </row>
    <row r="3583" ht="27" spans="1:8">
      <c r="A3583" s="36" t="s">
        <v>22678</v>
      </c>
      <c r="B3583" s="37" t="s">
        <v>22679</v>
      </c>
      <c r="C3583" s="36" t="s">
        <v>168</v>
      </c>
      <c r="D3583" s="36" t="s">
        <v>22680</v>
      </c>
      <c r="F3583" t="str">
        <f t="shared" si="110"/>
        <v>89845</v>
      </c>
      <c r="H3583" s="38">
        <f t="shared" si="111"/>
        <v>71.59</v>
      </c>
    </row>
    <row r="3584" ht="27" spans="1:8">
      <c r="A3584" s="36" t="s">
        <v>22681</v>
      </c>
      <c r="B3584" s="37" t="s">
        <v>22682</v>
      </c>
      <c r="C3584" s="36" t="s">
        <v>168</v>
      </c>
      <c r="D3584" s="36" t="s">
        <v>22683</v>
      </c>
      <c r="F3584" t="str">
        <f t="shared" si="110"/>
        <v>89846</v>
      </c>
      <c r="H3584" s="38">
        <f t="shared" si="111"/>
        <v>160.92</v>
      </c>
    </row>
    <row r="3585" ht="27" spans="1:8">
      <c r="A3585" s="36" t="s">
        <v>22684</v>
      </c>
      <c r="B3585" s="37" t="s">
        <v>22685</v>
      </c>
      <c r="C3585" s="36" t="s">
        <v>168</v>
      </c>
      <c r="D3585" s="36" t="s">
        <v>22686</v>
      </c>
      <c r="F3585" t="str">
        <f t="shared" si="110"/>
        <v>89847</v>
      </c>
      <c r="H3585" s="38">
        <f t="shared" si="111"/>
        <v>197.49</v>
      </c>
    </row>
    <row r="3586" ht="40.5" spans="1:8">
      <c r="A3586" s="36" t="s">
        <v>22687</v>
      </c>
      <c r="B3586" s="37" t="s">
        <v>22688</v>
      </c>
      <c r="C3586" s="36" t="s">
        <v>168</v>
      </c>
      <c r="D3586" s="36" t="s">
        <v>9620</v>
      </c>
      <c r="F3586" t="str">
        <f t="shared" si="110"/>
        <v>89850</v>
      </c>
      <c r="H3586" s="38">
        <f t="shared" si="111"/>
        <v>21.19</v>
      </c>
    </row>
    <row r="3587" ht="40.5" spans="1:8">
      <c r="A3587" s="36" t="s">
        <v>22689</v>
      </c>
      <c r="B3587" s="37" t="s">
        <v>22690</v>
      </c>
      <c r="C3587" s="36" t="s">
        <v>168</v>
      </c>
      <c r="D3587" s="36" t="s">
        <v>22691</v>
      </c>
      <c r="F3587" t="str">
        <f t="shared" si="110"/>
        <v>89851</v>
      </c>
      <c r="H3587" s="38">
        <f t="shared" si="111"/>
        <v>21.27</v>
      </c>
    </row>
    <row r="3588" ht="54" spans="1:8">
      <c r="A3588" s="36" t="s">
        <v>22692</v>
      </c>
      <c r="B3588" s="37" t="s">
        <v>22693</v>
      </c>
      <c r="C3588" s="36" t="s">
        <v>168</v>
      </c>
      <c r="D3588" s="36" t="s">
        <v>20607</v>
      </c>
      <c r="F3588" t="str">
        <f t="shared" si="110"/>
        <v>89852</v>
      </c>
      <c r="H3588" s="38">
        <f t="shared" si="111"/>
        <v>32.41</v>
      </c>
    </row>
    <row r="3589" ht="54" spans="1:8">
      <c r="A3589" s="36" t="s">
        <v>22694</v>
      </c>
      <c r="B3589" s="37" t="s">
        <v>22695</v>
      </c>
      <c r="C3589" s="36" t="s">
        <v>168</v>
      </c>
      <c r="D3589" s="36" t="s">
        <v>12027</v>
      </c>
      <c r="F3589" t="str">
        <f t="shared" ref="F3589:F3652" si="112">TRIM(A3589)</f>
        <v>89853</v>
      </c>
      <c r="H3589" s="38">
        <f t="shared" ref="H3589:H3652" si="113">ROUND(D3589*(1+$H$1),2)</f>
        <v>56.96</v>
      </c>
    </row>
    <row r="3590" ht="40.5" spans="1:8">
      <c r="A3590" s="36" t="s">
        <v>22696</v>
      </c>
      <c r="B3590" s="37" t="s">
        <v>22697</v>
      </c>
      <c r="C3590" s="36" t="s">
        <v>168</v>
      </c>
      <c r="D3590" s="36" t="s">
        <v>22698</v>
      </c>
      <c r="F3590" t="str">
        <f t="shared" si="112"/>
        <v>89854</v>
      </c>
      <c r="H3590" s="38">
        <f t="shared" si="113"/>
        <v>62.75</v>
      </c>
    </row>
    <row r="3591" ht="40.5" spans="1:8">
      <c r="A3591" s="36" t="s">
        <v>22699</v>
      </c>
      <c r="B3591" s="37" t="s">
        <v>22700</v>
      </c>
      <c r="C3591" s="36" t="s">
        <v>168</v>
      </c>
      <c r="D3591" s="36" t="s">
        <v>22030</v>
      </c>
      <c r="F3591" t="str">
        <f t="shared" si="112"/>
        <v>89855</v>
      </c>
      <c r="H3591" s="38">
        <f t="shared" si="113"/>
        <v>66.99</v>
      </c>
    </row>
    <row r="3592" ht="40.5" spans="1:8">
      <c r="A3592" s="36" t="s">
        <v>22701</v>
      </c>
      <c r="B3592" s="37" t="s">
        <v>22702</v>
      </c>
      <c r="C3592" s="36" t="s">
        <v>168</v>
      </c>
      <c r="D3592" s="36" t="s">
        <v>22703</v>
      </c>
      <c r="F3592" t="str">
        <f t="shared" si="112"/>
        <v>89856</v>
      </c>
      <c r="H3592" s="38">
        <f t="shared" si="113"/>
        <v>16.62</v>
      </c>
    </row>
    <row r="3593" ht="40.5" spans="1:8">
      <c r="A3593" s="36" t="s">
        <v>22704</v>
      </c>
      <c r="B3593" s="37" t="s">
        <v>22705</v>
      </c>
      <c r="C3593" s="36" t="s">
        <v>168</v>
      </c>
      <c r="D3593" s="36" t="s">
        <v>20159</v>
      </c>
      <c r="F3593" t="str">
        <f t="shared" si="112"/>
        <v>89857</v>
      </c>
      <c r="H3593" s="38">
        <f t="shared" si="113"/>
        <v>25.59</v>
      </c>
    </row>
    <row r="3594" ht="40.5" spans="1:8">
      <c r="A3594" s="36" t="s">
        <v>22706</v>
      </c>
      <c r="B3594" s="37" t="s">
        <v>22707</v>
      </c>
      <c r="C3594" s="36" t="s">
        <v>168</v>
      </c>
      <c r="D3594" s="36" t="s">
        <v>13223</v>
      </c>
      <c r="F3594" t="str">
        <f t="shared" si="112"/>
        <v>89859</v>
      </c>
      <c r="H3594" s="38">
        <f t="shared" si="113"/>
        <v>45.52</v>
      </c>
    </row>
    <row r="3595" ht="40.5" spans="1:8">
      <c r="A3595" s="36" t="s">
        <v>22708</v>
      </c>
      <c r="B3595" s="37" t="s">
        <v>22709</v>
      </c>
      <c r="C3595" s="36" t="s">
        <v>168</v>
      </c>
      <c r="D3595" s="36" t="s">
        <v>7709</v>
      </c>
      <c r="F3595" t="str">
        <f t="shared" si="112"/>
        <v>89860</v>
      </c>
      <c r="H3595" s="38">
        <f t="shared" si="113"/>
        <v>34.96</v>
      </c>
    </row>
    <row r="3596" ht="54" spans="1:8">
      <c r="A3596" s="36" t="s">
        <v>22710</v>
      </c>
      <c r="B3596" s="37" t="s">
        <v>22711</v>
      </c>
      <c r="C3596" s="36" t="s">
        <v>168</v>
      </c>
      <c r="D3596" s="36" t="s">
        <v>22712</v>
      </c>
      <c r="F3596" t="str">
        <f t="shared" si="112"/>
        <v>89861</v>
      </c>
      <c r="H3596" s="38">
        <f t="shared" si="113"/>
        <v>40.59</v>
      </c>
    </row>
    <row r="3597" ht="40.5" spans="1:8">
      <c r="A3597" s="36" t="s">
        <v>22713</v>
      </c>
      <c r="B3597" s="37" t="s">
        <v>22714</v>
      </c>
      <c r="C3597" s="36" t="s">
        <v>168</v>
      </c>
      <c r="D3597" s="36" t="s">
        <v>22715</v>
      </c>
      <c r="F3597" t="str">
        <f t="shared" si="112"/>
        <v>89862</v>
      </c>
      <c r="H3597" s="38">
        <f t="shared" si="113"/>
        <v>102.19</v>
      </c>
    </row>
    <row r="3598" ht="54" spans="1:8">
      <c r="A3598" s="36" t="s">
        <v>22716</v>
      </c>
      <c r="B3598" s="37" t="s">
        <v>22717</v>
      </c>
      <c r="C3598" s="36" t="s">
        <v>168</v>
      </c>
      <c r="D3598" s="36" t="s">
        <v>22718</v>
      </c>
      <c r="F3598" t="str">
        <f t="shared" si="112"/>
        <v>89863</v>
      </c>
      <c r="H3598" s="38">
        <f t="shared" si="113"/>
        <v>167.08</v>
      </c>
    </row>
    <row r="3599" ht="40.5" spans="1:8">
      <c r="A3599" s="36" t="s">
        <v>22719</v>
      </c>
      <c r="B3599" s="37" t="s">
        <v>22720</v>
      </c>
      <c r="C3599" s="36" t="s">
        <v>168</v>
      </c>
      <c r="D3599" s="36" t="s">
        <v>15616</v>
      </c>
      <c r="F3599" t="str">
        <f t="shared" si="112"/>
        <v>89866</v>
      </c>
      <c r="H3599" s="38">
        <f t="shared" si="113"/>
        <v>4.52</v>
      </c>
    </row>
    <row r="3600" ht="40.5" spans="1:8">
      <c r="A3600" s="36" t="s">
        <v>22721</v>
      </c>
      <c r="B3600" s="37" t="s">
        <v>22722</v>
      </c>
      <c r="C3600" s="36" t="s">
        <v>168</v>
      </c>
      <c r="D3600" s="36" t="s">
        <v>4756</v>
      </c>
      <c r="F3600" t="str">
        <f t="shared" si="112"/>
        <v>89867</v>
      </c>
      <c r="H3600" s="38">
        <f t="shared" si="113"/>
        <v>5.1</v>
      </c>
    </row>
    <row r="3601" ht="40.5" spans="1:8">
      <c r="A3601" s="36" t="s">
        <v>22723</v>
      </c>
      <c r="B3601" s="37" t="s">
        <v>22724</v>
      </c>
      <c r="C3601" s="36" t="s">
        <v>168</v>
      </c>
      <c r="D3601" s="36" t="s">
        <v>14931</v>
      </c>
      <c r="F3601" t="str">
        <f t="shared" si="112"/>
        <v>89868</v>
      </c>
      <c r="H3601" s="38">
        <f t="shared" si="113"/>
        <v>3.33</v>
      </c>
    </row>
    <row r="3602" ht="40.5" spans="1:8">
      <c r="A3602" s="36" t="s">
        <v>22725</v>
      </c>
      <c r="B3602" s="37" t="s">
        <v>22726</v>
      </c>
      <c r="C3602" s="36" t="s">
        <v>168</v>
      </c>
      <c r="D3602" s="36" t="s">
        <v>11751</v>
      </c>
      <c r="F3602" t="str">
        <f t="shared" si="112"/>
        <v>89869</v>
      </c>
      <c r="H3602" s="38">
        <f t="shared" si="113"/>
        <v>7.1</v>
      </c>
    </row>
    <row r="3603" ht="40.5" spans="1:8">
      <c r="A3603" s="36" t="s">
        <v>22727</v>
      </c>
      <c r="B3603" s="37" t="s">
        <v>22728</v>
      </c>
      <c r="C3603" s="36" t="s">
        <v>168</v>
      </c>
      <c r="D3603" s="36" t="s">
        <v>22729</v>
      </c>
      <c r="F3603" t="str">
        <f t="shared" si="112"/>
        <v>89979</v>
      </c>
      <c r="H3603" s="38">
        <f t="shared" si="113"/>
        <v>22.27</v>
      </c>
    </row>
    <row r="3604" ht="40.5" spans="1:8">
      <c r="A3604" s="36" t="s">
        <v>22730</v>
      </c>
      <c r="B3604" s="37" t="s">
        <v>22731</v>
      </c>
      <c r="C3604" s="36" t="s">
        <v>168</v>
      </c>
      <c r="D3604" s="36" t="s">
        <v>10428</v>
      </c>
      <c r="F3604" t="str">
        <f t="shared" si="112"/>
        <v>89980</v>
      </c>
      <c r="H3604" s="38">
        <f t="shared" si="113"/>
        <v>9.49</v>
      </c>
    </row>
    <row r="3605" ht="40.5" spans="1:8">
      <c r="A3605" s="36" t="s">
        <v>22732</v>
      </c>
      <c r="B3605" s="37" t="s">
        <v>22733</v>
      </c>
      <c r="C3605" s="36" t="s">
        <v>168</v>
      </c>
      <c r="D3605" s="36" t="s">
        <v>22734</v>
      </c>
      <c r="F3605" t="str">
        <f t="shared" si="112"/>
        <v>89981</v>
      </c>
      <c r="H3605" s="38">
        <f t="shared" si="113"/>
        <v>19.28</v>
      </c>
    </row>
    <row r="3606" ht="40.5" spans="1:8">
      <c r="A3606" s="36" t="s">
        <v>22735</v>
      </c>
      <c r="B3606" s="37" t="s">
        <v>22736</v>
      </c>
      <c r="C3606" s="36" t="s">
        <v>168</v>
      </c>
      <c r="D3606" s="36" t="s">
        <v>19175</v>
      </c>
      <c r="F3606" t="str">
        <f t="shared" si="112"/>
        <v>90373</v>
      </c>
      <c r="H3606" s="38">
        <f t="shared" si="113"/>
        <v>12.85</v>
      </c>
    </row>
    <row r="3607" ht="54" spans="1:8">
      <c r="A3607" s="36" t="s">
        <v>22737</v>
      </c>
      <c r="B3607" s="37" t="s">
        <v>22738</v>
      </c>
      <c r="C3607" s="36" t="s">
        <v>168</v>
      </c>
      <c r="D3607" s="36" t="s">
        <v>22739</v>
      </c>
      <c r="F3607" t="str">
        <f t="shared" si="112"/>
        <v>90374</v>
      </c>
      <c r="H3607" s="38">
        <f t="shared" si="113"/>
        <v>19.41</v>
      </c>
    </row>
    <row r="3608" ht="40.5" spans="1:8">
      <c r="A3608" s="36" t="s">
        <v>22740</v>
      </c>
      <c r="B3608" s="37" t="s">
        <v>22741</v>
      </c>
      <c r="C3608" s="36" t="s">
        <v>168</v>
      </c>
      <c r="D3608" s="36" t="s">
        <v>5195</v>
      </c>
      <c r="F3608" t="str">
        <f t="shared" si="112"/>
        <v>90375</v>
      </c>
      <c r="H3608" s="38">
        <f t="shared" si="113"/>
        <v>7.87</v>
      </c>
    </row>
    <row r="3609" ht="40.5" spans="1:8">
      <c r="A3609" s="36" t="s">
        <v>22742</v>
      </c>
      <c r="B3609" s="37" t="s">
        <v>22743</v>
      </c>
      <c r="C3609" s="36" t="s">
        <v>168</v>
      </c>
      <c r="D3609" s="36" t="s">
        <v>7258</v>
      </c>
      <c r="F3609" t="str">
        <f t="shared" si="112"/>
        <v>92287</v>
      </c>
      <c r="H3609" s="38">
        <f t="shared" si="113"/>
        <v>11.26</v>
      </c>
    </row>
    <row r="3610" ht="40.5" spans="1:8">
      <c r="A3610" s="36" t="s">
        <v>22744</v>
      </c>
      <c r="B3610" s="37" t="s">
        <v>22745</v>
      </c>
      <c r="C3610" s="36" t="s">
        <v>168</v>
      </c>
      <c r="D3610" s="36" t="s">
        <v>8580</v>
      </c>
      <c r="F3610" t="str">
        <f t="shared" si="112"/>
        <v>92288</v>
      </c>
      <c r="H3610" s="38">
        <f t="shared" si="113"/>
        <v>16.57</v>
      </c>
    </row>
    <row r="3611" ht="40.5" spans="1:8">
      <c r="A3611" s="36" t="s">
        <v>22746</v>
      </c>
      <c r="B3611" s="37" t="s">
        <v>22747</v>
      </c>
      <c r="C3611" s="36" t="s">
        <v>168</v>
      </c>
      <c r="D3611" s="36" t="s">
        <v>22748</v>
      </c>
      <c r="F3611" t="str">
        <f t="shared" si="112"/>
        <v>92289</v>
      </c>
      <c r="H3611" s="38">
        <f t="shared" si="113"/>
        <v>27.49</v>
      </c>
    </row>
    <row r="3612" ht="40.5" spans="1:8">
      <c r="A3612" s="36" t="s">
        <v>22749</v>
      </c>
      <c r="B3612" s="37" t="s">
        <v>22750</v>
      </c>
      <c r="C3612" s="36" t="s">
        <v>168</v>
      </c>
      <c r="D3612" s="36" t="s">
        <v>22751</v>
      </c>
      <c r="F3612" t="str">
        <f t="shared" si="112"/>
        <v>92290</v>
      </c>
      <c r="H3612" s="38">
        <f t="shared" si="113"/>
        <v>40.56</v>
      </c>
    </row>
    <row r="3613" ht="40.5" spans="1:8">
      <c r="A3613" s="36" t="s">
        <v>22752</v>
      </c>
      <c r="B3613" s="37" t="s">
        <v>22753</v>
      </c>
      <c r="C3613" s="36" t="s">
        <v>168</v>
      </c>
      <c r="D3613" s="36" t="s">
        <v>22754</v>
      </c>
      <c r="F3613" t="str">
        <f t="shared" si="112"/>
        <v>92291</v>
      </c>
      <c r="H3613" s="38">
        <f t="shared" si="113"/>
        <v>60.98</v>
      </c>
    </row>
    <row r="3614" ht="40.5" spans="1:8">
      <c r="A3614" s="36" t="s">
        <v>22755</v>
      </c>
      <c r="B3614" s="37" t="s">
        <v>22756</v>
      </c>
      <c r="C3614" s="36" t="s">
        <v>168</v>
      </c>
      <c r="D3614" s="36" t="s">
        <v>22757</v>
      </c>
      <c r="F3614" t="str">
        <f t="shared" si="112"/>
        <v>92292</v>
      </c>
      <c r="H3614" s="38">
        <f t="shared" si="113"/>
        <v>181.76</v>
      </c>
    </row>
    <row r="3615" ht="40.5" spans="1:8">
      <c r="A3615" s="36" t="s">
        <v>22758</v>
      </c>
      <c r="B3615" s="37" t="s">
        <v>22759</v>
      </c>
      <c r="C3615" s="36" t="s">
        <v>168</v>
      </c>
      <c r="D3615" s="36" t="s">
        <v>11343</v>
      </c>
      <c r="F3615" t="str">
        <f t="shared" si="112"/>
        <v>92293</v>
      </c>
      <c r="H3615" s="38">
        <f t="shared" si="113"/>
        <v>6.67</v>
      </c>
    </row>
    <row r="3616" ht="40.5" spans="1:8">
      <c r="A3616" s="36" t="s">
        <v>22760</v>
      </c>
      <c r="B3616" s="37" t="s">
        <v>22761</v>
      </c>
      <c r="C3616" s="36" t="s">
        <v>168</v>
      </c>
      <c r="D3616" s="36" t="s">
        <v>16047</v>
      </c>
      <c r="F3616" t="str">
        <f t="shared" si="112"/>
        <v>92294</v>
      </c>
      <c r="H3616" s="38">
        <f t="shared" si="113"/>
        <v>10.29</v>
      </c>
    </row>
    <row r="3617" ht="40.5" spans="1:8">
      <c r="A3617" s="36" t="s">
        <v>22762</v>
      </c>
      <c r="B3617" s="37" t="s">
        <v>22763</v>
      </c>
      <c r="C3617" s="36" t="s">
        <v>168</v>
      </c>
      <c r="D3617" s="36" t="s">
        <v>22764</v>
      </c>
      <c r="F3617" t="str">
        <f t="shared" si="112"/>
        <v>92295</v>
      </c>
      <c r="H3617" s="38">
        <f t="shared" si="113"/>
        <v>17.95</v>
      </c>
    </row>
    <row r="3618" ht="40.5" spans="1:8">
      <c r="A3618" s="36" t="s">
        <v>22765</v>
      </c>
      <c r="B3618" s="37" t="s">
        <v>22766</v>
      </c>
      <c r="C3618" s="36" t="s">
        <v>168</v>
      </c>
      <c r="D3618" s="36" t="s">
        <v>22767</v>
      </c>
      <c r="F3618" t="str">
        <f t="shared" si="112"/>
        <v>92296</v>
      </c>
      <c r="H3618" s="38">
        <f t="shared" si="113"/>
        <v>23.47</v>
      </c>
    </row>
    <row r="3619" ht="40.5" spans="1:8">
      <c r="A3619" s="36" t="s">
        <v>22768</v>
      </c>
      <c r="B3619" s="37" t="s">
        <v>22769</v>
      </c>
      <c r="C3619" s="36" t="s">
        <v>168</v>
      </c>
      <c r="D3619" s="36" t="s">
        <v>22770</v>
      </c>
      <c r="F3619" t="str">
        <f t="shared" si="112"/>
        <v>92297</v>
      </c>
      <c r="H3619" s="38">
        <f t="shared" si="113"/>
        <v>35.5</v>
      </c>
    </row>
    <row r="3620" ht="40.5" spans="1:8">
      <c r="A3620" s="36" t="s">
        <v>22771</v>
      </c>
      <c r="B3620" s="37" t="s">
        <v>22772</v>
      </c>
      <c r="C3620" s="36" t="s">
        <v>168</v>
      </c>
      <c r="D3620" s="36" t="s">
        <v>22773</v>
      </c>
      <c r="F3620" t="str">
        <f t="shared" si="112"/>
        <v>92298</v>
      </c>
      <c r="H3620" s="38">
        <f t="shared" si="113"/>
        <v>94.84</v>
      </c>
    </row>
    <row r="3621" ht="40.5" spans="1:8">
      <c r="A3621" s="36" t="s">
        <v>22774</v>
      </c>
      <c r="B3621" s="37" t="s">
        <v>22775</v>
      </c>
      <c r="C3621" s="36" t="s">
        <v>168</v>
      </c>
      <c r="D3621" s="36" t="s">
        <v>22776</v>
      </c>
      <c r="F3621" t="str">
        <f t="shared" si="112"/>
        <v>92299</v>
      </c>
      <c r="H3621" s="38">
        <f t="shared" si="113"/>
        <v>14.92</v>
      </c>
    </row>
    <row r="3622" ht="40.5" spans="1:8">
      <c r="A3622" s="36" t="s">
        <v>22777</v>
      </c>
      <c r="B3622" s="37" t="s">
        <v>22778</v>
      </c>
      <c r="C3622" s="36" t="s">
        <v>168</v>
      </c>
      <c r="D3622" s="36" t="s">
        <v>16439</v>
      </c>
      <c r="F3622" t="str">
        <f t="shared" si="112"/>
        <v>92300</v>
      </c>
      <c r="H3622" s="38">
        <f t="shared" si="113"/>
        <v>21.31</v>
      </c>
    </row>
    <row r="3623" ht="40.5" spans="1:8">
      <c r="A3623" s="36" t="s">
        <v>22779</v>
      </c>
      <c r="B3623" s="37" t="s">
        <v>22780</v>
      </c>
      <c r="C3623" s="36" t="s">
        <v>168</v>
      </c>
      <c r="D3623" s="36" t="s">
        <v>22781</v>
      </c>
      <c r="F3623" t="str">
        <f t="shared" si="112"/>
        <v>92301</v>
      </c>
      <c r="H3623" s="38">
        <f t="shared" si="113"/>
        <v>38.83</v>
      </c>
    </row>
    <row r="3624" ht="40.5" spans="1:8">
      <c r="A3624" s="36" t="s">
        <v>22782</v>
      </c>
      <c r="B3624" s="37" t="s">
        <v>22783</v>
      </c>
      <c r="C3624" s="36" t="s">
        <v>168</v>
      </c>
      <c r="D3624" s="36" t="s">
        <v>22784</v>
      </c>
      <c r="F3624" t="str">
        <f t="shared" si="112"/>
        <v>92302</v>
      </c>
      <c r="H3624" s="38">
        <f t="shared" si="113"/>
        <v>50.63</v>
      </c>
    </row>
    <row r="3625" ht="40.5" spans="1:8">
      <c r="A3625" s="36" t="s">
        <v>22785</v>
      </c>
      <c r="B3625" s="37" t="s">
        <v>22786</v>
      </c>
      <c r="C3625" s="36" t="s">
        <v>168</v>
      </c>
      <c r="D3625" s="36" t="s">
        <v>21038</v>
      </c>
      <c r="F3625" t="str">
        <f t="shared" si="112"/>
        <v>92303</v>
      </c>
      <c r="H3625" s="38">
        <f t="shared" si="113"/>
        <v>89.74</v>
      </c>
    </row>
    <row r="3626" ht="40.5" spans="1:8">
      <c r="A3626" s="36" t="s">
        <v>22787</v>
      </c>
      <c r="B3626" s="37" t="s">
        <v>22788</v>
      </c>
      <c r="C3626" s="36" t="s">
        <v>168</v>
      </c>
      <c r="D3626" s="36" t="s">
        <v>22789</v>
      </c>
      <c r="F3626" t="str">
        <f t="shared" si="112"/>
        <v>92304</v>
      </c>
      <c r="H3626" s="38">
        <f t="shared" si="113"/>
        <v>224.84</v>
      </c>
    </row>
    <row r="3627" ht="40.5" spans="1:8">
      <c r="A3627" s="36" t="s">
        <v>22790</v>
      </c>
      <c r="B3627" s="37" t="s">
        <v>22791</v>
      </c>
      <c r="C3627" s="36" t="s">
        <v>168</v>
      </c>
      <c r="D3627" s="36" t="s">
        <v>11935</v>
      </c>
      <c r="F3627" t="str">
        <f t="shared" si="112"/>
        <v>92311</v>
      </c>
      <c r="H3627" s="38">
        <f t="shared" si="113"/>
        <v>9.68</v>
      </c>
    </row>
    <row r="3628" ht="40.5" spans="1:8">
      <c r="A3628" s="36" t="s">
        <v>22792</v>
      </c>
      <c r="B3628" s="37" t="s">
        <v>22793</v>
      </c>
      <c r="C3628" s="36" t="s">
        <v>168</v>
      </c>
      <c r="D3628" s="36" t="s">
        <v>22794</v>
      </c>
      <c r="F3628" t="str">
        <f t="shared" si="112"/>
        <v>92312</v>
      </c>
      <c r="H3628" s="38">
        <f t="shared" si="113"/>
        <v>14.28</v>
      </c>
    </row>
    <row r="3629" ht="40.5" spans="1:8">
      <c r="A3629" s="36" t="s">
        <v>22795</v>
      </c>
      <c r="B3629" s="37" t="s">
        <v>22796</v>
      </c>
      <c r="C3629" s="36" t="s">
        <v>168</v>
      </c>
      <c r="D3629" s="36" t="s">
        <v>5920</v>
      </c>
      <c r="F3629" t="str">
        <f t="shared" si="112"/>
        <v>92313</v>
      </c>
      <c r="H3629" s="38">
        <f t="shared" si="113"/>
        <v>19.56</v>
      </c>
    </row>
    <row r="3630" ht="40.5" spans="1:8">
      <c r="A3630" s="36" t="s">
        <v>22797</v>
      </c>
      <c r="B3630" s="37" t="s">
        <v>22798</v>
      </c>
      <c r="C3630" s="36" t="s">
        <v>168</v>
      </c>
      <c r="D3630" s="36" t="s">
        <v>10491</v>
      </c>
      <c r="F3630" t="str">
        <f t="shared" si="112"/>
        <v>92314</v>
      </c>
      <c r="H3630" s="38">
        <f t="shared" si="113"/>
        <v>6.33</v>
      </c>
    </row>
    <row r="3631" ht="40.5" spans="1:8">
      <c r="A3631" s="36" t="s">
        <v>22799</v>
      </c>
      <c r="B3631" s="37" t="s">
        <v>22800</v>
      </c>
      <c r="C3631" s="36" t="s">
        <v>168</v>
      </c>
      <c r="D3631" s="36" t="s">
        <v>5454</v>
      </c>
      <c r="F3631" t="str">
        <f t="shared" si="112"/>
        <v>92315</v>
      </c>
      <c r="H3631" s="38">
        <f t="shared" si="113"/>
        <v>8.73</v>
      </c>
    </row>
    <row r="3632" ht="40.5" spans="1:8">
      <c r="A3632" s="36" t="s">
        <v>22801</v>
      </c>
      <c r="B3632" s="37" t="s">
        <v>22802</v>
      </c>
      <c r="C3632" s="36" t="s">
        <v>168</v>
      </c>
      <c r="D3632" s="36" t="s">
        <v>22803</v>
      </c>
      <c r="F3632" t="str">
        <f t="shared" si="112"/>
        <v>92316</v>
      </c>
      <c r="H3632" s="38">
        <f t="shared" si="113"/>
        <v>12.32</v>
      </c>
    </row>
    <row r="3633" ht="40.5" spans="1:8">
      <c r="A3633" s="36" t="s">
        <v>22804</v>
      </c>
      <c r="B3633" s="37" t="s">
        <v>22805</v>
      </c>
      <c r="C3633" s="36" t="s">
        <v>168</v>
      </c>
      <c r="D3633" s="36" t="s">
        <v>22806</v>
      </c>
      <c r="F3633" t="str">
        <f t="shared" si="112"/>
        <v>92317</v>
      </c>
      <c r="H3633" s="38">
        <f t="shared" si="113"/>
        <v>13.09</v>
      </c>
    </row>
    <row r="3634" ht="40.5" spans="1:8">
      <c r="A3634" s="36" t="s">
        <v>22807</v>
      </c>
      <c r="B3634" s="37" t="s">
        <v>22808</v>
      </c>
      <c r="C3634" s="36" t="s">
        <v>168</v>
      </c>
      <c r="D3634" s="36" t="s">
        <v>7144</v>
      </c>
      <c r="F3634" t="str">
        <f t="shared" si="112"/>
        <v>92318</v>
      </c>
      <c r="H3634" s="38">
        <f t="shared" si="113"/>
        <v>18.9</v>
      </c>
    </row>
    <row r="3635" ht="40.5" spans="1:8">
      <c r="A3635" s="36" t="s">
        <v>22809</v>
      </c>
      <c r="B3635" s="37" t="s">
        <v>22810</v>
      </c>
      <c r="C3635" s="36" t="s">
        <v>168</v>
      </c>
      <c r="D3635" s="36" t="s">
        <v>22811</v>
      </c>
      <c r="F3635" t="str">
        <f t="shared" si="112"/>
        <v>92319</v>
      </c>
      <c r="H3635" s="38">
        <f t="shared" si="113"/>
        <v>25.32</v>
      </c>
    </row>
    <row r="3636" ht="40.5" spans="1:8">
      <c r="A3636" s="36" t="s">
        <v>22812</v>
      </c>
      <c r="B3636" s="37" t="s">
        <v>22813</v>
      </c>
      <c r="C3636" s="36" t="s">
        <v>168</v>
      </c>
      <c r="D3636" s="36" t="s">
        <v>19159</v>
      </c>
      <c r="F3636" t="str">
        <f t="shared" si="112"/>
        <v>92326</v>
      </c>
      <c r="H3636" s="38">
        <f t="shared" si="113"/>
        <v>9.91</v>
      </c>
    </row>
    <row r="3637" ht="40.5" spans="1:8">
      <c r="A3637" s="36" t="s">
        <v>22814</v>
      </c>
      <c r="B3637" s="37" t="s">
        <v>22815</v>
      </c>
      <c r="C3637" s="36" t="s">
        <v>168</v>
      </c>
      <c r="D3637" s="36" t="s">
        <v>8921</v>
      </c>
      <c r="F3637" t="str">
        <f t="shared" si="112"/>
        <v>92327</v>
      </c>
      <c r="H3637" s="38">
        <f t="shared" si="113"/>
        <v>17.04</v>
      </c>
    </row>
    <row r="3638" ht="40.5" spans="1:8">
      <c r="A3638" s="36" t="s">
        <v>22816</v>
      </c>
      <c r="B3638" s="37" t="s">
        <v>22817</v>
      </c>
      <c r="C3638" s="36" t="s">
        <v>168</v>
      </c>
      <c r="D3638" s="36" t="s">
        <v>22818</v>
      </c>
      <c r="F3638" t="str">
        <f t="shared" si="112"/>
        <v>92328</v>
      </c>
      <c r="H3638" s="38">
        <f t="shared" si="113"/>
        <v>24.47</v>
      </c>
    </row>
    <row r="3639" ht="40.5" spans="1:8">
      <c r="A3639" s="36" t="s">
        <v>22819</v>
      </c>
      <c r="B3639" s="37" t="s">
        <v>22820</v>
      </c>
      <c r="C3639" s="36" t="s">
        <v>168</v>
      </c>
      <c r="D3639" s="36" t="s">
        <v>5038</v>
      </c>
      <c r="F3639" t="str">
        <f t="shared" si="112"/>
        <v>92329</v>
      </c>
      <c r="H3639" s="38">
        <f t="shared" si="113"/>
        <v>6.52</v>
      </c>
    </row>
    <row r="3640" ht="40.5" spans="1:8">
      <c r="A3640" s="36" t="s">
        <v>22821</v>
      </c>
      <c r="B3640" s="37" t="s">
        <v>22822</v>
      </c>
      <c r="C3640" s="36" t="s">
        <v>168</v>
      </c>
      <c r="D3640" s="36" t="s">
        <v>4766</v>
      </c>
      <c r="F3640" t="str">
        <f t="shared" si="112"/>
        <v>92330</v>
      </c>
      <c r="H3640" s="38">
        <f t="shared" si="113"/>
        <v>10.53</v>
      </c>
    </row>
    <row r="3641" ht="40.5" spans="1:8">
      <c r="A3641" s="36" t="s">
        <v>22823</v>
      </c>
      <c r="B3641" s="37" t="s">
        <v>22824</v>
      </c>
      <c r="C3641" s="36" t="s">
        <v>168</v>
      </c>
      <c r="D3641" s="36" t="s">
        <v>5228</v>
      </c>
      <c r="F3641" t="str">
        <f t="shared" si="112"/>
        <v>92331</v>
      </c>
      <c r="H3641" s="38">
        <f t="shared" si="113"/>
        <v>15.6</v>
      </c>
    </row>
    <row r="3642" ht="40.5" spans="1:8">
      <c r="A3642" s="36" t="s">
        <v>22825</v>
      </c>
      <c r="B3642" s="37" t="s">
        <v>22826</v>
      </c>
      <c r="C3642" s="36" t="s">
        <v>168</v>
      </c>
      <c r="D3642" s="36" t="s">
        <v>22827</v>
      </c>
      <c r="F3642" t="str">
        <f t="shared" si="112"/>
        <v>92332</v>
      </c>
      <c r="H3642" s="38">
        <f t="shared" si="113"/>
        <v>13.39</v>
      </c>
    </row>
    <row r="3643" ht="40.5" spans="1:8">
      <c r="A3643" s="36" t="s">
        <v>22828</v>
      </c>
      <c r="B3643" s="37" t="s">
        <v>22829</v>
      </c>
      <c r="C3643" s="36" t="s">
        <v>168</v>
      </c>
      <c r="D3643" s="36" t="s">
        <v>22830</v>
      </c>
      <c r="F3643" t="str">
        <f t="shared" si="112"/>
        <v>92333</v>
      </c>
      <c r="H3643" s="38">
        <f t="shared" si="113"/>
        <v>22.57</v>
      </c>
    </row>
    <row r="3644" ht="40.5" spans="1:8">
      <c r="A3644" s="36" t="s">
        <v>22831</v>
      </c>
      <c r="B3644" s="37" t="s">
        <v>22832</v>
      </c>
      <c r="C3644" s="36" t="s">
        <v>168</v>
      </c>
      <c r="D3644" s="36" t="s">
        <v>13750</v>
      </c>
      <c r="F3644" t="str">
        <f t="shared" si="112"/>
        <v>92334</v>
      </c>
      <c r="H3644" s="38">
        <f t="shared" si="113"/>
        <v>31.83</v>
      </c>
    </row>
    <row r="3645" ht="40.5" spans="1:8">
      <c r="A3645" s="36" t="s">
        <v>22833</v>
      </c>
      <c r="B3645" s="37" t="s">
        <v>22834</v>
      </c>
      <c r="C3645" s="36" t="s">
        <v>168</v>
      </c>
      <c r="D3645" s="36" t="s">
        <v>20150</v>
      </c>
      <c r="F3645" t="str">
        <f t="shared" si="112"/>
        <v>92344</v>
      </c>
      <c r="H3645" s="38">
        <f t="shared" si="113"/>
        <v>53.71</v>
      </c>
    </row>
    <row r="3646" ht="40.5" spans="1:8">
      <c r="A3646" s="36" t="s">
        <v>22835</v>
      </c>
      <c r="B3646" s="37" t="s">
        <v>22836</v>
      </c>
      <c r="C3646" s="36" t="s">
        <v>168</v>
      </c>
      <c r="D3646" s="36" t="s">
        <v>22837</v>
      </c>
      <c r="F3646" t="str">
        <f t="shared" si="112"/>
        <v>92345</v>
      </c>
      <c r="H3646" s="38">
        <f t="shared" si="113"/>
        <v>53.68</v>
      </c>
    </row>
    <row r="3647" ht="40.5" spans="1:8">
      <c r="A3647" s="36" t="s">
        <v>22838</v>
      </c>
      <c r="B3647" s="37" t="s">
        <v>22839</v>
      </c>
      <c r="C3647" s="36" t="s">
        <v>168</v>
      </c>
      <c r="D3647" s="36" t="s">
        <v>22840</v>
      </c>
      <c r="F3647" t="str">
        <f t="shared" si="112"/>
        <v>92346</v>
      </c>
      <c r="H3647" s="38">
        <f t="shared" si="113"/>
        <v>70.21</v>
      </c>
    </row>
    <row r="3648" ht="40.5" spans="1:8">
      <c r="A3648" s="36" t="s">
        <v>22841</v>
      </c>
      <c r="B3648" s="37" t="s">
        <v>22842</v>
      </c>
      <c r="C3648" s="36" t="s">
        <v>168</v>
      </c>
      <c r="D3648" s="36" t="s">
        <v>11435</v>
      </c>
      <c r="F3648" t="str">
        <f t="shared" si="112"/>
        <v>92347</v>
      </c>
      <c r="H3648" s="38">
        <f t="shared" si="113"/>
        <v>77.96</v>
      </c>
    </row>
    <row r="3649" ht="40.5" spans="1:8">
      <c r="A3649" s="36" t="s">
        <v>22843</v>
      </c>
      <c r="B3649" s="37" t="s">
        <v>22844</v>
      </c>
      <c r="C3649" s="36" t="s">
        <v>168</v>
      </c>
      <c r="D3649" s="36" t="s">
        <v>22845</v>
      </c>
      <c r="F3649" t="str">
        <f t="shared" si="112"/>
        <v>92348</v>
      </c>
      <c r="H3649" s="38">
        <f t="shared" si="113"/>
        <v>98.04</v>
      </c>
    </row>
    <row r="3650" ht="40.5" spans="1:8">
      <c r="A3650" s="36" t="s">
        <v>22846</v>
      </c>
      <c r="B3650" s="37" t="s">
        <v>22847</v>
      </c>
      <c r="C3650" s="36" t="s">
        <v>168</v>
      </c>
      <c r="D3650" s="36" t="s">
        <v>22848</v>
      </c>
      <c r="F3650" t="str">
        <f t="shared" si="112"/>
        <v>92349</v>
      </c>
      <c r="H3650" s="38">
        <f t="shared" si="113"/>
        <v>104.94</v>
      </c>
    </row>
    <row r="3651" ht="40.5" spans="1:8">
      <c r="A3651" s="36" t="s">
        <v>22849</v>
      </c>
      <c r="B3651" s="37" t="s">
        <v>22850</v>
      </c>
      <c r="C3651" s="36" t="s">
        <v>168</v>
      </c>
      <c r="D3651" s="36" t="s">
        <v>22851</v>
      </c>
      <c r="F3651" t="str">
        <f t="shared" si="112"/>
        <v>92350</v>
      </c>
      <c r="H3651" s="38">
        <f t="shared" si="113"/>
        <v>79.92</v>
      </c>
    </row>
    <row r="3652" ht="40.5" spans="1:8">
      <c r="A3652" s="36" t="s">
        <v>22852</v>
      </c>
      <c r="B3652" s="37" t="s">
        <v>22853</v>
      </c>
      <c r="C3652" s="36" t="s">
        <v>168</v>
      </c>
      <c r="D3652" s="36" t="s">
        <v>22854</v>
      </c>
      <c r="F3652" t="str">
        <f t="shared" si="112"/>
        <v>92351</v>
      </c>
      <c r="H3652" s="38">
        <f t="shared" si="113"/>
        <v>78.2</v>
      </c>
    </row>
    <row r="3653" ht="40.5" spans="1:8">
      <c r="A3653" s="36" t="s">
        <v>22855</v>
      </c>
      <c r="B3653" s="37" t="s">
        <v>22856</v>
      </c>
      <c r="C3653" s="36" t="s">
        <v>168</v>
      </c>
      <c r="D3653" s="36" t="s">
        <v>22857</v>
      </c>
      <c r="F3653" t="str">
        <f t="shared" ref="F3653:F3716" si="114">TRIM(A3653)</f>
        <v>92352</v>
      </c>
      <c r="H3653" s="38">
        <f t="shared" ref="H3653:H3716" si="115">ROUND(D3653*(1+$H$1),2)</f>
        <v>120.22</v>
      </c>
    </row>
    <row r="3654" ht="40.5" spans="1:8">
      <c r="A3654" s="36" t="s">
        <v>22858</v>
      </c>
      <c r="B3654" s="37" t="s">
        <v>22859</v>
      </c>
      <c r="C3654" s="36" t="s">
        <v>168</v>
      </c>
      <c r="D3654" s="36" t="s">
        <v>22860</v>
      </c>
      <c r="F3654" t="str">
        <f t="shared" si="114"/>
        <v>92353</v>
      </c>
      <c r="H3654" s="38">
        <f t="shared" si="115"/>
        <v>112.64</v>
      </c>
    </row>
    <row r="3655" ht="40.5" spans="1:8">
      <c r="A3655" s="36" t="s">
        <v>22861</v>
      </c>
      <c r="B3655" s="37" t="s">
        <v>22862</v>
      </c>
      <c r="C3655" s="36" t="s">
        <v>168</v>
      </c>
      <c r="D3655" s="36" t="s">
        <v>22863</v>
      </c>
      <c r="F3655" t="str">
        <f t="shared" si="114"/>
        <v>92354</v>
      </c>
      <c r="H3655" s="38">
        <f t="shared" si="115"/>
        <v>158.96</v>
      </c>
    </row>
    <row r="3656" ht="40.5" spans="1:8">
      <c r="A3656" s="36" t="s">
        <v>22864</v>
      </c>
      <c r="B3656" s="37" t="s">
        <v>22865</v>
      </c>
      <c r="C3656" s="36" t="s">
        <v>168</v>
      </c>
      <c r="D3656" s="36" t="s">
        <v>22866</v>
      </c>
      <c r="F3656" t="str">
        <f t="shared" si="114"/>
        <v>92355</v>
      </c>
      <c r="H3656" s="38">
        <f t="shared" si="115"/>
        <v>144.36</v>
      </c>
    </row>
    <row r="3657" ht="40.5" spans="1:8">
      <c r="A3657" s="36" t="s">
        <v>22867</v>
      </c>
      <c r="B3657" s="37" t="s">
        <v>22868</v>
      </c>
      <c r="C3657" s="36" t="s">
        <v>168</v>
      </c>
      <c r="D3657" s="36" t="s">
        <v>14588</v>
      </c>
      <c r="F3657" t="str">
        <f t="shared" si="114"/>
        <v>92356</v>
      </c>
      <c r="H3657" s="38">
        <f t="shared" si="115"/>
        <v>104.21</v>
      </c>
    </row>
    <row r="3658" ht="40.5" spans="1:8">
      <c r="A3658" s="36" t="s">
        <v>22869</v>
      </c>
      <c r="B3658" s="37" t="s">
        <v>22870</v>
      </c>
      <c r="C3658" s="36" t="s">
        <v>168</v>
      </c>
      <c r="D3658" s="36" t="s">
        <v>7214</v>
      </c>
      <c r="F3658" t="str">
        <f t="shared" si="114"/>
        <v>92357</v>
      </c>
      <c r="H3658" s="38">
        <f t="shared" si="115"/>
        <v>154.01</v>
      </c>
    </row>
    <row r="3659" ht="40.5" spans="1:8">
      <c r="A3659" s="36" t="s">
        <v>22871</v>
      </c>
      <c r="B3659" s="37" t="s">
        <v>22872</v>
      </c>
      <c r="C3659" s="36" t="s">
        <v>168</v>
      </c>
      <c r="D3659" s="36" t="s">
        <v>22873</v>
      </c>
      <c r="F3659" t="str">
        <f t="shared" si="114"/>
        <v>92358</v>
      </c>
      <c r="H3659" s="38">
        <f t="shared" si="115"/>
        <v>191.06</v>
      </c>
    </row>
    <row r="3660" ht="40.5" spans="1:8">
      <c r="A3660" s="36" t="s">
        <v>22874</v>
      </c>
      <c r="B3660" s="37" t="s">
        <v>22875</v>
      </c>
      <c r="C3660" s="36" t="s">
        <v>168</v>
      </c>
      <c r="D3660" s="36" t="s">
        <v>22876</v>
      </c>
      <c r="F3660" t="str">
        <f t="shared" si="114"/>
        <v>92369</v>
      </c>
      <c r="H3660" s="38">
        <f t="shared" si="115"/>
        <v>29.26</v>
      </c>
    </row>
    <row r="3661" ht="40.5" spans="1:8">
      <c r="A3661" s="36" t="s">
        <v>22877</v>
      </c>
      <c r="B3661" s="37" t="s">
        <v>22878</v>
      </c>
      <c r="C3661" s="36" t="s">
        <v>168</v>
      </c>
      <c r="D3661" s="36" t="s">
        <v>6462</v>
      </c>
      <c r="F3661" t="str">
        <f t="shared" si="114"/>
        <v>92370</v>
      </c>
      <c r="H3661" s="38">
        <f t="shared" si="115"/>
        <v>30.66</v>
      </c>
    </row>
    <row r="3662" ht="54" spans="1:8">
      <c r="A3662" s="36" t="s">
        <v>22879</v>
      </c>
      <c r="B3662" s="37" t="s">
        <v>22880</v>
      </c>
      <c r="C3662" s="36" t="s">
        <v>168</v>
      </c>
      <c r="D3662" s="36" t="s">
        <v>11822</v>
      </c>
      <c r="F3662" t="str">
        <f t="shared" si="114"/>
        <v>92371</v>
      </c>
      <c r="H3662" s="38">
        <f t="shared" si="115"/>
        <v>35.24</v>
      </c>
    </row>
    <row r="3663" ht="40.5" spans="1:8">
      <c r="A3663" s="36" t="s">
        <v>22881</v>
      </c>
      <c r="B3663" s="37" t="s">
        <v>22882</v>
      </c>
      <c r="C3663" s="36" t="s">
        <v>168</v>
      </c>
      <c r="D3663" s="36" t="s">
        <v>5468</v>
      </c>
      <c r="F3663" t="str">
        <f t="shared" si="114"/>
        <v>92372</v>
      </c>
      <c r="H3663" s="38">
        <f t="shared" si="115"/>
        <v>36.54</v>
      </c>
    </row>
    <row r="3664" ht="54" spans="1:8">
      <c r="A3664" s="36" t="s">
        <v>22883</v>
      </c>
      <c r="B3664" s="37" t="s">
        <v>22884</v>
      </c>
      <c r="C3664" s="36" t="s">
        <v>168</v>
      </c>
      <c r="D3664" s="36" t="s">
        <v>22885</v>
      </c>
      <c r="F3664" t="str">
        <f t="shared" si="114"/>
        <v>92373</v>
      </c>
      <c r="H3664" s="38">
        <f t="shared" si="115"/>
        <v>41.55</v>
      </c>
    </row>
    <row r="3665" ht="40.5" spans="1:8">
      <c r="A3665" s="36" t="s">
        <v>22886</v>
      </c>
      <c r="B3665" s="37" t="s">
        <v>22887</v>
      </c>
      <c r="C3665" s="36" t="s">
        <v>168</v>
      </c>
      <c r="D3665" s="36" t="s">
        <v>10069</v>
      </c>
      <c r="F3665" t="str">
        <f t="shared" si="114"/>
        <v>92374</v>
      </c>
      <c r="H3665" s="38">
        <f t="shared" si="115"/>
        <v>41.8</v>
      </c>
    </row>
    <row r="3666" ht="40.5" spans="1:8">
      <c r="A3666" s="36" t="s">
        <v>22888</v>
      </c>
      <c r="B3666" s="37" t="s">
        <v>22889</v>
      </c>
      <c r="C3666" s="36" t="s">
        <v>168</v>
      </c>
      <c r="D3666" s="36" t="s">
        <v>22890</v>
      </c>
      <c r="F3666" t="str">
        <f t="shared" si="114"/>
        <v>92375</v>
      </c>
      <c r="H3666" s="38">
        <f t="shared" si="115"/>
        <v>53.67</v>
      </c>
    </row>
    <row r="3667" ht="40.5" spans="1:8">
      <c r="A3667" s="36" t="s">
        <v>22891</v>
      </c>
      <c r="B3667" s="37" t="s">
        <v>22892</v>
      </c>
      <c r="C3667" s="36" t="s">
        <v>168</v>
      </c>
      <c r="D3667" s="36" t="s">
        <v>4780</v>
      </c>
      <c r="F3667" t="str">
        <f t="shared" si="114"/>
        <v>92376</v>
      </c>
      <c r="H3667" s="38">
        <f t="shared" si="115"/>
        <v>53.64</v>
      </c>
    </row>
    <row r="3668" ht="54" spans="1:8">
      <c r="A3668" s="36" t="s">
        <v>22893</v>
      </c>
      <c r="B3668" s="37" t="s">
        <v>22894</v>
      </c>
      <c r="C3668" s="36" t="s">
        <v>168</v>
      </c>
      <c r="D3668" s="36" t="s">
        <v>22895</v>
      </c>
      <c r="F3668" t="str">
        <f t="shared" si="114"/>
        <v>92377</v>
      </c>
      <c r="H3668" s="38">
        <f t="shared" si="115"/>
        <v>71.62</v>
      </c>
    </row>
    <row r="3669" ht="40.5" spans="1:8">
      <c r="A3669" s="36" t="s">
        <v>22896</v>
      </c>
      <c r="B3669" s="37" t="s">
        <v>22897</v>
      </c>
      <c r="C3669" s="36" t="s">
        <v>168</v>
      </c>
      <c r="D3669" s="36" t="s">
        <v>22898</v>
      </c>
      <c r="F3669" t="str">
        <f t="shared" si="114"/>
        <v>92378</v>
      </c>
      <c r="H3669" s="38">
        <f t="shared" si="115"/>
        <v>79.38</v>
      </c>
    </row>
    <row r="3670" ht="40.5" spans="1:8">
      <c r="A3670" s="36" t="s">
        <v>22899</v>
      </c>
      <c r="B3670" s="37" t="s">
        <v>22900</v>
      </c>
      <c r="C3670" s="36" t="s">
        <v>168</v>
      </c>
      <c r="D3670" s="36" t="s">
        <v>22901</v>
      </c>
      <c r="F3670" t="str">
        <f t="shared" si="114"/>
        <v>92379</v>
      </c>
      <c r="H3670" s="38">
        <f t="shared" si="115"/>
        <v>100.96</v>
      </c>
    </row>
    <row r="3671" ht="40.5" spans="1:8">
      <c r="A3671" s="36" t="s">
        <v>22902</v>
      </c>
      <c r="B3671" s="37" t="s">
        <v>22903</v>
      </c>
      <c r="C3671" s="36" t="s">
        <v>168</v>
      </c>
      <c r="D3671" s="36" t="s">
        <v>22904</v>
      </c>
      <c r="F3671" t="str">
        <f t="shared" si="114"/>
        <v>92380</v>
      </c>
      <c r="H3671" s="38">
        <f t="shared" si="115"/>
        <v>107.86</v>
      </c>
    </row>
    <row r="3672" ht="54" spans="1:8">
      <c r="A3672" s="36" t="s">
        <v>22905</v>
      </c>
      <c r="B3672" s="37" t="s">
        <v>22906</v>
      </c>
      <c r="C3672" s="36" t="s">
        <v>168</v>
      </c>
      <c r="D3672" s="36" t="s">
        <v>22907</v>
      </c>
      <c r="F3672" t="str">
        <f t="shared" si="114"/>
        <v>92381</v>
      </c>
      <c r="H3672" s="38">
        <f t="shared" si="115"/>
        <v>44.32</v>
      </c>
    </row>
    <row r="3673" ht="54" spans="1:8">
      <c r="A3673" s="36" t="s">
        <v>22908</v>
      </c>
      <c r="B3673" s="37" t="s">
        <v>22909</v>
      </c>
      <c r="C3673" s="36" t="s">
        <v>168</v>
      </c>
      <c r="D3673" s="36" t="s">
        <v>22910</v>
      </c>
      <c r="F3673" t="str">
        <f t="shared" si="114"/>
        <v>92382</v>
      </c>
      <c r="H3673" s="38">
        <f t="shared" si="115"/>
        <v>42.47</v>
      </c>
    </row>
    <row r="3674" ht="54" spans="1:8">
      <c r="A3674" s="36" t="s">
        <v>22911</v>
      </c>
      <c r="B3674" s="37" t="s">
        <v>22912</v>
      </c>
      <c r="C3674" s="36" t="s">
        <v>168</v>
      </c>
      <c r="D3674" s="36" t="s">
        <v>22913</v>
      </c>
      <c r="F3674" t="str">
        <f t="shared" si="114"/>
        <v>92383</v>
      </c>
      <c r="H3674" s="38">
        <f t="shared" si="115"/>
        <v>55.54</v>
      </c>
    </row>
    <row r="3675" ht="54" spans="1:8">
      <c r="A3675" s="36" t="s">
        <v>22914</v>
      </c>
      <c r="B3675" s="37" t="s">
        <v>22915</v>
      </c>
      <c r="C3675" s="36" t="s">
        <v>168</v>
      </c>
      <c r="D3675" s="36" t="s">
        <v>22916</v>
      </c>
      <c r="F3675" t="str">
        <f t="shared" si="114"/>
        <v>92384</v>
      </c>
      <c r="H3675" s="38">
        <f t="shared" si="115"/>
        <v>51.86</v>
      </c>
    </row>
    <row r="3676" ht="54" spans="1:8">
      <c r="A3676" s="36" t="s">
        <v>22917</v>
      </c>
      <c r="B3676" s="37" t="s">
        <v>22918</v>
      </c>
      <c r="C3676" s="36" t="s">
        <v>168</v>
      </c>
      <c r="D3676" s="36" t="s">
        <v>22919</v>
      </c>
      <c r="F3676" t="str">
        <f t="shared" si="114"/>
        <v>92385</v>
      </c>
      <c r="H3676" s="38">
        <f t="shared" si="115"/>
        <v>63.58</v>
      </c>
    </row>
    <row r="3677" ht="54" spans="1:8">
      <c r="A3677" s="36" t="s">
        <v>22920</v>
      </c>
      <c r="B3677" s="37" t="s">
        <v>22921</v>
      </c>
      <c r="C3677" s="36" t="s">
        <v>168</v>
      </c>
      <c r="D3677" s="36" t="s">
        <v>22922</v>
      </c>
      <c r="F3677" t="str">
        <f t="shared" si="114"/>
        <v>92386</v>
      </c>
      <c r="H3677" s="38">
        <f t="shared" si="115"/>
        <v>61.05</v>
      </c>
    </row>
    <row r="3678" ht="54" spans="1:8">
      <c r="A3678" s="36" t="s">
        <v>22923</v>
      </c>
      <c r="B3678" s="37" t="s">
        <v>22924</v>
      </c>
      <c r="C3678" s="36" t="s">
        <v>168</v>
      </c>
      <c r="D3678" s="36" t="s">
        <v>22925</v>
      </c>
      <c r="F3678" t="str">
        <f t="shared" si="114"/>
        <v>92387</v>
      </c>
      <c r="H3678" s="38">
        <f t="shared" si="115"/>
        <v>79.83</v>
      </c>
    </row>
    <row r="3679" ht="54" spans="1:8">
      <c r="A3679" s="36" t="s">
        <v>22926</v>
      </c>
      <c r="B3679" s="37" t="s">
        <v>22927</v>
      </c>
      <c r="C3679" s="36" t="s">
        <v>168</v>
      </c>
      <c r="D3679" s="36" t="s">
        <v>22928</v>
      </c>
      <c r="F3679" t="str">
        <f t="shared" si="114"/>
        <v>92388</v>
      </c>
      <c r="H3679" s="38">
        <f t="shared" si="115"/>
        <v>78.11</v>
      </c>
    </row>
    <row r="3680" ht="54" spans="1:8">
      <c r="A3680" s="36" t="s">
        <v>22929</v>
      </c>
      <c r="B3680" s="37" t="s">
        <v>22930</v>
      </c>
      <c r="C3680" s="36" t="s">
        <v>168</v>
      </c>
      <c r="D3680" s="36" t="s">
        <v>22931</v>
      </c>
      <c r="F3680" t="str">
        <f t="shared" si="114"/>
        <v>92389</v>
      </c>
      <c r="H3680" s="38">
        <f t="shared" si="115"/>
        <v>122.38</v>
      </c>
    </row>
    <row r="3681" ht="54" spans="1:8">
      <c r="A3681" s="36" t="s">
        <v>22932</v>
      </c>
      <c r="B3681" s="37" t="s">
        <v>22933</v>
      </c>
      <c r="C3681" s="36" t="s">
        <v>168</v>
      </c>
      <c r="D3681" s="36" t="s">
        <v>22934</v>
      </c>
      <c r="F3681" t="str">
        <f t="shared" si="114"/>
        <v>92390</v>
      </c>
      <c r="H3681" s="38">
        <f t="shared" si="115"/>
        <v>114.8</v>
      </c>
    </row>
    <row r="3682" ht="54" spans="1:8">
      <c r="A3682" s="36" t="s">
        <v>22935</v>
      </c>
      <c r="B3682" s="37" t="s">
        <v>22936</v>
      </c>
      <c r="C3682" s="36" t="s">
        <v>168</v>
      </c>
      <c r="D3682" s="36" t="s">
        <v>22937</v>
      </c>
      <c r="F3682" t="str">
        <f t="shared" si="114"/>
        <v>92635</v>
      </c>
      <c r="H3682" s="38">
        <f t="shared" si="115"/>
        <v>163.32</v>
      </c>
    </row>
    <row r="3683" ht="54" spans="1:8">
      <c r="A3683" s="36" t="s">
        <v>22938</v>
      </c>
      <c r="B3683" s="37" t="s">
        <v>22939</v>
      </c>
      <c r="C3683" s="36" t="s">
        <v>168</v>
      </c>
      <c r="D3683" s="36" t="s">
        <v>22940</v>
      </c>
      <c r="F3683" t="str">
        <f t="shared" si="114"/>
        <v>92636</v>
      </c>
      <c r="H3683" s="38">
        <f t="shared" si="115"/>
        <v>148.72</v>
      </c>
    </row>
    <row r="3684" ht="40.5" spans="1:8">
      <c r="A3684" s="36" t="s">
        <v>22941</v>
      </c>
      <c r="B3684" s="37" t="s">
        <v>22942</v>
      </c>
      <c r="C3684" s="36" t="s">
        <v>168</v>
      </c>
      <c r="D3684" s="36" t="s">
        <v>22943</v>
      </c>
      <c r="F3684" t="str">
        <f t="shared" si="114"/>
        <v>92637</v>
      </c>
      <c r="H3684" s="38">
        <f t="shared" si="115"/>
        <v>57.34</v>
      </c>
    </row>
    <row r="3685" ht="40.5" spans="1:8">
      <c r="A3685" s="36" t="s">
        <v>22944</v>
      </c>
      <c r="B3685" s="37" t="s">
        <v>22945</v>
      </c>
      <c r="C3685" s="36" t="s">
        <v>168</v>
      </c>
      <c r="D3685" s="36" t="s">
        <v>22946</v>
      </c>
      <c r="F3685" t="str">
        <f t="shared" si="114"/>
        <v>92638</v>
      </c>
      <c r="H3685" s="38">
        <f t="shared" si="115"/>
        <v>69.64</v>
      </c>
    </row>
    <row r="3686" ht="40.5" spans="1:8">
      <c r="A3686" s="36" t="s">
        <v>22947</v>
      </c>
      <c r="B3686" s="37" t="s">
        <v>22948</v>
      </c>
      <c r="C3686" s="36" t="s">
        <v>168</v>
      </c>
      <c r="D3686" s="36" t="s">
        <v>22949</v>
      </c>
      <c r="F3686" t="str">
        <f t="shared" si="114"/>
        <v>92639</v>
      </c>
      <c r="H3686" s="38">
        <f t="shared" si="115"/>
        <v>80.42</v>
      </c>
    </row>
    <row r="3687" ht="40.5" spans="1:8">
      <c r="A3687" s="36" t="s">
        <v>22950</v>
      </c>
      <c r="B3687" s="37" t="s">
        <v>22951</v>
      </c>
      <c r="C3687" s="36" t="s">
        <v>168</v>
      </c>
      <c r="D3687" s="36" t="s">
        <v>22952</v>
      </c>
      <c r="F3687" t="str">
        <f t="shared" si="114"/>
        <v>92640</v>
      </c>
      <c r="H3687" s="38">
        <f t="shared" si="115"/>
        <v>104.09</v>
      </c>
    </row>
    <row r="3688" ht="40.5" spans="1:8">
      <c r="A3688" s="36" t="s">
        <v>22953</v>
      </c>
      <c r="B3688" s="37" t="s">
        <v>22954</v>
      </c>
      <c r="C3688" s="36" t="s">
        <v>168</v>
      </c>
      <c r="D3688" s="36" t="s">
        <v>22955</v>
      </c>
      <c r="F3688" t="str">
        <f t="shared" si="114"/>
        <v>92642</v>
      </c>
      <c r="H3688" s="38">
        <f t="shared" si="115"/>
        <v>156.85</v>
      </c>
    </row>
    <row r="3689" ht="40.5" spans="1:8">
      <c r="A3689" s="36" t="s">
        <v>22956</v>
      </c>
      <c r="B3689" s="37" t="s">
        <v>22957</v>
      </c>
      <c r="C3689" s="36" t="s">
        <v>168</v>
      </c>
      <c r="D3689" s="36" t="s">
        <v>22958</v>
      </c>
      <c r="F3689" t="str">
        <f t="shared" si="114"/>
        <v>92644</v>
      </c>
      <c r="H3689" s="38">
        <f t="shared" si="115"/>
        <v>196.88</v>
      </c>
    </row>
    <row r="3690" ht="40.5" spans="1:8">
      <c r="A3690" s="36" t="s">
        <v>22959</v>
      </c>
      <c r="B3690" s="37" t="s">
        <v>22960</v>
      </c>
      <c r="C3690" s="36" t="s">
        <v>168</v>
      </c>
      <c r="D3690" s="36" t="s">
        <v>4772</v>
      </c>
      <c r="F3690" t="str">
        <f t="shared" si="114"/>
        <v>92657</v>
      </c>
      <c r="H3690" s="38">
        <f t="shared" si="115"/>
        <v>21.41</v>
      </c>
    </row>
    <row r="3691" ht="40.5" spans="1:8">
      <c r="A3691" s="36" t="s">
        <v>22961</v>
      </c>
      <c r="B3691" s="37" t="s">
        <v>22962</v>
      </c>
      <c r="C3691" s="36" t="s">
        <v>168</v>
      </c>
      <c r="D3691" s="36" t="s">
        <v>22963</v>
      </c>
      <c r="F3691" t="str">
        <f t="shared" si="114"/>
        <v>92658</v>
      </c>
      <c r="H3691" s="38">
        <f t="shared" si="115"/>
        <v>22.8</v>
      </c>
    </row>
    <row r="3692" ht="40.5" spans="1:8">
      <c r="A3692" s="36" t="s">
        <v>22964</v>
      </c>
      <c r="B3692" s="37" t="s">
        <v>22965</v>
      </c>
      <c r="C3692" s="36" t="s">
        <v>168</v>
      </c>
      <c r="D3692" s="36" t="s">
        <v>11122</v>
      </c>
      <c r="F3692" t="str">
        <f t="shared" si="114"/>
        <v>92659</v>
      </c>
      <c r="H3692" s="38">
        <f t="shared" si="115"/>
        <v>26.3</v>
      </c>
    </row>
    <row r="3693" ht="40.5" spans="1:8">
      <c r="A3693" s="36" t="s">
        <v>22966</v>
      </c>
      <c r="B3693" s="37" t="s">
        <v>22967</v>
      </c>
      <c r="C3693" s="36" t="s">
        <v>168</v>
      </c>
      <c r="D3693" s="36" t="s">
        <v>8872</v>
      </c>
      <c r="F3693" t="str">
        <f t="shared" si="114"/>
        <v>92660</v>
      </c>
      <c r="H3693" s="38">
        <f t="shared" si="115"/>
        <v>27.61</v>
      </c>
    </row>
    <row r="3694" ht="40.5" spans="1:8">
      <c r="A3694" s="36" t="s">
        <v>22968</v>
      </c>
      <c r="B3694" s="37" t="s">
        <v>22969</v>
      </c>
      <c r="C3694" s="36" t="s">
        <v>168</v>
      </c>
      <c r="D3694" s="36" t="s">
        <v>22970</v>
      </c>
      <c r="F3694" t="str">
        <f t="shared" si="114"/>
        <v>92661</v>
      </c>
      <c r="H3694" s="38">
        <f t="shared" si="115"/>
        <v>31.38</v>
      </c>
    </row>
    <row r="3695" ht="40.5" spans="1:8">
      <c r="A3695" s="36" t="s">
        <v>22971</v>
      </c>
      <c r="B3695" s="37" t="s">
        <v>22972</v>
      </c>
      <c r="C3695" s="36" t="s">
        <v>168</v>
      </c>
      <c r="D3695" s="36" t="s">
        <v>22079</v>
      </c>
      <c r="F3695" t="str">
        <f t="shared" si="114"/>
        <v>92662</v>
      </c>
      <c r="H3695" s="38">
        <f t="shared" si="115"/>
        <v>31.63</v>
      </c>
    </row>
    <row r="3696" ht="40.5" spans="1:8">
      <c r="A3696" s="36" t="s">
        <v>22973</v>
      </c>
      <c r="B3696" s="37" t="s">
        <v>22974</v>
      </c>
      <c r="C3696" s="36" t="s">
        <v>168</v>
      </c>
      <c r="D3696" s="36" t="s">
        <v>4820</v>
      </c>
      <c r="F3696" t="str">
        <f t="shared" si="114"/>
        <v>92663</v>
      </c>
      <c r="H3696" s="38">
        <f t="shared" si="115"/>
        <v>41.97</v>
      </c>
    </row>
    <row r="3697" ht="40.5" spans="1:8">
      <c r="A3697" s="36" t="s">
        <v>22975</v>
      </c>
      <c r="B3697" s="37" t="s">
        <v>22976</v>
      </c>
      <c r="C3697" s="36" t="s">
        <v>168</v>
      </c>
      <c r="D3697" s="36" t="s">
        <v>13098</v>
      </c>
      <c r="F3697" t="str">
        <f t="shared" si="114"/>
        <v>92664</v>
      </c>
      <c r="H3697" s="38">
        <f t="shared" si="115"/>
        <v>41.94</v>
      </c>
    </row>
    <row r="3698" ht="40.5" spans="1:8">
      <c r="A3698" s="36" t="s">
        <v>22977</v>
      </c>
      <c r="B3698" s="37" t="s">
        <v>22978</v>
      </c>
      <c r="C3698" s="36" t="s">
        <v>168</v>
      </c>
      <c r="D3698" s="36" t="s">
        <v>22979</v>
      </c>
      <c r="F3698" t="str">
        <f t="shared" si="114"/>
        <v>92665</v>
      </c>
      <c r="H3698" s="38">
        <f t="shared" si="115"/>
        <v>57.59</v>
      </c>
    </row>
    <row r="3699" ht="40.5" spans="1:8">
      <c r="A3699" s="36" t="s">
        <v>22980</v>
      </c>
      <c r="B3699" s="37" t="s">
        <v>22981</v>
      </c>
      <c r="C3699" s="36" t="s">
        <v>168</v>
      </c>
      <c r="D3699" s="36" t="s">
        <v>22982</v>
      </c>
      <c r="F3699" t="str">
        <f t="shared" si="114"/>
        <v>92666</v>
      </c>
      <c r="H3699" s="38">
        <f t="shared" si="115"/>
        <v>65.35</v>
      </c>
    </row>
    <row r="3700" ht="40.5" spans="1:8">
      <c r="A3700" s="36" t="s">
        <v>22983</v>
      </c>
      <c r="B3700" s="37" t="s">
        <v>22984</v>
      </c>
      <c r="C3700" s="36" t="s">
        <v>168</v>
      </c>
      <c r="D3700" s="36" t="s">
        <v>22985</v>
      </c>
      <c r="F3700" t="str">
        <f t="shared" si="114"/>
        <v>92667</v>
      </c>
      <c r="H3700" s="38">
        <f t="shared" si="115"/>
        <v>84.63</v>
      </c>
    </row>
    <row r="3701" ht="40.5" spans="1:8">
      <c r="A3701" s="36" t="s">
        <v>22986</v>
      </c>
      <c r="B3701" s="37" t="s">
        <v>22987</v>
      </c>
      <c r="C3701" s="36" t="s">
        <v>168</v>
      </c>
      <c r="D3701" s="36" t="s">
        <v>22988</v>
      </c>
      <c r="F3701" t="str">
        <f t="shared" si="114"/>
        <v>92668</v>
      </c>
      <c r="H3701" s="38">
        <f t="shared" si="115"/>
        <v>91.52</v>
      </c>
    </row>
    <row r="3702" ht="54" spans="1:8">
      <c r="A3702" s="36" t="s">
        <v>22989</v>
      </c>
      <c r="B3702" s="37" t="s">
        <v>22990</v>
      </c>
      <c r="C3702" s="36" t="s">
        <v>168</v>
      </c>
      <c r="D3702" s="36" t="s">
        <v>22991</v>
      </c>
      <c r="F3702" t="str">
        <f t="shared" si="114"/>
        <v>92669</v>
      </c>
      <c r="H3702" s="38">
        <f t="shared" si="115"/>
        <v>32.53</v>
      </c>
    </row>
    <row r="3703" ht="54" spans="1:8">
      <c r="A3703" s="36" t="s">
        <v>22992</v>
      </c>
      <c r="B3703" s="37" t="s">
        <v>22993</v>
      </c>
      <c r="C3703" s="36" t="s">
        <v>168</v>
      </c>
      <c r="D3703" s="36" t="s">
        <v>22994</v>
      </c>
      <c r="F3703" t="str">
        <f t="shared" si="114"/>
        <v>92670</v>
      </c>
      <c r="H3703" s="38">
        <f t="shared" si="115"/>
        <v>30.68</v>
      </c>
    </row>
    <row r="3704" ht="54" spans="1:8">
      <c r="A3704" s="36" t="s">
        <v>22995</v>
      </c>
      <c r="B3704" s="37" t="s">
        <v>22996</v>
      </c>
      <c r="C3704" s="36" t="s">
        <v>168</v>
      </c>
      <c r="D3704" s="36" t="s">
        <v>21600</v>
      </c>
      <c r="F3704" t="str">
        <f t="shared" si="114"/>
        <v>92671</v>
      </c>
      <c r="H3704" s="38">
        <f t="shared" si="115"/>
        <v>42.17</v>
      </c>
    </row>
    <row r="3705" ht="54" spans="1:8">
      <c r="A3705" s="36" t="s">
        <v>22997</v>
      </c>
      <c r="B3705" s="37" t="s">
        <v>22998</v>
      </c>
      <c r="C3705" s="36" t="s">
        <v>168</v>
      </c>
      <c r="D3705" s="36" t="s">
        <v>8805</v>
      </c>
      <c r="F3705" t="str">
        <f t="shared" si="114"/>
        <v>92672</v>
      </c>
      <c r="H3705" s="38">
        <f t="shared" si="115"/>
        <v>38.49</v>
      </c>
    </row>
    <row r="3706" ht="54" spans="1:8">
      <c r="A3706" s="36" t="s">
        <v>22999</v>
      </c>
      <c r="B3706" s="37" t="s">
        <v>23000</v>
      </c>
      <c r="C3706" s="36" t="s">
        <v>168</v>
      </c>
      <c r="D3706" s="36" t="s">
        <v>23001</v>
      </c>
      <c r="F3706" t="str">
        <f t="shared" si="114"/>
        <v>92673</v>
      </c>
      <c r="H3706" s="38">
        <f t="shared" si="115"/>
        <v>48.33</v>
      </c>
    </row>
    <row r="3707" ht="54" spans="1:8">
      <c r="A3707" s="36" t="s">
        <v>23002</v>
      </c>
      <c r="B3707" s="37" t="s">
        <v>23003</v>
      </c>
      <c r="C3707" s="36" t="s">
        <v>168</v>
      </c>
      <c r="D3707" s="36" t="s">
        <v>23004</v>
      </c>
      <c r="F3707" t="str">
        <f t="shared" si="114"/>
        <v>92674</v>
      </c>
      <c r="H3707" s="38">
        <f t="shared" si="115"/>
        <v>45.8</v>
      </c>
    </row>
    <row r="3708" ht="54" spans="1:8">
      <c r="A3708" s="36" t="s">
        <v>23005</v>
      </c>
      <c r="B3708" s="37" t="s">
        <v>23006</v>
      </c>
      <c r="C3708" s="36" t="s">
        <v>168</v>
      </c>
      <c r="D3708" s="36" t="s">
        <v>23007</v>
      </c>
      <c r="F3708" t="str">
        <f t="shared" si="114"/>
        <v>92675</v>
      </c>
      <c r="H3708" s="38">
        <f t="shared" si="115"/>
        <v>62.3</v>
      </c>
    </row>
    <row r="3709" ht="54" spans="1:8">
      <c r="A3709" s="36" t="s">
        <v>23008</v>
      </c>
      <c r="B3709" s="37" t="s">
        <v>23009</v>
      </c>
      <c r="C3709" s="36" t="s">
        <v>168</v>
      </c>
      <c r="D3709" s="36" t="s">
        <v>19834</v>
      </c>
      <c r="F3709" t="str">
        <f t="shared" si="114"/>
        <v>92676</v>
      </c>
      <c r="H3709" s="38">
        <f t="shared" si="115"/>
        <v>60.58</v>
      </c>
    </row>
    <row r="3710" ht="54" spans="1:8">
      <c r="A3710" s="36" t="s">
        <v>23010</v>
      </c>
      <c r="B3710" s="37" t="s">
        <v>23011</v>
      </c>
      <c r="C3710" s="36" t="s">
        <v>168</v>
      </c>
      <c r="D3710" s="36" t="s">
        <v>15063</v>
      </c>
      <c r="F3710" t="str">
        <f t="shared" si="114"/>
        <v>92677</v>
      </c>
      <c r="H3710" s="38">
        <f t="shared" si="115"/>
        <v>101.38</v>
      </c>
    </row>
    <row r="3711" ht="54" spans="1:8">
      <c r="A3711" s="36" t="s">
        <v>23012</v>
      </c>
      <c r="B3711" s="37" t="s">
        <v>23013</v>
      </c>
      <c r="C3711" s="36" t="s">
        <v>168</v>
      </c>
      <c r="D3711" s="36" t="s">
        <v>23014</v>
      </c>
      <c r="F3711" t="str">
        <f t="shared" si="114"/>
        <v>92678</v>
      </c>
      <c r="H3711" s="38">
        <f t="shared" si="115"/>
        <v>93.8</v>
      </c>
    </row>
    <row r="3712" ht="54" spans="1:8">
      <c r="A3712" s="36" t="s">
        <v>23015</v>
      </c>
      <c r="B3712" s="37" t="s">
        <v>23016</v>
      </c>
      <c r="C3712" s="36" t="s">
        <v>168</v>
      </c>
      <c r="D3712" s="36" t="s">
        <v>23017</v>
      </c>
      <c r="F3712" t="str">
        <f t="shared" si="114"/>
        <v>92679</v>
      </c>
      <c r="H3712" s="38">
        <f t="shared" si="115"/>
        <v>138.86</v>
      </c>
    </row>
    <row r="3713" ht="54" spans="1:8">
      <c r="A3713" s="36" t="s">
        <v>23018</v>
      </c>
      <c r="B3713" s="37" t="s">
        <v>23019</v>
      </c>
      <c r="C3713" s="36" t="s">
        <v>168</v>
      </c>
      <c r="D3713" s="36" t="s">
        <v>23020</v>
      </c>
      <c r="F3713" t="str">
        <f t="shared" si="114"/>
        <v>92680</v>
      </c>
      <c r="H3713" s="38">
        <f t="shared" si="115"/>
        <v>124.26</v>
      </c>
    </row>
    <row r="3714" ht="40.5" spans="1:8">
      <c r="A3714" s="36" t="s">
        <v>23021</v>
      </c>
      <c r="B3714" s="37" t="s">
        <v>23022</v>
      </c>
      <c r="C3714" s="36" t="s">
        <v>168</v>
      </c>
      <c r="D3714" s="36" t="s">
        <v>23023</v>
      </c>
      <c r="F3714" t="str">
        <f t="shared" si="114"/>
        <v>92681</v>
      </c>
      <c r="H3714" s="38">
        <f t="shared" si="115"/>
        <v>41.59</v>
      </c>
    </row>
    <row r="3715" ht="40.5" spans="1:8">
      <c r="A3715" s="36" t="s">
        <v>23024</v>
      </c>
      <c r="B3715" s="37" t="s">
        <v>23025</v>
      </c>
      <c r="C3715" s="36" t="s">
        <v>168</v>
      </c>
      <c r="D3715" s="36" t="s">
        <v>23026</v>
      </c>
      <c r="F3715" t="str">
        <f t="shared" si="114"/>
        <v>92682</v>
      </c>
      <c r="H3715" s="38">
        <f t="shared" si="115"/>
        <v>51.73</v>
      </c>
    </row>
    <row r="3716" ht="40.5" spans="1:8">
      <c r="A3716" s="36" t="s">
        <v>23027</v>
      </c>
      <c r="B3716" s="37" t="s">
        <v>23028</v>
      </c>
      <c r="C3716" s="36" t="s">
        <v>168</v>
      </c>
      <c r="D3716" s="36" t="s">
        <v>23029</v>
      </c>
      <c r="F3716" t="str">
        <f t="shared" si="114"/>
        <v>92683</v>
      </c>
      <c r="H3716" s="38">
        <f t="shared" si="115"/>
        <v>60.11</v>
      </c>
    </row>
    <row r="3717" ht="40.5" spans="1:8">
      <c r="A3717" s="36" t="s">
        <v>23030</v>
      </c>
      <c r="B3717" s="37" t="s">
        <v>23031</v>
      </c>
      <c r="C3717" s="36" t="s">
        <v>168</v>
      </c>
      <c r="D3717" s="36" t="s">
        <v>23032</v>
      </c>
      <c r="F3717" t="str">
        <f t="shared" ref="F3717:F3780" si="116">TRIM(A3717)</f>
        <v>92684</v>
      </c>
      <c r="H3717" s="38">
        <f t="shared" ref="H3717:H3780" si="117">ROUND(D3717*(1+$H$1),2)</f>
        <v>80.71</v>
      </c>
    </row>
    <row r="3718" ht="40.5" spans="1:8">
      <c r="A3718" s="36" t="s">
        <v>23033</v>
      </c>
      <c r="B3718" s="37" t="s">
        <v>23034</v>
      </c>
      <c r="C3718" s="36" t="s">
        <v>168</v>
      </c>
      <c r="D3718" s="36" t="s">
        <v>6282</v>
      </c>
      <c r="F3718" t="str">
        <f t="shared" si="116"/>
        <v>92685</v>
      </c>
      <c r="H3718" s="38">
        <f t="shared" si="117"/>
        <v>128.84</v>
      </c>
    </row>
    <row r="3719" ht="40.5" spans="1:8">
      <c r="A3719" s="36" t="s">
        <v>23035</v>
      </c>
      <c r="B3719" s="37" t="s">
        <v>23036</v>
      </c>
      <c r="C3719" s="36" t="s">
        <v>168</v>
      </c>
      <c r="D3719" s="36" t="s">
        <v>23037</v>
      </c>
      <c r="F3719" t="str">
        <f t="shared" si="116"/>
        <v>92686</v>
      </c>
      <c r="H3719" s="38">
        <f t="shared" si="117"/>
        <v>164.22</v>
      </c>
    </row>
    <row r="3720" ht="40.5" spans="1:8">
      <c r="A3720" s="36" t="s">
        <v>23038</v>
      </c>
      <c r="B3720" s="37" t="s">
        <v>23039</v>
      </c>
      <c r="C3720" s="36" t="s">
        <v>168</v>
      </c>
      <c r="D3720" s="36" t="s">
        <v>9813</v>
      </c>
      <c r="F3720" t="str">
        <f t="shared" si="116"/>
        <v>92692</v>
      </c>
      <c r="H3720" s="38">
        <f t="shared" si="117"/>
        <v>11.56</v>
      </c>
    </row>
    <row r="3721" ht="40.5" spans="1:8">
      <c r="A3721" s="36" t="s">
        <v>23040</v>
      </c>
      <c r="B3721" s="37" t="s">
        <v>23041</v>
      </c>
      <c r="C3721" s="36" t="s">
        <v>168</v>
      </c>
      <c r="D3721" s="36" t="s">
        <v>17476</v>
      </c>
      <c r="F3721" t="str">
        <f t="shared" si="116"/>
        <v>92693</v>
      </c>
      <c r="H3721" s="38">
        <f t="shared" si="117"/>
        <v>11.88</v>
      </c>
    </row>
    <row r="3722" ht="40.5" spans="1:8">
      <c r="A3722" s="36" t="s">
        <v>23042</v>
      </c>
      <c r="B3722" s="37" t="s">
        <v>23043</v>
      </c>
      <c r="C3722" s="36" t="s">
        <v>168</v>
      </c>
      <c r="D3722" s="36" t="s">
        <v>22224</v>
      </c>
      <c r="F3722" t="str">
        <f t="shared" si="116"/>
        <v>92694</v>
      </c>
      <c r="H3722" s="38">
        <f t="shared" si="117"/>
        <v>18.42</v>
      </c>
    </row>
    <row r="3723" ht="40.5" spans="1:8">
      <c r="A3723" s="36" t="s">
        <v>23044</v>
      </c>
      <c r="B3723" s="37" t="s">
        <v>23045</v>
      </c>
      <c r="C3723" s="36" t="s">
        <v>168</v>
      </c>
      <c r="D3723" s="36" t="s">
        <v>23046</v>
      </c>
      <c r="F3723" t="str">
        <f t="shared" si="116"/>
        <v>92695</v>
      </c>
      <c r="H3723" s="38">
        <f t="shared" si="117"/>
        <v>18.74</v>
      </c>
    </row>
    <row r="3724" ht="40.5" spans="1:8">
      <c r="A3724" s="36" t="s">
        <v>23047</v>
      </c>
      <c r="B3724" s="37" t="s">
        <v>23048</v>
      </c>
      <c r="C3724" s="36" t="s">
        <v>168</v>
      </c>
      <c r="D3724" s="36" t="s">
        <v>14517</v>
      </c>
      <c r="F3724" t="str">
        <f t="shared" si="116"/>
        <v>92696</v>
      </c>
      <c r="H3724" s="38">
        <f t="shared" si="117"/>
        <v>28.94</v>
      </c>
    </row>
    <row r="3725" ht="40.5" spans="1:8">
      <c r="A3725" s="36" t="s">
        <v>23049</v>
      </c>
      <c r="B3725" s="37" t="s">
        <v>23050</v>
      </c>
      <c r="C3725" s="36" t="s">
        <v>168</v>
      </c>
      <c r="D3725" s="36" t="s">
        <v>12067</v>
      </c>
      <c r="F3725" t="str">
        <f t="shared" si="116"/>
        <v>92697</v>
      </c>
      <c r="H3725" s="38">
        <f t="shared" si="117"/>
        <v>30.33</v>
      </c>
    </row>
    <row r="3726" ht="54" spans="1:8">
      <c r="A3726" s="36" t="s">
        <v>23051</v>
      </c>
      <c r="B3726" s="37" t="s">
        <v>23052</v>
      </c>
      <c r="C3726" s="36" t="s">
        <v>168</v>
      </c>
      <c r="D3726" s="36" t="s">
        <v>23053</v>
      </c>
      <c r="F3726" t="str">
        <f t="shared" si="116"/>
        <v>92698</v>
      </c>
      <c r="H3726" s="38">
        <f t="shared" si="117"/>
        <v>17.11</v>
      </c>
    </row>
    <row r="3727" ht="54" spans="1:8">
      <c r="A3727" s="36" t="s">
        <v>23054</v>
      </c>
      <c r="B3727" s="37" t="s">
        <v>23055</v>
      </c>
      <c r="C3727" s="36" t="s">
        <v>168</v>
      </c>
      <c r="D3727" s="36" t="s">
        <v>9690</v>
      </c>
      <c r="F3727" t="str">
        <f t="shared" si="116"/>
        <v>92699</v>
      </c>
      <c r="H3727" s="38">
        <f t="shared" si="117"/>
        <v>16.11</v>
      </c>
    </row>
    <row r="3728" ht="54" spans="1:8">
      <c r="A3728" s="36" t="s">
        <v>23056</v>
      </c>
      <c r="B3728" s="37" t="s">
        <v>23057</v>
      </c>
      <c r="C3728" s="36" t="s">
        <v>168</v>
      </c>
      <c r="D3728" s="36" t="s">
        <v>23058</v>
      </c>
      <c r="F3728" t="str">
        <f t="shared" si="116"/>
        <v>92700</v>
      </c>
      <c r="H3728" s="38">
        <f t="shared" si="117"/>
        <v>27.99</v>
      </c>
    </row>
    <row r="3729" ht="54" spans="1:8">
      <c r="A3729" s="36" t="s">
        <v>23059</v>
      </c>
      <c r="B3729" s="37" t="s">
        <v>23060</v>
      </c>
      <c r="C3729" s="36" t="s">
        <v>168</v>
      </c>
      <c r="D3729" s="36" t="s">
        <v>10116</v>
      </c>
      <c r="F3729" t="str">
        <f t="shared" si="116"/>
        <v>92701</v>
      </c>
      <c r="H3729" s="38">
        <f t="shared" si="117"/>
        <v>26.49</v>
      </c>
    </row>
    <row r="3730" ht="54" spans="1:8">
      <c r="A3730" s="36" t="s">
        <v>23061</v>
      </c>
      <c r="B3730" s="37" t="s">
        <v>23062</v>
      </c>
      <c r="C3730" s="36" t="s">
        <v>168</v>
      </c>
      <c r="D3730" s="36" t="s">
        <v>23063</v>
      </c>
      <c r="F3730" t="str">
        <f t="shared" si="116"/>
        <v>92702</v>
      </c>
      <c r="H3730" s="38">
        <f t="shared" si="117"/>
        <v>43.86</v>
      </c>
    </row>
    <row r="3731" ht="54" spans="1:8">
      <c r="A3731" s="36" t="s">
        <v>23064</v>
      </c>
      <c r="B3731" s="37" t="s">
        <v>23065</v>
      </c>
      <c r="C3731" s="36" t="s">
        <v>168</v>
      </c>
      <c r="D3731" s="36" t="s">
        <v>23066</v>
      </c>
      <c r="F3731" t="str">
        <f t="shared" si="116"/>
        <v>92703</v>
      </c>
      <c r="H3731" s="38">
        <f t="shared" si="117"/>
        <v>42.02</v>
      </c>
    </row>
    <row r="3732" ht="40.5" spans="1:8">
      <c r="A3732" s="36" t="s">
        <v>23067</v>
      </c>
      <c r="B3732" s="37" t="s">
        <v>23068</v>
      </c>
      <c r="C3732" s="36" t="s">
        <v>168</v>
      </c>
      <c r="D3732" s="36" t="s">
        <v>12268</v>
      </c>
      <c r="F3732" t="str">
        <f t="shared" si="116"/>
        <v>92704</v>
      </c>
      <c r="H3732" s="38">
        <f t="shared" si="117"/>
        <v>21.67</v>
      </c>
    </row>
    <row r="3733" ht="40.5" spans="1:8">
      <c r="A3733" s="36" t="s">
        <v>23069</v>
      </c>
      <c r="B3733" s="37" t="s">
        <v>23070</v>
      </c>
      <c r="C3733" s="36" t="s">
        <v>168</v>
      </c>
      <c r="D3733" s="36" t="s">
        <v>23071</v>
      </c>
      <c r="F3733" t="str">
        <f t="shared" si="116"/>
        <v>92705</v>
      </c>
      <c r="H3733" s="38">
        <f t="shared" si="117"/>
        <v>35</v>
      </c>
    </row>
    <row r="3734" ht="40.5" spans="1:8">
      <c r="A3734" s="36" t="s">
        <v>23072</v>
      </c>
      <c r="B3734" s="37" t="s">
        <v>23073</v>
      </c>
      <c r="C3734" s="36" t="s">
        <v>168</v>
      </c>
      <c r="D3734" s="36" t="s">
        <v>16322</v>
      </c>
      <c r="F3734" t="str">
        <f t="shared" si="116"/>
        <v>92706</v>
      </c>
      <c r="H3734" s="38">
        <f t="shared" si="117"/>
        <v>56.71</v>
      </c>
    </row>
    <row r="3735" ht="40.5" spans="1:8">
      <c r="A3735" s="36" t="s">
        <v>23074</v>
      </c>
      <c r="B3735" s="37" t="s">
        <v>23075</v>
      </c>
      <c r="C3735" s="36" t="s">
        <v>168</v>
      </c>
      <c r="D3735" s="36" t="s">
        <v>23076</v>
      </c>
      <c r="F3735" t="str">
        <f t="shared" si="116"/>
        <v>92889</v>
      </c>
      <c r="H3735" s="38">
        <f t="shared" si="117"/>
        <v>103.97</v>
      </c>
    </row>
    <row r="3736" ht="40.5" spans="1:8">
      <c r="A3736" s="36" t="s">
        <v>23077</v>
      </c>
      <c r="B3736" s="37" t="s">
        <v>23078</v>
      </c>
      <c r="C3736" s="36" t="s">
        <v>168</v>
      </c>
      <c r="D3736" s="36" t="s">
        <v>22644</v>
      </c>
      <c r="F3736" t="str">
        <f t="shared" si="116"/>
        <v>92890</v>
      </c>
      <c r="H3736" s="38">
        <f t="shared" si="117"/>
        <v>156.66</v>
      </c>
    </row>
    <row r="3737" ht="40.5" spans="1:8">
      <c r="A3737" s="36" t="s">
        <v>23079</v>
      </c>
      <c r="B3737" s="37" t="s">
        <v>23080</v>
      </c>
      <c r="C3737" s="36" t="s">
        <v>168</v>
      </c>
      <c r="D3737" s="36" t="s">
        <v>23081</v>
      </c>
      <c r="F3737" t="str">
        <f t="shared" si="116"/>
        <v>92891</v>
      </c>
      <c r="H3737" s="38">
        <f t="shared" si="117"/>
        <v>228.84</v>
      </c>
    </row>
    <row r="3738" ht="40.5" spans="1:8">
      <c r="A3738" s="36" t="s">
        <v>23082</v>
      </c>
      <c r="B3738" s="37" t="s">
        <v>23083</v>
      </c>
      <c r="C3738" s="36" t="s">
        <v>168</v>
      </c>
      <c r="D3738" s="36" t="s">
        <v>9203</v>
      </c>
      <c r="F3738" t="str">
        <f t="shared" si="116"/>
        <v>92892</v>
      </c>
      <c r="H3738" s="38">
        <f t="shared" si="117"/>
        <v>45.62</v>
      </c>
    </row>
    <row r="3739" ht="54" spans="1:8">
      <c r="A3739" s="36" t="s">
        <v>23084</v>
      </c>
      <c r="B3739" s="37" t="s">
        <v>23085</v>
      </c>
      <c r="C3739" s="36" t="s">
        <v>168</v>
      </c>
      <c r="D3739" s="36" t="s">
        <v>23086</v>
      </c>
      <c r="F3739" t="str">
        <f t="shared" si="116"/>
        <v>92893</v>
      </c>
      <c r="H3739" s="38">
        <f t="shared" si="117"/>
        <v>64.36</v>
      </c>
    </row>
    <row r="3740" ht="54" spans="1:8">
      <c r="A3740" s="36" t="s">
        <v>23087</v>
      </c>
      <c r="B3740" s="37" t="s">
        <v>23088</v>
      </c>
      <c r="C3740" s="36" t="s">
        <v>168</v>
      </c>
      <c r="D3740" s="36" t="s">
        <v>23089</v>
      </c>
      <c r="F3740" t="str">
        <f t="shared" si="116"/>
        <v>92894</v>
      </c>
      <c r="H3740" s="38">
        <f t="shared" si="117"/>
        <v>76.72</v>
      </c>
    </row>
    <row r="3741" ht="40.5" spans="1:8">
      <c r="A3741" s="36" t="s">
        <v>23090</v>
      </c>
      <c r="B3741" s="37" t="s">
        <v>23091</v>
      </c>
      <c r="C3741" s="36" t="s">
        <v>168</v>
      </c>
      <c r="D3741" s="36" t="s">
        <v>23092</v>
      </c>
      <c r="F3741" t="str">
        <f t="shared" si="116"/>
        <v>92895</v>
      </c>
      <c r="H3741" s="38">
        <f t="shared" si="117"/>
        <v>103.94</v>
      </c>
    </row>
    <row r="3742" ht="54" spans="1:8">
      <c r="A3742" s="36" t="s">
        <v>23093</v>
      </c>
      <c r="B3742" s="37" t="s">
        <v>23094</v>
      </c>
      <c r="C3742" s="36" t="s">
        <v>168</v>
      </c>
      <c r="D3742" s="36" t="s">
        <v>23095</v>
      </c>
      <c r="F3742" t="str">
        <f t="shared" si="116"/>
        <v>92896</v>
      </c>
      <c r="H3742" s="38">
        <f t="shared" si="117"/>
        <v>158.07</v>
      </c>
    </row>
    <row r="3743" ht="40.5" spans="1:8">
      <c r="A3743" s="36" t="s">
        <v>23096</v>
      </c>
      <c r="B3743" s="37" t="s">
        <v>23097</v>
      </c>
      <c r="C3743" s="36" t="s">
        <v>168</v>
      </c>
      <c r="D3743" s="36" t="s">
        <v>23098</v>
      </c>
      <c r="F3743" t="str">
        <f t="shared" si="116"/>
        <v>92897</v>
      </c>
      <c r="H3743" s="38">
        <f t="shared" si="117"/>
        <v>231.76</v>
      </c>
    </row>
    <row r="3744" ht="40.5" spans="1:8">
      <c r="A3744" s="36" t="s">
        <v>23099</v>
      </c>
      <c r="B3744" s="37" t="s">
        <v>23100</v>
      </c>
      <c r="C3744" s="36" t="s">
        <v>168</v>
      </c>
      <c r="D3744" s="36" t="s">
        <v>13756</v>
      </c>
      <c r="F3744" t="str">
        <f t="shared" si="116"/>
        <v>92898</v>
      </c>
      <c r="H3744" s="38">
        <f t="shared" si="117"/>
        <v>37.77</v>
      </c>
    </row>
    <row r="3745" ht="40.5" spans="1:8">
      <c r="A3745" s="36" t="s">
        <v>23101</v>
      </c>
      <c r="B3745" s="37" t="s">
        <v>23102</v>
      </c>
      <c r="C3745" s="36" t="s">
        <v>168</v>
      </c>
      <c r="D3745" s="36" t="s">
        <v>23103</v>
      </c>
      <c r="F3745" t="str">
        <f t="shared" si="116"/>
        <v>92899</v>
      </c>
      <c r="H3745" s="38">
        <f t="shared" si="117"/>
        <v>55.43</v>
      </c>
    </row>
    <row r="3746" ht="40.5" spans="1:8">
      <c r="A3746" s="36" t="s">
        <v>23104</v>
      </c>
      <c r="B3746" s="37" t="s">
        <v>23105</v>
      </c>
      <c r="C3746" s="36" t="s">
        <v>168</v>
      </c>
      <c r="D3746" s="36" t="s">
        <v>23106</v>
      </c>
      <c r="F3746" t="str">
        <f t="shared" si="116"/>
        <v>92900</v>
      </c>
      <c r="H3746" s="38">
        <f t="shared" si="117"/>
        <v>66.55</v>
      </c>
    </row>
    <row r="3747" ht="40.5" spans="1:8">
      <c r="A3747" s="36" t="s">
        <v>23107</v>
      </c>
      <c r="B3747" s="37" t="s">
        <v>23108</v>
      </c>
      <c r="C3747" s="36" t="s">
        <v>168</v>
      </c>
      <c r="D3747" s="36" t="s">
        <v>10457</v>
      </c>
      <c r="F3747" t="str">
        <f t="shared" si="116"/>
        <v>92901</v>
      </c>
      <c r="H3747" s="38">
        <f t="shared" si="117"/>
        <v>92.23</v>
      </c>
    </row>
    <row r="3748" ht="40.5" spans="1:8">
      <c r="A3748" s="36" t="s">
        <v>23109</v>
      </c>
      <c r="B3748" s="37" t="s">
        <v>23110</v>
      </c>
      <c r="C3748" s="36" t="s">
        <v>168</v>
      </c>
      <c r="D3748" s="36" t="s">
        <v>23111</v>
      </c>
      <c r="F3748" t="str">
        <f t="shared" si="116"/>
        <v>92902</v>
      </c>
      <c r="H3748" s="38">
        <f t="shared" si="117"/>
        <v>144.04</v>
      </c>
    </row>
    <row r="3749" ht="40.5" spans="1:8">
      <c r="A3749" s="36" t="s">
        <v>23112</v>
      </c>
      <c r="B3749" s="37" t="s">
        <v>23113</v>
      </c>
      <c r="C3749" s="36" t="s">
        <v>168</v>
      </c>
      <c r="D3749" s="36" t="s">
        <v>23114</v>
      </c>
      <c r="F3749" t="str">
        <f t="shared" si="116"/>
        <v>92903</v>
      </c>
      <c r="H3749" s="38">
        <f t="shared" si="117"/>
        <v>215.43</v>
      </c>
    </row>
    <row r="3750" ht="40.5" spans="1:8">
      <c r="A3750" s="36" t="s">
        <v>23115</v>
      </c>
      <c r="B3750" s="37" t="s">
        <v>23116</v>
      </c>
      <c r="C3750" s="36" t="s">
        <v>168</v>
      </c>
      <c r="D3750" s="36" t="s">
        <v>23117</v>
      </c>
      <c r="F3750" t="str">
        <f t="shared" si="116"/>
        <v>92904</v>
      </c>
      <c r="H3750" s="38">
        <f t="shared" si="117"/>
        <v>25.61</v>
      </c>
    </row>
    <row r="3751" ht="40.5" spans="1:8">
      <c r="A3751" s="36" t="s">
        <v>23118</v>
      </c>
      <c r="B3751" s="37" t="s">
        <v>23119</v>
      </c>
      <c r="C3751" s="36" t="s">
        <v>168</v>
      </c>
      <c r="D3751" s="36" t="s">
        <v>12366</v>
      </c>
      <c r="F3751" t="str">
        <f t="shared" si="116"/>
        <v>92905</v>
      </c>
      <c r="H3751" s="38">
        <f t="shared" si="117"/>
        <v>36.75</v>
      </c>
    </row>
    <row r="3752" ht="40.5" spans="1:8">
      <c r="A3752" s="36" t="s">
        <v>23120</v>
      </c>
      <c r="B3752" s="37" t="s">
        <v>23121</v>
      </c>
      <c r="C3752" s="36" t="s">
        <v>168</v>
      </c>
      <c r="D3752" s="36" t="s">
        <v>23122</v>
      </c>
      <c r="F3752" t="str">
        <f t="shared" si="116"/>
        <v>92906</v>
      </c>
      <c r="H3752" s="38">
        <f t="shared" si="117"/>
        <v>45.29</v>
      </c>
    </row>
    <row r="3753" ht="40.5" spans="1:8">
      <c r="A3753" s="36" t="s">
        <v>23123</v>
      </c>
      <c r="B3753" s="37" t="s">
        <v>23124</v>
      </c>
      <c r="C3753" s="36" t="s">
        <v>168</v>
      </c>
      <c r="D3753" s="36" t="s">
        <v>23125</v>
      </c>
      <c r="F3753" t="str">
        <f t="shared" si="116"/>
        <v>92907</v>
      </c>
      <c r="H3753" s="38">
        <f t="shared" si="117"/>
        <v>56.61</v>
      </c>
    </row>
    <row r="3754" ht="40.5" spans="1:8">
      <c r="A3754" s="36" t="s">
        <v>23126</v>
      </c>
      <c r="B3754" s="37" t="s">
        <v>23127</v>
      </c>
      <c r="C3754" s="36" t="s">
        <v>168</v>
      </c>
      <c r="D3754" s="36" t="s">
        <v>23125</v>
      </c>
      <c r="F3754" t="str">
        <f t="shared" si="116"/>
        <v>92908</v>
      </c>
      <c r="H3754" s="38">
        <f t="shared" si="117"/>
        <v>56.61</v>
      </c>
    </row>
    <row r="3755" ht="40.5" spans="1:8">
      <c r="A3755" s="36" t="s">
        <v>23128</v>
      </c>
      <c r="B3755" s="37" t="s">
        <v>23129</v>
      </c>
      <c r="C3755" s="36" t="s">
        <v>168</v>
      </c>
      <c r="D3755" s="36" t="s">
        <v>23125</v>
      </c>
      <c r="F3755" t="str">
        <f t="shared" si="116"/>
        <v>92909</v>
      </c>
      <c r="H3755" s="38">
        <f t="shared" si="117"/>
        <v>56.61</v>
      </c>
    </row>
    <row r="3756" ht="40.5" spans="1:8">
      <c r="A3756" s="36" t="s">
        <v>23130</v>
      </c>
      <c r="B3756" s="37" t="s">
        <v>23131</v>
      </c>
      <c r="C3756" s="36" t="s">
        <v>168</v>
      </c>
      <c r="D3756" s="36" t="s">
        <v>23132</v>
      </c>
      <c r="F3756" t="str">
        <f t="shared" si="116"/>
        <v>92910</v>
      </c>
      <c r="H3756" s="38">
        <f t="shared" si="117"/>
        <v>81.23</v>
      </c>
    </row>
    <row r="3757" ht="40.5" spans="1:8">
      <c r="A3757" s="36" t="s">
        <v>23133</v>
      </c>
      <c r="B3757" s="37" t="s">
        <v>23134</v>
      </c>
      <c r="C3757" s="36" t="s">
        <v>168</v>
      </c>
      <c r="D3757" s="36" t="s">
        <v>23132</v>
      </c>
      <c r="F3757" t="str">
        <f t="shared" si="116"/>
        <v>92911</v>
      </c>
      <c r="H3757" s="38">
        <f t="shared" si="117"/>
        <v>81.23</v>
      </c>
    </row>
    <row r="3758" ht="40.5" spans="1:8">
      <c r="A3758" s="36" t="s">
        <v>23135</v>
      </c>
      <c r="B3758" s="37" t="s">
        <v>23136</v>
      </c>
      <c r="C3758" s="36" t="s">
        <v>168</v>
      </c>
      <c r="D3758" s="36" t="s">
        <v>23137</v>
      </c>
      <c r="F3758" t="str">
        <f t="shared" si="116"/>
        <v>92912</v>
      </c>
      <c r="H3758" s="38">
        <f t="shared" si="117"/>
        <v>108.23</v>
      </c>
    </row>
    <row r="3759" ht="40.5" spans="1:8">
      <c r="A3759" s="36" t="s">
        <v>23138</v>
      </c>
      <c r="B3759" s="37" t="s">
        <v>23139</v>
      </c>
      <c r="C3759" s="36" t="s">
        <v>168</v>
      </c>
      <c r="D3759" s="36" t="s">
        <v>23140</v>
      </c>
      <c r="F3759" t="str">
        <f t="shared" si="116"/>
        <v>92913</v>
      </c>
      <c r="H3759" s="38">
        <f t="shared" si="117"/>
        <v>110.64</v>
      </c>
    </row>
    <row r="3760" ht="40.5" spans="1:8">
      <c r="A3760" s="36" t="s">
        <v>23141</v>
      </c>
      <c r="B3760" s="37" t="s">
        <v>23142</v>
      </c>
      <c r="C3760" s="36" t="s">
        <v>168</v>
      </c>
      <c r="D3760" s="36" t="s">
        <v>23140</v>
      </c>
      <c r="F3760" t="str">
        <f t="shared" si="116"/>
        <v>92914</v>
      </c>
      <c r="H3760" s="38">
        <f t="shared" si="117"/>
        <v>110.64</v>
      </c>
    </row>
    <row r="3761" ht="54" spans="1:8">
      <c r="A3761" s="36" t="s">
        <v>23143</v>
      </c>
      <c r="B3761" s="37" t="s">
        <v>23144</v>
      </c>
      <c r="C3761" s="36" t="s">
        <v>168</v>
      </c>
      <c r="D3761" s="36" t="s">
        <v>11550</v>
      </c>
      <c r="F3761" t="str">
        <f t="shared" si="116"/>
        <v>92918</v>
      </c>
      <c r="H3761" s="38">
        <f t="shared" si="117"/>
        <v>30.54</v>
      </c>
    </row>
    <row r="3762" ht="54" spans="1:8">
      <c r="A3762" s="36" t="s">
        <v>23145</v>
      </c>
      <c r="B3762" s="37" t="s">
        <v>23146</v>
      </c>
      <c r="C3762" s="36" t="s">
        <v>168</v>
      </c>
      <c r="D3762" s="36" t="s">
        <v>23147</v>
      </c>
      <c r="F3762" t="str">
        <f t="shared" si="116"/>
        <v>92920</v>
      </c>
      <c r="H3762" s="38">
        <f t="shared" si="117"/>
        <v>30.73</v>
      </c>
    </row>
    <row r="3763" ht="54" spans="1:8">
      <c r="A3763" s="36" t="s">
        <v>23148</v>
      </c>
      <c r="B3763" s="37" t="s">
        <v>23149</v>
      </c>
      <c r="C3763" s="36" t="s">
        <v>168</v>
      </c>
      <c r="D3763" s="36" t="s">
        <v>23150</v>
      </c>
      <c r="F3763" t="str">
        <f t="shared" si="116"/>
        <v>92925</v>
      </c>
      <c r="H3763" s="38">
        <f t="shared" si="117"/>
        <v>37.58</v>
      </c>
    </row>
    <row r="3764" ht="54" spans="1:8">
      <c r="A3764" s="36" t="s">
        <v>23151</v>
      </c>
      <c r="B3764" s="37" t="s">
        <v>23152</v>
      </c>
      <c r="C3764" s="36" t="s">
        <v>168</v>
      </c>
      <c r="D3764" s="36" t="s">
        <v>16473</v>
      </c>
      <c r="F3764" t="str">
        <f t="shared" si="116"/>
        <v>92926</v>
      </c>
      <c r="H3764" s="38">
        <f t="shared" si="117"/>
        <v>37.56</v>
      </c>
    </row>
    <row r="3765" ht="54" spans="1:8">
      <c r="A3765" s="36" t="s">
        <v>23153</v>
      </c>
      <c r="B3765" s="37" t="s">
        <v>23154</v>
      </c>
      <c r="C3765" s="36" t="s">
        <v>168</v>
      </c>
      <c r="D3765" s="36" t="s">
        <v>16473</v>
      </c>
      <c r="F3765" t="str">
        <f t="shared" si="116"/>
        <v>92927</v>
      </c>
      <c r="H3765" s="38">
        <f t="shared" si="117"/>
        <v>37.56</v>
      </c>
    </row>
    <row r="3766" ht="54" spans="1:8">
      <c r="A3766" s="36" t="s">
        <v>23155</v>
      </c>
      <c r="B3766" s="37" t="s">
        <v>23156</v>
      </c>
      <c r="C3766" s="36" t="s">
        <v>168</v>
      </c>
      <c r="D3766" s="36" t="s">
        <v>7990</v>
      </c>
      <c r="F3766" t="str">
        <f t="shared" si="116"/>
        <v>92928</v>
      </c>
      <c r="H3766" s="38">
        <f t="shared" si="117"/>
        <v>42.88</v>
      </c>
    </row>
    <row r="3767" ht="54" spans="1:8">
      <c r="A3767" s="36" t="s">
        <v>23157</v>
      </c>
      <c r="B3767" s="37" t="s">
        <v>23158</v>
      </c>
      <c r="C3767" s="36" t="s">
        <v>168</v>
      </c>
      <c r="D3767" s="36" t="s">
        <v>7990</v>
      </c>
      <c r="F3767" t="str">
        <f t="shared" si="116"/>
        <v>92929</v>
      </c>
      <c r="H3767" s="38">
        <f t="shared" si="117"/>
        <v>42.88</v>
      </c>
    </row>
    <row r="3768" ht="54" spans="1:8">
      <c r="A3768" s="36" t="s">
        <v>23159</v>
      </c>
      <c r="B3768" s="37" t="s">
        <v>23160</v>
      </c>
      <c r="C3768" s="36" t="s">
        <v>168</v>
      </c>
      <c r="D3768" s="36" t="s">
        <v>7990</v>
      </c>
      <c r="F3768" t="str">
        <f t="shared" si="116"/>
        <v>92930</v>
      </c>
      <c r="H3768" s="38">
        <f t="shared" si="117"/>
        <v>42.88</v>
      </c>
    </row>
    <row r="3769" ht="54" spans="1:8">
      <c r="A3769" s="36" t="s">
        <v>23161</v>
      </c>
      <c r="B3769" s="37" t="s">
        <v>23162</v>
      </c>
      <c r="C3769" s="36" t="s">
        <v>168</v>
      </c>
      <c r="D3769" s="36" t="s">
        <v>7232</v>
      </c>
      <c r="F3769" t="str">
        <f t="shared" si="116"/>
        <v>92931</v>
      </c>
      <c r="H3769" s="38">
        <f t="shared" si="117"/>
        <v>56.57</v>
      </c>
    </row>
    <row r="3770" ht="54" spans="1:8">
      <c r="A3770" s="36" t="s">
        <v>23163</v>
      </c>
      <c r="B3770" s="37" t="s">
        <v>23164</v>
      </c>
      <c r="C3770" s="36" t="s">
        <v>168</v>
      </c>
      <c r="D3770" s="36" t="s">
        <v>7232</v>
      </c>
      <c r="F3770" t="str">
        <f t="shared" si="116"/>
        <v>92932</v>
      </c>
      <c r="H3770" s="38">
        <f t="shared" si="117"/>
        <v>56.57</v>
      </c>
    </row>
    <row r="3771" ht="54" spans="1:8">
      <c r="A3771" s="36" t="s">
        <v>23165</v>
      </c>
      <c r="B3771" s="37" t="s">
        <v>23166</v>
      </c>
      <c r="C3771" s="36" t="s">
        <v>168</v>
      </c>
      <c r="D3771" s="36" t="s">
        <v>7232</v>
      </c>
      <c r="F3771" t="str">
        <f t="shared" si="116"/>
        <v>92933</v>
      </c>
      <c r="H3771" s="38">
        <f t="shared" si="117"/>
        <v>56.57</v>
      </c>
    </row>
    <row r="3772" ht="54" spans="1:8">
      <c r="A3772" s="36" t="s">
        <v>23167</v>
      </c>
      <c r="B3772" s="37" t="s">
        <v>23168</v>
      </c>
      <c r="C3772" s="36" t="s">
        <v>168</v>
      </c>
      <c r="D3772" s="36" t="s">
        <v>23169</v>
      </c>
      <c r="F3772" t="str">
        <f t="shared" si="116"/>
        <v>92934</v>
      </c>
      <c r="H3772" s="38">
        <f t="shared" si="117"/>
        <v>82.64</v>
      </c>
    </row>
    <row r="3773" ht="54" spans="1:8">
      <c r="A3773" s="36" t="s">
        <v>23170</v>
      </c>
      <c r="B3773" s="37" t="s">
        <v>23171</v>
      </c>
      <c r="C3773" s="36" t="s">
        <v>168</v>
      </c>
      <c r="D3773" s="36" t="s">
        <v>23169</v>
      </c>
      <c r="F3773" t="str">
        <f t="shared" si="116"/>
        <v>92935</v>
      </c>
      <c r="H3773" s="38">
        <f t="shared" si="117"/>
        <v>82.64</v>
      </c>
    </row>
    <row r="3774" ht="54" spans="1:8">
      <c r="A3774" s="36" t="s">
        <v>23172</v>
      </c>
      <c r="B3774" s="37" t="s">
        <v>23173</v>
      </c>
      <c r="C3774" s="36" t="s">
        <v>168</v>
      </c>
      <c r="D3774" s="36" t="s">
        <v>23174</v>
      </c>
      <c r="F3774" t="str">
        <f t="shared" si="116"/>
        <v>92936</v>
      </c>
      <c r="H3774" s="38">
        <f t="shared" si="117"/>
        <v>113.56</v>
      </c>
    </row>
    <row r="3775" ht="54" spans="1:8">
      <c r="A3775" s="36" t="s">
        <v>23175</v>
      </c>
      <c r="B3775" s="37" t="s">
        <v>23176</v>
      </c>
      <c r="C3775" s="36" t="s">
        <v>168</v>
      </c>
      <c r="D3775" s="36" t="s">
        <v>23174</v>
      </c>
      <c r="F3775" t="str">
        <f t="shared" si="116"/>
        <v>92937</v>
      </c>
      <c r="H3775" s="38">
        <f t="shared" si="117"/>
        <v>113.56</v>
      </c>
    </row>
    <row r="3776" ht="54" spans="1:8">
      <c r="A3776" s="36" t="s">
        <v>23177</v>
      </c>
      <c r="B3776" s="37" t="s">
        <v>23178</v>
      </c>
      <c r="C3776" s="36" t="s">
        <v>168</v>
      </c>
      <c r="D3776" s="36" t="s">
        <v>10191</v>
      </c>
      <c r="F3776" t="str">
        <f t="shared" si="116"/>
        <v>92938</v>
      </c>
      <c r="H3776" s="38">
        <f t="shared" si="117"/>
        <v>22.69</v>
      </c>
    </row>
    <row r="3777" ht="54" spans="1:8">
      <c r="A3777" s="36" t="s">
        <v>23179</v>
      </c>
      <c r="B3777" s="37" t="s">
        <v>23180</v>
      </c>
      <c r="C3777" s="36" t="s">
        <v>168</v>
      </c>
      <c r="D3777" s="36" t="s">
        <v>23181</v>
      </c>
      <c r="F3777" t="str">
        <f t="shared" si="116"/>
        <v>92939</v>
      </c>
      <c r="H3777" s="38">
        <f t="shared" si="117"/>
        <v>22.87</v>
      </c>
    </row>
    <row r="3778" ht="54" spans="1:8">
      <c r="A3778" s="36" t="s">
        <v>23182</v>
      </c>
      <c r="B3778" s="37" t="s">
        <v>23183</v>
      </c>
      <c r="C3778" s="36" t="s">
        <v>168</v>
      </c>
      <c r="D3778" s="36" t="s">
        <v>23184</v>
      </c>
      <c r="F3778" t="str">
        <f t="shared" si="116"/>
        <v>92940</v>
      </c>
      <c r="H3778" s="38">
        <f t="shared" si="117"/>
        <v>28.64</v>
      </c>
    </row>
    <row r="3779" ht="54" spans="1:8">
      <c r="A3779" s="36" t="s">
        <v>23185</v>
      </c>
      <c r="B3779" s="37" t="s">
        <v>23186</v>
      </c>
      <c r="C3779" s="36" t="s">
        <v>168</v>
      </c>
      <c r="D3779" s="36" t="s">
        <v>23187</v>
      </c>
      <c r="F3779" t="str">
        <f t="shared" si="116"/>
        <v>92941</v>
      </c>
      <c r="H3779" s="38">
        <f t="shared" si="117"/>
        <v>28.63</v>
      </c>
    </row>
    <row r="3780" ht="54" spans="1:8">
      <c r="A3780" s="36" t="s">
        <v>23188</v>
      </c>
      <c r="B3780" s="37" t="s">
        <v>23189</v>
      </c>
      <c r="C3780" s="36" t="s">
        <v>168</v>
      </c>
      <c r="D3780" s="36" t="s">
        <v>23187</v>
      </c>
      <c r="F3780" t="str">
        <f t="shared" si="116"/>
        <v>92942</v>
      </c>
      <c r="H3780" s="38">
        <f t="shared" si="117"/>
        <v>28.63</v>
      </c>
    </row>
    <row r="3781" ht="54" spans="1:8">
      <c r="A3781" s="36" t="s">
        <v>23190</v>
      </c>
      <c r="B3781" s="37" t="s">
        <v>23191</v>
      </c>
      <c r="C3781" s="36" t="s">
        <v>168</v>
      </c>
      <c r="D3781" s="36" t="s">
        <v>7373</v>
      </c>
      <c r="F3781" t="str">
        <f t="shared" ref="F3781:F3844" si="118">TRIM(A3781)</f>
        <v>92943</v>
      </c>
      <c r="H3781" s="38">
        <f t="shared" ref="H3781:H3844" si="119">ROUND(D3781*(1+$H$1),2)</f>
        <v>32.71</v>
      </c>
    </row>
    <row r="3782" ht="54" spans="1:8">
      <c r="A3782" s="36" t="s">
        <v>23192</v>
      </c>
      <c r="B3782" s="37" t="s">
        <v>23193</v>
      </c>
      <c r="C3782" s="36" t="s">
        <v>168</v>
      </c>
      <c r="D3782" s="36" t="s">
        <v>7373</v>
      </c>
      <c r="F3782" t="str">
        <f t="shared" si="118"/>
        <v>92944</v>
      </c>
      <c r="H3782" s="38">
        <f t="shared" si="119"/>
        <v>32.71</v>
      </c>
    </row>
    <row r="3783" ht="54" spans="1:8">
      <c r="A3783" s="36" t="s">
        <v>23194</v>
      </c>
      <c r="B3783" s="37" t="s">
        <v>23195</v>
      </c>
      <c r="C3783" s="36" t="s">
        <v>168</v>
      </c>
      <c r="D3783" s="36" t="s">
        <v>7373</v>
      </c>
      <c r="F3783" t="str">
        <f t="shared" si="118"/>
        <v>92945</v>
      </c>
      <c r="H3783" s="38">
        <f t="shared" si="119"/>
        <v>32.71</v>
      </c>
    </row>
    <row r="3784" ht="54" spans="1:8">
      <c r="A3784" s="36" t="s">
        <v>23196</v>
      </c>
      <c r="B3784" s="37" t="s">
        <v>23197</v>
      </c>
      <c r="C3784" s="36" t="s">
        <v>168</v>
      </c>
      <c r="D3784" s="36" t="s">
        <v>9379</v>
      </c>
      <c r="F3784" t="str">
        <f t="shared" si="118"/>
        <v>92946</v>
      </c>
      <c r="H3784" s="38">
        <f t="shared" si="119"/>
        <v>44.86</v>
      </c>
    </row>
    <row r="3785" ht="54" spans="1:8">
      <c r="A3785" s="36" t="s">
        <v>23198</v>
      </c>
      <c r="B3785" s="37" t="s">
        <v>23199</v>
      </c>
      <c r="C3785" s="36" t="s">
        <v>168</v>
      </c>
      <c r="D3785" s="36" t="s">
        <v>9379</v>
      </c>
      <c r="F3785" t="str">
        <f t="shared" si="118"/>
        <v>92947</v>
      </c>
      <c r="H3785" s="38">
        <f t="shared" si="119"/>
        <v>44.86</v>
      </c>
    </row>
    <row r="3786" ht="54" spans="1:8">
      <c r="A3786" s="36" t="s">
        <v>23200</v>
      </c>
      <c r="B3786" s="37" t="s">
        <v>23201</v>
      </c>
      <c r="C3786" s="36" t="s">
        <v>168</v>
      </c>
      <c r="D3786" s="36" t="s">
        <v>9379</v>
      </c>
      <c r="F3786" t="str">
        <f t="shared" si="118"/>
        <v>92948</v>
      </c>
      <c r="H3786" s="38">
        <f t="shared" si="119"/>
        <v>44.86</v>
      </c>
    </row>
    <row r="3787" ht="54" spans="1:8">
      <c r="A3787" s="36" t="s">
        <v>23202</v>
      </c>
      <c r="B3787" s="37" t="s">
        <v>23203</v>
      </c>
      <c r="C3787" s="36" t="s">
        <v>168</v>
      </c>
      <c r="D3787" s="36" t="s">
        <v>23204</v>
      </c>
      <c r="F3787" t="str">
        <f t="shared" si="118"/>
        <v>92949</v>
      </c>
      <c r="H3787" s="38">
        <f t="shared" si="119"/>
        <v>68.61</v>
      </c>
    </row>
    <row r="3788" ht="54" spans="1:8">
      <c r="A3788" s="36" t="s">
        <v>23205</v>
      </c>
      <c r="B3788" s="37" t="s">
        <v>23206</v>
      </c>
      <c r="C3788" s="36" t="s">
        <v>168</v>
      </c>
      <c r="D3788" s="36" t="s">
        <v>23204</v>
      </c>
      <c r="F3788" t="str">
        <f t="shared" si="118"/>
        <v>92950</v>
      </c>
      <c r="H3788" s="38">
        <f t="shared" si="119"/>
        <v>68.61</v>
      </c>
    </row>
    <row r="3789" ht="54" spans="1:8">
      <c r="A3789" s="36" t="s">
        <v>23207</v>
      </c>
      <c r="B3789" s="37" t="s">
        <v>23208</v>
      </c>
      <c r="C3789" s="36" t="s">
        <v>168</v>
      </c>
      <c r="D3789" s="36" t="s">
        <v>23209</v>
      </c>
      <c r="F3789" t="str">
        <f t="shared" si="118"/>
        <v>92951</v>
      </c>
      <c r="H3789" s="38">
        <f t="shared" si="119"/>
        <v>97.23</v>
      </c>
    </row>
    <row r="3790" ht="54" spans="1:8">
      <c r="A3790" s="36" t="s">
        <v>23210</v>
      </c>
      <c r="B3790" s="37" t="s">
        <v>23211</v>
      </c>
      <c r="C3790" s="36" t="s">
        <v>168</v>
      </c>
      <c r="D3790" s="36" t="s">
        <v>23209</v>
      </c>
      <c r="F3790" t="str">
        <f t="shared" si="118"/>
        <v>92952</v>
      </c>
      <c r="H3790" s="38">
        <f t="shared" si="119"/>
        <v>97.23</v>
      </c>
    </row>
    <row r="3791" ht="40.5" spans="1:8">
      <c r="A3791" s="36" t="s">
        <v>23212</v>
      </c>
      <c r="B3791" s="37" t="s">
        <v>23213</v>
      </c>
      <c r="C3791" s="36" t="s">
        <v>168</v>
      </c>
      <c r="D3791" s="36" t="s">
        <v>23214</v>
      </c>
      <c r="F3791" t="str">
        <f t="shared" si="118"/>
        <v>92953</v>
      </c>
      <c r="H3791" s="38">
        <f t="shared" si="119"/>
        <v>19.74</v>
      </c>
    </row>
    <row r="3792" ht="40.5" spans="1:8">
      <c r="A3792" s="36" t="s">
        <v>23215</v>
      </c>
      <c r="B3792" s="37" t="s">
        <v>23216</v>
      </c>
      <c r="C3792" s="36" t="s">
        <v>168</v>
      </c>
      <c r="D3792" s="36" t="s">
        <v>6190</v>
      </c>
      <c r="F3792" t="str">
        <f t="shared" si="118"/>
        <v>93050</v>
      </c>
      <c r="H3792" s="38">
        <f t="shared" si="119"/>
        <v>7.33</v>
      </c>
    </row>
    <row r="3793" ht="40.5" spans="1:8">
      <c r="A3793" s="36" t="s">
        <v>23217</v>
      </c>
      <c r="B3793" s="37" t="s">
        <v>23218</v>
      </c>
      <c r="C3793" s="36" t="s">
        <v>168</v>
      </c>
      <c r="D3793" s="36" t="s">
        <v>6647</v>
      </c>
      <c r="F3793" t="str">
        <f t="shared" si="118"/>
        <v>93051</v>
      </c>
      <c r="H3793" s="38">
        <f t="shared" si="119"/>
        <v>6.88</v>
      </c>
    </row>
    <row r="3794" ht="40.5" spans="1:8">
      <c r="A3794" s="36" t="s">
        <v>23219</v>
      </c>
      <c r="B3794" s="37" t="s">
        <v>23220</v>
      </c>
      <c r="C3794" s="36" t="s">
        <v>168</v>
      </c>
      <c r="D3794" s="36" t="s">
        <v>23221</v>
      </c>
      <c r="F3794" t="str">
        <f t="shared" si="118"/>
        <v>93052</v>
      </c>
      <c r="H3794" s="38">
        <f t="shared" si="119"/>
        <v>260.26</v>
      </c>
    </row>
    <row r="3795" ht="40.5" spans="1:8">
      <c r="A3795" s="36" t="s">
        <v>23222</v>
      </c>
      <c r="B3795" s="37" t="s">
        <v>23223</v>
      </c>
      <c r="C3795" s="36" t="s">
        <v>168</v>
      </c>
      <c r="D3795" s="36" t="s">
        <v>23224</v>
      </c>
      <c r="F3795" t="str">
        <f t="shared" si="118"/>
        <v>93054</v>
      </c>
      <c r="H3795" s="38">
        <f t="shared" si="119"/>
        <v>12.6</v>
      </c>
    </row>
    <row r="3796" ht="40.5" spans="1:8">
      <c r="A3796" s="36" t="s">
        <v>23225</v>
      </c>
      <c r="B3796" s="37" t="s">
        <v>23226</v>
      </c>
      <c r="C3796" s="36" t="s">
        <v>168</v>
      </c>
      <c r="D3796" s="36" t="s">
        <v>23227</v>
      </c>
      <c r="F3796" t="str">
        <f t="shared" si="118"/>
        <v>93055</v>
      </c>
      <c r="H3796" s="38">
        <f t="shared" si="119"/>
        <v>24.08</v>
      </c>
    </row>
    <row r="3797" ht="40.5" spans="1:8">
      <c r="A3797" s="36" t="s">
        <v>23228</v>
      </c>
      <c r="B3797" s="37" t="s">
        <v>23229</v>
      </c>
      <c r="C3797" s="36" t="s">
        <v>168</v>
      </c>
      <c r="D3797" s="36" t="s">
        <v>16047</v>
      </c>
      <c r="F3797" t="str">
        <f t="shared" si="118"/>
        <v>93056</v>
      </c>
      <c r="H3797" s="38">
        <f t="shared" si="119"/>
        <v>10.29</v>
      </c>
    </row>
    <row r="3798" ht="40.5" spans="1:8">
      <c r="A3798" s="36" t="s">
        <v>23230</v>
      </c>
      <c r="B3798" s="37" t="s">
        <v>23231</v>
      </c>
      <c r="C3798" s="36" t="s">
        <v>168</v>
      </c>
      <c r="D3798" s="36" t="s">
        <v>5773</v>
      </c>
      <c r="F3798" t="str">
        <f t="shared" si="118"/>
        <v>93057</v>
      </c>
      <c r="H3798" s="38">
        <f t="shared" si="119"/>
        <v>9.21</v>
      </c>
    </row>
    <row r="3799" ht="40.5" spans="1:8">
      <c r="A3799" s="36" t="s">
        <v>23232</v>
      </c>
      <c r="B3799" s="37" t="s">
        <v>23233</v>
      </c>
      <c r="C3799" s="36" t="s">
        <v>168</v>
      </c>
      <c r="D3799" s="36" t="s">
        <v>23234</v>
      </c>
      <c r="F3799" t="str">
        <f t="shared" si="118"/>
        <v>93058</v>
      </c>
      <c r="H3799" s="38">
        <f t="shared" si="119"/>
        <v>286.34</v>
      </c>
    </row>
    <row r="3800" ht="40.5" spans="1:8">
      <c r="A3800" s="36" t="s">
        <v>23235</v>
      </c>
      <c r="B3800" s="37" t="s">
        <v>23236</v>
      </c>
      <c r="C3800" s="36" t="s">
        <v>168</v>
      </c>
      <c r="D3800" s="36" t="s">
        <v>4925</v>
      </c>
      <c r="F3800" t="str">
        <f t="shared" si="118"/>
        <v>93059</v>
      </c>
      <c r="H3800" s="38">
        <f t="shared" si="119"/>
        <v>17.02</v>
      </c>
    </row>
    <row r="3801" ht="40.5" spans="1:8">
      <c r="A3801" s="36" t="s">
        <v>23237</v>
      </c>
      <c r="B3801" s="37" t="s">
        <v>23238</v>
      </c>
      <c r="C3801" s="36" t="s">
        <v>168</v>
      </c>
      <c r="D3801" s="36" t="s">
        <v>13646</v>
      </c>
      <c r="F3801" t="str">
        <f t="shared" si="118"/>
        <v>93060</v>
      </c>
      <c r="H3801" s="38">
        <f t="shared" si="119"/>
        <v>41.08</v>
      </c>
    </row>
    <row r="3802" ht="40.5" spans="1:8">
      <c r="A3802" s="36" t="s">
        <v>23239</v>
      </c>
      <c r="B3802" s="37" t="s">
        <v>23240</v>
      </c>
      <c r="C3802" s="36" t="s">
        <v>168</v>
      </c>
      <c r="D3802" s="36" t="s">
        <v>19894</v>
      </c>
      <c r="F3802" t="str">
        <f t="shared" si="118"/>
        <v>93061</v>
      </c>
      <c r="H3802" s="38">
        <f t="shared" si="119"/>
        <v>18.02</v>
      </c>
    </row>
    <row r="3803" ht="40.5" spans="1:8">
      <c r="A3803" s="36" t="s">
        <v>23241</v>
      </c>
      <c r="B3803" s="37" t="s">
        <v>23242</v>
      </c>
      <c r="C3803" s="36" t="s">
        <v>168</v>
      </c>
      <c r="D3803" s="36" t="s">
        <v>9725</v>
      </c>
      <c r="F3803" t="str">
        <f t="shared" si="118"/>
        <v>93062</v>
      </c>
      <c r="H3803" s="38">
        <f t="shared" si="119"/>
        <v>15.93</v>
      </c>
    </row>
    <row r="3804" ht="40.5" spans="1:8">
      <c r="A3804" s="36" t="s">
        <v>23243</v>
      </c>
      <c r="B3804" s="37" t="s">
        <v>23244</v>
      </c>
      <c r="C3804" s="36" t="s">
        <v>168</v>
      </c>
      <c r="D3804" s="36" t="s">
        <v>23245</v>
      </c>
      <c r="F3804" t="str">
        <f t="shared" si="118"/>
        <v>93063</v>
      </c>
      <c r="H3804" s="38">
        <f t="shared" si="119"/>
        <v>328.05</v>
      </c>
    </row>
    <row r="3805" ht="40.5" spans="1:8">
      <c r="A3805" s="36" t="s">
        <v>23246</v>
      </c>
      <c r="B3805" s="37" t="s">
        <v>23247</v>
      </c>
      <c r="C3805" s="36" t="s">
        <v>168</v>
      </c>
      <c r="D3805" s="36" t="s">
        <v>21389</v>
      </c>
      <c r="F3805" t="str">
        <f t="shared" si="118"/>
        <v>93064</v>
      </c>
      <c r="H3805" s="38">
        <f t="shared" si="119"/>
        <v>26.89</v>
      </c>
    </row>
    <row r="3806" ht="40.5" spans="1:8">
      <c r="A3806" s="36" t="s">
        <v>23248</v>
      </c>
      <c r="B3806" s="37" t="s">
        <v>23249</v>
      </c>
      <c r="C3806" s="36" t="s">
        <v>168</v>
      </c>
      <c r="D3806" s="36" t="s">
        <v>23250</v>
      </c>
      <c r="F3806" t="str">
        <f t="shared" si="118"/>
        <v>93065</v>
      </c>
      <c r="H3806" s="38">
        <f t="shared" si="119"/>
        <v>25.34</v>
      </c>
    </row>
    <row r="3807" ht="40.5" spans="1:8">
      <c r="A3807" s="36" t="s">
        <v>23251</v>
      </c>
      <c r="B3807" s="37" t="s">
        <v>23252</v>
      </c>
      <c r="C3807" s="36" t="s">
        <v>168</v>
      </c>
      <c r="D3807" s="36" t="s">
        <v>23253</v>
      </c>
      <c r="F3807" t="str">
        <f t="shared" si="118"/>
        <v>93066</v>
      </c>
      <c r="H3807" s="38">
        <f t="shared" si="119"/>
        <v>411.53</v>
      </c>
    </row>
    <row r="3808" ht="40.5" spans="1:8">
      <c r="A3808" s="36" t="s">
        <v>23254</v>
      </c>
      <c r="B3808" s="37" t="s">
        <v>23255</v>
      </c>
      <c r="C3808" s="36" t="s">
        <v>168</v>
      </c>
      <c r="D3808" s="36" t="s">
        <v>23256</v>
      </c>
      <c r="F3808" t="str">
        <f t="shared" si="118"/>
        <v>93067</v>
      </c>
      <c r="H3808" s="38">
        <f t="shared" si="119"/>
        <v>39.22</v>
      </c>
    </row>
    <row r="3809" ht="40.5" spans="1:8">
      <c r="A3809" s="36" t="s">
        <v>23257</v>
      </c>
      <c r="B3809" s="37" t="s">
        <v>23258</v>
      </c>
      <c r="C3809" s="36" t="s">
        <v>168</v>
      </c>
      <c r="D3809" s="36" t="s">
        <v>12845</v>
      </c>
      <c r="F3809" t="str">
        <f t="shared" si="118"/>
        <v>93068</v>
      </c>
      <c r="H3809" s="38">
        <f t="shared" si="119"/>
        <v>34.7</v>
      </c>
    </row>
    <row r="3810" ht="40.5" spans="1:8">
      <c r="A3810" s="36" t="s">
        <v>23259</v>
      </c>
      <c r="B3810" s="37" t="s">
        <v>23260</v>
      </c>
      <c r="C3810" s="36" t="s">
        <v>168</v>
      </c>
      <c r="D3810" s="36" t="s">
        <v>23261</v>
      </c>
      <c r="F3810" t="str">
        <f t="shared" si="118"/>
        <v>93069</v>
      </c>
      <c r="H3810" s="38">
        <f t="shared" si="119"/>
        <v>569.93</v>
      </c>
    </row>
    <row r="3811" ht="40.5" spans="1:8">
      <c r="A3811" s="36" t="s">
        <v>23262</v>
      </c>
      <c r="B3811" s="37" t="s">
        <v>23263</v>
      </c>
      <c r="C3811" s="36" t="s">
        <v>168</v>
      </c>
      <c r="D3811" s="36" t="s">
        <v>22773</v>
      </c>
      <c r="F3811" t="str">
        <f t="shared" si="118"/>
        <v>93070</v>
      </c>
      <c r="H3811" s="38">
        <f t="shared" si="119"/>
        <v>94.84</v>
      </c>
    </row>
    <row r="3812" ht="40.5" spans="1:8">
      <c r="A3812" s="36" t="s">
        <v>23264</v>
      </c>
      <c r="B3812" s="37" t="s">
        <v>23265</v>
      </c>
      <c r="C3812" s="36" t="s">
        <v>168</v>
      </c>
      <c r="D3812" s="36" t="s">
        <v>23266</v>
      </c>
      <c r="F3812" t="str">
        <f t="shared" si="118"/>
        <v>93071</v>
      </c>
      <c r="H3812" s="38">
        <f t="shared" si="119"/>
        <v>88.34</v>
      </c>
    </row>
    <row r="3813" ht="40.5" spans="1:8">
      <c r="A3813" s="36" t="s">
        <v>23267</v>
      </c>
      <c r="B3813" s="37" t="s">
        <v>23268</v>
      </c>
      <c r="C3813" s="36" t="s">
        <v>168</v>
      </c>
      <c r="D3813" s="36" t="s">
        <v>23269</v>
      </c>
      <c r="F3813" t="str">
        <f t="shared" si="118"/>
        <v>93072</v>
      </c>
      <c r="H3813" s="38">
        <f t="shared" si="119"/>
        <v>751.57</v>
      </c>
    </row>
    <row r="3814" ht="54" spans="1:8">
      <c r="A3814" s="36" t="s">
        <v>23270</v>
      </c>
      <c r="B3814" s="37" t="s">
        <v>23271</v>
      </c>
      <c r="C3814" s="36" t="s">
        <v>168</v>
      </c>
      <c r="D3814" s="36" t="s">
        <v>23272</v>
      </c>
      <c r="F3814" t="str">
        <f t="shared" si="118"/>
        <v>93073</v>
      </c>
      <c r="H3814" s="38">
        <f t="shared" si="119"/>
        <v>44.37</v>
      </c>
    </row>
    <row r="3815" ht="54" spans="1:8">
      <c r="A3815" s="36" t="s">
        <v>23273</v>
      </c>
      <c r="B3815" s="37" t="s">
        <v>23274</v>
      </c>
      <c r="C3815" s="36" t="s">
        <v>168</v>
      </c>
      <c r="D3815" s="36" t="s">
        <v>6600</v>
      </c>
      <c r="F3815" t="str">
        <f t="shared" si="118"/>
        <v>93074</v>
      </c>
      <c r="H3815" s="38">
        <f t="shared" si="119"/>
        <v>9.67</v>
      </c>
    </row>
    <row r="3816" ht="54" spans="1:8">
      <c r="A3816" s="36" t="s">
        <v>23275</v>
      </c>
      <c r="B3816" s="37" t="s">
        <v>23276</v>
      </c>
      <c r="C3816" s="36" t="s">
        <v>168</v>
      </c>
      <c r="D3816" s="36" t="s">
        <v>6414</v>
      </c>
      <c r="F3816" t="str">
        <f t="shared" si="118"/>
        <v>93075</v>
      </c>
      <c r="H3816" s="38">
        <f t="shared" si="119"/>
        <v>13.96</v>
      </c>
    </row>
    <row r="3817" ht="54" spans="1:8">
      <c r="A3817" s="36" t="s">
        <v>23277</v>
      </c>
      <c r="B3817" s="37" t="s">
        <v>23278</v>
      </c>
      <c r="C3817" s="36" t="s">
        <v>168</v>
      </c>
      <c r="D3817" s="36" t="s">
        <v>6094</v>
      </c>
      <c r="F3817" t="str">
        <f t="shared" si="118"/>
        <v>93076</v>
      </c>
      <c r="H3817" s="38">
        <f t="shared" si="119"/>
        <v>14.13</v>
      </c>
    </row>
    <row r="3818" ht="54" spans="1:8">
      <c r="A3818" s="36" t="s">
        <v>23279</v>
      </c>
      <c r="B3818" s="37" t="s">
        <v>23280</v>
      </c>
      <c r="C3818" s="36" t="s">
        <v>168</v>
      </c>
      <c r="D3818" s="36" t="s">
        <v>23281</v>
      </c>
      <c r="F3818" t="str">
        <f t="shared" si="118"/>
        <v>93077</v>
      </c>
      <c r="H3818" s="38">
        <f t="shared" si="119"/>
        <v>18.97</v>
      </c>
    </row>
    <row r="3819" ht="54" spans="1:8">
      <c r="A3819" s="36" t="s">
        <v>23282</v>
      </c>
      <c r="B3819" s="37" t="s">
        <v>23283</v>
      </c>
      <c r="C3819" s="36" t="s">
        <v>168</v>
      </c>
      <c r="D3819" s="36" t="s">
        <v>19912</v>
      </c>
      <c r="F3819" t="str">
        <f t="shared" si="118"/>
        <v>93078</v>
      </c>
      <c r="H3819" s="38">
        <f t="shared" si="119"/>
        <v>20.23</v>
      </c>
    </row>
    <row r="3820" ht="54" spans="1:8">
      <c r="A3820" s="36" t="s">
        <v>23284</v>
      </c>
      <c r="B3820" s="37" t="s">
        <v>23285</v>
      </c>
      <c r="C3820" s="36" t="s">
        <v>168</v>
      </c>
      <c r="D3820" s="36" t="s">
        <v>12388</v>
      </c>
      <c r="F3820" t="str">
        <f t="shared" si="118"/>
        <v>93079</v>
      </c>
      <c r="H3820" s="38">
        <f t="shared" si="119"/>
        <v>18.67</v>
      </c>
    </row>
    <row r="3821" ht="40.5" spans="1:8">
      <c r="A3821" s="36" t="s">
        <v>23286</v>
      </c>
      <c r="B3821" s="37" t="s">
        <v>23287</v>
      </c>
      <c r="C3821" s="36" t="s">
        <v>168</v>
      </c>
      <c r="D3821" s="36" t="s">
        <v>10283</v>
      </c>
      <c r="F3821" t="str">
        <f t="shared" si="118"/>
        <v>93080</v>
      </c>
      <c r="H3821" s="38">
        <f t="shared" si="119"/>
        <v>6.35</v>
      </c>
    </row>
    <row r="3822" ht="54" spans="1:8">
      <c r="A3822" s="36" t="s">
        <v>23288</v>
      </c>
      <c r="B3822" s="37" t="s">
        <v>23289</v>
      </c>
      <c r="C3822" s="36" t="s">
        <v>168</v>
      </c>
      <c r="D3822" s="36" t="s">
        <v>23290</v>
      </c>
      <c r="F3822" t="str">
        <f t="shared" si="118"/>
        <v>93081</v>
      </c>
      <c r="H3822" s="38">
        <f t="shared" si="119"/>
        <v>11.79</v>
      </c>
    </row>
    <row r="3823" ht="40.5" spans="1:8">
      <c r="A3823" s="36" t="s">
        <v>23291</v>
      </c>
      <c r="B3823" s="37" t="s">
        <v>23292</v>
      </c>
      <c r="C3823" s="36" t="s">
        <v>168</v>
      </c>
      <c r="D3823" s="36" t="s">
        <v>6006</v>
      </c>
      <c r="F3823" t="str">
        <f t="shared" si="118"/>
        <v>93082</v>
      </c>
      <c r="H3823" s="38">
        <f t="shared" si="119"/>
        <v>13.97</v>
      </c>
    </row>
    <row r="3824" ht="40.5" spans="1:8">
      <c r="A3824" s="36" t="s">
        <v>23293</v>
      </c>
      <c r="B3824" s="37" t="s">
        <v>23294</v>
      </c>
      <c r="C3824" s="36" t="s">
        <v>168</v>
      </c>
      <c r="D3824" s="36" t="s">
        <v>23295</v>
      </c>
      <c r="F3824" t="str">
        <f t="shared" si="118"/>
        <v>93083</v>
      </c>
      <c r="H3824" s="38">
        <f t="shared" si="119"/>
        <v>225.89</v>
      </c>
    </row>
    <row r="3825" ht="40.5" spans="1:8">
      <c r="A3825" s="36" t="s">
        <v>23296</v>
      </c>
      <c r="B3825" s="37" t="s">
        <v>23297</v>
      </c>
      <c r="C3825" s="36" t="s">
        <v>168</v>
      </c>
      <c r="D3825" s="36" t="s">
        <v>7047</v>
      </c>
      <c r="F3825" t="str">
        <f t="shared" si="118"/>
        <v>93084</v>
      </c>
      <c r="H3825" s="38">
        <f t="shared" si="119"/>
        <v>9.39</v>
      </c>
    </row>
    <row r="3826" ht="54" spans="1:8">
      <c r="A3826" s="36" t="s">
        <v>23298</v>
      </c>
      <c r="B3826" s="37" t="s">
        <v>23299</v>
      </c>
      <c r="C3826" s="36" t="s">
        <v>168</v>
      </c>
      <c r="D3826" s="36" t="s">
        <v>4762</v>
      </c>
      <c r="F3826" t="str">
        <f t="shared" si="118"/>
        <v>93085</v>
      </c>
      <c r="H3826" s="38">
        <f t="shared" si="119"/>
        <v>8.94</v>
      </c>
    </row>
    <row r="3827" ht="40.5" spans="1:8">
      <c r="A3827" s="36" t="s">
        <v>23300</v>
      </c>
      <c r="B3827" s="37" t="s">
        <v>23301</v>
      </c>
      <c r="C3827" s="36" t="s">
        <v>168</v>
      </c>
      <c r="D3827" s="36" t="s">
        <v>23302</v>
      </c>
      <c r="F3827" t="str">
        <f t="shared" si="118"/>
        <v>93086</v>
      </c>
      <c r="H3827" s="38">
        <f t="shared" si="119"/>
        <v>262.33</v>
      </c>
    </row>
    <row r="3828" ht="54" spans="1:8">
      <c r="A3828" s="36" t="s">
        <v>23303</v>
      </c>
      <c r="B3828" s="37" t="s">
        <v>23304</v>
      </c>
      <c r="C3828" s="36" t="s">
        <v>168</v>
      </c>
      <c r="D3828" s="36" t="s">
        <v>12099</v>
      </c>
      <c r="F3828" t="str">
        <f t="shared" si="118"/>
        <v>93087</v>
      </c>
      <c r="H3828" s="38">
        <f t="shared" si="119"/>
        <v>12.98</v>
      </c>
    </row>
    <row r="3829" ht="54" spans="1:8">
      <c r="A3829" s="36" t="s">
        <v>23305</v>
      </c>
      <c r="B3829" s="37" t="s">
        <v>23306</v>
      </c>
      <c r="C3829" s="36" t="s">
        <v>168</v>
      </c>
      <c r="D3829" s="36" t="s">
        <v>8528</v>
      </c>
      <c r="F3829" t="str">
        <f t="shared" si="118"/>
        <v>93088</v>
      </c>
      <c r="H3829" s="38">
        <f t="shared" si="119"/>
        <v>14.66</v>
      </c>
    </row>
    <row r="3830" ht="54" spans="1:8">
      <c r="A3830" s="36" t="s">
        <v>23307</v>
      </c>
      <c r="B3830" s="37" t="s">
        <v>23308</v>
      </c>
      <c r="C3830" s="36" t="s">
        <v>168</v>
      </c>
      <c r="D3830" s="36" t="s">
        <v>13022</v>
      </c>
      <c r="F3830" t="str">
        <f t="shared" si="118"/>
        <v>93089</v>
      </c>
      <c r="H3830" s="38">
        <f t="shared" si="119"/>
        <v>26.14</v>
      </c>
    </row>
    <row r="3831" ht="40.5" spans="1:8">
      <c r="A3831" s="36" t="s">
        <v>23309</v>
      </c>
      <c r="B3831" s="37" t="s">
        <v>23310</v>
      </c>
      <c r="C3831" s="36" t="s">
        <v>168</v>
      </c>
      <c r="D3831" s="36" t="s">
        <v>22803</v>
      </c>
      <c r="F3831" t="str">
        <f t="shared" si="118"/>
        <v>93090</v>
      </c>
      <c r="H3831" s="38">
        <f t="shared" si="119"/>
        <v>12.32</v>
      </c>
    </row>
    <row r="3832" ht="54" spans="1:8">
      <c r="A3832" s="36" t="s">
        <v>23311</v>
      </c>
      <c r="B3832" s="37" t="s">
        <v>23312</v>
      </c>
      <c r="C3832" s="36" t="s">
        <v>168</v>
      </c>
      <c r="D3832" s="36" t="s">
        <v>8077</v>
      </c>
      <c r="F3832" t="str">
        <f t="shared" si="118"/>
        <v>93091</v>
      </c>
      <c r="H3832" s="38">
        <f t="shared" si="119"/>
        <v>11.25</v>
      </c>
    </row>
    <row r="3833" ht="40.5" spans="1:8">
      <c r="A3833" s="36" t="s">
        <v>23313</v>
      </c>
      <c r="B3833" s="37" t="s">
        <v>23314</v>
      </c>
      <c r="C3833" s="36" t="s">
        <v>168</v>
      </c>
      <c r="D3833" s="36" t="s">
        <v>23315</v>
      </c>
      <c r="F3833" t="str">
        <f t="shared" si="118"/>
        <v>93092</v>
      </c>
      <c r="H3833" s="38">
        <f t="shared" si="119"/>
        <v>288.38</v>
      </c>
    </row>
    <row r="3834" ht="54" spans="1:8">
      <c r="A3834" s="36" t="s">
        <v>23316</v>
      </c>
      <c r="B3834" s="37" t="s">
        <v>23317</v>
      </c>
      <c r="C3834" s="36" t="s">
        <v>168</v>
      </c>
      <c r="D3834" s="36" t="s">
        <v>19750</v>
      </c>
      <c r="F3834" t="str">
        <f t="shared" si="118"/>
        <v>93093</v>
      </c>
      <c r="H3834" s="38">
        <f t="shared" si="119"/>
        <v>19.05</v>
      </c>
    </row>
    <row r="3835" ht="54" spans="1:8">
      <c r="A3835" s="36" t="s">
        <v>23318</v>
      </c>
      <c r="B3835" s="37" t="s">
        <v>23319</v>
      </c>
      <c r="C3835" s="36" t="s">
        <v>168</v>
      </c>
      <c r="D3835" s="36" t="s">
        <v>23320</v>
      </c>
      <c r="F3835" t="str">
        <f t="shared" si="118"/>
        <v>93094</v>
      </c>
      <c r="H3835" s="38">
        <f t="shared" si="119"/>
        <v>43.12</v>
      </c>
    </row>
    <row r="3836" ht="54" spans="1:8">
      <c r="A3836" s="36" t="s">
        <v>23321</v>
      </c>
      <c r="B3836" s="37" t="s">
        <v>23322</v>
      </c>
      <c r="C3836" s="36" t="s">
        <v>168</v>
      </c>
      <c r="D3836" s="36" t="s">
        <v>13872</v>
      </c>
      <c r="F3836" t="str">
        <f t="shared" si="118"/>
        <v>93095</v>
      </c>
      <c r="H3836" s="38">
        <f t="shared" si="119"/>
        <v>34.78</v>
      </c>
    </row>
    <row r="3837" ht="54" spans="1:8">
      <c r="A3837" s="36" t="s">
        <v>23323</v>
      </c>
      <c r="B3837" s="37" t="s">
        <v>23324</v>
      </c>
      <c r="C3837" s="36" t="s">
        <v>168</v>
      </c>
      <c r="D3837" s="36" t="s">
        <v>8570</v>
      </c>
      <c r="F3837" t="str">
        <f t="shared" si="118"/>
        <v>93096</v>
      </c>
      <c r="H3837" s="38">
        <f t="shared" si="119"/>
        <v>48.36</v>
      </c>
    </row>
    <row r="3838" ht="40.5" spans="1:8">
      <c r="A3838" s="36" t="s">
        <v>23325</v>
      </c>
      <c r="B3838" s="37" t="s">
        <v>23326</v>
      </c>
      <c r="C3838" s="36" t="s">
        <v>168</v>
      </c>
      <c r="D3838" s="36" t="s">
        <v>15783</v>
      </c>
      <c r="F3838" t="str">
        <f t="shared" si="118"/>
        <v>93097</v>
      </c>
      <c r="H3838" s="38">
        <f t="shared" si="119"/>
        <v>9.89</v>
      </c>
    </row>
    <row r="3839" ht="54" spans="1:8">
      <c r="A3839" s="36" t="s">
        <v>23327</v>
      </c>
      <c r="B3839" s="37" t="s">
        <v>23328</v>
      </c>
      <c r="C3839" s="36" t="s">
        <v>168</v>
      </c>
      <c r="D3839" s="36" t="s">
        <v>13823</v>
      </c>
      <c r="F3839" t="str">
        <f t="shared" si="118"/>
        <v>93098</v>
      </c>
      <c r="H3839" s="38">
        <f t="shared" si="119"/>
        <v>14.18</v>
      </c>
    </row>
    <row r="3840" ht="40.5" spans="1:8">
      <c r="A3840" s="36" t="s">
        <v>23329</v>
      </c>
      <c r="B3840" s="37" t="s">
        <v>23330</v>
      </c>
      <c r="C3840" s="36" t="s">
        <v>168</v>
      </c>
      <c r="D3840" s="36" t="s">
        <v>9503</v>
      </c>
      <c r="F3840" t="str">
        <f t="shared" si="118"/>
        <v>93099</v>
      </c>
      <c r="H3840" s="38">
        <f t="shared" si="119"/>
        <v>16.89</v>
      </c>
    </row>
    <row r="3841" ht="54" spans="1:8">
      <c r="A3841" s="36" t="s">
        <v>23331</v>
      </c>
      <c r="B3841" s="37" t="s">
        <v>23332</v>
      </c>
      <c r="C3841" s="36" t="s">
        <v>168</v>
      </c>
      <c r="D3841" s="36" t="s">
        <v>4636</v>
      </c>
      <c r="F3841" t="str">
        <f t="shared" si="118"/>
        <v>93100</v>
      </c>
      <c r="H3841" s="38">
        <f t="shared" si="119"/>
        <v>21.72</v>
      </c>
    </row>
    <row r="3842" ht="54" spans="1:8">
      <c r="A3842" s="36" t="s">
        <v>23333</v>
      </c>
      <c r="B3842" s="37" t="s">
        <v>23334</v>
      </c>
      <c r="C3842" s="36" t="s">
        <v>168</v>
      </c>
      <c r="D3842" s="36" t="s">
        <v>9802</v>
      </c>
      <c r="F3842" t="str">
        <f t="shared" si="118"/>
        <v>93101</v>
      </c>
      <c r="H3842" s="38">
        <f t="shared" si="119"/>
        <v>22.99</v>
      </c>
    </row>
    <row r="3843" ht="40.5" spans="1:8">
      <c r="A3843" s="36" t="s">
        <v>23335</v>
      </c>
      <c r="B3843" s="37" t="s">
        <v>23336</v>
      </c>
      <c r="C3843" s="36" t="s">
        <v>168</v>
      </c>
      <c r="D3843" s="36" t="s">
        <v>23337</v>
      </c>
      <c r="F3843" t="str">
        <f t="shared" si="118"/>
        <v>93102</v>
      </c>
      <c r="H3843" s="38">
        <f t="shared" si="119"/>
        <v>21.51</v>
      </c>
    </row>
    <row r="3844" ht="40.5" spans="1:8">
      <c r="A3844" s="36" t="s">
        <v>23338</v>
      </c>
      <c r="B3844" s="37" t="s">
        <v>23339</v>
      </c>
      <c r="C3844" s="36" t="s">
        <v>168</v>
      </c>
      <c r="D3844" s="36" t="s">
        <v>19146</v>
      </c>
      <c r="F3844" t="str">
        <f t="shared" si="118"/>
        <v>93103</v>
      </c>
      <c r="H3844" s="38">
        <f t="shared" si="119"/>
        <v>6.54</v>
      </c>
    </row>
    <row r="3845" ht="40.5" spans="1:8">
      <c r="A3845" s="36" t="s">
        <v>23340</v>
      </c>
      <c r="B3845" s="37" t="s">
        <v>23341</v>
      </c>
      <c r="C3845" s="36" t="s">
        <v>168</v>
      </c>
      <c r="D3845" s="36" t="s">
        <v>5235</v>
      </c>
      <c r="F3845" t="str">
        <f t="shared" ref="F3845:F3908" si="120">TRIM(A3845)</f>
        <v>93104</v>
      </c>
      <c r="H3845" s="38">
        <f t="shared" ref="H3845:H3908" si="121">ROUND(D3845*(1+$H$1),2)</f>
        <v>11.98</v>
      </c>
    </row>
    <row r="3846" ht="54" spans="1:8">
      <c r="A3846" s="36" t="s">
        <v>23342</v>
      </c>
      <c r="B3846" s="37" t="s">
        <v>23343</v>
      </c>
      <c r="C3846" s="36" t="s">
        <v>168</v>
      </c>
      <c r="D3846" s="36" t="s">
        <v>8946</v>
      </c>
      <c r="F3846" t="str">
        <f t="shared" si="120"/>
        <v>93105</v>
      </c>
      <c r="H3846" s="38">
        <f t="shared" si="121"/>
        <v>14.16</v>
      </c>
    </row>
    <row r="3847" ht="40.5" spans="1:8">
      <c r="A3847" s="36" t="s">
        <v>23344</v>
      </c>
      <c r="B3847" s="37" t="s">
        <v>23345</v>
      </c>
      <c r="C3847" s="36" t="s">
        <v>168</v>
      </c>
      <c r="D3847" s="36" t="s">
        <v>23346</v>
      </c>
      <c r="F3847" t="str">
        <f t="shared" si="120"/>
        <v>93106</v>
      </c>
      <c r="H3847" s="38">
        <f t="shared" si="121"/>
        <v>226.08</v>
      </c>
    </row>
    <row r="3848" ht="40.5" spans="1:8">
      <c r="A3848" s="36" t="s">
        <v>23347</v>
      </c>
      <c r="B3848" s="37" t="s">
        <v>23348</v>
      </c>
      <c r="C3848" s="36" t="s">
        <v>168</v>
      </c>
      <c r="D3848" s="36" t="s">
        <v>6057</v>
      </c>
      <c r="F3848" t="str">
        <f t="shared" si="120"/>
        <v>93107</v>
      </c>
      <c r="H3848" s="38">
        <f t="shared" si="121"/>
        <v>11.18</v>
      </c>
    </row>
    <row r="3849" ht="40.5" spans="1:8">
      <c r="A3849" s="36" t="s">
        <v>23349</v>
      </c>
      <c r="B3849" s="37" t="s">
        <v>23350</v>
      </c>
      <c r="C3849" s="36" t="s">
        <v>168</v>
      </c>
      <c r="D3849" s="36" t="s">
        <v>11386</v>
      </c>
      <c r="F3849" t="str">
        <f t="shared" si="120"/>
        <v>93108</v>
      </c>
      <c r="H3849" s="38">
        <f t="shared" si="121"/>
        <v>10.74</v>
      </c>
    </row>
    <row r="3850" ht="40.5" spans="1:8">
      <c r="A3850" s="36" t="s">
        <v>23351</v>
      </c>
      <c r="B3850" s="37" t="s">
        <v>23352</v>
      </c>
      <c r="C3850" s="36" t="s">
        <v>168</v>
      </c>
      <c r="D3850" s="36" t="s">
        <v>23353</v>
      </c>
      <c r="F3850" t="str">
        <f t="shared" si="120"/>
        <v>93109</v>
      </c>
      <c r="H3850" s="38">
        <f t="shared" si="121"/>
        <v>264.12</v>
      </c>
    </row>
    <row r="3851" ht="40.5" spans="1:8">
      <c r="A3851" s="36" t="s">
        <v>23354</v>
      </c>
      <c r="B3851" s="37" t="s">
        <v>23355</v>
      </c>
      <c r="C3851" s="36" t="s">
        <v>168</v>
      </c>
      <c r="D3851" s="36" t="s">
        <v>15046</v>
      </c>
      <c r="F3851" t="str">
        <f t="shared" si="120"/>
        <v>93110</v>
      </c>
      <c r="H3851" s="38">
        <f t="shared" si="121"/>
        <v>14.78</v>
      </c>
    </row>
    <row r="3852" ht="40.5" spans="1:8">
      <c r="A3852" s="36" t="s">
        <v>23356</v>
      </c>
      <c r="B3852" s="37" t="s">
        <v>23357</v>
      </c>
      <c r="C3852" s="36" t="s">
        <v>168</v>
      </c>
      <c r="D3852" s="36" t="s">
        <v>8479</v>
      </c>
      <c r="F3852" t="str">
        <f t="shared" si="120"/>
        <v>93111</v>
      </c>
      <c r="H3852" s="38">
        <f t="shared" si="121"/>
        <v>16.46</v>
      </c>
    </row>
    <row r="3853" ht="40.5" spans="1:8">
      <c r="A3853" s="36" t="s">
        <v>23358</v>
      </c>
      <c r="B3853" s="37" t="s">
        <v>23359</v>
      </c>
      <c r="C3853" s="36" t="s">
        <v>168</v>
      </c>
      <c r="D3853" s="36" t="s">
        <v>5903</v>
      </c>
      <c r="F3853" t="str">
        <f t="shared" si="120"/>
        <v>93112</v>
      </c>
      <c r="H3853" s="38">
        <f t="shared" si="121"/>
        <v>27.94</v>
      </c>
    </row>
    <row r="3854" ht="40.5" spans="1:8">
      <c r="A3854" s="36" t="s">
        <v>23360</v>
      </c>
      <c r="B3854" s="37" t="s">
        <v>23361</v>
      </c>
      <c r="C3854" s="36" t="s">
        <v>168</v>
      </c>
      <c r="D3854" s="36" t="s">
        <v>5228</v>
      </c>
      <c r="F3854" t="str">
        <f t="shared" si="120"/>
        <v>93113</v>
      </c>
      <c r="H3854" s="38">
        <f t="shared" si="121"/>
        <v>15.6</v>
      </c>
    </row>
    <row r="3855" ht="40.5" spans="1:8">
      <c r="A3855" s="36" t="s">
        <v>23362</v>
      </c>
      <c r="B3855" s="37" t="s">
        <v>23363</v>
      </c>
      <c r="C3855" s="36" t="s">
        <v>168</v>
      </c>
      <c r="D3855" s="36" t="s">
        <v>23364</v>
      </c>
      <c r="F3855" t="str">
        <f t="shared" si="120"/>
        <v>93114</v>
      </c>
      <c r="H3855" s="38">
        <f t="shared" si="121"/>
        <v>22.33</v>
      </c>
    </row>
    <row r="3856" ht="40.5" spans="1:8">
      <c r="A3856" s="36" t="s">
        <v>23365</v>
      </c>
      <c r="B3856" s="37" t="s">
        <v>23366</v>
      </c>
      <c r="C3856" s="36" t="s">
        <v>168</v>
      </c>
      <c r="D3856" s="36" t="s">
        <v>23367</v>
      </c>
      <c r="F3856" t="str">
        <f t="shared" si="120"/>
        <v>93115</v>
      </c>
      <c r="H3856" s="38">
        <f t="shared" si="121"/>
        <v>46.39</v>
      </c>
    </row>
    <row r="3857" ht="40.5" spans="1:8">
      <c r="A3857" s="36" t="s">
        <v>23368</v>
      </c>
      <c r="B3857" s="37" t="s">
        <v>23369</v>
      </c>
      <c r="C3857" s="36" t="s">
        <v>168</v>
      </c>
      <c r="D3857" s="36" t="s">
        <v>23370</v>
      </c>
      <c r="F3857" t="str">
        <f t="shared" si="120"/>
        <v>93116</v>
      </c>
      <c r="H3857" s="38">
        <f t="shared" si="121"/>
        <v>291.65</v>
      </c>
    </row>
    <row r="3858" ht="54" spans="1:8">
      <c r="A3858" s="36" t="s">
        <v>23371</v>
      </c>
      <c r="B3858" s="37" t="s">
        <v>23372</v>
      </c>
      <c r="C3858" s="36" t="s">
        <v>168</v>
      </c>
      <c r="D3858" s="36" t="s">
        <v>16449</v>
      </c>
      <c r="F3858" t="str">
        <f t="shared" si="120"/>
        <v>93117</v>
      </c>
      <c r="H3858" s="38">
        <f t="shared" si="121"/>
        <v>35.07</v>
      </c>
    </row>
    <row r="3859" ht="54" spans="1:8">
      <c r="A3859" s="36" t="s">
        <v>23373</v>
      </c>
      <c r="B3859" s="37" t="s">
        <v>23374</v>
      </c>
      <c r="C3859" s="36" t="s">
        <v>168</v>
      </c>
      <c r="D3859" s="36" t="s">
        <v>23375</v>
      </c>
      <c r="F3859" t="str">
        <f t="shared" si="120"/>
        <v>93118</v>
      </c>
      <c r="H3859" s="38">
        <f t="shared" si="121"/>
        <v>52.03</v>
      </c>
    </row>
    <row r="3860" ht="40.5" spans="1:8">
      <c r="A3860" s="36" t="s">
        <v>23376</v>
      </c>
      <c r="B3860" s="37" t="s">
        <v>23377</v>
      </c>
      <c r="C3860" s="36" t="s">
        <v>168</v>
      </c>
      <c r="D3860" s="36" t="s">
        <v>13011</v>
      </c>
      <c r="F3860" t="str">
        <f t="shared" si="120"/>
        <v>93119</v>
      </c>
      <c r="H3860" s="38">
        <f t="shared" si="121"/>
        <v>11.11</v>
      </c>
    </row>
    <row r="3861" ht="54" spans="1:8">
      <c r="A3861" s="36" t="s">
        <v>23378</v>
      </c>
      <c r="B3861" s="37" t="s">
        <v>23379</v>
      </c>
      <c r="C3861" s="36" t="s">
        <v>168</v>
      </c>
      <c r="D3861" s="36" t="s">
        <v>7971</v>
      </c>
      <c r="F3861" t="str">
        <f t="shared" si="120"/>
        <v>93120</v>
      </c>
      <c r="H3861" s="38">
        <f t="shared" si="121"/>
        <v>15.94</v>
      </c>
    </row>
    <row r="3862" ht="54" spans="1:8">
      <c r="A3862" s="36" t="s">
        <v>23380</v>
      </c>
      <c r="B3862" s="37" t="s">
        <v>23381</v>
      </c>
      <c r="C3862" s="36" t="s">
        <v>168</v>
      </c>
      <c r="D3862" s="36" t="s">
        <v>11350</v>
      </c>
      <c r="F3862" t="str">
        <f t="shared" si="120"/>
        <v>93121</v>
      </c>
      <c r="H3862" s="38">
        <f t="shared" si="121"/>
        <v>17.21</v>
      </c>
    </row>
    <row r="3863" ht="40.5" spans="1:8">
      <c r="A3863" s="36" t="s">
        <v>23382</v>
      </c>
      <c r="B3863" s="37" t="s">
        <v>23383</v>
      </c>
      <c r="C3863" s="36" t="s">
        <v>168</v>
      </c>
      <c r="D3863" s="36" t="s">
        <v>23384</v>
      </c>
      <c r="F3863" t="str">
        <f t="shared" si="120"/>
        <v>93122</v>
      </c>
      <c r="H3863" s="38">
        <f t="shared" si="121"/>
        <v>15.69</v>
      </c>
    </row>
    <row r="3864" ht="40.5" spans="1:8">
      <c r="A3864" s="36" t="s">
        <v>23385</v>
      </c>
      <c r="B3864" s="37" t="s">
        <v>23386</v>
      </c>
      <c r="C3864" s="36" t="s">
        <v>168</v>
      </c>
      <c r="D3864" s="36" t="s">
        <v>23387</v>
      </c>
      <c r="F3864" t="str">
        <f t="shared" si="120"/>
        <v>93123</v>
      </c>
      <c r="H3864" s="38">
        <f t="shared" si="121"/>
        <v>31.82</v>
      </c>
    </row>
    <row r="3865" ht="40.5" spans="1:8">
      <c r="A3865" s="36" t="s">
        <v>23388</v>
      </c>
      <c r="B3865" s="37" t="s">
        <v>23389</v>
      </c>
      <c r="C3865" s="36" t="s">
        <v>168</v>
      </c>
      <c r="D3865" s="36" t="s">
        <v>23390</v>
      </c>
      <c r="F3865" t="str">
        <f t="shared" si="120"/>
        <v>93124</v>
      </c>
      <c r="H3865" s="38">
        <f t="shared" si="121"/>
        <v>48.67</v>
      </c>
    </row>
    <row r="3866" ht="40.5" spans="1:8">
      <c r="A3866" s="36" t="s">
        <v>23391</v>
      </c>
      <c r="B3866" s="37" t="s">
        <v>23392</v>
      </c>
      <c r="C3866" s="36" t="s">
        <v>168</v>
      </c>
      <c r="D3866" s="36" t="s">
        <v>13094</v>
      </c>
      <c r="F3866" t="str">
        <f t="shared" si="120"/>
        <v>93125</v>
      </c>
      <c r="H3866" s="38">
        <f t="shared" si="121"/>
        <v>69.98</v>
      </c>
    </row>
    <row r="3867" ht="40.5" spans="1:8">
      <c r="A3867" s="36" t="s">
        <v>23393</v>
      </c>
      <c r="B3867" s="37" t="s">
        <v>23394</v>
      </c>
      <c r="C3867" s="36" t="s">
        <v>168</v>
      </c>
      <c r="D3867" s="36" t="s">
        <v>23395</v>
      </c>
      <c r="F3867" t="str">
        <f t="shared" si="120"/>
        <v>93126</v>
      </c>
      <c r="H3867" s="38">
        <f t="shared" si="121"/>
        <v>150.51</v>
      </c>
    </row>
    <row r="3868" ht="40.5" spans="1:8">
      <c r="A3868" s="36" t="s">
        <v>23396</v>
      </c>
      <c r="B3868" s="37" t="s">
        <v>23397</v>
      </c>
      <c r="C3868" s="36" t="s">
        <v>168</v>
      </c>
      <c r="D3868" s="36" t="s">
        <v>15366</v>
      </c>
      <c r="F3868" t="str">
        <f t="shared" si="120"/>
        <v>93133</v>
      </c>
      <c r="H3868" s="38">
        <f t="shared" si="121"/>
        <v>14.52</v>
      </c>
    </row>
    <row r="3869" ht="67.5" spans="1:8">
      <c r="A3869" s="36" t="s">
        <v>23398</v>
      </c>
      <c r="B3869" s="37" t="s">
        <v>23399</v>
      </c>
      <c r="C3869" s="36" t="s">
        <v>168</v>
      </c>
      <c r="D3869" s="36" t="s">
        <v>23400</v>
      </c>
      <c r="F3869" t="str">
        <f t="shared" si="120"/>
        <v>94465</v>
      </c>
      <c r="H3869" s="38">
        <f t="shared" si="121"/>
        <v>41.3</v>
      </c>
    </row>
    <row r="3870" ht="67.5" spans="1:8">
      <c r="A3870" s="36" t="s">
        <v>23401</v>
      </c>
      <c r="B3870" s="37" t="s">
        <v>23402</v>
      </c>
      <c r="C3870" s="36" t="s">
        <v>168</v>
      </c>
      <c r="D3870" s="36" t="s">
        <v>14716</v>
      </c>
      <c r="F3870" t="str">
        <f t="shared" si="120"/>
        <v>94466</v>
      </c>
      <c r="H3870" s="38">
        <f t="shared" si="121"/>
        <v>41.32</v>
      </c>
    </row>
    <row r="3871" ht="67.5" spans="1:8">
      <c r="A3871" s="36" t="s">
        <v>23403</v>
      </c>
      <c r="B3871" s="37" t="s">
        <v>23404</v>
      </c>
      <c r="C3871" s="36" t="s">
        <v>168</v>
      </c>
      <c r="D3871" s="36" t="s">
        <v>23405</v>
      </c>
      <c r="F3871" t="str">
        <f t="shared" si="120"/>
        <v>94467</v>
      </c>
      <c r="H3871" s="38">
        <f t="shared" si="121"/>
        <v>63.12</v>
      </c>
    </row>
    <row r="3872" ht="67.5" spans="1:8">
      <c r="A3872" s="36" t="s">
        <v>23406</v>
      </c>
      <c r="B3872" s="37" t="s">
        <v>23407</v>
      </c>
      <c r="C3872" s="36" t="s">
        <v>168</v>
      </c>
      <c r="D3872" s="36" t="s">
        <v>23408</v>
      </c>
      <c r="F3872" t="str">
        <f t="shared" si="120"/>
        <v>94468</v>
      </c>
      <c r="H3872" s="38">
        <f t="shared" si="121"/>
        <v>55.37</v>
      </c>
    </row>
    <row r="3873" ht="67.5" spans="1:8">
      <c r="A3873" s="36" t="s">
        <v>23409</v>
      </c>
      <c r="B3873" s="37" t="s">
        <v>23410</v>
      </c>
      <c r="C3873" s="36" t="s">
        <v>168</v>
      </c>
      <c r="D3873" s="36" t="s">
        <v>12404</v>
      </c>
      <c r="F3873" t="str">
        <f t="shared" si="120"/>
        <v>94469</v>
      </c>
      <c r="H3873" s="38">
        <f t="shared" si="121"/>
        <v>91.41</v>
      </c>
    </row>
    <row r="3874" ht="67.5" spans="1:8">
      <c r="A3874" s="36" t="s">
        <v>23411</v>
      </c>
      <c r="B3874" s="37" t="s">
        <v>23412</v>
      </c>
      <c r="C3874" s="36" t="s">
        <v>168</v>
      </c>
      <c r="D3874" s="36" t="s">
        <v>23413</v>
      </c>
      <c r="F3874" t="str">
        <f t="shared" si="120"/>
        <v>94470</v>
      </c>
      <c r="H3874" s="38">
        <f t="shared" si="121"/>
        <v>84.52</v>
      </c>
    </row>
    <row r="3875" ht="67.5" spans="1:8">
      <c r="A3875" s="36" t="s">
        <v>23414</v>
      </c>
      <c r="B3875" s="37" t="s">
        <v>23415</v>
      </c>
      <c r="C3875" s="36" t="s">
        <v>168</v>
      </c>
      <c r="D3875" s="36" t="s">
        <v>23416</v>
      </c>
      <c r="F3875" t="str">
        <f t="shared" si="120"/>
        <v>94471</v>
      </c>
      <c r="H3875" s="38">
        <f t="shared" si="121"/>
        <v>59.65</v>
      </c>
    </row>
    <row r="3876" ht="67.5" spans="1:8">
      <c r="A3876" s="36" t="s">
        <v>23417</v>
      </c>
      <c r="B3876" s="37" t="s">
        <v>23418</v>
      </c>
      <c r="C3876" s="36" t="s">
        <v>168</v>
      </c>
      <c r="D3876" s="36" t="s">
        <v>19539</v>
      </c>
      <c r="F3876" t="str">
        <f t="shared" si="120"/>
        <v>94472</v>
      </c>
      <c r="H3876" s="38">
        <f t="shared" si="121"/>
        <v>61.37</v>
      </c>
    </row>
    <row r="3877" ht="67.5" spans="1:8">
      <c r="A3877" s="36" t="s">
        <v>23419</v>
      </c>
      <c r="B3877" s="37" t="s">
        <v>23420</v>
      </c>
      <c r="C3877" s="36" t="s">
        <v>168</v>
      </c>
      <c r="D3877" s="36" t="s">
        <v>23421</v>
      </c>
      <c r="F3877" t="str">
        <f t="shared" si="120"/>
        <v>94473</v>
      </c>
      <c r="H3877" s="38">
        <f t="shared" si="121"/>
        <v>90.49</v>
      </c>
    </row>
    <row r="3878" ht="67.5" spans="1:8">
      <c r="A3878" s="36" t="s">
        <v>23422</v>
      </c>
      <c r="B3878" s="37" t="s">
        <v>23423</v>
      </c>
      <c r="C3878" s="36" t="s">
        <v>168</v>
      </c>
      <c r="D3878" s="36" t="s">
        <v>23424</v>
      </c>
      <c r="F3878" t="str">
        <f t="shared" si="120"/>
        <v>94474</v>
      </c>
      <c r="H3878" s="38">
        <f t="shared" si="121"/>
        <v>98.07</v>
      </c>
    </row>
    <row r="3879" ht="67.5" spans="1:8">
      <c r="A3879" s="36" t="s">
        <v>23425</v>
      </c>
      <c r="B3879" s="37" t="s">
        <v>23426</v>
      </c>
      <c r="C3879" s="36" t="s">
        <v>168</v>
      </c>
      <c r="D3879" s="36" t="s">
        <v>23427</v>
      </c>
      <c r="F3879" t="str">
        <f t="shared" si="120"/>
        <v>94475</v>
      </c>
      <c r="H3879" s="38">
        <f t="shared" si="121"/>
        <v>124.09</v>
      </c>
    </row>
    <row r="3880" ht="67.5" spans="1:8">
      <c r="A3880" s="36" t="s">
        <v>23428</v>
      </c>
      <c r="B3880" s="37" t="s">
        <v>23429</v>
      </c>
      <c r="C3880" s="36" t="s">
        <v>168</v>
      </c>
      <c r="D3880" s="36" t="s">
        <v>23430</v>
      </c>
      <c r="F3880" t="str">
        <f t="shared" si="120"/>
        <v>94476</v>
      </c>
      <c r="H3880" s="38">
        <f t="shared" si="121"/>
        <v>138.69</v>
      </c>
    </row>
    <row r="3881" ht="54" spans="1:8">
      <c r="A3881" s="36" t="s">
        <v>23431</v>
      </c>
      <c r="B3881" s="37" t="s">
        <v>23432</v>
      </c>
      <c r="C3881" s="36" t="s">
        <v>168</v>
      </c>
      <c r="D3881" s="36" t="s">
        <v>22898</v>
      </c>
      <c r="F3881" t="str">
        <f t="shared" si="120"/>
        <v>94477</v>
      </c>
      <c r="H3881" s="38">
        <f t="shared" si="121"/>
        <v>79.38</v>
      </c>
    </row>
    <row r="3882" ht="67.5" spans="1:8">
      <c r="A3882" s="36" t="s">
        <v>23433</v>
      </c>
      <c r="B3882" s="37" t="s">
        <v>23434</v>
      </c>
      <c r="C3882" s="36" t="s">
        <v>168</v>
      </c>
      <c r="D3882" s="36" t="s">
        <v>23435</v>
      </c>
      <c r="F3882" t="str">
        <f t="shared" si="120"/>
        <v>94478</v>
      </c>
      <c r="H3882" s="38">
        <f t="shared" si="121"/>
        <v>124.32</v>
      </c>
    </row>
    <row r="3883" ht="54" spans="1:8">
      <c r="A3883" s="36" t="s">
        <v>23436</v>
      </c>
      <c r="B3883" s="37" t="s">
        <v>23437</v>
      </c>
      <c r="C3883" s="36" t="s">
        <v>168</v>
      </c>
      <c r="D3883" s="36" t="s">
        <v>23438</v>
      </c>
      <c r="F3883" t="str">
        <f t="shared" si="120"/>
        <v>94479</v>
      </c>
      <c r="H3883" s="38">
        <f t="shared" si="121"/>
        <v>163.93</v>
      </c>
    </row>
    <row r="3884" ht="54" spans="1:8">
      <c r="A3884" s="36" t="s">
        <v>23439</v>
      </c>
      <c r="B3884" s="37" t="s">
        <v>23440</v>
      </c>
      <c r="C3884" s="36" t="s">
        <v>168</v>
      </c>
      <c r="D3884" s="36" t="s">
        <v>23441</v>
      </c>
      <c r="F3884" t="str">
        <f t="shared" si="120"/>
        <v>94606</v>
      </c>
      <c r="H3884" s="38">
        <f t="shared" si="121"/>
        <v>47.86</v>
      </c>
    </row>
    <row r="3885" ht="54" spans="1:8">
      <c r="A3885" s="36" t="s">
        <v>23442</v>
      </c>
      <c r="B3885" s="37" t="s">
        <v>23443</v>
      </c>
      <c r="C3885" s="36" t="s">
        <v>168</v>
      </c>
      <c r="D3885" s="36" t="s">
        <v>23444</v>
      </c>
      <c r="F3885" t="str">
        <f t="shared" si="120"/>
        <v>94608</v>
      </c>
      <c r="H3885" s="38">
        <f t="shared" si="121"/>
        <v>105.1</v>
      </c>
    </row>
    <row r="3886" ht="54" spans="1:8">
      <c r="A3886" s="36" t="s">
        <v>23445</v>
      </c>
      <c r="B3886" s="37" t="s">
        <v>23446</v>
      </c>
      <c r="C3886" s="36" t="s">
        <v>168</v>
      </c>
      <c r="D3886" s="36" t="s">
        <v>9368</v>
      </c>
      <c r="F3886" t="str">
        <f t="shared" si="120"/>
        <v>94610</v>
      </c>
      <c r="H3886" s="38">
        <f t="shared" si="121"/>
        <v>152.72</v>
      </c>
    </row>
    <row r="3887" ht="54" spans="1:8">
      <c r="A3887" s="36" t="s">
        <v>23447</v>
      </c>
      <c r="B3887" s="37" t="s">
        <v>23448</v>
      </c>
      <c r="C3887" s="36" t="s">
        <v>168</v>
      </c>
      <c r="D3887" s="36" t="s">
        <v>23449</v>
      </c>
      <c r="F3887" t="str">
        <f t="shared" si="120"/>
        <v>94612</v>
      </c>
      <c r="H3887" s="38">
        <f t="shared" si="121"/>
        <v>210.5</v>
      </c>
    </row>
    <row r="3888" ht="67.5" spans="1:8">
      <c r="A3888" s="36" t="s">
        <v>23450</v>
      </c>
      <c r="B3888" s="37" t="s">
        <v>23451</v>
      </c>
      <c r="C3888" s="36" t="s">
        <v>168</v>
      </c>
      <c r="D3888" s="36" t="s">
        <v>23452</v>
      </c>
      <c r="F3888" t="str">
        <f t="shared" si="120"/>
        <v>94614</v>
      </c>
      <c r="H3888" s="38">
        <f t="shared" si="121"/>
        <v>79.42</v>
      </c>
    </row>
    <row r="3889" ht="67.5" spans="1:8">
      <c r="A3889" s="36" t="s">
        <v>23453</v>
      </c>
      <c r="B3889" s="37" t="s">
        <v>23454</v>
      </c>
      <c r="C3889" s="36" t="s">
        <v>168</v>
      </c>
      <c r="D3889" s="36" t="s">
        <v>18523</v>
      </c>
      <c r="F3889" t="str">
        <f t="shared" si="120"/>
        <v>94615</v>
      </c>
      <c r="H3889" s="38">
        <f t="shared" si="121"/>
        <v>88.41</v>
      </c>
    </row>
    <row r="3890" ht="67.5" spans="1:8">
      <c r="A3890" s="36" t="s">
        <v>23455</v>
      </c>
      <c r="B3890" s="37" t="s">
        <v>23456</v>
      </c>
      <c r="C3890" s="36" t="s">
        <v>168</v>
      </c>
      <c r="D3890" s="36" t="s">
        <v>23457</v>
      </c>
      <c r="F3890" t="str">
        <f t="shared" si="120"/>
        <v>94616</v>
      </c>
      <c r="H3890" s="38">
        <f t="shared" si="121"/>
        <v>197.52</v>
      </c>
    </row>
    <row r="3891" ht="67.5" spans="1:8">
      <c r="A3891" s="36" t="s">
        <v>23458</v>
      </c>
      <c r="B3891" s="37" t="s">
        <v>23459</v>
      </c>
      <c r="C3891" s="36" t="s">
        <v>168</v>
      </c>
      <c r="D3891" s="36" t="s">
        <v>23460</v>
      </c>
      <c r="F3891" t="str">
        <f t="shared" si="120"/>
        <v>94617</v>
      </c>
      <c r="H3891" s="38">
        <f t="shared" si="121"/>
        <v>166.27</v>
      </c>
    </row>
    <row r="3892" ht="67.5" spans="1:8">
      <c r="A3892" s="36" t="s">
        <v>23461</v>
      </c>
      <c r="B3892" s="37" t="s">
        <v>23462</v>
      </c>
      <c r="C3892" s="36" t="s">
        <v>168</v>
      </c>
      <c r="D3892" s="36" t="s">
        <v>23463</v>
      </c>
      <c r="F3892" t="str">
        <f t="shared" si="120"/>
        <v>94618</v>
      </c>
      <c r="H3892" s="38">
        <f t="shared" si="121"/>
        <v>195.35</v>
      </c>
    </row>
    <row r="3893" ht="67.5" spans="1:8">
      <c r="A3893" s="36" t="s">
        <v>23464</v>
      </c>
      <c r="B3893" s="37" t="s">
        <v>23465</v>
      </c>
      <c r="C3893" s="36" t="s">
        <v>168</v>
      </c>
      <c r="D3893" s="36" t="s">
        <v>23466</v>
      </c>
      <c r="F3893" t="str">
        <f t="shared" si="120"/>
        <v>94620</v>
      </c>
      <c r="H3893" s="38">
        <f t="shared" si="121"/>
        <v>429.04</v>
      </c>
    </row>
    <row r="3894" ht="54" spans="1:8">
      <c r="A3894" s="36" t="s">
        <v>23467</v>
      </c>
      <c r="B3894" s="37" t="s">
        <v>23468</v>
      </c>
      <c r="C3894" s="36" t="s">
        <v>168</v>
      </c>
      <c r="D3894" s="36" t="s">
        <v>23469</v>
      </c>
      <c r="F3894" t="str">
        <f t="shared" si="120"/>
        <v>94622</v>
      </c>
      <c r="H3894" s="38">
        <f t="shared" si="121"/>
        <v>114.5</v>
      </c>
    </row>
    <row r="3895" ht="54" spans="1:8">
      <c r="A3895" s="36" t="s">
        <v>23470</v>
      </c>
      <c r="B3895" s="37" t="s">
        <v>23471</v>
      </c>
      <c r="C3895" s="36" t="s">
        <v>168</v>
      </c>
      <c r="D3895" s="36" t="s">
        <v>23472</v>
      </c>
      <c r="F3895" t="str">
        <f t="shared" si="120"/>
        <v>94623</v>
      </c>
      <c r="H3895" s="38">
        <f t="shared" si="121"/>
        <v>245.87</v>
      </c>
    </row>
    <row r="3896" ht="54" spans="1:8">
      <c r="A3896" s="36" t="s">
        <v>23473</v>
      </c>
      <c r="B3896" s="37" t="s">
        <v>23474</v>
      </c>
      <c r="C3896" s="36" t="s">
        <v>168</v>
      </c>
      <c r="D3896" s="36" t="s">
        <v>23475</v>
      </c>
      <c r="F3896" t="str">
        <f t="shared" si="120"/>
        <v>94624</v>
      </c>
      <c r="H3896" s="38">
        <f t="shared" si="121"/>
        <v>366.63</v>
      </c>
    </row>
    <row r="3897" ht="54" spans="1:8">
      <c r="A3897" s="36" t="s">
        <v>23476</v>
      </c>
      <c r="B3897" s="37" t="s">
        <v>23477</v>
      </c>
      <c r="C3897" s="36" t="s">
        <v>168</v>
      </c>
      <c r="D3897" s="36" t="s">
        <v>23478</v>
      </c>
      <c r="F3897" t="str">
        <f t="shared" si="120"/>
        <v>94625</v>
      </c>
      <c r="H3897" s="38">
        <f t="shared" si="121"/>
        <v>742.51</v>
      </c>
    </row>
    <row r="3898" ht="67.5" spans="1:8">
      <c r="A3898" s="36" t="s">
        <v>23479</v>
      </c>
      <c r="B3898" s="37" t="s">
        <v>23480</v>
      </c>
      <c r="C3898" s="36" t="s">
        <v>168</v>
      </c>
      <c r="D3898" s="36" t="s">
        <v>4170</v>
      </c>
      <c r="F3898" t="str">
        <f t="shared" si="120"/>
        <v>94656</v>
      </c>
      <c r="H3898" s="38">
        <f t="shared" si="121"/>
        <v>5.49</v>
      </c>
    </row>
    <row r="3899" ht="54" spans="1:8">
      <c r="A3899" s="36" t="s">
        <v>23481</v>
      </c>
      <c r="B3899" s="37" t="s">
        <v>23482</v>
      </c>
      <c r="C3899" s="36" t="s">
        <v>168</v>
      </c>
      <c r="D3899" s="36" t="s">
        <v>4277</v>
      </c>
      <c r="F3899" t="str">
        <f t="shared" si="120"/>
        <v>94657</v>
      </c>
      <c r="H3899" s="38">
        <f t="shared" si="121"/>
        <v>5.44</v>
      </c>
    </row>
    <row r="3900" ht="67.5" spans="1:8">
      <c r="A3900" s="36" t="s">
        <v>23483</v>
      </c>
      <c r="B3900" s="37" t="s">
        <v>23484</v>
      </c>
      <c r="C3900" s="36" t="s">
        <v>168</v>
      </c>
      <c r="D3900" s="36" t="s">
        <v>10491</v>
      </c>
      <c r="F3900" t="str">
        <f t="shared" si="120"/>
        <v>94658</v>
      </c>
      <c r="H3900" s="38">
        <f t="shared" si="121"/>
        <v>6.33</v>
      </c>
    </row>
    <row r="3901" ht="54" spans="1:8">
      <c r="A3901" s="36" t="s">
        <v>23485</v>
      </c>
      <c r="B3901" s="37" t="s">
        <v>23486</v>
      </c>
      <c r="C3901" s="36" t="s">
        <v>168</v>
      </c>
      <c r="D3901" s="36" t="s">
        <v>7217</v>
      </c>
      <c r="F3901" t="str">
        <f t="shared" si="120"/>
        <v>94659</v>
      </c>
      <c r="H3901" s="38">
        <f t="shared" si="121"/>
        <v>6.34</v>
      </c>
    </row>
    <row r="3902" ht="67.5" spans="1:8">
      <c r="A3902" s="36" t="s">
        <v>23487</v>
      </c>
      <c r="B3902" s="37" t="s">
        <v>23488</v>
      </c>
      <c r="C3902" s="36" t="s">
        <v>168</v>
      </c>
      <c r="D3902" s="36" t="s">
        <v>7075</v>
      </c>
      <c r="F3902" t="str">
        <f t="shared" si="120"/>
        <v>94660</v>
      </c>
      <c r="H3902" s="38">
        <f t="shared" si="121"/>
        <v>10.13</v>
      </c>
    </row>
    <row r="3903" ht="54" spans="1:8">
      <c r="A3903" s="36" t="s">
        <v>23489</v>
      </c>
      <c r="B3903" s="37" t="s">
        <v>23490</v>
      </c>
      <c r="C3903" s="36" t="s">
        <v>168</v>
      </c>
      <c r="D3903" s="36" t="s">
        <v>10407</v>
      </c>
      <c r="F3903" t="str">
        <f t="shared" si="120"/>
        <v>94661</v>
      </c>
      <c r="H3903" s="38">
        <f t="shared" si="121"/>
        <v>10.87</v>
      </c>
    </row>
    <row r="3904" ht="67.5" spans="1:8">
      <c r="A3904" s="36" t="s">
        <v>23491</v>
      </c>
      <c r="B3904" s="37" t="s">
        <v>23492</v>
      </c>
      <c r="C3904" s="36" t="s">
        <v>168</v>
      </c>
      <c r="D3904" s="36" t="s">
        <v>6355</v>
      </c>
      <c r="F3904" t="str">
        <f t="shared" si="120"/>
        <v>94662</v>
      </c>
      <c r="H3904" s="38">
        <f t="shared" si="121"/>
        <v>10.84</v>
      </c>
    </row>
    <row r="3905" ht="54" spans="1:8">
      <c r="A3905" s="36" t="s">
        <v>23493</v>
      </c>
      <c r="B3905" s="37" t="s">
        <v>23494</v>
      </c>
      <c r="C3905" s="36" t="s">
        <v>168</v>
      </c>
      <c r="D3905" s="36" t="s">
        <v>8919</v>
      </c>
      <c r="F3905" t="str">
        <f t="shared" si="120"/>
        <v>94663</v>
      </c>
      <c r="H3905" s="38">
        <f t="shared" si="121"/>
        <v>11.53</v>
      </c>
    </row>
    <row r="3906" ht="67.5" spans="1:8">
      <c r="A3906" s="36" t="s">
        <v>23495</v>
      </c>
      <c r="B3906" s="37" t="s">
        <v>23496</v>
      </c>
      <c r="C3906" s="36" t="s">
        <v>168</v>
      </c>
      <c r="D3906" s="36" t="s">
        <v>15158</v>
      </c>
      <c r="F3906" t="str">
        <f t="shared" si="120"/>
        <v>94664</v>
      </c>
      <c r="H3906" s="38">
        <f t="shared" si="121"/>
        <v>22.46</v>
      </c>
    </row>
    <row r="3907" ht="54" spans="1:8">
      <c r="A3907" s="36" t="s">
        <v>23497</v>
      </c>
      <c r="B3907" s="37" t="s">
        <v>23498</v>
      </c>
      <c r="C3907" s="36" t="s">
        <v>168</v>
      </c>
      <c r="D3907" s="36" t="s">
        <v>23499</v>
      </c>
      <c r="F3907" t="str">
        <f t="shared" si="120"/>
        <v>94665</v>
      </c>
      <c r="H3907" s="38">
        <f t="shared" si="121"/>
        <v>25.04</v>
      </c>
    </row>
    <row r="3908" ht="67.5" spans="1:8">
      <c r="A3908" s="36" t="s">
        <v>23500</v>
      </c>
      <c r="B3908" s="37" t="s">
        <v>23501</v>
      </c>
      <c r="C3908" s="36" t="s">
        <v>168</v>
      </c>
      <c r="D3908" s="36" t="s">
        <v>23502</v>
      </c>
      <c r="F3908" t="str">
        <f t="shared" si="120"/>
        <v>94666</v>
      </c>
      <c r="H3908" s="38">
        <f t="shared" si="121"/>
        <v>29.43</v>
      </c>
    </row>
    <row r="3909" ht="54" spans="1:8">
      <c r="A3909" s="36" t="s">
        <v>23503</v>
      </c>
      <c r="B3909" s="37" t="s">
        <v>23504</v>
      </c>
      <c r="C3909" s="36" t="s">
        <v>168</v>
      </c>
      <c r="D3909" s="36" t="s">
        <v>23505</v>
      </c>
      <c r="F3909" t="str">
        <f t="shared" ref="F3909:F3972" si="122">TRIM(A3909)</f>
        <v>94667</v>
      </c>
      <c r="H3909" s="38">
        <f t="shared" ref="H3909:H3972" si="123">ROUND(D3909*(1+$H$1),2)</f>
        <v>31.09</v>
      </c>
    </row>
    <row r="3910" ht="67.5" spans="1:8">
      <c r="A3910" s="36" t="s">
        <v>23506</v>
      </c>
      <c r="B3910" s="37" t="s">
        <v>23507</v>
      </c>
      <c r="C3910" s="36" t="s">
        <v>168</v>
      </c>
      <c r="D3910" s="36" t="s">
        <v>23508</v>
      </c>
      <c r="F3910" t="str">
        <f t="shared" si="122"/>
        <v>94668</v>
      </c>
      <c r="H3910" s="38">
        <f t="shared" si="123"/>
        <v>48.06</v>
      </c>
    </row>
    <row r="3911" ht="54" spans="1:8">
      <c r="A3911" s="36" t="s">
        <v>23509</v>
      </c>
      <c r="B3911" s="37" t="s">
        <v>23510</v>
      </c>
      <c r="C3911" s="36" t="s">
        <v>168</v>
      </c>
      <c r="D3911" s="36" t="s">
        <v>23511</v>
      </c>
      <c r="F3911" t="str">
        <f t="shared" si="122"/>
        <v>94669</v>
      </c>
      <c r="H3911" s="38">
        <f t="shared" si="123"/>
        <v>64.71</v>
      </c>
    </row>
    <row r="3912" ht="67.5" spans="1:8">
      <c r="A3912" s="36" t="s">
        <v>23512</v>
      </c>
      <c r="B3912" s="37" t="s">
        <v>23513</v>
      </c>
      <c r="C3912" s="36" t="s">
        <v>168</v>
      </c>
      <c r="D3912" s="36" t="s">
        <v>5089</v>
      </c>
      <c r="F3912" t="str">
        <f t="shared" si="122"/>
        <v>94670</v>
      </c>
      <c r="H3912" s="38">
        <f t="shared" si="123"/>
        <v>63.3</v>
      </c>
    </row>
    <row r="3913" ht="54" spans="1:8">
      <c r="A3913" s="36" t="s">
        <v>23514</v>
      </c>
      <c r="B3913" s="37" t="s">
        <v>23515</v>
      </c>
      <c r="C3913" s="36" t="s">
        <v>168</v>
      </c>
      <c r="D3913" s="36" t="s">
        <v>23516</v>
      </c>
      <c r="F3913" t="str">
        <f t="shared" si="122"/>
        <v>94671</v>
      </c>
      <c r="H3913" s="38">
        <f t="shared" si="123"/>
        <v>93.89</v>
      </c>
    </row>
    <row r="3914" ht="67.5" spans="1:8">
      <c r="A3914" s="36" t="s">
        <v>23517</v>
      </c>
      <c r="B3914" s="37" t="s">
        <v>23518</v>
      </c>
      <c r="C3914" s="36" t="s">
        <v>168</v>
      </c>
      <c r="D3914" s="36" t="s">
        <v>5302</v>
      </c>
      <c r="F3914" t="str">
        <f t="shared" si="122"/>
        <v>94672</v>
      </c>
      <c r="H3914" s="38">
        <f t="shared" si="123"/>
        <v>9.17</v>
      </c>
    </row>
    <row r="3915" ht="54" spans="1:8">
      <c r="A3915" s="36" t="s">
        <v>23519</v>
      </c>
      <c r="B3915" s="37" t="s">
        <v>23520</v>
      </c>
      <c r="C3915" s="36" t="s">
        <v>168</v>
      </c>
      <c r="D3915" s="36" t="s">
        <v>6606</v>
      </c>
      <c r="F3915" t="str">
        <f t="shared" si="122"/>
        <v>94673</v>
      </c>
      <c r="H3915" s="38">
        <f t="shared" si="123"/>
        <v>9.05</v>
      </c>
    </row>
    <row r="3916" ht="54" spans="1:8">
      <c r="A3916" s="36" t="s">
        <v>23521</v>
      </c>
      <c r="B3916" s="37" t="s">
        <v>23522</v>
      </c>
      <c r="C3916" s="36" t="s">
        <v>168</v>
      </c>
      <c r="D3916" s="36" t="s">
        <v>4437</v>
      </c>
      <c r="F3916" t="str">
        <f t="shared" si="122"/>
        <v>94674</v>
      </c>
      <c r="H3916" s="38">
        <f t="shared" si="123"/>
        <v>8.22</v>
      </c>
    </row>
    <row r="3917" ht="54" spans="1:8">
      <c r="A3917" s="36" t="s">
        <v>23523</v>
      </c>
      <c r="B3917" s="37" t="s">
        <v>23524</v>
      </c>
      <c r="C3917" s="36" t="s">
        <v>168</v>
      </c>
      <c r="D3917" s="36" t="s">
        <v>17476</v>
      </c>
      <c r="F3917" t="str">
        <f t="shared" si="122"/>
        <v>94675</v>
      </c>
      <c r="H3917" s="38">
        <f t="shared" si="123"/>
        <v>11.88</v>
      </c>
    </row>
    <row r="3918" ht="54" spans="1:8">
      <c r="A3918" s="36" t="s">
        <v>23525</v>
      </c>
      <c r="B3918" s="37" t="s">
        <v>23526</v>
      </c>
      <c r="C3918" s="36" t="s">
        <v>168</v>
      </c>
      <c r="D3918" s="36" t="s">
        <v>8274</v>
      </c>
      <c r="F3918" t="str">
        <f t="shared" si="122"/>
        <v>94676</v>
      </c>
      <c r="H3918" s="38">
        <f t="shared" si="123"/>
        <v>14.17</v>
      </c>
    </row>
    <row r="3919" ht="54" spans="1:8">
      <c r="A3919" s="36" t="s">
        <v>23527</v>
      </c>
      <c r="B3919" s="37" t="s">
        <v>23528</v>
      </c>
      <c r="C3919" s="36" t="s">
        <v>168</v>
      </c>
      <c r="D3919" s="36" t="s">
        <v>4798</v>
      </c>
      <c r="F3919" t="str">
        <f t="shared" si="122"/>
        <v>94677</v>
      </c>
      <c r="H3919" s="38">
        <f t="shared" si="123"/>
        <v>19.59</v>
      </c>
    </row>
    <row r="3920" ht="54" spans="1:8">
      <c r="A3920" s="36" t="s">
        <v>23529</v>
      </c>
      <c r="B3920" s="37" t="s">
        <v>23530</v>
      </c>
      <c r="C3920" s="36" t="s">
        <v>168</v>
      </c>
      <c r="D3920" s="36" t="s">
        <v>4802</v>
      </c>
      <c r="F3920" t="str">
        <f t="shared" si="122"/>
        <v>94678</v>
      </c>
      <c r="H3920" s="38">
        <f t="shared" si="123"/>
        <v>14.69</v>
      </c>
    </row>
    <row r="3921" ht="54" spans="1:8">
      <c r="A3921" s="36" t="s">
        <v>23531</v>
      </c>
      <c r="B3921" s="37" t="s">
        <v>23532</v>
      </c>
      <c r="C3921" s="36" t="s">
        <v>168</v>
      </c>
      <c r="D3921" s="36" t="s">
        <v>23533</v>
      </c>
      <c r="F3921" t="str">
        <f t="shared" si="122"/>
        <v>94679</v>
      </c>
      <c r="H3921" s="38">
        <f t="shared" si="123"/>
        <v>20.64</v>
      </c>
    </row>
    <row r="3922" ht="54" spans="1:8">
      <c r="A3922" s="36" t="s">
        <v>23534</v>
      </c>
      <c r="B3922" s="37" t="s">
        <v>23535</v>
      </c>
      <c r="C3922" s="36" t="s">
        <v>168</v>
      </c>
      <c r="D3922" s="36" t="s">
        <v>21436</v>
      </c>
      <c r="F3922" t="str">
        <f t="shared" si="122"/>
        <v>94680</v>
      </c>
      <c r="H3922" s="38">
        <f t="shared" si="123"/>
        <v>40.64</v>
      </c>
    </row>
    <row r="3923" ht="54" spans="1:8">
      <c r="A3923" s="36" t="s">
        <v>23536</v>
      </c>
      <c r="B3923" s="37" t="s">
        <v>23537</v>
      </c>
      <c r="C3923" s="36" t="s">
        <v>168</v>
      </c>
      <c r="D3923" s="36" t="s">
        <v>23538</v>
      </c>
      <c r="F3923" t="str">
        <f t="shared" si="122"/>
        <v>94681</v>
      </c>
      <c r="H3923" s="38">
        <f t="shared" si="123"/>
        <v>42.51</v>
      </c>
    </row>
    <row r="3924" ht="54" spans="1:8">
      <c r="A3924" s="36" t="s">
        <v>23539</v>
      </c>
      <c r="B3924" s="37" t="s">
        <v>23540</v>
      </c>
      <c r="C3924" s="36" t="s">
        <v>168</v>
      </c>
      <c r="D3924" s="36" t="s">
        <v>23541</v>
      </c>
      <c r="F3924" t="str">
        <f t="shared" si="122"/>
        <v>94682</v>
      </c>
      <c r="H3924" s="38">
        <f t="shared" si="123"/>
        <v>92.56</v>
      </c>
    </row>
    <row r="3925" ht="54" spans="1:8">
      <c r="A3925" s="36" t="s">
        <v>23542</v>
      </c>
      <c r="B3925" s="37" t="s">
        <v>23543</v>
      </c>
      <c r="C3925" s="36" t="s">
        <v>168</v>
      </c>
      <c r="D3925" s="36" t="s">
        <v>23544</v>
      </c>
      <c r="F3925" t="str">
        <f t="shared" si="122"/>
        <v>94683</v>
      </c>
      <c r="H3925" s="38">
        <f t="shared" si="123"/>
        <v>61.29</v>
      </c>
    </row>
    <row r="3926" ht="54" spans="1:8">
      <c r="A3926" s="36" t="s">
        <v>23545</v>
      </c>
      <c r="B3926" s="37" t="s">
        <v>23546</v>
      </c>
      <c r="C3926" s="36" t="s">
        <v>168</v>
      </c>
      <c r="D3926" s="36" t="s">
        <v>23547</v>
      </c>
      <c r="F3926" t="str">
        <f t="shared" si="122"/>
        <v>94684</v>
      </c>
      <c r="H3926" s="38">
        <f t="shared" si="123"/>
        <v>115.44</v>
      </c>
    </row>
    <row r="3927" ht="54" spans="1:8">
      <c r="A3927" s="36" t="s">
        <v>23548</v>
      </c>
      <c r="B3927" s="37" t="s">
        <v>23549</v>
      </c>
      <c r="C3927" s="36" t="s">
        <v>168</v>
      </c>
      <c r="D3927" s="36" t="s">
        <v>23550</v>
      </c>
      <c r="F3927" t="str">
        <f t="shared" si="122"/>
        <v>94685</v>
      </c>
      <c r="H3927" s="38">
        <f t="shared" si="123"/>
        <v>83.43</v>
      </c>
    </row>
    <row r="3928" ht="54" spans="1:8">
      <c r="A3928" s="36" t="s">
        <v>23551</v>
      </c>
      <c r="B3928" s="37" t="s">
        <v>23552</v>
      </c>
      <c r="C3928" s="36" t="s">
        <v>168</v>
      </c>
      <c r="D3928" s="36" t="s">
        <v>23553</v>
      </c>
      <c r="F3928" t="str">
        <f t="shared" si="122"/>
        <v>94686</v>
      </c>
      <c r="H3928" s="38">
        <f t="shared" si="123"/>
        <v>228.94</v>
      </c>
    </row>
    <row r="3929" ht="54" spans="1:8">
      <c r="A3929" s="36" t="s">
        <v>23554</v>
      </c>
      <c r="B3929" s="37" t="s">
        <v>23555</v>
      </c>
      <c r="C3929" s="36" t="s">
        <v>168</v>
      </c>
      <c r="D3929" s="36" t="s">
        <v>11909</v>
      </c>
      <c r="F3929" t="str">
        <f t="shared" si="122"/>
        <v>94687</v>
      </c>
      <c r="H3929" s="38">
        <f t="shared" si="123"/>
        <v>142.78</v>
      </c>
    </row>
    <row r="3930" ht="54" spans="1:8">
      <c r="A3930" s="36" t="s">
        <v>23556</v>
      </c>
      <c r="B3930" s="37" t="s">
        <v>23557</v>
      </c>
      <c r="C3930" s="36" t="s">
        <v>168</v>
      </c>
      <c r="D3930" s="36" t="s">
        <v>23558</v>
      </c>
      <c r="F3930" t="str">
        <f t="shared" si="122"/>
        <v>94688</v>
      </c>
      <c r="H3930" s="38">
        <f t="shared" si="123"/>
        <v>9.78</v>
      </c>
    </row>
    <row r="3931" ht="67.5" spans="1:8">
      <c r="A3931" s="36" t="s">
        <v>23559</v>
      </c>
      <c r="B3931" s="37" t="s">
        <v>23560</v>
      </c>
      <c r="C3931" s="36" t="s">
        <v>168</v>
      </c>
      <c r="D3931" s="36" t="s">
        <v>9428</v>
      </c>
      <c r="F3931" t="str">
        <f t="shared" si="122"/>
        <v>94689</v>
      </c>
      <c r="H3931" s="38">
        <f t="shared" si="123"/>
        <v>12.08</v>
      </c>
    </row>
    <row r="3932" ht="54" spans="1:8">
      <c r="A3932" s="36" t="s">
        <v>23561</v>
      </c>
      <c r="B3932" s="37" t="s">
        <v>23562</v>
      </c>
      <c r="C3932" s="36" t="s">
        <v>168</v>
      </c>
      <c r="D3932" s="36" t="s">
        <v>7324</v>
      </c>
      <c r="F3932" t="str">
        <f t="shared" si="122"/>
        <v>94690</v>
      </c>
      <c r="H3932" s="38">
        <f t="shared" si="123"/>
        <v>11.64</v>
      </c>
    </row>
    <row r="3933" ht="54" spans="1:8">
      <c r="A3933" s="36" t="s">
        <v>23563</v>
      </c>
      <c r="B3933" s="37" t="s">
        <v>23564</v>
      </c>
      <c r="C3933" s="36" t="s">
        <v>168</v>
      </c>
      <c r="D3933" s="36" t="s">
        <v>4363</v>
      </c>
      <c r="F3933" t="str">
        <f t="shared" si="122"/>
        <v>94691</v>
      </c>
      <c r="H3933" s="38">
        <f t="shared" si="123"/>
        <v>14.31</v>
      </c>
    </row>
    <row r="3934" ht="54" spans="1:8">
      <c r="A3934" s="36" t="s">
        <v>23565</v>
      </c>
      <c r="B3934" s="37" t="s">
        <v>23566</v>
      </c>
      <c r="C3934" s="36" t="s">
        <v>168</v>
      </c>
      <c r="D3934" s="36" t="s">
        <v>23567</v>
      </c>
      <c r="F3934" t="str">
        <f t="shared" si="122"/>
        <v>94692</v>
      </c>
      <c r="H3934" s="38">
        <f t="shared" si="123"/>
        <v>20.98</v>
      </c>
    </row>
    <row r="3935" ht="54" spans="1:8">
      <c r="A3935" s="36" t="s">
        <v>23568</v>
      </c>
      <c r="B3935" s="37" t="s">
        <v>23569</v>
      </c>
      <c r="C3935" s="36" t="s">
        <v>168</v>
      </c>
      <c r="D3935" s="36" t="s">
        <v>8586</v>
      </c>
      <c r="F3935" t="str">
        <f t="shared" si="122"/>
        <v>94693</v>
      </c>
      <c r="H3935" s="38">
        <f t="shared" si="123"/>
        <v>20.83</v>
      </c>
    </row>
    <row r="3936" ht="54" spans="1:8">
      <c r="A3936" s="36" t="s">
        <v>23570</v>
      </c>
      <c r="B3936" s="37" t="s">
        <v>23571</v>
      </c>
      <c r="C3936" s="36" t="s">
        <v>168</v>
      </c>
      <c r="D3936" s="36" t="s">
        <v>13437</v>
      </c>
      <c r="F3936" t="str">
        <f t="shared" si="122"/>
        <v>94694</v>
      </c>
      <c r="H3936" s="38">
        <f t="shared" si="123"/>
        <v>22.01</v>
      </c>
    </row>
    <row r="3937" ht="54" spans="1:8">
      <c r="A3937" s="36" t="s">
        <v>23572</v>
      </c>
      <c r="B3937" s="37" t="s">
        <v>23573</v>
      </c>
      <c r="C3937" s="36" t="s">
        <v>168</v>
      </c>
      <c r="D3937" s="36" t="s">
        <v>7696</v>
      </c>
      <c r="F3937" t="str">
        <f t="shared" si="122"/>
        <v>94695</v>
      </c>
      <c r="H3937" s="38">
        <f t="shared" si="123"/>
        <v>26.59</v>
      </c>
    </row>
    <row r="3938" ht="54" spans="1:8">
      <c r="A3938" s="36" t="s">
        <v>23574</v>
      </c>
      <c r="B3938" s="37" t="s">
        <v>23575</v>
      </c>
      <c r="C3938" s="36" t="s">
        <v>168</v>
      </c>
      <c r="D3938" s="36" t="s">
        <v>23576</v>
      </c>
      <c r="F3938" t="str">
        <f t="shared" si="122"/>
        <v>94696</v>
      </c>
      <c r="H3938" s="38">
        <f t="shared" si="123"/>
        <v>49.13</v>
      </c>
    </row>
    <row r="3939" ht="54" spans="1:8">
      <c r="A3939" s="36" t="s">
        <v>23577</v>
      </c>
      <c r="B3939" s="37" t="s">
        <v>23578</v>
      </c>
      <c r="C3939" s="36" t="s">
        <v>168</v>
      </c>
      <c r="D3939" s="36" t="s">
        <v>23579</v>
      </c>
      <c r="F3939" t="str">
        <f t="shared" si="122"/>
        <v>94697</v>
      </c>
      <c r="H3939" s="38">
        <f t="shared" si="123"/>
        <v>72.93</v>
      </c>
    </row>
    <row r="3940" ht="54" spans="1:8">
      <c r="A3940" s="36" t="s">
        <v>23580</v>
      </c>
      <c r="B3940" s="37" t="s">
        <v>23581</v>
      </c>
      <c r="C3940" s="36" t="s">
        <v>168</v>
      </c>
      <c r="D3940" s="36" t="s">
        <v>23582</v>
      </c>
      <c r="F3940" t="str">
        <f t="shared" si="122"/>
        <v>94698</v>
      </c>
      <c r="H3940" s="38">
        <f t="shared" si="123"/>
        <v>63.79</v>
      </c>
    </row>
    <row r="3941" ht="54" spans="1:8">
      <c r="A3941" s="36" t="s">
        <v>23583</v>
      </c>
      <c r="B3941" s="37" t="s">
        <v>23584</v>
      </c>
      <c r="C3941" s="36" t="s">
        <v>168</v>
      </c>
      <c r="D3941" s="36" t="s">
        <v>23585</v>
      </c>
      <c r="F3941" t="str">
        <f t="shared" si="122"/>
        <v>94699</v>
      </c>
      <c r="H3941" s="38">
        <f t="shared" si="123"/>
        <v>119.56</v>
      </c>
    </row>
    <row r="3942" ht="54" spans="1:8">
      <c r="A3942" s="36" t="s">
        <v>23586</v>
      </c>
      <c r="B3942" s="37" t="s">
        <v>23587</v>
      </c>
      <c r="C3942" s="36" t="s">
        <v>168</v>
      </c>
      <c r="D3942" s="36" t="s">
        <v>8277</v>
      </c>
      <c r="F3942" t="str">
        <f t="shared" si="122"/>
        <v>94700</v>
      </c>
      <c r="H3942" s="38">
        <f t="shared" si="123"/>
        <v>105.99</v>
      </c>
    </row>
    <row r="3943" ht="54" spans="1:8">
      <c r="A3943" s="36" t="s">
        <v>23588</v>
      </c>
      <c r="B3943" s="37" t="s">
        <v>23589</v>
      </c>
      <c r="C3943" s="36" t="s">
        <v>168</v>
      </c>
      <c r="D3943" s="36" t="s">
        <v>23590</v>
      </c>
      <c r="F3943" t="str">
        <f t="shared" si="122"/>
        <v>94701</v>
      </c>
      <c r="H3943" s="38">
        <f t="shared" si="123"/>
        <v>187.52</v>
      </c>
    </row>
    <row r="3944" ht="54" spans="1:8">
      <c r="A3944" s="36" t="s">
        <v>23591</v>
      </c>
      <c r="B3944" s="37" t="s">
        <v>23592</v>
      </c>
      <c r="C3944" s="36" t="s">
        <v>168</v>
      </c>
      <c r="D3944" s="36" t="s">
        <v>23593</v>
      </c>
      <c r="F3944" t="str">
        <f t="shared" si="122"/>
        <v>94702</v>
      </c>
      <c r="H3944" s="38">
        <f t="shared" si="123"/>
        <v>149.32</v>
      </c>
    </row>
    <row r="3945" ht="67.5" spans="1:8">
      <c r="A3945" s="36" t="s">
        <v>23594</v>
      </c>
      <c r="B3945" s="37" t="s">
        <v>23595</v>
      </c>
      <c r="C3945" s="36" t="s">
        <v>168</v>
      </c>
      <c r="D3945" s="36" t="s">
        <v>6220</v>
      </c>
      <c r="F3945" t="str">
        <f t="shared" si="122"/>
        <v>94703</v>
      </c>
      <c r="H3945" s="38">
        <f t="shared" si="123"/>
        <v>20.75</v>
      </c>
    </row>
    <row r="3946" ht="67.5" spans="1:8">
      <c r="A3946" s="36" t="s">
        <v>23596</v>
      </c>
      <c r="B3946" s="37" t="s">
        <v>23597</v>
      </c>
      <c r="C3946" s="36" t="s">
        <v>168</v>
      </c>
      <c r="D3946" s="36" t="s">
        <v>13440</v>
      </c>
      <c r="F3946" t="str">
        <f t="shared" si="122"/>
        <v>94704</v>
      </c>
      <c r="H3946" s="38">
        <f t="shared" si="123"/>
        <v>24.28</v>
      </c>
    </row>
    <row r="3947" ht="67.5" spans="1:8">
      <c r="A3947" s="36" t="s">
        <v>23598</v>
      </c>
      <c r="B3947" s="37" t="s">
        <v>23599</v>
      </c>
      <c r="C3947" s="36" t="s">
        <v>168</v>
      </c>
      <c r="D3947" s="36" t="s">
        <v>7709</v>
      </c>
      <c r="F3947" t="str">
        <f t="shared" si="122"/>
        <v>94705</v>
      </c>
      <c r="H3947" s="38">
        <f t="shared" si="123"/>
        <v>34.96</v>
      </c>
    </row>
    <row r="3948" ht="67.5" spans="1:8">
      <c r="A3948" s="36" t="s">
        <v>23600</v>
      </c>
      <c r="B3948" s="37" t="s">
        <v>23601</v>
      </c>
      <c r="C3948" s="36" t="s">
        <v>168</v>
      </c>
      <c r="D3948" s="36" t="s">
        <v>5482</v>
      </c>
      <c r="F3948" t="str">
        <f t="shared" si="122"/>
        <v>94706</v>
      </c>
      <c r="H3948" s="38">
        <f t="shared" si="123"/>
        <v>46.21</v>
      </c>
    </row>
    <row r="3949" ht="67.5" spans="1:8">
      <c r="A3949" s="36" t="s">
        <v>23602</v>
      </c>
      <c r="B3949" s="37" t="s">
        <v>23603</v>
      </c>
      <c r="C3949" s="36" t="s">
        <v>168</v>
      </c>
      <c r="D3949" s="36" t="s">
        <v>12406</v>
      </c>
      <c r="F3949" t="str">
        <f t="shared" si="122"/>
        <v>94707</v>
      </c>
      <c r="H3949" s="38">
        <f t="shared" si="123"/>
        <v>53.14</v>
      </c>
    </row>
    <row r="3950" ht="67.5" spans="1:8">
      <c r="A3950" s="36" t="s">
        <v>23604</v>
      </c>
      <c r="B3950" s="37" t="s">
        <v>23605</v>
      </c>
      <c r="C3950" s="36" t="s">
        <v>168</v>
      </c>
      <c r="D3950" s="36" t="s">
        <v>7052</v>
      </c>
      <c r="F3950" t="str">
        <f t="shared" si="122"/>
        <v>94708</v>
      </c>
      <c r="H3950" s="38">
        <f t="shared" si="123"/>
        <v>22.63</v>
      </c>
    </row>
    <row r="3951" ht="67.5" spans="1:8">
      <c r="A3951" s="36" t="s">
        <v>23606</v>
      </c>
      <c r="B3951" s="37" t="s">
        <v>23607</v>
      </c>
      <c r="C3951" s="36" t="s">
        <v>168</v>
      </c>
      <c r="D3951" s="36" t="s">
        <v>21581</v>
      </c>
      <c r="F3951" t="str">
        <f t="shared" si="122"/>
        <v>94709</v>
      </c>
      <c r="H3951" s="38">
        <f t="shared" si="123"/>
        <v>26.58</v>
      </c>
    </row>
    <row r="3952" ht="67.5" spans="1:8">
      <c r="A3952" s="36" t="s">
        <v>23608</v>
      </c>
      <c r="B3952" s="37" t="s">
        <v>23609</v>
      </c>
      <c r="C3952" s="36" t="s">
        <v>168</v>
      </c>
      <c r="D3952" s="36" t="s">
        <v>23610</v>
      </c>
      <c r="F3952" t="str">
        <f t="shared" si="122"/>
        <v>94710</v>
      </c>
      <c r="H3952" s="38">
        <f t="shared" si="123"/>
        <v>34.03</v>
      </c>
    </row>
    <row r="3953" ht="67.5" spans="1:8">
      <c r="A3953" s="36" t="s">
        <v>23611</v>
      </c>
      <c r="B3953" s="37" t="s">
        <v>23612</v>
      </c>
      <c r="C3953" s="36" t="s">
        <v>168</v>
      </c>
      <c r="D3953" s="36" t="s">
        <v>23613</v>
      </c>
      <c r="F3953" t="str">
        <f t="shared" si="122"/>
        <v>94711</v>
      </c>
      <c r="H3953" s="38">
        <f t="shared" si="123"/>
        <v>45.72</v>
      </c>
    </row>
    <row r="3954" ht="67.5" spans="1:8">
      <c r="A3954" s="36" t="s">
        <v>23614</v>
      </c>
      <c r="B3954" s="37" t="s">
        <v>23615</v>
      </c>
      <c r="C3954" s="36" t="s">
        <v>168</v>
      </c>
      <c r="D3954" s="36" t="s">
        <v>23616</v>
      </c>
      <c r="F3954" t="str">
        <f t="shared" si="122"/>
        <v>94712</v>
      </c>
      <c r="H3954" s="38">
        <f t="shared" si="123"/>
        <v>58.44</v>
      </c>
    </row>
    <row r="3955" ht="67.5" spans="1:8">
      <c r="A3955" s="36" t="s">
        <v>23617</v>
      </c>
      <c r="B3955" s="37" t="s">
        <v>23618</v>
      </c>
      <c r="C3955" s="36" t="s">
        <v>168</v>
      </c>
      <c r="D3955" s="36" t="s">
        <v>23619</v>
      </c>
      <c r="F3955" t="str">
        <f t="shared" si="122"/>
        <v>94713</v>
      </c>
      <c r="H3955" s="38">
        <f t="shared" si="123"/>
        <v>171.37</v>
      </c>
    </row>
    <row r="3956" ht="67.5" spans="1:8">
      <c r="A3956" s="36" t="s">
        <v>23620</v>
      </c>
      <c r="B3956" s="37" t="s">
        <v>23621</v>
      </c>
      <c r="C3956" s="36" t="s">
        <v>168</v>
      </c>
      <c r="D3956" s="36" t="s">
        <v>23622</v>
      </c>
      <c r="F3956" t="str">
        <f t="shared" si="122"/>
        <v>94714</v>
      </c>
      <c r="H3956" s="38">
        <f t="shared" si="123"/>
        <v>224.12</v>
      </c>
    </row>
    <row r="3957" ht="67.5" spans="1:8">
      <c r="A3957" s="36" t="s">
        <v>23623</v>
      </c>
      <c r="B3957" s="37" t="s">
        <v>23624</v>
      </c>
      <c r="C3957" s="36" t="s">
        <v>168</v>
      </c>
      <c r="D3957" s="36" t="s">
        <v>13866</v>
      </c>
      <c r="F3957" t="str">
        <f t="shared" si="122"/>
        <v>94715</v>
      </c>
      <c r="H3957" s="38">
        <f t="shared" si="123"/>
        <v>312.38</v>
      </c>
    </row>
    <row r="3958" ht="54" spans="1:8">
      <c r="A3958" s="36" t="s">
        <v>23625</v>
      </c>
      <c r="B3958" s="37" t="s">
        <v>23626</v>
      </c>
      <c r="C3958" s="36" t="s">
        <v>168</v>
      </c>
      <c r="D3958" s="36" t="s">
        <v>11341</v>
      </c>
      <c r="F3958" t="str">
        <f t="shared" si="122"/>
        <v>94724</v>
      </c>
      <c r="H3958" s="38">
        <f t="shared" si="123"/>
        <v>22.41</v>
      </c>
    </row>
    <row r="3959" ht="54" spans="1:8">
      <c r="A3959" s="36" t="s">
        <v>23627</v>
      </c>
      <c r="B3959" s="37" t="s">
        <v>23628</v>
      </c>
      <c r="C3959" s="36" t="s">
        <v>168</v>
      </c>
      <c r="D3959" s="36" t="s">
        <v>14500</v>
      </c>
      <c r="F3959" t="str">
        <f t="shared" si="122"/>
        <v>94725</v>
      </c>
      <c r="H3959" s="38">
        <f t="shared" si="123"/>
        <v>5.73</v>
      </c>
    </row>
    <row r="3960" ht="54" spans="1:8">
      <c r="A3960" s="36" t="s">
        <v>23629</v>
      </c>
      <c r="B3960" s="37" t="s">
        <v>23630</v>
      </c>
      <c r="C3960" s="36" t="s">
        <v>168</v>
      </c>
      <c r="D3960" s="36" t="s">
        <v>23631</v>
      </c>
      <c r="F3960" t="str">
        <f t="shared" si="122"/>
        <v>94726</v>
      </c>
      <c r="H3960" s="38">
        <f t="shared" si="123"/>
        <v>34.34</v>
      </c>
    </row>
    <row r="3961" ht="54" spans="1:8">
      <c r="A3961" s="36" t="s">
        <v>23632</v>
      </c>
      <c r="B3961" s="37" t="s">
        <v>23633</v>
      </c>
      <c r="C3961" s="36" t="s">
        <v>168</v>
      </c>
      <c r="D3961" s="36" t="s">
        <v>5556</v>
      </c>
      <c r="F3961" t="str">
        <f t="shared" si="122"/>
        <v>94727</v>
      </c>
      <c r="H3961" s="38">
        <f t="shared" si="123"/>
        <v>7.95</v>
      </c>
    </row>
    <row r="3962" ht="54" spans="1:8">
      <c r="A3962" s="36" t="s">
        <v>23634</v>
      </c>
      <c r="B3962" s="37" t="s">
        <v>23635</v>
      </c>
      <c r="C3962" s="36" t="s">
        <v>168</v>
      </c>
      <c r="D3962" s="36" t="s">
        <v>23636</v>
      </c>
      <c r="F3962" t="str">
        <f t="shared" si="122"/>
        <v>94728</v>
      </c>
      <c r="H3962" s="38">
        <f t="shared" si="123"/>
        <v>128.71</v>
      </c>
    </row>
    <row r="3963" ht="54" spans="1:8">
      <c r="A3963" s="36" t="s">
        <v>23637</v>
      </c>
      <c r="B3963" s="37" t="s">
        <v>23638</v>
      </c>
      <c r="C3963" s="36" t="s">
        <v>168</v>
      </c>
      <c r="D3963" s="36" t="s">
        <v>16261</v>
      </c>
      <c r="F3963" t="str">
        <f t="shared" si="122"/>
        <v>94729</v>
      </c>
      <c r="H3963" s="38">
        <f t="shared" si="123"/>
        <v>13.82</v>
      </c>
    </row>
    <row r="3964" ht="54" spans="1:8">
      <c r="A3964" s="36" t="s">
        <v>23639</v>
      </c>
      <c r="B3964" s="37" t="s">
        <v>23640</v>
      </c>
      <c r="C3964" s="36" t="s">
        <v>168</v>
      </c>
      <c r="D3964" s="36" t="s">
        <v>23641</v>
      </c>
      <c r="F3964" t="str">
        <f t="shared" si="122"/>
        <v>94730</v>
      </c>
      <c r="H3964" s="38">
        <f t="shared" si="123"/>
        <v>156.23</v>
      </c>
    </row>
    <row r="3965" ht="54" spans="1:8">
      <c r="A3965" s="36" t="s">
        <v>23642</v>
      </c>
      <c r="B3965" s="37" t="s">
        <v>23643</v>
      </c>
      <c r="C3965" s="36" t="s">
        <v>168</v>
      </c>
      <c r="D3965" s="36" t="s">
        <v>4228</v>
      </c>
      <c r="F3965" t="str">
        <f t="shared" si="122"/>
        <v>94731</v>
      </c>
      <c r="H3965" s="38">
        <f t="shared" si="123"/>
        <v>17.17</v>
      </c>
    </row>
    <row r="3966" ht="54" spans="1:8">
      <c r="A3966" s="36" t="s">
        <v>23644</v>
      </c>
      <c r="B3966" s="37" t="s">
        <v>23645</v>
      </c>
      <c r="C3966" s="36" t="s">
        <v>168</v>
      </c>
      <c r="D3966" s="36" t="s">
        <v>22498</v>
      </c>
      <c r="F3966" t="str">
        <f t="shared" si="122"/>
        <v>94733</v>
      </c>
      <c r="H3966" s="38">
        <f t="shared" si="123"/>
        <v>33.14</v>
      </c>
    </row>
    <row r="3967" ht="54" spans="1:8">
      <c r="A3967" s="36" t="s">
        <v>23646</v>
      </c>
      <c r="B3967" s="37" t="s">
        <v>23647</v>
      </c>
      <c r="C3967" s="36" t="s">
        <v>168</v>
      </c>
      <c r="D3967" s="36" t="s">
        <v>23648</v>
      </c>
      <c r="F3967" t="str">
        <f t="shared" si="122"/>
        <v>94737</v>
      </c>
      <c r="H3967" s="38">
        <f t="shared" si="123"/>
        <v>136.02</v>
      </c>
    </row>
    <row r="3968" ht="54" spans="1:8">
      <c r="A3968" s="36" t="s">
        <v>23649</v>
      </c>
      <c r="B3968" s="37" t="s">
        <v>23650</v>
      </c>
      <c r="C3968" s="36" t="s">
        <v>168</v>
      </c>
      <c r="D3968" s="36" t="s">
        <v>16223</v>
      </c>
      <c r="F3968" t="str">
        <f t="shared" si="122"/>
        <v>94740</v>
      </c>
      <c r="H3968" s="38">
        <f t="shared" si="123"/>
        <v>8.97</v>
      </c>
    </row>
    <row r="3969" ht="54" spans="1:8">
      <c r="A3969" s="36" t="s">
        <v>23651</v>
      </c>
      <c r="B3969" s="37" t="s">
        <v>23652</v>
      </c>
      <c r="C3969" s="36" t="s">
        <v>168</v>
      </c>
      <c r="D3969" s="36" t="s">
        <v>21148</v>
      </c>
      <c r="F3969" t="str">
        <f t="shared" si="122"/>
        <v>94741</v>
      </c>
      <c r="H3969" s="38">
        <f t="shared" si="123"/>
        <v>10.98</v>
      </c>
    </row>
    <row r="3970" ht="54" spans="1:8">
      <c r="A3970" s="36" t="s">
        <v>23653</v>
      </c>
      <c r="B3970" s="37" t="s">
        <v>23654</v>
      </c>
      <c r="C3970" s="36" t="s">
        <v>168</v>
      </c>
      <c r="D3970" s="36" t="s">
        <v>6528</v>
      </c>
      <c r="F3970" t="str">
        <f t="shared" si="122"/>
        <v>94742</v>
      </c>
      <c r="H3970" s="38">
        <f t="shared" si="123"/>
        <v>13.23</v>
      </c>
    </row>
    <row r="3971" ht="54" spans="1:8">
      <c r="A3971" s="36" t="s">
        <v>23655</v>
      </c>
      <c r="B3971" s="37" t="s">
        <v>23656</v>
      </c>
      <c r="C3971" s="36" t="s">
        <v>168</v>
      </c>
      <c r="D3971" s="36" t="s">
        <v>23657</v>
      </c>
      <c r="F3971" t="str">
        <f t="shared" si="122"/>
        <v>94743</v>
      </c>
      <c r="H3971" s="38">
        <f t="shared" si="123"/>
        <v>14.51</v>
      </c>
    </row>
    <row r="3972" ht="54" spans="1:8">
      <c r="A3972" s="36" t="s">
        <v>23658</v>
      </c>
      <c r="B3972" s="37" t="s">
        <v>23659</v>
      </c>
      <c r="C3972" s="36" t="s">
        <v>168</v>
      </c>
      <c r="D3972" s="36" t="s">
        <v>23660</v>
      </c>
      <c r="F3972" t="str">
        <f t="shared" si="122"/>
        <v>94744</v>
      </c>
      <c r="H3972" s="38">
        <f t="shared" si="123"/>
        <v>20.95</v>
      </c>
    </row>
    <row r="3973" ht="54" spans="1:8">
      <c r="A3973" s="36" t="s">
        <v>23661</v>
      </c>
      <c r="B3973" s="37" t="s">
        <v>23662</v>
      </c>
      <c r="C3973" s="36" t="s">
        <v>168</v>
      </c>
      <c r="D3973" s="36" t="s">
        <v>23663</v>
      </c>
      <c r="F3973" t="str">
        <f t="shared" ref="F3973:F4036" si="124">TRIM(A3973)</f>
        <v>94746</v>
      </c>
      <c r="H3973" s="38">
        <f t="shared" ref="H3973:H4036" si="125">ROUND(D3973*(1+$H$1),2)</f>
        <v>29.44</v>
      </c>
    </row>
    <row r="3974" ht="54" spans="1:8">
      <c r="A3974" s="36" t="s">
        <v>23664</v>
      </c>
      <c r="B3974" s="37" t="s">
        <v>23665</v>
      </c>
      <c r="C3974" s="36" t="s">
        <v>168</v>
      </c>
      <c r="D3974" s="36" t="s">
        <v>23666</v>
      </c>
      <c r="F3974" t="str">
        <f t="shared" si="124"/>
        <v>94748</v>
      </c>
      <c r="H3974" s="38">
        <f t="shared" si="125"/>
        <v>60.36</v>
      </c>
    </row>
    <row r="3975" ht="54" spans="1:8">
      <c r="A3975" s="36" t="s">
        <v>23667</v>
      </c>
      <c r="B3975" s="37" t="s">
        <v>23668</v>
      </c>
      <c r="C3975" s="36" t="s">
        <v>168</v>
      </c>
      <c r="D3975" s="36" t="s">
        <v>23669</v>
      </c>
      <c r="F3975" t="str">
        <f t="shared" si="124"/>
        <v>94750</v>
      </c>
      <c r="H3975" s="38">
        <f t="shared" si="125"/>
        <v>140.68</v>
      </c>
    </row>
    <row r="3976" ht="54" spans="1:8">
      <c r="A3976" s="36" t="s">
        <v>23670</v>
      </c>
      <c r="B3976" s="37" t="s">
        <v>23671</v>
      </c>
      <c r="C3976" s="36" t="s">
        <v>168</v>
      </c>
      <c r="D3976" s="36" t="s">
        <v>23672</v>
      </c>
      <c r="F3976" t="str">
        <f t="shared" si="124"/>
        <v>94752</v>
      </c>
      <c r="H3976" s="38">
        <f t="shared" si="125"/>
        <v>172.86</v>
      </c>
    </row>
    <row r="3977" ht="54" spans="1:8">
      <c r="A3977" s="36" t="s">
        <v>23673</v>
      </c>
      <c r="B3977" s="37" t="s">
        <v>23674</v>
      </c>
      <c r="C3977" s="36" t="s">
        <v>168</v>
      </c>
      <c r="D3977" s="36" t="s">
        <v>8917</v>
      </c>
      <c r="F3977" t="str">
        <f t="shared" si="124"/>
        <v>94756</v>
      </c>
      <c r="H3977" s="38">
        <f t="shared" si="125"/>
        <v>11.41</v>
      </c>
    </row>
    <row r="3978" ht="54" spans="1:8">
      <c r="A3978" s="36" t="s">
        <v>23675</v>
      </c>
      <c r="B3978" s="37" t="s">
        <v>23676</v>
      </c>
      <c r="C3978" s="36" t="s">
        <v>168</v>
      </c>
      <c r="D3978" s="36" t="s">
        <v>23677</v>
      </c>
      <c r="F3978" t="str">
        <f t="shared" si="124"/>
        <v>94757</v>
      </c>
      <c r="H3978" s="38">
        <f t="shared" si="125"/>
        <v>15.22</v>
      </c>
    </row>
    <row r="3979" ht="54" spans="1:8">
      <c r="A3979" s="36" t="s">
        <v>23678</v>
      </c>
      <c r="B3979" s="37" t="s">
        <v>23679</v>
      </c>
      <c r="C3979" s="36" t="s">
        <v>168</v>
      </c>
      <c r="D3979" s="36" t="s">
        <v>23680</v>
      </c>
      <c r="F3979" t="str">
        <f t="shared" si="124"/>
        <v>94758</v>
      </c>
      <c r="H3979" s="38">
        <f t="shared" si="125"/>
        <v>37.7</v>
      </c>
    </row>
    <row r="3980" ht="54" spans="1:8">
      <c r="A3980" s="36" t="s">
        <v>23681</v>
      </c>
      <c r="B3980" s="37" t="s">
        <v>23682</v>
      </c>
      <c r="C3980" s="36" t="s">
        <v>168</v>
      </c>
      <c r="D3980" s="36" t="s">
        <v>23683</v>
      </c>
      <c r="F3980" t="str">
        <f t="shared" si="124"/>
        <v>94759</v>
      </c>
      <c r="H3980" s="38">
        <f t="shared" si="125"/>
        <v>46.17</v>
      </c>
    </row>
    <row r="3981" ht="54" spans="1:8">
      <c r="A3981" s="36" t="s">
        <v>23684</v>
      </c>
      <c r="B3981" s="37" t="s">
        <v>23685</v>
      </c>
      <c r="C3981" s="36" t="s">
        <v>168</v>
      </c>
      <c r="D3981" s="36" t="s">
        <v>23686</v>
      </c>
      <c r="F3981" t="str">
        <f t="shared" si="124"/>
        <v>94760</v>
      </c>
      <c r="H3981" s="38">
        <f t="shared" si="125"/>
        <v>75.92</v>
      </c>
    </row>
    <row r="3982" ht="54" spans="1:8">
      <c r="A3982" s="36" t="s">
        <v>23687</v>
      </c>
      <c r="B3982" s="37" t="s">
        <v>23688</v>
      </c>
      <c r="C3982" s="36" t="s">
        <v>168</v>
      </c>
      <c r="D3982" s="36" t="s">
        <v>23689</v>
      </c>
      <c r="F3982" t="str">
        <f t="shared" si="124"/>
        <v>94761</v>
      </c>
      <c r="H3982" s="38">
        <f t="shared" si="125"/>
        <v>160.82</v>
      </c>
    </row>
    <row r="3983" ht="54" spans="1:8">
      <c r="A3983" s="36" t="s">
        <v>23690</v>
      </c>
      <c r="B3983" s="37" t="s">
        <v>23691</v>
      </c>
      <c r="C3983" s="36" t="s">
        <v>168</v>
      </c>
      <c r="D3983" s="36" t="s">
        <v>23692</v>
      </c>
      <c r="F3983" t="str">
        <f t="shared" si="124"/>
        <v>94762</v>
      </c>
      <c r="H3983" s="38">
        <f t="shared" si="125"/>
        <v>207.39</v>
      </c>
    </row>
    <row r="3984" ht="67.5" spans="1:8">
      <c r="A3984" s="36" t="s">
        <v>23693</v>
      </c>
      <c r="B3984" s="37" t="s">
        <v>23694</v>
      </c>
      <c r="C3984" s="36" t="s">
        <v>168</v>
      </c>
      <c r="D3984" s="36" t="s">
        <v>15248</v>
      </c>
      <c r="F3984" t="str">
        <f t="shared" si="124"/>
        <v>94783</v>
      </c>
      <c r="H3984" s="38">
        <f t="shared" si="125"/>
        <v>17.65</v>
      </c>
    </row>
    <row r="3985" ht="67.5" spans="1:8">
      <c r="A3985" s="36" t="s">
        <v>23695</v>
      </c>
      <c r="B3985" s="37" t="s">
        <v>23696</v>
      </c>
      <c r="C3985" s="36" t="s">
        <v>168</v>
      </c>
      <c r="D3985" s="36" t="s">
        <v>9150</v>
      </c>
      <c r="F3985" t="str">
        <f t="shared" si="124"/>
        <v>94785</v>
      </c>
      <c r="H3985" s="38">
        <f t="shared" si="125"/>
        <v>31.92</v>
      </c>
    </row>
    <row r="3986" ht="67.5" spans="1:8">
      <c r="A3986" s="36" t="s">
        <v>23697</v>
      </c>
      <c r="B3986" s="37" t="s">
        <v>23698</v>
      </c>
      <c r="C3986" s="36" t="s">
        <v>168</v>
      </c>
      <c r="D3986" s="36" t="s">
        <v>23699</v>
      </c>
      <c r="F3986" t="str">
        <f t="shared" si="124"/>
        <v>94786</v>
      </c>
      <c r="H3986" s="38">
        <f t="shared" si="125"/>
        <v>41.84</v>
      </c>
    </row>
    <row r="3987" ht="67.5" spans="1:8">
      <c r="A3987" s="36" t="s">
        <v>23700</v>
      </c>
      <c r="B3987" s="37" t="s">
        <v>23701</v>
      </c>
      <c r="C3987" s="36" t="s">
        <v>168</v>
      </c>
      <c r="D3987" s="36" t="s">
        <v>23702</v>
      </c>
      <c r="F3987" t="str">
        <f t="shared" si="124"/>
        <v>94787</v>
      </c>
      <c r="H3987" s="38">
        <f t="shared" si="125"/>
        <v>54.66</v>
      </c>
    </row>
    <row r="3988" ht="67.5" spans="1:8">
      <c r="A3988" s="36" t="s">
        <v>23703</v>
      </c>
      <c r="B3988" s="37" t="s">
        <v>23704</v>
      </c>
      <c r="C3988" s="36" t="s">
        <v>168</v>
      </c>
      <c r="D3988" s="36" t="s">
        <v>11301</v>
      </c>
      <c r="F3988" t="str">
        <f t="shared" si="124"/>
        <v>94788</v>
      </c>
      <c r="H3988" s="38">
        <f t="shared" si="125"/>
        <v>71.74</v>
      </c>
    </row>
    <row r="3989" ht="67.5" spans="1:8">
      <c r="A3989" s="36" t="s">
        <v>23705</v>
      </c>
      <c r="B3989" s="37" t="s">
        <v>23706</v>
      </c>
      <c r="C3989" s="36" t="s">
        <v>168</v>
      </c>
      <c r="D3989" s="36" t="s">
        <v>23707</v>
      </c>
      <c r="F3989" t="str">
        <f t="shared" si="124"/>
        <v>94789</v>
      </c>
      <c r="H3989" s="38">
        <f t="shared" si="125"/>
        <v>223.12</v>
      </c>
    </row>
    <row r="3990" ht="67.5" spans="1:8">
      <c r="A3990" s="36" t="s">
        <v>23708</v>
      </c>
      <c r="B3990" s="37" t="s">
        <v>23709</v>
      </c>
      <c r="C3990" s="36" t="s">
        <v>168</v>
      </c>
      <c r="D3990" s="36" t="s">
        <v>23710</v>
      </c>
      <c r="F3990" t="str">
        <f t="shared" si="124"/>
        <v>94790</v>
      </c>
      <c r="H3990" s="38">
        <f t="shared" si="125"/>
        <v>293.8</v>
      </c>
    </row>
    <row r="3991" ht="67.5" spans="1:8">
      <c r="A3991" s="36" t="s">
        <v>23711</v>
      </c>
      <c r="B3991" s="37" t="s">
        <v>23712</v>
      </c>
      <c r="C3991" s="36" t="s">
        <v>168</v>
      </c>
      <c r="D3991" s="36" t="s">
        <v>19486</v>
      </c>
      <c r="F3991" t="str">
        <f t="shared" si="124"/>
        <v>94791</v>
      </c>
      <c r="H3991" s="38">
        <f t="shared" si="125"/>
        <v>437.94</v>
      </c>
    </row>
    <row r="3992" ht="54" spans="1:8">
      <c r="A3992" s="36" t="s">
        <v>23713</v>
      </c>
      <c r="B3992" s="37" t="s">
        <v>23714</v>
      </c>
      <c r="C3992" s="36" t="s">
        <v>168</v>
      </c>
      <c r="D3992" s="36" t="s">
        <v>23715</v>
      </c>
      <c r="F3992" t="str">
        <f t="shared" si="124"/>
        <v>94863</v>
      </c>
      <c r="H3992" s="38">
        <f t="shared" si="125"/>
        <v>115.15</v>
      </c>
    </row>
    <row r="3993" ht="67.5" spans="1:8">
      <c r="A3993" s="36" t="s">
        <v>23716</v>
      </c>
      <c r="B3993" s="37" t="s">
        <v>23717</v>
      </c>
      <c r="C3993" s="36" t="s">
        <v>168</v>
      </c>
      <c r="D3993" s="36" t="s">
        <v>7638</v>
      </c>
      <c r="F3993" t="str">
        <f t="shared" si="124"/>
        <v>95141</v>
      </c>
      <c r="H3993" s="38">
        <f t="shared" si="125"/>
        <v>28.4</v>
      </c>
    </row>
    <row r="3994" ht="40.5" spans="1:8">
      <c r="A3994" s="36" t="s">
        <v>23718</v>
      </c>
      <c r="B3994" s="37" t="s">
        <v>23719</v>
      </c>
      <c r="C3994" s="36" t="s">
        <v>168</v>
      </c>
      <c r="D3994" s="36" t="s">
        <v>21696</v>
      </c>
      <c r="F3994" t="str">
        <f t="shared" si="124"/>
        <v>95237</v>
      </c>
      <c r="H3994" s="38">
        <f t="shared" si="125"/>
        <v>20.22</v>
      </c>
    </row>
    <row r="3995" ht="40.5" spans="1:8">
      <c r="A3995" s="36" t="s">
        <v>23720</v>
      </c>
      <c r="B3995" s="37" t="s">
        <v>23721</v>
      </c>
      <c r="C3995" s="36" t="s">
        <v>168</v>
      </c>
      <c r="D3995" s="36" t="s">
        <v>11945</v>
      </c>
      <c r="F3995" t="str">
        <f t="shared" si="124"/>
        <v>95693</v>
      </c>
      <c r="H3995" s="38">
        <f t="shared" si="125"/>
        <v>46.5</v>
      </c>
    </row>
    <row r="3996" ht="40.5" spans="1:8">
      <c r="A3996" s="36" t="s">
        <v>23722</v>
      </c>
      <c r="B3996" s="37" t="s">
        <v>23723</v>
      </c>
      <c r="C3996" s="36" t="s">
        <v>168</v>
      </c>
      <c r="D3996" s="36" t="s">
        <v>23724</v>
      </c>
      <c r="F3996" t="str">
        <f t="shared" si="124"/>
        <v>95694</v>
      </c>
      <c r="H3996" s="38">
        <f t="shared" si="125"/>
        <v>49.72</v>
      </c>
    </row>
    <row r="3997" ht="40.5" spans="1:8">
      <c r="A3997" s="36" t="s">
        <v>23725</v>
      </c>
      <c r="B3997" s="37" t="s">
        <v>23726</v>
      </c>
      <c r="C3997" s="36" t="s">
        <v>168</v>
      </c>
      <c r="D3997" s="36" t="s">
        <v>23508</v>
      </c>
      <c r="F3997" t="str">
        <f t="shared" si="124"/>
        <v>95695</v>
      </c>
      <c r="H3997" s="38">
        <f t="shared" si="125"/>
        <v>48.06</v>
      </c>
    </row>
    <row r="3998" ht="27" spans="1:8">
      <c r="A3998" s="36" t="s">
        <v>23727</v>
      </c>
      <c r="B3998" s="37" t="s">
        <v>23728</v>
      </c>
      <c r="C3998" s="36" t="s">
        <v>168</v>
      </c>
      <c r="D3998" s="36" t="s">
        <v>7408</v>
      </c>
      <c r="F3998" t="str">
        <f t="shared" si="124"/>
        <v>95696</v>
      </c>
      <c r="H3998" s="38">
        <f t="shared" si="125"/>
        <v>32.36</v>
      </c>
    </row>
    <row r="3999" ht="40.5" spans="1:8">
      <c r="A3999" s="36" t="s">
        <v>23729</v>
      </c>
      <c r="B3999" s="37" t="s">
        <v>23730</v>
      </c>
      <c r="C3999" s="36" t="s">
        <v>168</v>
      </c>
      <c r="D3999" s="36" t="s">
        <v>6634</v>
      </c>
      <c r="F3999" t="str">
        <f t="shared" si="124"/>
        <v>96637</v>
      </c>
      <c r="H3999" s="38">
        <f t="shared" si="125"/>
        <v>12.3</v>
      </c>
    </row>
    <row r="4000" ht="40.5" spans="1:8">
      <c r="A4000" s="36" t="s">
        <v>23731</v>
      </c>
      <c r="B4000" s="37" t="s">
        <v>23732</v>
      </c>
      <c r="C4000" s="36" t="s">
        <v>168</v>
      </c>
      <c r="D4000" s="36" t="s">
        <v>11915</v>
      </c>
      <c r="F4000" t="str">
        <f t="shared" si="124"/>
        <v>96638</v>
      </c>
      <c r="H4000" s="38">
        <f t="shared" si="125"/>
        <v>11.83</v>
      </c>
    </row>
    <row r="4001" ht="40.5" spans="1:8">
      <c r="A4001" s="36" t="s">
        <v>23733</v>
      </c>
      <c r="B4001" s="37" t="s">
        <v>23734</v>
      </c>
      <c r="C4001" s="36" t="s">
        <v>168</v>
      </c>
      <c r="D4001" s="36" t="s">
        <v>6558</v>
      </c>
      <c r="F4001" t="str">
        <f t="shared" si="124"/>
        <v>96639</v>
      </c>
      <c r="H4001" s="38">
        <f t="shared" si="125"/>
        <v>8.59</v>
      </c>
    </row>
    <row r="4002" ht="40.5" spans="1:8">
      <c r="A4002" s="36" t="s">
        <v>23735</v>
      </c>
      <c r="B4002" s="37" t="s">
        <v>23736</v>
      </c>
      <c r="C4002" s="36" t="s">
        <v>168</v>
      </c>
      <c r="D4002" s="36" t="s">
        <v>23337</v>
      </c>
      <c r="F4002" t="str">
        <f t="shared" si="124"/>
        <v>96640</v>
      </c>
      <c r="H4002" s="38">
        <f t="shared" si="125"/>
        <v>21.51</v>
      </c>
    </row>
    <row r="4003" ht="40.5" spans="1:8">
      <c r="A4003" s="36" t="s">
        <v>23737</v>
      </c>
      <c r="B4003" s="37" t="s">
        <v>23738</v>
      </c>
      <c r="C4003" s="36" t="s">
        <v>168</v>
      </c>
      <c r="D4003" s="36" t="s">
        <v>9503</v>
      </c>
      <c r="F4003" t="str">
        <f t="shared" si="124"/>
        <v>96641</v>
      </c>
      <c r="H4003" s="38">
        <f t="shared" si="125"/>
        <v>16.89</v>
      </c>
    </row>
    <row r="4004" ht="40.5" spans="1:8">
      <c r="A4004" s="36" t="s">
        <v>23739</v>
      </c>
      <c r="B4004" s="37" t="s">
        <v>23740</v>
      </c>
      <c r="C4004" s="36" t="s">
        <v>168</v>
      </c>
      <c r="D4004" s="36" t="s">
        <v>22595</v>
      </c>
      <c r="F4004" t="str">
        <f t="shared" si="124"/>
        <v>96642</v>
      </c>
      <c r="H4004" s="38">
        <f t="shared" si="125"/>
        <v>16.28</v>
      </c>
    </row>
    <row r="4005" ht="40.5" spans="1:8">
      <c r="A4005" s="36" t="s">
        <v>23741</v>
      </c>
      <c r="B4005" s="37" t="s">
        <v>23742</v>
      </c>
      <c r="C4005" s="36" t="s">
        <v>168</v>
      </c>
      <c r="D4005" s="36" t="s">
        <v>18575</v>
      </c>
      <c r="F4005" t="str">
        <f t="shared" si="124"/>
        <v>96643</v>
      </c>
      <c r="H4005" s="38">
        <f t="shared" si="125"/>
        <v>43.35</v>
      </c>
    </row>
    <row r="4006" ht="40.5" spans="1:8">
      <c r="A4006" s="36" t="s">
        <v>23743</v>
      </c>
      <c r="B4006" s="37" t="s">
        <v>23744</v>
      </c>
      <c r="C4006" s="36" t="s">
        <v>168</v>
      </c>
      <c r="D4006" s="36" t="s">
        <v>9256</v>
      </c>
      <c r="F4006" t="str">
        <f t="shared" si="124"/>
        <v>96650</v>
      </c>
      <c r="H4006" s="38">
        <f t="shared" si="125"/>
        <v>9.15</v>
      </c>
    </row>
    <row r="4007" ht="40.5" spans="1:8">
      <c r="A4007" s="36" t="s">
        <v>23745</v>
      </c>
      <c r="B4007" s="37" t="s">
        <v>23746</v>
      </c>
      <c r="C4007" s="36" t="s">
        <v>168</v>
      </c>
      <c r="D4007" s="36" t="s">
        <v>6193</v>
      </c>
      <c r="F4007" t="str">
        <f t="shared" si="124"/>
        <v>96651</v>
      </c>
      <c r="H4007" s="38">
        <f t="shared" si="125"/>
        <v>8.68</v>
      </c>
    </row>
    <row r="4008" ht="40.5" spans="1:8">
      <c r="A4008" s="36" t="s">
        <v>23747</v>
      </c>
      <c r="B4008" s="37" t="s">
        <v>23748</v>
      </c>
      <c r="C4008" s="36" t="s">
        <v>168</v>
      </c>
      <c r="D4008" s="36" t="s">
        <v>6079</v>
      </c>
      <c r="F4008" t="str">
        <f t="shared" si="124"/>
        <v>96652</v>
      </c>
      <c r="H4008" s="38">
        <f t="shared" si="125"/>
        <v>17.46</v>
      </c>
    </row>
    <row r="4009" ht="40.5" spans="1:8">
      <c r="A4009" s="36" t="s">
        <v>23749</v>
      </c>
      <c r="B4009" s="37" t="s">
        <v>23750</v>
      </c>
      <c r="C4009" s="36" t="s">
        <v>168</v>
      </c>
      <c r="D4009" s="36" t="s">
        <v>23751</v>
      </c>
      <c r="F4009" t="str">
        <f t="shared" si="124"/>
        <v>96653</v>
      </c>
      <c r="H4009" s="38">
        <f t="shared" si="125"/>
        <v>17.41</v>
      </c>
    </row>
    <row r="4010" ht="40.5" spans="1:8">
      <c r="A4010" s="36" t="s">
        <v>23752</v>
      </c>
      <c r="B4010" s="37" t="s">
        <v>23753</v>
      </c>
      <c r="C4010" s="36" t="s">
        <v>168</v>
      </c>
      <c r="D4010" s="36" t="s">
        <v>23754</v>
      </c>
      <c r="F4010" t="str">
        <f t="shared" si="124"/>
        <v>96654</v>
      </c>
      <c r="H4010" s="38">
        <f t="shared" si="125"/>
        <v>28.9</v>
      </c>
    </row>
    <row r="4011" ht="40.5" spans="1:8">
      <c r="A4011" s="36" t="s">
        <v>23755</v>
      </c>
      <c r="B4011" s="37" t="s">
        <v>23756</v>
      </c>
      <c r="C4011" s="36" t="s">
        <v>168</v>
      </c>
      <c r="D4011" s="36" t="s">
        <v>15332</v>
      </c>
      <c r="F4011" t="str">
        <f t="shared" si="124"/>
        <v>96655</v>
      </c>
      <c r="H4011" s="38">
        <f t="shared" si="125"/>
        <v>28.39</v>
      </c>
    </row>
    <row r="4012" ht="40.5" spans="1:8">
      <c r="A4012" s="36" t="s">
        <v>23757</v>
      </c>
      <c r="B4012" s="37" t="s">
        <v>23758</v>
      </c>
      <c r="C4012" s="36" t="s">
        <v>168</v>
      </c>
      <c r="D4012" s="36" t="s">
        <v>5038</v>
      </c>
      <c r="F4012" t="str">
        <f t="shared" si="124"/>
        <v>96656</v>
      </c>
      <c r="H4012" s="38">
        <f t="shared" si="125"/>
        <v>6.52</v>
      </c>
    </row>
    <row r="4013" ht="40.5" spans="1:8">
      <c r="A4013" s="36" t="s">
        <v>23759</v>
      </c>
      <c r="B4013" s="37" t="s">
        <v>23760</v>
      </c>
      <c r="C4013" s="36" t="s">
        <v>168</v>
      </c>
      <c r="D4013" s="36" t="s">
        <v>10252</v>
      </c>
      <c r="F4013" t="str">
        <f t="shared" si="124"/>
        <v>96657</v>
      </c>
      <c r="H4013" s="38">
        <f t="shared" si="125"/>
        <v>19.43</v>
      </c>
    </row>
    <row r="4014" ht="40.5" spans="1:8">
      <c r="A4014" s="36" t="s">
        <v>23761</v>
      </c>
      <c r="B4014" s="37" t="s">
        <v>23762</v>
      </c>
      <c r="C4014" s="36" t="s">
        <v>168</v>
      </c>
      <c r="D4014" s="36" t="s">
        <v>5842</v>
      </c>
      <c r="F4014" t="str">
        <f t="shared" si="124"/>
        <v>96658</v>
      </c>
      <c r="H4014" s="38">
        <f t="shared" si="125"/>
        <v>14.82</v>
      </c>
    </row>
    <row r="4015" ht="40.5" spans="1:8">
      <c r="A4015" s="36" t="s">
        <v>23763</v>
      </c>
      <c r="B4015" s="37" t="s">
        <v>23764</v>
      </c>
      <c r="C4015" s="36" t="s">
        <v>168</v>
      </c>
      <c r="D4015" s="36" t="s">
        <v>19901</v>
      </c>
      <c r="F4015" t="str">
        <f t="shared" si="124"/>
        <v>96659</v>
      </c>
      <c r="H4015" s="38">
        <f t="shared" si="125"/>
        <v>11.8</v>
      </c>
    </row>
    <row r="4016" ht="40.5" spans="1:8">
      <c r="A4016" s="36" t="s">
        <v>23765</v>
      </c>
      <c r="B4016" s="37" t="s">
        <v>23766</v>
      </c>
      <c r="C4016" s="36" t="s">
        <v>168</v>
      </c>
      <c r="D4016" s="36" t="s">
        <v>23767</v>
      </c>
      <c r="F4016" t="str">
        <f t="shared" si="124"/>
        <v>96660</v>
      </c>
      <c r="H4016" s="38">
        <f t="shared" si="125"/>
        <v>33.35</v>
      </c>
    </row>
    <row r="4017" ht="40.5" spans="1:8">
      <c r="A4017" s="36" t="s">
        <v>23768</v>
      </c>
      <c r="B4017" s="37" t="s">
        <v>23769</v>
      </c>
      <c r="C4017" s="36" t="s">
        <v>168</v>
      </c>
      <c r="D4017" s="36" t="s">
        <v>9002</v>
      </c>
      <c r="F4017" t="str">
        <f t="shared" si="124"/>
        <v>96661</v>
      </c>
      <c r="H4017" s="38">
        <f t="shared" si="125"/>
        <v>26.25</v>
      </c>
    </row>
    <row r="4018" ht="40.5" spans="1:8">
      <c r="A4018" s="36" t="s">
        <v>23770</v>
      </c>
      <c r="B4018" s="37" t="s">
        <v>23771</v>
      </c>
      <c r="C4018" s="36" t="s">
        <v>168</v>
      </c>
      <c r="D4018" s="36" t="s">
        <v>19958</v>
      </c>
      <c r="F4018" t="str">
        <f t="shared" si="124"/>
        <v>96662</v>
      </c>
      <c r="H4018" s="38">
        <f t="shared" si="125"/>
        <v>12.04</v>
      </c>
    </row>
    <row r="4019" ht="40.5" spans="1:8">
      <c r="A4019" s="36" t="s">
        <v>23772</v>
      </c>
      <c r="B4019" s="37" t="s">
        <v>23773</v>
      </c>
      <c r="C4019" s="36" t="s">
        <v>168</v>
      </c>
      <c r="D4019" s="36" t="s">
        <v>23774</v>
      </c>
      <c r="F4019" t="str">
        <f t="shared" si="124"/>
        <v>96663</v>
      </c>
      <c r="H4019" s="38">
        <f t="shared" si="125"/>
        <v>21.32</v>
      </c>
    </row>
    <row r="4020" ht="40.5" spans="1:8">
      <c r="A4020" s="36" t="s">
        <v>23775</v>
      </c>
      <c r="B4020" s="37" t="s">
        <v>23776</v>
      </c>
      <c r="C4020" s="36" t="s">
        <v>168</v>
      </c>
      <c r="D4020" s="36" t="s">
        <v>8615</v>
      </c>
      <c r="F4020" t="str">
        <f t="shared" si="124"/>
        <v>96664</v>
      </c>
      <c r="H4020" s="38">
        <f t="shared" si="125"/>
        <v>22.84</v>
      </c>
    </row>
    <row r="4021" ht="40.5" spans="1:8">
      <c r="A4021" s="36" t="s">
        <v>23777</v>
      </c>
      <c r="B4021" s="37" t="s">
        <v>23778</v>
      </c>
      <c r="C4021" s="36" t="s">
        <v>168</v>
      </c>
      <c r="D4021" s="36" t="s">
        <v>19958</v>
      </c>
      <c r="F4021" t="str">
        <f t="shared" si="124"/>
        <v>96665</v>
      </c>
      <c r="H4021" s="38">
        <f t="shared" si="125"/>
        <v>12.04</v>
      </c>
    </row>
    <row r="4022" ht="40.5" spans="1:8">
      <c r="A4022" s="36" t="s">
        <v>23779</v>
      </c>
      <c r="B4022" s="37" t="s">
        <v>23780</v>
      </c>
      <c r="C4022" s="36" t="s">
        <v>168</v>
      </c>
      <c r="D4022" s="36" t="s">
        <v>19806</v>
      </c>
      <c r="F4022" t="str">
        <f t="shared" si="124"/>
        <v>96666</v>
      </c>
      <c r="H4022" s="38">
        <f t="shared" si="125"/>
        <v>23.39</v>
      </c>
    </row>
    <row r="4023" ht="40.5" spans="1:8">
      <c r="A4023" s="36" t="s">
        <v>23781</v>
      </c>
      <c r="B4023" s="37" t="s">
        <v>23782</v>
      </c>
      <c r="C4023" s="36" t="s">
        <v>168</v>
      </c>
      <c r="D4023" s="36" t="s">
        <v>23783</v>
      </c>
      <c r="F4023" t="str">
        <f t="shared" si="124"/>
        <v>96667</v>
      </c>
      <c r="H4023" s="38">
        <f t="shared" si="125"/>
        <v>40.65</v>
      </c>
    </row>
    <row r="4024" ht="40.5" spans="1:8">
      <c r="A4024" s="36" t="s">
        <v>23784</v>
      </c>
      <c r="B4024" s="37" t="s">
        <v>23785</v>
      </c>
      <c r="C4024" s="36" t="s">
        <v>168</v>
      </c>
      <c r="D4024" s="36" t="s">
        <v>5218</v>
      </c>
      <c r="F4024" t="str">
        <f t="shared" si="124"/>
        <v>96684</v>
      </c>
      <c r="H4024" s="38">
        <f t="shared" si="125"/>
        <v>4.42</v>
      </c>
    </row>
    <row r="4025" ht="40.5" spans="1:8">
      <c r="A4025" s="36" t="s">
        <v>23786</v>
      </c>
      <c r="B4025" s="37" t="s">
        <v>23787</v>
      </c>
      <c r="C4025" s="36" t="s">
        <v>168</v>
      </c>
      <c r="D4025" s="36" t="s">
        <v>4188</v>
      </c>
      <c r="F4025" t="str">
        <f t="shared" si="124"/>
        <v>96685</v>
      </c>
      <c r="H4025" s="38">
        <f t="shared" si="125"/>
        <v>3.95</v>
      </c>
    </row>
    <row r="4026" ht="40.5" spans="1:8">
      <c r="A4026" s="36" t="s">
        <v>23788</v>
      </c>
      <c r="B4026" s="37" t="s">
        <v>23789</v>
      </c>
      <c r="C4026" s="36" t="s">
        <v>168</v>
      </c>
      <c r="D4026" s="36" t="s">
        <v>4461</v>
      </c>
      <c r="F4026" t="str">
        <f t="shared" si="124"/>
        <v>96686</v>
      </c>
      <c r="H4026" s="38">
        <f t="shared" si="125"/>
        <v>6.62</v>
      </c>
    </row>
    <row r="4027" ht="40.5" spans="1:8">
      <c r="A4027" s="36" t="s">
        <v>23790</v>
      </c>
      <c r="B4027" s="37" t="s">
        <v>23791</v>
      </c>
      <c r="C4027" s="36" t="s">
        <v>168</v>
      </c>
      <c r="D4027" s="36" t="s">
        <v>12809</v>
      </c>
      <c r="F4027" t="str">
        <f t="shared" si="124"/>
        <v>96687</v>
      </c>
      <c r="H4027" s="38">
        <f t="shared" si="125"/>
        <v>6.57</v>
      </c>
    </row>
    <row r="4028" ht="40.5" spans="1:8">
      <c r="A4028" s="36" t="s">
        <v>23792</v>
      </c>
      <c r="B4028" s="37" t="s">
        <v>23793</v>
      </c>
      <c r="C4028" s="36" t="s">
        <v>168</v>
      </c>
      <c r="D4028" s="36" t="s">
        <v>6604</v>
      </c>
      <c r="F4028" t="str">
        <f t="shared" si="124"/>
        <v>96688</v>
      </c>
      <c r="H4028" s="38">
        <f t="shared" si="125"/>
        <v>11.37</v>
      </c>
    </row>
    <row r="4029" ht="40.5" spans="1:8">
      <c r="A4029" s="36" t="s">
        <v>23794</v>
      </c>
      <c r="B4029" s="37" t="s">
        <v>23795</v>
      </c>
      <c r="C4029" s="36" t="s">
        <v>168</v>
      </c>
      <c r="D4029" s="36" t="s">
        <v>10407</v>
      </c>
      <c r="F4029" t="str">
        <f t="shared" si="124"/>
        <v>96689</v>
      </c>
      <c r="H4029" s="38">
        <f t="shared" si="125"/>
        <v>10.87</v>
      </c>
    </row>
    <row r="4030" ht="40.5" spans="1:8">
      <c r="A4030" s="36" t="s">
        <v>23796</v>
      </c>
      <c r="B4030" s="37" t="s">
        <v>23797</v>
      </c>
      <c r="C4030" s="36" t="s">
        <v>168</v>
      </c>
      <c r="D4030" s="36" t="s">
        <v>19550</v>
      </c>
      <c r="F4030" t="str">
        <f t="shared" si="124"/>
        <v>96690</v>
      </c>
      <c r="H4030" s="38">
        <f t="shared" si="125"/>
        <v>21.14</v>
      </c>
    </row>
    <row r="4031" ht="40.5" spans="1:8">
      <c r="A4031" s="36" t="s">
        <v>23798</v>
      </c>
      <c r="B4031" s="37" t="s">
        <v>23799</v>
      </c>
      <c r="C4031" s="36" t="s">
        <v>168</v>
      </c>
      <c r="D4031" s="36" t="s">
        <v>23800</v>
      </c>
      <c r="F4031" t="str">
        <f t="shared" si="124"/>
        <v>96691</v>
      </c>
      <c r="H4031" s="38">
        <f t="shared" si="125"/>
        <v>21.82</v>
      </c>
    </row>
    <row r="4032" ht="40.5" spans="1:8">
      <c r="A4032" s="36" t="s">
        <v>23801</v>
      </c>
      <c r="B4032" s="37" t="s">
        <v>23802</v>
      </c>
      <c r="C4032" s="36" t="s">
        <v>168</v>
      </c>
      <c r="D4032" s="36" t="s">
        <v>6894</v>
      </c>
      <c r="F4032" t="str">
        <f t="shared" si="124"/>
        <v>96692</v>
      </c>
      <c r="H4032" s="38">
        <f t="shared" si="125"/>
        <v>31.97</v>
      </c>
    </row>
    <row r="4033" ht="40.5" spans="1:8">
      <c r="A4033" s="36" t="s">
        <v>23803</v>
      </c>
      <c r="B4033" s="37" t="s">
        <v>23804</v>
      </c>
      <c r="C4033" s="36" t="s">
        <v>168</v>
      </c>
      <c r="D4033" s="36" t="s">
        <v>23805</v>
      </c>
      <c r="F4033" t="str">
        <f t="shared" si="124"/>
        <v>96693</v>
      </c>
      <c r="H4033" s="38">
        <f t="shared" si="125"/>
        <v>30.26</v>
      </c>
    </row>
    <row r="4034" ht="40.5" spans="1:8">
      <c r="A4034" s="36" t="s">
        <v>23806</v>
      </c>
      <c r="B4034" s="37" t="s">
        <v>23807</v>
      </c>
      <c r="C4034" s="36" t="s">
        <v>168</v>
      </c>
      <c r="D4034" s="36" t="s">
        <v>23808</v>
      </c>
      <c r="F4034" t="str">
        <f t="shared" si="124"/>
        <v>96694</v>
      </c>
      <c r="H4034" s="38">
        <f t="shared" si="125"/>
        <v>70.27</v>
      </c>
    </row>
    <row r="4035" ht="40.5" spans="1:8">
      <c r="A4035" s="36" t="s">
        <v>23809</v>
      </c>
      <c r="B4035" s="37" t="s">
        <v>23810</v>
      </c>
      <c r="C4035" s="36" t="s">
        <v>168</v>
      </c>
      <c r="D4035" s="36" t="s">
        <v>23811</v>
      </c>
      <c r="F4035" t="str">
        <f t="shared" si="124"/>
        <v>96695</v>
      </c>
      <c r="H4035" s="38">
        <f t="shared" si="125"/>
        <v>68.28</v>
      </c>
    </row>
    <row r="4036" ht="40.5" spans="1:8">
      <c r="A4036" s="36" t="s">
        <v>23812</v>
      </c>
      <c r="B4036" s="37" t="s">
        <v>23813</v>
      </c>
      <c r="C4036" s="36" t="s">
        <v>168</v>
      </c>
      <c r="D4036" s="36" t="s">
        <v>18485</v>
      </c>
      <c r="F4036" t="str">
        <f t="shared" si="124"/>
        <v>96696</v>
      </c>
      <c r="H4036" s="38">
        <f t="shared" si="125"/>
        <v>105.81</v>
      </c>
    </row>
    <row r="4037" ht="40.5" spans="1:8">
      <c r="A4037" s="36" t="s">
        <v>23814</v>
      </c>
      <c r="B4037" s="37" t="s">
        <v>23815</v>
      </c>
      <c r="C4037" s="36" t="s">
        <v>168</v>
      </c>
      <c r="D4037" s="36" t="s">
        <v>23816</v>
      </c>
      <c r="F4037" t="str">
        <f t="shared" ref="F4037:F4100" si="126">TRIM(A4037)</f>
        <v>96697</v>
      </c>
      <c r="H4037" s="38">
        <f t="shared" ref="H4037:H4100" si="127">ROUND(D4037*(1+$H$1),2)</f>
        <v>158.29</v>
      </c>
    </row>
    <row r="4038" ht="40.5" spans="1:8">
      <c r="A4038" s="36" t="s">
        <v>23817</v>
      </c>
      <c r="B4038" s="37" t="s">
        <v>23818</v>
      </c>
      <c r="C4038" s="36" t="s">
        <v>168</v>
      </c>
      <c r="D4038" s="36" t="s">
        <v>5682</v>
      </c>
      <c r="F4038" t="str">
        <f t="shared" si="126"/>
        <v>96698</v>
      </c>
      <c r="H4038" s="38">
        <f t="shared" si="127"/>
        <v>3.35</v>
      </c>
    </row>
    <row r="4039" ht="40.5" spans="1:8">
      <c r="A4039" s="36" t="s">
        <v>23819</v>
      </c>
      <c r="B4039" s="37" t="s">
        <v>23820</v>
      </c>
      <c r="C4039" s="36" t="s">
        <v>168</v>
      </c>
      <c r="D4039" s="36" t="s">
        <v>11753</v>
      </c>
      <c r="F4039" t="str">
        <f t="shared" si="126"/>
        <v>96699</v>
      </c>
      <c r="H4039" s="38">
        <f t="shared" si="127"/>
        <v>16.27</v>
      </c>
    </row>
    <row r="4040" ht="40.5" spans="1:8">
      <c r="A4040" s="36" t="s">
        <v>23821</v>
      </c>
      <c r="B4040" s="37" t="s">
        <v>23822</v>
      </c>
      <c r="C4040" s="36" t="s">
        <v>168</v>
      </c>
      <c r="D4040" s="36" t="s">
        <v>11356</v>
      </c>
      <c r="F4040" t="str">
        <f t="shared" si="126"/>
        <v>96700</v>
      </c>
      <c r="H4040" s="38">
        <f t="shared" si="127"/>
        <v>11.65</v>
      </c>
    </row>
    <row r="4041" ht="40.5" spans="1:8">
      <c r="A4041" s="36" t="s">
        <v>23823</v>
      </c>
      <c r="B4041" s="37" t="s">
        <v>23824</v>
      </c>
      <c r="C4041" s="36" t="s">
        <v>168</v>
      </c>
      <c r="D4041" s="36" t="s">
        <v>7983</v>
      </c>
      <c r="F4041" t="str">
        <f t="shared" si="126"/>
        <v>96701</v>
      </c>
      <c r="H4041" s="38">
        <f t="shared" si="127"/>
        <v>4.57</v>
      </c>
    </row>
    <row r="4042" ht="40.5" spans="1:8">
      <c r="A4042" s="36" t="s">
        <v>23825</v>
      </c>
      <c r="B4042" s="37" t="s">
        <v>23826</v>
      </c>
      <c r="C4042" s="36" t="s">
        <v>168</v>
      </c>
      <c r="D4042" s="36" t="s">
        <v>4475</v>
      </c>
      <c r="F4042" t="str">
        <f t="shared" si="126"/>
        <v>96702</v>
      </c>
      <c r="H4042" s="38">
        <f t="shared" si="127"/>
        <v>4.81</v>
      </c>
    </row>
    <row r="4043" ht="40.5" spans="1:8">
      <c r="A4043" s="36" t="s">
        <v>23827</v>
      </c>
      <c r="B4043" s="37" t="s">
        <v>23828</v>
      </c>
      <c r="C4043" s="36" t="s">
        <v>168</v>
      </c>
      <c r="D4043" s="36" t="s">
        <v>6338</v>
      </c>
      <c r="F4043" t="str">
        <f t="shared" si="126"/>
        <v>96703</v>
      </c>
      <c r="H4043" s="38">
        <f t="shared" si="127"/>
        <v>9.6</v>
      </c>
    </row>
    <row r="4044" ht="40.5" spans="1:8">
      <c r="A4044" s="36" t="s">
        <v>23829</v>
      </c>
      <c r="B4044" s="37" t="s">
        <v>23830</v>
      </c>
      <c r="C4044" s="36" t="s">
        <v>168</v>
      </c>
      <c r="D4044" s="36" t="s">
        <v>22507</v>
      </c>
      <c r="F4044" t="str">
        <f t="shared" si="126"/>
        <v>96704</v>
      </c>
      <c r="H4044" s="38">
        <f t="shared" si="127"/>
        <v>11.12</v>
      </c>
    </row>
    <row r="4045" ht="40.5" spans="1:8">
      <c r="A4045" s="36" t="s">
        <v>23831</v>
      </c>
      <c r="B4045" s="37" t="s">
        <v>23832</v>
      </c>
      <c r="C4045" s="36" t="s">
        <v>168</v>
      </c>
      <c r="D4045" s="36" t="s">
        <v>23833</v>
      </c>
      <c r="F4045" t="str">
        <f t="shared" si="126"/>
        <v>96705</v>
      </c>
      <c r="H4045" s="38">
        <f t="shared" si="127"/>
        <v>14.47</v>
      </c>
    </row>
    <row r="4046" ht="40.5" spans="1:8">
      <c r="A4046" s="36" t="s">
        <v>23834</v>
      </c>
      <c r="B4046" s="37" t="s">
        <v>23835</v>
      </c>
      <c r="C4046" s="36" t="s">
        <v>168</v>
      </c>
      <c r="D4046" s="36" t="s">
        <v>8104</v>
      </c>
      <c r="F4046" t="str">
        <f t="shared" si="126"/>
        <v>96706</v>
      </c>
      <c r="H4046" s="38">
        <f t="shared" si="127"/>
        <v>21.75</v>
      </c>
    </row>
    <row r="4047" ht="40.5" spans="1:8">
      <c r="A4047" s="36" t="s">
        <v>23836</v>
      </c>
      <c r="B4047" s="37" t="s">
        <v>23837</v>
      </c>
      <c r="C4047" s="36" t="s">
        <v>168</v>
      </c>
      <c r="D4047" s="36" t="s">
        <v>23838</v>
      </c>
      <c r="F4047" t="str">
        <f t="shared" si="126"/>
        <v>96707</v>
      </c>
      <c r="H4047" s="38">
        <f t="shared" si="127"/>
        <v>45.17</v>
      </c>
    </row>
    <row r="4048" ht="40.5" spans="1:8">
      <c r="A4048" s="36" t="s">
        <v>23839</v>
      </c>
      <c r="B4048" s="37" t="s">
        <v>23840</v>
      </c>
      <c r="C4048" s="36" t="s">
        <v>168</v>
      </c>
      <c r="D4048" s="36" t="s">
        <v>23841</v>
      </c>
      <c r="F4048" t="str">
        <f t="shared" si="126"/>
        <v>96708</v>
      </c>
      <c r="H4048" s="38">
        <f t="shared" si="127"/>
        <v>71.22</v>
      </c>
    </row>
    <row r="4049" ht="40.5" spans="1:8">
      <c r="A4049" s="36" t="s">
        <v>23842</v>
      </c>
      <c r="B4049" s="37" t="s">
        <v>23843</v>
      </c>
      <c r="C4049" s="36" t="s">
        <v>168</v>
      </c>
      <c r="D4049" s="36" t="s">
        <v>23844</v>
      </c>
      <c r="F4049" t="str">
        <f t="shared" si="126"/>
        <v>96709</v>
      </c>
      <c r="H4049" s="38">
        <f t="shared" si="127"/>
        <v>112.5</v>
      </c>
    </row>
    <row r="4050" ht="40.5" spans="1:8">
      <c r="A4050" s="36" t="s">
        <v>23845</v>
      </c>
      <c r="B4050" s="37" t="s">
        <v>23846</v>
      </c>
      <c r="C4050" s="36" t="s">
        <v>168</v>
      </c>
      <c r="D4050" s="36" t="s">
        <v>6699</v>
      </c>
      <c r="F4050" t="str">
        <f t="shared" si="126"/>
        <v>96710</v>
      </c>
      <c r="H4050" s="38">
        <f t="shared" si="127"/>
        <v>5.78</v>
      </c>
    </row>
    <row r="4051" ht="40.5" spans="1:8">
      <c r="A4051" s="36" t="s">
        <v>23847</v>
      </c>
      <c r="B4051" s="37" t="s">
        <v>23848</v>
      </c>
      <c r="C4051" s="36" t="s">
        <v>168</v>
      </c>
      <c r="D4051" s="36" t="s">
        <v>16223</v>
      </c>
      <c r="F4051" t="str">
        <f t="shared" si="126"/>
        <v>96711</v>
      </c>
      <c r="H4051" s="38">
        <f t="shared" si="127"/>
        <v>8.97</v>
      </c>
    </row>
    <row r="4052" ht="40.5" spans="1:8">
      <c r="A4052" s="36" t="s">
        <v>23849</v>
      </c>
      <c r="B4052" s="37" t="s">
        <v>23850</v>
      </c>
      <c r="C4052" s="36" t="s">
        <v>168</v>
      </c>
      <c r="D4052" s="36" t="s">
        <v>7350</v>
      </c>
      <c r="F4052" t="str">
        <f t="shared" si="126"/>
        <v>96712</v>
      </c>
      <c r="H4052" s="38">
        <f t="shared" si="127"/>
        <v>17.22</v>
      </c>
    </row>
    <row r="4053" ht="40.5" spans="1:8">
      <c r="A4053" s="36" t="s">
        <v>23851</v>
      </c>
      <c r="B4053" s="37" t="s">
        <v>23852</v>
      </c>
      <c r="C4053" s="36" t="s">
        <v>168</v>
      </c>
      <c r="D4053" s="36" t="s">
        <v>23853</v>
      </c>
      <c r="F4053" t="str">
        <f t="shared" si="126"/>
        <v>96713</v>
      </c>
      <c r="H4053" s="38">
        <f t="shared" si="127"/>
        <v>23.91</v>
      </c>
    </row>
    <row r="4054" ht="40.5" spans="1:8">
      <c r="A4054" s="36" t="s">
        <v>23854</v>
      </c>
      <c r="B4054" s="37" t="s">
        <v>23855</v>
      </c>
      <c r="C4054" s="36" t="s">
        <v>168</v>
      </c>
      <c r="D4054" s="36" t="s">
        <v>23856</v>
      </c>
      <c r="F4054" t="str">
        <f t="shared" si="126"/>
        <v>96714</v>
      </c>
      <c r="H4054" s="38">
        <f t="shared" si="127"/>
        <v>40.32</v>
      </c>
    </row>
    <row r="4055" ht="40.5" spans="1:8">
      <c r="A4055" s="36" t="s">
        <v>23857</v>
      </c>
      <c r="B4055" s="37" t="s">
        <v>23858</v>
      </c>
      <c r="C4055" s="36" t="s">
        <v>168</v>
      </c>
      <c r="D4055" s="36" t="s">
        <v>23859</v>
      </c>
      <c r="F4055" t="str">
        <f t="shared" si="126"/>
        <v>96715</v>
      </c>
      <c r="H4055" s="38">
        <f t="shared" si="127"/>
        <v>75.68</v>
      </c>
    </row>
    <row r="4056" ht="40.5" spans="1:8">
      <c r="A4056" s="36" t="s">
        <v>23860</v>
      </c>
      <c r="B4056" s="37" t="s">
        <v>23861</v>
      </c>
      <c r="C4056" s="36" t="s">
        <v>168</v>
      </c>
      <c r="D4056" s="36" t="s">
        <v>23862</v>
      </c>
      <c r="F4056" t="str">
        <f t="shared" si="126"/>
        <v>96716</v>
      </c>
      <c r="H4056" s="38">
        <f t="shared" si="127"/>
        <v>113.63</v>
      </c>
    </row>
    <row r="4057" ht="40.5" spans="1:8">
      <c r="A4057" s="36" t="s">
        <v>23863</v>
      </c>
      <c r="B4057" s="37" t="s">
        <v>23864</v>
      </c>
      <c r="C4057" s="36" t="s">
        <v>168</v>
      </c>
      <c r="D4057" s="36" t="s">
        <v>18876</v>
      </c>
      <c r="F4057" t="str">
        <f t="shared" si="126"/>
        <v>96717</v>
      </c>
      <c r="H4057" s="38">
        <f t="shared" si="127"/>
        <v>178.9</v>
      </c>
    </row>
    <row r="4058" ht="54" spans="1:8">
      <c r="A4058" s="36" t="s">
        <v>23865</v>
      </c>
      <c r="B4058" s="37" t="s">
        <v>23866</v>
      </c>
      <c r="C4058" s="36" t="s">
        <v>168</v>
      </c>
      <c r="D4058" s="36" t="s">
        <v>4537</v>
      </c>
      <c r="F4058" t="str">
        <f t="shared" si="126"/>
        <v>96736</v>
      </c>
      <c r="H4058" s="38">
        <f t="shared" si="127"/>
        <v>4.92</v>
      </c>
    </row>
    <row r="4059" ht="54" spans="1:8">
      <c r="A4059" s="36" t="s">
        <v>23867</v>
      </c>
      <c r="B4059" s="37" t="s">
        <v>23868</v>
      </c>
      <c r="C4059" s="36" t="s">
        <v>168</v>
      </c>
      <c r="D4059" s="36" t="s">
        <v>5409</v>
      </c>
      <c r="F4059" t="str">
        <f t="shared" si="126"/>
        <v>96737</v>
      </c>
      <c r="H4059" s="38">
        <f t="shared" si="127"/>
        <v>5.63</v>
      </c>
    </row>
    <row r="4060" ht="54" spans="1:8">
      <c r="A4060" s="36" t="s">
        <v>23869</v>
      </c>
      <c r="B4060" s="37" t="s">
        <v>23870</v>
      </c>
      <c r="C4060" s="36" t="s">
        <v>168</v>
      </c>
      <c r="D4060" s="36" t="s">
        <v>23871</v>
      </c>
      <c r="F4060" t="str">
        <f t="shared" si="126"/>
        <v>96738</v>
      </c>
      <c r="H4060" s="38">
        <f t="shared" si="127"/>
        <v>18.55</v>
      </c>
    </row>
    <row r="4061" ht="54" spans="1:8">
      <c r="A4061" s="36" t="s">
        <v>23872</v>
      </c>
      <c r="B4061" s="37" t="s">
        <v>23873</v>
      </c>
      <c r="C4061" s="36" t="s">
        <v>168</v>
      </c>
      <c r="D4061" s="36" t="s">
        <v>19207</v>
      </c>
      <c r="F4061" t="str">
        <f t="shared" si="126"/>
        <v>96739</v>
      </c>
      <c r="H4061" s="38">
        <f t="shared" si="127"/>
        <v>7.27</v>
      </c>
    </row>
    <row r="4062" ht="54" spans="1:8">
      <c r="A4062" s="36" t="s">
        <v>23874</v>
      </c>
      <c r="B4062" s="37" t="s">
        <v>23875</v>
      </c>
      <c r="C4062" s="36" t="s">
        <v>168</v>
      </c>
      <c r="D4062" s="36" t="s">
        <v>23876</v>
      </c>
      <c r="F4062" t="str">
        <f t="shared" si="126"/>
        <v>96740</v>
      </c>
      <c r="H4062" s="38">
        <f t="shared" si="127"/>
        <v>28.82</v>
      </c>
    </row>
    <row r="4063" ht="54" spans="1:8">
      <c r="A4063" s="36" t="s">
        <v>23877</v>
      </c>
      <c r="B4063" s="37" t="s">
        <v>23878</v>
      </c>
      <c r="C4063" s="36" t="s">
        <v>168</v>
      </c>
      <c r="D4063" s="36" t="s">
        <v>23879</v>
      </c>
      <c r="F4063" t="str">
        <f t="shared" si="126"/>
        <v>96741</v>
      </c>
      <c r="H4063" s="38">
        <f t="shared" si="127"/>
        <v>11.48</v>
      </c>
    </row>
    <row r="4064" ht="54" spans="1:8">
      <c r="A4064" s="36" t="s">
        <v>23880</v>
      </c>
      <c r="B4064" s="37" t="s">
        <v>23881</v>
      </c>
      <c r="C4064" s="36" t="s">
        <v>168</v>
      </c>
      <c r="D4064" s="36" t="s">
        <v>11961</v>
      </c>
      <c r="F4064" t="str">
        <f t="shared" si="126"/>
        <v>96742</v>
      </c>
      <c r="H4064" s="38">
        <f t="shared" si="127"/>
        <v>17.42</v>
      </c>
    </row>
    <row r="4065" ht="54" spans="1:8">
      <c r="A4065" s="36" t="s">
        <v>23882</v>
      </c>
      <c r="B4065" s="37" t="s">
        <v>23883</v>
      </c>
      <c r="C4065" s="36" t="s">
        <v>168</v>
      </c>
      <c r="D4065" s="36" t="s">
        <v>23884</v>
      </c>
      <c r="F4065" t="str">
        <f t="shared" si="126"/>
        <v>96743</v>
      </c>
      <c r="H4065" s="38">
        <f t="shared" si="127"/>
        <v>22.53</v>
      </c>
    </row>
    <row r="4066" ht="54" spans="1:8">
      <c r="A4066" s="36" t="s">
        <v>23885</v>
      </c>
      <c r="B4066" s="37" t="s">
        <v>23886</v>
      </c>
      <c r="C4066" s="36" t="s">
        <v>168</v>
      </c>
      <c r="D4066" s="36" t="s">
        <v>23508</v>
      </c>
      <c r="F4066" t="str">
        <f t="shared" si="126"/>
        <v>96744</v>
      </c>
      <c r="H4066" s="38">
        <f t="shared" si="127"/>
        <v>48.06</v>
      </c>
    </row>
    <row r="4067" ht="54" spans="1:8">
      <c r="A4067" s="36" t="s">
        <v>23887</v>
      </c>
      <c r="B4067" s="37" t="s">
        <v>23888</v>
      </c>
      <c r="C4067" s="36" t="s">
        <v>168</v>
      </c>
      <c r="D4067" s="36" t="s">
        <v>23889</v>
      </c>
      <c r="F4067" t="str">
        <f t="shared" si="126"/>
        <v>96745</v>
      </c>
      <c r="H4067" s="38">
        <f t="shared" si="127"/>
        <v>70.51</v>
      </c>
    </row>
    <row r="4068" ht="54" spans="1:8">
      <c r="A4068" s="36" t="s">
        <v>23890</v>
      </c>
      <c r="B4068" s="37" t="s">
        <v>23891</v>
      </c>
      <c r="C4068" s="36" t="s">
        <v>168</v>
      </c>
      <c r="D4068" s="36" t="s">
        <v>11483</v>
      </c>
      <c r="F4068" t="str">
        <f t="shared" si="126"/>
        <v>96746</v>
      </c>
      <c r="H4068" s="38">
        <f t="shared" si="127"/>
        <v>112.45</v>
      </c>
    </row>
    <row r="4069" ht="54" spans="1:8">
      <c r="A4069" s="36" t="s">
        <v>23892</v>
      </c>
      <c r="B4069" s="37" t="s">
        <v>23893</v>
      </c>
      <c r="C4069" s="36" t="s">
        <v>168</v>
      </c>
      <c r="D4069" s="36" t="s">
        <v>9788</v>
      </c>
      <c r="F4069" t="str">
        <f t="shared" si="126"/>
        <v>96747</v>
      </c>
      <c r="H4069" s="38">
        <f t="shared" si="127"/>
        <v>6.97</v>
      </c>
    </row>
    <row r="4070" ht="54" spans="1:8">
      <c r="A4070" s="36" t="s">
        <v>23894</v>
      </c>
      <c r="B4070" s="37" t="s">
        <v>23895</v>
      </c>
      <c r="C4070" s="36" t="s">
        <v>168</v>
      </c>
      <c r="D4070" s="36" t="s">
        <v>11850</v>
      </c>
      <c r="F4070" t="str">
        <f t="shared" si="126"/>
        <v>96748</v>
      </c>
      <c r="H4070" s="38">
        <f t="shared" si="127"/>
        <v>7.86</v>
      </c>
    </row>
    <row r="4071" ht="54" spans="1:8">
      <c r="A4071" s="36" t="s">
        <v>23896</v>
      </c>
      <c r="B4071" s="37" t="s">
        <v>23897</v>
      </c>
      <c r="C4071" s="36" t="s">
        <v>168</v>
      </c>
      <c r="D4071" s="36" t="s">
        <v>16271</v>
      </c>
      <c r="F4071" t="str">
        <f t="shared" si="126"/>
        <v>96749</v>
      </c>
      <c r="H4071" s="38">
        <f t="shared" si="127"/>
        <v>10.69</v>
      </c>
    </row>
    <row r="4072" ht="54" spans="1:8">
      <c r="A4072" s="36" t="s">
        <v>23898</v>
      </c>
      <c r="B4072" s="37" t="s">
        <v>23899</v>
      </c>
      <c r="C4072" s="36" t="s">
        <v>168</v>
      </c>
      <c r="D4072" s="36" t="s">
        <v>8946</v>
      </c>
      <c r="F4072" t="str">
        <f t="shared" si="126"/>
        <v>96750</v>
      </c>
      <c r="H4072" s="38">
        <f t="shared" si="127"/>
        <v>14.16</v>
      </c>
    </row>
    <row r="4073" ht="54" spans="1:8">
      <c r="A4073" s="36" t="s">
        <v>23900</v>
      </c>
      <c r="B4073" s="37" t="s">
        <v>23901</v>
      </c>
      <c r="C4073" s="36" t="s">
        <v>168</v>
      </c>
      <c r="D4073" s="36" t="s">
        <v>8885</v>
      </c>
      <c r="F4073" t="str">
        <f t="shared" si="126"/>
        <v>96751</v>
      </c>
      <c r="H4073" s="38">
        <f t="shared" si="127"/>
        <v>25.54</v>
      </c>
    </row>
    <row r="4074" ht="54" spans="1:8">
      <c r="A4074" s="36" t="s">
        <v>23902</v>
      </c>
      <c r="B4074" s="37" t="s">
        <v>23903</v>
      </c>
      <c r="C4074" s="36" t="s">
        <v>168</v>
      </c>
      <c r="D4074" s="36" t="s">
        <v>22498</v>
      </c>
      <c r="F4074" t="str">
        <f t="shared" si="126"/>
        <v>96752</v>
      </c>
      <c r="H4074" s="38">
        <f t="shared" si="127"/>
        <v>33.14</v>
      </c>
    </row>
    <row r="4075" ht="54" spans="1:8">
      <c r="A4075" s="36" t="s">
        <v>23904</v>
      </c>
      <c r="B4075" s="37" t="s">
        <v>23905</v>
      </c>
      <c r="C4075" s="36" t="s">
        <v>168</v>
      </c>
      <c r="D4075" s="36" t="s">
        <v>23906</v>
      </c>
      <c r="F4075" t="str">
        <f t="shared" si="126"/>
        <v>96753</v>
      </c>
      <c r="H4075" s="38">
        <f t="shared" si="127"/>
        <v>74.62</v>
      </c>
    </row>
    <row r="4076" ht="54" spans="1:8">
      <c r="A4076" s="36" t="s">
        <v>23907</v>
      </c>
      <c r="B4076" s="37" t="s">
        <v>23908</v>
      </c>
      <c r="C4076" s="36" t="s">
        <v>168</v>
      </c>
      <c r="D4076" s="36" t="s">
        <v>23909</v>
      </c>
      <c r="F4076" t="str">
        <f t="shared" si="126"/>
        <v>96754</v>
      </c>
      <c r="H4076" s="38">
        <f t="shared" si="127"/>
        <v>104.72</v>
      </c>
    </row>
    <row r="4077" ht="54" spans="1:8">
      <c r="A4077" s="36" t="s">
        <v>23910</v>
      </c>
      <c r="B4077" s="37" t="s">
        <v>23911</v>
      </c>
      <c r="C4077" s="36" t="s">
        <v>168</v>
      </c>
      <c r="D4077" s="36" t="s">
        <v>16939</v>
      </c>
      <c r="F4077" t="str">
        <f t="shared" si="126"/>
        <v>96755</v>
      </c>
      <c r="H4077" s="38">
        <f t="shared" si="127"/>
        <v>158.25</v>
      </c>
    </row>
    <row r="4078" ht="54" spans="1:8">
      <c r="A4078" s="36" t="s">
        <v>23912</v>
      </c>
      <c r="B4078" s="37" t="s">
        <v>23913</v>
      </c>
      <c r="C4078" s="36" t="s">
        <v>168</v>
      </c>
      <c r="D4078" s="36" t="s">
        <v>12918</v>
      </c>
      <c r="F4078" t="str">
        <f t="shared" si="126"/>
        <v>96756</v>
      </c>
      <c r="H4078" s="38">
        <f t="shared" si="127"/>
        <v>12.64</v>
      </c>
    </row>
    <row r="4079" ht="54" spans="1:8">
      <c r="A4079" s="36" t="s">
        <v>23914</v>
      </c>
      <c r="B4079" s="37" t="s">
        <v>23915</v>
      </c>
      <c r="C4079" s="36" t="s">
        <v>168</v>
      </c>
      <c r="D4079" s="36" t="s">
        <v>23916</v>
      </c>
      <c r="F4079" t="str">
        <f t="shared" si="126"/>
        <v>96757</v>
      </c>
      <c r="H4079" s="38">
        <f t="shared" si="127"/>
        <v>12.17</v>
      </c>
    </row>
    <row r="4080" ht="54" spans="1:8">
      <c r="A4080" s="36" t="s">
        <v>23917</v>
      </c>
      <c r="B4080" s="37" t="s">
        <v>23918</v>
      </c>
      <c r="C4080" s="36" t="s">
        <v>168</v>
      </c>
      <c r="D4080" s="36" t="s">
        <v>23919</v>
      </c>
      <c r="F4080" t="str">
        <f t="shared" si="126"/>
        <v>96758</v>
      </c>
      <c r="H4080" s="38">
        <f t="shared" si="127"/>
        <v>14.37</v>
      </c>
    </row>
    <row r="4081" ht="54" spans="1:8">
      <c r="A4081" s="36" t="s">
        <v>23920</v>
      </c>
      <c r="B4081" s="37" t="s">
        <v>23921</v>
      </c>
      <c r="C4081" s="36" t="s">
        <v>168</v>
      </c>
      <c r="D4081" s="36" t="s">
        <v>23660</v>
      </c>
      <c r="F4081" t="str">
        <f t="shared" si="126"/>
        <v>96759</v>
      </c>
      <c r="H4081" s="38">
        <f t="shared" si="127"/>
        <v>20.95</v>
      </c>
    </row>
    <row r="4082" ht="54" spans="1:8">
      <c r="A4082" s="36" t="s">
        <v>23922</v>
      </c>
      <c r="B4082" s="37" t="s">
        <v>23923</v>
      </c>
      <c r="C4082" s="36" t="s">
        <v>168</v>
      </c>
      <c r="D4082" s="36" t="s">
        <v>23924</v>
      </c>
      <c r="F4082" t="str">
        <f t="shared" si="126"/>
        <v>96760</v>
      </c>
      <c r="H4082" s="38">
        <f t="shared" si="127"/>
        <v>29.77</v>
      </c>
    </row>
    <row r="4083" ht="54" spans="1:8">
      <c r="A4083" s="36" t="s">
        <v>23925</v>
      </c>
      <c r="B4083" s="37" t="s">
        <v>23926</v>
      </c>
      <c r="C4083" s="36" t="s">
        <v>168</v>
      </c>
      <c r="D4083" s="36" t="s">
        <v>23927</v>
      </c>
      <c r="F4083" t="str">
        <f t="shared" si="126"/>
        <v>96761</v>
      </c>
      <c r="H4083" s="38">
        <f t="shared" si="127"/>
        <v>41.9</v>
      </c>
    </row>
    <row r="4084" ht="54" spans="1:8">
      <c r="A4084" s="36" t="s">
        <v>23928</v>
      </c>
      <c r="B4084" s="37" t="s">
        <v>23929</v>
      </c>
      <c r="C4084" s="36" t="s">
        <v>168</v>
      </c>
      <c r="D4084" s="36" t="s">
        <v>18231</v>
      </c>
      <c r="F4084" t="str">
        <f t="shared" si="126"/>
        <v>96762</v>
      </c>
      <c r="H4084" s="38">
        <f t="shared" si="127"/>
        <v>81.45</v>
      </c>
    </row>
    <row r="4085" ht="54" spans="1:8">
      <c r="A4085" s="36" t="s">
        <v>23930</v>
      </c>
      <c r="B4085" s="37" t="s">
        <v>23931</v>
      </c>
      <c r="C4085" s="36" t="s">
        <v>168</v>
      </c>
      <c r="D4085" s="36" t="s">
        <v>4897</v>
      </c>
      <c r="F4085" t="str">
        <f t="shared" si="126"/>
        <v>96763</v>
      </c>
      <c r="H4085" s="38">
        <f t="shared" si="127"/>
        <v>112.19</v>
      </c>
    </row>
    <row r="4086" ht="54" spans="1:8">
      <c r="A4086" s="36" t="s">
        <v>23932</v>
      </c>
      <c r="B4086" s="37" t="s">
        <v>23933</v>
      </c>
      <c r="C4086" s="36" t="s">
        <v>168</v>
      </c>
      <c r="D4086" s="36" t="s">
        <v>23934</v>
      </c>
      <c r="F4086" t="str">
        <f t="shared" si="126"/>
        <v>96764</v>
      </c>
      <c r="H4086" s="38">
        <f t="shared" si="127"/>
        <v>178.81</v>
      </c>
    </row>
    <row r="4087" ht="40.5" spans="1:8">
      <c r="A4087" s="36" t="s">
        <v>23935</v>
      </c>
      <c r="B4087" s="37" t="s">
        <v>23936</v>
      </c>
      <c r="C4087" s="36" t="s">
        <v>168</v>
      </c>
      <c r="D4087" s="36" t="s">
        <v>23937</v>
      </c>
      <c r="F4087" t="str">
        <f t="shared" si="126"/>
        <v>96802</v>
      </c>
      <c r="H4087" s="38">
        <f t="shared" si="127"/>
        <v>230.1</v>
      </c>
    </row>
    <row r="4088" ht="40.5" spans="1:8">
      <c r="A4088" s="36" t="s">
        <v>23938</v>
      </c>
      <c r="B4088" s="37" t="s">
        <v>23939</v>
      </c>
      <c r="C4088" s="36" t="s">
        <v>168</v>
      </c>
      <c r="D4088" s="36" t="s">
        <v>23940</v>
      </c>
      <c r="F4088" t="str">
        <f t="shared" si="126"/>
        <v>96803</v>
      </c>
      <c r="H4088" s="38">
        <f t="shared" si="127"/>
        <v>118.4</v>
      </c>
    </row>
    <row r="4089" ht="40.5" spans="1:8">
      <c r="A4089" s="36" t="s">
        <v>23941</v>
      </c>
      <c r="B4089" s="37" t="s">
        <v>23942</v>
      </c>
      <c r="C4089" s="36" t="s">
        <v>168</v>
      </c>
      <c r="D4089" s="36" t="s">
        <v>23943</v>
      </c>
      <c r="F4089" t="str">
        <f t="shared" si="126"/>
        <v>96804</v>
      </c>
      <c r="H4089" s="38">
        <f t="shared" si="127"/>
        <v>212.59</v>
      </c>
    </row>
    <row r="4090" ht="40.5" spans="1:8">
      <c r="A4090" s="36" t="s">
        <v>23944</v>
      </c>
      <c r="B4090" s="37" t="s">
        <v>23945</v>
      </c>
      <c r="C4090" s="36" t="s">
        <v>168</v>
      </c>
      <c r="D4090" s="36" t="s">
        <v>23946</v>
      </c>
      <c r="F4090" t="str">
        <f t="shared" si="126"/>
        <v>96805</v>
      </c>
      <c r="H4090" s="38">
        <f t="shared" si="127"/>
        <v>238.07</v>
      </c>
    </row>
    <row r="4091" ht="40.5" spans="1:8">
      <c r="A4091" s="36" t="s">
        <v>23947</v>
      </c>
      <c r="B4091" s="37" t="s">
        <v>23948</v>
      </c>
      <c r="C4091" s="36" t="s">
        <v>168</v>
      </c>
      <c r="D4091" s="36" t="s">
        <v>23949</v>
      </c>
      <c r="F4091" t="str">
        <f t="shared" si="126"/>
        <v>96806</v>
      </c>
      <c r="H4091" s="38">
        <f t="shared" si="127"/>
        <v>116.07</v>
      </c>
    </row>
    <row r="4092" ht="54" spans="1:8">
      <c r="A4092" s="36" t="s">
        <v>23950</v>
      </c>
      <c r="B4092" s="37" t="s">
        <v>23951</v>
      </c>
      <c r="C4092" s="36" t="s">
        <v>168</v>
      </c>
      <c r="D4092" s="36" t="s">
        <v>23952</v>
      </c>
      <c r="F4092" t="str">
        <f t="shared" si="126"/>
        <v>96807</v>
      </c>
      <c r="H4092" s="38">
        <f t="shared" si="127"/>
        <v>193.94</v>
      </c>
    </row>
    <row r="4093" ht="40.5" spans="1:8">
      <c r="A4093" s="36" t="s">
        <v>23953</v>
      </c>
      <c r="B4093" s="37" t="s">
        <v>23954</v>
      </c>
      <c r="C4093" s="36" t="s">
        <v>168</v>
      </c>
      <c r="D4093" s="36" t="s">
        <v>6753</v>
      </c>
      <c r="F4093" t="str">
        <f t="shared" si="126"/>
        <v>96808</v>
      </c>
      <c r="H4093" s="38">
        <f t="shared" si="127"/>
        <v>11.1</v>
      </c>
    </row>
    <row r="4094" ht="40.5" spans="1:8">
      <c r="A4094" s="36" t="s">
        <v>23955</v>
      </c>
      <c r="B4094" s="37" t="s">
        <v>23956</v>
      </c>
      <c r="C4094" s="36" t="s">
        <v>168</v>
      </c>
      <c r="D4094" s="36" t="s">
        <v>9269</v>
      </c>
      <c r="F4094" t="str">
        <f t="shared" si="126"/>
        <v>96809</v>
      </c>
      <c r="H4094" s="38">
        <f t="shared" si="127"/>
        <v>12.65</v>
      </c>
    </row>
    <row r="4095" ht="40.5" spans="1:8">
      <c r="A4095" s="36" t="s">
        <v>23957</v>
      </c>
      <c r="B4095" s="37" t="s">
        <v>23958</v>
      </c>
      <c r="C4095" s="36" t="s">
        <v>168</v>
      </c>
      <c r="D4095" s="36" t="s">
        <v>20295</v>
      </c>
      <c r="F4095" t="str">
        <f t="shared" si="126"/>
        <v>96810</v>
      </c>
      <c r="H4095" s="38">
        <f t="shared" si="127"/>
        <v>13.69</v>
      </c>
    </row>
    <row r="4096" ht="40.5" spans="1:8">
      <c r="A4096" s="36" t="s">
        <v>23959</v>
      </c>
      <c r="B4096" s="37" t="s">
        <v>23960</v>
      </c>
      <c r="C4096" s="36" t="s">
        <v>168</v>
      </c>
      <c r="D4096" s="36" t="s">
        <v>11493</v>
      </c>
      <c r="F4096" t="str">
        <f t="shared" si="126"/>
        <v>96811</v>
      </c>
      <c r="H4096" s="38">
        <f t="shared" si="127"/>
        <v>14.76</v>
      </c>
    </row>
    <row r="4097" ht="40.5" spans="1:8">
      <c r="A4097" s="36" t="s">
        <v>23961</v>
      </c>
      <c r="B4097" s="37" t="s">
        <v>23962</v>
      </c>
      <c r="C4097" s="36" t="s">
        <v>168</v>
      </c>
      <c r="D4097" s="36" t="s">
        <v>19076</v>
      </c>
      <c r="F4097" t="str">
        <f t="shared" si="126"/>
        <v>96812</v>
      </c>
      <c r="H4097" s="38">
        <f t="shared" si="127"/>
        <v>14.21</v>
      </c>
    </row>
    <row r="4098" ht="40.5" spans="1:8">
      <c r="A4098" s="36" t="s">
        <v>23963</v>
      </c>
      <c r="B4098" s="37" t="s">
        <v>23964</v>
      </c>
      <c r="C4098" s="36" t="s">
        <v>168</v>
      </c>
      <c r="D4098" s="36" t="s">
        <v>22595</v>
      </c>
      <c r="F4098" t="str">
        <f t="shared" si="126"/>
        <v>96813</v>
      </c>
      <c r="H4098" s="38">
        <f t="shared" si="127"/>
        <v>16.28</v>
      </c>
    </row>
    <row r="4099" ht="40.5" spans="1:8">
      <c r="A4099" s="36" t="s">
        <v>23965</v>
      </c>
      <c r="B4099" s="37" t="s">
        <v>23966</v>
      </c>
      <c r="C4099" s="36" t="s">
        <v>168</v>
      </c>
      <c r="D4099" s="36" t="s">
        <v>5632</v>
      </c>
      <c r="F4099" t="str">
        <f t="shared" si="126"/>
        <v>96814</v>
      </c>
      <c r="H4099" s="38">
        <f t="shared" si="127"/>
        <v>13.85</v>
      </c>
    </row>
    <row r="4100" ht="40.5" spans="1:8">
      <c r="A4100" s="36" t="s">
        <v>23967</v>
      </c>
      <c r="B4100" s="37" t="s">
        <v>23968</v>
      </c>
      <c r="C4100" s="36" t="s">
        <v>168</v>
      </c>
      <c r="D4100" s="36" t="s">
        <v>12584</v>
      </c>
      <c r="F4100" t="str">
        <f t="shared" si="126"/>
        <v>96815</v>
      </c>
      <c r="H4100" s="38">
        <f t="shared" si="127"/>
        <v>23.09</v>
      </c>
    </row>
    <row r="4101" ht="40.5" spans="1:8">
      <c r="A4101" s="36" t="s">
        <v>23969</v>
      </c>
      <c r="B4101" s="37" t="s">
        <v>23970</v>
      </c>
      <c r="C4101" s="36" t="s">
        <v>168</v>
      </c>
      <c r="D4101" s="36" t="s">
        <v>4412</v>
      </c>
      <c r="F4101" t="str">
        <f t="shared" ref="F4101:F4164" si="128">TRIM(A4101)</f>
        <v>96816</v>
      </c>
      <c r="H4101" s="38">
        <f t="shared" ref="H4101:H4164" si="129">ROUND(D4101*(1+$H$1),2)</f>
        <v>19.13</v>
      </c>
    </row>
    <row r="4102" ht="40.5" spans="1:8">
      <c r="A4102" s="36" t="s">
        <v>23971</v>
      </c>
      <c r="B4102" s="37" t="s">
        <v>23972</v>
      </c>
      <c r="C4102" s="36" t="s">
        <v>168</v>
      </c>
      <c r="D4102" s="36" t="s">
        <v>23973</v>
      </c>
      <c r="F4102" t="str">
        <f t="shared" si="128"/>
        <v>96817</v>
      </c>
      <c r="H4102" s="38">
        <f t="shared" si="129"/>
        <v>21.65</v>
      </c>
    </row>
    <row r="4103" ht="40.5" spans="1:8">
      <c r="A4103" s="36" t="s">
        <v>23974</v>
      </c>
      <c r="B4103" s="37" t="s">
        <v>23975</v>
      </c>
      <c r="C4103" s="36" t="s">
        <v>168</v>
      </c>
      <c r="D4103" s="36" t="s">
        <v>21696</v>
      </c>
      <c r="F4103" t="str">
        <f t="shared" si="128"/>
        <v>96818</v>
      </c>
      <c r="H4103" s="38">
        <f t="shared" si="129"/>
        <v>20.22</v>
      </c>
    </row>
    <row r="4104" ht="40.5" spans="1:8">
      <c r="A4104" s="36" t="s">
        <v>23976</v>
      </c>
      <c r="B4104" s="37" t="s">
        <v>23977</v>
      </c>
      <c r="C4104" s="36" t="s">
        <v>168</v>
      </c>
      <c r="D4104" s="36" t="s">
        <v>21696</v>
      </c>
      <c r="F4104" t="str">
        <f t="shared" si="128"/>
        <v>96819</v>
      </c>
      <c r="H4104" s="38">
        <f t="shared" si="129"/>
        <v>20.22</v>
      </c>
    </row>
    <row r="4105" ht="40.5" spans="1:8">
      <c r="A4105" s="36" t="s">
        <v>23978</v>
      </c>
      <c r="B4105" s="37" t="s">
        <v>23979</v>
      </c>
      <c r="C4105" s="36" t="s">
        <v>168</v>
      </c>
      <c r="D4105" s="36" t="s">
        <v>23980</v>
      </c>
      <c r="F4105" t="str">
        <f t="shared" si="128"/>
        <v>96820</v>
      </c>
      <c r="H4105" s="38">
        <f t="shared" si="129"/>
        <v>36.35</v>
      </c>
    </row>
    <row r="4106" ht="40.5" spans="1:8">
      <c r="A4106" s="36" t="s">
        <v>23981</v>
      </c>
      <c r="B4106" s="37" t="s">
        <v>23982</v>
      </c>
      <c r="C4106" s="36" t="s">
        <v>168</v>
      </c>
      <c r="D4106" s="36" t="s">
        <v>11267</v>
      </c>
      <c r="F4106" t="str">
        <f t="shared" si="128"/>
        <v>96821</v>
      </c>
      <c r="H4106" s="38">
        <f t="shared" si="129"/>
        <v>31.1</v>
      </c>
    </row>
    <row r="4107" ht="40.5" spans="1:8">
      <c r="A4107" s="36" t="s">
        <v>23983</v>
      </c>
      <c r="B4107" s="37" t="s">
        <v>23984</v>
      </c>
      <c r="C4107" s="36" t="s">
        <v>168</v>
      </c>
      <c r="D4107" s="36" t="s">
        <v>6970</v>
      </c>
      <c r="F4107" t="str">
        <f t="shared" si="128"/>
        <v>96822</v>
      </c>
      <c r="H4107" s="38">
        <f t="shared" si="129"/>
        <v>31.5</v>
      </c>
    </row>
    <row r="4108" ht="27" spans="1:8">
      <c r="A4108" s="36" t="s">
        <v>23985</v>
      </c>
      <c r="B4108" s="37" t="s">
        <v>23986</v>
      </c>
      <c r="C4108" s="36" t="s">
        <v>168</v>
      </c>
      <c r="D4108" s="36" t="s">
        <v>12292</v>
      </c>
      <c r="F4108" t="str">
        <f t="shared" si="128"/>
        <v>96823</v>
      </c>
      <c r="H4108" s="38">
        <f t="shared" si="129"/>
        <v>13.01</v>
      </c>
    </row>
    <row r="4109" ht="40.5" spans="1:8">
      <c r="A4109" s="36" t="s">
        <v>23987</v>
      </c>
      <c r="B4109" s="37" t="s">
        <v>23988</v>
      </c>
      <c r="C4109" s="36" t="s">
        <v>168</v>
      </c>
      <c r="D4109" s="36" t="s">
        <v>11060</v>
      </c>
      <c r="F4109" t="str">
        <f t="shared" si="128"/>
        <v>96824</v>
      </c>
      <c r="H4109" s="38">
        <f t="shared" si="129"/>
        <v>14.63</v>
      </c>
    </row>
    <row r="4110" ht="40.5" spans="1:8">
      <c r="A4110" s="36" t="s">
        <v>23989</v>
      </c>
      <c r="B4110" s="37" t="s">
        <v>23990</v>
      </c>
      <c r="C4110" s="36" t="s">
        <v>168</v>
      </c>
      <c r="D4110" s="36" t="s">
        <v>23991</v>
      </c>
      <c r="F4110" t="str">
        <f t="shared" si="128"/>
        <v>96825</v>
      </c>
      <c r="H4110" s="38">
        <f t="shared" si="129"/>
        <v>19.67</v>
      </c>
    </row>
    <row r="4111" ht="27" spans="1:8">
      <c r="A4111" s="36" t="s">
        <v>23992</v>
      </c>
      <c r="B4111" s="37" t="s">
        <v>23993</v>
      </c>
      <c r="C4111" s="36" t="s">
        <v>168</v>
      </c>
      <c r="D4111" s="36" t="s">
        <v>22764</v>
      </c>
      <c r="F4111" t="str">
        <f t="shared" si="128"/>
        <v>96826</v>
      </c>
      <c r="H4111" s="38">
        <f t="shared" si="129"/>
        <v>17.95</v>
      </c>
    </row>
    <row r="4112" ht="40.5" spans="1:8">
      <c r="A4112" s="36" t="s">
        <v>23994</v>
      </c>
      <c r="B4112" s="37" t="s">
        <v>23995</v>
      </c>
      <c r="C4112" s="36" t="s">
        <v>168</v>
      </c>
      <c r="D4112" s="36" t="s">
        <v>23996</v>
      </c>
      <c r="F4112" t="str">
        <f t="shared" si="128"/>
        <v>96827</v>
      </c>
      <c r="H4112" s="38">
        <f t="shared" si="129"/>
        <v>18.61</v>
      </c>
    </row>
    <row r="4113" ht="40.5" spans="1:8">
      <c r="A4113" s="36" t="s">
        <v>23997</v>
      </c>
      <c r="B4113" s="37" t="s">
        <v>23998</v>
      </c>
      <c r="C4113" s="36" t="s">
        <v>168</v>
      </c>
      <c r="D4113" s="36" t="s">
        <v>23999</v>
      </c>
      <c r="F4113" t="str">
        <f t="shared" si="128"/>
        <v>96828</v>
      </c>
      <c r="H4113" s="38">
        <f t="shared" si="129"/>
        <v>23.24</v>
      </c>
    </row>
    <row r="4114" ht="40.5" spans="1:8">
      <c r="A4114" s="36" t="s">
        <v>24000</v>
      </c>
      <c r="B4114" s="37" t="s">
        <v>24001</v>
      </c>
      <c r="C4114" s="36" t="s">
        <v>168</v>
      </c>
      <c r="D4114" s="36" t="s">
        <v>6771</v>
      </c>
      <c r="F4114" t="str">
        <f t="shared" si="128"/>
        <v>96829</v>
      </c>
      <c r="H4114" s="38">
        <f t="shared" si="129"/>
        <v>17.93</v>
      </c>
    </row>
    <row r="4115" ht="27" spans="1:8">
      <c r="A4115" s="36" t="s">
        <v>24002</v>
      </c>
      <c r="B4115" s="37" t="s">
        <v>24003</v>
      </c>
      <c r="C4115" s="36" t="s">
        <v>168</v>
      </c>
      <c r="D4115" s="36" t="s">
        <v>5464</v>
      </c>
      <c r="F4115" t="str">
        <f t="shared" si="128"/>
        <v>96830</v>
      </c>
      <c r="H4115" s="38">
        <f t="shared" si="129"/>
        <v>25.94</v>
      </c>
    </row>
    <row r="4116" ht="40.5" spans="1:8">
      <c r="A4116" s="36" t="s">
        <v>24004</v>
      </c>
      <c r="B4116" s="37" t="s">
        <v>24005</v>
      </c>
      <c r="C4116" s="36" t="s">
        <v>168</v>
      </c>
      <c r="D4116" s="36" t="s">
        <v>24006</v>
      </c>
      <c r="F4116" t="str">
        <f t="shared" si="128"/>
        <v>96831</v>
      </c>
      <c r="H4116" s="38">
        <f t="shared" si="129"/>
        <v>21.26</v>
      </c>
    </row>
    <row r="4117" ht="40.5" spans="1:8">
      <c r="A4117" s="36" t="s">
        <v>24007</v>
      </c>
      <c r="B4117" s="37" t="s">
        <v>24008</v>
      </c>
      <c r="C4117" s="36" t="s">
        <v>168</v>
      </c>
      <c r="D4117" s="36" t="s">
        <v>22818</v>
      </c>
      <c r="F4117" t="str">
        <f t="shared" si="128"/>
        <v>96832</v>
      </c>
      <c r="H4117" s="38">
        <f t="shared" si="129"/>
        <v>24.47</v>
      </c>
    </row>
    <row r="4118" ht="40.5" spans="1:8">
      <c r="A4118" s="36" t="s">
        <v>24009</v>
      </c>
      <c r="B4118" s="37" t="s">
        <v>24010</v>
      </c>
      <c r="C4118" s="36" t="s">
        <v>168</v>
      </c>
      <c r="D4118" s="36" t="s">
        <v>4242</v>
      </c>
      <c r="F4118" t="str">
        <f t="shared" si="128"/>
        <v>96833</v>
      </c>
      <c r="H4118" s="38">
        <f t="shared" si="129"/>
        <v>22.95</v>
      </c>
    </row>
    <row r="4119" ht="27" spans="1:8">
      <c r="A4119" s="36" t="s">
        <v>24011</v>
      </c>
      <c r="B4119" s="37" t="s">
        <v>24012</v>
      </c>
      <c r="C4119" s="36" t="s">
        <v>168</v>
      </c>
      <c r="D4119" s="36" t="s">
        <v>24013</v>
      </c>
      <c r="F4119" t="str">
        <f t="shared" si="128"/>
        <v>96834</v>
      </c>
      <c r="H4119" s="38">
        <f t="shared" si="129"/>
        <v>37.68</v>
      </c>
    </row>
    <row r="4120" ht="40.5" spans="1:8">
      <c r="A4120" s="36" t="s">
        <v>24014</v>
      </c>
      <c r="B4120" s="37" t="s">
        <v>24015</v>
      </c>
      <c r="C4120" s="36" t="s">
        <v>168</v>
      </c>
      <c r="D4120" s="36" t="s">
        <v>24016</v>
      </c>
      <c r="F4120" t="str">
        <f t="shared" si="128"/>
        <v>96835</v>
      </c>
      <c r="H4120" s="38">
        <f t="shared" si="129"/>
        <v>32.67</v>
      </c>
    </row>
    <row r="4121" ht="40.5" spans="1:8">
      <c r="A4121" s="36" t="s">
        <v>24017</v>
      </c>
      <c r="B4121" s="37" t="s">
        <v>24018</v>
      </c>
      <c r="C4121" s="36" t="s">
        <v>168</v>
      </c>
      <c r="D4121" s="36" t="s">
        <v>24019</v>
      </c>
      <c r="F4121" t="str">
        <f t="shared" si="128"/>
        <v>96836</v>
      </c>
      <c r="H4121" s="38">
        <f t="shared" si="129"/>
        <v>34.76</v>
      </c>
    </row>
    <row r="4122" ht="40.5" spans="1:8">
      <c r="A4122" s="36" t="s">
        <v>24020</v>
      </c>
      <c r="B4122" s="37" t="s">
        <v>24021</v>
      </c>
      <c r="C4122" s="36" t="s">
        <v>168</v>
      </c>
      <c r="D4122" s="36" t="s">
        <v>4808</v>
      </c>
      <c r="F4122" t="str">
        <f t="shared" si="128"/>
        <v>96837</v>
      </c>
      <c r="H4122" s="38">
        <f t="shared" si="129"/>
        <v>19.26</v>
      </c>
    </row>
    <row r="4123" ht="54" spans="1:8">
      <c r="A4123" s="36" t="s">
        <v>24022</v>
      </c>
      <c r="B4123" s="37" t="s">
        <v>24023</v>
      </c>
      <c r="C4123" s="36" t="s">
        <v>168</v>
      </c>
      <c r="D4123" s="36" t="s">
        <v>5613</v>
      </c>
      <c r="F4123" t="str">
        <f t="shared" si="128"/>
        <v>96838</v>
      </c>
      <c r="H4123" s="38">
        <f t="shared" si="129"/>
        <v>17.76</v>
      </c>
    </row>
    <row r="4124" ht="54" spans="1:8">
      <c r="A4124" s="36" t="s">
        <v>24024</v>
      </c>
      <c r="B4124" s="37" t="s">
        <v>24025</v>
      </c>
      <c r="C4124" s="36" t="s">
        <v>168</v>
      </c>
      <c r="D4124" s="36" t="s">
        <v>8611</v>
      </c>
      <c r="F4124" t="str">
        <f t="shared" si="128"/>
        <v>96839</v>
      </c>
      <c r="H4124" s="38">
        <f t="shared" si="129"/>
        <v>17.5</v>
      </c>
    </row>
    <row r="4125" ht="40.5" spans="1:8">
      <c r="A4125" s="36" t="s">
        <v>24026</v>
      </c>
      <c r="B4125" s="37" t="s">
        <v>24027</v>
      </c>
      <c r="C4125" s="36" t="s">
        <v>168</v>
      </c>
      <c r="D4125" s="36" t="s">
        <v>23884</v>
      </c>
      <c r="F4125" t="str">
        <f t="shared" si="128"/>
        <v>96840</v>
      </c>
      <c r="H4125" s="38">
        <f t="shared" si="129"/>
        <v>22.53</v>
      </c>
    </row>
    <row r="4126" ht="54" spans="1:8">
      <c r="A4126" s="36" t="s">
        <v>24028</v>
      </c>
      <c r="B4126" s="37" t="s">
        <v>24029</v>
      </c>
      <c r="C4126" s="36" t="s">
        <v>168</v>
      </c>
      <c r="D4126" s="36" t="s">
        <v>7444</v>
      </c>
      <c r="F4126" t="str">
        <f t="shared" si="128"/>
        <v>96841</v>
      </c>
      <c r="H4126" s="38">
        <f t="shared" si="129"/>
        <v>19.84</v>
      </c>
    </row>
    <row r="4127" ht="54" spans="1:8">
      <c r="A4127" s="36" t="s">
        <v>24030</v>
      </c>
      <c r="B4127" s="37" t="s">
        <v>24031</v>
      </c>
      <c r="C4127" s="36" t="s">
        <v>168</v>
      </c>
      <c r="D4127" s="36" t="s">
        <v>24032</v>
      </c>
      <c r="F4127" t="str">
        <f t="shared" si="128"/>
        <v>96842</v>
      </c>
      <c r="H4127" s="38">
        <f t="shared" si="129"/>
        <v>24.99</v>
      </c>
    </row>
    <row r="4128" ht="54" spans="1:8">
      <c r="A4128" s="36" t="s">
        <v>24033</v>
      </c>
      <c r="B4128" s="37" t="s">
        <v>24034</v>
      </c>
      <c r="C4128" s="36" t="s">
        <v>168</v>
      </c>
      <c r="D4128" s="36" t="s">
        <v>5901</v>
      </c>
      <c r="F4128" t="str">
        <f t="shared" si="128"/>
        <v>96843</v>
      </c>
      <c r="H4128" s="38">
        <f t="shared" si="129"/>
        <v>24.06</v>
      </c>
    </row>
    <row r="4129" ht="54" spans="1:8">
      <c r="A4129" s="36" t="s">
        <v>24035</v>
      </c>
      <c r="B4129" s="37" t="s">
        <v>24036</v>
      </c>
      <c r="C4129" s="36" t="s">
        <v>168</v>
      </c>
      <c r="D4129" s="36" t="s">
        <v>20133</v>
      </c>
      <c r="F4129" t="str">
        <f t="shared" si="128"/>
        <v>96844</v>
      </c>
      <c r="H4129" s="38">
        <f t="shared" si="129"/>
        <v>32.47</v>
      </c>
    </row>
    <row r="4130" ht="40.5" spans="1:8">
      <c r="A4130" s="36" t="s">
        <v>24037</v>
      </c>
      <c r="B4130" s="37" t="s">
        <v>24038</v>
      </c>
      <c r="C4130" s="36" t="s">
        <v>168</v>
      </c>
      <c r="D4130" s="36" t="s">
        <v>16220</v>
      </c>
      <c r="F4130" t="str">
        <f t="shared" si="128"/>
        <v>96845</v>
      </c>
      <c r="H4130" s="38">
        <f t="shared" si="129"/>
        <v>34.88</v>
      </c>
    </row>
    <row r="4131" ht="54" spans="1:8">
      <c r="A4131" s="36" t="s">
        <v>24039</v>
      </c>
      <c r="B4131" s="37" t="s">
        <v>24040</v>
      </c>
      <c r="C4131" s="36" t="s">
        <v>168</v>
      </c>
      <c r="D4131" s="36" t="s">
        <v>9142</v>
      </c>
      <c r="F4131" t="str">
        <f t="shared" si="128"/>
        <v>96846</v>
      </c>
      <c r="H4131" s="38">
        <f t="shared" si="129"/>
        <v>27.7</v>
      </c>
    </row>
    <row r="4132" ht="54" spans="1:8">
      <c r="A4132" s="36" t="s">
        <v>24041</v>
      </c>
      <c r="B4132" s="37" t="s">
        <v>24042</v>
      </c>
      <c r="C4132" s="36" t="s">
        <v>168</v>
      </c>
      <c r="D4132" s="36" t="s">
        <v>12067</v>
      </c>
      <c r="F4132" t="str">
        <f t="shared" si="128"/>
        <v>96847</v>
      </c>
      <c r="H4132" s="38">
        <f t="shared" si="129"/>
        <v>30.33</v>
      </c>
    </row>
    <row r="4133" ht="40.5" spans="1:8">
      <c r="A4133" s="36" t="s">
        <v>24043</v>
      </c>
      <c r="B4133" s="37" t="s">
        <v>24044</v>
      </c>
      <c r="C4133" s="36" t="s">
        <v>168</v>
      </c>
      <c r="D4133" s="36" t="s">
        <v>24045</v>
      </c>
      <c r="F4133" t="str">
        <f t="shared" si="128"/>
        <v>96848</v>
      </c>
      <c r="H4133" s="38">
        <f t="shared" si="129"/>
        <v>45.14</v>
      </c>
    </row>
    <row r="4134" ht="40.5" spans="1:8">
      <c r="A4134" s="36" t="s">
        <v>24046</v>
      </c>
      <c r="B4134" s="37" t="s">
        <v>24047</v>
      </c>
      <c r="C4134" s="36" t="s">
        <v>168</v>
      </c>
      <c r="D4134" s="36" t="s">
        <v>17457</v>
      </c>
      <c r="F4134" t="str">
        <f t="shared" si="128"/>
        <v>96849</v>
      </c>
      <c r="H4134" s="38">
        <f t="shared" si="129"/>
        <v>16.5</v>
      </c>
    </row>
    <row r="4135" ht="40.5" spans="1:8">
      <c r="A4135" s="36" t="s">
        <v>24048</v>
      </c>
      <c r="B4135" s="37" t="s">
        <v>24049</v>
      </c>
      <c r="C4135" s="36" t="s">
        <v>168</v>
      </c>
      <c r="D4135" s="36" t="s">
        <v>24050</v>
      </c>
      <c r="F4135" t="str">
        <f t="shared" si="128"/>
        <v>96850</v>
      </c>
      <c r="H4135" s="38">
        <f t="shared" si="129"/>
        <v>19.18</v>
      </c>
    </row>
    <row r="4136" ht="40.5" spans="1:8">
      <c r="A4136" s="36" t="s">
        <v>24051</v>
      </c>
      <c r="B4136" s="37" t="s">
        <v>24052</v>
      </c>
      <c r="C4136" s="36" t="s">
        <v>168</v>
      </c>
      <c r="D4136" s="36" t="s">
        <v>17053</v>
      </c>
      <c r="F4136" t="str">
        <f t="shared" si="128"/>
        <v>96851</v>
      </c>
      <c r="H4136" s="38">
        <f t="shared" si="129"/>
        <v>25.19</v>
      </c>
    </row>
    <row r="4137" ht="40.5" spans="1:8">
      <c r="A4137" s="36" t="s">
        <v>24053</v>
      </c>
      <c r="B4137" s="37" t="s">
        <v>24054</v>
      </c>
      <c r="C4137" s="36" t="s">
        <v>168</v>
      </c>
      <c r="D4137" s="36" t="s">
        <v>24055</v>
      </c>
      <c r="F4137" t="str">
        <f t="shared" si="128"/>
        <v>96852</v>
      </c>
      <c r="H4137" s="38">
        <f t="shared" si="129"/>
        <v>21.85</v>
      </c>
    </row>
    <row r="4138" ht="40.5" spans="1:8">
      <c r="A4138" s="36" t="s">
        <v>24056</v>
      </c>
      <c r="B4138" s="37" t="s">
        <v>24057</v>
      </c>
      <c r="C4138" s="36" t="s">
        <v>168</v>
      </c>
      <c r="D4138" s="36" t="s">
        <v>24058</v>
      </c>
      <c r="F4138" t="str">
        <f t="shared" si="128"/>
        <v>96853</v>
      </c>
      <c r="H4138" s="38">
        <f t="shared" si="129"/>
        <v>24.48</v>
      </c>
    </row>
    <row r="4139" ht="40.5" spans="1:8">
      <c r="A4139" s="36" t="s">
        <v>24059</v>
      </c>
      <c r="B4139" s="37" t="s">
        <v>24060</v>
      </c>
      <c r="C4139" s="36" t="s">
        <v>168</v>
      </c>
      <c r="D4139" s="36" t="s">
        <v>21674</v>
      </c>
      <c r="F4139" t="str">
        <f t="shared" si="128"/>
        <v>96854</v>
      </c>
      <c r="H4139" s="38">
        <f t="shared" si="129"/>
        <v>29.14</v>
      </c>
    </row>
    <row r="4140" ht="40.5" spans="1:8">
      <c r="A4140" s="36" t="s">
        <v>24061</v>
      </c>
      <c r="B4140" s="37" t="s">
        <v>24062</v>
      </c>
      <c r="C4140" s="36" t="s">
        <v>168</v>
      </c>
      <c r="D4140" s="36" t="s">
        <v>13492</v>
      </c>
      <c r="F4140" t="str">
        <f t="shared" si="128"/>
        <v>96855</v>
      </c>
      <c r="H4140" s="38">
        <f t="shared" si="129"/>
        <v>27.1</v>
      </c>
    </row>
    <row r="4141" ht="40.5" spans="1:8">
      <c r="A4141" s="36" t="s">
        <v>24063</v>
      </c>
      <c r="B4141" s="37" t="s">
        <v>24064</v>
      </c>
      <c r="C4141" s="36" t="s">
        <v>168</v>
      </c>
      <c r="D4141" s="36" t="s">
        <v>12369</v>
      </c>
      <c r="F4141" t="str">
        <f t="shared" si="128"/>
        <v>96856</v>
      </c>
      <c r="H4141" s="38">
        <f t="shared" si="129"/>
        <v>27.48</v>
      </c>
    </row>
    <row r="4142" ht="40.5" spans="1:8">
      <c r="A4142" s="36" t="s">
        <v>24065</v>
      </c>
      <c r="B4142" s="37" t="s">
        <v>24066</v>
      </c>
      <c r="C4142" s="36" t="s">
        <v>168</v>
      </c>
      <c r="D4142" s="36" t="s">
        <v>24067</v>
      </c>
      <c r="F4142" t="str">
        <f t="shared" si="128"/>
        <v>96857</v>
      </c>
      <c r="H4142" s="38">
        <f t="shared" si="129"/>
        <v>43.21</v>
      </c>
    </row>
    <row r="4143" ht="40.5" spans="1:8">
      <c r="A4143" s="36" t="s">
        <v>24068</v>
      </c>
      <c r="B4143" s="37" t="s">
        <v>24069</v>
      </c>
      <c r="C4143" s="36" t="s">
        <v>168</v>
      </c>
      <c r="D4143" s="36" t="s">
        <v>24070</v>
      </c>
      <c r="F4143" t="str">
        <f t="shared" si="128"/>
        <v>96858</v>
      </c>
      <c r="H4143" s="38">
        <f t="shared" si="129"/>
        <v>43.92</v>
      </c>
    </row>
    <row r="4144" ht="40.5" spans="1:8">
      <c r="A4144" s="36" t="s">
        <v>24071</v>
      </c>
      <c r="B4144" s="37" t="s">
        <v>24072</v>
      </c>
      <c r="C4144" s="36" t="s">
        <v>168</v>
      </c>
      <c r="D4144" s="36" t="s">
        <v>24073</v>
      </c>
      <c r="F4144" t="str">
        <f t="shared" si="128"/>
        <v>96859</v>
      </c>
      <c r="H4144" s="38">
        <f t="shared" si="129"/>
        <v>54.14</v>
      </c>
    </row>
    <row r="4145" ht="40.5" spans="1:8">
      <c r="A4145" s="36" t="s">
        <v>24074</v>
      </c>
      <c r="B4145" s="37" t="s">
        <v>24075</v>
      </c>
      <c r="C4145" s="36" t="s">
        <v>168</v>
      </c>
      <c r="D4145" s="36" t="s">
        <v>21588</v>
      </c>
      <c r="F4145" t="str">
        <f t="shared" si="128"/>
        <v>96860</v>
      </c>
      <c r="H4145" s="38">
        <f t="shared" si="129"/>
        <v>22.52</v>
      </c>
    </row>
    <row r="4146" ht="40.5" spans="1:8">
      <c r="A4146" s="36" t="s">
        <v>24076</v>
      </c>
      <c r="B4146" s="37" t="s">
        <v>24077</v>
      </c>
      <c r="C4146" s="36" t="s">
        <v>168</v>
      </c>
      <c r="D4146" s="36" t="s">
        <v>13033</v>
      </c>
      <c r="F4146" t="str">
        <f t="shared" si="128"/>
        <v>96861</v>
      </c>
      <c r="H4146" s="38">
        <f t="shared" si="129"/>
        <v>24.22</v>
      </c>
    </row>
    <row r="4147" ht="40.5" spans="1:8">
      <c r="A4147" s="36" t="s">
        <v>24078</v>
      </c>
      <c r="B4147" s="37" t="s">
        <v>24079</v>
      </c>
      <c r="C4147" s="36" t="s">
        <v>168</v>
      </c>
      <c r="D4147" s="36" t="s">
        <v>13492</v>
      </c>
      <c r="F4147" t="str">
        <f t="shared" si="128"/>
        <v>96862</v>
      </c>
      <c r="H4147" s="38">
        <f t="shared" si="129"/>
        <v>27.1</v>
      </c>
    </row>
    <row r="4148" ht="40.5" spans="1:8">
      <c r="A4148" s="36" t="s">
        <v>24080</v>
      </c>
      <c r="B4148" s="37" t="s">
        <v>24081</v>
      </c>
      <c r="C4148" s="36" t="s">
        <v>168</v>
      </c>
      <c r="D4148" s="36" t="s">
        <v>24082</v>
      </c>
      <c r="F4148" t="str">
        <f t="shared" si="128"/>
        <v>96863</v>
      </c>
      <c r="H4148" s="38">
        <f t="shared" si="129"/>
        <v>26.82</v>
      </c>
    </row>
    <row r="4149" ht="40.5" spans="1:8">
      <c r="A4149" s="36" t="s">
        <v>24083</v>
      </c>
      <c r="B4149" s="37" t="s">
        <v>24084</v>
      </c>
      <c r="C4149" s="36" t="s">
        <v>168</v>
      </c>
      <c r="D4149" s="36" t="s">
        <v>13098</v>
      </c>
      <c r="F4149" t="str">
        <f t="shared" si="128"/>
        <v>96864</v>
      </c>
      <c r="H4149" s="38">
        <f t="shared" si="129"/>
        <v>41.94</v>
      </c>
    </row>
    <row r="4150" ht="40.5" spans="1:8">
      <c r="A4150" s="36" t="s">
        <v>24085</v>
      </c>
      <c r="B4150" s="37" t="s">
        <v>24086</v>
      </c>
      <c r="C4150" s="36" t="s">
        <v>168</v>
      </c>
      <c r="D4150" s="36" t="s">
        <v>13165</v>
      </c>
      <c r="F4150" t="str">
        <f t="shared" si="128"/>
        <v>96865</v>
      </c>
      <c r="H4150" s="38">
        <f t="shared" si="129"/>
        <v>41.12</v>
      </c>
    </row>
    <row r="4151" ht="40.5" spans="1:8">
      <c r="A4151" s="36" t="s">
        <v>24087</v>
      </c>
      <c r="B4151" s="37" t="s">
        <v>24088</v>
      </c>
      <c r="C4151" s="36" t="s">
        <v>168</v>
      </c>
      <c r="D4151" s="36" t="s">
        <v>24089</v>
      </c>
      <c r="F4151" t="str">
        <f t="shared" si="128"/>
        <v>96866</v>
      </c>
      <c r="H4151" s="38">
        <f t="shared" si="129"/>
        <v>55</v>
      </c>
    </row>
    <row r="4152" ht="40.5" spans="1:8">
      <c r="A4152" s="36" t="s">
        <v>24090</v>
      </c>
      <c r="B4152" s="37" t="s">
        <v>24091</v>
      </c>
      <c r="C4152" s="36" t="s">
        <v>168</v>
      </c>
      <c r="D4152" s="36" t="s">
        <v>22919</v>
      </c>
      <c r="F4152" t="str">
        <f t="shared" si="128"/>
        <v>96867</v>
      </c>
      <c r="H4152" s="38">
        <f t="shared" si="129"/>
        <v>63.58</v>
      </c>
    </row>
    <row r="4153" ht="27" spans="1:8">
      <c r="A4153" s="36" t="s">
        <v>24092</v>
      </c>
      <c r="B4153" s="37" t="s">
        <v>24093</v>
      </c>
      <c r="C4153" s="36" t="s">
        <v>168</v>
      </c>
      <c r="D4153" s="36" t="s">
        <v>24094</v>
      </c>
      <c r="F4153" t="str">
        <f t="shared" si="128"/>
        <v>96868</v>
      </c>
      <c r="H4153" s="38">
        <f t="shared" si="129"/>
        <v>25.43</v>
      </c>
    </row>
    <row r="4154" ht="27" spans="1:8">
      <c r="A4154" s="36" t="s">
        <v>24095</v>
      </c>
      <c r="B4154" s="37" t="s">
        <v>24096</v>
      </c>
      <c r="C4154" s="36" t="s">
        <v>168</v>
      </c>
      <c r="D4154" s="36" t="s">
        <v>24097</v>
      </c>
      <c r="F4154" t="str">
        <f t="shared" si="128"/>
        <v>96869</v>
      </c>
      <c r="H4154" s="38">
        <f t="shared" si="129"/>
        <v>30.35</v>
      </c>
    </row>
    <row r="4155" ht="27" spans="1:8">
      <c r="A4155" s="36" t="s">
        <v>24098</v>
      </c>
      <c r="B4155" s="37" t="s">
        <v>24099</v>
      </c>
      <c r="C4155" s="36" t="s">
        <v>168</v>
      </c>
      <c r="D4155" s="36" t="s">
        <v>24100</v>
      </c>
      <c r="F4155" t="str">
        <f t="shared" si="128"/>
        <v>96870</v>
      </c>
      <c r="H4155" s="38">
        <f t="shared" si="129"/>
        <v>47.56</v>
      </c>
    </row>
    <row r="4156" ht="27" spans="1:8">
      <c r="A4156" s="36" t="s">
        <v>24101</v>
      </c>
      <c r="B4156" s="37" t="s">
        <v>24102</v>
      </c>
      <c r="C4156" s="36" t="s">
        <v>168</v>
      </c>
      <c r="D4156" s="36" t="s">
        <v>24103</v>
      </c>
      <c r="F4156" t="str">
        <f t="shared" si="128"/>
        <v>96871</v>
      </c>
      <c r="H4156" s="38">
        <f t="shared" si="129"/>
        <v>68.65</v>
      </c>
    </row>
    <row r="4157" ht="54" spans="1:8">
      <c r="A4157" s="36" t="s">
        <v>24104</v>
      </c>
      <c r="B4157" s="37" t="s">
        <v>24105</v>
      </c>
      <c r="C4157" s="36" t="s">
        <v>168</v>
      </c>
      <c r="D4157" s="36" t="s">
        <v>24106</v>
      </c>
      <c r="F4157" t="str">
        <f t="shared" si="128"/>
        <v>96872</v>
      </c>
      <c r="H4157" s="38">
        <f t="shared" si="129"/>
        <v>63.89</v>
      </c>
    </row>
    <row r="4158" ht="54" spans="1:8">
      <c r="A4158" s="36" t="s">
        <v>24107</v>
      </c>
      <c r="B4158" s="37" t="s">
        <v>24108</v>
      </c>
      <c r="C4158" s="36" t="s">
        <v>168</v>
      </c>
      <c r="D4158" s="36" t="s">
        <v>24109</v>
      </c>
      <c r="F4158" t="str">
        <f t="shared" si="128"/>
        <v>96873</v>
      </c>
      <c r="H4158" s="38">
        <f t="shared" si="129"/>
        <v>73.36</v>
      </c>
    </row>
    <row r="4159" ht="54" spans="1:8">
      <c r="A4159" s="36" t="s">
        <v>24110</v>
      </c>
      <c r="B4159" s="37" t="s">
        <v>24111</v>
      </c>
      <c r="C4159" s="36" t="s">
        <v>168</v>
      </c>
      <c r="D4159" s="36" t="s">
        <v>24112</v>
      </c>
      <c r="F4159" t="str">
        <f t="shared" si="128"/>
        <v>96874</v>
      </c>
      <c r="H4159" s="38">
        <f t="shared" si="129"/>
        <v>78.08</v>
      </c>
    </row>
    <row r="4160" ht="54" spans="1:8">
      <c r="A4160" s="36" t="s">
        <v>24113</v>
      </c>
      <c r="B4160" s="37" t="s">
        <v>24114</v>
      </c>
      <c r="C4160" s="36" t="s">
        <v>168</v>
      </c>
      <c r="D4160" s="36" t="s">
        <v>24115</v>
      </c>
      <c r="F4160" t="str">
        <f t="shared" si="128"/>
        <v>96875</v>
      </c>
      <c r="H4160" s="38">
        <f t="shared" si="129"/>
        <v>93.3</v>
      </c>
    </row>
    <row r="4161" ht="40.5" spans="1:8">
      <c r="A4161" s="36" t="s">
        <v>24116</v>
      </c>
      <c r="B4161" s="37" t="s">
        <v>24117</v>
      </c>
      <c r="C4161" s="36" t="s">
        <v>168</v>
      </c>
      <c r="D4161" s="36" t="s">
        <v>24118</v>
      </c>
      <c r="F4161" t="str">
        <f t="shared" si="128"/>
        <v>96876</v>
      </c>
      <c r="H4161" s="38">
        <f t="shared" si="129"/>
        <v>163.13</v>
      </c>
    </row>
    <row r="4162" ht="40.5" spans="1:8">
      <c r="A4162" s="36" t="s">
        <v>24119</v>
      </c>
      <c r="B4162" s="37" t="s">
        <v>24120</v>
      </c>
      <c r="C4162" s="36" t="s">
        <v>168</v>
      </c>
      <c r="D4162" s="36" t="s">
        <v>24121</v>
      </c>
      <c r="F4162" t="str">
        <f t="shared" si="128"/>
        <v>96877</v>
      </c>
      <c r="H4162" s="38">
        <f t="shared" si="129"/>
        <v>174.18</v>
      </c>
    </row>
    <row r="4163" ht="40.5" spans="1:8">
      <c r="A4163" s="36" t="s">
        <v>24122</v>
      </c>
      <c r="B4163" s="37" t="s">
        <v>24123</v>
      </c>
      <c r="C4163" s="36" t="s">
        <v>168</v>
      </c>
      <c r="D4163" s="36" t="s">
        <v>10263</v>
      </c>
      <c r="F4163" t="str">
        <f t="shared" si="128"/>
        <v>96878</v>
      </c>
      <c r="H4163" s="38">
        <f t="shared" si="129"/>
        <v>176.26</v>
      </c>
    </row>
    <row r="4164" ht="40.5" spans="1:8">
      <c r="A4164" s="36" t="s">
        <v>24124</v>
      </c>
      <c r="B4164" s="37" t="s">
        <v>24125</v>
      </c>
      <c r="C4164" s="36" t="s">
        <v>168</v>
      </c>
      <c r="D4164" s="36" t="s">
        <v>24126</v>
      </c>
      <c r="F4164" t="str">
        <f t="shared" si="128"/>
        <v>96879</v>
      </c>
      <c r="H4164" s="38">
        <f t="shared" si="129"/>
        <v>177.55</v>
      </c>
    </row>
    <row r="4165" ht="40.5" spans="1:8">
      <c r="A4165" s="36" t="s">
        <v>24127</v>
      </c>
      <c r="B4165" s="37" t="s">
        <v>24128</v>
      </c>
      <c r="C4165" s="36" t="s">
        <v>168</v>
      </c>
      <c r="D4165" s="36" t="s">
        <v>24129</v>
      </c>
      <c r="F4165" t="str">
        <f t="shared" ref="F4165:F4228" si="130">TRIM(A4165)</f>
        <v>96880</v>
      </c>
      <c r="H4165" s="38">
        <f t="shared" ref="H4165:H4228" si="131">ROUND(D4165*(1+$H$1),2)</f>
        <v>202.29</v>
      </c>
    </row>
    <row r="4166" ht="40.5" spans="1:8">
      <c r="A4166" s="36" t="s">
        <v>24130</v>
      </c>
      <c r="B4166" s="37" t="s">
        <v>24131</v>
      </c>
      <c r="C4166" s="36" t="s">
        <v>168</v>
      </c>
      <c r="D4166" s="36" t="s">
        <v>24132</v>
      </c>
      <c r="F4166" t="str">
        <f t="shared" si="130"/>
        <v>96881</v>
      </c>
      <c r="H4166" s="38">
        <f t="shared" si="131"/>
        <v>213.52</v>
      </c>
    </row>
    <row r="4167" ht="54" spans="1:8">
      <c r="A4167" s="36" t="s">
        <v>24133</v>
      </c>
      <c r="B4167" s="37" t="s">
        <v>24134</v>
      </c>
      <c r="C4167" s="36" t="s">
        <v>168</v>
      </c>
      <c r="D4167" s="36" t="s">
        <v>4182</v>
      </c>
      <c r="F4167" t="str">
        <f t="shared" si="130"/>
        <v>97425</v>
      </c>
      <c r="H4167" s="38">
        <f t="shared" si="131"/>
        <v>24.91</v>
      </c>
    </row>
    <row r="4168" ht="54" spans="1:8">
      <c r="A4168" s="36" t="s">
        <v>24135</v>
      </c>
      <c r="B4168" s="37" t="s">
        <v>24136</v>
      </c>
      <c r="C4168" s="36" t="s">
        <v>168</v>
      </c>
      <c r="D4168" s="36" t="s">
        <v>6055</v>
      </c>
      <c r="F4168" t="str">
        <f t="shared" si="130"/>
        <v>97426</v>
      </c>
      <c r="H4168" s="38">
        <f t="shared" si="131"/>
        <v>29.99</v>
      </c>
    </row>
    <row r="4169" ht="54" spans="1:8">
      <c r="A4169" s="36" t="s">
        <v>24137</v>
      </c>
      <c r="B4169" s="37" t="s">
        <v>24138</v>
      </c>
      <c r="C4169" s="36" t="s">
        <v>168</v>
      </c>
      <c r="D4169" s="36" t="s">
        <v>24139</v>
      </c>
      <c r="F4169" t="str">
        <f t="shared" si="130"/>
        <v>97427</v>
      </c>
      <c r="H4169" s="38">
        <f t="shared" si="131"/>
        <v>33.82</v>
      </c>
    </row>
    <row r="4170" ht="54" spans="1:8">
      <c r="A4170" s="36" t="s">
        <v>24140</v>
      </c>
      <c r="B4170" s="37" t="s">
        <v>24141</v>
      </c>
      <c r="C4170" s="36" t="s">
        <v>168</v>
      </c>
      <c r="D4170" s="36" t="s">
        <v>16488</v>
      </c>
      <c r="F4170" t="str">
        <f t="shared" si="130"/>
        <v>97428</v>
      </c>
      <c r="H4170" s="38">
        <f t="shared" si="131"/>
        <v>42.71</v>
      </c>
    </row>
    <row r="4171" ht="54" spans="1:8">
      <c r="A4171" s="36" t="s">
        <v>24142</v>
      </c>
      <c r="B4171" s="37" t="s">
        <v>24143</v>
      </c>
      <c r="C4171" s="36" t="s">
        <v>168</v>
      </c>
      <c r="D4171" s="36" t="s">
        <v>24144</v>
      </c>
      <c r="F4171" t="str">
        <f t="shared" si="130"/>
        <v>97429</v>
      </c>
      <c r="H4171" s="38">
        <f t="shared" si="131"/>
        <v>50.9</v>
      </c>
    </row>
    <row r="4172" ht="40.5" spans="1:8">
      <c r="A4172" s="36" t="s">
        <v>24145</v>
      </c>
      <c r="B4172" s="37" t="s">
        <v>24146</v>
      </c>
      <c r="C4172" s="36" t="s">
        <v>168</v>
      </c>
      <c r="D4172" s="36" t="s">
        <v>24147</v>
      </c>
      <c r="F4172" t="str">
        <f t="shared" si="130"/>
        <v>97430</v>
      </c>
      <c r="H4172" s="38">
        <f t="shared" si="131"/>
        <v>35.46</v>
      </c>
    </row>
    <row r="4173" ht="40.5" spans="1:8">
      <c r="A4173" s="36" t="s">
        <v>24148</v>
      </c>
      <c r="B4173" s="37" t="s">
        <v>24149</v>
      </c>
      <c r="C4173" s="36" t="s">
        <v>168</v>
      </c>
      <c r="D4173" s="36" t="s">
        <v>24150</v>
      </c>
      <c r="F4173" t="str">
        <f t="shared" si="130"/>
        <v>97431</v>
      </c>
      <c r="H4173" s="38">
        <f t="shared" si="131"/>
        <v>39.55</v>
      </c>
    </row>
    <row r="4174" ht="40.5" spans="1:8">
      <c r="A4174" s="36" t="s">
        <v>24151</v>
      </c>
      <c r="B4174" s="37" t="s">
        <v>24152</v>
      </c>
      <c r="C4174" s="36" t="s">
        <v>168</v>
      </c>
      <c r="D4174" s="36" t="s">
        <v>24153</v>
      </c>
      <c r="F4174" t="str">
        <f t="shared" si="130"/>
        <v>97432</v>
      </c>
      <c r="H4174" s="38">
        <f t="shared" si="131"/>
        <v>44.6</v>
      </c>
    </row>
    <row r="4175" ht="40.5" spans="1:8">
      <c r="A4175" s="36" t="s">
        <v>24154</v>
      </c>
      <c r="B4175" s="37" t="s">
        <v>24155</v>
      </c>
      <c r="C4175" s="36" t="s">
        <v>168</v>
      </c>
      <c r="D4175" s="36" t="s">
        <v>24156</v>
      </c>
      <c r="F4175" t="str">
        <f t="shared" si="130"/>
        <v>97433</v>
      </c>
      <c r="H4175" s="38">
        <f t="shared" si="131"/>
        <v>81.42</v>
      </c>
    </row>
    <row r="4176" ht="40.5" spans="1:8">
      <c r="A4176" s="36" t="s">
        <v>24157</v>
      </c>
      <c r="B4176" s="37" t="s">
        <v>24158</v>
      </c>
      <c r="C4176" s="36" t="s">
        <v>168</v>
      </c>
      <c r="D4176" s="36" t="s">
        <v>24159</v>
      </c>
      <c r="F4176" t="str">
        <f t="shared" si="130"/>
        <v>97434</v>
      </c>
      <c r="H4176" s="38">
        <f t="shared" si="131"/>
        <v>82.97</v>
      </c>
    </row>
    <row r="4177" ht="40.5" spans="1:8">
      <c r="A4177" s="36" t="s">
        <v>24160</v>
      </c>
      <c r="B4177" s="37" t="s">
        <v>24161</v>
      </c>
      <c r="C4177" s="36" t="s">
        <v>168</v>
      </c>
      <c r="D4177" s="36" t="s">
        <v>24162</v>
      </c>
      <c r="F4177" t="str">
        <f t="shared" si="130"/>
        <v>97435</v>
      </c>
      <c r="H4177" s="38">
        <f t="shared" si="131"/>
        <v>95.27</v>
      </c>
    </row>
    <row r="4178" ht="40.5" spans="1:8">
      <c r="A4178" s="36" t="s">
        <v>24163</v>
      </c>
      <c r="B4178" s="37" t="s">
        <v>24164</v>
      </c>
      <c r="C4178" s="36" t="s">
        <v>168</v>
      </c>
      <c r="D4178" s="36" t="s">
        <v>24165</v>
      </c>
      <c r="F4178" t="str">
        <f t="shared" si="130"/>
        <v>97436</v>
      </c>
      <c r="H4178" s="38">
        <f t="shared" si="131"/>
        <v>98.23</v>
      </c>
    </row>
    <row r="4179" ht="40.5" spans="1:8">
      <c r="A4179" s="36" t="s">
        <v>24166</v>
      </c>
      <c r="B4179" s="37" t="s">
        <v>24167</v>
      </c>
      <c r="C4179" s="36" t="s">
        <v>168</v>
      </c>
      <c r="D4179" s="36" t="s">
        <v>24168</v>
      </c>
      <c r="F4179" t="str">
        <f t="shared" si="130"/>
        <v>97437</v>
      </c>
      <c r="H4179" s="38">
        <f t="shared" si="131"/>
        <v>109.01</v>
      </c>
    </row>
    <row r="4180" ht="40.5" spans="1:8">
      <c r="A4180" s="36" t="s">
        <v>24169</v>
      </c>
      <c r="B4180" s="37" t="s">
        <v>24170</v>
      </c>
      <c r="C4180" s="36" t="s">
        <v>168</v>
      </c>
      <c r="D4180" s="36" t="s">
        <v>4897</v>
      </c>
      <c r="F4180" t="str">
        <f t="shared" si="130"/>
        <v>97438</v>
      </c>
      <c r="H4180" s="38">
        <f t="shared" si="131"/>
        <v>112.19</v>
      </c>
    </row>
    <row r="4181" ht="40.5" spans="1:8">
      <c r="A4181" s="36" t="s">
        <v>24171</v>
      </c>
      <c r="B4181" s="37" t="s">
        <v>24172</v>
      </c>
      <c r="C4181" s="36" t="s">
        <v>168</v>
      </c>
      <c r="D4181" s="36" t="s">
        <v>24173</v>
      </c>
      <c r="F4181" t="str">
        <f t="shared" si="130"/>
        <v>97439</v>
      </c>
      <c r="H4181" s="38">
        <f t="shared" si="131"/>
        <v>123.38</v>
      </c>
    </row>
    <row r="4182" ht="40.5" spans="1:8">
      <c r="A4182" s="36" t="s">
        <v>24174</v>
      </c>
      <c r="B4182" s="37" t="s">
        <v>24175</v>
      </c>
      <c r="C4182" s="36" t="s">
        <v>168</v>
      </c>
      <c r="D4182" s="36" t="s">
        <v>24176</v>
      </c>
      <c r="F4182" t="str">
        <f t="shared" si="130"/>
        <v>97440</v>
      </c>
      <c r="H4182" s="38">
        <f t="shared" si="131"/>
        <v>147.98</v>
      </c>
    </row>
    <row r="4183" ht="40.5" spans="1:8">
      <c r="A4183" s="36" t="s">
        <v>24177</v>
      </c>
      <c r="B4183" s="37" t="s">
        <v>24178</v>
      </c>
      <c r="C4183" s="36" t="s">
        <v>168</v>
      </c>
      <c r="D4183" s="36" t="s">
        <v>24179</v>
      </c>
      <c r="F4183" t="str">
        <f t="shared" si="130"/>
        <v>97442</v>
      </c>
      <c r="H4183" s="38">
        <f t="shared" si="131"/>
        <v>163.39</v>
      </c>
    </row>
    <row r="4184" ht="40.5" spans="1:8">
      <c r="A4184" s="36" t="s">
        <v>24180</v>
      </c>
      <c r="B4184" s="37" t="s">
        <v>24181</v>
      </c>
      <c r="C4184" s="36" t="s">
        <v>168</v>
      </c>
      <c r="D4184" s="36" t="s">
        <v>24182</v>
      </c>
      <c r="F4184" t="str">
        <f t="shared" si="130"/>
        <v>97443</v>
      </c>
      <c r="H4184" s="38">
        <f t="shared" si="131"/>
        <v>94.46</v>
      </c>
    </row>
    <row r="4185" ht="40.5" spans="1:8">
      <c r="A4185" s="36" t="s">
        <v>24183</v>
      </c>
      <c r="B4185" s="37" t="s">
        <v>24184</v>
      </c>
      <c r="C4185" s="36" t="s">
        <v>168</v>
      </c>
      <c r="D4185" s="36" t="s">
        <v>24185</v>
      </c>
      <c r="F4185" t="str">
        <f t="shared" si="130"/>
        <v>97444</v>
      </c>
      <c r="H4185" s="38">
        <f t="shared" si="131"/>
        <v>111.86</v>
      </c>
    </row>
    <row r="4186" ht="40.5" spans="1:8">
      <c r="A4186" s="36" t="s">
        <v>24186</v>
      </c>
      <c r="B4186" s="37" t="s">
        <v>24187</v>
      </c>
      <c r="C4186" s="36" t="s">
        <v>168</v>
      </c>
      <c r="D4186" s="36" t="s">
        <v>24188</v>
      </c>
      <c r="F4186" t="str">
        <f t="shared" si="130"/>
        <v>97446</v>
      </c>
      <c r="H4186" s="38">
        <f t="shared" si="131"/>
        <v>195.79</v>
      </c>
    </row>
    <row r="4187" ht="40.5" spans="1:8">
      <c r="A4187" s="36" t="s">
        <v>24189</v>
      </c>
      <c r="B4187" s="37" t="s">
        <v>24190</v>
      </c>
      <c r="C4187" s="36" t="s">
        <v>168</v>
      </c>
      <c r="D4187" s="36" t="s">
        <v>24188</v>
      </c>
      <c r="F4187" t="str">
        <f t="shared" si="130"/>
        <v>97447</v>
      </c>
      <c r="H4187" s="38">
        <f t="shared" si="131"/>
        <v>195.79</v>
      </c>
    </row>
    <row r="4188" ht="40.5" spans="1:8">
      <c r="A4188" s="36" t="s">
        <v>24191</v>
      </c>
      <c r="B4188" s="37" t="s">
        <v>24192</v>
      </c>
      <c r="C4188" s="36" t="s">
        <v>168</v>
      </c>
      <c r="D4188" s="36" t="s">
        <v>24193</v>
      </c>
      <c r="F4188" t="str">
        <f t="shared" si="130"/>
        <v>97449</v>
      </c>
      <c r="H4188" s="38">
        <f t="shared" si="131"/>
        <v>208.33</v>
      </c>
    </row>
    <row r="4189" ht="40.5" spans="1:8">
      <c r="A4189" s="36" t="s">
        <v>24194</v>
      </c>
      <c r="B4189" s="37" t="s">
        <v>24195</v>
      </c>
      <c r="C4189" s="36" t="s">
        <v>168</v>
      </c>
      <c r="D4189" s="36" t="s">
        <v>24196</v>
      </c>
      <c r="F4189" t="str">
        <f t="shared" si="130"/>
        <v>97450</v>
      </c>
      <c r="H4189" s="38">
        <f t="shared" si="131"/>
        <v>255.68</v>
      </c>
    </row>
    <row r="4190" ht="40.5" spans="1:8">
      <c r="A4190" s="36" t="s">
        <v>24197</v>
      </c>
      <c r="B4190" s="37" t="s">
        <v>24198</v>
      </c>
      <c r="C4190" s="36" t="s">
        <v>168</v>
      </c>
      <c r="D4190" s="36" t="s">
        <v>24199</v>
      </c>
      <c r="F4190" t="str">
        <f t="shared" si="130"/>
        <v>97452</v>
      </c>
      <c r="H4190" s="38">
        <f t="shared" si="131"/>
        <v>156.04</v>
      </c>
    </row>
    <row r="4191" ht="40.5" spans="1:8">
      <c r="A4191" s="36" t="s">
        <v>24200</v>
      </c>
      <c r="B4191" s="37" t="s">
        <v>24201</v>
      </c>
      <c r="C4191" s="36" t="s">
        <v>168</v>
      </c>
      <c r="D4191" s="36" t="s">
        <v>24202</v>
      </c>
      <c r="F4191" t="str">
        <f t="shared" si="130"/>
        <v>97453</v>
      </c>
      <c r="H4191" s="38">
        <f t="shared" si="131"/>
        <v>165.97</v>
      </c>
    </row>
    <row r="4192" ht="40.5" spans="1:8">
      <c r="A4192" s="36" t="s">
        <v>24203</v>
      </c>
      <c r="B4192" s="37" t="s">
        <v>24204</v>
      </c>
      <c r="C4192" s="36" t="s">
        <v>168</v>
      </c>
      <c r="D4192" s="36" t="s">
        <v>24205</v>
      </c>
      <c r="F4192" t="str">
        <f t="shared" si="130"/>
        <v>97454</v>
      </c>
      <c r="H4192" s="38">
        <f t="shared" si="131"/>
        <v>268.73</v>
      </c>
    </row>
    <row r="4193" ht="40.5" spans="1:8">
      <c r="A4193" s="36" t="s">
        <v>24206</v>
      </c>
      <c r="B4193" s="37" t="s">
        <v>24207</v>
      </c>
      <c r="C4193" s="36" t="s">
        <v>168</v>
      </c>
      <c r="D4193" s="36" t="s">
        <v>24208</v>
      </c>
      <c r="F4193" t="str">
        <f t="shared" si="130"/>
        <v>97455</v>
      </c>
      <c r="H4193" s="38">
        <f t="shared" si="131"/>
        <v>284.61</v>
      </c>
    </row>
    <row r="4194" ht="40.5" spans="1:8">
      <c r="A4194" s="36" t="s">
        <v>24209</v>
      </c>
      <c r="B4194" s="37" t="s">
        <v>24210</v>
      </c>
      <c r="C4194" s="36" t="s">
        <v>168</v>
      </c>
      <c r="D4194" s="36" t="s">
        <v>24211</v>
      </c>
      <c r="F4194" t="str">
        <f t="shared" si="130"/>
        <v>97456</v>
      </c>
      <c r="H4194" s="38">
        <f t="shared" si="131"/>
        <v>615.7</v>
      </c>
    </row>
    <row r="4195" ht="40.5" spans="1:8">
      <c r="A4195" s="36" t="s">
        <v>24212</v>
      </c>
      <c r="B4195" s="37" t="s">
        <v>24213</v>
      </c>
      <c r="C4195" s="36" t="s">
        <v>168</v>
      </c>
      <c r="D4195" s="36" t="s">
        <v>24214</v>
      </c>
      <c r="F4195" t="str">
        <f t="shared" si="130"/>
        <v>97457</v>
      </c>
      <c r="H4195" s="38">
        <f t="shared" si="131"/>
        <v>544.45</v>
      </c>
    </row>
    <row r="4196" ht="40.5" spans="1:8">
      <c r="A4196" s="36" t="s">
        <v>24215</v>
      </c>
      <c r="B4196" s="37" t="s">
        <v>24216</v>
      </c>
      <c r="C4196" s="36" t="s">
        <v>168</v>
      </c>
      <c r="D4196" s="36" t="s">
        <v>24217</v>
      </c>
      <c r="F4196" t="str">
        <f t="shared" si="130"/>
        <v>97458</v>
      </c>
      <c r="H4196" s="38">
        <f t="shared" si="131"/>
        <v>247.92</v>
      </c>
    </row>
    <row r="4197" ht="40.5" spans="1:8">
      <c r="A4197" s="36" t="s">
        <v>24218</v>
      </c>
      <c r="B4197" s="37" t="s">
        <v>24219</v>
      </c>
      <c r="C4197" s="36" t="s">
        <v>168</v>
      </c>
      <c r="D4197" s="36" t="s">
        <v>24220</v>
      </c>
      <c r="F4197" t="str">
        <f t="shared" si="130"/>
        <v>97459</v>
      </c>
      <c r="H4197" s="38">
        <f t="shared" si="131"/>
        <v>429.57</v>
      </c>
    </row>
    <row r="4198" ht="27" spans="1:8">
      <c r="A4198" s="36" t="s">
        <v>24221</v>
      </c>
      <c r="B4198" s="37" t="s">
        <v>24222</v>
      </c>
      <c r="C4198" s="36" t="s">
        <v>168</v>
      </c>
      <c r="D4198" s="36" t="s">
        <v>24223</v>
      </c>
      <c r="F4198" t="str">
        <f t="shared" si="130"/>
        <v>97460</v>
      </c>
      <c r="H4198" s="38">
        <f t="shared" si="131"/>
        <v>663.72</v>
      </c>
    </row>
    <row r="4199" ht="40.5" spans="1:8">
      <c r="A4199" s="36" t="s">
        <v>24224</v>
      </c>
      <c r="B4199" s="37" t="s">
        <v>24225</v>
      </c>
      <c r="C4199" s="36" t="s">
        <v>168</v>
      </c>
      <c r="D4199" s="36" t="s">
        <v>11466</v>
      </c>
      <c r="F4199" t="str">
        <f t="shared" si="130"/>
        <v>97461</v>
      </c>
      <c r="H4199" s="38">
        <f t="shared" si="131"/>
        <v>29.85</v>
      </c>
    </row>
    <row r="4200" ht="54" spans="1:8">
      <c r="A4200" s="36" t="s">
        <v>24226</v>
      </c>
      <c r="B4200" s="37" t="s">
        <v>24227</v>
      </c>
      <c r="C4200" s="36" t="s">
        <v>168</v>
      </c>
      <c r="D4200" s="36" t="s">
        <v>24228</v>
      </c>
      <c r="F4200" t="str">
        <f t="shared" si="130"/>
        <v>97462</v>
      </c>
      <c r="H4200" s="38">
        <f t="shared" si="131"/>
        <v>24.75</v>
      </c>
    </row>
    <row r="4201" ht="40.5" spans="1:8">
      <c r="A4201" s="36" t="s">
        <v>24229</v>
      </c>
      <c r="B4201" s="37" t="s">
        <v>24230</v>
      </c>
      <c r="C4201" s="36" t="s">
        <v>168</v>
      </c>
      <c r="D4201" s="36" t="s">
        <v>8069</v>
      </c>
      <c r="F4201" t="str">
        <f t="shared" si="130"/>
        <v>97464</v>
      </c>
      <c r="H4201" s="38">
        <f t="shared" si="131"/>
        <v>43.13</v>
      </c>
    </row>
    <row r="4202" ht="54" spans="1:8">
      <c r="A4202" s="36" t="s">
        <v>24231</v>
      </c>
      <c r="B4202" s="37" t="s">
        <v>24232</v>
      </c>
      <c r="C4202" s="36" t="s">
        <v>168</v>
      </c>
      <c r="D4202" s="36" t="s">
        <v>24233</v>
      </c>
      <c r="F4202" t="str">
        <f t="shared" si="130"/>
        <v>97465</v>
      </c>
      <c r="H4202" s="38">
        <f t="shared" si="131"/>
        <v>51.72</v>
      </c>
    </row>
    <row r="4203" ht="40.5" spans="1:8">
      <c r="A4203" s="36" t="s">
        <v>24234</v>
      </c>
      <c r="B4203" s="37" t="s">
        <v>24235</v>
      </c>
      <c r="C4203" s="36" t="s">
        <v>168</v>
      </c>
      <c r="D4203" s="36" t="s">
        <v>24236</v>
      </c>
      <c r="F4203" t="str">
        <f t="shared" si="130"/>
        <v>97467</v>
      </c>
      <c r="H4203" s="38">
        <f t="shared" si="131"/>
        <v>54.76</v>
      </c>
    </row>
    <row r="4204" ht="54" spans="1:8">
      <c r="A4204" s="36" t="s">
        <v>24237</v>
      </c>
      <c r="B4204" s="37" t="s">
        <v>24238</v>
      </c>
      <c r="C4204" s="36" t="s">
        <v>168</v>
      </c>
      <c r="D4204" s="36" t="s">
        <v>24239</v>
      </c>
      <c r="F4204" t="str">
        <f t="shared" si="130"/>
        <v>97468</v>
      </c>
      <c r="H4204" s="38">
        <f t="shared" si="131"/>
        <v>65.77</v>
      </c>
    </row>
    <row r="4205" ht="40.5" spans="1:8">
      <c r="A4205" s="36" t="s">
        <v>24240</v>
      </c>
      <c r="B4205" s="37" t="s">
        <v>24241</v>
      </c>
      <c r="C4205" s="36" t="s">
        <v>168</v>
      </c>
      <c r="D4205" s="36" t="s">
        <v>24242</v>
      </c>
      <c r="F4205" t="str">
        <f t="shared" si="130"/>
        <v>97470</v>
      </c>
      <c r="H4205" s="38">
        <f t="shared" si="131"/>
        <v>81.25</v>
      </c>
    </row>
    <row r="4206" ht="54" spans="1:8">
      <c r="A4206" s="36" t="s">
        <v>24243</v>
      </c>
      <c r="B4206" s="37" t="s">
        <v>24244</v>
      </c>
      <c r="C4206" s="36" t="s">
        <v>168</v>
      </c>
      <c r="D4206" s="36" t="s">
        <v>24245</v>
      </c>
      <c r="F4206" t="str">
        <f t="shared" si="130"/>
        <v>97471</v>
      </c>
      <c r="H4206" s="38">
        <f t="shared" si="131"/>
        <v>98.65</v>
      </c>
    </row>
    <row r="4207" ht="40.5" spans="1:8">
      <c r="A4207" s="36" t="s">
        <v>24246</v>
      </c>
      <c r="B4207" s="37" t="s">
        <v>24247</v>
      </c>
      <c r="C4207" s="36" t="s">
        <v>168</v>
      </c>
      <c r="D4207" s="36" t="s">
        <v>24248</v>
      </c>
      <c r="F4207" t="str">
        <f t="shared" si="130"/>
        <v>97474</v>
      </c>
      <c r="H4207" s="38">
        <f t="shared" si="131"/>
        <v>149.66</v>
      </c>
    </row>
    <row r="4208" ht="54" spans="1:8">
      <c r="A4208" s="36" t="s">
        <v>24249</v>
      </c>
      <c r="B4208" s="37" t="s">
        <v>24250</v>
      </c>
      <c r="C4208" s="36" t="s">
        <v>168</v>
      </c>
      <c r="D4208" s="36" t="s">
        <v>24251</v>
      </c>
      <c r="F4208" t="str">
        <f t="shared" si="130"/>
        <v>97475</v>
      </c>
      <c r="H4208" s="38">
        <f t="shared" si="131"/>
        <v>184.82</v>
      </c>
    </row>
    <row r="4209" ht="40.5" spans="1:8">
      <c r="A4209" s="36" t="s">
        <v>24252</v>
      </c>
      <c r="B4209" s="37" t="s">
        <v>24253</v>
      </c>
      <c r="C4209" s="36" t="s">
        <v>168</v>
      </c>
      <c r="D4209" s="36" t="s">
        <v>24254</v>
      </c>
      <c r="F4209" t="str">
        <f t="shared" si="130"/>
        <v>97477</v>
      </c>
      <c r="H4209" s="38">
        <f t="shared" si="131"/>
        <v>199.62</v>
      </c>
    </row>
    <row r="4210" ht="54" spans="1:8">
      <c r="A4210" s="36" t="s">
        <v>24255</v>
      </c>
      <c r="B4210" s="37" t="s">
        <v>24256</v>
      </c>
      <c r="C4210" s="36" t="s">
        <v>168</v>
      </c>
      <c r="D4210" s="36" t="s">
        <v>24257</v>
      </c>
      <c r="F4210" t="str">
        <f t="shared" si="130"/>
        <v>97478</v>
      </c>
      <c r="H4210" s="38">
        <f t="shared" si="131"/>
        <v>246.98</v>
      </c>
    </row>
    <row r="4211" ht="40.5" spans="1:8">
      <c r="A4211" s="36" t="s">
        <v>24258</v>
      </c>
      <c r="B4211" s="37" t="s">
        <v>24259</v>
      </c>
      <c r="C4211" s="36" t="s">
        <v>168</v>
      </c>
      <c r="D4211" s="36" t="s">
        <v>5256</v>
      </c>
      <c r="F4211" t="str">
        <f t="shared" si="130"/>
        <v>97479</v>
      </c>
      <c r="H4211" s="38">
        <f t="shared" si="131"/>
        <v>48.27</v>
      </c>
    </row>
    <row r="4212" ht="40.5" spans="1:8">
      <c r="A4212" s="36" t="s">
        <v>24260</v>
      </c>
      <c r="B4212" s="37" t="s">
        <v>24261</v>
      </c>
      <c r="C4212" s="36" t="s">
        <v>168</v>
      </c>
      <c r="D4212" s="36" t="s">
        <v>5256</v>
      </c>
      <c r="F4212" t="str">
        <f t="shared" si="130"/>
        <v>97480</v>
      </c>
      <c r="H4212" s="38">
        <f t="shared" si="131"/>
        <v>48.27</v>
      </c>
    </row>
    <row r="4213" ht="40.5" spans="1:8">
      <c r="A4213" s="36" t="s">
        <v>24262</v>
      </c>
      <c r="B4213" s="37" t="s">
        <v>24263</v>
      </c>
      <c r="C4213" s="36" t="s">
        <v>168</v>
      </c>
      <c r="D4213" s="36" t="s">
        <v>24264</v>
      </c>
      <c r="F4213" t="str">
        <f t="shared" si="130"/>
        <v>97481</v>
      </c>
      <c r="H4213" s="38">
        <f t="shared" si="131"/>
        <v>70.18</v>
      </c>
    </row>
    <row r="4214" ht="40.5" spans="1:8">
      <c r="A4214" s="36" t="s">
        <v>24265</v>
      </c>
      <c r="B4214" s="37" t="s">
        <v>24266</v>
      </c>
      <c r="C4214" s="36" t="s">
        <v>168</v>
      </c>
      <c r="D4214" s="36" t="s">
        <v>24264</v>
      </c>
      <c r="F4214" t="str">
        <f t="shared" si="130"/>
        <v>97482</v>
      </c>
      <c r="H4214" s="38">
        <f t="shared" si="131"/>
        <v>70.18</v>
      </c>
    </row>
    <row r="4215" ht="40.5" spans="1:8">
      <c r="A4215" s="36" t="s">
        <v>24267</v>
      </c>
      <c r="B4215" s="37" t="s">
        <v>24268</v>
      </c>
      <c r="C4215" s="36" t="s">
        <v>168</v>
      </c>
      <c r="D4215" s="36" t="s">
        <v>24269</v>
      </c>
      <c r="F4215" t="str">
        <f t="shared" si="130"/>
        <v>97483</v>
      </c>
      <c r="H4215" s="38">
        <f t="shared" si="131"/>
        <v>98.58</v>
      </c>
    </row>
    <row r="4216" ht="40.5" spans="1:8">
      <c r="A4216" s="36" t="s">
        <v>24270</v>
      </c>
      <c r="B4216" s="37" t="s">
        <v>24271</v>
      </c>
      <c r="C4216" s="36" t="s">
        <v>168</v>
      </c>
      <c r="D4216" s="36" t="s">
        <v>24269</v>
      </c>
      <c r="F4216" t="str">
        <f t="shared" si="130"/>
        <v>97484</v>
      </c>
      <c r="H4216" s="38">
        <f t="shared" si="131"/>
        <v>98.58</v>
      </c>
    </row>
    <row r="4217" ht="40.5" spans="1:8">
      <c r="A4217" s="36" t="s">
        <v>24272</v>
      </c>
      <c r="B4217" s="37" t="s">
        <v>24273</v>
      </c>
      <c r="C4217" s="36" t="s">
        <v>168</v>
      </c>
      <c r="D4217" s="36" t="s">
        <v>19477</v>
      </c>
      <c r="F4217" t="str">
        <f t="shared" si="130"/>
        <v>97485</v>
      </c>
      <c r="H4217" s="38">
        <f t="shared" si="131"/>
        <v>136.24</v>
      </c>
    </row>
    <row r="4218" ht="40.5" spans="1:8">
      <c r="A4218" s="36" t="s">
        <v>24274</v>
      </c>
      <c r="B4218" s="37" t="s">
        <v>24275</v>
      </c>
      <c r="C4218" s="36" t="s">
        <v>168</v>
      </c>
      <c r="D4218" s="36" t="s">
        <v>24276</v>
      </c>
      <c r="F4218" t="str">
        <f t="shared" si="130"/>
        <v>97486</v>
      </c>
      <c r="H4218" s="38">
        <f t="shared" si="131"/>
        <v>146.17</v>
      </c>
    </row>
    <row r="4219" ht="40.5" spans="1:8">
      <c r="A4219" s="36" t="s">
        <v>24277</v>
      </c>
      <c r="B4219" s="37" t="s">
        <v>24278</v>
      </c>
      <c r="C4219" s="36" t="s">
        <v>168</v>
      </c>
      <c r="D4219" s="36" t="s">
        <v>24279</v>
      </c>
      <c r="F4219" t="str">
        <f t="shared" si="130"/>
        <v>97487</v>
      </c>
      <c r="H4219" s="38">
        <f t="shared" si="131"/>
        <v>252.29</v>
      </c>
    </row>
    <row r="4220" ht="40.5" spans="1:8">
      <c r="A4220" s="36" t="s">
        <v>24280</v>
      </c>
      <c r="B4220" s="37" t="s">
        <v>24281</v>
      </c>
      <c r="C4220" s="36" t="s">
        <v>168</v>
      </c>
      <c r="D4220" s="36" t="s">
        <v>24282</v>
      </c>
      <c r="F4220" t="str">
        <f t="shared" si="130"/>
        <v>97488</v>
      </c>
      <c r="H4220" s="38">
        <f t="shared" si="131"/>
        <v>268.17</v>
      </c>
    </row>
    <row r="4221" ht="40.5" spans="1:8">
      <c r="A4221" s="36" t="s">
        <v>24283</v>
      </c>
      <c r="B4221" s="37" t="s">
        <v>24284</v>
      </c>
      <c r="C4221" s="36" t="s">
        <v>168</v>
      </c>
      <c r="D4221" s="36" t="s">
        <v>24285</v>
      </c>
      <c r="F4221" t="str">
        <f t="shared" si="130"/>
        <v>97489</v>
      </c>
      <c r="H4221" s="38">
        <f t="shared" si="131"/>
        <v>602.6</v>
      </c>
    </row>
    <row r="4222" ht="40.5" spans="1:8">
      <c r="A4222" s="36" t="s">
        <v>24286</v>
      </c>
      <c r="B4222" s="37" t="s">
        <v>24287</v>
      </c>
      <c r="C4222" s="36" t="s">
        <v>168</v>
      </c>
      <c r="D4222" s="36" t="s">
        <v>24288</v>
      </c>
      <c r="F4222" t="str">
        <f t="shared" si="130"/>
        <v>97490</v>
      </c>
      <c r="H4222" s="38">
        <f t="shared" si="131"/>
        <v>531.36</v>
      </c>
    </row>
    <row r="4223" ht="40.5" spans="1:8">
      <c r="A4223" s="36" t="s">
        <v>24289</v>
      </c>
      <c r="B4223" s="37" t="s">
        <v>24290</v>
      </c>
      <c r="C4223" s="36" t="s">
        <v>168</v>
      </c>
      <c r="D4223" s="36" t="s">
        <v>24291</v>
      </c>
      <c r="F4223" t="str">
        <f t="shared" si="130"/>
        <v>97491</v>
      </c>
      <c r="H4223" s="38">
        <f t="shared" si="131"/>
        <v>74.87</v>
      </c>
    </row>
    <row r="4224" ht="40.5" spans="1:8">
      <c r="A4224" s="36" t="s">
        <v>24292</v>
      </c>
      <c r="B4224" s="37" t="s">
        <v>24293</v>
      </c>
      <c r="C4224" s="36" t="s">
        <v>168</v>
      </c>
      <c r="D4224" s="36" t="s">
        <v>24294</v>
      </c>
      <c r="F4224" t="str">
        <f t="shared" si="130"/>
        <v>97492</v>
      </c>
      <c r="H4224" s="38">
        <f t="shared" si="131"/>
        <v>110.16</v>
      </c>
    </row>
    <row r="4225" ht="40.5" spans="1:8">
      <c r="A4225" s="36" t="s">
        <v>24295</v>
      </c>
      <c r="B4225" s="37" t="s">
        <v>24296</v>
      </c>
      <c r="C4225" s="36" t="s">
        <v>168</v>
      </c>
      <c r="D4225" s="36" t="s">
        <v>24297</v>
      </c>
      <c r="F4225" t="str">
        <f t="shared" si="130"/>
        <v>97493</v>
      </c>
      <c r="H4225" s="38">
        <f t="shared" si="131"/>
        <v>142.18</v>
      </c>
    </row>
    <row r="4226" ht="40.5" spans="1:8">
      <c r="A4226" s="36" t="s">
        <v>24298</v>
      </c>
      <c r="B4226" s="37" t="s">
        <v>24299</v>
      </c>
      <c r="C4226" s="36" t="s">
        <v>168</v>
      </c>
      <c r="D4226" s="36" t="s">
        <v>24300</v>
      </c>
      <c r="F4226" t="str">
        <f t="shared" si="130"/>
        <v>97494</v>
      </c>
      <c r="H4226" s="38">
        <f t="shared" si="131"/>
        <v>221.49</v>
      </c>
    </row>
    <row r="4227" ht="40.5" spans="1:8">
      <c r="A4227" s="36" t="s">
        <v>24301</v>
      </c>
      <c r="B4227" s="37" t="s">
        <v>24302</v>
      </c>
      <c r="C4227" s="36" t="s">
        <v>168</v>
      </c>
      <c r="D4227" s="36" t="s">
        <v>24303</v>
      </c>
      <c r="F4227" t="str">
        <f t="shared" si="130"/>
        <v>97495</v>
      </c>
      <c r="H4227" s="38">
        <f t="shared" si="131"/>
        <v>407.65</v>
      </c>
    </row>
    <row r="4228" ht="40.5" spans="1:8">
      <c r="A4228" s="36" t="s">
        <v>24304</v>
      </c>
      <c r="B4228" s="37" t="s">
        <v>24305</v>
      </c>
      <c r="C4228" s="36" t="s">
        <v>168</v>
      </c>
      <c r="D4228" s="36" t="s">
        <v>24306</v>
      </c>
      <c r="F4228" t="str">
        <f t="shared" si="130"/>
        <v>97496</v>
      </c>
      <c r="H4228" s="38">
        <f t="shared" si="131"/>
        <v>646.3</v>
      </c>
    </row>
    <row r="4229" ht="40.5" spans="1:8">
      <c r="A4229" s="36" t="s">
        <v>24307</v>
      </c>
      <c r="B4229" s="37" t="s">
        <v>24308</v>
      </c>
      <c r="C4229" s="36" t="s">
        <v>168</v>
      </c>
      <c r="D4229" s="36" t="s">
        <v>10511</v>
      </c>
      <c r="F4229" t="str">
        <f t="shared" ref="F4229:F4292" si="132">TRIM(A4229)</f>
        <v>97499</v>
      </c>
      <c r="H4229" s="38">
        <f t="shared" ref="H4229:H4292" si="133">ROUND(D4229*(1+$H$1),2)</f>
        <v>27.71</v>
      </c>
    </row>
    <row r="4230" ht="54" spans="1:8">
      <c r="A4230" s="36" t="s">
        <v>24309</v>
      </c>
      <c r="B4230" s="37" t="s">
        <v>24310</v>
      </c>
      <c r="C4230" s="36" t="s">
        <v>168</v>
      </c>
      <c r="D4230" s="36" t="s">
        <v>24311</v>
      </c>
      <c r="F4230" t="str">
        <f t="shared" si="132"/>
        <v>97500</v>
      </c>
      <c r="H4230" s="38">
        <f t="shared" si="133"/>
        <v>22.61</v>
      </c>
    </row>
    <row r="4231" ht="40.5" spans="1:8">
      <c r="A4231" s="36" t="s">
        <v>24312</v>
      </c>
      <c r="B4231" s="37" t="s">
        <v>24313</v>
      </c>
      <c r="C4231" s="36" t="s">
        <v>168</v>
      </c>
      <c r="D4231" s="36" t="s">
        <v>24314</v>
      </c>
      <c r="F4231" t="str">
        <f t="shared" si="132"/>
        <v>97502</v>
      </c>
      <c r="H4231" s="38">
        <f t="shared" si="133"/>
        <v>39.17</v>
      </c>
    </row>
    <row r="4232" ht="54" spans="1:8">
      <c r="A4232" s="36" t="s">
        <v>24315</v>
      </c>
      <c r="B4232" s="37" t="s">
        <v>24316</v>
      </c>
      <c r="C4232" s="36" t="s">
        <v>168</v>
      </c>
      <c r="D4232" s="36" t="s">
        <v>24317</v>
      </c>
      <c r="F4232" t="str">
        <f t="shared" si="132"/>
        <v>97503</v>
      </c>
      <c r="H4232" s="38">
        <f t="shared" si="133"/>
        <v>47.98</v>
      </c>
    </row>
    <row r="4233" ht="40.5" spans="1:8">
      <c r="A4233" s="36" t="s">
        <v>24318</v>
      </c>
      <c r="B4233" s="37" t="s">
        <v>24319</v>
      </c>
      <c r="C4233" s="36" t="s">
        <v>168</v>
      </c>
      <c r="D4233" s="36" t="s">
        <v>24320</v>
      </c>
      <c r="F4233" t="str">
        <f t="shared" si="132"/>
        <v>97505</v>
      </c>
      <c r="H4233" s="38">
        <f t="shared" si="133"/>
        <v>49.19</v>
      </c>
    </row>
    <row r="4234" ht="54" spans="1:8">
      <c r="A4234" s="36" t="s">
        <v>24321</v>
      </c>
      <c r="B4234" s="37" t="s">
        <v>24322</v>
      </c>
      <c r="C4234" s="36" t="s">
        <v>168</v>
      </c>
      <c r="D4234" s="36" t="s">
        <v>24323</v>
      </c>
      <c r="F4234" t="str">
        <f t="shared" si="132"/>
        <v>97506</v>
      </c>
      <c r="H4234" s="38">
        <f t="shared" si="133"/>
        <v>60.2</v>
      </c>
    </row>
    <row r="4235" ht="40.5" spans="1:8">
      <c r="A4235" s="36" t="s">
        <v>24324</v>
      </c>
      <c r="B4235" s="37" t="s">
        <v>24325</v>
      </c>
      <c r="C4235" s="36" t="s">
        <v>168</v>
      </c>
      <c r="D4235" s="36" t="s">
        <v>24326</v>
      </c>
      <c r="F4235" t="str">
        <f t="shared" si="132"/>
        <v>97508</v>
      </c>
      <c r="H4235" s="38">
        <f t="shared" si="133"/>
        <v>73.34</v>
      </c>
    </row>
    <row r="4236" ht="54" spans="1:8">
      <c r="A4236" s="36" t="s">
        <v>24327</v>
      </c>
      <c r="B4236" s="37" t="s">
        <v>24328</v>
      </c>
      <c r="C4236" s="36" t="s">
        <v>168</v>
      </c>
      <c r="D4236" s="36" t="s">
        <v>24329</v>
      </c>
      <c r="F4236" t="str">
        <f t="shared" si="132"/>
        <v>97509</v>
      </c>
      <c r="H4236" s="38">
        <f t="shared" si="133"/>
        <v>90.74</v>
      </c>
    </row>
    <row r="4237" ht="40.5" spans="1:8">
      <c r="A4237" s="36" t="s">
        <v>24330</v>
      </c>
      <c r="B4237" s="37" t="s">
        <v>24331</v>
      </c>
      <c r="C4237" s="36" t="s">
        <v>168</v>
      </c>
      <c r="D4237" s="36" t="s">
        <v>24332</v>
      </c>
      <c r="F4237" t="str">
        <f t="shared" si="132"/>
        <v>97511</v>
      </c>
      <c r="H4237" s="38">
        <f t="shared" si="133"/>
        <v>138.32</v>
      </c>
    </row>
    <row r="4238" ht="54" spans="1:8">
      <c r="A4238" s="36" t="s">
        <v>24333</v>
      </c>
      <c r="B4238" s="37" t="s">
        <v>24334</v>
      </c>
      <c r="C4238" s="36" t="s">
        <v>168</v>
      </c>
      <c r="D4238" s="36" t="s">
        <v>24335</v>
      </c>
      <c r="F4238" t="str">
        <f t="shared" si="132"/>
        <v>97512</v>
      </c>
      <c r="H4238" s="38">
        <f t="shared" si="133"/>
        <v>173.48</v>
      </c>
    </row>
    <row r="4239" ht="40.5" spans="1:8">
      <c r="A4239" s="36" t="s">
        <v>24336</v>
      </c>
      <c r="B4239" s="37" t="s">
        <v>24337</v>
      </c>
      <c r="C4239" s="36" t="s">
        <v>168</v>
      </c>
      <c r="D4239" s="36" t="s">
        <v>24338</v>
      </c>
      <c r="F4239" t="str">
        <f t="shared" si="132"/>
        <v>97514</v>
      </c>
      <c r="H4239" s="38">
        <f t="shared" si="133"/>
        <v>184.69</v>
      </c>
    </row>
    <row r="4240" ht="54" spans="1:8">
      <c r="A4240" s="36" t="s">
        <v>24339</v>
      </c>
      <c r="B4240" s="37" t="s">
        <v>24340</v>
      </c>
      <c r="C4240" s="36" t="s">
        <v>168</v>
      </c>
      <c r="D4240" s="36" t="s">
        <v>24341</v>
      </c>
      <c r="F4240" t="str">
        <f t="shared" si="132"/>
        <v>97515</v>
      </c>
      <c r="H4240" s="38">
        <f t="shared" si="133"/>
        <v>232.05</v>
      </c>
    </row>
    <row r="4241" ht="40.5" spans="1:8">
      <c r="A4241" s="36" t="s">
        <v>24342</v>
      </c>
      <c r="B4241" s="37" t="s">
        <v>24343</v>
      </c>
      <c r="C4241" s="36" t="s">
        <v>168</v>
      </c>
      <c r="D4241" s="36" t="s">
        <v>10699</v>
      </c>
      <c r="F4241" t="str">
        <f t="shared" si="132"/>
        <v>97517</v>
      </c>
      <c r="H4241" s="38">
        <f t="shared" si="133"/>
        <v>45.07</v>
      </c>
    </row>
    <row r="4242" ht="40.5" spans="1:8">
      <c r="A4242" s="36" t="s">
        <v>24344</v>
      </c>
      <c r="B4242" s="37" t="s">
        <v>24345</v>
      </c>
      <c r="C4242" s="36" t="s">
        <v>168</v>
      </c>
      <c r="D4242" s="36" t="s">
        <v>10699</v>
      </c>
      <c r="F4242" t="str">
        <f t="shared" si="132"/>
        <v>97518</v>
      </c>
      <c r="H4242" s="38">
        <f t="shared" si="133"/>
        <v>45.07</v>
      </c>
    </row>
    <row r="4243" ht="40.5" spans="1:8">
      <c r="A4243" s="36" t="s">
        <v>24346</v>
      </c>
      <c r="B4243" s="37" t="s">
        <v>24347</v>
      </c>
      <c r="C4243" s="36" t="s">
        <v>168</v>
      </c>
      <c r="D4243" s="36" t="s">
        <v>24348</v>
      </c>
      <c r="F4243" t="str">
        <f t="shared" si="132"/>
        <v>97519</v>
      </c>
      <c r="H4243" s="38">
        <f t="shared" si="133"/>
        <v>64.55</v>
      </c>
    </row>
    <row r="4244" ht="40.5" spans="1:8">
      <c r="A4244" s="36" t="s">
        <v>24349</v>
      </c>
      <c r="B4244" s="37" t="s">
        <v>24350</v>
      </c>
      <c r="C4244" s="36" t="s">
        <v>168</v>
      </c>
      <c r="D4244" s="36" t="s">
        <v>24348</v>
      </c>
      <c r="F4244" t="str">
        <f t="shared" si="132"/>
        <v>97520</v>
      </c>
      <c r="H4244" s="38">
        <f t="shared" si="133"/>
        <v>64.55</v>
      </c>
    </row>
    <row r="4245" ht="40.5" spans="1:8">
      <c r="A4245" s="36" t="s">
        <v>24351</v>
      </c>
      <c r="B4245" s="37" t="s">
        <v>24352</v>
      </c>
      <c r="C4245" s="36" t="s">
        <v>168</v>
      </c>
      <c r="D4245" s="36" t="s">
        <v>24353</v>
      </c>
      <c r="F4245" t="str">
        <f t="shared" si="132"/>
        <v>97521</v>
      </c>
      <c r="H4245" s="38">
        <f t="shared" si="133"/>
        <v>90.18</v>
      </c>
    </row>
    <row r="4246" ht="40.5" spans="1:8">
      <c r="A4246" s="36" t="s">
        <v>24354</v>
      </c>
      <c r="B4246" s="37" t="s">
        <v>24355</v>
      </c>
      <c r="C4246" s="36" t="s">
        <v>168</v>
      </c>
      <c r="D4246" s="36" t="s">
        <v>24353</v>
      </c>
      <c r="F4246" t="str">
        <f t="shared" si="132"/>
        <v>97522</v>
      </c>
      <c r="H4246" s="38">
        <f t="shared" si="133"/>
        <v>90.18</v>
      </c>
    </row>
    <row r="4247" ht="40.5" spans="1:8">
      <c r="A4247" s="36" t="s">
        <v>24356</v>
      </c>
      <c r="B4247" s="37" t="s">
        <v>24357</v>
      </c>
      <c r="C4247" s="36" t="s">
        <v>168</v>
      </c>
      <c r="D4247" s="36" t="s">
        <v>24358</v>
      </c>
      <c r="F4247" t="str">
        <f t="shared" si="132"/>
        <v>97523</v>
      </c>
      <c r="H4247" s="38">
        <f t="shared" si="133"/>
        <v>124.38</v>
      </c>
    </row>
    <row r="4248" ht="40.5" spans="1:8">
      <c r="A4248" s="36" t="s">
        <v>24359</v>
      </c>
      <c r="B4248" s="37" t="s">
        <v>24360</v>
      </c>
      <c r="C4248" s="36" t="s">
        <v>168</v>
      </c>
      <c r="D4248" s="36" t="s">
        <v>24361</v>
      </c>
      <c r="F4248" t="str">
        <f t="shared" si="132"/>
        <v>97524</v>
      </c>
      <c r="H4248" s="38">
        <f t="shared" si="133"/>
        <v>134.31</v>
      </c>
    </row>
    <row r="4249" ht="40.5" spans="1:8">
      <c r="A4249" s="36" t="s">
        <v>24362</v>
      </c>
      <c r="B4249" s="37" t="s">
        <v>24363</v>
      </c>
      <c r="C4249" s="36" t="s">
        <v>168</v>
      </c>
      <c r="D4249" s="36" t="s">
        <v>24364</v>
      </c>
      <c r="F4249" t="str">
        <f t="shared" si="132"/>
        <v>97525</v>
      </c>
      <c r="H4249" s="38">
        <f t="shared" si="133"/>
        <v>235.19</v>
      </c>
    </row>
    <row r="4250" ht="40.5" spans="1:8">
      <c r="A4250" s="36" t="s">
        <v>24365</v>
      </c>
      <c r="B4250" s="37" t="s">
        <v>24366</v>
      </c>
      <c r="C4250" s="36" t="s">
        <v>168</v>
      </c>
      <c r="D4250" s="36" t="s">
        <v>10596</v>
      </c>
      <c r="F4250" t="str">
        <f t="shared" si="132"/>
        <v>97526</v>
      </c>
      <c r="H4250" s="38">
        <f t="shared" si="133"/>
        <v>251.07</v>
      </c>
    </row>
    <row r="4251" ht="40.5" spans="1:8">
      <c r="A4251" s="36" t="s">
        <v>24367</v>
      </c>
      <c r="B4251" s="37" t="s">
        <v>24368</v>
      </c>
      <c r="C4251" s="36" t="s">
        <v>168</v>
      </c>
      <c r="D4251" s="36" t="s">
        <v>24369</v>
      </c>
      <c r="F4251" t="str">
        <f t="shared" si="132"/>
        <v>97527</v>
      </c>
      <c r="H4251" s="38">
        <f t="shared" si="133"/>
        <v>580.28</v>
      </c>
    </row>
    <row r="4252" ht="40.5" spans="1:8">
      <c r="A4252" s="36" t="s">
        <v>24370</v>
      </c>
      <c r="B4252" s="37" t="s">
        <v>24371</v>
      </c>
      <c r="C4252" s="36" t="s">
        <v>168</v>
      </c>
      <c r="D4252" s="36" t="s">
        <v>24372</v>
      </c>
      <c r="F4252" t="str">
        <f t="shared" si="132"/>
        <v>97528</v>
      </c>
      <c r="H4252" s="38">
        <f t="shared" si="133"/>
        <v>509.04</v>
      </c>
    </row>
    <row r="4253" ht="40.5" spans="1:8">
      <c r="A4253" s="36" t="s">
        <v>24373</v>
      </c>
      <c r="B4253" s="37" t="s">
        <v>24374</v>
      </c>
      <c r="C4253" s="36" t="s">
        <v>168</v>
      </c>
      <c r="D4253" s="36" t="s">
        <v>24375</v>
      </c>
      <c r="F4253" t="str">
        <f t="shared" si="132"/>
        <v>97529</v>
      </c>
      <c r="H4253" s="38">
        <f t="shared" si="133"/>
        <v>70.67</v>
      </c>
    </row>
    <row r="4254" ht="40.5" spans="1:8">
      <c r="A4254" s="36" t="s">
        <v>24376</v>
      </c>
      <c r="B4254" s="37" t="s">
        <v>24377</v>
      </c>
      <c r="C4254" s="36" t="s">
        <v>168</v>
      </c>
      <c r="D4254" s="36" t="s">
        <v>24378</v>
      </c>
      <c r="F4254" t="str">
        <f t="shared" si="132"/>
        <v>97530</v>
      </c>
      <c r="H4254" s="38">
        <f t="shared" si="133"/>
        <v>102.65</v>
      </c>
    </row>
    <row r="4255" ht="40.5" spans="1:8">
      <c r="A4255" s="36" t="s">
        <v>24379</v>
      </c>
      <c r="B4255" s="37" t="s">
        <v>24380</v>
      </c>
      <c r="C4255" s="36" t="s">
        <v>168</v>
      </c>
      <c r="D4255" s="36" t="s">
        <v>24381</v>
      </c>
      <c r="F4255" t="str">
        <f t="shared" si="132"/>
        <v>97531</v>
      </c>
      <c r="H4255" s="38">
        <f t="shared" si="133"/>
        <v>130.96</v>
      </c>
    </row>
    <row r="4256" ht="40.5" spans="1:8">
      <c r="A4256" s="36" t="s">
        <v>24382</v>
      </c>
      <c r="B4256" s="37" t="s">
        <v>24383</v>
      </c>
      <c r="C4256" s="36" t="s">
        <v>168</v>
      </c>
      <c r="D4256" s="36" t="s">
        <v>24384</v>
      </c>
      <c r="F4256" t="str">
        <f t="shared" si="132"/>
        <v>97532</v>
      </c>
      <c r="H4256" s="38">
        <f t="shared" si="133"/>
        <v>205.7</v>
      </c>
    </row>
    <row r="4257" ht="40.5" spans="1:8">
      <c r="A4257" s="36" t="s">
        <v>24385</v>
      </c>
      <c r="B4257" s="37" t="s">
        <v>24386</v>
      </c>
      <c r="C4257" s="36" t="s">
        <v>168</v>
      </c>
      <c r="D4257" s="36" t="s">
        <v>24387</v>
      </c>
      <c r="F4257" t="str">
        <f t="shared" si="132"/>
        <v>97533</v>
      </c>
      <c r="H4257" s="38">
        <f t="shared" si="133"/>
        <v>388.23</v>
      </c>
    </row>
    <row r="4258" ht="40.5" spans="1:8">
      <c r="A4258" s="36" t="s">
        <v>24388</v>
      </c>
      <c r="B4258" s="37" t="s">
        <v>24389</v>
      </c>
      <c r="C4258" s="36" t="s">
        <v>168</v>
      </c>
      <c r="D4258" s="36" t="s">
        <v>24390</v>
      </c>
      <c r="F4258" t="str">
        <f t="shared" si="132"/>
        <v>97534</v>
      </c>
      <c r="H4258" s="38">
        <f t="shared" si="133"/>
        <v>616.54</v>
      </c>
    </row>
    <row r="4259" ht="40.5" spans="1:8">
      <c r="A4259" s="36" t="s">
        <v>24391</v>
      </c>
      <c r="B4259" s="37" t="s">
        <v>24392</v>
      </c>
      <c r="C4259" s="36" t="s">
        <v>168</v>
      </c>
      <c r="D4259" s="36" t="s">
        <v>24393</v>
      </c>
      <c r="F4259" t="str">
        <f t="shared" si="132"/>
        <v>97537</v>
      </c>
      <c r="H4259" s="38">
        <f t="shared" si="133"/>
        <v>20.65</v>
      </c>
    </row>
    <row r="4260" ht="40.5" spans="1:8">
      <c r="A4260" s="36" t="s">
        <v>24394</v>
      </c>
      <c r="B4260" s="37" t="s">
        <v>24395</v>
      </c>
      <c r="C4260" s="36" t="s">
        <v>168</v>
      </c>
      <c r="D4260" s="36" t="s">
        <v>12369</v>
      </c>
      <c r="F4260" t="str">
        <f t="shared" si="132"/>
        <v>97540</v>
      </c>
      <c r="H4260" s="38">
        <f t="shared" si="133"/>
        <v>27.48</v>
      </c>
    </row>
    <row r="4261" ht="54" spans="1:8">
      <c r="A4261" s="36" t="s">
        <v>24396</v>
      </c>
      <c r="B4261" s="37" t="s">
        <v>24397</v>
      </c>
      <c r="C4261" s="36" t="s">
        <v>168</v>
      </c>
      <c r="D4261" s="36" t="s">
        <v>4285</v>
      </c>
      <c r="F4261" t="str">
        <f t="shared" si="132"/>
        <v>97541</v>
      </c>
      <c r="H4261" s="38">
        <f t="shared" si="133"/>
        <v>23.25</v>
      </c>
    </row>
    <row r="4262" ht="40.5" spans="1:8">
      <c r="A4262" s="36" t="s">
        <v>24398</v>
      </c>
      <c r="B4262" s="37" t="s">
        <v>24399</v>
      </c>
      <c r="C4262" s="36" t="s">
        <v>168</v>
      </c>
      <c r="D4262" s="36" t="s">
        <v>22907</v>
      </c>
      <c r="F4262" t="str">
        <f t="shared" si="132"/>
        <v>97543</v>
      </c>
      <c r="H4262" s="38">
        <f t="shared" si="133"/>
        <v>44.32</v>
      </c>
    </row>
    <row r="4263" ht="54" spans="1:8">
      <c r="A4263" s="36" t="s">
        <v>24400</v>
      </c>
      <c r="B4263" s="37" t="s">
        <v>24401</v>
      </c>
      <c r="C4263" s="36" t="s">
        <v>168</v>
      </c>
      <c r="D4263" s="36" t="s">
        <v>23256</v>
      </c>
      <c r="F4263" t="str">
        <f t="shared" si="132"/>
        <v>97544</v>
      </c>
      <c r="H4263" s="38">
        <f t="shared" si="133"/>
        <v>39.22</v>
      </c>
    </row>
    <row r="4264" ht="40.5" spans="1:8">
      <c r="A4264" s="36" t="s">
        <v>24402</v>
      </c>
      <c r="B4264" s="37" t="s">
        <v>24403</v>
      </c>
      <c r="C4264" s="36" t="s">
        <v>168</v>
      </c>
      <c r="D4264" s="36" t="s">
        <v>24404</v>
      </c>
      <c r="F4264" t="str">
        <f t="shared" si="132"/>
        <v>97546</v>
      </c>
      <c r="H4264" s="38">
        <f t="shared" si="133"/>
        <v>28.8</v>
      </c>
    </row>
    <row r="4265" ht="40.5" spans="1:8">
      <c r="A4265" s="36" t="s">
        <v>24405</v>
      </c>
      <c r="B4265" s="37" t="s">
        <v>24406</v>
      </c>
      <c r="C4265" s="36" t="s">
        <v>168</v>
      </c>
      <c r="D4265" s="36" t="s">
        <v>24404</v>
      </c>
      <c r="F4265" t="str">
        <f t="shared" si="132"/>
        <v>97547</v>
      </c>
      <c r="H4265" s="38">
        <f t="shared" si="133"/>
        <v>28.8</v>
      </c>
    </row>
    <row r="4266" ht="40.5" spans="1:8">
      <c r="A4266" s="36" t="s">
        <v>24407</v>
      </c>
      <c r="B4266" s="37" t="s">
        <v>24408</v>
      </c>
      <c r="C4266" s="36" t="s">
        <v>168</v>
      </c>
      <c r="D4266" s="36" t="s">
        <v>10689</v>
      </c>
      <c r="F4266" t="str">
        <f t="shared" si="132"/>
        <v>97548</v>
      </c>
      <c r="H4266" s="38">
        <f t="shared" si="133"/>
        <v>42.46</v>
      </c>
    </row>
    <row r="4267" ht="40.5" spans="1:8">
      <c r="A4267" s="36" t="s">
        <v>24409</v>
      </c>
      <c r="B4267" s="37" t="s">
        <v>24410</v>
      </c>
      <c r="C4267" s="36" t="s">
        <v>168</v>
      </c>
      <c r="D4267" s="36" t="s">
        <v>10689</v>
      </c>
      <c r="F4267" t="str">
        <f t="shared" si="132"/>
        <v>97549</v>
      </c>
      <c r="H4267" s="38">
        <f t="shared" si="133"/>
        <v>42.46</v>
      </c>
    </row>
    <row r="4268" ht="40.5" spans="1:8">
      <c r="A4268" s="36" t="s">
        <v>24411</v>
      </c>
      <c r="B4268" s="37" t="s">
        <v>24412</v>
      </c>
      <c r="C4268" s="36" t="s">
        <v>168</v>
      </c>
      <c r="D4268" s="36" t="s">
        <v>24413</v>
      </c>
      <c r="F4268" t="str">
        <f t="shared" si="132"/>
        <v>97550</v>
      </c>
      <c r="H4268" s="38">
        <f t="shared" si="133"/>
        <v>70.02</v>
      </c>
    </row>
    <row r="4269" ht="40.5" spans="1:8">
      <c r="A4269" s="36" t="s">
        <v>24414</v>
      </c>
      <c r="B4269" s="37" t="s">
        <v>24415</v>
      </c>
      <c r="C4269" s="36" t="s">
        <v>168</v>
      </c>
      <c r="D4269" s="36" t="s">
        <v>24413</v>
      </c>
      <c r="F4269" t="str">
        <f t="shared" si="132"/>
        <v>97551</v>
      </c>
      <c r="H4269" s="38">
        <f t="shared" si="133"/>
        <v>70.02</v>
      </c>
    </row>
    <row r="4270" ht="40.5" spans="1:8">
      <c r="A4270" s="36" t="s">
        <v>24416</v>
      </c>
      <c r="B4270" s="37" t="s">
        <v>24417</v>
      </c>
      <c r="C4270" s="36" t="s">
        <v>168</v>
      </c>
      <c r="D4270" s="36" t="s">
        <v>24418</v>
      </c>
      <c r="F4270" t="str">
        <f t="shared" si="132"/>
        <v>97552</v>
      </c>
      <c r="H4270" s="38">
        <f t="shared" si="133"/>
        <v>42.09</v>
      </c>
    </row>
    <row r="4271" ht="40.5" spans="1:8">
      <c r="A4271" s="36" t="s">
        <v>24419</v>
      </c>
      <c r="B4271" s="37" t="s">
        <v>24420</v>
      </c>
      <c r="C4271" s="36" t="s">
        <v>168</v>
      </c>
      <c r="D4271" s="36" t="s">
        <v>14776</v>
      </c>
      <c r="F4271" t="str">
        <f t="shared" si="132"/>
        <v>97553</v>
      </c>
      <c r="H4271" s="38">
        <f t="shared" si="133"/>
        <v>60.31</v>
      </c>
    </row>
    <row r="4272" ht="40.5" spans="1:8">
      <c r="A4272" s="36" t="s">
        <v>24421</v>
      </c>
      <c r="B4272" s="37" t="s">
        <v>24422</v>
      </c>
      <c r="C4272" s="36" t="s">
        <v>168</v>
      </c>
      <c r="D4272" s="36" t="s">
        <v>24423</v>
      </c>
      <c r="F4272" t="str">
        <f t="shared" si="132"/>
        <v>97554</v>
      </c>
      <c r="H4272" s="38">
        <f t="shared" si="133"/>
        <v>103.95</v>
      </c>
    </row>
    <row r="4273" spans="1:8">
      <c r="A4273" s="36" t="s">
        <v>24424</v>
      </c>
      <c r="B4273" s="37" t="s">
        <v>24425</v>
      </c>
      <c r="C4273" s="36" t="s">
        <v>168</v>
      </c>
      <c r="D4273" s="36" t="s">
        <v>24426</v>
      </c>
      <c r="F4273" t="str">
        <f t="shared" si="132"/>
        <v>6171</v>
      </c>
      <c r="H4273" s="38">
        <f t="shared" si="133"/>
        <v>32.07</v>
      </c>
    </row>
    <row r="4274" ht="27" spans="1:8">
      <c r="A4274" s="36" t="s">
        <v>24427</v>
      </c>
      <c r="B4274" s="37" t="s">
        <v>24428</v>
      </c>
      <c r="C4274" s="36" t="s">
        <v>168</v>
      </c>
      <c r="D4274" s="36" t="s">
        <v>24429</v>
      </c>
      <c r="F4274" t="str">
        <f t="shared" si="132"/>
        <v>74166/1</v>
      </c>
      <c r="H4274" s="38">
        <f t="shared" si="133"/>
        <v>214.27</v>
      </c>
    </row>
    <row r="4275" ht="54" spans="1:8">
      <c r="A4275" s="36" t="s">
        <v>24430</v>
      </c>
      <c r="B4275" s="37" t="s">
        <v>24431</v>
      </c>
      <c r="C4275" s="36" t="s">
        <v>168</v>
      </c>
      <c r="D4275" s="36" t="s">
        <v>24432</v>
      </c>
      <c r="F4275" t="str">
        <f t="shared" si="132"/>
        <v>74166/2</v>
      </c>
      <c r="H4275" s="38">
        <f t="shared" si="133"/>
        <v>273.08</v>
      </c>
    </row>
    <row r="4276" ht="27" spans="1:8">
      <c r="A4276" s="36" t="s">
        <v>24433</v>
      </c>
      <c r="B4276" s="37" t="s">
        <v>24434</v>
      </c>
      <c r="C4276" s="36" t="s">
        <v>168</v>
      </c>
      <c r="D4276" s="36" t="s">
        <v>24435</v>
      </c>
      <c r="F4276" t="str">
        <f t="shared" si="132"/>
        <v>88503</v>
      </c>
      <c r="H4276" s="38">
        <f t="shared" si="133"/>
        <v>837.68</v>
      </c>
    </row>
    <row r="4277" ht="27" spans="1:8">
      <c r="A4277" s="36" t="s">
        <v>24436</v>
      </c>
      <c r="B4277" s="37" t="s">
        <v>24437</v>
      </c>
      <c r="C4277" s="36" t="s">
        <v>168</v>
      </c>
      <c r="D4277" s="36" t="s">
        <v>24438</v>
      </c>
      <c r="F4277" t="str">
        <f t="shared" si="132"/>
        <v>88504</v>
      </c>
      <c r="H4277" s="38">
        <f t="shared" si="133"/>
        <v>679.02</v>
      </c>
    </row>
    <row r="4278" ht="40.5" spans="1:8">
      <c r="A4278" s="36" t="s">
        <v>24439</v>
      </c>
      <c r="B4278" s="37" t="s">
        <v>24440</v>
      </c>
      <c r="C4278" s="36" t="s">
        <v>168</v>
      </c>
      <c r="D4278" s="36" t="s">
        <v>24441</v>
      </c>
      <c r="F4278" t="str">
        <f t="shared" si="132"/>
        <v>97900</v>
      </c>
      <c r="H4278" s="38">
        <f t="shared" si="133"/>
        <v>156.08</v>
      </c>
    </row>
    <row r="4279" ht="40.5" spans="1:8">
      <c r="A4279" s="36" t="s">
        <v>24442</v>
      </c>
      <c r="B4279" s="37" t="s">
        <v>24443</v>
      </c>
      <c r="C4279" s="36" t="s">
        <v>168</v>
      </c>
      <c r="D4279" s="36" t="s">
        <v>24444</v>
      </c>
      <c r="F4279" t="str">
        <f t="shared" si="132"/>
        <v>97901</v>
      </c>
      <c r="H4279" s="38">
        <f t="shared" si="133"/>
        <v>247.99</v>
      </c>
    </row>
    <row r="4280" ht="40.5" spans="1:8">
      <c r="A4280" s="36" t="s">
        <v>24445</v>
      </c>
      <c r="B4280" s="37" t="s">
        <v>24446</v>
      </c>
      <c r="C4280" s="36" t="s">
        <v>168</v>
      </c>
      <c r="D4280" s="36" t="s">
        <v>24447</v>
      </c>
      <c r="F4280" t="str">
        <f t="shared" si="132"/>
        <v>97902</v>
      </c>
      <c r="H4280" s="38">
        <f t="shared" si="133"/>
        <v>489.25</v>
      </c>
    </row>
    <row r="4281" ht="40.5" spans="1:8">
      <c r="A4281" s="36" t="s">
        <v>24448</v>
      </c>
      <c r="B4281" s="37" t="s">
        <v>24449</v>
      </c>
      <c r="C4281" s="36" t="s">
        <v>168</v>
      </c>
      <c r="D4281" s="36" t="s">
        <v>24450</v>
      </c>
      <c r="F4281" t="str">
        <f t="shared" si="132"/>
        <v>97903</v>
      </c>
      <c r="H4281" s="38">
        <f t="shared" si="133"/>
        <v>673.92</v>
      </c>
    </row>
    <row r="4282" ht="40.5" spans="1:8">
      <c r="A4282" s="36" t="s">
        <v>24451</v>
      </c>
      <c r="B4282" s="37" t="s">
        <v>24452</v>
      </c>
      <c r="C4282" s="36" t="s">
        <v>168</v>
      </c>
      <c r="D4282" s="36" t="s">
        <v>24453</v>
      </c>
      <c r="F4282" t="str">
        <f t="shared" si="132"/>
        <v>97904</v>
      </c>
      <c r="H4282" s="38">
        <f t="shared" si="133"/>
        <v>788.61</v>
      </c>
    </row>
    <row r="4283" ht="40.5" spans="1:8">
      <c r="A4283" s="36" t="s">
        <v>24454</v>
      </c>
      <c r="B4283" s="37" t="s">
        <v>24455</v>
      </c>
      <c r="C4283" s="36" t="s">
        <v>168</v>
      </c>
      <c r="D4283" s="36" t="s">
        <v>24456</v>
      </c>
      <c r="F4283" t="str">
        <f t="shared" si="132"/>
        <v>97905</v>
      </c>
      <c r="H4283" s="38">
        <f t="shared" si="133"/>
        <v>192.58</v>
      </c>
    </row>
    <row r="4284" ht="40.5" spans="1:8">
      <c r="A4284" s="36" t="s">
        <v>24457</v>
      </c>
      <c r="B4284" s="37" t="s">
        <v>24458</v>
      </c>
      <c r="C4284" s="36" t="s">
        <v>168</v>
      </c>
      <c r="D4284" s="36" t="s">
        <v>24459</v>
      </c>
      <c r="F4284" t="str">
        <f t="shared" si="132"/>
        <v>97906</v>
      </c>
      <c r="H4284" s="38">
        <f t="shared" si="133"/>
        <v>358.61</v>
      </c>
    </row>
    <row r="4285" ht="40.5" spans="1:8">
      <c r="A4285" s="36" t="s">
        <v>24460</v>
      </c>
      <c r="B4285" s="37" t="s">
        <v>24461</v>
      </c>
      <c r="C4285" s="36" t="s">
        <v>168</v>
      </c>
      <c r="D4285" s="36" t="s">
        <v>24462</v>
      </c>
      <c r="F4285" t="str">
        <f t="shared" si="132"/>
        <v>97907</v>
      </c>
      <c r="H4285" s="38">
        <f t="shared" si="133"/>
        <v>507.18</v>
      </c>
    </row>
    <row r="4286" ht="40.5" spans="1:8">
      <c r="A4286" s="36" t="s">
        <v>24463</v>
      </c>
      <c r="B4286" s="37" t="s">
        <v>24464</v>
      </c>
      <c r="C4286" s="36" t="s">
        <v>168</v>
      </c>
      <c r="D4286" s="36" t="s">
        <v>24465</v>
      </c>
      <c r="F4286" t="str">
        <f t="shared" si="132"/>
        <v>97908</v>
      </c>
      <c r="H4286" s="38">
        <f t="shared" si="133"/>
        <v>591.33</v>
      </c>
    </row>
    <row r="4287" ht="40.5" spans="1:8">
      <c r="A4287" s="36" t="s">
        <v>24466</v>
      </c>
      <c r="B4287" s="37" t="s">
        <v>24467</v>
      </c>
      <c r="C4287" s="36" t="s">
        <v>168</v>
      </c>
      <c r="D4287" s="36" t="s">
        <v>6952</v>
      </c>
      <c r="F4287" t="str">
        <f t="shared" si="132"/>
        <v>98102</v>
      </c>
      <c r="H4287" s="38">
        <f t="shared" si="133"/>
        <v>68.43</v>
      </c>
    </row>
    <row r="4288" ht="40.5" spans="1:8">
      <c r="A4288" s="36" t="s">
        <v>24468</v>
      </c>
      <c r="B4288" s="37" t="s">
        <v>24469</v>
      </c>
      <c r="C4288" s="36" t="s">
        <v>168</v>
      </c>
      <c r="D4288" s="36" t="s">
        <v>24470</v>
      </c>
      <c r="F4288" t="str">
        <f t="shared" si="132"/>
        <v>98103</v>
      </c>
      <c r="H4288" s="38">
        <f t="shared" si="133"/>
        <v>142.92</v>
      </c>
    </row>
    <row r="4289" ht="54" spans="1:8">
      <c r="A4289" s="36" t="s">
        <v>24471</v>
      </c>
      <c r="B4289" s="37" t="s">
        <v>24472</v>
      </c>
      <c r="C4289" s="36" t="s">
        <v>168</v>
      </c>
      <c r="D4289" s="36" t="s">
        <v>24473</v>
      </c>
      <c r="F4289" t="str">
        <f t="shared" si="132"/>
        <v>98104</v>
      </c>
      <c r="H4289" s="38">
        <f t="shared" si="133"/>
        <v>331.32</v>
      </c>
    </row>
    <row r="4290" ht="54" spans="1:8">
      <c r="A4290" s="36" t="s">
        <v>24474</v>
      </c>
      <c r="B4290" s="37" t="s">
        <v>24475</v>
      </c>
      <c r="C4290" s="36" t="s">
        <v>168</v>
      </c>
      <c r="D4290" s="36" t="s">
        <v>24476</v>
      </c>
      <c r="F4290" t="str">
        <f t="shared" si="132"/>
        <v>98105</v>
      </c>
      <c r="H4290" s="38">
        <f t="shared" si="133"/>
        <v>572.74</v>
      </c>
    </row>
    <row r="4291" ht="67.5" spans="1:8">
      <c r="A4291" s="36" t="s">
        <v>24477</v>
      </c>
      <c r="B4291" s="37" t="s">
        <v>24478</v>
      </c>
      <c r="C4291" s="36" t="s">
        <v>168</v>
      </c>
      <c r="D4291" s="36" t="s">
        <v>24479</v>
      </c>
      <c r="F4291" t="str">
        <f t="shared" si="132"/>
        <v>98106</v>
      </c>
      <c r="H4291" s="38">
        <f t="shared" si="133"/>
        <v>948.39</v>
      </c>
    </row>
    <row r="4292" ht="54" spans="1:8">
      <c r="A4292" s="36" t="s">
        <v>24480</v>
      </c>
      <c r="B4292" s="37" t="s">
        <v>24481</v>
      </c>
      <c r="C4292" s="36" t="s">
        <v>168</v>
      </c>
      <c r="D4292" s="36" t="s">
        <v>24482</v>
      </c>
      <c r="F4292" t="str">
        <f t="shared" si="132"/>
        <v>98107</v>
      </c>
      <c r="H4292" s="38">
        <f t="shared" si="133"/>
        <v>229.65</v>
      </c>
    </row>
    <row r="4293" ht="54" spans="1:8">
      <c r="A4293" s="36" t="s">
        <v>24483</v>
      </c>
      <c r="B4293" s="37" t="s">
        <v>24484</v>
      </c>
      <c r="C4293" s="36" t="s">
        <v>168</v>
      </c>
      <c r="D4293" s="36" t="s">
        <v>24485</v>
      </c>
      <c r="F4293" t="str">
        <f t="shared" ref="F4293:F4356" si="134">TRIM(A4293)</f>
        <v>98108</v>
      </c>
      <c r="H4293" s="38">
        <f t="shared" ref="H4293:H4356" si="135">ROUND(D4293*(1+$H$1),2)</f>
        <v>408.85</v>
      </c>
    </row>
    <row r="4294" ht="40.5" spans="1:8">
      <c r="A4294" s="36" t="s">
        <v>24486</v>
      </c>
      <c r="B4294" s="37" t="s">
        <v>24487</v>
      </c>
      <c r="C4294" s="36" t="s">
        <v>168</v>
      </c>
      <c r="D4294" s="36" t="s">
        <v>24488</v>
      </c>
      <c r="F4294" t="str">
        <f t="shared" si="134"/>
        <v>89482</v>
      </c>
      <c r="H4294" s="38">
        <f t="shared" si="135"/>
        <v>23.38</v>
      </c>
    </row>
    <row r="4295" ht="40.5" spans="1:8">
      <c r="A4295" s="36" t="s">
        <v>24489</v>
      </c>
      <c r="B4295" s="37" t="s">
        <v>24490</v>
      </c>
      <c r="C4295" s="36" t="s">
        <v>168</v>
      </c>
      <c r="D4295" s="36" t="s">
        <v>10465</v>
      </c>
      <c r="F4295" t="str">
        <f t="shared" si="134"/>
        <v>89491</v>
      </c>
      <c r="H4295" s="38">
        <f t="shared" si="135"/>
        <v>57.68</v>
      </c>
    </row>
    <row r="4296" ht="40.5" spans="1:8">
      <c r="A4296" s="36" t="s">
        <v>24491</v>
      </c>
      <c r="B4296" s="37" t="s">
        <v>24492</v>
      </c>
      <c r="C4296" s="36" t="s">
        <v>168</v>
      </c>
      <c r="D4296" s="36" t="s">
        <v>6916</v>
      </c>
      <c r="F4296" t="str">
        <f t="shared" si="134"/>
        <v>89495</v>
      </c>
      <c r="H4296" s="38">
        <f t="shared" si="135"/>
        <v>9.31</v>
      </c>
    </row>
    <row r="4297" ht="54" spans="1:8">
      <c r="A4297" s="36" t="s">
        <v>24493</v>
      </c>
      <c r="B4297" s="37" t="s">
        <v>24494</v>
      </c>
      <c r="C4297" s="36" t="s">
        <v>168</v>
      </c>
      <c r="D4297" s="36" t="s">
        <v>8084</v>
      </c>
      <c r="F4297" t="str">
        <f t="shared" si="134"/>
        <v>89707</v>
      </c>
      <c r="H4297" s="38">
        <f t="shared" si="135"/>
        <v>28.37</v>
      </c>
    </row>
    <row r="4298" ht="54" spans="1:8">
      <c r="A4298" s="36" t="s">
        <v>24495</v>
      </c>
      <c r="B4298" s="37" t="s">
        <v>24496</v>
      </c>
      <c r="C4298" s="36" t="s">
        <v>168</v>
      </c>
      <c r="D4298" s="36" t="s">
        <v>24497</v>
      </c>
      <c r="F4298" t="str">
        <f t="shared" si="134"/>
        <v>89708</v>
      </c>
      <c r="H4298" s="38">
        <f t="shared" si="135"/>
        <v>64.49</v>
      </c>
    </row>
    <row r="4299" ht="40.5" spans="1:8">
      <c r="A4299" s="36" t="s">
        <v>24498</v>
      </c>
      <c r="B4299" s="37" t="s">
        <v>24499</v>
      </c>
      <c r="C4299" s="36" t="s">
        <v>168</v>
      </c>
      <c r="D4299" s="36" t="s">
        <v>19734</v>
      </c>
      <c r="F4299" t="str">
        <f t="shared" si="134"/>
        <v>89709</v>
      </c>
      <c r="H4299" s="38">
        <f t="shared" si="135"/>
        <v>10.78</v>
      </c>
    </row>
    <row r="4300" ht="40.5" spans="1:8">
      <c r="A4300" s="36" t="s">
        <v>24500</v>
      </c>
      <c r="B4300" s="37" t="s">
        <v>24501</v>
      </c>
      <c r="C4300" s="36" t="s">
        <v>168</v>
      </c>
      <c r="D4300" s="36" t="s">
        <v>9343</v>
      </c>
      <c r="F4300" t="str">
        <f t="shared" si="134"/>
        <v>89710</v>
      </c>
      <c r="H4300" s="38">
        <f t="shared" si="135"/>
        <v>10.56</v>
      </c>
    </row>
    <row r="4301" ht="67.5" spans="1:8">
      <c r="A4301" s="36" t="s">
        <v>24502</v>
      </c>
      <c r="B4301" s="37" t="s">
        <v>24503</v>
      </c>
      <c r="C4301" s="36" t="s">
        <v>168</v>
      </c>
      <c r="D4301" s="36" t="s">
        <v>24504</v>
      </c>
      <c r="F4301" t="str">
        <f t="shared" si="134"/>
        <v>72739</v>
      </c>
      <c r="H4301" s="38">
        <f t="shared" si="135"/>
        <v>520.67</v>
      </c>
    </row>
    <row r="4302" ht="54" spans="1:8">
      <c r="A4302" s="36" t="s">
        <v>24505</v>
      </c>
      <c r="B4302" s="37" t="s">
        <v>24506</v>
      </c>
      <c r="C4302" s="36" t="s">
        <v>168</v>
      </c>
      <c r="D4302" s="36" t="s">
        <v>24507</v>
      </c>
      <c r="F4302" t="str">
        <f t="shared" si="134"/>
        <v>74234/1</v>
      </c>
      <c r="H4302" s="38">
        <f t="shared" si="135"/>
        <v>558.32</v>
      </c>
    </row>
    <row r="4303" ht="27" spans="1:8">
      <c r="A4303" s="36" t="s">
        <v>24508</v>
      </c>
      <c r="B4303" s="37" t="s">
        <v>24509</v>
      </c>
      <c r="C4303" s="36" t="s">
        <v>168</v>
      </c>
      <c r="D4303" s="36" t="s">
        <v>24510</v>
      </c>
      <c r="F4303" t="str">
        <f t="shared" si="134"/>
        <v>86872</v>
      </c>
      <c r="H4303" s="38">
        <f t="shared" si="135"/>
        <v>718.25</v>
      </c>
    </row>
    <row r="4304" ht="27" spans="1:8">
      <c r="A4304" s="36" t="s">
        <v>24511</v>
      </c>
      <c r="B4304" s="37" t="s">
        <v>24512</v>
      </c>
      <c r="C4304" s="36" t="s">
        <v>168</v>
      </c>
      <c r="D4304" s="36" t="s">
        <v>24513</v>
      </c>
      <c r="F4304" t="str">
        <f t="shared" si="134"/>
        <v>86874</v>
      </c>
      <c r="H4304" s="38">
        <f t="shared" si="135"/>
        <v>439.97</v>
      </c>
    </row>
    <row r="4305" ht="27" spans="1:8">
      <c r="A4305" s="36" t="s">
        <v>24514</v>
      </c>
      <c r="B4305" s="37" t="s">
        <v>24515</v>
      </c>
      <c r="C4305" s="36" t="s">
        <v>168</v>
      </c>
      <c r="D4305" s="36" t="s">
        <v>24516</v>
      </c>
      <c r="F4305" t="str">
        <f t="shared" si="134"/>
        <v>86875</v>
      </c>
      <c r="H4305" s="38">
        <f t="shared" si="135"/>
        <v>337.44</v>
      </c>
    </row>
    <row r="4306" ht="27" spans="1:8">
      <c r="A4306" s="36" t="s">
        <v>24517</v>
      </c>
      <c r="B4306" s="37" t="s">
        <v>24518</v>
      </c>
      <c r="C4306" s="36" t="s">
        <v>168</v>
      </c>
      <c r="D4306" s="36" t="s">
        <v>24519</v>
      </c>
      <c r="F4306" t="str">
        <f t="shared" si="134"/>
        <v>86876</v>
      </c>
      <c r="H4306" s="38">
        <f t="shared" si="135"/>
        <v>194.68</v>
      </c>
    </row>
    <row r="4307" ht="40.5" spans="1:8">
      <c r="A4307" s="36" t="s">
        <v>24520</v>
      </c>
      <c r="B4307" s="37" t="s">
        <v>24521</v>
      </c>
      <c r="C4307" s="36" t="s">
        <v>168</v>
      </c>
      <c r="D4307" s="36" t="s">
        <v>24522</v>
      </c>
      <c r="F4307" t="str">
        <f t="shared" si="134"/>
        <v>86877</v>
      </c>
      <c r="H4307" s="38">
        <f t="shared" si="135"/>
        <v>28.95</v>
      </c>
    </row>
    <row r="4308" ht="40.5" spans="1:8">
      <c r="A4308" s="36" t="s">
        <v>24523</v>
      </c>
      <c r="B4308" s="37" t="s">
        <v>24524</v>
      </c>
      <c r="C4308" s="36" t="s">
        <v>168</v>
      </c>
      <c r="D4308" s="36" t="s">
        <v>24525</v>
      </c>
      <c r="F4308" t="str">
        <f t="shared" si="134"/>
        <v>86878</v>
      </c>
      <c r="H4308" s="38">
        <f t="shared" si="135"/>
        <v>43.33</v>
      </c>
    </row>
    <row r="4309" ht="40.5" spans="1:8">
      <c r="A4309" s="36" t="s">
        <v>24526</v>
      </c>
      <c r="B4309" s="37" t="s">
        <v>24527</v>
      </c>
      <c r="C4309" s="36" t="s">
        <v>168</v>
      </c>
      <c r="D4309" s="36" t="s">
        <v>12809</v>
      </c>
      <c r="F4309" t="str">
        <f t="shared" si="134"/>
        <v>86879</v>
      </c>
      <c r="H4309" s="38">
        <f t="shared" si="135"/>
        <v>6.57</v>
      </c>
    </row>
    <row r="4310" ht="40.5" spans="1:8">
      <c r="A4310" s="36" t="s">
        <v>24528</v>
      </c>
      <c r="B4310" s="37" t="s">
        <v>24529</v>
      </c>
      <c r="C4310" s="36" t="s">
        <v>168</v>
      </c>
      <c r="D4310" s="36" t="s">
        <v>24530</v>
      </c>
      <c r="F4310" t="str">
        <f t="shared" si="134"/>
        <v>86880</v>
      </c>
      <c r="H4310" s="38">
        <f t="shared" si="135"/>
        <v>18.22</v>
      </c>
    </row>
    <row r="4311" ht="27" spans="1:8">
      <c r="A4311" s="36" t="s">
        <v>24531</v>
      </c>
      <c r="B4311" s="37" t="s">
        <v>24532</v>
      </c>
      <c r="C4311" s="36" t="s">
        <v>168</v>
      </c>
      <c r="D4311" s="36" t="s">
        <v>16571</v>
      </c>
      <c r="F4311" t="str">
        <f t="shared" si="134"/>
        <v>86881</v>
      </c>
      <c r="H4311" s="38">
        <f t="shared" si="135"/>
        <v>120.43</v>
      </c>
    </row>
    <row r="4312" ht="27" spans="1:8">
      <c r="A4312" s="36" t="s">
        <v>24533</v>
      </c>
      <c r="B4312" s="37" t="s">
        <v>24534</v>
      </c>
      <c r="C4312" s="36" t="s">
        <v>168</v>
      </c>
      <c r="D4312" s="36" t="s">
        <v>24535</v>
      </c>
      <c r="F4312" t="str">
        <f t="shared" si="134"/>
        <v>86882</v>
      </c>
      <c r="H4312" s="38">
        <f t="shared" si="135"/>
        <v>18.86</v>
      </c>
    </row>
    <row r="4313" ht="27" spans="1:8">
      <c r="A4313" s="36" t="s">
        <v>24536</v>
      </c>
      <c r="B4313" s="37" t="s">
        <v>24537</v>
      </c>
      <c r="C4313" s="36" t="s">
        <v>168</v>
      </c>
      <c r="D4313" s="36" t="s">
        <v>9824</v>
      </c>
      <c r="F4313" t="str">
        <f t="shared" si="134"/>
        <v>86883</v>
      </c>
      <c r="H4313" s="38">
        <f t="shared" si="135"/>
        <v>10.73</v>
      </c>
    </row>
    <row r="4314" ht="27" spans="1:8">
      <c r="A4314" s="36" t="s">
        <v>24538</v>
      </c>
      <c r="B4314" s="37" t="s">
        <v>24539</v>
      </c>
      <c r="C4314" s="36" t="s">
        <v>168</v>
      </c>
      <c r="D4314" s="36" t="s">
        <v>11542</v>
      </c>
      <c r="F4314" t="str">
        <f t="shared" si="134"/>
        <v>86884</v>
      </c>
      <c r="H4314" s="38">
        <f t="shared" si="135"/>
        <v>8.08</v>
      </c>
    </row>
    <row r="4315" ht="27" spans="1:8">
      <c r="A4315" s="36" t="s">
        <v>24540</v>
      </c>
      <c r="B4315" s="37" t="s">
        <v>24541</v>
      </c>
      <c r="C4315" s="36" t="s">
        <v>168</v>
      </c>
      <c r="D4315" s="36" t="s">
        <v>5648</v>
      </c>
      <c r="F4315" t="str">
        <f t="shared" si="134"/>
        <v>86885</v>
      </c>
      <c r="H4315" s="38">
        <f t="shared" si="135"/>
        <v>11.32</v>
      </c>
    </row>
    <row r="4316" ht="27" spans="1:8">
      <c r="A4316" s="36" t="s">
        <v>24542</v>
      </c>
      <c r="B4316" s="37" t="s">
        <v>24543</v>
      </c>
      <c r="C4316" s="36" t="s">
        <v>168</v>
      </c>
      <c r="D4316" s="36" t="s">
        <v>24544</v>
      </c>
      <c r="F4316" t="str">
        <f t="shared" si="134"/>
        <v>86886</v>
      </c>
      <c r="H4316" s="38">
        <f t="shared" si="135"/>
        <v>30.18</v>
      </c>
    </row>
    <row r="4317" ht="27" spans="1:8">
      <c r="A4317" s="36" t="s">
        <v>24545</v>
      </c>
      <c r="B4317" s="37" t="s">
        <v>24546</v>
      </c>
      <c r="C4317" s="36" t="s">
        <v>168</v>
      </c>
      <c r="D4317" s="36" t="s">
        <v>8031</v>
      </c>
      <c r="F4317" t="str">
        <f t="shared" si="134"/>
        <v>86887</v>
      </c>
      <c r="H4317" s="38">
        <f t="shared" si="135"/>
        <v>32.62</v>
      </c>
    </row>
    <row r="4318" ht="27" spans="1:8">
      <c r="A4318" s="36" t="s">
        <v>24547</v>
      </c>
      <c r="B4318" s="37" t="s">
        <v>24548</v>
      </c>
      <c r="C4318" s="36" t="s">
        <v>168</v>
      </c>
      <c r="D4318" s="36" t="s">
        <v>24549</v>
      </c>
      <c r="F4318" t="str">
        <f t="shared" si="134"/>
        <v>86888</v>
      </c>
      <c r="H4318" s="38">
        <f t="shared" si="135"/>
        <v>427.31</v>
      </c>
    </row>
    <row r="4319" ht="40.5" spans="1:8">
      <c r="A4319" s="36" t="s">
        <v>24550</v>
      </c>
      <c r="B4319" s="37" t="s">
        <v>24551</v>
      </c>
      <c r="C4319" s="36" t="s">
        <v>168</v>
      </c>
      <c r="D4319" s="36" t="s">
        <v>12558</v>
      </c>
      <c r="F4319" t="str">
        <f t="shared" si="134"/>
        <v>86889</v>
      </c>
      <c r="H4319" s="38">
        <f t="shared" si="135"/>
        <v>379.12</v>
      </c>
    </row>
    <row r="4320" ht="40.5" spans="1:8">
      <c r="A4320" s="36" t="s">
        <v>24552</v>
      </c>
      <c r="B4320" s="37" t="s">
        <v>24553</v>
      </c>
      <c r="C4320" s="36" t="s">
        <v>168</v>
      </c>
      <c r="D4320" s="36" t="s">
        <v>24554</v>
      </c>
      <c r="F4320" t="str">
        <f t="shared" si="134"/>
        <v>86893</v>
      </c>
      <c r="H4320" s="38">
        <f t="shared" si="135"/>
        <v>603.85</v>
      </c>
    </row>
    <row r="4321" ht="27" spans="1:8">
      <c r="A4321" s="36" t="s">
        <v>24555</v>
      </c>
      <c r="B4321" s="37" t="s">
        <v>24556</v>
      </c>
      <c r="C4321" s="36" t="s">
        <v>168</v>
      </c>
      <c r="D4321" s="36" t="s">
        <v>24557</v>
      </c>
      <c r="F4321" t="str">
        <f t="shared" si="134"/>
        <v>86894</v>
      </c>
      <c r="H4321" s="38">
        <f t="shared" si="135"/>
        <v>254.18</v>
      </c>
    </row>
    <row r="4322" ht="27" spans="1:8">
      <c r="A4322" s="36" t="s">
        <v>24558</v>
      </c>
      <c r="B4322" s="37" t="s">
        <v>24559</v>
      </c>
      <c r="C4322" s="36" t="s">
        <v>168</v>
      </c>
      <c r="D4322" s="36" t="s">
        <v>24560</v>
      </c>
      <c r="F4322" t="str">
        <f t="shared" si="134"/>
        <v>86895</v>
      </c>
      <c r="H4322" s="38">
        <f t="shared" si="135"/>
        <v>224.31</v>
      </c>
    </row>
    <row r="4323" ht="40.5" spans="1:8">
      <c r="A4323" s="36" t="s">
        <v>24561</v>
      </c>
      <c r="B4323" s="37" t="s">
        <v>24562</v>
      </c>
      <c r="C4323" s="36" t="s">
        <v>168</v>
      </c>
      <c r="D4323" s="36" t="s">
        <v>24563</v>
      </c>
      <c r="F4323" t="str">
        <f t="shared" si="134"/>
        <v>86899</v>
      </c>
      <c r="H4323" s="38">
        <f t="shared" si="135"/>
        <v>308.61</v>
      </c>
    </row>
    <row r="4324" ht="27" spans="1:8">
      <c r="A4324" s="36" t="s">
        <v>24564</v>
      </c>
      <c r="B4324" s="37" t="s">
        <v>24565</v>
      </c>
      <c r="C4324" s="36" t="s">
        <v>168</v>
      </c>
      <c r="D4324" s="36" t="s">
        <v>24566</v>
      </c>
      <c r="F4324" t="str">
        <f t="shared" si="134"/>
        <v>86900</v>
      </c>
      <c r="H4324" s="38">
        <f t="shared" si="135"/>
        <v>181.23</v>
      </c>
    </row>
    <row r="4325" ht="27" spans="1:8">
      <c r="A4325" s="36" t="s">
        <v>24567</v>
      </c>
      <c r="B4325" s="37" t="s">
        <v>24568</v>
      </c>
      <c r="C4325" s="36" t="s">
        <v>168</v>
      </c>
      <c r="D4325" s="36" t="s">
        <v>24569</v>
      </c>
      <c r="F4325" t="str">
        <f t="shared" si="134"/>
        <v>86901</v>
      </c>
      <c r="H4325" s="38">
        <f t="shared" si="135"/>
        <v>129.48</v>
      </c>
    </row>
    <row r="4326" ht="40.5" spans="1:8">
      <c r="A4326" s="36" t="s">
        <v>24570</v>
      </c>
      <c r="B4326" s="37" t="s">
        <v>24571</v>
      </c>
      <c r="C4326" s="36" t="s">
        <v>168</v>
      </c>
      <c r="D4326" s="36" t="s">
        <v>24572</v>
      </c>
      <c r="F4326" t="str">
        <f t="shared" si="134"/>
        <v>86902</v>
      </c>
      <c r="H4326" s="38">
        <f t="shared" si="135"/>
        <v>242.34</v>
      </c>
    </row>
    <row r="4327" ht="40.5" spans="1:8">
      <c r="A4327" s="36" t="s">
        <v>24573</v>
      </c>
      <c r="B4327" s="37" t="s">
        <v>24574</v>
      </c>
      <c r="C4327" s="36" t="s">
        <v>168</v>
      </c>
      <c r="D4327" s="36" t="s">
        <v>24575</v>
      </c>
      <c r="F4327" t="str">
        <f t="shared" si="134"/>
        <v>86903</v>
      </c>
      <c r="H4327" s="38">
        <f t="shared" si="135"/>
        <v>321.02</v>
      </c>
    </row>
    <row r="4328" ht="40.5" spans="1:8">
      <c r="A4328" s="36" t="s">
        <v>24576</v>
      </c>
      <c r="B4328" s="37" t="s">
        <v>24577</v>
      </c>
      <c r="C4328" s="36" t="s">
        <v>168</v>
      </c>
      <c r="D4328" s="36" t="s">
        <v>24578</v>
      </c>
      <c r="F4328" t="str">
        <f t="shared" si="134"/>
        <v>86904</v>
      </c>
      <c r="H4328" s="38">
        <f t="shared" si="135"/>
        <v>125.91</v>
      </c>
    </row>
    <row r="4329" ht="27" spans="1:8">
      <c r="A4329" s="36" t="s">
        <v>24579</v>
      </c>
      <c r="B4329" s="37" t="s">
        <v>24580</v>
      </c>
      <c r="C4329" s="36" t="s">
        <v>168</v>
      </c>
      <c r="D4329" s="36" t="s">
        <v>24581</v>
      </c>
      <c r="F4329" t="str">
        <f t="shared" si="134"/>
        <v>86905</v>
      </c>
      <c r="H4329" s="38">
        <f t="shared" si="135"/>
        <v>239.81</v>
      </c>
    </row>
    <row r="4330" ht="40.5" spans="1:8">
      <c r="A4330" s="36" t="s">
        <v>24582</v>
      </c>
      <c r="B4330" s="37" t="s">
        <v>24583</v>
      </c>
      <c r="C4330" s="36" t="s">
        <v>168</v>
      </c>
      <c r="D4330" s="36" t="s">
        <v>24584</v>
      </c>
      <c r="F4330" t="str">
        <f t="shared" si="134"/>
        <v>86906</v>
      </c>
      <c r="H4330" s="38">
        <f t="shared" si="135"/>
        <v>56.06</v>
      </c>
    </row>
    <row r="4331" ht="40.5" spans="1:8">
      <c r="A4331" s="36" t="s">
        <v>24585</v>
      </c>
      <c r="B4331" s="37" t="s">
        <v>24586</v>
      </c>
      <c r="C4331" s="36" t="s">
        <v>168</v>
      </c>
      <c r="D4331" s="36" t="s">
        <v>24587</v>
      </c>
      <c r="F4331" t="str">
        <f t="shared" si="134"/>
        <v>86908</v>
      </c>
      <c r="H4331" s="38">
        <f t="shared" si="135"/>
        <v>287.48</v>
      </c>
    </row>
    <row r="4332" ht="40.5" spans="1:8">
      <c r="A4332" s="36" t="s">
        <v>24588</v>
      </c>
      <c r="B4332" s="37" t="s">
        <v>24589</v>
      </c>
      <c r="C4332" s="36" t="s">
        <v>168</v>
      </c>
      <c r="D4332" s="36" t="s">
        <v>24590</v>
      </c>
      <c r="F4332" t="str">
        <f t="shared" si="134"/>
        <v>86909</v>
      </c>
      <c r="H4332" s="38">
        <f t="shared" si="135"/>
        <v>112.03</v>
      </c>
    </row>
    <row r="4333" ht="40.5" spans="1:8">
      <c r="A4333" s="36" t="s">
        <v>24591</v>
      </c>
      <c r="B4333" s="37" t="s">
        <v>24592</v>
      </c>
      <c r="C4333" s="36" t="s">
        <v>168</v>
      </c>
      <c r="D4333" s="36" t="s">
        <v>24593</v>
      </c>
      <c r="F4333" t="str">
        <f t="shared" si="134"/>
        <v>86910</v>
      </c>
      <c r="H4333" s="38">
        <f t="shared" si="135"/>
        <v>107.19</v>
      </c>
    </row>
    <row r="4334" ht="40.5" spans="1:8">
      <c r="A4334" s="36" t="s">
        <v>24594</v>
      </c>
      <c r="B4334" s="37" t="s">
        <v>24595</v>
      </c>
      <c r="C4334" s="36" t="s">
        <v>168</v>
      </c>
      <c r="D4334" s="36" t="s">
        <v>6887</v>
      </c>
      <c r="F4334" t="str">
        <f t="shared" si="134"/>
        <v>86911</v>
      </c>
      <c r="H4334" s="38">
        <f t="shared" si="135"/>
        <v>47.57</v>
      </c>
    </row>
    <row r="4335" ht="40.5" spans="1:8">
      <c r="A4335" s="36" t="s">
        <v>24596</v>
      </c>
      <c r="B4335" s="37" t="s">
        <v>24597</v>
      </c>
      <c r="C4335" s="36" t="s">
        <v>168</v>
      </c>
      <c r="D4335" s="36" t="s">
        <v>6887</v>
      </c>
      <c r="F4335" t="str">
        <f t="shared" si="134"/>
        <v>86912</v>
      </c>
      <c r="H4335" s="38">
        <f t="shared" si="135"/>
        <v>47.57</v>
      </c>
    </row>
    <row r="4336" ht="27" spans="1:8">
      <c r="A4336" s="36" t="s">
        <v>24598</v>
      </c>
      <c r="B4336" s="37" t="s">
        <v>24599</v>
      </c>
      <c r="C4336" s="36" t="s">
        <v>168</v>
      </c>
      <c r="D4336" s="36" t="s">
        <v>15470</v>
      </c>
      <c r="F4336" t="str">
        <f t="shared" si="134"/>
        <v>86913</v>
      </c>
      <c r="H4336" s="38">
        <f t="shared" si="135"/>
        <v>21.23</v>
      </c>
    </row>
    <row r="4337" ht="27" spans="1:8">
      <c r="A4337" s="36" t="s">
        <v>24600</v>
      </c>
      <c r="B4337" s="37" t="s">
        <v>24601</v>
      </c>
      <c r="C4337" s="36" t="s">
        <v>168</v>
      </c>
      <c r="D4337" s="36" t="s">
        <v>14678</v>
      </c>
      <c r="F4337" t="str">
        <f t="shared" si="134"/>
        <v>86914</v>
      </c>
      <c r="H4337" s="38">
        <f t="shared" si="135"/>
        <v>43.24</v>
      </c>
    </row>
    <row r="4338" ht="40.5" spans="1:8">
      <c r="A4338" s="36" t="s">
        <v>24602</v>
      </c>
      <c r="B4338" s="37" t="s">
        <v>24603</v>
      </c>
      <c r="C4338" s="36" t="s">
        <v>168</v>
      </c>
      <c r="D4338" s="36" t="s">
        <v>24604</v>
      </c>
      <c r="F4338" t="str">
        <f t="shared" si="134"/>
        <v>86915</v>
      </c>
      <c r="H4338" s="38">
        <f t="shared" si="135"/>
        <v>94.33</v>
      </c>
    </row>
    <row r="4339" ht="27" spans="1:8">
      <c r="A4339" s="36" t="s">
        <v>24605</v>
      </c>
      <c r="B4339" s="37" t="s">
        <v>24606</v>
      </c>
      <c r="C4339" s="36" t="s">
        <v>168</v>
      </c>
      <c r="D4339" s="36" t="s">
        <v>24607</v>
      </c>
      <c r="F4339" t="str">
        <f t="shared" si="134"/>
        <v>86916</v>
      </c>
      <c r="H4339" s="38">
        <f t="shared" si="135"/>
        <v>35.13</v>
      </c>
    </row>
    <row r="4340" ht="54" spans="1:8">
      <c r="A4340" s="36" t="s">
        <v>24608</v>
      </c>
      <c r="B4340" s="37" t="s">
        <v>24609</v>
      </c>
      <c r="C4340" s="36" t="s">
        <v>168</v>
      </c>
      <c r="D4340" s="36" t="s">
        <v>24610</v>
      </c>
      <c r="F4340" t="str">
        <f t="shared" si="134"/>
        <v>86919</v>
      </c>
      <c r="H4340" s="38">
        <f t="shared" si="135"/>
        <v>801.18</v>
      </c>
    </row>
    <row r="4341" ht="54" spans="1:8">
      <c r="A4341" s="36" t="s">
        <v>24611</v>
      </c>
      <c r="B4341" s="37" t="s">
        <v>24612</v>
      </c>
      <c r="C4341" s="36" t="s">
        <v>168</v>
      </c>
      <c r="D4341" s="36" t="s">
        <v>24613</v>
      </c>
      <c r="F4341" t="str">
        <f t="shared" si="134"/>
        <v>86920</v>
      </c>
      <c r="H4341" s="38">
        <f t="shared" si="135"/>
        <v>756.78</v>
      </c>
    </row>
    <row r="4342" ht="54" spans="1:8">
      <c r="A4342" s="36" t="s">
        <v>24614</v>
      </c>
      <c r="B4342" s="37" t="s">
        <v>24615</v>
      </c>
      <c r="C4342" s="36" t="s">
        <v>168</v>
      </c>
      <c r="D4342" s="36" t="s">
        <v>24616</v>
      </c>
      <c r="F4342" t="str">
        <f t="shared" si="134"/>
        <v>86921</v>
      </c>
      <c r="H4342" s="38">
        <f t="shared" si="135"/>
        <v>770.68</v>
      </c>
    </row>
    <row r="4343" ht="67.5" spans="1:8">
      <c r="A4343" s="36" t="s">
        <v>24617</v>
      </c>
      <c r="B4343" s="37" t="s">
        <v>24618</v>
      </c>
      <c r="C4343" s="36" t="s">
        <v>168</v>
      </c>
      <c r="D4343" s="36" t="s">
        <v>24619</v>
      </c>
      <c r="F4343" t="str">
        <f t="shared" si="134"/>
        <v>86922</v>
      </c>
      <c r="H4343" s="38">
        <f t="shared" si="135"/>
        <v>632.6</v>
      </c>
    </row>
    <row r="4344" ht="54" spans="1:8">
      <c r="A4344" s="36" t="s">
        <v>24620</v>
      </c>
      <c r="B4344" s="37" t="s">
        <v>24621</v>
      </c>
      <c r="C4344" s="36" t="s">
        <v>168</v>
      </c>
      <c r="D4344" s="36" t="s">
        <v>24622</v>
      </c>
      <c r="F4344" t="str">
        <f t="shared" si="134"/>
        <v>86923</v>
      </c>
      <c r="H4344" s="38">
        <f t="shared" si="135"/>
        <v>486.63</v>
      </c>
    </row>
    <row r="4345" ht="54" spans="1:8">
      <c r="A4345" s="36" t="s">
        <v>24623</v>
      </c>
      <c r="B4345" s="37" t="s">
        <v>24624</v>
      </c>
      <c r="C4345" s="36" t="s">
        <v>168</v>
      </c>
      <c r="D4345" s="36" t="s">
        <v>24625</v>
      </c>
      <c r="F4345" t="str">
        <f t="shared" si="134"/>
        <v>86924</v>
      </c>
      <c r="H4345" s="38">
        <f t="shared" si="135"/>
        <v>500.54</v>
      </c>
    </row>
    <row r="4346" ht="54" spans="1:8">
      <c r="A4346" s="36" t="s">
        <v>24626</v>
      </c>
      <c r="B4346" s="37" t="s">
        <v>24627</v>
      </c>
      <c r="C4346" s="36" t="s">
        <v>168</v>
      </c>
      <c r="D4346" s="36" t="s">
        <v>24628</v>
      </c>
      <c r="F4346" t="str">
        <f t="shared" si="134"/>
        <v>86925</v>
      </c>
      <c r="H4346" s="38">
        <f t="shared" si="135"/>
        <v>375.97</v>
      </c>
    </row>
    <row r="4347" ht="54" spans="1:8">
      <c r="A4347" s="36" t="s">
        <v>24629</v>
      </c>
      <c r="B4347" s="37" t="s">
        <v>24630</v>
      </c>
      <c r="C4347" s="36" t="s">
        <v>168</v>
      </c>
      <c r="D4347" s="36" t="s">
        <v>24631</v>
      </c>
      <c r="F4347" t="str">
        <f t="shared" si="134"/>
        <v>86926</v>
      </c>
      <c r="H4347" s="38">
        <f t="shared" si="135"/>
        <v>389.87</v>
      </c>
    </row>
    <row r="4348" ht="54" spans="1:8">
      <c r="A4348" s="36" t="s">
        <v>24632</v>
      </c>
      <c r="B4348" s="37" t="s">
        <v>24633</v>
      </c>
      <c r="C4348" s="36" t="s">
        <v>168</v>
      </c>
      <c r="D4348" s="36" t="s">
        <v>24634</v>
      </c>
      <c r="F4348" t="str">
        <f t="shared" si="134"/>
        <v>86927</v>
      </c>
      <c r="H4348" s="38">
        <f t="shared" si="135"/>
        <v>241.34</v>
      </c>
    </row>
    <row r="4349" ht="54" spans="1:8">
      <c r="A4349" s="36" t="s">
        <v>24635</v>
      </c>
      <c r="B4349" s="37" t="s">
        <v>24636</v>
      </c>
      <c r="C4349" s="36" t="s">
        <v>168</v>
      </c>
      <c r="D4349" s="36" t="s">
        <v>24637</v>
      </c>
      <c r="F4349" t="str">
        <f t="shared" si="134"/>
        <v>86928</v>
      </c>
      <c r="H4349" s="38">
        <f t="shared" si="135"/>
        <v>255.24</v>
      </c>
    </row>
    <row r="4350" ht="54" spans="1:8">
      <c r="A4350" s="36" t="s">
        <v>24638</v>
      </c>
      <c r="B4350" s="37" t="s">
        <v>24639</v>
      </c>
      <c r="C4350" s="36" t="s">
        <v>168</v>
      </c>
      <c r="D4350" s="36" t="s">
        <v>24640</v>
      </c>
      <c r="F4350" t="str">
        <f t="shared" si="134"/>
        <v>86929</v>
      </c>
      <c r="H4350" s="38">
        <f t="shared" si="135"/>
        <v>233.2</v>
      </c>
    </row>
    <row r="4351" ht="54" spans="1:8">
      <c r="A4351" s="36" t="s">
        <v>24641</v>
      </c>
      <c r="B4351" s="37" t="s">
        <v>24642</v>
      </c>
      <c r="C4351" s="36" t="s">
        <v>168</v>
      </c>
      <c r="D4351" s="36" t="s">
        <v>24643</v>
      </c>
      <c r="F4351" t="str">
        <f t="shared" si="134"/>
        <v>86930</v>
      </c>
      <c r="H4351" s="38">
        <f t="shared" si="135"/>
        <v>247.11</v>
      </c>
    </row>
    <row r="4352" ht="40.5" spans="1:8">
      <c r="A4352" s="36" t="s">
        <v>24644</v>
      </c>
      <c r="B4352" s="37" t="s">
        <v>24645</v>
      </c>
      <c r="C4352" s="36" t="s">
        <v>168</v>
      </c>
      <c r="D4352" s="36" t="s">
        <v>24646</v>
      </c>
      <c r="F4352" t="str">
        <f t="shared" si="134"/>
        <v>86931</v>
      </c>
      <c r="H4352" s="38">
        <f t="shared" si="135"/>
        <v>438.63</v>
      </c>
    </row>
    <row r="4353" ht="54" spans="1:8">
      <c r="A4353" s="36" t="s">
        <v>24647</v>
      </c>
      <c r="B4353" s="37" t="s">
        <v>24648</v>
      </c>
      <c r="C4353" s="36" t="s">
        <v>168</v>
      </c>
      <c r="D4353" s="36" t="s">
        <v>24649</v>
      </c>
      <c r="F4353" t="str">
        <f t="shared" si="134"/>
        <v>86932</v>
      </c>
      <c r="H4353" s="38">
        <f t="shared" si="135"/>
        <v>459.93</v>
      </c>
    </row>
    <row r="4354" ht="67.5" spans="1:8">
      <c r="A4354" s="36" t="s">
        <v>24650</v>
      </c>
      <c r="B4354" s="37" t="s">
        <v>24651</v>
      </c>
      <c r="C4354" s="36" t="s">
        <v>168</v>
      </c>
      <c r="D4354" s="36" t="s">
        <v>24652</v>
      </c>
      <c r="F4354" t="str">
        <f t="shared" si="134"/>
        <v>86933</v>
      </c>
      <c r="H4354" s="38">
        <f t="shared" si="135"/>
        <v>338.83</v>
      </c>
    </row>
    <row r="4355" ht="67.5" spans="1:8">
      <c r="A4355" s="36" t="s">
        <v>24653</v>
      </c>
      <c r="B4355" s="37" t="s">
        <v>24654</v>
      </c>
      <c r="C4355" s="36" t="s">
        <v>168</v>
      </c>
      <c r="D4355" s="36" t="s">
        <v>24655</v>
      </c>
      <c r="F4355" t="str">
        <f t="shared" si="134"/>
        <v>86934</v>
      </c>
      <c r="H4355" s="38">
        <f t="shared" si="135"/>
        <v>330.7</v>
      </c>
    </row>
    <row r="4356" ht="54" spans="1:8">
      <c r="A4356" s="36" t="s">
        <v>24656</v>
      </c>
      <c r="B4356" s="37" t="s">
        <v>24657</v>
      </c>
      <c r="C4356" s="36" t="s">
        <v>168</v>
      </c>
      <c r="D4356" s="36" t="s">
        <v>24658</v>
      </c>
      <c r="F4356" t="str">
        <f t="shared" si="134"/>
        <v>86935</v>
      </c>
      <c r="H4356" s="38">
        <f t="shared" si="135"/>
        <v>235.29</v>
      </c>
    </row>
    <row r="4357" ht="54" spans="1:8">
      <c r="A4357" s="36" t="s">
        <v>24659</v>
      </c>
      <c r="B4357" s="37" t="s">
        <v>24660</v>
      </c>
      <c r="C4357" s="36" t="s">
        <v>168</v>
      </c>
      <c r="D4357" s="36" t="s">
        <v>24661</v>
      </c>
      <c r="F4357" t="str">
        <f t="shared" ref="F4357:F4420" si="136">TRIM(A4357)</f>
        <v>86936</v>
      </c>
      <c r="H4357" s="38">
        <f t="shared" ref="H4357:H4420" si="137">ROUND(D4357*(1+$H$1),2)</f>
        <v>344.99</v>
      </c>
    </row>
    <row r="4358" ht="54" spans="1:8">
      <c r="A4358" s="36" t="s">
        <v>24662</v>
      </c>
      <c r="B4358" s="37" t="s">
        <v>24663</v>
      </c>
      <c r="C4358" s="36" t="s">
        <v>168</v>
      </c>
      <c r="D4358" s="36" t="s">
        <v>24664</v>
      </c>
      <c r="F4358" t="str">
        <f t="shared" si="136"/>
        <v>86937</v>
      </c>
      <c r="H4358" s="38">
        <f t="shared" si="137"/>
        <v>169.16</v>
      </c>
    </row>
    <row r="4359" ht="54" spans="1:8">
      <c r="A4359" s="36" t="s">
        <v>24665</v>
      </c>
      <c r="B4359" s="37" t="s">
        <v>24666</v>
      </c>
      <c r="C4359" s="36" t="s">
        <v>168</v>
      </c>
      <c r="D4359" s="36" t="s">
        <v>24667</v>
      </c>
      <c r="F4359" t="str">
        <f t="shared" si="136"/>
        <v>86938</v>
      </c>
      <c r="H4359" s="38">
        <f t="shared" si="137"/>
        <v>278.86</v>
      </c>
    </row>
    <row r="4360" ht="67.5" spans="1:8">
      <c r="A4360" s="36" t="s">
        <v>24668</v>
      </c>
      <c r="B4360" s="37" t="s">
        <v>24669</v>
      </c>
      <c r="C4360" s="36" t="s">
        <v>168</v>
      </c>
      <c r="D4360" s="36" t="s">
        <v>24670</v>
      </c>
      <c r="F4360" t="str">
        <f t="shared" si="136"/>
        <v>86939</v>
      </c>
      <c r="H4360" s="38">
        <f t="shared" si="137"/>
        <v>323.78</v>
      </c>
    </row>
    <row r="4361" ht="67.5" spans="1:8">
      <c r="A4361" s="36" t="s">
        <v>24671</v>
      </c>
      <c r="B4361" s="37" t="s">
        <v>24672</v>
      </c>
      <c r="C4361" s="36" t="s">
        <v>168</v>
      </c>
      <c r="D4361" s="36" t="s">
        <v>24673</v>
      </c>
      <c r="F4361" t="str">
        <f t="shared" si="136"/>
        <v>86940</v>
      </c>
      <c r="H4361" s="38">
        <f t="shared" si="137"/>
        <v>775.44</v>
      </c>
    </row>
    <row r="4362" ht="67.5" spans="1:8">
      <c r="A4362" s="36" t="s">
        <v>24674</v>
      </c>
      <c r="B4362" s="37" t="s">
        <v>24675</v>
      </c>
      <c r="C4362" s="36" t="s">
        <v>168</v>
      </c>
      <c r="D4362" s="36" t="s">
        <v>24676</v>
      </c>
      <c r="F4362" t="str">
        <f t="shared" si="136"/>
        <v>86941</v>
      </c>
      <c r="H4362" s="38">
        <f t="shared" si="137"/>
        <v>597.35</v>
      </c>
    </row>
    <row r="4363" ht="67.5" spans="1:8">
      <c r="A4363" s="36" t="s">
        <v>24677</v>
      </c>
      <c r="B4363" s="37" t="s">
        <v>24678</v>
      </c>
      <c r="C4363" s="36" t="s">
        <v>168</v>
      </c>
      <c r="D4363" s="36" t="s">
        <v>24679</v>
      </c>
      <c r="F4363" t="str">
        <f t="shared" si="136"/>
        <v>86942</v>
      </c>
      <c r="H4363" s="38">
        <f t="shared" si="137"/>
        <v>215.49</v>
      </c>
    </row>
    <row r="4364" ht="67.5" spans="1:8">
      <c r="A4364" s="36" t="s">
        <v>24680</v>
      </c>
      <c r="B4364" s="37" t="s">
        <v>24681</v>
      </c>
      <c r="C4364" s="36" t="s">
        <v>168</v>
      </c>
      <c r="D4364" s="36" t="s">
        <v>24682</v>
      </c>
      <c r="F4364" t="str">
        <f t="shared" si="136"/>
        <v>86943</v>
      </c>
      <c r="H4364" s="38">
        <f t="shared" si="137"/>
        <v>207.35</v>
      </c>
    </row>
    <row r="4365" ht="81" spans="1:8">
      <c r="A4365" s="36" t="s">
        <v>24683</v>
      </c>
      <c r="B4365" s="37" t="s">
        <v>24684</v>
      </c>
      <c r="C4365" s="36" t="s">
        <v>168</v>
      </c>
      <c r="D4365" s="36" t="s">
        <v>24685</v>
      </c>
      <c r="F4365" t="str">
        <f t="shared" si="136"/>
        <v>86947</v>
      </c>
      <c r="H4365" s="38">
        <f t="shared" si="137"/>
        <v>892.51</v>
      </c>
    </row>
    <row r="4366" ht="40.5" spans="1:8">
      <c r="A4366" s="36" t="s">
        <v>24686</v>
      </c>
      <c r="B4366" s="37" t="s">
        <v>24687</v>
      </c>
      <c r="C4366" s="36" t="s">
        <v>168</v>
      </c>
      <c r="D4366" s="36" t="s">
        <v>24688</v>
      </c>
      <c r="F4366" t="str">
        <f t="shared" si="136"/>
        <v>88571</v>
      </c>
      <c r="H4366" s="38">
        <f t="shared" si="137"/>
        <v>75.8</v>
      </c>
    </row>
    <row r="4367" ht="67.5" spans="1:8">
      <c r="A4367" s="36" t="s">
        <v>24689</v>
      </c>
      <c r="B4367" s="37" t="s">
        <v>24690</v>
      </c>
      <c r="C4367" s="36" t="s">
        <v>168</v>
      </c>
      <c r="D4367" s="36" t="s">
        <v>24691</v>
      </c>
      <c r="F4367" t="str">
        <f t="shared" si="136"/>
        <v>93396</v>
      </c>
      <c r="H4367" s="38">
        <f t="shared" si="137"/>
        <v>457.61</v>
      </c>
    </row>
    <row r="4368" ht="81" spans="1:8">
      <c r="A4368" s="36" t="s">
        <v>24692</v>
      </c>
      <c r="B4368" s="37" t="s">
        <v>24693</v>
      </c>
      <c r="C4368" s="36" t="s">
        <v>168</v>
      </c>
      <c r="D4368" s="36" t="s">
        <v>24694</v>
      </c>
      <c r="F4368" t="str">
        <f t="shared" si="136"/>
        <v>93441</v>
      </c>
      <c r="H4368" s="38">
        <f t="shared" si="137"/>
        <v>670.06</v>
      </c>
    </row>
    <row r="4369" ht="94.5" spans="1:8">
      <c r="A4369" s="36" t="s">
        <v>24695</v>
      </c>
      <c r="B4369" s="37" t="s">
        <v>24696</v>
      </c>
      <c r="C4369" s="36" t="s">
        <v>168</v>
      </c>
      <c r="D4369" s="36" t="s">
        <v>24697</v>
      </c>
      <c r="F4369" t="str">
        <f t="shared" si="136"/>
        <v>93442</v>
      </c>
      <c r="H4369" s="38">
        <f t="shared" si="137"/>
        <v>1068.97</v>
      </c>
    </row>
    <row r="4370" ht="27" spans="1:8">
      <c r="A4370" s="36" t="s">
        <v>24698</v>
      </c>
      <c r="B4370" s="37" t="s">
        <v>24699</v>
      </c>
      <c r="C4370" s="36" t="s">
        <v>168</v>
      </c>
      <c r="D4370" s="36" t="s">
        <v>24700</v>
      </c>
      <c r="F4370" t="str">
        <f t="shared" si="136"/>
        <v>95469</v>
      </c>
      <c r="H4370" s="38">
        <f t="shared" si="137"/>
        <v>201.74</v>
      </c>
    </row>
    <row r="4371" ht="54" spans="1:8">
      <c r="A4371" s="36" t="s">
        <v>24701</v>
      </c>
      <c r="B4371" s="37" t="s">
        <v>24702</v>
      </c>
      <c r="C4371" s="36" t="s">
        <v>168</v>
      </c>
      <c r="D4371" s="36" t="s">
        <v>24703</v>
      </c>
      <c r="F4371" t="str">
        <f t="shared" si="136"/>
        <v>95470</v>
      </c>
      <c r="H4371" s="38">
        <f t="shared" si="137"/>
        <v>207.95</v>
      </c>
    </row>
    <row r="4372" ht="40.5" spans="1:8">
      <c r="A4372" s="36" t="s">
        <v>24704</v>
      </c>
      <c r="B4372" s="37" t="s">
        <v>24705</v>
      </c>
      <c r="C4372" s="36" t="s">
        <v>168</v>
      </c>
      <c r="D4372" s="36" t="s">
        <v>24706</v>
      </c>
      <c r="F4372" t="str">
        <f t="shared" si="136"/>
        <v>95471</v>
      </c>
      <c r="H4372" s="38">
        <f t="shared" si="137"/>
        <v>740.83</v>
      </c>
    </row>
    <row r="4373" ht="54" spans="1:8">
      <c r="A4373" s="36" t="s">
        <v>24707</v>
      </c>
      <c r="B4373" s="37" t="s">
        <v>24708</v>
      </c>
      <c r="C4373" s="36" t="s">
        <v>168</v>
      </c>
      <c r="D4373" s="36" t="s">
        <v>24709</v>
      </c>
      <c r="F4373" t="str">
        <f t="shared" si="136"/>
        <v>95472</v>
      </c>
      <c r="H4373" s="38">
        <f t="shared" si="137"/>
        <v>747.04</v>
      </c>
    </row>
    <row r="4374" ht="27" spans="1:8">
      <c r="A4374" s="36" t="s">
        <v>24710</v>
      </c>
      <c r="B4374" s="37" t="s">
        <v>24711</v>
      </c>
      <c r="C4374" s="36" t="s">
        <v>168</v>
      </c>
      <c r="D4374" s="36" t="s">
        <v>24712</v>
      </c>
      <c r="F4374" t="str">
        <f t="shared" si="136"/>
        <v>95542</v>
      </c>
      <c r="H4374" s="38">
        <f t="shared" si="137"/>
        <v>47.31</v>
      </c>
    </row>
    <row r="4375" ht="27" spans="1:8">
      <c r="A4375" s="36" t="s">
        <v>24713</v>
      </c>
      <c r="B4375" s="37" t="s">
        <v>24714</v>
      </c>
      <c r="C4375" s="36" t="s">
        <v>168</v>
      </c>
      <c r="D4375" s="36" t="s">
        <v>24715</v>
      </c>
      <c r="F4375" t="str">
        <f t="shared" si="136"/>
        <v>95543</v>
      </c>
      <c r="H4375" s="38">
        <f t="shared" si="137"/>
        <v>75.51</v>
      </c>
    </row>
    <row r="4376" ht="27" spans="1:8">
      <c r="A4376" s="36" t="s">
        <v>24716</v>
      </c>
      <c r="B4376" s="37" t="s">
        <v>24717</v>
      </c>
      <c r="C4376" s="36" t="s">
        <v>168</v>
      </c>
      <c r="D4376" s="36" t="s">
        <v>24718</v>
      </c>
      <c r="F4376" t="str">
        <f t="shared" si="136"/>
        <v>95544</v>
      </c>
      <c r="H4376" s="38">
        <f t="shared" si="137"/>
        <v>60.63</v>
      </c>
    </row>
    <row r="4377" ht="27" spans="1:8">
      <c r="A4377" s="36" t="s">
        <v>24719</v>
      </c>
      <c r="B4377" s="37" t="s">
        <v>24720</v>
      </c>
      <c r="C4377" s="36" t="s">
        <v>168</v>
      </c>
      <c r="D4377" s="36" t="s">
        <v>24721</v>
      </c>
      <c r="F4377" t="str">
        <f t="shared" si="136"/>
        <v>95545</v>
      </c>
      <c r="H4377" s="38">
        <f t="shared" si="137"/>
        <v>59.21</v>
      </c>
    </row>
    <row r="4378" ht="27" spans="1:8">
      <c r="A4378" s="36" t="s">
        <v>24722</v>
      </c>
      <c r="B4378" s="37" t="s">
        <v>24723</v>
      </c>
      <c r="C4378" s="36" t="s">
        <v>168</v>
      </c>
      <c r="D4378" s="36" t="s">
        <v>14368</v>
      </c>
      <c r="F4378" t="str">
        <f t="shared" si="136"/>
        <v>95546</v>
      </c>
      <c r="H4378" s="38">
        <f t="shared" si="137"/>
        <v>170.14</v>
      </c>
    </row>
    <row r="4379" ht="40.5" spans="1:8">
      <c r="A4379" s="36" t="s">
        <v>24724</v>
      </c>
      <c r="B4379" s="37" t="s">
        <v>24725</v>
      </c>
      <c r="C4379" s="36" t="s">
        <v>168</v>
      </c>
      <c r="D4379" s="36" t="s">
        <v>13004</v>
      </c>
      <c r="F4379" t="str">
        <f t="shared" si="136"/>
        <v>95547</v>
      </c>
      <c r="H4379" s="38">
        <f t="shared" si="137"/>
        <v>70.23</v>
      </c>
    </row>
    <row r="4380" ht="27" spans="1:8">
      <c r="A4380" s="36" t="s">
        <v>24726</v>
      </c>
      <c r="B4380" s="37" t="s">
        <v>24727</v>
      </c>
      <c r="C4380" s="36" t="s">
        <v>168</v>
      </c>
      <c r="D4380" s="36" t="s">
        <v>22970</v>
      </c>
      <c r="F4380" t="str">
        <f t="shared" si="136"/>
        <v>6087</v>
      </c>
      <c r="H4380" s="38">
        <f t="shared" si="137"/>
        <v>31.38</v>
      </c>
    </row>
    <row r="4381" ht="54" spans="1:8">
      <c r="A4381" s="36" t="s">
        <v>24728</v>
      </c>
      <c r="B4381" s="37" t="s">
        <v>24729</v>
      </c>
      <c r="C4381" s="36" t="s">
        <v>168</v>
      </c>
      <c r="D4381" s="36" t="s">
        <v>24730</v>
      </c>
      <c r="F4381" t="str">
        <f t="shared" si="136"/>
        <v>98052</v>
      </c>
      <c r="H4381" s="38">
        <f t="shared" si="137"/>
        <v>1212.28</v>
      </c>
    </row>
    <row r="4382" ht="54" spans="1:8">
      <c r="A4382" s="36" t="s">
        <v>24731</v>
      </c>
      <c r="B4382" s="37" t="s">
        <v>24732</v>
      </c>
      <c r="C4382" s="36" t="s">
        <v>168</v>
      </c>
      <c r="D4382" s="36" t="s">
        <v>24733</v>
      </c>
      <c r="F4382" t="str">
        <f t="shared" si="136"/>
        <v>98053</v>
      </c>
      <c r="H4382" s="38">
        <f t="shared" si="137"/>
        <v>1766.33</v>
      </c>
    </row>
    <row r="4383" ht="54" spans="1:8">
      <c r="A4383" s="36" t="s">
        <v>24734</v>
      </c>
      <c r="B4383" s="37" t="s">
        <v>24735</v>
      </c>
      <c r="C4383" s="36" t="s">
        <v>168</v>
      </c>
      <c r="D4383" s="36" t="s">
        <v>24736</v>
      </c>
      <c r="F4383" t="str">
        <f t="shared" si="136"/>
        <v>98054</v>
      </c>
      <c r="H4383" s="38">
        <f t="shared" si="137"/>
        <v>2565.28</v>
      </c>
    </row>
    <row r="4384" ht="54" spans="1:8">
      <c r="A4384" s="36" t="s">
        <v>24737</v>
      </c>
      <c r="B4384" s="37" t="s">
        <v>24738</v>
      </c>
      <c r="C4384" s="36" t="s">
        <v>168</v>
      </c>
      <c r="D4384" s="36" t="s">
        <v>24739</v>
      </c>
      <c r="F4384" t="str">
        <f t="shared" si="136"/>
        <v>98055</v>
      </c>
      <c r="H4384" s="38">
        <f t="shared" si="137"/>
        <v>3404.88</v>
      </c>
    </row>
    <row r="4385" ht="54" spans="1:8">
      <c r="A4385" s="36" t="s">
        <v>24740</v>
      </c>
      <c r="B4385" s="37" t="s">
        <v>24741</v>
      </c>
      <c r="C4385" s="36" t="s">
        <v>168</v>
      </c>
      <c r="D4385" s="36" t="s">
        <v>24742</v>
      </c>
      <c r="F4385" t="str">
        <f t="shared" si="136"/>
        <v>98056</v>
      </c>
      <c r="H4385" s="38">
        <f t="shared" si="137"/>
        <v>3927.29</v>
      </c>
    </row>
    <row r="4386" ht="54" spans="1:8">
      <c r="A4386" s="36" t="s">
        <v>24743</v>
      </c>
      <c r="B4386" s="37" t="s">
        <v>24744</v>
      </c>
      <c r="C4386" s="36" t="s">
        <v>168</v>
      </c>
      <c r="D4386" s="36" t="s">
        <v>24745</v>
      </c>
      <c r="F4386" t="str">
        <f t="shared" si="136"/>
        <v>98057</v>
      </c>
      <c r="H4386" s="38">
        <f t="shared" si="137"/>
        <v>5160.95</v>
      </c>
    </row>
    <row r="4387" ht="54" spans="1:8">
      <c r="A4387" s="36" t="s">
        <v>24746</v>
      </c>
      <c r="B4387" s="37" t="s">
        <v>24747</v>
      </c>
      <c r="C4387" s="36" t="s">
        <v>168</v>
      </c>
      <c r="D4387" s="36" t="s">
        <v>24748</v>
      </c>
      <c r="F4387" t="str">
        <f t="shared" si="136"/>
        <v>98066</v>
      </c>
      <c r="H4387" s="38">
        <f t="shared" si="137"/>
        <v>4171.74</v>
      </c>
    </row>
    <row r="4388" ht="54" spans="1:8">
      <c r="A4388" s="36" t="s">
        <v>24749</v>
      </c>
      <c r="B4388" s="37" t="s">
        <v>24750</v>
      </c>
      <c r="C4388" s="36" t="s">
        <v>168</v>
      </c>
      <c r="D4388" s="36" t="s">
        <v>24751</v>
      </c>
      <c r="F4388" t="str">
        <f t="shared" si="136"/>
        <v>98067</v>
      </c>
      <c r="H4388" s="38">
        <f t="shared" si="137"/>
        <v>5574.95</v>
      </c>
    </row>
    <row r="4389" ht="54" spans="1:8">
      <c r="A4389" s="36" t="s">
        <v>24752</v>
      </c>
      <c r="B4389" s="37" t="s">
        <v>24753</v>
      </c>
      <c r="C4389" s="36" t="s">
        <v>168</v>
      </c>
      <c r="D4389" s="36" t="s">
        <v>24754</v>
      </c>
      <c r="F4389" t="str">
        <f t="shared" si="136"/>
        <v>98068</v>
      </c>
      <c r="H4389" s="38">
        <f t="shared" si="137"/>
        <v>7882.58</v>
      </c>
    </row>
    <row r="4390" ht="54" spans="1:8">
      <c r="A4390" s="36" t="s">
        <v>24755</v>
      </c>
      <c r="B4390" s="37" t="s">
        <v>24756</v>
      </c>
      <c r="C4390" s="36" t="s">
        <v>168</v>
      </c>
      <c r="D4390" s="36" t="s">
        <v>24757</v>
      </c>
      <c r="F4390" t="str">
        <f t="shared" si="136"/>
        <v>98069</v>
      </c>
      <c r="H4390" s="38">
        <f t="shared" si="137"/>
        <v>10555.07</v>
      </c>
    </row>
    <row r="4391" ht="54" spans="1:8">
      <c r="A4391" s="36" t="s">
        <v>24758</v>
      </c>
      <c r="B4391" s="37" t="s">
        <v>24759</v>
      </c>
      <c r="C4391" s="36" t="s">
        <v>168</v>
      </c>
      <c r="D4391" s="36" t="s">
        <v>24760</v>
      </c>
      <c r="F4391" t="str">
        <f t="shared" si="136"/>
        <v>98070</v>
      </c>
      <c r="H4391" s="38">
        <f t="shared" si="137"/>
        <v>12105.69</v>
      </c>
    </row>
    <row r="4392" ht="54" spans="1:8">
      <c r="A4392" s="36" t="s">
        <v>24761</v>
      </c>
      <c r="B4392" s="37" t="s">
        <v>24762</v>
      </c>
      <c r="C4392" s="36" t="s">
        <v>168</v>
      </c>
      <c r="D4392" s="36" t="s">
        <v>24763</v>
      </c>
      <c r="F4392" t="str">
        <f t="shared" si="136"/>
        <v>98071</v>
      </c>
      <c r="H4392" s="38">
        <f t="shared" si="137"/>
        <v>13308.25</v>
      </c>
    </row>
    <row r="4393" ht="54" spans="1:8">
      <c r="A4393" s="36" t="s">
        <v>24764</v>
      </c>
      <c r="B4393" s="37" t="s">
        <v>24765</v>
      </c>
      <c r="C4393" s="36" t="s">
        <v>168</v>
      </c>
      <c r="D4393" s="36" t="s">
        <v>24766</v>
      </c>
      <c r="F4393" t="str">
        <f t="shared" si="136"/>
        <v>98072</v>
      </c>
      <c r="H4393" s="38">
        <f t="shared" si="137"/>
        <v>3493.24</v>
      </c>
    </row>
    <row r="4394" ht="54" spans="1:8">
      <c r="A4394" s="36" t="s">
        <v>24767</v>
      </c>
      <c r="B4394" s="37" t="s">
        <v>24768</v>
      </c>
      <c r="C4394" s="36" t="s">
        <v>168</v>
      </c>
      <c r="D4394" s="36" t="s">
        <v>24769</v>
      </c>
      <c r="F4394" t="str">
        <f t="shared" si="136"/>
        <v>98073</v>
      </c>
      <c r="H4394" s="38">
        <f t="shared" si="137"/>
        <v>5442.87</v>
      </c>
    </row>
    <row r="4395" ht="54" spans="1:8">
      <c r="A4395" s="36" t="s">
        <v>24770</v>
      </c>
      <c r="B4395" s="37" t="s">
        <v>24771</v>
      </c>
      <c r="C4395" s="36" t="s">
        <v>168</v>
      </c>
      <c r="D4395" s="36" t="s">
        <v>24772</v>
      </c>
      <c r="F4395" t="str">
        <f t="shared" si="136"/>
        <v>98074</v>
      </c>
      <c r="H4395" s="38">
        <f t="shared" si="137"/>
        <v>8428.18</v>
      </c>
    </row>
    <row r="4396" ht="54" spans="1:8">
      <c r="A4396" s="36" t="s">
        <v>24773</v>
      </c>
      <c r="B4396" s="37" t="s">
        <v>24774</v>
      </c>
      <c r="C4396" s="36" t="s">
        <v>168</v>
      </c>
      <c r="D4396" s="36" t="s">
        <v>24775</v>
      </c>
      <c r="F4396" t="str">
        <f t="shared" si="136"/>
        <v>98075</v>
      </c>
      <c r="H4396" s="38">
        <f t="shared" si="137"/>
        <v>10947.41</v>
      </c>
    </row>
    <row r="4397" ht="54" spans="1:8">
      <c r="A4397" s="36" t="s">
        <v>24776</v>
      </c>
      <c r="B4397" s="37" t="s">
        <v>24777</v>
      </c>
      <c r="C4397" s="36" t="s">
        <v>168</v>
      </c>
      <c r="D4397" s="36" t="s">
        <v>24778</v>
      </c>
      <c r="F4397" t="str">
        <f t="shared" si="136"/>
        <v>98076</v>
      </c>
      <c r="H4397" s="38">
        <f t="shared" si="137"/>
        <v>12599.95</v>
      </c>
    </row>
    <row r="4398" ht="54" spans="1:8">
      <c r="A4398" s="36" t="s">
        <v>24779</v>
      </c>
      <c r="B4398" s="37" t="s">
        <v>24780</v>
      </c>
      <c r="C4398" s="36" t="s">
        <v>168</v>
      </c>
      <c r="D4398" s="36" t="s">
        <v>24781</v>
      </c>
      <c r="F4398" t="str">
        <f t="shared" si="136"/>
        <v>98077</v>
      </c>
      <c r="H4398" s="38">
        <f t="shared" si="137"/>
        <v>14825.65</v>
      </c>
    </row>
    <row r="4399" ht="54" spans="1:8">
      <c r="A4399" s="36" t="s">
        <v>24782</v>
      </c>
      <c r="B4399" s="37" t="s">
        <v>24783</v>
      </c>
      <c r="C4399" s="36" t="s">
        <v>168</v>
      </c>
      <c r="D4399" s="36" t="s">
        <v>24784</v>
      </c>
      <c r="F4399" t="str">
        <f t="shared" si="136"/>
        <v>98078</v>
      </c>
      <c r="H4399" s="38">
        <f t="shared" si="137"/>
        <v>3572.24</v>
      </c>
    </row>
    <row r="4400" ht="54" spans="1:8">
      <c r="A4400" s="36" t="s">
        <v>24785</v>
      </c>
      <c r="B4400" s="37" t="s">
        <v>24786</v>
      </c>
      <c r="C4400" s="36" t="s">
        <v>168</v>
      </c>
      <c r="D4400" s="36" t="s">
        <v>24787</v>
      </c>
      <c r="F4400" t="str">
        <f t="shared" si="136"/>
        <v>98079</v>
      </c>
      <c r="H4400" s="38">
        <f t="shared" si="137"/>
        <v>6250.48</v>
      </c>
    </row>
    <row r="4401" ht="54" spans="1:8">
      <c r="A4401" s="36" t="s">
        <v>24788</v>
      </c>
      <c r="B4401" s="37" t="s">
        <v>24789</v>
      </c>
      <c r="C4401" s="36" t="s">
        <v>168</v>
      </c>
      <c r="D4401" s="36" t="s">
        <v>24790</v>
      </c>
      <c r="F4401" t="str">
        <f t="shared" si="136"/>
        <v>98080</v>
      </c>
      <c r="H4401" s="38">
        <f t="shared" si="137"/>
        <v>8025.2</v>
      </c>
    </row>
    <row r="4402" ht="54" spans="1:8">
      <c r="A4402" s="36" t="s">
        <v>24791</v>
      </c>
      <c r="B4402" s="37" t="s">
        <v>24792</v>
      </c>
      <c r="C4402" s="36" t="s">
        <v>168</v>
      </c>
      <c r="D4402" s="36" t="s">
        <v>24793</v>
      </c>
      <c r="F4402" t="str">
        <f t="shared" si="136"/>
        <v>98081</v>
      </c>
      <c r="H4402" s="38">
        <f t="shared" si="137"/>
        <v>11879.44</v>
      </c>
    </row>
    <row r="4403" ht="54" spans="1:8">
      <c r="A4403" s="36" t="s">
        <v>24794</v>
      </c>
      <c r="B4403" s="37" t="s">
        <v>24795</v>
      </c>
      <c r="C4403" s="36" t="s">
        <v>168</v>
      </c>
      <c r="D4403" s="36" t="s">
        <v>24796</v>
      </c>
      <c r="F4403" t="str">
        <f t="shared" si="136"/>
        <v>98082</v>
      </c>
      <c r="H4403" s="38">
        <f t="shared" si="137"/>
        <v>3071.32</v>
      </c>
    </row>
    <row r="4404" ht="54" spans="1:8">
      <c r="A4404" s="36" t="s">
        <v>24797</v>
      </c>
      <c r="B4404" s="37" t="s">
        <v>24798</v>
      </c>
      <c r="C4404" s="36" t="s">
        <v>168</v>
      </c>
      <c r="D4404" s="36" t="s">
        <v>24799</v>
      </c>
      <c r="F4404" t="str">
        <f t="shared" si="136"/>
        <v>98083</v>
      </c>
      <c r="H4404" s="38">
        <f t="shared" si="137"/>
        <v>4063.75</v>
      </c>
    </row>
    <row r="4405" ht="54" spans="1:8">
      <c r="A4405" s="36" t="s">
        <v>24800</v>
      </c>
      <c r="B4405" s="37" t="s">
        <v>24801</v>
      </c>
      <c r="C4405" s="36" t="s">
        <v>168</v>
      </c>
      <c r="D4405" s="36" t="s">
        <v>24802</v>
      </c>
      <c r="F4405" t="str">
        <f t="shared" si="136"/>
        <v>98084</v>
      </c>
      <c r="H4405" s="38">
        <f t="shared" si="137"/>
        <v>5713.96</v>
      </c>
    </row>
    <row r="4406" ht="54" spans="1:8">
      <c r="A4406" s="36" t="s">
        <v>24803</v>
      </c>
      <c r="B4406" s="37" t="s">
        <v>24804</v>
      </c>
      <c r="C4406" s="36" t="s">
        <v>168</v>
      </c>
      <c r="D4406" s="36" t="s">
        <v>24805</v>
      </c>
      <c r="F4406" t="str">
        <f t="shared" si="136"/>
        <v>98085</v>
      </c>
      <c r="H4406" s="38">
        <f t="shared" si="137"/>
        <v>7751.78</v>
      </c>
    </row>
    <row r="4407" ht="54" spans="1:8">
      <c r="A4407" s="36" t="s">
        <v>24806</v>
      </c>
      <c r="B4407" s="37" t="s">
        <v>24807</v>
      </c>
      <c r="C4407" s="36" t="s">
        <v>168</v>
      </c>
      <c r="D4407" s="36" t="s">
        <v>24808</v>
      </c>
      <c r="F4407" t="str">
        <f t="shared" si="136"/>
        <v>98086</v>
      </c>
      <c r="H4407" s="38">
        <f t="shared" si="137"/>
        <v>8766.34</v>
      </c>
    </row>
    <row r="4408" ht="54" spans="1:8">
      <c r="A4408" s="36" t="s">
        <v>24809</v>
      </c>
      <c r="B4408" s="37" t="s">
        <v>24810</v>
      </c>
      <c r="C4408" s="36" t="s">
        <v>168</v>
      </c>
      <c r="D4408" s="36" t="s">
        <v>24811</v>
      </c>
      <c r="F4408" t="str">
        <f t="shared" si="136"/>
        <v>98087</v>
      </c>
      <c r="H4408" s="38">
        <f t="shared" si="137"/>
        <v>9384.13</v>
      </c>
    </row>
    <row r="4409" ht="54" spans="1:8">
      <c r="A4409" s="36" t="s">
        <v>24812</v>
      </c>
      <c r="B4409" s="37" t="s">
        <v>24813</v>
      </c>
      <c r="C4409" s="36" t="s">
        <v>168</v>
      </c>
      <c r="D4409" s="36" t="s">
        <v>24814</v>
      </c>
      <c r="F4409" t="str">
        <f t="shared" si="136"/>
        <v>98088</v>
      </c>
      <c r="H4409" s="38">
        <f t="shared" si="137"/>
        <v>2626.33</v>
      </c>
    </row>
    <row r="4410" ht="54" spans="1:8">
      <c r="A4410" s="36" t="s">
        <v>24815</v>
      </c>
      <c r="B4410" s="37" t="s">
        <v>24816</v>
      </c>
      <c r="C4410" s="36" t="s">
        <v>168</v>
      </c>
      <c r="D4410" s="36" t="s">
        <v>24817</v>
      </c>
      <c r="F4410" t="str">
        <f t="shared" si="136"/>
        <v>98089</v>
      </c>
      <c r="H4410" s="38">
        <f t="shared" si="137"/>
        <v>4168.78</v>
      </c>
    </row>
    <row r="4411" ht="54" spans="1:8">
      <c r="A4411" s="36" t="s">
        <v>24818</v>
      </c>
      <c r="B4411" s="37" t="s">
        <v>24819</v>
      </c>
      <c r="C4411" s="36" t="s">
        <v>168</v>
      </c>
      <c r="D4411" s="36" t="s">
        <v>24820</v>
      </c>
      <c r="F4411" t="str">
        <f t="shared" si="136"/>
        <v>98090</v>
      </c>
      <c r="H4411" s="38">
        <f t="shared" si="137"/>
        <v>6569.07</v>
      </c>
    </row>
    <row r="4412" ht="54" spans="1:8">
      <c r="A4412" s="36" t="s">
        <v>24821</v>
      </c>
      <c r="B4412" s="37" t="s">
        <v>24822</v>
      </c>
      <c r="C4412" s="36" t="s">
        <v>168</v>
      </c>
      <c r="D4412" s="36" t="s">
        <v>24823</v>
      </c>
      <c r="F4412" t="str">
        <f t="shared" si="136"/>
        <v>98091</v>
      </c>
      <c r="H4412" s="38">
        <f t="shared" si="137"/>
        <v>8477.42</v>
      </c>
    </row>
    <row r="4413" ht="54" spans="1:8">
      <c r="A4413" s="36" t="s">
        <v>24824</v>
      </c>
      <c r="B4413" s="37" t="s">
        <v>24825</v>
      </c>
      <c r="C4413" s="36" t="s">
        <v>168</v>
      </c>
      <c r="D4413" s="36" t="s">
        <v>24826</v>
      </c>
      <c r="F4413" t="str">
        <f t="shared" si="136"/>
        <v>98092</v>
      </c>
      <c r="H4413" s="38">
        <f t="shared" si="137"/>
        <v>9987.64</v>
      </c>
    </row>
    <row r="4414" ht="54" spans="1:8">
      <c r="A4414" s="36" t="s">
        <v>24827</v>
      </c>
      <c r="B4414" s="37" t="s">
        <v>24828</v>
      </c>
      <c r="C4414" s="36" t="s">
        <v>168</v>
      </c>
      <c r="D4414" s="36" t="s">
        <v>24829</v>
      </c>
      <c r="F4414" t="str">
        <f t="shared" si="136"/>
        <v>98093</v>
      </c>
      <c r="H4414" s="38">
        <f t="shared" si="137"/>
        <v>11796.86</v>
      </c>
    </row>
    <row r="4415" ht="54" spans="1:8">
      <c r="A4415" s="36" t="s">
        <v>24830</v>
      </c>
      <c r="B4415" s="37" t="s">
        <v>24831</v>
      </c>
      <c r="C4415" s="36" t="s">
        <v>168</v>
      </c>
      <c r="D4415" s="36" t="s">
        <v>24832</v>
      </c>
      <c r="F4415" t="str">
        <f t="shared" si="136"/>
        <v>98094</v>
      </c>
      <c r="H4415" s="38">
        <f t="shared" si="137"/>
        <v>2132.24</v>
      </c>
    </row>
    <row r="4416" ht="54" spans="1:8">
      <c r="A4416" s="36" t="s">
        <v>24833</v>
      </c>
      <c r="B4416" s="37" t="s">
        <v>24834</v>
      </c>
      <c r="C4416" s="36" t="s">
        <v>168</v>
      </c>
      <c r="D4416" s="36" t="s">
        <v>24835</v>
      </c>
      <c r="F4416" t="str">
        <f t="shared" si="136"/>
        <v>98099</v>
      </c>
      <c r="H4416" s="38">
        <f t="shared" si="137"/>
        <v>3663.88</v>
      </c>
    </row>
    <row r="4417" ht="54" spans="1:8">
      <c r="A4417" s="36" t="s">
        <v>24836</v>
      </c>
      <c r="B4417" s="37" t="s">
        <v>24837</v>
      </c>
      <c r="C4417" s="36" t="s">
        <v>168</v>
      </c>
      <c r="D4417" s="36" t="s">
        <v>24838</v>
      </c>
      <c r="F4417" t="str">
        <f t="shared" si="136"/>
        <v>98100</v>
      </c>
      <c r="H4417" s="38">
        <f t="shared" si="137"/>
        <v>4801.52</v>
      </c>
    </row>
    <row r="4418" ht="54" spans="1:8">
      <c r="A4418" s="36" t="s">
        <v>24839</v>
      </c>
      <c r="B4418" s="37" t="s">
        <v>24840</v>
      </c>
      <c r="C4418" s="36" t="s">
        <v>168</v>
      </c>
      <c r="D4418" s="36" t="s">
        <v>24841</v>
      </c>
      <c r="F4418" t="str">
        <f t="shared" si="136"/>
        <v>98101</v>
      </c>
      <c r="H4418" s="38">
        <f t="shared" si="137"/>
        <v>7113.3</v>
      </c>
    </row>
    <row r="4419" ht="67.5" spans="1:8">
      <c r="A4419" s="36" t="s">
        <v>24842</v>
      </c>
      <c r="B4419" s="37" t="s">
        <v>24843</v>
      </c>
      <c r="C4419" s="36" t="s">
        <v>168</v>
      </c>
      <c r="D4419" s="36" t="s">
        <v>24844</v>
      </c>
      <c r="F4419" t="str">
        <f t="shared" si="136"/>
        <v>98109</v>
      </c>
      <c r="H4419" s="38">
        <f t="shared" si="137"/>
        <v>665.57</v>
      </c>
    </row>
    <row r="4420" ht="40.5" spans="1:8">
      <c r="A4420" s="36" t="s">
        <v>24845</v>
      </c>
      <c r="B4420" s="37" t="s">
        <v>24846</v>
      </c>
      <c r="C4420" s="36" t="s">
        <v>168</v>
      </c>
      <c r="D4420" s="36" t="s">
        <v>24847</v>
      </c>
      <c r="F4420" t="str">
        <f t="shared" si="136"/>
        <v>98110</v>
      </c>
      <c r="H4420" s="38">
        <f t="shared" si="137"/>
        <v>474.35</v>
      </c>
    </row>
    <row r="4421" ht="27" spans="1:8">
      <c r="A4421" s="36" t="s">
        <v>24848</v>
      </c>
      <c r="B4421" s="37" t="s">
        <v>24849</v>
      </c>
      <c r="C4421" s="36" t="s">
        <v>168</v>
      </c>
      <c r="D4421" s="36" t="s">
        <v>13115</v>
      </c>
      <c r="F4421" t="str">
        <f t="shared" ref="F4421:F4484" si="138">TRIM(A4421)</f>
        <v>98111</v>
      </c>
      <c r="H4421" s="38">
        <f t="shared" ref="H4421:H4484" si="139">ROUND(D4421*(1+$H$1),2)</f>
        <v>23.86</v>
      </c>
    </row>
    <row r="4422" ht="27" spans="1:8">
      <c r="A4422" s="36" t="s">
        <v>24850</v>
      </c>
      <c r="B4422" s="37" t="s">
        <v>24851</v>
      </c>
      <c r="C4422" s="36" t="s">
        <v>168</v>
      </c>
      <c r="D4422" s="36" t="s">
        <v>24852</v>
      </c>
      <c r="F4422" t="str">
        <f t="shared" si="138"/>
        <v>98114</v>
      </c>
      <c r="H4422" s="38">
        <f t="shared" si="139"/>
        <v>546.81</v>
      </c>
    </row>
    <row r="4423" ht="27" spans="1:8">
      <c r="A4423" s="36" t="s">
        <v>24853</v>
      </c>
      <c r="B4423" s="37" t="s">
        <v>24854</v>
      </c>
      <c r="C4423" s="36" t="s">
        <v>168</v>
      </c>
      <c r="D4423" s="36" t="s">
        <v>24855</v>
      </c>
      <c r="F4423" t="str">
        <f t="shared" si="138"/>
        <v>98115</v>
      </c>
      <c r="H4423" s="38">
        <f t="shared" si="139"/>
        <v>104.16</v>
      </c>
    </row>
    <row r="4424" ht="54" spans="1:8">
      <c r="A4424" s="36" t="s">
        <v>24856</v>
      </c>
      <c r="B4424" s="37" t="s">
        <v>24857</v>
      </c>
      <c r="C4424" s="36" t="s">
        <v>168</v>
      </c>
      <c r="D4424" s="36" t="s">
        <v>24858</v>
      </c>
      <c r="F4424" t="str">
        <f t="shared" si="138"/>
        <v>89957</v>
      </c>
      <c r="H4424" s="38">
        <f t="shared" si="139"/>
        <v>123.45</v>
      </c>
    </row>
    <row r="4425" ht="54" spans="1:8">
      <c r="A4425" s="36" t="s">
        <v>24859</v>
      </c>
      <c r="B4425" s="37" t="s">
        <v>24860</v>
      </c>
      <c r="C4425" s="36" t="s">
        <v>168</v>
      </c>
      <c r="D4425" s="36" t="s">
        <v>24861</v>
      </c>
      <c r="F4425" t="str">
        <f t="shared" si="138"/>
        <v>89959</v>
      </c>
      <c r="H4425" s="38">
        <f t="shared" si="139"/>
        <v>194.07</v>
      </c>
    </row>
    <row r="4426" ht="27" spans="1:8">
      <c r="A4426" s="36" t="s">
        <v>24862</v>
      </c>
      <c r="B4426" s="37" t="s">
        <v>24863</v>
      </c>
      <c r="C4426" s="36" t="s">
        <v>168</v>
      </c>
      <c r="D4426" s="36" t="s">
        <v>24864</v>
      </c>
      <c r="F4426" t="str">
        <f t="shared" si="138"/>
        <v>40729</v>
      </c>
      <c r="H4426" s="38">
        <f t="shared" si="139"/>
        <v>249.65</v>
      </c>
    </row>
    <row r="4427" ht="27" spans="1:8">
      <c r="A4427" s="36" t="s">
        <v>24865</v>
      </c>
      <c r="B4427" s="37" t="s">
        <v>24866</v>
      </c>
      <c r="C4427" s="36" t="s">
        <v>168</v>
      </c>
      <c r="D4427" s="36" t="s">
        <v>11742</v>
      </c>
      <c r="F4427" t="str">
        <f t="shared" si="138"/>
        <v>73795/1</v>
      </c>
      <c r="H4427" s="38">
        <f t="shared" si="139"/>
        <v>71.13</v>
      </c>
    </row>
    <row r="4428" ht="27" spans="1:8">
      <c r="A4428" s="36" t="s">
        <v>24867</v>
      </c>
      <c r="B4428" s="37" t="s">
        <v>24868</v>
      </c>
      <c r="C4428" s="36" t="s">
        <v>168</v>
      </c>
      <c r="D4428" s="36" t="s">
        <v>16753</v>
      </c>
      <c r="F4428" t="str">
        <f t="shared" si="138"/>
        <v>73795/2</v>
      </c>
      <c r="H4428" s="38">
        <f t="shared" si="139"/>
        <v>75.53</v>
      </c>
    </row>
    <row r="4429" ht="27" spans="1:8">
      <c r="A4429" s="36" t="s">
        <v>24869</v>
      </c>
      <c r="B4429" s="37" t="s">
        <v>24870</v>
      </c>
      <c r="C4429" s="36" t="s">
        <v>168</v>
      </c>
      <c r="D4429" s="36" t="s">
        <v>7851</v>
      </c>
      <c r="F4429" t="str">
        <f t="shared" si="138"/>
        <v>73795/3</v>
      </c>
      <c r="H4429" s="38">
        <f t="shared" si="139"/>
        <v>101.17</v>
      </c>
    </row>
    <row r="4430" ht="27" spans="1:8">
      <c r="A4430" s="36" t="s">
        <v>24871</v>
      </c>
      <c r="B4430" s="37" t="s">
        <v>24872</v>
      </c>
      <c r="C4430" s="36" t="s">
        <v>168</v>
      </c>
      <c r="D4430" s="36" t="s">
        <v>24873</v>
      </c>
      <c r="F4430" t="str">
        <f t="shared" si="138"/>
        <v>73795/4</v>
      </c>
      <c r="H4430" s="38">
        <f t="shared" si="139"/>
        <v>117.02</v>
      </c>
    </row>
    <row r="4431" ht="27" spans="1:8">
      <c r="A4431" s="36" t="s">
        <v>24874</v>
      </c>
      <c r="B4431" s="37" t="s">
        <v>24875</v>
      </c>
      <c r="C4431" s="36" t="s">
        <v>168</v>
      </c>
      <c r="D4431" s="36" t="s">
        <v>24876</v>
      </c>
      <c r="F4431" t="str">
        <f t="shared" si="138"/>
        <v>73795/5</v>
      </c>
      <c r="H4431" s="38">
        <f t="shared" si="139"/>
        <v>157.43</v>
      </c>
    </row>
    <row r="4432" ht="27" spans="1:8">
      <c r="A4432" s="36" t="s">
        <v>24877</v>
      </c>
      <c r="B4432" s="37" t="s">
        <v>24878</v>
      </c>
      <c r="C4432" s="36" t="s">
        <v>168</v>
      </c>
      <c r="D4432" s="36" t="s">
        <v>24879</v>
      </c>
      <c r="F4432" t="str">
        <f t="shared" si="138"/>
        <v>73795/6</v>
      </c>
      <c r="H4432" s="38">
        <f t="shared" si="139"/>
        <v>314.43</v>
      </c>
    </row>
    <row r="4433" ht="27" spans="1:8">
      <c r="A4433" s="36" t="s">
        <v>24880</v>
      </c>
      <c r="B4433" s="37" t="s">
        <v>24881</v>
      </c>
      <c r="C4433" s="36" t="s">
        <v>168</v>
      </c>
      <c r="D4433" s="36" t="s">
        <v>24882</v>
      </c>
      <c r="F4433" t="str">
        <f t="shared" si="138"/>
        <v>73795/7</v>
      </c>
      <c r="H4433" s="38">
        <f t="shared" si="139"/>
        <v>529.41</v>
      </c>
    </row>
    <row r="4434" ht="27" spans="1:8">
      <c r="A4434" s="36" t="s">
        <v>24883</v>
      </c>
      <c r="B4434" s="37" t="s">
        <v>24884</v>
      </c>
      <c r="C4434" s="36" t="s">
        <v>168</v>
      </c>
      <c r="D4434" s="36" t="s">
        <v>24885</v>
      </c>
      <c r="F4434" t="str">
        <f t="shared" si="138"/>
        <v>73795/8</v>
      </c>
      <c r="H4434" s="38">
        <f t="shared" si="139"/>
        <v>97.26</v>
      </c>
    </row>
    <row r="4435" ht="27" spans="1:8">
      <c r="A4435" s="36" t="s">
        <v>24886</v>
      </c>
      <c r="B4435" s="37" t="s">
        <v>24887</v>
      </c>
      <c r="C4435" s="36" t="s">
        <v>168</v>
      </c>
      <c r="D4435" s="36" t="s">
        <v>9580</v>
      </c>
      <c r="F4435" t="str">
        <f t="shared" si="138"/>
        <v>73795/9</v>
      </c>
      <c r="H4435" s="38">
        <f t="shared" si="139"/>
        <v>123.53</v>
      </c>
    </row>
    <row r="4436" ht="27" spans="1:8">
      <c r="A4436" s="36" t="s">
        <v>24888</v>
      </c>
      <c r="B4436" s="37" t="s">
        <v>24889</v>
      </c>
      <c r="C4436" s="36" t="s">
        <v>168</v>
      </c>
      <c r="D4436" s="36" t="s">
        <v>24890</v>
      </c>
      <c r="F4436" t="str">
        <f t="shared" si="138"/>
        <v>73795/10</v>
      </c>
      <c r="H4436" s="38">
        <f t="shared" si="139"/>
        <v>172.76</v>
      </c>
    </row>
    <row r="4437" ht="27" spans="1:8">
      <c r="A4437" s="36" t="s">
        <v>24891</v>
      </c>
      <c r="B4437" s="37" t="s">
        <v>24892</v>
      </c>
      <c r="C4437" s="36" t="s">
        <v>168</v>
      </c>
      <c r="D4437" s="36" t="s">
        <v>24893</v>
      </c>
      <c r="F4437" t="str">
        <f t="shared" si="138"/>
        <v>73795/11</v>
      </c>
      <c r="H4437" s="38">
        <f t="shared" si="139"/>
        <v>194.39</v>
      </c>
    </row>
    <row r="4438" ht="27" spans="1:8">
      <c r="A4438" s="36" t="s">
        <v>24894</v>
      </c>
      <c r="B4438" s="37" t="s">
        <v>24895</v>
      </c>
      <c r="C4438" s="36" t="s">
        <v>168</v>
      </c>
      <c r="D4438" s="36" t="s">
        <v>24896</v>
      </c>
      <c r="F4438" t="str">
        <f t="shared" si="138"/>
        <v>73795/12</v>
      </c>
      <c r="H4438" s="38">
        <f t="shared" si="139"/>
        <v>260.88</v>
      </c>
    </row>
    <row r="4439" ht="27" spans="1:8">
      <c r="A4439" s="36" t="s">
        <v>24897</v>
      </c>
      <c r="B4439" s="37" t="s">
        <v>24898</v>
      </c>
      <c r="C4439" s="36" t="s">
        <v>168</v>
      </c>
      <c r="D4439" s="36" t="s">
        <v>24899</v>
      </c>
      <c r="F4439" t="str">
        <f t="shared" si="138"/>
        <v>73795/13</v>
      </c>
      <c r="H4439" s="38">
        <f t="shared" si="139"/>
        <v>373.79</v>
      </c>
    </row>
    <row r="4440" ht="27" spans="1:8">
      <c r="A4440" s="36" t="s">
        <v>24900</v>
      </c>
      <c r="B4440" s="37" t="s">
        <v>24901</v>
      </c>
      <c r="C4440" s="36" t="s">
        <v>168</v>
      </c>
      <c r="D4440" s="36" t="s">
        <v>24902</v>
      </c>
      <c r="F4440" t="str">
        <f t="shared" si="138"/>
        <v>73795/14</v>
      </c>
      <c r="H4440" s="38">
        <f t="shared" si="139"/>
        <v>491.43</v>
      </c>
    </row>
    <row r="4441" ht="27" spans="1:8">
      <c r="A4441" s="36" t="s">
        <v>24903</v>
      </c>
      <c r="B4441" s="37" t="s">
        <v>24904</v>
      </c>
      <c r="C4441" s="36" t="s">
        <v>168</v>
      </c>
      <c r="D4441" s="36" t="s">
        <v>24905</v>
      </c>
      <c r="F4441" t="str">
        <f t="shared" si="138"/>
        <v>73795/15</v>
      </c>
      <c r="H4441" s="38">
        <f t="shared" si="139"/>
        <v>752.12</v>
      </c>
    </row>
    <row r="4442" ht="27" spans="1:8">
      <c r="A4442" s="36" t="s">
        <v>24906</v>
      </c>
      <c r="B4442" s="37" t="s">
        <v>24907</v>
      </c>
      <c r="C4442" s="36" t="s">
        <v>168</v>
      </c>
      <c r="D4442" s="36" t="s">
        <v>24413</v>
      </c>
      <c r="F4442" t="str">
        <f t="shared" si="138"/>
        <v>73796/1</v>
      </c>
      <c r="H4442" s="38">
        <f t="shared" si="139"/>
        <v>70.02</v>
      </c>
    </row>
    <row r="4443" ht="27" spans="1:8">
      <c r="A4443" s="36" t="s">
        <v>24908</v>
      </c>
      <c r="B4443" s="37" t="s">
        <v>24909</v>
      </c>
      <c r="C4443" s="36" t="s">
        <v>168</v>
      </c>
      <c r="D4443" s="36" t="s">
        <v>24910</v>
      </c>
      <c r="F4443" t="str">
        <f t="shared" si="138"/>
        <v>73796/2</v>
      </c>
      <c r="H4443" s="38">
        <f t="shared" si="139"/>
        <v>74.9</v>
      </c>
    </row>
    <row r="4444" ht="27" spans="1:8">
      <c r="A4444" s="36" t="s">
        <v>24911</v>
      </c>
      <c r="B4444" s="37" t="s">
        <v>24912</v>
      </c>
      <c r="C4444" s="36" t="s">
        <v>168</v>
      </c>
      <c r="D4444" s="36" t="s">
        <v>24913</v>
      </c>
      <c r="F4444" t="str">
        <f t="shared" si="138"/>
        <v>73796/3</v>
      </c>
      <c r="H4444" s="38">
        <f t="shared" si="139"/>
        <v>114.21</v>
      </c>
    </row>
    <row r="4445" ht="27" spans="1:8">
      <c r="A4445" s="36" t="s">
        <v>24914</v>
      </c>
      <c r="B4445" s="37" t="s">
        <v>24915</v>
      </c>
      <c r="C4445" s="36" t="s">
        <v>168</v>
      </c>
      <c r="D4445" s="36" t="s">
        <v>24916</v>
      </c>
      <c r="F4445" t="str">
        <f t="shared" si="138"/>
        <v>73796/4</v>
      </c>
      <c r="H4445" s="38">
        <f t="shared" si="139"/>
        <v>158.26</v>
      </c>
    </row>
    <row r="4446" ht="27" spans="1:8">
      <c r="A4446" s="36" t="s">
        <v>24917</v>
      </c>
      <c r="B4446" s="37" t="s">
        <v>24918</v>
      </c>
      <c r="C4446" s="36" t="s">
        <v>168</v>
      </c>
      <c r="D4446" s="36" t="s">
        <v>24919</v>
      </c>
      <c r="F4446" t="str">
        <f t="shared" si="138"/>
        <v>73796/5</v>
      </c>
      <c r="H4446" s="38">
        <f t="shared" si="139"/>
        <v>273.14</v>
      </c>
    </row>
    <row r="4447" ht="27" spans="1:8">
      <c r="A4447" s="36" t="s">
        <v>24920</v>
      </c>
      <c r="B4447" s="37" t="s">
        <v>24921</v>
      </c>
      <c r="C4447" s="36" t="s">
        <v>168</v>
      </c>
      <c r="D4447" s="36" t="s">
        <v>24922</v>
      </c>
      <c r="F4447" t="str">
        <f t="shared" si="138"/>
        <v>73796/6</v>
      </c>
      <c r="H4447" s="38">
        <f t="shared" si="139"/>
        <v>350.03</v>
      </c>
    </row>
    <row r="4448" ht="27" spans="1:8">
      <c r="A4448" s="36" t="s">
        <v>24923</v>
      </c>
      <c r="B4448" s="37" t="s">
        <v>24924</v>
      </c>
      <c r="C4448" s="36" t="s">
        <v>168</v>
      </c>
      <c r="D4448" s="36" t="s">
        <v>24925</v>
      </c>
      <c r="F4448" t="str">
        <f t="shared" si="138"/>
        <v>73796/7</v>
      </c>
      <c r="H4448" s="38">
        <f t="shared" si="139"/>
        <v>598.92</v>
      </c>
    </row>
    <row r="4449" ht="27" spans="1:8">
      <c r="A4449" s="36" t="s">
        <v>24926</v>
      </c>
      <c r="B4449" s="37" t="s">
        <v>24927</v>
      </c>
      <c r="C4449" s="36" t="s">
        <v>168</v>
      </c>
      <c r="D4449" s="36" t="s">
        <v>24928</v>
      </c>
      <c r="F4449" t="str">
        <f t="shared" si="138"/>
        <v>73870/4</v>
      </c>
      <c r="H4449" s="38">
        <f t="shared" si="139"/>
        <v>127.39</v>
      </c>
    </row>
    <row r="4450" ht="40.5" spans="1:8">
      <c r="A4450" s="36" t="s">
        <v>24929</v>
      </c>
      <c r="B4450" s="37" t="s">
        <v>24930</v>
      </c>
      <c r="C4450" s="36" t="s">
        <v>168</v>
      </c>
      <c r="D4450" s="36" t="s">
        <v>14799</v>
      </c>
      <c r="F4450" t="str">
        <f t="shared" si="138"/>
        <v>74091/1</v>
      </c>
      <c r="H4450" s="38">
        <f t="shared" si="139"/>
        <v>242.22</v>
      </c>
    </row>
    <row r="4451" ht="27" spans="1:8">
      <c r="A4451" s="36" t="s">
        <v>24931</v>
      </c>
      <c r="B4451" s="37" t="s">
        <v>24932</v>
      </c>
      <c r="C4451" s="36" t="s">
        <v>168</v>
      </c>
      <c r="D4451" s="36" t="s">
        <v>24933</v>
      </c>
      <c r="F4451" t="str">
        <f t="shared" si="138"/>
        <v>74093/1</v>
      </c>
      <c r="H4451" s="38">
        <f t="shared" si="139"/>
        <v>104.99</v>
      </c>
    </row>
    <row r="4452" ht="54" spans="1:8">
      <c r="A4452" s="36" t="s">
        <v>24934</v>
      </c>
      <c r="B4452" s="37" t="s">
        <v>24935</v>
      </c>
      <c r="C4452" s="36" t="s">
        <v>168</v>
      </c>
      <c r="D4452" s="36" t="s">
        <v>24936</v>
      </c>
      <c r="F4452" t="str">
        <f t="shared" si="138"/>
        <v>74169/1</v>
      </c>
      <c r="H4452" s="38">
        <f t="shared" si="139"/>
        <v>192.4</v>
      </c>
    </row>
    <row r="4453" ht="40.5" spans="1:8">
      <c r="A4453" s="36" t="s">
        <v>24937</v>
      </c>
      <c r="B4453" s="37" t="s">
        <v>24938</v>
      </c>
      <c r="C4453" s="36" t="s">
        <v>168</v>
      </c>
      <c r="D4453" s="36" t="s">
        <v>24939</v>
      </c>
      <c r="F4453" t="str">
        <f t="shared" si="138"/>
        <v>85117</v>
      </c>
      <c r="H4453" s="38">
        <f t="shared" si="139"/>
        <v>51</v>
      </c>
    </row>
    <row r="4454" ht="27" spans="1:8">
      <c r="A4454" s="36" t="s">
        <v>24940</v>
      </c>
      <c r="B4454" s="37" t="s">
        <v>24941</v>
      </c>
      <c r="C4454" s="36" t="s">
        <v>168</v>
      </c>
      <c r="D4454" s="36" t="s">
        <v>24942</v>
      </c>
      <c r="F4454" t="str">
        <f t="shared" si="138"/>
        <v>89349</v>
      </c>
      <c r="H4454" s="38">
        <f t="shared" si="139"/>
        <v>29.34</v>
      </c>
    </row>
    <row r="4455" ht="27" spans="1:8">
      <c r="A4455" s="36" t="s">
        <v>24943</v>
      </c>
      <c r="B4455" s="37" t="s">
        <v>24944</v>
      </c>
      <c r="C4455" s="36" t="s">
        <v>168</v>
      </c>
      <c r="D4455" s="36" t="s">
        <v>8037</v>
      </c>
      <c r="F4455" t="str">
        <f t="shared" si="138"/>
        <v>89351</v>
      </c>
      <c r="H4455" s="38">
        <f t="shared" si="139"/>
        <v>33.39</v>
      </c>
    </row>
    <row r="4456" ht="27" spans="1:8">
      <c r="A4456" s="36" t="s">
        <v>24945</v>
      </c>
      <c r="B4456" s="37" t="s">
        <v>24946</v>
      </c>
      <c r="C4456" s="36" t="s">
        <v>168</v>
      </c>
      <c r="D4456" s="36" t="s">
        <v>24947</v>
      </c>
      <c r="F4456" t="str">
        <f t="shared" si="138"/>
        <v>89352</v>
      </c>
      <c r="H4456" s="38">
        <f t="shared" si="139"/>
        <v>37.93</v>
      </c>
    </row>
    <row r="4457" ht="27" spans="1:8">
      <c r="A4457" s="36" t="s">
        <v>24948</v>
      </c>
      <c r="B4457" s="37" t="s">
        <v>24949</v>
      </c>
      <c r="C4457" s="36" t="s">
        <v>168</v>
      </c>
      <c r="D4457" s="36" t="s">
        <v>7745</v>
      </c>
      <c r="F4457" t="str">
        <f t="shared" si="138"/>
        <v>89353</v>
      </c>
      <c r="H4457" s="38">
        <f t="shared" si="139"/>
        <v>39.54</v>
      </c>
    </row>
    <row r="4458" ht="40.5" spans="1:8">
      <c r="A4458" s="36" t="s">
        <v>24950</v>
      </c>
      <c r="B4458" s="37" t="s">
        <v>24951</v>
      </c>
      <c r="C4458" s="36" t="s">
        <v>168</v>
      </c>
      <c r="D4458" s="36" t="s">
        <v>24952</v>
      </c>
      <c r="F4458" t="str">
        <f t="shared" si="138"/>
        <v>89354</v>
      </c>
      <c r="H4458" s="38">
        <f t="shared" si="139"/>
        <v>272.18</v>
      </c>
    </row>
    <row r="4459" ht="54" spans="1:8">
      <c r="A4459" s="36" t="s">
        <v>24953</v>
      </c>
      <c r="B4459" s="37" t="s">
        <v>24954</v>
      </c>
      <c r="C4459" s="36" t="s">
        <v>168</v>
      </c>
      <c r="D4459" s="36" t="s">
        <v>24955</v>
      </c>
      <c r="F4459" t="str">
        <f t="shared" si="138"/>
        <v>89969</v>
      </c>
      <c r="H4459" s="38">
        <f t="shared" si="139"/>
        <v>42.49</v>
      </c>
    </row>
    <row r="4460" ht="40.5" spans="1:8">
      <c r="A4460" s="36" t="s">
        <v>24956</v>
      </c>
      <c r="B4460" s="37" t="s">
        <v>24957</v>
      </c>
      <c r="C4460" s="36" t="s">
        <v>168</v>
      </c>
      <c r="D4460" s="36" t="s">
        <v>6902</v>
      </c>
      <c r="F4460" t="str">
        <f t="shared" si="138"/>
        <v>89970</v>
      </c>
      <c r="H4460" s="38">
        <f t="shared" si="139"/>
        <v>45.86</v>
      </c>
    </row>
    <row r="4461" ht="40.5" spans="1:8">
      <c r="A4461" s="36" t="s">
        <v>24958</v>
      </c>
      <c r="B4461" s="37" t="s">
        <v>24959</v>
      </c>
      <c r="C4461" s="36" t="s">
        <v>168</v>
      </c>
      <c r="D4461" s="36" t="s">
        <v>24960</v>
      </c>
      <c r="F4461" t="str">
        <f t="shared" si="138"/>
        <v>89971</v>
      </c>
      <c r="H4461" s="38">
        <f t="shared" si="139"/>
        <v>48.05</v>
      </c>
    </row>
    <row r="4462" ht="40.5" spans="1:8">
      <c r="A4462" s="36" t="s">
        <v>24961</v>
      </c>
      <c r="B4462" s="37" t="s">
        <v>24962</v>
      </c>
      <c r="C4462" s="36" t="s">
        <v>168</v>
      </c>
      <c r="D4462" s="36" t="s">
        <v>24963</v>
      </c>
      <c r="F4462" t="str">
        <f t="shared" si="138"/>
        <v>89972</v>
      </c>
      <c r="H4462" s="38">
        <f t="shared" si="139"/>
        <v>51.41</v>
      </c>
    </row>
    <row r="4463" ht="54" spans="1:8">
      <c r="A4463" s="36" t="s">
        <v>24964</v>
      </c>
      <c r="B4463" s="37" t="s">
        <v>24965</v>
      </c>
      <c r="C4463" s="36" t="s">
        <v>168</v>
      </c>
      <c r="D4463" s="36" t="s">
        <v>24966</v>
      </c>
      <c r="F4463" t="str">
        <f t="shared" si="138"/>
        <v>89973</v>
      </c>
      <c r="H4463" s="38">
        <f t="shared" si="139"/>
        <v>442.82</v>
      </c>
    </row>
    <row r="4464" ht="54" spans="1:8">
      <c r="A4464" s="36" t="s">
        <v>24967</v>
      </c>
      <c r="B4464" s="37" t="s">
        <v>24968</v>
      </c>
      <c r="C4464" s="36" t="s">
        <v>168</v>
      </c>
      <c r="D4464" s="36" t="s">
        <v>24969</v>
      </c>
      <c r="F4464" t="str">
        <f t="shared" si="138"/>
        <v>89974</v>
      </c>
      <c r="H4464" s="38">
        <f t="shared" si="139"/>
        <v>251.41</v>
      </c>
    </row>
    <row r="4465" ht="40.5" spans="1:8">
      <c r="A4465" s="36" t="s">
        <v>24970</v>
      </c>
      <c r="B4465" s="37" t="s">
        <v>24971</v>
      </c>
      <c r="C4465" s="36" t="s">
        <v>168</v>
      </c>
      <c r="D4465" s="36" t="s">
        <v>24972</v>
      </c>
      <c r="F4465" t="str">
        <f t="shared" si="138"/>
        <v>89984</v>
      </c>
      <c r="H4465" s="38">
        <f t="shared" si="139"/>
        <v>80.54</v>
      </c>
    </row>
    <row r="4466" ht="40.5" spans="1:8">
      <c r="A4466" s="36" t="s">
        <v>24973</v>
      </c>
      <c r="B4466" s="37" t="s">
        <v>24974</v>
      </c>
      <c r="C4466" s="36" t="s">
        <v>168</v>
      </c>
      <c r="D4466" s="36" t="s">
        <v>24975</v>
      </c>
      <c r="F4466" t="str">
        <f t="shared" si="138"/>
        <v>89985</v>
      </c>
      <c r="H4466" s="38">
        <f t="shared" si="139"/>
        <v>82.88</v>
      </c>
    </row>
    <row r="4467" ht="40.5" spans="1:8">
      <c r="A4467" s="36" t="s">
        <v>24976</v>
      </c>
      <c r="B4467" s="37" t="s">
        <v>24977</v>
      </c>
      <c r="C4467" s="36" t="s">
        <v>168</v>
      </c>
      <c r="D4467" s="36" t="s">
        <v>24978</v>
      </c>
      <c r="F4467" t="str">
        <f t="shared" si="138"/>
        <v>89986</v>
      </c>
      <c r="H4467" s="38">
        <f t="shared" si="139"/>
        <v>78.58</v>
      </c>
    </row>
    <row r="4468" ht="40.5" spans="1:8">
      <c r="A4468" s="36" t="s">
        <v>24979</v>
      </c>
      <c r="B4468" s="37" t="s">
        <v>24980</v>
      </c>
      <c r="C4468" s="36" t="s">
        <v>168</v>
      </c>
      <c r="D4468" s="36" t="s">
        <v>24981</v>
      </c>
      <c r="F4468" t="str">
        <f t="shared" si="138"/>
        <v>89987</v>
      </c>
      <c r="H4468" s="38">
        <f t="shared" si="139"/>
        <v>87.2</v>
      </c>
    </row>
    <row r="4469" ht="27" spans="1:8">
      <c r="A4469" s="36" t="s">
        <v>24982</v>
      </c>
      <c r="B4469" s="37" t="s">
        <v>24983</v>
      </c>
      <c r="C4469" s="36" t="s">
        <v>168</v>
      </c>
      <c r="D4469" s="36" t="s">
        <v>24984</v>
      </c>
      <c r="F4469" t="str">
        <f t="shared" si="138"/>
        <v>90371</v>
      </c>
      <c r="H4469" s="38">
        <f t="shared" si="139"/>
        <v>34.91</v>
      </c>
    </row>
    <row r="4470" ht="54" spans="1:8">
      <c r="A4470" s="36" t="s">
        <v>24985</v>
      </c>
      <c r="B4470" s="37" t="s">
        <v>24986</v>
      </c>
      <c r="C4470" s="36" t="s">
        <v>168</v>
      </c>
      <c r="D4470" s="36" t="s">
        <v>24987</v>
      </c>
      <c r="F4470" t="str">
        <f t="shared" si="138"/>
        <v>94489</v>
      </c>
      <c r="H4470" s="38">
        <f t="shared" si="139"/>
        <v>30.97</v>
      </c>
    </row>
    <row r="4471" ht="54" spans="1:8">
      <c r="A4471" s="36" t="s">
        <v>24988</v>
      </c>
      <c r="B4471" s="37" t="s">
        <v>24989</v>
      </c>
      <c r="C4471" s="36" t="s">
        <v>168</v>
      </c>
      <c r="D4471" s="36" t="s">
        <v>24990</v>
      </c>
      <c r="F4471" t="str">
        <f t="shared" si="138"/>
        <v>94490</v>
      </c>
      <c r="H4471" s="38">
        <f t="shared" si="139"/>
        <v>51.16</v>
      </c>
    </row>
    <row r="4472" ht="54" spans="1:8">
      <c r="A4472" s="36" t="s">
        <v>24991</v>
      </c>
      <c r="B4472" s="37" t="s">
        <v>24992</v>
      </c>
      <c r="C4472" s="36" t="s">
        <v>168</v>
      </c>
      <c r="D4472" s="36" t="s">
        <v>13094</v>
      </c>
      <c r="F4472" t="str">
        <f t="shared" si="138"/>
        <v>94491</v>
      </c>
      <c r="H4472" s="38">
        <f t="shared" si="139"/>
        <v>69.98</v>
      </c>
    </row>
    <row r="4473" ht="54" spans="1:8">
      <c r="A4473" s="36" t="s">
        <v>24993</v>
      </c>
      <c r="B4473" s="37" t="s">
        <v>24994</v>
      </c>
      <c r="C4473" s="36" t="s">
        <v>168</v>
      </c>
      <c r="D4473" s="36" t="s">
        <v>10280</v>
      </c>
      <c r="F4473" t="str">
        <f t="shared" si="138"/>
        <v>94492</v>
      </c>
      <c r="H4473" s="38">
        <f t="shared" si="139"/>
        <v>71.84</v>
      </c>
    </row>
    <row r="4474" ht="54" spans="1:8">
      <c r="A4474" s="36" t="s">
        <v>24995</v>
      </c>
      <c r="B4474" s="37" t="s">
        <v>24996</v>
      </c>
      <c r="C4474" s="36" t="s">
        <v>168</v>
      </c>
      <c r="D4474" s="36" t="s">
        <v>24997</v>
      </c>
      <c r="F4474" t="str">
        <f t="shared" si="138"/>
        <v>94493</v>
      </c>
      <c r="H4474" s="38">
        <f t="shared" si="139"/>
        <v>131</v>
      </c>
    </row>
    <row r="4475" ht="54" spans="1:8">
      <c r="A4475" s="36" t="s">
        <v>24998</v>
      </c>
      <c r="B4475" s="37" t="s">
        <v>24999</v>
      </c>
      <c r="C4475" s="36" t="s">
        <v>168</v>
      </c>
      <c r="D4475" s="36" t="s">
        <v>20559</v>
      </c>
      <c r="F4475" t="str">
        <f t="shared" si="138"/>
        <v>94494</v>
      </c>
      <c r="H4475" s="38">
        <f t="shared" si="139"/>
        <v>63.36</v>
      </c>
    </row>
    <row r="4476" ht="54" spans="1:8">
      <c r="A4476" s="36" t="s">
        <v>25000</v>
      </c>
      <c r="B4476" s="37" t="s">
        <v>25001</v>
      </c>
      <c r="C4476" s="36" t="s">
        <v>168</v>
      </c>
      <c r="D4476" s="36" t="s">
        <v>25002</v>
      </c>
      <c r="F4476" t="str">
        <f t="shared" si="138"/>
        <v>94495</v>
      </c>
      <c r="H4476" s="38">
        <f t="shared" si="139"/>
        <v>81.37</v>
      </c>
    </row>
    <row r="4477" ht="54" spans="1:8">
      <c r="A4477" s="36" t="s">
        <v>25003</v>
      </c>
      <c r="B4477" s="37" t="s">
        <v>25004</v>
      </c>
      <c r="C4477" s="36" t="s">
        <v>168</v>
      </c>
      <c r="D4477" s="36" t="s">
        <v>25005</v>
      </c>
      <c r="F4477" t="str">
        <f t="shared" si="138"/>
        <v>94496</v>
      </c>
      <c r="H4477" s="38">
        <f t="shared" si="139"/>
        <v>99.9</v>
      </c>
    </row>
    <row r="4478" ht="54" spans="1:8">
      <c r="A4478" s="36" t="s">
        <v>25006</v>
      </c>
      <c r="B4478" s="37" t="s">
        <v>25007</v>
      </c>
      <c r="C4478" s="36" t="s">
        <v>168</v>
      </c>
      <c r="D4478" s="36" t="s">
        <v>25008</v>
      </c>
      <c r="F4478" t="str">
        <f t="shared" si="138"/>
        <v>94497</v>
      </c>
      <c r="H4478" s="38">
        <f t="shared" si="139"/>
        <v>117.46</v>
      </c>
    </row>
    <row r="4479" ht="54" spans="1:8">
      <c r="A4479" s="36" t="s">
        <v>25009</v>
      </c>
      <c r="B4479" s="37" t="s">
        <v>25010</v>
      </c>
      <c r="C4479" s="36" t="s">
        <v>168</v>
      </c>
      <c r="D4479" s="36" t="s">
        <v>25011</v>
      </c>
      <c r="F4479" t="str">
        <f t="shared" si="138"/>
        <v>94498</v>
      </c>
      <c r="H4479" s="38">
        <f t="shared" si="139"/>
        <v>152.08</v>
      </c>
    </row>
    <row r="4480" ht="54" spans="1:8">
      <c r="A4480" s="36" t="s">
        <v>25012</v>
      </c>
      <c r="B4480" s="37" t="s">
        <v>25013</v>
      </c>
      <c r="C4480" s="36" t="s">
        <v>168</v>
      </c>
      <c r="D4480" s="36" t="s">
        <v>25014</v>
      </c>
      <c r="F4480" t="str">
        <f t="shared" si="138"/>
        <v>94499</v>
      </c>
      <c r="H4480" s="38">
        <f t="shared" si="139"/>
        <v>278.45</v>
      </c>
    </row>
    <row r="4481" ht="54" spans="1:8">
      <c r="A4481" s="36" t="s">
        <v>25015</v>
      </c>
      <c r="B4481" s="37" t="s">
        <v>25016</v>
      </c>
      <c r="C4481" s="36" t="s">
        <v>168</v>
      </c>
      <c r="D4481" s="36" t="s">
        <v>25017</v>
      </c>
      <c r="F4481" t="str">
        <f t="shared" si="138"/>
        <v>94500</v>
      </c>
      <c r="H4481" s="38">
        <f t="shared" si="139"/>
        <v>331.28</v>
      </c>
    </row>
    <row r="4482" ht="54" spans="1:8">
      <c r="A4482" s="36" t="s">
        <v>25018</v>
      </c>
      <c r="B4482" s="37" t="s">
        <v>25019</v>
      </c>
      <c r="C4482" s="36" t="s">
        <v>168</v>
      </c>
      <c r="D4482" s="36" t="s">
        <v>25020</v>
      </c>
      <c r="F4482" t="str">
        <f t="shared" si="138"/>
        <v>94501</v>
      </c>
      <c r="H4482" s="38">
        <f t="shared" si="139"/>
        <v>651.45</v>
      </c>
    </row>
    <row r="4483" ht="67.5" spans="1:8">
      <c r="A4483" s="36" t="s">
        <v>25021</v>
      </c>
      <c r="B4483" s="37" t="s">
        <v>25022</v>
      </c>
      <c r="C4483" s="36" t="s">
        <v>168</v>
      </c>
      <c r="D4483" s="36" t="s">
        <v>25023</v>
      </c>
      <c r="F4483" t="str">
        <f t="shared" si="138"/>
        <v>94792</v>
      </c>
      <c r="H4483" s="38">
        <f t="shared" si="139"/>
        <v>125.15</v>
      </c>
    </row>
    <row r="4484" ht="67.5" spans="1:8">
      <c r="A4484" s="36" t="s">
        <v>25024</v>
      </c>
      <c r="B4484" s="37" t="s">
        <v>25025</v>
      </c>
      <c r="C4484" s="36" t="s">
        <v>168</v>
      </c>
      <c r="D4484" s="36" t="s">
        <v>25026</v>
      </c>
      <c r="F4484" t="str">
        <f t="shared" si="138"/>
        <v>94793</v>
      </c>
      <c r="H4484" s="38">
        <f t="shared" si="139"/>
        <v>162.14</v>
      </c>
    </row>
    <row r="4485" ht="67.5" spans="1:8">
      <c r="A4485" s="36" t="s">
        <v>25027</v>
      </c>
      <c r="B4485" s="37" t="s">
        <v>25028</v>
      </c>
      <c r="C4485" s="36" t="s">
        <v>168</v>
      </c>
      <c r="D4485" s="36" t="s">
        <v>25029</v>
      </c>
      <c r="F4485" t="str">
        <f t="shared" ref="F4485:F4548" si="140">TRIM(A4485)</f>
        <v>94794</v>
      </c>
      <c r="H4485" s="38">
        <f t="shared" ref="H4485:H4548" si="141">ROUND(D4485*(1+$H$1),2)</f>
        <v>168.07</v>
      </c>
    </row>
    <row r="4486" ht="27" spans="1:8">
      <c r="A4486" s="36" t="s">
        <v>25030</v>
      </c>
      <c r="B4486" s="37" t="s">
        <v>25031</v>
      </c>
      <c r="C4486" s="36" t="s">
        <v>168</v>
      </c>
      <c r="D4486" s="36" t="s">
        <v>25032</v>
      </c>
      <c r="F4486" t="str">
        <f t="shared" si="140"/>
        <v>94795</v>
      </c>
      <c r="H4486" s="38">
        <f t="shared" si="141"/>
        <v>32.87</v>
      </c>
    </row>
    <row r="4487" ht="27" spans="1:8">
      <c r="A4487" s="36" t="s">
        <v>25033</v>
      </c>
      <c r="B4487" s="37" t="s">
        <v>25034</v>
      </c>
      <c r="C4487" s="36" t="s">
        <v>168</v>
      </c>
      <c r="D4487" s="36" t="s">
        <v>19649</v>
      </c>
      <c r="F4487" t="str">
        <f t="shared" si="140"/>
        <v>94796</v>
      </c>
      <c r="H4487" s="38">
        <f t="shared" si="141"/>
        <v>40.88</v>
      </c>
    </row>
    <row r="4488" ht="27" spans="1:8">
      <c r="A4488" s="36" t="s">
        <v>25035</v>
      </c>
      <c r="B4488" s="37" t="s">
        <v>25036</v>
      </c>
      <c r="C4488" s="36" t="s">
        <v>168</v>
      </c>
      <c r="D4488" s="36" t="s">
        <v>25037</v>
      </c>
      <c r="F4488" t="str">
        <f t="shared" si="140"/>
        <v>94797</v>
      </c>
      <c r="H4488" s="38">
        <f t="shared" si="141"/>
        <v>39.34</v>
      </c>
    </row>
    <row r="4489" ht="27" spans="1:8">
      <c r="A4489" s="36" t="s">
        <v>25038</v>
      </c>
      <c r="B4489" s="37" t="s">
        <v>25039</v>
      </c>
      <c r="C4489" s="36" t="s">
        <v>168</v>
      </c>
      <c r="D4489" s="36" t="s">
        <v>25040</v>
      </c>
      <c r="F4489" t="str">
        <f t="shared" si="140"/>
        <v>94798</v>
      </c>
      <c r="H4489" s="38">
        <f t="shared" si="141"/>
        <v>82.39</v>
      </c>
    </row>
    <row r="4490" ht="27" spans="1:8">
      <c r="A4490" s="36" t="s">
        <v>25041</v>
      </c>
      <c r="B4490" s="37" t="s">
        <v>25042</v>
      </c>
      <c r="C4490" s="36" t="s">
        <v>168</v>
      </c>
      <c r="D4490" s="36" t="s">
        <v>25043</v>
      </c>
      <c r="F4490" t="str">
        <f t="shared" si="140"/>
        <v>94799</v>
      </c>
      <c r="H4490" s="38">
        <f t="shared" si="141"/>
        <v>80.86</v>
      </c>
    </row>
    <row r="4491" ht="27" spans="1:8">
      <c r="A4491" s="36" t="s">
        <v>25044</v>
      </c>
      <c r="B4491" s="37" t="s">
        <v>25045</v>
      </c>
      <c r="C4491" s="36" t="s">
        <v>168</v>
      </c>
      <c r="D4491" s="36" t="s">
        <v>25046</v>
      </c>
      <c r="F4491" t="str">
        <f t="shared" si="140"/>
        <v>94800</v>
      </c>
      <c r="H4491" s="38">
        <f t="shared" si="141"/>
        <v>135.95</v>
      </c>
    </row>
    <row r="4492" ht="54" spans="1:8">
      <c r="A4492" s="36" t="s">
        <v>25047</v>
      </c>
      <c r="B4492" s="37" t="s">
        <v>25048</v>
      </c>
      <c r="C4492" s="36" t="s">
        <v>168</v>
      </c>
      <c r="D4492" s="36" t="s">
        <v>25049</v>
      </c>
      <c r="F4492" t="str">
        <f t="shared" si="140"/>
        <v>95248</v>
      </c>
      <c r="H4492" s="38">
        <f t="shared" si="141"/>
        <v>76.47</v>
      </c>
    </row>
    <row r="4493" ht="54" spans="1:8">
      <c r="A4493" s="36" t="s">
        <v>25050</v>
      </c>
      <c r="B4493" s="37" t="s">
        <v>25051</v>
      </c>
      <c r="C4493" s="36" t="s">
        <v>168</v>
      </c>
      <c r="D4493" s="36" t="s">
        <v>25052</v>
      </c>
      <c r="F4493" t="str">
        <f t="shared" si="140"/>
        <v>95249</v>
      </c>
      <c r="H4493" s="38">
        <f t="shared" si="141"/>
        <v>83.29</v>
      </c>
    </row>
    <row r="4494" ht="54" spans="1:8">
      <c r="A4494" s="36" t="s">
        <v>25053</v>
      </c>
      <c r="B4494" s="37" t="s">
        <v>25054</v>
      </c>
      <c r="C4494" s="36" t="s">
        <v>168</v>
      </c>
      <c r="D4494" s="36" t="s">
        <v>25055</v>
      </c>
      <c r="F4494" t="str">
        <f t="shared" si="140"/>
        <v>95250</v>
      </c>
      <c r="H4494" s="38">
        <f t="shared" si="141"/>
        <v>101.14</v>
      </c>
    </row>
    <row r="4495" ht="54" spans="1:8">
      <c r="A4495" s="36" t="s">
        <v>25056</v>
      </c>
      <c r="B4495" s="37" t="s">
        <v>25057</v>
      </c>
      <c r="C4495" s="36" t="s">
        <v>168</v>
      </c>
      <c r="D4495" s="36" t="s">
        <v>25058</v>
      </c>
      <c r="F4495" t="str">
        <f t="shared" si="140"/>
        <v>95251</v>
      </c>
      <c r="H4495" s="38">
        <f t="shared" si="141"/>
        <v>135.65</v>
      </c>
    </row>
    <row r="4496" ht="54" spans="1:8">
      <c r="A4496" s="36" t="s">
        <v>25059</v>
      </c>
      <c r="B4496" s="37" t="s">
        <v>25060</v>
      </c>
      <c r="C4496" s="36" t="s">
        <v>168</v>
      </c>
      <c r="D4496" s="36" t="s">
        <v>25061</v>
      </c>
      <c r="F4496" t="str">
        <f t="shared" si="140"/>
        <v>95252</v>
      </c>
      <c r="H4496" s="38">
        <f t="shared" si="141"/>
        <v>156.71</v>
      </c>
    </row>
    <row r="4497" ht="54" spans="1:8">
      <c r="A4497" s="36" t="s">
        <v>25062</v>
      </c>
      <c r="B4497" s="37" t="s">
        <v>25063</v>
      </c>
      <c r="C4497" s="36" t="s">
        <v>168</v>
      </c>
      <c r="D4497" s="36" t="s">
        <v>25064</v>
      </c>
      <c r="F4497" t="str">
        <f t="shared" si="140"/>
        <v>95253</v>
      </c>
      <c r="H4497" s="38">
        <f t="shared" si="141"/>
        <v>225.18</v>
      </c>
    </row>
    <row r="4498" ht="54" spans="1:8">
      <c r="A4498" s="36" t="s">
        <v>25065</v>
      </c>
      <c r="B4498" s="37" t="s">
        <v>25066</v>
      </c>
      <c r="C4498" s="36" t="s">
        <v>168</v>
      </c>
      <c r="D4498" s="36" t="s">
        <v>25067</v>
      </c>
      <c r="F4498" t="str">
        <f t="shared" si="140"/>
        <v>95634</v>
      </c>
      <c r="H4498" s="38">
        <f t="shared" si="141"/>
        <v>109.17</v>
      </c>
    </row>
    <row r="4499" ht="54" spans="1:8">
      <c r="A4499" s="36" t="s">
        <v>25068</v>
      </c>
      <c r="B4499" s="37" t="s">
        <v>25069</v>
      </c>
      <c r="C4499" s="36" t="s">
        <v>168</v>
      </c>
      <c r="D4499" s="36" t="s">
        <v>25070</v>
      </c>
      <c r="F4499" t="str">
        <f t="shared" si="140"/>
        <v>95635</v>
      </c>
      <c r="H4499" s="38">
        <f t="shared" si="141"/>
        <v>118.6</v>
      </c>
    </row>
    <row r="4500" ht="54" spans="1:8">
      <c r="A4500" s="36" t="s">
        <v>25071</v>
      </c>
      <c r="B4500" s="37" t="s">
        <v>25072</v>
      </c>
      <c r="C4500" s="36" t="s">
        <v>168</v>
      </c>
      <c r="D4500" s="36" t="s">
        <v>25073</v>
      </c>
      <c r="F4500" t="str">
        <f t="shared" si="140"/>
        <v>95637</v>
      </c>
      <c r="H4500" s="38">
        <f t="shared" si="141"/>
        <v>460.38</v>
      </c>
    </row>
    <row r="4501" ht="54" spans="1:8">
      <c r="A4501" s="36" t="s">
        <v>25074</v>
      </c>
      <c r="B4501" s="37" t="s">
        <v>25075</v>
      </c>
      <c r="C4501" s="36" t="s">
        <v>168</v>
      </c>
      <c r="D4501" s="36" t="s">
        <v>25076</v>
      </c>
      <c r="F4501" t="str">
        <f t="shared" si="140"/>
        <v>95638</v>
      </c>
      <c r="H4501" s="38">
        <f t="shared" si="141"/>
        <v>558.91</v>
      </c>
    </row>
    <row r="4502" ht="54" spans="1:8">
      <c r="A4502" s="36" t="s">
        <v>25077</v>
      </c>
      <c r="B4502" s="37" t="s">
        <v>25078</v>
      </c>
      <c r="C4502" s="36" t="s">
        <v>168</v>
      </c>
      <c r="D4502" s="36" t="s">
        <v>25079</v>
      </c>
      <c r="F4502" t="str">
        <f t="shared" si="140"/>
        <v>95639</v>
      </c>
      <c r="H4502" s="38">
        <f t="shared" si="141"/>
        <v>707.68</v>
      </c>
    </row>
    <row r="4503" ht="54" spans="1:8">
      <c r="A4503" s="36" t="s">
        <v>25080</v>
      </c>
      <c r="B4503" s="37" t="s">
        <v>25081</v>
      </c>
      <c r="C4503" s="36" t="s">
        <v>168</v>
      </c>
      <c r="D4503" s="36" t="s">
        <v>25082</v>
      </c>
      <c r="F4503" t="str">
        <f t="shared" si="140"/>
        <v>95641</v>
      </c>
      <c r="H4503" s="38">
        <f t="shared" si="141"/>
        <v>264.05</v>
      </c>
    </row>
    <row r="4504" ht="54" spans="1:8">
      <c r="A4504" s="36" t="s">
        <v>25083</v>
      </c>
      <c r="B4504" s="37" t="s">
        <v>25084</v>
      </c>
      <c r="C4504" s="36" t="s">
        <v>168</v>
      </c>
      <c r="D4504" s="36" t="s">
        <v>25085</v>
      </c>
      <c r="F4504" t="str">
        <f t="shared" si="140"/>
        <v>95642</v>
      </c>
      <c r="H4504" s="38">
        <f t="shared" si="141"/>
        <v>390.18</v>
      </c>
    </row>
    <row r="4505" ht="54" spans="1:8">
      <c r="A4505" s="36" t="s">
        <v>25086</v>
      </c>
      <c r="B4505" s="37" t="s">
        <v>25087</v>
      </c>
      <c r="C4505" s="36" t="s">
        <v>168</v>
      </c>
      <c r="D4505" s="36" t="s">
        <v>25088</v>
      </c>
      <c r="F4505" t="str">
        <f t="shared" si="140"/>
        <v>95643</v>
      </c>
      <c r="H4505" s="38">
        <f t="shared" si="141"/>
        <v>510.72</v>
      </c>
    </row>
    <row r="4506" ht="54" spans="1:8">
      <c r="A4506" s="36" t="s">
        <v>25089</v>
      </c>
      <c r="B4506" s="37" t="s">
        <v>25090</v>
      </c>
      <c r="C4506" s="36" t="s">
        <v>168</v>
      </c>
      <c r="D4506" s="36" t="s">
        <v>25091</v>
      </c>
      <c r="F4506" t="str">
        <f t="shared" si="140"/>
        <v>95644</v>
      </c>
      <c r="H4506" s="38">
        <f t="shared" si="141"/>
        <v>190.92</v>
      </c>
    </row>
    <row r="4507" ht="54" spans="1:8">
      <c r="A4507" s="36" t="s">
        <v>25092</v>
      </c>
      <c r="B4507" s="37" t="s">
        <v>25093</v>
      </c>
      <c r="C4507" s="36" t="s">
        <v>168</v>
      </c>
      <c r="D4507" s="36" t="s">
        <v>25094</v>
      </c>
      <c r="F4507" t="str">
        <f t="shared" si="140"/>
        <v>95645</v>
      </c>
      <c r="H4507" s="38">
        <f t="shared" si="141"/>
        <v>349.93</v>
      </c>
    </row>
    <row r="4508" ht="54" spans="1:8">
      <c r="A4508" s="36" t="s">
        <v>25095</v>
      </c>
      <c r="B4508" s="37" t="s">
        <v>25096</v>
      </c>
      <c r="C4508" s="36" t="s">
        <v>168</v>
      </c>
      <c r="D4508" s="36" t="s">
        <v>25097</v>
      </c>
      <c r="F4508" t="str">
        <f t="shared" si="140"/>
        <v>95646</v>
      </c>
      <c r="H4508" s="38">
        <f t="shared" si="141"/>
        <v>521.07</v>
      </c>
    </row>
    <row r="4509" ht="54" spans="1:8">
      <c r="A4509" s="36" t="s">
        <v>25098</v>
      </c>
      <c r="B4509" s="37" t="s">
        <v>25099</v>
      </c>
      <c r="C4509" s="36" t="s">
        <v>168</v>
      </c>
      <c r="D4509" s="36" t="s">
        <v>25100</v>
      </c>
      <c r="F4509" t="str">
        <f t="shared" si="140"/>
        <v>95647</v>
      </c>
      <c r="H4509" s="38">
        <f t="shared" si="141"/>
        <v>683.57</v>
      </c>
    </row>
    <row r="4510" ht="27" spans="1:8">
      <c r="A4510" s="36" t="s">
        <v>25101</v>
      </c>
      <c r="B4510" s="37" t="s">
        <v>25102</v>
      </c>
      <c r="C4510" s="36" t="s">
        <v>168</v>
      </c>
      <c r="D4510" s="36" t="s">
        <v>25103</v>
      </c>
      <c r="F4510" t="str">
        <f t="shared" si="140"/>
        <v>95673</v>
      </c>
      <c r="H4510" s="38">
        <f t="shared" si="141"/>
        <v>115.92</v>
      </c>
    </row>
    <row r="4511" ht="27" spans="1:8">
      <c r="A4511" s="36" t="s">
        <v>25104</v>
      </c>
      <c r="B4511" s="37" t="s">
        <v>25105</v>
      </c>
      <c r="C4511" s="36" t="s">
        <v>168</v>
      </c>
      <c r="D4511" s="36" t="s">
        <v>25106</v>
      </c>
      <c r="F4511" t="str">
        <f t="shared" si="140"/>
        <v>95674</v>
      </c>
      <c r="H4511" s="38">
        <f t="shared" si="141"/>
        <v>123.04</v>
      </c>
    </row>
    <row r="4512" ht="27" spans="1:8">
      <c r="A4512" s="36" t="s">
        <v>25107</v>
      </c>
      <c r="B4512" s="37" t="s">
        <v>25108</v>
      </c>
      <c r="C4512" s="36" t="s">
        <v>168</v>
      </c>
      <c r="D4512" s="36" t="s">
        <v>25109</v>
      </c>
      <c r="F4512" t="str">
        <f t="shared" si="140"/>
        <v>95675</v>
      </c>
      <c r="H4512" s="38">
        <f t="shared" si="141"/>
        <v>150.28</v>
      </c>
    </row>
    <row r="4513" ht="40.5" spans="1:8">
      <c r="A4513" s="36" t="s">
        <v>25110</v>
      </c>
      <c r="B4513" s="37" t="s">
        <v>25111</v>
      </c>
      <c r="C4513" s="36" t="s">
        <v>168</v>
      </c>
      <c r="D4513" s="36" t="s">
        <v>25112</v>
      </c>
      <c r="F4513" t="str">
        <f t="shared" si="140"/>
        <v>95676</v>
      </c>
      <c r="H4513" s="38">
        <f t="shared" si="141"/>
        <v>75.62</v>
      </c>
    </row>
    <row r="4514" ht="54" spans="1:8">
      <c r="A4514" s="36" t="s">
        <v>25113</v>
      </c>
      <c r="B4514" s="37" t="s">
        <v>25114</v>
      </c>
      <c r="C4514" s="36" t="s">
        <v>168</v>
      </c>
      <c r="D4514" s="36" t="s">
        <v>25115</v>
      </c>
      <c r="F4514" t="str">
        <f t="shared" si="140"/>
        <v>97741</v>
      </c>
      <c r="H4514" s="38">
        <f t="shared" si="141"/>
        <v>147.56</v>
      </c>
    </row>
    <row r="4515" spans="1:8">
      <c r="A4515" s="36" t="s">
        <v>25116</v>
      </c>
      <c r="B4515" s="37" t="s">
        <v>25117</v>
      </c>
      <c r="C4515" s="36" t="s">
        <v>168</v>
      </c>
      <c r="D4515" s="36" t="s">
        <v>25118</v>
      </c>
      <c r="F4515" t="str">
        <f t="shared" si="140"/>
        <v>72285</v>
      </c>
      <c r="H4515" s="38">
        <f t="shared" si="141"/>
        <v>88.91</v>
      </c>
    </row>
    <row r="4516" ht="27" spans="1:8">
      <c r="A4516" s="36" t="s">
        <v>25119</v>
      </c>
      <c r="B4516" s="37" t="s">
        <v>25120</v>
      </c>
      <c r="C4516" s="36" t="s">
        <v>168</v>
      </c>
      <c r="D4516" s="36" t="s">
        <v>6757</v>
      </c>
      <c r="F4516" t="str">
        <f t="shared" si="140"/>
        <v>90436</v>
      </c>
      <c r="H4516" s="38">
        <f t="shared" si="141"/>
        <v>12.91</v>
      </c>
    </row>
    <row r="4517" ht="27" spans="1:8">
      <c r="A4517" s="36" t="s">
        <v>25121</v>
      </c>
      <c r="B4517" s="37" t="s">
        <v>25122</v>
      </c>
      <c r="C4517" s="36" t="s">
        <v>168</v>
      </c>
      <c r="D4517" s="36" t="s">
        <v>22970</v>
      </c>
      <c r="F4517" t="str">
        <f t="shared" si="140"/>
        <v>90437</v>
      </c>
      <c r="H4517" s="38">
        <f t="shared" si="141"/>
        <v>31.38</v>
      </c>
    </row>
    <row r="4518" ht="27" spans="1:8">
      <c r="A4518" s="36" t="s">
        <v>25123</v>
      </c>
      <c r="B4518" s="37" t="s">
        <v>25124</v>
      </c>
      <c r="C4518" s="36" t="s">
        <v>168</v>
      </c>
      <c r="D4518" s="36" t="s">
        <v>25125</v>
      </c>
      <c r="F4518" t="str">
        <f t="shared" si="140"/>
        <v>90438</v>
      </c>
      <c r="H4518" s="38">
        <f t="shared" si="141"/>
        <v>44.98</v>
      </c>
    </row>
    <row r="4519" ht="27" spans="1:8">
      <c r="A4519" s="36" t="s">
        <v>25126</v>
      </c>
      <c r="B4519" s="37" t="s">
        <v>25127</v>
      </c>
      <c r="C4519" s="36" t="s">
        <v>168</v>
      </c>
      <c r="D4519" s="36" t="s">
        <v>25128</v>
      </c>
      <c r="F4519" t="str">
        <f t="shared" si="140"/>
        <v>90439</v>
      </c>
      <c r="H4519" s="38">
        <f t="shared" si="141"/>
        <v>51.9</v>
      </c>
    </row>
    <row r="4520" ht="27" spans="1:8">
      <c r="A4520" s="36" t="s">
        <v>25129</v>
      </c>
      <c r="B4520" s="37" t="s">
        <v>25130</v>
      </c>
      <c r="C4520" s="36" t="s">
        <v>168</v>
      </c>
      <c r="D4520" s="36" t="s">
        <v>25131</v>
      </c>
      <c r="F4520" t="str">
        <f t="shared" si="140"/>
        <v>90440</v>
      </c>
      <c r="H4520" s="38">
        <f t="shared" si="141"/>
        <v>83.14</v>
      </c>
    </row>
    <row r="4521" ht="27" spans="1:8">
      <c r="A4521" s="36" t="s">
        <v>25132</v>
      </c>
      <c r="B4521" s="37" t="s">
        <v>25133</v>
      </c>
      <c r="C4521" s="36" t="s">
        <v>168</v>
      </c>
      <c r="D4521" s="36" t="s">
        <v>25134</v>
      </c>
      <c r="F4521" t="str">
        <f t="shared" si="140"/>
        <v>90441</v>
      </c>
      <c r="H4521" s="38">
        <f t="shared" si="141"/>
        <v>106.21</v>
      </c>
    </row>
    <row r="4522" ht="27" spans="1:8">
      <c r="A4522" s="36" t="s">
        <v>25135</v>
      </c>
      <c r="B4522" s="37" t="s">
        <v>25136</v>
      </c>
      <c r="C4522" s="36" t="s">
        <v>136</v>
      </c>
      <c r="D4522" s="36" t="s">
        <v>6769</v>
      </c>
      <c r="F4522" t="str">
        <f t="shared" si="140"/>
        <v>90443</v>
      </c>
      <c r="H4522" s="38">
        <f t="shared" si="141"/>
        <v>11.73</v>
      </c>
    </row>
    <row r="4523" ht="27" spans="1:8">
      <c r="A4523" s="36" t="s">
        <v>25137</v>
      </c>
      <c r="B4523" s="37" t="s">
        <v>25138</v>
      </c>
      <c r="C4523" s="36" t="s">
        <v>136</v>
      </c>
      <c r="D4523" s="36" t="s">
        <v>22729</v>
      </c>
      <c r="F4523" t="str">
        <f t="shared" si="140"/>
        <v>90444</v>
      </c>
      <c r="H4523" s="38">
        <f t="shared" si="141"/>
        <v>22.27</v>
      </c>
    </row>
    <row r="4524" ht="40.5" spans="1:8">
      <c r="A4524" s="36" t="s">
        <v>25139</v>
      </c>
      <c r="B4524" s="37" t="s">
        <v>25140</v>
      </c>
      <c r="C4524" s="36" t="s">
        <v>136</v>
      </c>
      <c r="D4524" s="36" t="s">
        <v>6002</v>
      </c>
      <c r="F4524" t="str">
        <f t="shared" si="140"/>
        <v>90445</v>
      </c>
      <c r="H4524" s="38">
        <f t="shared" si="141"/>
        <v>23.76</v>
      </c>
    </row>
    <row r="4525" ht="27" spans="1:8">
      <c r="A4525" s="36" t="s">
        <v>25141</v>
      </c>
      <c r="B4525" s="37" t="s">
        <v>25142</v>
      </c>
      <c r="C4525" s="36" t="s">
        <v>136</v>
      </c>
      <c r="D4525" s="36" t="s">
        <v>4915</v>
      </c>
      <c r="F4525" t="str">
        <f t="shared" si="140"/>
        <v>90446</v>
      </c>
      <c r="H4525" s="38">
        <f t="shared" si="141"/>
        <v>25.84</v>
      </c>
    </row>
    <row r="4526" ht="27" spans="1:8">
      <c r="A4526" s="36" t="s">
        <v>25143</v>
      </c>
      <c r="B4526" s="37" t="s">
        <v>25144</v>
      </c>
      <c r="C4526" s="36" t="s">
        <v>136</v>
      </c>
      <c r="D4526" s="36" t="s">
        <v>7186</v>
      </c>
      <c r="F4526" t="str">
        <f t="shared" si="140"/>
        <v>90447</v>
      </c>
      <c r="H4526" s="38">
        <f t="shared" si="141"/>
        <v>6.09</v>
      </c>
    </row>
    <row r="4527" ht="27" spans="1:8">
      <c r="A4527" s="36" t="s">
        <v>25145</v>
      </c>
      <c r="B4527" s="37" t="s">
        <v>25146</v>
      </c>
      <c r="C4527" s="36" t="s">
        <v>168</v>
      </c>
      <c r="D4527" s="36" t="s">
        <v>8111</v>
      </c>
      <c r="F4527" t="str">
        <f t="shared" si="140"/>
        <v>90451</v>
      </c>
      <c r="H4527" s="38">
        <f t="shared" si="141"/>
        <v>3.53</v>
      </c>
    </row>
    <row r="4528" ht="40.5" spans="1:8">
      <c r="A4528" s="36" t="s">
        <v>25147</v>
      </c>
      <c r="B4528" s="37" t="s">
        <v>25148</v>
      </c>
      <c r="C4528" s="36" t="s">
        <v>168</v>
      </c>
      <c r="D4528" s="36" t="s">
        <v>9824</v>
      </c>
      <c r="F4528" t="str">
        <f t="shared" si="140"/>
        <v>90452</v>
      </c>
      <c r="H4528" s="38">
        <f t="shared" si="141"/>
        <v>10.73</v>
      </c>
    </row>
    <row r="4529" ht="27" spans="1:8">
      <c r="A4529" s="36" t="s">
        <v>25149</v>
      </c>
      <c r="B4529" s="37" t="s">
        <v>25150</v>
      </c>
      <c r="C4529" s="36" t="s">
        <v>168</v>
      </c>
      <c r="D4529" s="36" t="s">
        <v>5981</v>
      </c>
      <c r="F4529" t="str">
        <f t="shared" si="140"/>
        <v>90453</v>
      </c>
      <c r="H4529" s="38">
        <f t="shared" si="141"/>
        <v>2.48</v>
      </c>
    </row>
    <row r="4530" ht="40.5" spans="1:8">
      <c r="A4530" s="36" t="s">
        <v>25151</v>
      </c>
      <c r="B4530" s="37" t="s">
        <v>25152</v>
      </c>
      <c r="C4530" s="36" t="s">
        <v>168</v>
      </c>
      <c r="D4530" s="36" t="s">
        <v>15038</v>
      </c>
      <c r="F4530" t="str">
        <f t="shared" si="140"/>
        <v>90454</v>
      </c>
      <c r="H4530" s="38">
        <f t="shared" si="141"/>
        <v>4.36</v>
      </c>
    </row>
    <row r="4531" ht="27" spans="1:8">
      <c r="A4531" s="36" t="s">
        <v>25153</v>
      </c>
      <c r="B4531" s="37" t="s">
        <v>25154</v>
      </c>
      <c r="C4531" s="36" t="s">
        <v>168</v>
      </c>
      <c r="D4531" s="36" t="s">
        <v>9298</v>
      </c>
      <c r="F4531" t="str">
        <f t="shared" si="140"/>
        <v>90455</v>
      </c>
      <c r="H4531" s="38">
        <f t="shared" si="141"/>
        <v>5.79</v>
      </c>
    </row>
    <row r="4532" ht="27" spans="1:8">
      <c r="A4532" s="36" t="s">
        <v>25155</v>
      </c>
      <c r="B4532" s="37" t="s">
        <v>25156</v>
      </c>
      <c r="C4532" s="36" t="s">
        <v>168</v>
      </c>
      <c r="D4532" s="36" t="s">
        <v>4216</v>
      </c>
      <c r="F4532" t="str">
        <f t="shared" si="140"/>
        <v>90456</v>
      </c>
      <c r="H4532" s="38">
        <f t="shared" si="141"/>
        <v>3.77</v>
      </c>
    </row>
    <row r="4533" ht="27" spans="1:8">
      <c r="A4533" s="36" t="s">
        <v>25157</v>
      </c>
      <c r="B4533" s="37" t="s">
        <v>25158</v>
      </c>
      <c r="C4533" s="36" t="s">
        <v>168</v>
      </c>
      <c r="D4533" s="36" t="s">
        <v>6558</v>
      </c>
      <c r="F4533" t="str">
        <f t="shared" si="140"/>
        <v>90457</v>
      </c>
      <c r="H4533" s="38">
        <f t="shared" si="141"/>
        <v>8.59</v>
      </c>
    </row>
    <row r="4534" ht="27" spans="1:8">
      <c r="A4534" s="36" t="s">
        <v>25159</v>
      </c>
      <c r="B4534" s="37" t="s">
        <v>25160</v>
      </c>
      <c r="C4534" s="36" t="s">
        <v>168</v>
      </c>
      <c r="D4534" s="36" t="s">
        <v>6390</v>
      </c>
      <c r="F4534" t="str">
        <f t="shared" si="140"/>
        <v>90458</v>
      </c>
      <c r="H4534" s="38">
        <f t="shared" si="141"/>
        <v>24.38</v>
      </c>
    </row>
    <row r="4535" ht="27" spans="1:8">
      <c r="A4535" s="36" t="s">
        <v>25161</v>
      </c>
      <c r="B4535" s="37" t="s">
        <v>25162</v>
      </c>
      <c r="C4535" s="36" t="s">
        <v>168</v>
      </c>
      <c r="D4535" s="36" t="s">
        <v>25163</v>
      </c>
      <c r="F4535" t="str">
        <f t="shared" si="140"/>
        <v>90459</v>
      </c>
      <c r="H4535" s="38">
        <f t="shared" si="141"/>
        <v>34.39</v>
      </c>
    </row>
    <row r="4536" ht="27" spans="1:8">
      <c r="A4536" s="36" t="s">
        <v>25164</v>
      </c>
      <c r="B4536" s="37" t="s">
        <v>25165</v>
      </c>
      <c r="C4536" s="36" t="s">
        <v>136</v>
      </c>
      <c r="D4536" s="36" t="s">
        <v>9622</v>
      </c>
      <c r="F4536" t="str">
        <f t="shared" si="140"/>
        <v>90460</v>
      </c>
      <c r="H4536" s="38">
        <f t="shared" si="141"/>
        <v>31.85</v>
      </c>
    </row>
    <row r="4537" ht="27" spans="1:8">
      <c r="A4537" s="36" t="s">
        <v>25166</v>
      </c>
      <c r="B4537" s="37" t="s">
        <v>25167</v>
      </c>
      <c r="C4537" s="36" t="s">
        <v>136</v>
      </c>
      <c r="D4537" s="36" t="s">
        <v>25168</v>
      </c>
      <c r="F4537" t="str">
        <f t="shared" si="140"/>
        <v>90461</v>
      </c>
      <c r="H4537" s="38">
        <f t="shared" si="141"/>
        <v>17.13</v>
      </c>
    </row>
    <row r="4538" ht="27" spans="1:8">
      <c r="A4538" s="36" t="s">
        <v>25169</v>
      </c>
      <c r="B4538" s="37" t="s">
        <v>25170</v>
      </c>
      <c r="C4538" s="36" t="s">
        <v>136</v>
      </c>
      <c r="D4538" s="36" t="s">
        <v>4216</v>
      </c>
      <c r="F4538" t="str">
        <f t="shared" si="140"/>
        <v>90462</v>
      </c>
      <c r="H4538" s="38">
        <f t="shared" si="141"/>
        <v>3.77</v>
      </c>
    </row>
    <row r="4539" ht="40.5" spans="1:8">
      <c r="A4539" s="36" t="s">
        <v>25171</v>
      </c>
      <c r="B4539" s="37" t="s">
        <v>25172</v>
      </c>
      <c r="C4539" s="36" t="s">
        <v>136</v>
      </c>
      <c r="D4539" s="36" t="s">
        <v>25173</v>
      </c>
      <c r="F4539" t="str">
        <f t="shared" si="140"/>
        <v>90466</v>
      </c>
      <c r="H4539" s="38">
        <f t="shared" si="141"/>
        <v>11.34</v>
      </c>
    </row>
    <row r="4540" ht="40.5" spans="1:8">
      <c r="A4540" s="36" t="s">
        <v>25174</v>
      </c>
      <c r="B4540" s="37" t="s">
        <v>25175</v>
      </c>
      <c r="C4540" s="36" t="s">
        <v>136</v>
      </c>
      <c r="D4540" s="36" t="s">
        <v>7283</v>
      </c>
      <c r="F4540" t="str">
        <f t="shared" si="140"/>
        <v>90467</v>
      </c>
      <c r="H4540" s="38">
        <f t="shared" si="141"/>
        <v>17.9</v>
      </c>
    </row>
    <row r="4541" ht="40.5" spans="1:8">
      <c r="A4541" s="36" t="s">
        <v>25176</v>
      </c>
      <c r="B4541" s="37" t="s">
        <v>25177</v>
      </c>
      <c r="C4541" s="36" t="s">
        <v>136</v>
      </c>
      <c r="D4541" s="36" t="s">
        <v>25178</v>
      </c>
      <c r="F4541" t="str">
        <f t="shared" si="140"/>
        <v>90468</v>
      </c>
      <c r="H4541" s="38">
        <f t="shared" si="141"/>
        <v>4.76</v>
      </c>
    </row>
    <row r="4542" ht="40.5" spans="1:8">
      <c r="A4542" s="36" t="s">
        <v>25179</v>
      </c>
      <c r="B4542" s="37" t="s">
        <v>25180</v>
      </c>
      <c r="C4542" s="36" t="s">
        <v>136</v>
      </c>
      <c r="D4542" s="36" t="s">
        <v>16211</v>
      </c>
      <c r="F4542" t="str">
        <f t="shared" si="140"/>
        <v>90469</v>
      </c>
      <c r="H4542" s="38">
        <f t="shared" si="141"/>
        <v>7.62</v>
      </c>
    </row>
    <row r="4543" ht="40.5" spans="1:8">
      <c r="A4543" s="36" t="s">
        <v>25181</v>
      </c>
      <c r="B4543" s="37" t="s">
        <v>25182</v>
      </c>
      <c r="C4543" s="36" t="s">
        <v>136</v>
      </c>
      <c r="D4543" s="36" t="s">
        <v>9559</v>
      </c>
      <c r="F4543" t="str">
        <f t="shared" si="140"/>
        <v>90470</v>
      </c>
      <c r="H4543" s="38">
        <f t="shared" si="141"/>
        <v>10.31</v>
      </c>
    </row>
    <row r="4544" ht="40.5" spans="1:8">
      <c r="A4544" s="36" t="s">
        <v>25183</v>
      </c>
      <c r="B4544" s="37" t="s">
        <v>25184</v>
      </c>
      <c r="C4544" s="36" t="s">
        <v>136</v>
      </c>
      <c r="D4544" s="36" t="s">
        <v>7663</v>
      </c>
      <c r="F4544" t="str">
        <f t="shared" si="140"/>
        <v>91166</v>
      </c>
      <c r="H4544" s="38">
        <f t="shared" si="141"/>
        <v>3.25</v>
      </c>
    </row>
    <row r="4545" ht="54" spans="1:8">
      <c r="A4545" s="36" t="s">
        <v>25185</v>
      </c>
      <c r="B4545" s="37" t="s">
        <v>25186</v>
      </c>
      <c r="C4545" s="36" t="s">
        <v>136</v>
      </c>
      <c r="D4545" s="36" t="s">
        <v>19064</v>
      </c>
      <c r="F4545" t="str">
        <f t="shared" si="140"/>
        <v>91167</v>
      </c>
      <c r="H4545" s="38">
        <f t="shared" si="141"/>
        <v>9.07</v>
      </c>
    </row>
    <row r="4546" ht="54" spans="1:8">
      <c r="A4546" s="36" t="s">
        <v>25187</v>
      </c>
      <c r="B4546" s="37" t="s">
        <v>25188</v>
      </c>
      <c r="C4546" s="36" t="s">
        <v>136</v>
      </c>
      <c r="D4546" s="36" t="s">
        <v>21180</v>
      </c>
      <c r="F4546" t="str">
        <f t="shared" si="140"/>
        <v>91168</v>
      </c>
      <c r="H4546" s="38">
        <f t="shared" si="141"/>
        <v>6.82</v>
      </c>
    </row>
    <row r="4547" ht="40.5" spans="1:8">
      <c r="A4547" s="36" t="s">
        <v>25189</v>
      </c>
      <c r="B4547" s="37" t="s">
        <v>25190</v>
      </c>
      <c r="C4547" s="36" t="s">
        <v>136</v>
      </c>
      <c r="D4547" s="36" t="s">
        <v>11542</v>
      </c>
      <c r="F4547" t="str">
        <f t="shared" si="140"/>
        <v>91169</v>
      </c>
      <c r="H4547" s="38">
        <f t="shared" si="141"/>
        <v>8.08</v>
      </c>
    </row>
    <row r="4548" ht="67.5" spans="1:8">
      <c r="A4548" s="36" t="s">
        <v>25191</v>
      </c>
      <c r="B4548" s="37" t="s">
        <v>25192</v>
      </c>
      <c r="C4548" s="36" t="s">
        <v>136</v>
      </c>
      <c r="D4548" s="36" t="s">
        <v>7199</v>
      </c>
      <c r="F4548" t="str">
        <f t="shared" si="140"/>
        <v>91170</v>
      </c>
      <c r="H4548" s="38">
        <f t="shared" si="141"/>
        <v>2.34</v>
      </c>
    </row>
    <row r="4549" ht="54" spans="1:8">
      <c r="A4549" s="36" t="s">
        <v>25193</v>
      </c>
      <c r="B4549" s="37" t="s">
        <v>25194</v>
      </c>
      <c r="C4549" s="36" t="s">
        <v>136</v>
      </c>
      <c r="D4549" s="36" t="s">
        <v>5017</v>
      </c>
      <c r="F4549" t="str">
        <f t="shared" ref="F4549:F4612" si="142">TRIM(A4549)</f>
        <v>91171</v>
      </c>
      <c r="H4549" s="38">
        <f t="shared" ref="H4549:H4612" si="143">ROUND(D4549*(1+$H$1),2)</f>
        <v>2.9</v>
      </c>
    </row>
    <row r="4550" ht="54" spans="1:8">
      <c r="A4550" s="36" t="s">
        <v>25195</v>
      </c>
      <c r="B4550" s="37" t="s">
        <v>25196</v>
      </c>
      <c r="C4550" s="36" t="s">
        <v>136</v>
      </c>
      <c r="D4550" s="36" t="s">
        <v>5342</v>
      </c>
      <c r="F4550" t="str">
        <f t="shared" si="142"/>
        <v>91172</v>
      </c>
      <c r="H4550" s="38">
        <f t="shared" si="143"/>
        <v>4.28</v>
      </c>
    </row>
    <row r="4551" ht="54" spans="1:8">
      <c r="A4551" s="36" t="s">
        <v>25197</v>
      </c>
      <c r="B4551" s="37" t="s">
        <v>25198</v>
      </c>
      <c r="C4551" s="36" t="s">
        <v>136</v>
      </c>
      <c r="D4551" s="36" t="s">
        <v>25199</v>
      </c>
      <c r="F4551" t="str">
        <f t="shared" si="142"/>
        <v>91173</v>
      </c>
      <c r="H4551" s="38">
        <f t="shared" si="143"/>
        <v>1.18</v>
      </c>
    </row>
    <row r="4552" ht="54" spans="1:8">
      <c r="A4552" s="36" t="s">
        <v>25200</v>
      </c>
      <c r="B4552" s="37" t="s">
        <v>25201</v>
      </c>
      <c r="C4552" s="36" t="s">
        <v>136</v>
      </c>
      <c r="D4552" s="36" t="s">
        <v>4420</v>
      </c>
      <c r="F4552" t="str">
        <f t="shared" si="142"/>
        <v>91174</v>
      </c>
      <c r="H4552" s="38">
        <f t="shared" si="143"/>
        <v>2.29</v>
      </c>
    </row>
    <row r="4553" ht="40.5" spans="1:8">
      <c r="A4553" s="36" t="s">
        <v>25202</v>
      </c>
      <c r="B4553" s="37" t="s">
        <v>25203</v>
      </c>
      <c r="C4553" s="36" t="s">
        <v>136</v>
      </c>
      <c r="D4553" s="36" t="s">
        <v>13274</v>
      </c>
      <c r="F4553" t="str">
        <f t="shared" si="142"/>
        <v>91175</v>
      </c>
      <c r="H4553" s="38">
        <f t="shared" si="143"/>
        <v>3.74</v>
      </c>
    </row>
    <row r="4554" ht="54" spans="1:8">
      <c r="A4554" s="36" t="s">
        <v>25204</v>
      </c>
      <c r="B4554" s="37" t="s">
        <v>25205</v>
      </c>
      <c r="C4554" s="36" t="s">
        <v>136</v>
      </c>
      <c r="D4554" s="36" t="s">
        <v>25206</v>
      </c>
      <c r="F4554" t="str">
        <f t="shared" si="142"/>
        <v>91176</v>
      </c>
      <c r="H4554" s="38">
        <f t="shared" si="143"/>
        <v>42</v>
      </c>
    </row>
    <row r="4555" ht="54" spans="1:8">
      <c r="A4555" s="36" t="s">
        <v>25207</v>
      </c>
      <c r="B4555" s="37" t="s">
        <v>25208</v>
      </c>
      <c r="C4555" s="36" t="s">
        <v>136</v>
      </c>
      <c r="D4555" s="36" t="s">
        <v>6402</v>
      </c>
      <c r="F4555" t="str">
        <f t="shared" si="142"/>
        <v>91177</v>
      </c>
      <c r="H4555" s="38">
        <f t="shared" si="143"/>
        <v>18.66</v>
      </c>
    </row>
    <row r="4556" ht="54" spans="1:8">
      <c r="A4556" s="36" t="s">
        <v>25209</v>
      </c>
      <c r="B4556" s="37" t="s">
        <v>25210</v>
      </c>
      <c r="C4556" s="36" t="s">
        <v>136</v>
      </c>
      <c r="D4556" s="36" t="s">
        <v>21368</v>
      </c>
      <c r="F4556" t="str">
        <f t="shared" si="142"/>
        <v>91178</v>
      </c>
      <c r="H4556" s="38">
        <f t="shared" si="143"/>
        <v>17.4</v>
      </c>
    </row>
    <row r="4557" ht="54" spans="1:8">
      <c r="A4557" s="36" t="s">
        <v>25211</v>
      </c>
      <c r="B4557" s="37" t="s">
        <v>25212</v>
      </c>
      <c r="C4557" s="36" t="s">
        <v>136</v>
      </c>
      <c r="D4557" s="36" t="s">
        <v>25213</v>
      </c>
      <c r="F4557" t="str">
        <f t="shared" si="142"/>
        <v>91179</v>
      </c>
      <c r="H4557" s="38">
        <f t="shared" si="143"/>
        <v>10.77</v>
      </c>
    </row>
    <row r="4558" ht="54" spans="1:8">
      <c r="A4558" s="36" t="s">
        <v>25214</v>
      </c>
      <c r="B4558" s="37" t="s">
        <v>25215</v>
      </c>
      <c r="C4558" s="36" t="s">
        <v>136</v>
      </c>
      <c r="D4558" s="36" t="s">
        <v>4174</v>
      </c>
      <c r="F4558" t="str">
        <f t="shared" si="142"/>
        <v>91180</v>
      </c>
      <c r="H4558" s="38">
        <f t="shared" si="143"/>
        <v>8.3</v>
      </c>
    </row>
    <row r="4559" ht="54" spans="1:8">
      <c r="A4559" s="36" t="s">
        <v>25216</v>
      </c>
      <c r="B4559" s="37" t="s">
        <v>25217</v>
      </c>
      <c r="C4559" s="36" t="s">
        <v>136</v>
      </c>
      <c r="D4559" s="36" t="s">
        <v>6904</v>
      </c>
      <c r="F4559" t="str">
        <f t="shared" si="142"/>
        <v>91181</v>
      </c>
      <c r="H4559" s="38">
        <f t="shared" si="143"/>
        <v>8.78</v>
      </c>
    </row>
    <row r="4560" ht="54" spans="1:8">
      <c r="A4560" s="36" t="s">
        <v>25218</v>
      </c>
      <c r="B4560" s="37" t="s">
        <v>25219</v>
      </c>
      <c r="C4560" s="36" t="s">
        <v>136</v>
      </c>
      <c r="D4560" s="36" t="s">
        <v>11816</v>
      </c>
      <c r="F4560" t="str">
        <f t="shared" si="142"/>
        <v>91182</v>
      </c>
      <c r="H4560" s="38">
        <f t="shared" si="143"/>
        <v>24.8</v>
      </c>
    </row>
    <row r="4561" ht="54" spans="1:8">
      <c r="A4561" s="36" t="s">
        <v>25220</v>
      </c>
      <c r="B4561" s="37" t="s">
        <v>25221</v>
      </c>
      <c r="C4561" s="36" t="s">
        <v>136</v>
      </c>
      <c r="D4561" s="36" t="s">
        <v>7087</v>
      </c>
      <c r="F4561" t="str">
        <f t="shared" si="142"/>
        <v>91183</v>
      </c>
      <c r="H4561" s="38">
        <f t="shared" si="143"/>
        <v>12.29</v>
      </c>
    </row>
    <row r="4562" ht="40.5" spans="1:8">
      <c r="A4562" s="36" t="s">
        <v>25222</v>
      </c>
      <c r="B4562" s="37" t="s">
        <v>25223</v>
      </c>
      <c r="C4562" s="36" t="s">
        <v>136</v>
      </c>
      <c r="D4562" s="36" t="s">
        <v>11718</v>
      </c>
      <c r="F4562" t="str">
        <f t="shared" si="142"/>
        <v>91184</v>
      </c>
      <c r="H4562" s="38">
        <f t="shared" si="143"/>
        <v>11.49</v>
      </c>
    </row>
    <row r="4563" ht="54" spans="1:8">
      <c r="A4563" s="36" t="s">
        <v>25224</v>
      </c>
      <c r="B4563" s="37" t="s">
        <v>25225</v>
      </c>
      <c r="C4563" s="36" t="s">
        <v>136</v>
      </c>
      <c r="D4563" s="36" t="s">
        <v>10283</v>
      </c>
      <c r="F4563" t="str">
        <f t="shared" si="142"/>
        <v>91185</v>
      </c>
      <c r="H4563" s="38">
        <f t="shared" si="143"/>
        <v>6.35</v>
      </c>
    </row>
    <row r="4564" ht="54" spans="1:8">
      <c r="A4564" s="36" t="s">
        <v>25226</v>
      </c>
      <c r="B4564" s="37" t="s">
        <v>25227</v>
      </c>
      <c r="C4564" s="36" t="s">
        <v>136</v>
      </c>
      <c r="D4564" s="36" t="s">
        <v>11913</v>
      </c>
      <c r="F4564" t="str">
        <f t="shared" si="142"/>
        <v>91186</v>
      </c>
      <c r="H4564" s="38">
        <f t="shared" si="143"/>
        <v>5.25</v>
      </c>
    </row>
    <row r="4565" ht="54" spans="1:8">
      <c r="A4565" s="36" t="s">
        <v>25228</v>
      </c>
      <c r="B4565" s="37" t="s">
        <v>25229</v>
      </c>
      <c r="C4565" s="36" t="s">
        <v>136</v>
      </c>
      <c r="D4565" s="36" t="s">
        <v>7394</v>
      </c>
      <c r="F4565" t="str">
        <f t="shared" si="142"/>
        <v>91187</v>
      </c>
      <c r="H4565" s="38">
        <f t="shared" si="143"/>
        <v>6.05</v>
      </c>
    </row>
    <row r="4566" ht="40.5" spans="1:8">
      <c r="A4566" s="36" t="s">
        <v>25230</v>
      </c>
      <c r="B4566" s="37" t="s">
        <v>25231</v>
      </c>
      <c r="C4566" s="36" t="s">
        <v>168</v>
      </c>
      <c r="D4566" s="36" t="s">
        <v>7394</v>
      </c>
      <c r="F4566" t="str">
        <f t="shared" si="142"/>
        <v>91188</v>
      </c>
      <c r="H4566" s="38">
        <f t="shared" si="143"/>
        <v>6.05</v>
      </c>
    </row>
    <row r="4567" ht="40.5" spans="1:8">
      <c r="A4567" s="36" t="s">
        <v>25232</v>
      </c>
      <c r="B4567" s="37" t="s">
        <v>25233</v>
      </c>
      <c r="C4567" s="36" t="s">
        <v>168</v>
      </c>
      <c r="D4567" s="36" t="s">
        <v>25234</v>
      </c>
      <c r="F4567" t="str">
        <f t="shared" si="142"/>
        <v>91189</v>
      </c>
      <c r="H4567" s="38">
        <f t="shared" si="143"/>
        <v>38.78</v>
      </c>
    </row>
    <row r="4568" ht="27" spans="1:8">
      <c r="A4568" s="36" t="s">
        <v>25235</v>
      </c>
      <c r="B4568" s="37" t="s">
        <v>25236</v>
      </c>
      <c r="C4568" s="36" t="s">
        <v>168</v>
      </c>
      <c r="D4568" s="36" t="s">
        <v>8091</v>
      </c>
      <c r="F4568" t="str">
        <f t="shared" si="142"/>
        <v>91190</v>
      </c>
      <c r="H4568" s="38">
        <f t="shared" si="143"/>
        <v>4.4</v>
      </c>
    </row>
    <row r="4569" ht="27" spans="1:8">
      <c r="A4569" s="36" t="s">
        <v>25237</v>
      </c>
      <c r="B4569" s="37" t="s">
        <v>25238</v>
      </c>
      <c r="C4569" s="36" t="s">
        <v>168</v>
      </c>
      <c r="D4569" s="36" t="s">
        <v>6848</v>
      </c>
      <c r="F4569" t="str">
        <f t="shared" si="142"/>
        <v>91191</v>
      </c>
      <c r="H4569" s="38">
        <f t="shared" si="143"/>
        <v>4.68</v>
      </c>
    </row>
    <row r="4570" ht="27" spans="1:8">
      <c r="A4570" s="36" t="s">
        <v>25239</v>
      </c>
      <c r="B4570" s="37" t="s">
        <v>25240</v>
      </c>
      <c r="C4570" s="36" t="s">
        <v>168</v>
      </c>
      <c r="D4570" s="36" t="s">
        <v>4389</v>
      </c>
      <c r="F4570" t="str">
        <f t="shared" si="142"/>
        <v>91192</v>
      </c>
      <c r="H4570" s="38">
        <f t="shared" si="143"/>
        <v>5.2</v>
      </c>
    </row>
    <row r="4571" ht="40.5" spans="1:8">
      <c r="A4571" s="36" t="s">
        <v>25241</v>
      </c>
      <c r="B4571" s="37" t="s">
        <v>25242</v>
      </c>
      <c r="C4571" s="36" t="s">
        <v>136</v>
      </c>
      <c r="D4571" s="36" t="s">
        <v>12918</v>
      </c>
      <c r="F4571" t="str">
        <f t="shared" si="142"/>
        <v>91222</v>
      </c>
      <c r="H4571" s="38">
        <f t="shared" si="143"/>
        <v>12.64</v>
      </c>
    </row>
    <row r="4572" ht="54" spans="1:8">
      <c r="A4572" s="36" t="s">
        <v>25243</v>
      </c>
      <c r="B4572" s="37" t="s">
        <v>25244</v>
      </c>
      <c r="C4572" s="36" t="s">
        <v>168</v>
      </c>
      <c r="D4572" s="36" t="s">
        <v>25245</v>
      </c>
      <c r="F4572" t="str">
        <f t="shared" si="142"/>
        <v>94480</v>
      </c>
      <c r="H4572" s="38">
        <f t="shared" si="143"/>
        <v>2200.9</v>
      </c>
    </row>
    <row r="4573" ht="54" spans="1:8">
      <c r="A4573" s="36" t="s">
        <v>25246</v>
      </c>
      <c r="B4573" s="37" t="s">
        <v>25247</v>
      </c>
      <c r="C4573" s="36" t="s">
        <v>168</v>
      </c>
      <c r="D4573" s="36" t="s">
        <v>25248</v>
      </c>
      <c r="F4573" t="str">
        <f t="shared" si="142"/>
        <v>94481</v>
      </c>
      <c r="H4573" s="38">
        <f t="shared" si="143"/>
        <v>1555.51</v>
      </c>
    </row>
    <row r="4574" ht="54" spans="1:8">
      <c r="A4574" s="36" t="s">
        <v>25249</v>
      </c>
      <c r="B4574" s="37" t="s">
        <v>25250</v>
      </c>
      <c r="C4574" s="36" t="s">
        <v>168</v>
      </c>
      <c r="D4574" s="36" t="s">
        <v>25251</v>
      </c>
      <c r="F4574" t="str">
        <f t="shared" si="142"/>
        <v>94482</v>
      </c>
      <c r="H4574" s="38">
        <f t="shared" si="143"/>
        <v>1238.61</v>
      </c>
    </row>
    <row r="4575" ht="54" spans="1:8">
      <c r="A4575" s="36" t="s">
        <v>25252</v>
      </c>
      <c r="B4575" s="37" t="s">
        <v>25253</v>
      </c>
      <c r="C4575" s="36" t="s">
        <v>168</v>
      </c>
      <c r="D4575" s="36" t="s">
        <v>25254</v>
      </c>
      <c r="F4575" t="str">
        <f t="shared" si="142"/>
        <v>94483</v>
      </c>
      <c r="H4575" s="38">
        <f t="shared" si="143"/>
        <v>1046.84</v>
      </c>
    </row>
    <row r="4576" ht="27" spans="1:8">
      <c r="A4576" s="36" t="s">
        <v>25255</v>
      </c>
      <c r="B4576" s="37" t="s">
        <v>25256</v>
      </c>
      <c r="C4576" s="36" t="s">
        <v>168</v>
      </c>
      <c r="D4576" s="36" t="s">
        <v>6145</v>
      </c>
      <c r="F4576" t="str">
        <f t="shared" si="142"/>
        <v>95541</v>
      </c>
      <c r="H4576" s="38">
        <f t="shared" si="143"/>
        <v>4.18</v>
      </c>
    </row>
    <row r="4577" ht="40.5" spans="1:8">
      <c r="A4577" s="36" t="s">
        <v>25257</v>
      </c>
      <c r="B4577" s="37" t="s">
        <v>25258</v>
      </c>
      <c r="C4577" s="36" t="s">
        <v>168</v>
      </c>
      <c r="D4577" s="36" t="s">
        <v>25259</v>
      </c>
      <c r="F4577" t="str">
        <f t="shared" si="142"/>
        <v>95573</v>
      </c>
      <c r="H4577" s="38">
        <f t="shared" si="143"/>
        <v>48.19</v>
      </c>
    </row>
    <row r="4578" ht="40.5" spans="1:8">
      <c r="A4578" s="36" t="s">
        <v>25260</v>
      </c>
      <c r="B4578" s="37" t="s">
        <v>25261</v>
      </c>
      <c r="C4578" s="36" t="s">
        <v>168</v>
      </c>
      <c r="D4578" s="36" t="s">
        <v>25262</v>
      </c>
      <c r="F4578" t="str">
        <f t="shared" si="142"/>
        <v>95574</v>
      </c>
      <c r="H4578" s="38">
        <f t="shared" si="143"/>
        <v>36.3</v>
      </c>
    </row>
    <row r="4579" ht="27" spans="1:8">
      <c r="A4579" s="36" t="s">
        <v>25263</v>
      </c>
      <c r="B4579" s="37" t="s">
        <v>25264</v>
      </c>
      <c r="C4579" s="36" t="s">
        <v>127</v>
      </c>
      <c r="D4579" s="36" t="s">
        <v>25265</v>
      </c>
      <c r="F4579" t="str">
        <f t="shared" si="142"/>
        <v>96559</v>
      </c>
      <c r="H4579" s="38">
        <f t="shared" si="143"/>
        <v>90.12</v>
      </c>
    </row>
    <row r="4580" ht="27" spans="1:8">
      <c r="A4580" s="36" t="s">
        <v>25266</v>
      </c>
      <c r="B4580" s="37" t="s">
        <v>25267</v>
      </c>
      <c r="C4580" s="36" t="s">
        <v>127</v>
      </c>
      <c r="D4580" s="36" t="s">
        <v>7759</v>
      </c>
      <c r="F4580" t="str">
        <f t="shared" si="142"/>
        <v>96560</v>
      </c>
      <c r="H4580" s="38">
        <f t="shared" si="143"/>
        <v>44.69</v>
      </c>
    </row>
    <row r="4581" ht="27" spans="1:8">
      <c r="A4581" s="36" t="s">
        <v>25268</v>
      </c>
      <c r="B4581" s="37" t="s">
        <v>25269</v>
      </c>
      <c r="C4581" s="36" t="s">
        <v>127</v>
      </c>
      <c r="D4581" s="36" t="s">
        <v>25270</v>
      </c>
      <c r="F4581" t="str">
        <f t="shared" si="142"/>
        <v>96561</v>
      </c>
      <c r="H4581" s="38">
        <f t="shared" si="143"/>
        <v>26.86</v>
      </c>
    </row>
    <row r="4582" ht="40.5" spans="1:8">
      <c r="A4582" s="36" t="s">
        <v>25271</v>
      </c>
      <c r="B4582" s="37" t="s">
        <v>25272</v>
      </c>
      <c r="C4582" s="36" t="s">
        <v>136</v>
      </c>
      <c r="D4582" s="36" t="s">
        <v>23004</v>
      </c>
      <c r="F4582" t="str">
        <f t="shared" si="142"/>
        <v>96562</v>
      </c>
      <c r="H4582" s="38">
        <f t="shared" si="143"/>
        <v>45.8</v>
      </c>
    </row>
    <row r="4583" ht="40.5" spans="1:8">
      <c r="A4583" s="36" t="s">
        <v>25273</v>
      </c>
      <c r="B4583" s="37" t="s">
        <v>25274</v>
      </c>
      <c r="C4583" s="36" t="s">
        <v>136</v>
      </c>
      <c r="D4583" s="36" t="s">
        <v>11866</v>
      </c>
      <c r="F4583" t="str">
        <f t="shared" si="142"/>
        <v>96563</v>
      </c>
      <c r="H4583" s="38">
        <f t="shared" si="143"/>
        <v>48.5</v>
      </c>
    </row>
    <row r="4584" ht="27" spans="1:8">
      <c r="A4584" s="36" t="s">
        <v>25275</v>
      </c>
      <c r="B4584" s="37" t="s">
        <v>25276</v>
      </c>
      <c r="C4584" s="36" t="s">
        <v>168</v>
      </c>
      <c r="D4584" s="36" t="s">
        <v>25277</v>
      </c>
      <c r="F4584" t="str">
        <f t="shared" si="142"/>
        <v>98113</v>
      </c>
      <c r="H4584" s="38">
        <f t="shared" si="143"/>
        <v>1981.3</v>
      </c>
    </row>
    <row r="4585" spans="1:8">
      <c r="A4585" s="36" t="s">
        <v>25278</v>
      </c>
      <c r="B4585" s="37" t="s">
        <v>25279</v>
      </c>
      <c r="C4585" s="36" t="s">
        <v>168</v>
      </c>
      <c r="D4585" s="36" t="s">
        <v>25280</v>
      </c>
      <c r="F4585" t="str">
        <f t="shared" si="142"/>
        <v>73826/1</v>
      </c>
      <c r="H4585" s="38">
        <f t="shared" si="143"/>
        <v>559.85</v>
      </c>
    </row>
    <row r="4586" ht="27" spans="1:8">
      <c r="A4586" s="36" t="s">
        <v>25281</v>
      </c>
      <c r="B4586" s="37" t="s">
        <v>25282</v>
      </c>
      <c r="C4586" s="36" t="s">
        <v>168</v>
      </c>
      <c r="D4586" s="36" t="s">
        <v>25283</v>
      </c>
      <c r="F4586" t="str">
        <f t="shared" si="142"/>
        <v>73826/2</v>
      </c>
      <c r="H4586" s="38">
        <f t="shared" si="143"/>
        <v>727.81</v>
      </c>
    </row>
    <row r="4587" spans="1:8">
      <c r="A4587" s="36" t="s">
        <v>25284</v>
      </c>
      <c r="B4587" s="37" t="s">
        <v>25285</v>
      </c>
      <c r="C4587" s="36" t="s">
        <v>168</v>
      </c>
      <c r="D4587" s="36" t="s">
        <v>25286</v>
      </c>
      <c r="F4587" t="str">
        <f t="shared" si="142"/>
        <v>73834/1</v>
      </c>
      <c r="H4587" s="38">
        <f t="shared" si="143"/>
        <v>206.51</v>
      </c>
    </row>
    <row r="4588" ht="27" spans="1:8">
      <c r="A4588" s="36" t="s">
        <v>25287</v>
      </c>
      <c r="B4588" s="37" t="s">
        <v>25288</v>
      </c>
      <c r="C4588" s="36" t="s">
        <v>168</v>
      </c>
      <c r="D4588" s="36" t="s">
        <v>25289</v>
      </c>
      <c r="F4588" t="str">
        <f t="shared" si="142"/>
        <v>73834/2</v>
      </c>
      <c r="H4588" s="38">
        <f t="shared" si="143"/>
        <v>330.42</v>
      </c>
    </row>
    <row r="4589" ht="27" spans="1:8">
      <c r="A4589" s="36" t="s">
        <v>25290</v>
      </c>
      <c r="B4589" s="37" t="s">
        <v>25291</v>
      </c>
      <c r="C4589" s="36" t="s">
        <v>168</v>
      </c>
      <c r="D4589" s="36" t="s">
        <v>25292</v>
      </c>
      <c r="F4589" t="str">
        <f t="shared" si="142"/>
        <v>73834/3</v>
      </c>
      <c r="H4589" s="38">
        <f t="shared" si="143"/>
        <v>660.84</v>
      </c>
    </row>
    <row r="4590" ht="27" spans="1:8">
      <c r="A4590" s="36" t="s">
        <v>25293</v>
      </c>
      <c r="B4590" s="37" t="s">
        <v>25294</v>
      </c>
      <c r="C4590" s="36" t="s">
        <v>168</v>
      </c>
      <c r="D4590" s="36" t="s">
        <v>25295</v>
      </c>
      <c r="F4590" t="str">
        <f t="shared" si="142"/>
        <v>73834/4</v>
      </c>
      <c r="H4590" s="38">
        <f t="shared" si="143"/>
        <v>991.26</v>
      </c>
    </row>
    <row r="4591" ht="27" spans="1:8">
      <c r="A4591" s="36" t="s">
        <v>25296</v>
      </c>
      <c r="B4591" s="37" t="s">
        <v>25297</v>
      </c>
      <c r="C4591" s="36" t="s">
        <v>168</v>
      </c>
      <c r="D4591" s="36" t="s">
        <v>25298</v>
      </c>
      <c r="F4591" t="str">
        <f t="shared" si="142"/>
        <v>73835/1</v>
      </c>
      <c r="H4591" s="38">
        <f t="shared" si="143"/>
        <v>1344.11</v>
      </c>
    </row>
    <row r="4592" ht="27" spans="1:8">
      <c r="A4592" s="36" t="s">
        <v>25299</v>
      </c>
      <c r="B4592" s="37" t="s">
        <v>25300</v>
      </c>
      <c r="C4592" s="36" t="s">
        <v>168</v>
      </c>
      <c r="D4592" s="36" t="s">
        <v>25301</v>
      </c>
      <c r="F4592" t="str">
        <f t="shared" si="142"/>
        <v>73835/2</v>
      </c>
      <c r="H4592" s="38">
        <f t="shared" si="143"/>
        <v>1828</v>
      </c>
    </row>
    <row r="4593" ht="27" spans="1:8">
      <c r="A4593" s="36" t="s">
        <v>25302</v>
      </c>
      <c r="B4593" s="37" t="s">
        <v>25303</v>
      </c>
      <c r="C4593" s="36" t="s">
        <v>168</v>
      </c>
      <c r="D4593" s="36" t="s">
        <v>25304</v>
      </c>
      <c r="F4593" t="str">
        <f t="shared" si="142"/>
        <v>73835/3</v>
      </c>
      <c r="H4593" s="38">
        <f t="shared" si="143"/>
        <v>2043.06</v>
      </c>
    </row>
    <row r="4594" spans="1:8">
      <c r="A4594" s="36" t="s">
        <v>25305</v>
      </c>
      <c r="B4594" s="37" t="s">
        <v>25306</v>
      </c>
      <c r="C4594" s="36" t="s">
        <v>168</v>
      </c>
      <c r="D4594" s="36" t="s">
        <v>25307</v>
      </c>
      <c r="F4594" t="str">
        <f t="shared" si="142"/>
        <v>73836/1</v>
      </c>
      <c r="H4594" s="38">
        <f t="shared" si="143"/>
        <v>537.65</v>
      </c>
    </row>
    <row r="4595" ht="27" spans="1:8">
      <c r="A4595" s="36" t="s">
        <v>25308</v>
      </c>
      <c r="B4595" s="37" t="s">
        <v>25309</v>
      </c>
      <c r="C4595" s="36" t="s">
        <v>168</v>
      </c>
      <c r="D4595" s="36" t="s">
        <v>25310</v>
      </c>
      <c r="F4595" t="str">
        <f t="shared" si="142"/>
        <v>73836/2</v>
      </c>
      <c r="H4595" s="38">
        <f t="shared" si="143"/>
        <v>698.93</v>
      </c>
    </row>
    <row r="4596" ht="27" spans="1:8">
      <c r="A4596" s="36" t="s">
        <v>25311</v>
      </c>
      <c r="B4596" s="37" t="s">
        <v>25312</v>
      </c>
      <c r="C4596" s="36" t="s">
        <v>168</v>
      </c>
      <c r="D4596" s="36" t="s">
        <v>25313</v>
      </c>
      <c r="F4596" t="str">
        <f t="shared" si="142"/>
        <v>73836/3</v>
      </c>
      <c r="H4596" s="38">
        <f t="shared" si="143"/>
        <v>1075.29</v>
      </c>
    </row>
    <row r="4597" ht="27" spans="1:8">
      <c r="A4597" s="36" t="s">
        <v>25314</v>
      </c>
      <c r="B4597" s="37" t="s">
        <v>25315</v>
      </c>
      <c r="C4597" s="36" t="s">
        <v>168</v>
      </c>
      <c r="D4597" s="36" t="s">
        <v>25316</v>
      </c>
      <c r="F4597" t="str">
        <f t="shared" si="142"/>
        <v>73836/4</v>
      </c>
      <c r="H4597" s="38">
        <f t="shared" si="143"/>
        <v>1720.47</v>
      </c>
    </row>
    <row r="4598" spans="1:8">
      <c r="A4598" s="36" t="s">
        <v>25317</v>
      </c>
      <c r="B4598" s="37" t="s">
        <v>25318</v>
      </c>
      <c r="C4598" s="36" t="s">
        <v>168</v>
      </c>
      <c r="D4598" s="36" t="s">
        <v>25286</v>
      </c>
      <c r="F4598" t="str">
        <f t="shared" si="142"/>
        <v>73837/1</v>
      </c>
      <c r="H4598" s="38">
        <f t="shared" si="143"/>
        <v>206.51</v>
      </c>
    </row>
    <row r="4599" spans="1:8">
      <c r="A4599" s="36" t="s">
        <v>25319</v>
      </c>
      <c r="B4599" s="37" t="s">
        <v>25320</v>
      </c>
      <c r="C4599" s="36" t="s">
        <v>168</v>
      </c>
      <c r="D4599" s="36" t="s">
        <v>25321</v>
      </c>
      <c r="F4599" t="str">
        <f t="shared" si="142"/>
        <v>73837/2</v>
      </c>
      <c r="H4599" s="38">
        <f t="shared" si="143"/>
        <v>413.02</v>
      </c>
    </row>
    <row r="4600" ht="27" spans="1:8">
      <c r="A4600" s="36" t="s">
        <v>25322</v>
      </c>
      <c r="B4600" s="37" t="s">
        <v>25323</v>
      </c>
      <c r="C4600" s="36" t="s">
        <v>168</v>
      </c>
      <c r="D4600" s="36" t="s">
        <v>25324</v>
      </c>
      <c r="F4600" t="str">
        <f t="shared" si="142"/>
        <v>73837/3</v>
      </c>
      <c r="H4600" s="38">
        <f t="shared" si="143"/>
        <v>826.05</v>
      </c>
    </row>
    <row r="4601" spans="1:8">
      <c r="A4601" s="36" t="s">
        <v>25325</v>
      </c>
      <c r="B4601" s="37" t="s">
        <v>25326</v>
      </c>
      <c r="C4601" s="36" t="s">
        <v>168</v>
      </c>
      <c r="D4601" s="36" t="s">
        <v>25327</v>
      </c>
      <c r="F4601" t="str">
        <f t="shared" si="142"/>
        <v>73612</v>
      </c>
      <c r="H4601" s="38">
        <f t="shared" si="143"/>
        <v>446.36</v>
      </c>
    </row>
    <row r="4602" spans="1:8">
      <c r="A4602" s="36" t="s">
        <v>25328</v>
      </c>
      <c r="B4602" s="37" t="s">
        <v>25329</v>
      </c>
      <c r="C4602" s="36" t="s">
        <v>127</v>
      </c>
      <c r="D4602" s="36" t="s">
        <v>25330</v>
      </c>
      <c r="F4602" t="str">
        <f t="shared" si="142"/>
        <v>73660</v>
      </c>
      <c r="H4602" s="38">
        <f t="shared" si="143"/>
        <v>73.03</v>
      </c>
    </row>
    <row r="4603" ht="27" spans="1:8">
      <c r="A4603" s="36" t="s">
        <v>25331</v>
      </c>
      <c r="B4603" s="37" t="s">
        <v>25332</v>
      </c>
      <c r="C4603" s="36" t="s">
        <v>168</v>
      </c>
      <c r="D4603" s="36" t="s">
        <v>25333</v>
      </c>
      <c r="F4603" t="str">
        <f t="shared" si="142"/>
        <v>73661</v>
      </c>
      <c r="H4603" s="38">
        <f t="shared" si="143"/>
        <v>2154.15</v>
      </c>
    </row>
    <row r="4604" spans="1:8">
      <c r="A4604" s="36" t="s">
        <v>25334</v>
      </c>
      <c r="B4604" s="37" t="s">
        <v>25335</v>
      </c>
      <c r="C4604" s="36" t="s">
        <v>127</v>
      </c>
      <c r="D4604" s="36" t="s">
        <v>21956</v>
      </c>
      <c r="F4604" t="str">
        <f t="shared" si="142"/>
        <v>73693</v>
      </c>
      <c r="H4604" s="38">
        <f t="shared" si="143"/>
        <v>23.92</v>
      </c>
    </row>
    <row r="4605" spans="1:8">
      <c r="A4605" s="36" t="s">
        <v>25336</v>
      </c>
      <c r="B4605" s="37" t="s">
        <v>25337</v>
      </c>
      <c r="C4605" s="36" t="s">
        <v>168</v>
      </c>
      <c r="D4605" s="36" t="s">
        <v>25338</v>
      </c>
      <c r="F4605" t="str">
        <f t="shared" si="142"/>
        <v>73694</v>
      </c>
      <c r="H4605" s="38">
        <f t="shared" si="143"/>
        <v>178.67</v>
      </c>
    </row>
    <row r="4606" spans="1:8">
      <c r="A4606" s="36" t="s">
        <v>25339</v>
      </c>
      <c r="B4606" s="37" t="s">
        <v>25340</v>
      </c>
      <c r="C4606" s="36" t="s">
        <v>168</v>
      </c>
      <c r="D4606" s="36" t="s">
        <v>25341</v>
      </c>
      <c r="F4606" t="str">
        <f t="shared" si="142"/>
        <v>73695</v>
      </c>
      <c r="H4606" s="38">
        <f t="shared" si="143"/>
        <v>91.88</v>
      </c>
    </row>
    <row r="4607" spans="1:8">
      <c r="A4607" s="36" t="s">
        <v>25342</v>
      </c>
      <c r="B4607" s="37" t="s">
        <v>25343</v>
      </c>
      <c r="C4607" s="36" t="s">
        <v>168</v>
      </c>
      <c r="D4607" s="36" t="s">
        <v>25327</v>
      </c>
      <c r="F4607" t="str">
        <f t="shared" si="142"/>
        <v>73824/1</v>
      </c>
      <c r="H4607" s="38">
        <f t="shared" si="143"/>
        <v>446.36</v>
      </c>
    </row>
    <row r="4608" spans="1:8">
      <c r="A4608" s="36" t="s">
        <v>25344</v>
      </c>
      <c r="B4608" s="37" t="s">
        <v>25345</v>
      </c>
      <c r="C4608" s="36" t="s">
        <v>127</v>
      </c>
      <c r="D4608" s="36" t="s">
        <v>25346</v>
      </c>
      <c r="F4608" t="str">
        <f t="shared" si="142"/>
        <v>73825/2</v>
      </c>
      <c r="H4608" s="38">
        <f t="shared" si="143"/>
        <v>1102.79</v>
      </c>
    </row>
    <row r="4609" ht="27" spans="1:8">
      <c r="A4609" s="36" t="s">
        <v>25347</v>
      </c>
      <c r="B4609" s="37" t="s">
        <v>25348</v>
      </c>
      <c r="C4609" s="36" t="s">
        <v>146</v>
      </c>
      <c r="D4609" s="36" t="s">
        <v>25349</v>
      </c>
      <c r="F4609" t="str">
        <f t="shared" si="142"/>
        <v>73873/1</v>
      </c>
      <c r="H4609" s="38">
        <f t="shared" si="143"/>
        <v>86.41</v>
      </c>
    </row>
    <row r="4610" spans="1:8">
      <c r="A4610" s="36" t="s">
        <v>25350</v>
      </c>
      <c r="B4610" s="37" t="s">
        <v>25351</v>
      </c>
      <c r="C4610" s="36" t="s">
        <v>146</v>
      </c>
      <c r="D4610" s="36" t="s">
        <v>25352</v>
      </c>
      <c r="F4610" t="str">
        <f t="shared" si="142"/>
        <v>73873/2</v>
      </c>
      <c r="H4610" s="38">
        <f t="shared" si="143"/>
        <v>188.12</v>
      </c>
    </row>
    <row r="4611" spans="1:8">
      <c r="A4611" s="36" t="s">
        <v>25353</v>
      </c>
      <c r="B4611" s="37" t="s">
        <v>25354</v>
      </c>
      <c r="C4611" s="36" t="s">
        <v>146</v>
      </c>
      <c r="D4611" s="36" t="s">
        <v>25349</v>
      </c>
      <c r="F4611" t="str">
        <f t="shared" si="142"/>
        <v>73873/3</v>
      </c>
      <c r="H4611" s="38">
        <f t="shared" si="143"/>
        <v>86.41</v>
      </c>
    </row>
    <row r="4612" ht="27" spans="1:8">
      <c r="A4612" s="36" t="s">
        <v>25355</v>
      </c>
      <c r="B4612" s="37" t="s">
        <v>25356</v>
      </c>
      <c r="C4612" s="36" t="s">
        <v>146</v>
      </c>
      <c r="D4612" s="36" t="s">
        <v>13996</v>
      </c>
      <c r="F4612" t="str">
        <f t="shared" si="142"/>
        <v>73873/4</v>
      </c>
      <c r="H4612" s="38">
        <f t="shared" si="143"/>
        <v>94.65</v>
      </c>
    </row>
    <row r="4613" ht="27" spans="1:8">
      <c r="A4613" s="36" t="s">
        <v>25357</v>
      </c>
      <c r="B4613" s="37" t="s">
        <v>25358</v>
      </c>
      <c r="C4613" s="36" t="s">
        <v>146</v>
      </c>
      <c r="D4613" s="36" t="s">
        <v>25349</v>
      </c>
      <c r="F4613" t="str">
        <f t="shared" ref="F4613:F4676" si="144">TRIM(A4613)</f>
        <v>73873/5</v>
      </c>
      <c r="H4613" s="38">
        <f t="shared" ref="H4613:H4676" si="145">ROUND(D4613*(1+$H$1),2)</f>
        <v>86.41</v>
      </c>
    </row>
    <row r="4614" ht="27" spans="1:8">
      <c r="A4614" s="36" t="s">
        <v>25359</v>
      </c>
      <c r="B4614" s="37" t="s">
        <v>25360</v>
      </c>
      <c r="C4614" s="36" t="s">
        <v>168</v>
      </c>
      <c r="D4614" s="36" t="s">
        <v>25361</v>
      </c>
      <c r="F4614" t="str">
        <f t="shared" si="144"/>
        <v>73827/1</v>
      </c>
      <c r="H4614" s="38">
        <f t="shared" si="145"/>
        <v>60.32</v>
      </c>
    </row>
    <row r="4615" ht="27" spans="1:8">
      <c r="A4615" s="36" t="s">
        <v>25362</v>
      </c>
      <c r="B4615" s="37" t="s">
        <v>25363</v>
      </c>
      <c r="C4615" s="36" t="s">
        <v>168</v>
      </c>
      <c r="D4615" s="36" t="s">
        <v>18581</v>
      </c>
      <c r="F4615" t="str">
        <f t="shared" si="144"/>
        <v>74218/1</v>
      </c>
      <c r="H4615" s="38">
        <f t="shared" si="145"/>
        <v>55.18</v>
      </c>
    </row>
    <row r="4616" ht="27" spans="1:8">
      <c r="A4616" s="36" t="s">
        <v>25364</v>
      </c>
      <c r="B4616" s="37" t="s">
        <v>25365</v>
      </c>
      <c r="C4616" s="36" t="s">
        <v>136</v>
      </c>
      <c r="D4616" s="36" t="s">
        <v>22504</v>
      </c>
      <c r="F4616" t="str">
        <f t="shared" si="144"/>
        <v>74253/1</v>
      </c>
      <c r="H4616" s="38">
        <f t="shared" si="145"/>
        <v>25.37</v>
      </c>
    </row>
    <row r="4617" spans="1:8">
      <c r="A4617" s="36" t="s">
        <v>25366</v>
      </c>
      <c r="B4617" s="37" t="s">
        <v>25367</v>
      </c>
      <c r="C4617" s="36" t="s">
        <v>168</v>
      </c>
      <c r="D4617" s="36" t="s">
        <v>9645</v>
      </c>
      <c r="F4617" t="str">
        <f t="shared" si="144"/>
        <v>83878</v>
      </c>
      <c r="H4617" s="38">
        <f t="shared" si="145"/>
        <v>59.02</v>
      </c>
    </row>
    <row r="4618" spans="1:8">
      <c r="A4618" s="36" t="s">
        <v>25368</v>
      </c>
      <c r="B4618" s="37" t="s">
        <v>25369</v>
      </c>
      <c r="C4618" s="36" t="s">
        <v>168</v>
      </c>
      <c r="D4618" s="36" t="s">
        <v>25370</v>
      </c>
      <c r="F4618" t="str">
        <f t="shared" si="144"/>
        <v>83879</v>
      </c>
      <c r="H4618" s="38">
        <f t="shared" si="145"/>
        <v>68.06</v>
      </c>
    </row>
    <row r="4619" ht="54" spans="1:8">
      <c r="A4619" s="36" t="s">
        <v>25371</v>
      </c>
      <c r="B4619" s="37" t="s">
        <v>25372</v>
      </c>
      <c r="C4619" s="36" t="s">
        <v>168</v>
      </c>
      <c r="D4619" s="36" t="s">
        <v>25373</v>
      </c>
      <c r="F4619" t="str">
        <f t="shared" si="144"/>
        <v>73658</v>
      </c>
      <c r="H4619" s="38">
        <f t="shared" si="145"/>
        <v>613.74</v>
      </c>
    </row>
    <row r="4620" ht="81" spans="1:8">
      <c r="A4620" s="36" t="s">
        <v>25374</v>
      </c>
      <c r="B4620" s="37" t="s">
        <v>25375</v>
      </c>
      <c r="C4620" s="36" t="s">
        <v>168</v>
      </c>
      <c r="D4620" s="36" t="s">
        <v>25376</v>
      </c>
      <c r="F4620" t="str">
        <f t="shared" si="144"/>
        <v>93350</v>
      </c>
      <c r="H4620" s="38">
        <f t="shared" si="145"/>
        <v>847.8</v>
      </c>
    </row>
    <row r="4621" ht="81" spans="1:8">
      <c r="A4621" s="36" t="s">
        <v>25377</v>
      </c>
      <c r="B4621" s="37" t="s">
        <v>25378</v>
      </c>
      <c r="C4621" s="36" t="s">
        <v>168</v>
      </c>
      <c r="D4621" s="36" t="s">
        <v>25379</v>
      </c>
      <c r="F4621" t="str">
        <f t="shared" si="144"/>
        <v>93351</v>
      </c>
      <c r="H4621" s="38">
        <f t="shared" si="145"/>
        <v>691.27</v>
      </c>
    </row>
    <row r="4622" ht="81" spans="1:8">
      <c r="A4622" s="36" t="s">
        <v>25380</v>
      </c>
      <c r="B4622" s="37" t="s">
        <v>25381</v>
      </c>
      <c r="C4622" s="36" t="s">
        <v>168</v>
      </c>
      <c r="D4622" s="36" t="s">
        <v>25382</v>
      </c>
      <c r="F4622" t="str">
        <f t="shared" si="144"/>
        <v>93352</v>
      </c>
      <c r="H4622" s="38">
        <f t="shared" si="145"/>
        <v>535.84</v>
      </c>
    </row>
    <row r="4623" ht="81" spans="1:8">
      <c r="A4623" s="36" t="s">
        <v>25383</v>
      </c>
      <c r="B4623" s="37" t="s">
        <v>25384</v>
      </c>
      <c r="C4623" s="36" t="s">
        <v>168</v>
      </c>
      <c r="D4623" s="36" t="s">
        <v>25385</v>
      </c>
      <c r="F4623" t="str">
        <f t="shared" si="144"/>
        <v>93353</v>
      </c>
      <c r="H4623" s="38">
        <f t="shared" si="145"/>
        <v>384.29</v>
      </c>
    </row>
    <row r="4624" ht="81" spans="1:8">
      <c r="A4624" s="36" t="s">
        <v>25386</v>
      </c>
      <c r="B4624" s="37" t="s">
        <v>25387</v>
      </c>
      <c r="C4624" s="36" t="s">
        <v>168</v>
      </c>
      <c r="D4624" s="36" t="s">
        <v>25388</v>
      </c>
      <c r="F4624" t="str">
        <f t="shared" si="144"/>
        <v>93354</v>
      </c>
      <c r="H4624" s="38">
        <f t="shared" si="145"/>
        <v>553.15</v>
      </c>
    </row>
    <row r="4625" ht="81" spans="1:8">
      <c r="A4625" s="36" t="s">
        <v>25389</v>
      </c>
      <c r="B4625" s="37" t="s">
        <v>25390</v>
      </c>
      <c r="C4625" s="36" t="s">
        <v>168</v>
      </c>
      <c r="D4625" s="36" t="s">
        <v>25391</v>
      </c>
      <c r="F4625" t="str">
        <f t="shared" si="144"/>
        <v>93355</v>
      </c>
      <c r="H4625" s="38">
        <f t="shared" si="145"/>
        <v>459</v>
      </c>
    </row>
    <row r="4626" ht="81" spans="1:8">
      <c r="A4626" s="36" t="s">
        <v>25392</v>
      </c>
      <c r="B4626" s="37" t="s">
        <v>25393</v>
      </c>
      <c r="C4626" s="36" t="s">
        <v>168</v>
      </c>
      <c r="D4626" s="36" t="s">
        <v>25394</v>
      </c>
      <c r="F4626" t="str">
        <f t="shared" si="144"/>
        <v>93356</v>
      </c>
      <c r="H4626" s="38">
        <f t="shared" si="145"/>
        <v>364.25</v>
      </c>
    </row>
    <row r="4627" ht="81" spans="1:8">
      <c r="A4627" s="36" t="s">
        <v>25395</v>
      </c>
      <c r="B4627" s="37" t="s">
        <v>25396</v>
      </c>
      <c r="C4627" s="36" t="s">
        <v>168</v>
      </c>
      <c r="D4627" s="36" t="s">
        <v>25397</v>
      </c>
      <c r="F4627" t="str">
        <f t="shared" si="144"/>
        <v>93357</v>
      </c>
      <c r="H4627" s="38">
        <f t="shared" si="145"/>
        <v>271.65</v>
      </c>
    </row>
    <row r="4628" spans="1:8">
      <c r="A4628" s="36" t="s">
        <v>25398</v>
      </c>
      <c r="B4628" s="37" t="s">
        <v>25399</v>
      </c>
      <c r="C4628" s="36" t="s">
        <v>146</v>
      </c>
      <c r="D4628" s="36" t="s">
        <v>25400</v>
      </c>
      <c r="F4628" t="str">
        <f t="shared" si="144"/>
        <v>83335</v>
      </c>
      <c r="H4628" s="38">
        <f t="shared" si="145"/>
        <v>47.72</v>
      </c>
    </row>
    <row r="4629" ht="27" spans="1:8">
      <c r="A4629" s="36" t="s">
        <v>25401</v>
      </c>
      <c r="B4629" s="37" t="s">
        <v>25402</v>
      </c>
      <c r="C4629" s="36" t="s">
        <v>146</v>
      </c>
      <c r="D4629" s="36" t="s">
        <v>25403</v>
      </c>
      <c r="F4629" t="str">
        <f t="shared" si="144"/>
        <v>88548</v>
      </c>
      <c r="H4629" s="38">
        <f t="shared" si="145"/>
        <v>31.79</v>
      </c>
    </row>
    <row r="4630" spans="1:8">
      <c r="A4630" s="36" t="s">
        <v>25404</v>
      </c>
      <c r="B4630" s="37" t="s">
        <v>25405</v>
      </c>
      <c r="C4630" s="36" t="s">
        <v>127</v>
      </c>
      <c r="D4630" s="36" t="s">
        <v>5273</v>
      </c>
      <c r="F4630" t="str">
        <f t="shared" si="144"/>
        <v>73903/1</v>
      </c>
      <c r="H4630" s="38">
        <f t="shared" si="145"/>
        <v>0.42</v>
      </c>
    </row>
    <row r="4631" ht="27" spans="1:8">
      <c r="A4631" s="36" t="s">
        <v>25406</v>
      </c>
      <c r="B4631" s="37" t="s">
        <v>25407</v>
      </c>
      <c r="C4631" s="36" t="s">
        <v>146</v>
      </c>
      <c r="D4631" s="36" t="s">
        <v>10359</v>
      </c>
      <c r="F4631" t="str">
        <f t="shared" si="144"/>
        <v>73903/2</v>
      </c>
      <c r="H4631" s="38">
        <f t="shared" si="145"/>
        <v>2.23</v>
      </c>
    </row>
    <row r="4632" ht="40.5" spans="1:8">
      <c r="A4632" s="36" t="s">
        <v>25408</v>
      </c>
      <c r="B4632" s="37" t="s">
        <v>25409</v>
      </c>
      <c r="C4632" s="36" t="s">
        <v>146</v>
      </c>
      <c r="D4632" s="36" t="s">
        <v>7832</v>
      </c>
      <c r="F4632" t="str">
        <f t="shared" si="144"/>
        <v>74151/1</v>
      </c>
      <c r="H4632" s="38">
        <f t="shared" si="145"/>
        <v>3.69</v>
      </c>
    </row>
    <row r="4633" ht="27" spans="1:8">
      <c r="A4633" s="36" t="s">
        <v>25410</v>
      </c>
      <c r="B4633" s="37" t="s">
        <v>25411</v>
      </c>
      <c r="C4633" s="36" t="s">
        <v>127</v>
      </c>
      <c r="D4633" s="36" t="s">
        <v>4096</v>
      </c>
      <c r="F4633" t="str">
        <f t="shared" si="144"/>
        <v>74153/1</v>
      </c>
      <c r="H4633" s="38">
        <f t="shared" si="145"/>
        <v>0.25</v>
      </c>
    </row>
    <row r="4634" ht="40.5" spans="1:8">
      <c r="A4634" s="36" t="s">
        <v>25412</v>
      </c>
      <c r="B4634" s="37" t="s">
        <v>25413</v>
      </c>
      <c r="C4634" s="36" t="s">
        <v>146</v>
      </c>
      <c r="D4634" s="36" t="s">
        <v>7952</v>
      </c>
      <c r="F4634" t="str">
        <f t="shared" si="144"/>
        <v>74154/1</v>
      </c>
      <c r="H4634" s="38">
        <f t="shared" si="145"/>
        <v>5.6</v>
      </c>
    </row>
    <row r="4635" ht="40.5" spans="1:8">
      <c r="A4635" s="36" t="s">
        <v>25414</v>
      </c>
      <c r="B4635" s="37" t="s">
        <v>25415</v>
      </c>
      <c r="C4635" s="36" t="s">
        <v>146</v>
      </c>
      <c r="D4635" s="36" t="s">
        <v>4062</v>
      </c>
      <c r="F4635" t="str">
        <f t="shared" si="144"/>
        <v>74155/1</v>
      </c>
      <c r="H4635" s="38">
        <f t="shared" si="145"/>
        <v>1.82</v>
      </c>
    </row>
    <row r="4636" ht="40.5" spans="1:8">
      <c r="A4636" s="36" t="s">
        <v>25416</v>
      </c>
      <c r="B4636" s="37" t="s">
        <v>25417</v>
      </c>
      <c r="C4636" s="36" t="s">
        <v>146</v>
      </c>
      <c r="D4636" s="36" t="s">
        <v>8388</v>
      </c>
      <c r="F4636" t="str">
        <f t="shared" si="144"/>
        <v>74155/2</v>
      </c>
      <c r="H4636" s="38">
        <f t="shared" si="145"/>
        <v>3.56</v>
      </c>
    </row>
    <row r="4637" ht="40.5" spans="1:8">
      <c r="A4637" s="36" t="s">
        <v>144</v>
      </c>
      <c r="B4637" s="37" t="s">
        <v>145</v>
      </c>
      <c r="C4637" s="36" t="s">
        <v>146</v>
      </c>
      <c r="D4637" s="36" t="s">
        <v>4062</v>
      </c>
      <c r="F4637" t="str">
        <f t="shared" si="144"/>
        <v>74205/1</v>
      </c>
      <c r="H4637" s="38">
        <f t="shared" si="145"/>
        <v>1.82</v>
      </c>
    </row>
    <row r="4638" ht="27" spans="1:8">
      <c r="A4638" s="36" t="s">
        <v>25418</v>
      </c>
      <c r="B4638" s="37" t="s">
        <v>25419</v>
      </c>
      <c r="C4638" s="36" t="s">
        <v>127</v>
      </c>
      <c r="D4638" s="36" t="s">
        <v>16177</v>
      </c>
      <c r="F4638" t="str">
        <f t="shared" si="144"/>
        <v>79472</v>
      </c>
      <c r="H4638" s="38">
        <f t="shared" si="145"/>
        <v>0.56</v>
      </c>
    </row>
    <row r="4639" spans="1:8">
      <c r="A4639" s="36" t="s">
        <v>25420</v>
      </c>
      <c r="B4639" s="37" t="s">
        <v>25421</v>
      </c>
      <c r="C4639" s="36" t="s">
        <v>146</v>
      </c>
      <c r="D4639" s="36" t="s">
        <v>10503</v>
      </c>
      <c r="F4639" t="str">
        <f t="shared" si="144"/>
        <v>79473</v>
      </c>
      <c r="H4639" s="38">
        <f t="shared" si="145"/>
        <v>6.55</v>
      </c>
    </row>
    <row r="4640" ht="27" spans="1:8">
      <c r="A4640" s="36" t="s">
        <v>25422</v>
      </c>
      <c r="B4640" s="37" t="s">
        <v>25423</v>
      </c>
      <c r="C4640" s="36" t="s">
        <v>146</v>
      </c>
      <c r="D4640" s="36" t="s">
        <v>9637</v>
      </c>
      <c r="F4640" t="str">
        <f t="shared" si="144"/>
        <v>79480</v>
      </c>
      <c r="H4640" s="38">
        <f t="shared" si="145"/>
        <v>2.72</v>
      </c>
    </row>
    <row r="4641" ht="40.5" spans="1:8">
      <c r="A4641" s="36" t="s">
        <v>25424</v>
      </c>
      <c r="B4641" s="37" t="s">
        <v>25425</v>
      </c>
      <c r="C4641" s="36" t="s">
        <v>146</v>
      </c>
      <c r="D4641" s="36" t="s">
        <v>25426</v>
      </c>
      <c r="F4641" t="str">
        <f t="shared" si="144"/>
        <v>83336</v>
      </c>
      <c r="H4641" s="38">
        <f t="shared" si="145"/>
        <v>5.14</v>
      </c>
    </row>
    <row r="4642" ht="40.5" spans="1:8">
      <c r="A4642" s="36" t="s">
        <v>25427</v>
      </c>
      <c r="B4642" s="37" t="s">
        <v>25428</v>
      </c>
      <c r="C4642" s="36" t="s">
        <v>146</v>
      </c>
      <c r="D4642" s="36" t="s">
        <v>5017</v>
      </c>
      <c r="F4642" t="str">
        <f t="shared" si="144"/>
        <v>83338</v>
      </c>
      <c r="H4642" s="38">
        <f t="shared" si="145"/>
        <v>2.9</v>
      </c>
    </row>
    <row r="4643" ht="67.5" spans="1:8">
      <c r="A4643" s="36" t="s">
        <v>25429</v>
      </c>
      <c r="B4643" s="37" t="s">
        <v>25430</v>
      </c>
      <c r="C4643" s="36" t="s">
        <v>146</v>
      </c>
      <c r="D4643" s="36" t="s">
        <v>19016</v>
      </c>
      <c r="F4643" t="str">
        <f t="shared" si="144"/>
        <v>89885</v>
      </c>
      <c r="H4643" s="38">
        <f t="shared" si="145"/>
        <v>9.34</v>
      </c>
    </row>
    <row r="4644" ht="67.5" spans="1:8">
      <c r="A4644" s="36" t="s">
        <v>25431</v>
      </c>
      <c r="B4644" s="37" t="s">
        <v>25432</v>
      </c>
      <c r="C4644" s="36" t="s">
        <v>146</v>
      </c>
      <c r="D4644" s="36" t="s">
        <v>9900</v>
      </c>
      <c r="F4644" t="str">
        <f t="shared" si="144"/>
        <v>89886</v>
      </c>
      <c r="H4644" s="38">
        <f t="shared" si="145"/>
        <v>9.38</v>
      </c>
    </row>
    <row r="4645" ht="67.5" spans="1:8">
      <c r="A4645" s="36" t="s">
        <v>25433</v>
      </c>
      <c r="B4645" s="37" t="s">
        <v>25434</v>
      </c>
      <c r="C4645" s="36" t="s">
        <v>146</v>
      </c>
      <c r="D4645" s="36" t="s">
        <v>25435</v>
      </c>
      <c r="F4645" t="str">
        <f t="shared" si="144"/>
        <v>89887</v>
      </c>
      <c r="H4645" s="38">
        <f t="shared" si="145"/>
        <v>9.72</v>
      </c>
    </row>
    <row r="4646" ht="67.5" spans="1:8">
      <c r="A4646" s="36" t="s">
        <v>25436</v>
      </c>
      <c r="B4646" s="37" t="s">
        <v>25437</v>
      </c>
      <c r="C4646" s="36" t="s">
        <v>146</v>
      </c>
      <c r="D4646" s="36" t="s">
        <v>4218</v>
      </c>
      <c r="F4646" t="str">
        <f t="shared" si="144"/>
        <v>89888</v>
      </c>
      <c r="H4646" s="38">
        <f t="shared" si="145"/>
        <v>9.62</v>
      </c>
    </row>
    <row r="4647" ht="67.5" spans="1:8">
      <c r="A4647" s="36" t="s">
        <v>25438</v>
      </c>
      <c r="B4647" s="37" t="s">
        <v>25439</v>
      </c>
      <c r="C4647" s="36" t="s">
        <v>146</v>
      </c>
      <c r="D4647" s="36" t="s">
        <v>25440</v>
      </c>
      <c r="F4647" t="str">
        <f t="shared" si="144"/>
        <v>89889</v>
      </c>
      <c r="H4647" s="38">
        <f t="shared" si="145"/>
        <v>9.96</v>
      </c>
    </row>
    <row r="4648" ht="67.5" spans="1:8">
      <c r="A4648" s="36" t="s">
        <v>25441</v>
      </c>
      <c r="B4648" s="37" t="s">
        <v>25442</v>
      </c>
      <c r="C4648" s="36" t="s">
        <v>146</v>
      </c>
      <c r="D4648" s="36" t="s">
        <v>5632</v>
      </c>
      <c r="F4648" t="str">
        <f t="shared" si="144"/>
        <v>89890</v>
      </c>
      <c r="H4648" s="38">
        <f t="shared" si="145"/>
        <v>13.85</v>
      </c>
    </row>
    <row r="4649" ht="67.5" spans="1:8">
      <c r="A4649" s="36" t="s">
        <v>25443</v>
      </c>
      <c r="B4649" s="37" t="s">
        <v>25444</v>
      </c>
      <c r="C4649" s="36" t="s">
        <v>146</v>
      </c>
      <c r="D4649" s="36" t="s">
        <v>6574</v>
      </c>
      <c r="F4649" t="str">
        <f t="shared" si="144"/>
        <v>89893</v>
      </c>
      <c r="H4649" s="38">
        <f t="shared" si="145"/>
        <v>17.03</v>
      </c>
    </row>
    <row r="4650" ht="67.5" spans="1:8">
      <c r="A4650" s="36" t="s">
        <v>25445</v>
      </c>
      <c r="B4650" s="37" t="s">
        <v>25446</v>
      </c>
      <c r="C4650" s="36" t="s">
        <v>146</v>
      </c>
      <c r="D4650" s="36" t="s">
        <v>25447</v>
      </c>
      <c r="F4650" t="str">
        <f t="shared" si="144"/>
        <v>89894</v>
      </c>
      <c r="H4650" s="38">
        <f t="shared" si="145"/>
        <v>18.94</v>
      </c>
    </row>
    <row r="4651" ht="67.5" spans="1:8">
      <c r="A4651" s="36" t="s">
        <v>25448</v>
      </c>
      <c r="B4651" s="37" t="s">
        <v>25449</v>
      </c>
      <c r="C4651" s="36" t="s">
        <v>146</v>
      </c>
      <c r="D4651" s="36" t="s">
        <v>22166</v>
      </c>
      <c r="F4651" t="str">
        <f t="shared" si="144"/>
        <v>89895</v>
      </c>
      <c r="H4651" s="38">
        <f t="shared" si="145"/>
        <v>23.01</v>
      </c>
    </row>
    <row r="4652" ht="67.5" spans="1:8">
      <c r="A4652" s="36" t="s">
        <v>25450</v>
      </c>
      <c r="B4652" s="37" t="s">
        <v>25451</v>
      </c>
      <c r="C4652" s="36" t="s">
        <v>146</v>
      </c>
      <c r="D4652" s="36" t="s">
        <v>25452</v>
      </c>
      <c r="F4652" t="str">
        <f t="shared" si="144"/>
        <v>89903</v>
      </c>
      <c r="H4652" s="38">
        <f t="shared" si="145"/>
        <v>8.24</v>
      </c>
    </row>
    <row r="4653" ht="67.5" spans="1:8">
      <c r="A4653" s="36" t="s">
        <v>25453</v>
      </c>
      <c r="B4653" s="37" t="s">
        <v>25454</v>
      </c>
      <c r="C4653" s="36" t="s">
        <v>146</v>
      </c>
      <c r="D4653" s="36" t="s">
        <v>10697</v>
      </c>
      <c r="F4653" t="str">
        <f t="shared" si="144"/>
        <v>89904</v>
      </c>
      <c r="H4653" s="38">
        <f t="shared" si="145"/>
        <v>8.29</v>
      </c>
    </row>
    <row r="4654" ht="67.5" spans="1:8">
      <c r="A4654" s="36" t="s">
        <v>25455</v>
      </c>
      <c r="B4654" s="37" t="s">
        <v>25456</v>
      </c>
      <c r="C4654" s="36" t="s">
        <v>146</v>
      </c>
      <c r="D4654" s="36" t="s">
        <v>9426</v>
      </c>
      <c r="F4654" t="str">
        <f t="shared" si="144"/>
        <v>89905</v>
      </c>
      <c r="H4654" s="38">
        <f t="shared" si="145"/>
        <v>8.57</v>
      </c>
    </row>
    <row r="4655" ht="67.5" spans="1:8">
      <c r="A4655" s="36" t="s">
        <v>25457</v>
      </c>
      <c r="B4655" s="37" t="s">
        <v>25458</v>
      </c>
      <c r="C4655" s="36" t="s">
        <v>146</v>
      </c>
      <c r="D4655" s="36" t="s">
        <v>25459</v>
      </c>
      <c r="F4655" t="str">
        <f t="shared" si="144"/>
        <v>89906</v>
      </c>
      <c r="H4655" s="38">
        <f t="shared" si="145"/>
        <v>8.46</v>
      </c>
    </row>
    <row r="4656" ht="67.5" spans="1:8">
      <c r="A4656" s="36" t="s">
        <v>25460</v>
      </c>
      <c r="B4656" s="37" t="s">
        <v>25461</v>
      </c>
      <c r="C4656" s="36" t="s">
        <v>146</v>
      </c>
      <c r="D4656" s="36" t="s">
        <v>10428</v>
      </c>
      <c r="F4656" t="str">
        <f t="shared" si="144"/>
        <v>89907</v>
      </c>
      <c r="H4656" s="38">
        <f t="shared" si="145"/>
        <v>9.49</v>
      </c>
    </row>
    <row r="4657" ht="67.5" spans="1:8">
      <c r="A4657" s="36" t="s">
        <v>25462</v>
      </c>
      <c r="B4657" s="37" t="s">
        <v>25463</v>
      </c>
      <c r="C4657" s="36" t="s">
        <v>146</v>
      </c>
      <c r="D4657" s="36" t="s">
        <v>12099</v>
      </c>
      <c r="F4657" t="str">
        <f t="shared" si="144"/>
        <v>89908</v>
      </c>
      <c r="H4657" s="38">
        <f t="shared" si="145"/>
        <v>12.98</v>
      </c>
    </row>
    <row r="4658" ht="67.5" spans="1:8">
      <c r="A4658" s="36" t="s">
        <v>25464</v>
      </c>
      <c r="B4658" s="37" t="s">
        <v>25465</v>
      </c>
      <c r="C4658" s="36" t="s">
        <v>146</v>
      </c>
      <c r="D4658" s="36" t="s">
        <v>11251</v>
      </c>
      <c r="F4658" t="str">
        <f t="shared" si="144"/>
        <v>89911</v>
      </c>
      <c r="H4658" s="38">
        <f t="shared" si="145"/>
        <v>15.83</v>
      </c>
    </row>
    <row r="4659" ht="67.5" spans="1:8">
      <c r="A4659" s="36" t="s">
        <v>25466</v>
      </c>
      <c r="B4659" s="37" t="s">
        <v>25467</v>
      </c>
      <c r="C4659" s="36" t="s">
        <v>146</v>
      </c>
      <c r="D4659" s="36" t="s">
        <v>9503</v>
      </c>
      <c r="F4659" t="str">
        <f t="shared" si="144"/>
        <v>89912</v>
      </c>
      <c r="H4659" s="38">
        <f t="shared" si="145"/>
        <v>16.89</v>
      </c>
    </row>
    <row r="4660" ht="67.5" spans="1:8">
      <c r="A4660" s="36" t="s">
        <v>25468</v>
      </c>
      <c r="B4660" s="37" t="s">
        <v>25469</v>
      </c>
      <c r="C4660" s="36" t="s">
        <v>146</v>
      </c>
      <c r="D4660" s="36" t="s">
        <v>25470</v>
      </c>
      <c r="F4660" t="str">
        <f t="shared" si="144"/>
        <v>89913</v>
      </c>
      <c r="H4660" s="38">
        <f t="shared" si="145"/>
        <v>20.53</v>
      </c>
    </row>
    <row r="4661" ht="67.5" spans="1:8">
      <c r="A4661" s="36" t="s">
        <v>25471</v>
      </c>
      <c r="B4661" s="37" t="s">
        <v>25472</v>
      </c>
      <c r="C4661" s="36" t="s">
        <v>146</v>
      </c>
      <c r="D4661" s="36" t="s">
        <v>21943</v>
      </c>
      <c r="F4661" t="str">
        <f t="shared" si="144"/>
        <v>89921</v>
      </c>
      <c r="H4661" s="38">
        <f t="shared" si="145"/>
        <v>7.63</v>
      </c>
    </row>
    <row r="4662" ht="67.5" spans="1:8">
      <c r="A4662" s="36" t="s">
        <v>25473</v>
      </c>
      <c r="B4662" s="37" t="s">
        <v>25474</v>
      </c>
      <c r="C4662" s="36" t="s">
        <v>146</v>
      </c>
      <c r="D4662" s="36" t="s">
        <v>6030</v>
      </c>
      <c r="F4662" t="str">
        <f t="shared" si="144"/>
        <v>89922</v>
      </c>
      <c r="H4662" s="38">
        <f t="shared" si="145"/>
        <v>7.67</v>
      </c>
    </row>
    <row r="4663" ht="67.5" spans="1:8">
      <c r="A4663" s="36" t="s">
        <v>25475</v>
      </c>
      <c r="B4663" s="37" t="s">
        <v>25476</v>
      </c>
      <c r="C4663" s="36" t="s">
        <v>146</v>
      </c>
      <c r="D4663" s="36" t="s">
        <v>21775</v>
      </c>
      <c r="F4663" t="str">
        <f t="shared" si="144"/>
        <v>89923</v>
      </c>
      <c r="H4663" s="38">
        <f t="shared" si="145"/>
        <v>8</v>
      </c>
    </row>
    <row r="4664" ht="67.5" spans="1:8">
      <c r="A4664" s="36" t="s">
        <v>25477</v>
      </c>
      <c r="B4664" s="37" t="s">
        <v>25478</v>
      </c>
      <c r="C4664" s="36" t="s">
        <v>146</v>
      </c>
      <c r="D4664" s="36" t="s">
        <v>21781</v>
      </c>
      <c r="F4664" t="str">
        <f t="shared" si="144"/>
        <v>89924</v>
      </c>
      <c r="H4664" s="38">
        <f t="shared" si="145"/>
        <v>7.89</v>
      </c>
    </row>
    <row r="4665" ht="67.5" spans="1:8">
      <c r="A4665" s="36" t="s">
        <v>25479</v>
      </c>
      <c r="B4665" s="37" t="s">
        <v>25480</v>
      </c>
      <c r="C4665" s="36" t="s">
        <v>146</v>
      </c>
      <c r="D4665" s="36" t="s">
        <v>6749</v>
      </c>
      <c r="F4665" t="str">
        <f t="shared" si="144"/>
        <v>89925</v>
      </c>
      <c r="H4665" s="38">
        <f t="shared" si="145"/>
        <v>8.25</v>
      </c>
    </row>
    <row r="4666" ht="67.5" spans="1:8">
      <c r="A4666" s="36" t="s">
        <v>25481</v>
      </c>
      <c r="B4666" s="37" t="s">
        <v>25482</v>
      </c>
      <c r="C4666" s="36" t="s">
        <v>146</v>
      </c>
      <c r="D4666" s="36" t="s">
        <v>22255</v>
      </c>
      <c r="F4666" t="str">
        <f t="shared" si="144"/>
        <v>89926</v>
      </c>
      <c r="H4666" s="38">
        <f t="shared" si="145"/>
        <v>12.45</v>
      </c>
    </row>
    <row r="4667" ht="67.5" spans="1:8">
      <c r="A4667" s="36" t="s">
        <v>25483</v>
      </c>
      <c r="B4667" s="37" t="s">
        <v>25484</v>
      </c>
      <c r="C4667" s="36" t="s">
        <v>146</v>
      </c>
      <c r="D4667" s="36" t="s">
        <v>22434</v>
      </c>
      <c r="F4667" t="str">
        <f t="shared" si="144"/>
        <v>89929</v>
      </c>
      <c r="H4667" s="38">
        <f t="shared" si="145"/>
        <v>15.97</v>
      </c>
    </row>
    <row r="4668" ht="67.5" spans="1:8">
      <c r="A4668" s="36" t="s">
        <v>25485</v>
      </c>
      <c r="B4668" s="37" t="s">
        <v>25486</v>
      </c>
      <c r="C4668" s="36" t="s">
        <v>146</v>
      </c>
      <c r="D4668" s="36" t="s">
        <v>25487</v>
      </c>
      <c r="F4668" t="str">
        <f t="shared" si="144"/>
        <v>89930</v>
      </c>
      <c r="H4668" s="38">
        <f t="shared" si="145"/>
        <v>17.12</v>
      </c>
    </row>
    <row r="4669" ht="67.5" spans="1:8">
      <c r="A4669" s="36" t="s">
        <v>25488</v>
      </c>
      <c r="B4669" s="37" t="s">
        <v>25489</v>
      </c>
      <c r="C4669" s="36" t="s">
        <v>146</v>
      </c>
      <c r="D4669" s="36" t="s">
        <v>25490</v>
      </c>
      <c r="F4669" t="str">
        <f t="shared" si="144"/>
        <v>89931</v>
      </c>
      <c r="H4669" s="38">
        <f t="shared" si="145"/>
        <v>21.53</v>
      </c>
    </row>
    <row r="4670" ht="67.5" spans="1:8">
      <c r="A4670" s="36" t="s">
        <v>25491</v>
      </c>
      <c r="B4670" s="37" t="s">
        <v>25492</v>
      </c>
      <c r="C4670" s="36" t="s">
        <v>146</v>
      </c>
      <c r="D4670" s="36" t="s">
        <v>13681</v>
      </c>
      <c r="F4670" t="str">
        <f t="shared" si="144"/>
        <v>89939</v>
      </c>
      <c r="H4670" s="38">
        <f t="shared" si="145"/>
        <v>7.14</v>
      </c>
    </row>
    <row r="4671" ht="67.5" spans="1:8">
      <c r="A4671" s="36" t="s">
        <v>25493</v>
      </c>
      <c r="B4671" s="37" t="s">
        <v>25494</v>
      </c>
      <c r="C4671" s="36" t="s">
        <v>146</v>
      </c>
      <c r="D4671" s="36" t="s">
        <v>13704</v>
      </c>
      <c r="F4671" t="str">
        <f t="shared" si="144"/>
        <v>89940</v>
      </c>
      <c r="H4671" s="38">
        <f t="shared" si="145"/>
        <v>7.16</v>
      </c>
    </row>
    <row r="4672" ht="67.5" spans="1:8">
      <c r="A4672" s="36" t="s">
        <v>25495</v>
      </c>
      <c r="B4672" s="37" t="s">
        <v>25496</v>
      </c>
      <c r="C4672" s="36" t="s">
        <v>146</v>
      </c>
      <c r="D4672" s="36" t="s">
        <v>6021</v>
      </c>
      <c r="F4672" t="str">
        <f t="shared" si="144"/>
        <v>89941</v>
      </c>
      <c r="H4672" s="38">
        <f t="shared" si="145"/>
        <v>7.46</v>
      </c>
    </row>
    <row r="4673" ht="67.5" spans="1:8">
      <c r="A4673" s="36" t="s">
        <v>25497</v>
      </c>
      <c r="B4673" s="37" t="s">
        <v>25498</v>
      </c>
      <c r="C4673" s="36" t="s">
        <v>146</v>
      </c>
      <c r="D4673" s="36" t="s">
        <v>5407</v>
      </c>
      <c r="F4673" t="str">
        <f t="shared" si="144"/>
        <v>89942</v>
      </c>
      <c r="H4673" s="38">
        <f t="shared" si="145"/>
        <v>7.36</v>
      </c>
    </row>
    <row r="4674" ht="67.5" spans="1:8">
      <c r="A4674" s="36" t="s">
        <v>25499</v>
      </c>
      <c r="B4674" s="37" t="s">
        <v>25500</v>
      </c>
      <c r="C4674" s="36" t="s">
        <v>146</v>
      </c>
      <c r="D4674" s="36" t="s">
        <v>8835</v>
      </c>
      <c r="F4674" t="str">
        <f t="shared" si="144"/>
        <v>89943</v>
      </c>
      <c r="H4674" s="38">
        <f t="shared" si="145"/>
        <v>7.68</v>
      </c>
    </row>
    <row r="4675" ht="67.5" spans="1:8">
      <c r="A4675" s="36" t="s">
        <v>25501</v>
      </c>
      <c r="B4675" s="37" t="s">
        <v>25502</v>
      </c>
      <c r="C4675" s="36" t="s">
        <v>146</v>
      </c>
      <c r="D4675" s="36" t="s">
        <v>10330</v>
      </c>
      <c r="F4675" t="str">
        <f t="shared" si="144"/>
        <v>89944</v>
      </c>
      <c r="H4675" s="38">
        <f t="shared" si="145"/>
        <v>11.42</v>
      </c>
    </row>
    <row r="4676" ht="67.5" spans="1:8">
      <c r="A4676" s="36" t="s">
        <v>25503</v>
      </c>
      <c r="B4676" s="37" t="s">
        <v>25504</v>
      </c>
      <c r="C4676" s="36" t="s">
        <v>146</v>
      </c>
      <c r="D4676" s="36" t="s">
        <v>8287</v>
      </c>
      <c r="F4676" t="str">
        <f t="shared" si="144"/>
        <v>89947</v>
      </c>
      <c r="H4676" s="38">
        <f t="shared" si="145"/>
        <v>14.09</v>
      </c>
    </row>
    <row r="4677" ht="67.5" spans="1:8">
      <c r="A4677" s="36" t="s">
        <v>25505</v>
      </c>
      <c r="B4677" s="37" t="s">
        <v>25506</v>
      </c>
      <c r="C4677" s="36" t="s">
        <v>146</v>
      </c>
      <c r="D4677" s="36" t="s">
        <v>5228</v>
      </c>
      <c r="F4677" t="str">
        <f t="shared" ref="F4677:F4740" si="146">TRIM(A4677)</f>
        <v>89948</v>
      </c>
      <c r="H4677" s="38">
        <f t="shared" ref="H4677:H4740" si="147">ROUND(D4677*(1+$H$1),2)</f>
        <v>15.6</v>
      </c>
    </row>
    <row r="4678" ht="67.5" spans="1:8">
      <c r="A4678" s="36" t="s">
        <v>25507</v>
      </c>
      <c r="B4678" s="37" t="s">
        <v>25508</v>
      </c>
      <c r="C4678" s="36" t="s">
        <v>146</v>
      </c>
      <c r="D4678" s="36" t="s">
        <v>25509</v>
      </c>
      <c r="F4678" t="str">
        <f t="shared" si="146"/>
        <v>89949</v>
      </c>
      <c r="H4678" s="38">
        <f t="shared" si="147"/>
        <v>19.04</v>
      </c>
    </row>
    <row r="4679" ht="40.5" spans="1:8">
      <c r="A4679" s="36" t="s">
        <v>25510</v>
      </c>
      <c r="B4679" s="37" t="s">
        <v>25511</v>
      </c>
      <c r="C4679" s="36" t="s">
        <v>146</v>
      </c>
      <c r="D4679" s="36" t="s">
        <v>25512</v>
      </c>
      <c r="F4679" t="str">
        <f t="shared" si="146"/>
        <v>96520</v>
      </c>
      <c r="H4679" s="38">
        <f t="shared" si="147"/>
        <v>87.37</v>
      </c>
    </row>
    <row r="4680" ht="40.5" spans="1:8">
      <c r="A4680" s="36" t="s">
        <v>25513</v>
      </c>
      <c r="B4680" s="37" t="s">
        <v>25514</v>
      </c>
      <c r="C4680" s="36" t="s">
        <v>146</v>
      </c>
      <c r="D4680" s="36" t="s">
        <v>6246</v>
      </c>
      <c r="F4680" t="str">
        <f t="shared" si="146"/>
        <v>96521</v>
      </c>
      <c r="H4680" s="38">
        <f t="shared" si="147"/>
        <v>38.07</v>
      </c>
    </row>
    <row r="4681" ht="27" spans="1:8">
      <c r="A4681" s="36" t="s">
        <v>25515</v>
      </c>
      <c r="B4681" s="37" t="s">
        <v>25516</v>
      </c>
      <c r="C4681" s="36" t="s">
        <v>146</v>
      </c>
      <c r="D4681" s="36" t="s">
        <v>25517</v>
      </c>
      <c r="F4681" t="str">
        <f t="shared" si="146"/>
        <v>96522</v>
      </c>
      <c r="H4681" s="38">
        <f t="shared" si="147"/>
        <v>127.8</v>
      </c>
    </row>
    <row r="4682" ht="27" spans="1:8">
      <c r="A4682" s="36" t="s">
        <v>25518</v>
      </c>
      <c r="B4682" s="37" t="s">
        <v>25519</v>
      </c>
      <c r="C4682" s="36" t="s">
        <v>146</v>
      </c>
      <c r="D4682" s="36" t="s">
        <v>25520</v>
      </c>
      <c r="F4682" t="str">
        <f t="shared" si="146"/>
        <v>96523</v>
      </c>
      <c r="H4682" s="38">
        <f t="shared" si="147"/>
        <v>80.9</v>
      </c>
    </row>
    <row r="4683" ht="27" spans="1:8">
      <c r="A4683" s="36" t="s">
        <v>25521</v>
      </c>
      <c r="B4683" s="37" t="s">
        <v>25522</v>
      </c>
      <c r="C4683" s="36" t="s">
        <v>146</v>
      </c>
      <c r="D4683" s="36" t="s">
        <v>25523</v>
      </c>
      <c r="F4683" t="str">
        <f t="shared" si="146"/>
        <v>96524</v>
      </c>
      <c r="H4683" s="38">
        <f t="shared" si="147"/>
        <v>156.45</v>
      </c>
    </row>
    <row r="4684" ht="27" spans="1:8">
      <c r="A4684" s="36" t="s">
        <v>25524</v>
      </c>
      <c r="B4684" s="37" t="s">
        <v>25525</v>
      </c>
      <c r="C4684" s="36" t="s">
        <v>146</v>
      </c>
      <c r="D4684" s="36" t="s">
        <v>25526</v>
      </c>
      <c r="F4684" t="str">
        <f t="shared" si="146"/>
        <v>96525</v>
      </c>
      <c r="H4684" s="38">
        <f t="shared" si="147"/>
        <v>34.14</v>
      </c>
    </row>
    <row r="4685" ht="27" spans="1:8">
      <c r="A4685" s="36" t="s">
        <v>25527</v>
      </c>
      <c r="B4685" s="37" t="s">
        <v>25528</v>
      </c>
      <c r="C4685" s="36" t="s">
        <v>146</v>
      </c>
      <c r="D4685" s="36" t="s">
        <v>25529</v>
      </c>
      <c r="F4685" t="str">
        <f t="shared" si="146"/>
        <v>96526</v>
      </c>
      <c r="H4685" s="38">
        <f t="shared" si="147"/>
        <v>258.78</v>
      </c>
    </row>
    <row r="4686" ht="27" spans="1:8">
      <c r="A4686" s="36" t="s">
        <v>25530</v>
      </c>
      <c r="B4686" s="37" t="s">
        <v>25531</v>
      </c>
      <c r="C4686" s="36" t="s">
        <v>146</v>
      </c>
      <c r="D4686" s="36" t="s">
        <v>18984</v>
      </c>
      <c r="F4686" t="str">
        <f t="shared" si="146"/>
        <v>96527</v>
      </c>
      <c r="H4686" s="38">
        <f t="shared" si="147"/>
        <v>106</v>
      </c>
    </row>
    <row r="4687" ht="40.5" spans="1:8">
      <c r="A4687" s="36" t="s">
        <v>25532</v>
      </c>
      <c r="B4687" s="37" t="s">
        <v>25533</v>
      </c>
      <c r="C4687" s="36" t="s">
        <v>127</v>
      </c>
      <c r="D4687" s="36" t="s">
        <v>25534</v>
      </c>
      <c r="F4687" t="str">
        <f t="shared" si="146"/>
        <v>96528</v>
      </c>
      <c r="H4687" s="38">
        <f t="shared" si="147"/>
        <v>174.95</v>
      </c>
    </row>
    <row r="4688" ht="67.5" spans="1:8">
      <c r="A4688" s="36" t="s">
        <v>25535</v>
      </c>
      <c r="B4688" s="37" t="s">
        <v>25536</v>
      </c>
      <c r="C4688" s="36" t="s">
        <v>146</v>
      </c>
      <c r="D4688" s="36" t="s">
        <v>23833</v>
      </c>
      <c r="F4688" t="str">
        <f t="shared" si="146"/>
        <v>98116</v>
      </c>
      <c r="H4688" s="38">
        <f t="shared" si="147"/>
        <v>14.47</v>
      </c>
    </row>
    <row r="4689" ht="67.5" spans="1:8">
      <c r="A4689" s="36" t="s">
        <v>25537</v>
      </c>
      <c r="B4689" s="37" t="s">
        <v>25538</v>
      </c>
      <c r="C4689" s="36" t="s">
        <v>146</v>
      </c>
      <c r="D4689" s="36" t="s">
        <v>11531</v>
      </c>
      <c r="F4689" t="str">
        <f t="shared" si="146"/>
        <v>98117</v>
      </c>
      <c r="H4689" s="38">
        <f t="shared" si="147"/>
        <v>13.51</v>
      </c>
    </row>
    <row r="4690" ht="67.5" spans="1:8">
      <c r="A4690" s="36" t="s">
        <v>25539</v>
      </c>
      <c r="B4690" s="37" t="s">
        <v>25540</v>
      </c>
      <c r="C4690" s="36" t="s">
        <v>146</v>
      </c>
      <c r="D4690" s="36" t="s">
        <v>6911</v>
      </c>
      <c r="F4690" t="str">
        <f t="shared" si="146"/>
        <v>98118</v>
      </c>
      <c r="H4690" s="38">
        <f t="shared" si="147"/>
        <v>13.59</v>
      </c>
    </row>
    <row r="4691" ht="67.5" spans="1:8">
      <c r="A4691" s="36" t="s">
        <v>25541</v>
      </c>
      <c r="B4691" s="37" t="s">
        <v>25542</v>
      </c>
      <c r="C4691" s="36" t="s">
        <v>146</v>
      </c>
      <c r="D4691" s="36" t="s">
        <v>9835</v>
      </c>
      <c r="F4691" t="str">
        <f t="shared" si="146"/>
        <v>98119</v>
      </c>
      <c r="H4691" s="38">
        <f t="shared" si="147"/>
        <v>11.97</v>
      </c>
    </row>
    <row r="4692" ht="40.5" spans="1:8">
      <c r="A4692" s="36" t="s">
        <v>25543</v>
      </c>
      <c r="B4692" s="37" t="s">
        <v>25544</v>
      </c>
      <c r="C4692" s="36" t="s">
        <v>146</v>
      </c>
      <c r="D4692" s="36" t="s">
        <v>7342</v>
      </c>
      <c r="F4692" t="str">
        <f t="shared" si="146"/>
        <v>72915</v>
      </c>
      <c r="H4692" s="38">
        <f t="shared" si="147"/>
        <v>12.44</v>
      </c>
    </row>
    <row r="4693" ht="40.5" spans="1:8">
      <c r="A4693" s="36" t="s">
        <v>25545</v>
      </c>
      <c r="B4693" s="37" t="s">
        <v>25546</v>
      </c>
      <c r="C4693" s="36" t="s">
        <v>146</v>
      </c>
      <c r="D4693" s="36" t="s">
        <v>19076</v>
      </c>
      <c r="F4693" t="str">
        <f t="shared" si="146"/>
        <v>72917</v>
      </c>
      <c r="H4693" s="38">
        <f t="shared" si="147"/>
        <v>14.21</v>
      </c>
    </row>
    <row r="4694" ht="40.5" spans="1:8">
      <c r="A4694" s="36" t="s">
        <v>25547</v>
      </c>
      <c r="B4694" s="37" t="s">
        <v>25548</v>
      </c>
      <c r="C4694" s="36" t="s">
        <v>146</v>
      </c>
      <c r="D4694" s="36" t="s">
        <v>8779</v>
      </c>
      <c r="F4694" t="str">
        <f t="shared" si="146"/>
        <v>72918</v>
      </c>
      <c r="H4694" s="38">
        <f t="shared" si="147"/>
        <v>16.6</v>
      </c>
    </row>
    <row r="4695" ht="27" spans="1:8">
      <c r="A4695" s="36" t="s">
        <v>25549</v>
      </c>
      <c r="B4695" s="37" t="s">
        <v>25550</v>
      </c>
      <c r="C4695" s="36" t="s">
        <v>146</v>
      </c>
      <c r="D4695" s="36" t="s">
        <v>25551</v>
      </c>
      <c r="F4695" t="str">
        <f t="shared" si="146"/>
        <v>73965/9</v>
      </c>
      <c r="H4695" s="38">
        <f t="shared" si="147"/>
        <v>171.56</v>
      </c>
    </row>
    <row r="4696" ht="27" spans="1:8">
      <c r="A4696" s="36" t="s">
        <v>25552</v>
      </c>
      <c r="B4696" s="37" t="s">
        <v>25553</v>
      </c>
      <c r="C4696" s="36" t="s">
        <v>146</v>
      </c>
      <c r="D4696" s="36" t="s">
        <v>25554</v>
      </c>
      <c r="F4696" t="str">
        <f t="shared" si="146"/>
        <v>79506/2</v>
      </c>
      <c r="H4696" s="38">
        <f t="shared" si="147"/>
        <v>257.34</v>
      </c>
    </row>
    <row r="4697" ht="27" spans="1:8">
      <c r="A4697" s="36" t="s">
        <v>25555</v>
      </c>
      <c r="B4697" s="37" t="s">
        <v>25556</v>
      </c>
      <c r="C4697" s="36" t="s">
        <v>146</v>
      </c>
      <c r="D4697" s="36" t="s">
        <v>5102</v>
      </c>
      <c r="F4697" t="str">
        <f t="shared" si="146"/>
        <v>79518/1</v>
      </c>
      <c r="H4697" s="38">
        <f t="shared" si="147"/>
        <v>41.17</v>
      </c>
    </row>
    <row r="4698" ht="27" spans="1:8">
      <c r="A4698" s="36" t="s">
        <v>25557</v>
      </c>
      <c r="B4698" s="37" t="s">
        <v>25558</v>
      </c>
      <c r="C4698" s="36" t="s">
        <v>146</v>
      </c>
      <c r="D4698" s="36" t="s">
        <v>25559</v>
      </c>
      <c r="F4698" t="str">
        <f t="shared" si="146"/>
        <v>79518/2</v>
      </c>
      <c r="H4698" s="38">
        <f t="shared" si="147"/>
        <v>37.05</v>
      </c>
    </row>
    <row r="4699" ht="27" spans="1:8">
      <c r="A4699" s="36" t="s">
        <v>25560</v>
      </c>
      <c r="B4699" s="37" t="s">
        <v>25561</v>
      </c>
      <c r="C4699" s="36" t="s">
        <v>146</v>
      </c>
      <c r="D4699" s="36" t="s">
        <v>21949</v>
      </c>
      <c r="F4699" t="str">
        <f t="shared" si="146"/>
        <v>83343</v>
      </c>
      <c r="H4699" s="38">
        <f t="shared" si="147"/>
        <v>15.75</v>
      </c>
    </row>
    <row r="4700" ht="81" spans="1:8">
      <c r="A4700" s="36" t="s">
        <v>25562</v>
      </c>
      <c r="B4700" s="37" t="s">
        <v>25563</v>
      </c>
      <c r="C4700" s="36" t="s">
        <v>146</v>
      </c>
      <c r="D4700" s="36" t="s">
        <v>25564</v>
      </c>
      <c r="F4700" t="str">
        <f t="shared" si="146"/>
        <v>90082</v>
      </c>
      <c r="H4700" s="38">
        <f t="shared" si="147"/>
        <v>9.81</v>
      </c>
    </row>
    <row r="4701" ht="81" spans="1:8">
      <c r="A4701" s="36" t="s">
        <v>25565</v>
      </c>
      <c r="B4701" s="37" t="s">
        <v>25566</v>
      </c>
      <c r="C4701" s="36" t="s">
        <v>146</v>
      </c>
      <c r="D4701" s="36" t="s">
        <v>19706</v>
      </c>
      <c r="F4701" t="str">
        <f t="shared" si="146"/>
        <v>90084</v>
      </c>
      <c r="H4701" s="38">
        <f t="shared" si="147"/>
        <v>9.53</v>
      </c>
    </row>
    <row r="4702" ht="81" spans="1:8">
      <c r="A4702" s="36" t="s">
        <v>25567</v>
      </c>
      <c r="B4702" s="37" t="s">
        <v>25568</v>
      </c>
      <c r="C4702" s="36" t="s">
        <v>146</v>
      </c>
      <c r="D4702" s="36" t="s">
        <v>6204</v>
      </c>
      <c r="F4702" t="str">
        <f t="shared" si="146"/>
        <v>90085</v>
      </c>
      <c r="H4702" s="38">
        <f t="shared" si="147"/>
        <v>8.96</v>
      </c>
    </row>
    <row r="4703" ht="81" spans="1:8">
      <c r="A4703" s="36" t="s">
        <v>25569</v>
      </c>
      <c r="B4703" s="37" t="s">
        <v>25570</v>
      </c>
      <c r="C4703" s="36" t="s">
        <v>146</v>
      </c>
      <c r="D4703" s="36" t="s">
        <v>19064</v>
      </c>
      <c r="F4703" t="str">
        <f t="shared" si="146"/>
        <v>90086</v>
      </c>
      <c r="H4703" s="38">
        <f t="shared" si="147"/>
        <v>9.07</v>
      </c>
    </row>
    <row r="4704" ht="81" spans="1:8">
      <c r="A4704" s="36" t="s">
        <v>25571</v>
      </c>
      <c r="B4704" s="37" t="s">
        <v>25572</v>
      </c>
      <c r="C4704" s="36" t="s">
        <v>146</v>
      </c>
      <c r="D4704" s="36" t="s">
        <v>15524</v>
      </c>
      <c r="F4704" t="str">
        <f t="shared" si="146"/>
        <v>90087</v>
      </c>
      <c r="H4704" s="38">
        <f t="shared" si="147"/>
        <v>7.88</v>
      </c>
    </row>
    <row r="4705" ht="81" spans="1:8">
      <c r="A4705" s="36" t="s">
        <v>25573</v>
      </c>
      <c r="B4705" s="37" t="s">
        <v>25574</v>
      </c>
      <c r="C4705" s="36" t="s">
        <v>146</v>
      </c>
      <c r="D4705" s="36" t="s">
        <v>7025</v>
      </c>
      <c r="F4705" t="str">
        <f t="shared" si="146"/>
        <v>90088</v>
      </c>
      <c r="H4705" s="38">
        <f t="shared" si="147"/>
        <v>8.05</v>
      </c>
    </row>
    <row r="4706" ht="81" spans="1:8">
      <c r="A4706" s="36" t="s">
        <v>25575</v>
      </c>
      <c r="B4706" s="37" t="s">
        <v>25576</v>
      </c>
      <c r="C4706" s="36" t="s">
        <v>146</v>
      </c>
      <c r="D4706" s="36" t="s">
        <v>4192</v>
      </c>
      <c r="F4706" t="str">
        <f t="shared" si="146"/>
        <v>90090</v>
      </c>
      <c r="H4706" s="38">
        <f t="shared" si="147"/>
        <v>7.73</v>
      </c>
    </row>
    <row r="4707" ht="81" spans="1:8">
      <c r="A4707" s="36" t="s">
        <v>25577</v>
      </c>
      <c r="B4707" s="37" t="s">
        <v>25578</v>
      </c>
      <c r="C4707" s="36" t="s">
        <v>146</v>
      </c>
      <c r="D4707" s="36" t="s">
        <v>7045</v>
      </c>
      <c r="F4707" t="str">
        <f t="shared" si="146"/>
        <v>90091</v>
      </c>
      <c r="H4707" s="38">
        <f t="shared" si="147"/>
        <v>5.86</v>
      </c>
    </row>
    <row r="4708" ht="81" spans="1:8">
      <c r="A4708" s="36" t="s">
        <v>25579</v>
      </c>
      <c r="B4708" s="37" t="s">
        <v>25580</v>
      </c>
      <c r="C4708" s="36" t="s">
        <v>146</v>
      </c>
      <c r="D4708" s="36" t="s">
        <v>4141</v>
      </c>
      <c r="F4708" t="str">
        <f t="shared" si="146"/>
        <v>90092</v>
      </c>
      <c r="H4708" s="38">
        <f t="shared" si="147"/>
        <v>5.68</v>
      </c>
    </row>
    <row r="4709" ht="81" spans="1:8">
      <c r="A4709" s="36" t="s">
        <v>25581</v>
      </c>
      <c r="B4709" s="37" t="s">
        <v>25582</v>
      </c>
      <c r="C4709" s="36" t="s">
        <v>146</v>
      </c>
      <c r="D4709" s="36" t="s">
        <v>22445</v>
      </c>
      <c r="F4709" t="str">
        <f t="shared" si="146"/>
        <v>90093</v>
      </c>
      <c r="H4709" s="38">
        <f t="shared" si="147"/>
        <v>5.34</v>
      </c>
    </row>
    <row r="4710" ht="81" spans="1:8">
      <c r="A4710" s="36" t="s">
        <v>25583</v>
      </c>
      <c r="B4710" s="37" t="s">
        <v>25584</v>
      </c>
      <c r="C4710" s="36" t="s">
        <v>146</v>
      </c>
      <c r="D4710" s="36" t="s">
        <v>8345</v>
      </c>
      <c r="F4710" t="str">
        <f t="shared" si="146"/>
        <v>90094</v>
      </c>
      <c r="H4710" s="38">
        <f t="shared" si="147"/>
        <v>5.39</v>
      </c>
    </row>
    <row r="4711" ht="81" spans="1:8">
      <c r="A4711" s="36" t="s">
        <v>25585</v>
      </c>
      <c r="B4711" s="37" t="s">
        <v>25586</v>
      </c>
      <c r="C4711" s="36" t="s">
        <v>146</v>
      </c>
      <c r="D4711" s="36" t="s">
        <v>11631</v>
      </c>
      <c r="F4711" t="str">
        <f t="shared" si="146"/>
        <v>90095</v>
      </c>
      <c r="H4711" s="38">
        <f t="shared" si="147"/>
        <v>4.71</v>
      </c>
    </row>
    <row r="4712" ht="81" spans="1:8">
      <c r="A4712" s="36" t="s">
        <v>25587</v>
      </c>
      <c r="B4712" s="37" t="s">
        <v>25588</v>
      </c>
      <c r="C4712" s="36" t="s">
        <v>146</v>
      </c>
      <c r="D4712" s="36" t="s">
        <v>4475</v>
      </c>
      <c r="F4712" t="str">
        <f t="shared" si="146"/>
        <v>90096</v>
      </c>
      <c r="H4712" s="38">
        <f t="shared" si="147"/>
        <v>4.81</v>
      </c>
    </row>
    <row r="4713" ht="81" spans="1:8">
      <c r="A4713" s="36" t="s">
        <v>25589</v>
      </c>
      <c r="B4713" s="37" t="s">
        <v>25590</v>
      </c>
      <c r="C4713" s="36" t="s">
        <v>146</v>
      </c>
      <c r="D4713" s="36" t="s">
        <v>25591</v>
      </c>
      <c r="F4713" t="str">
        <f t="shared" si="146"/>
        <v>90098</v>
      </c>
      <c r="H4713" s="38">
        <f t="shared" si="147"/>
        <v>4.61</v>
      </c>
    </row>
    <row r="4714" ht="67.5" spans="1:8">
      <c r="A4714" s="36" t="s">
        <v>25592</v>
      </c>
      <c r="B4714" s="37" t="s">
        <v>25593</v>
      </c>
      <c r="C4714" s="36" t="s">
        <v>146</v>
      </c>
      <c r="D4714" s="36" t="s">
        <v>20292</v>
      </c>
      <c r="F4714" t="str">
        <f t="shared" si="146"/>
        <v>90099</v>
      </c>
      <c r="H4714" s="38">
        <f t="shared" si="147"/>
        <v>13.11</v>
      </c>
    </row>
    <row r="4715" ht="67.5" spans="1:8">
      <c r="A4715" s="36" t="s">
        <v>25594</v>
      </c>
      <c r="B4715" s="37" t="s">
        <v>25595</v>
      </c>
      <c r="C4715" s="36" t="s">
        <v>146</v>
      </c>
      <c r="D4715" s="36" t="s">
        <v>13122</v>
      </c>
      <c r="F4715" t="str">
        <f t="shared" si="146"/>
        <v>90100</v>
      </c>
      <c r="H4715" s="38">
        <f t="shared" si="147"/>
        <v>11.13</v>
      </c>
    </row>
    <row r="4716" ht="81" spans="1:8">
      <c r="A4716" s="36" t="s">
        <v>25596</v>
      </c>
      <c r="B4716" s="37" t="s">
        <v>25597</v>
      </c>
      <c r="C4716" s="36" t="s">
        <v>146</v>
      </c>
      <c r="D4716" s="36" t="s">
        <v>6679</v>
      </c>
      <c r="F4716" t="str">
        <f t="shared" si="146"/>
        <v>90101</v>
      </c>
      <c r="H4716" s="38">
        <f t="shared" si="147"/>
        <v>10.99</v>
      </c>
    </row>
    <row r="4717" ht="81" spans="1:8">
      <c r="A4717" s="36" t="s">
        <v>25598</v>
      </c>
      <c r="B4717" s="37" t="s">
        <v>25599</v>
      </c>
      <c r="C4717" s="36" t="s">
        <v>146</v>
      </c>
      <c r="D4717" s="36" t="s">
        <v>8353</v>
      </c>
      <c r="F4717" t="str">
        <f t="shared" si="146"/>
        <v>90102</v>
      </c>
      <c r="H4717" s="38">
        <f t="shared" si="147"/>
        <v>10.01</v>
      </c>
    </row>
    <row r="4718" ht="94.5" spans="1:8">
      <c r="A4718" s="36" t="s">
        <v>25600</v>
      </c>
      <c r="B4718" s="37" t="s">
        <v>25601</v>
      </c>
      <c r="C4718" s="36" t="s">
        <v>146</v>
      </c>
      <c r="D4718" s="36" t="s">
        <v>4513</v>
      </c>
      <c r="F4718" t="str">
        <f t="shared" si="146"/>
        <v>90105</v>
      </c>
      <c r="H4718" s="38">
        <f t="shared" si="147"/>
        <v>7.82</v>
      </c>
    </row>
    <row r="4719" ht="94.5" spans="1:8">
      <c r="A4719" s="36" t="s">
        <v>156</v>
      </c>
      <c r="B4719" s="37" t="s">
        <v>157</v>
      </c>
      <c r="C4719" s="36" t="s">
        <v>146</v>
      </c>
      <c r="D4719" s="36" t="s">
        <v>13143</v>
      </c>
      <c r="F4719" t="str">
        <f t="shared" si="146"/>
        <v>90106</v>
      </c>
      <c r="H4719" s="38">
        <f t="shared" si="147"/>
        <v>6.64</v>
      </c>
    </row>
    <row r="4720" ht="94.5" spans="1:8">
      <c r="A4720" s="36" t="s">
        <v>25602</v>
      </c>
      <c r="B4720" s="37" t="s">
        <v>25603</v>
      </c>
      <c r="C4720" s="36" t="s">
        <v>146</v>
      </c>
      <c r="D4720" s="36" t="s">
        <v>12809</v>
      </c>
      <c r="F4720" t="str">
        <f t="shared" si="146"/>
        <v>90107</v>
      </c>
      <c r="H4720" s="38">
        <f t="shared" si="147"/>
        <v>6.57</v>
      </c>
    </row>
    <row r="4721" ht="94.5" spans="1:8">
      <c r="A4721" s="36" t="s">
        <v>498</v>
      </c>
      <c r="B4721" s="37" t="s">
        <v>499</v>
      </c>
      <c r="C4721" s="36" t="s">
        <v>146</v>
      </c>
      <c r="D4721" s="36" t="s">
        <v>13699</v>
      </c>
      <c r="F4721" t="str">
        <f t="shared" si="146"/>
        <v>90108</v>
      </c>
      <c r="H4721" s="38">
        <f t="shared" si="147"/>
        <v>5.97</v>
      </c>
    </row>
    <row r="4722" ht="27" spans="1:8">
      <c r="A4722" s="36" t="s">
        <v>25604</v>
      </c>
      <c r="B4722" s="37" t="s">
        <v>25605</v>
      </c>
      <c r="C4722" s="36" t="s">
        <v>146</v>
      </c>
      <c r="D4722" s="36" t="s">
        <v>25606</v>
      </c>
      <c r="F4722" t="str">
        <f t="shared" si="146"/>
        <v>93358</v>
      </c>
      <c r="H4722" s="38">
        <f t="shared" si="147"/>
        <v>67.87</v>
      </c>
    </row>
    <row r="4723" spans="1:8">
      <c r="A4723" s="36" t="s">
        <v>159</v>
      </c>
      <c r="B4723" s="37" t="s">
        <v>160</v>
      </c>
      <c r="C4723" s="36" t="s">
        <v>146</v>
      </c>
      <c r="D4723" s="36" t="s">
        <v>25607</v>
      </c>
      <c r="F4723" t="str">
        <f t="shared" si="146"/>
        <v>79482</v>
      </c>
      <c r="H4723" s="38">
        <f t="shared" si="147"/>
        <v>83.04</v>
      </c>
    </row>
    <row r="4724" ht="67.5" spans="1:8">
      <c r="A4724" s="36" t="s">
        <v>25608</v>
      </c>
      <c r="B4724" s="37" t="s">
        <v>25609</v>
      </c>
      <c r="C4724" s="36" t="s">
        <v>146</v>
      </c>
      <c r="D4724" s="36" t="s">
        <v>4232</v>
      </c>
      <c r="F4724" t="str">
        <f t="shared" si="146"/>
        <v>94304</v>
      </c>
      <c r="H4724" s="38">
        <f t="shared" si="147"/>
        <v>32.12</v>
      </c>
    </row>
    <row r="4725" ht="54" spans="1:8">
      <c r="A4725" s="36" t="s">
        <v>25610</v>
      </c>
      <c r="B4725" s="37" t="s">
        <v>25611</v>
      </c>
      <c r="C4725" s="36" t="s">
        <v>146</v>
      </c>
      <c r="D4725" s="36" t="s">
        <v>23187</v>
      </c>
      <c r="F4725" t="str">
        <f t="shared" si="146"/>
        <v>94305</v>
      </c>
      <c r="H4725" s="38">
        <f t="shared" si="147"/>
        <v>28.63</v>
      </c>
    </row>
    <row r="4726" ht="67.5" spans="1:8">
      <c r="A4726" s="36" t="s">
        <v>25612</v>
      </c>
      <c r="B4726" s="37" t="s">
        <v>25613</v>
      </c>
      <c r="C4726" s="36" t="s">
        <v>146</v>
      </c>
      <c r="D4726" s="36" t="s">
        <v>13033</v>
      </c>
      <c r="F4726" t="str">
        <f t="shared" si="146"/>
        <v>94306</v>
      </c>
      <c r="H4726" s="38">
        <f t="shared" si="147"/>
        <v>24.22</v>
      </c>
    </row>
    <row r="4727" ht="54" spans="1:8">
      <c r="A4727" s="36" t="s">
        <v>25614</v>
      </c>
      <c r="B4727" s="37" t="s">
        <v>25615</v>
      </c>
      <c r="C4727" s="36" t="s">
        <v>146</v>
      </c>
      <c r="D4727" s="36" t="s">
        <v>25616</v>
      </c>
      <c r="F4727" t="str">
        <f t="shared" si="146"/>
        <v>94307</v>
      </c>
      <c r="H4727" s="38">
        <f t="shared" si="147"/>
        <v>25.22</v>
      </c>
    </row>
    <row r="4728" ht="67.5" spans="1:8">
      <c r="A4728" s="36" t="s">
        <v>25617</v>
      </c>
      <c r="B4728" s="37" t="s">
        <v>25618</v>
      </c>
      <c r="C4728" s="36" t="s">
        <v>146</v>
      </c>
      <c r="D4728" s="36" t="s">
        <v>8750</v>
      </c>
      <c r="F4728" t="str">
        <f t="shared" si="146"/>
        <v>94308</v>
      </c>
      <c r="H4728" s="38">
        <f t="shared" si="147"/>
        <v>22.56</v>
      </c>
    </row>
    <row r="4729" ht="54" spans="1:8">
      <c r="A4729" s="36" t="s">
        <v>25619</v>
      </c>
      <c r="B4729" s="37" t="s">
        <v>25620</v>
      </c>
      <c r="C4729" s="36" t="s">
        <v>146</v>
      </c>
      <c r="D4729" s="36" t="s">
        <v>6002</v>
      </c>
      <c r="F4729" t="str">
        <f t="shared" si="146"/>
        <v>94309</v>
      </c>
      <c r="H4729" s="38">
        <f t="shared" si="147"/>
        <v>23.76</v>
      </c>
    </row>
    <row r="4730" ht="67.5" spans="1:8">
      <c r="A4730" s="36" t="s">
        <v>25621</v>
      </c>
      <c r="B4730" s="37" t="s">
        <v>25622</v>
      </c>
      <c r="C4730" s="36" t="s">
        <v>146</v>
      </c>
      <c r="D4730" s="36" t="s">
        <v>25623</v>
      </c>
      <c r="F4730" t="str">
        <f t="shared" si="146"/>
        <v>94310</v>
      </c>
      <c r="H4730" s="38">
        <f t="shared" si="147"/>
        <v>21.76</v>
      </c>
    </row>
    <row r="4731" ht="54" spans="1:8">
      <c r="A4731" s="36" t="s">
        <v>25624</v>
      </c>
      <c r="B4731" s="37" t="s">
        <v>25625</v>
      </c>
      <c r="C4731" s="36" t="s">
        <v>146</v>
      </c>
      <c r="D4731" s="36" t="s">
        <v>25626</v>
      </c>
      <c r="F4731" t="str">
        <f t="shared" si="146"/>
        <v>94315</v>
      </c>
      <c r="H4731" s="38">
        <f t="shared" si="147"/>
        <v>40.41</v>
      </c>
    </row>
    <row r="4732" ht="67.5" spans="1:8">
      <c r="A4732" s="36" t="s">
        <v>25627</v>
      </c>
      <c r="B4732" s="37" t="s">
        <v>25628</v>
      </c>
      <c r="C4732" s="36" t="s">
        <v>146</v>
      </c>
      <c r="D4732" s="36" t="s">
        <v>6894</v>
      </c>
      <c r="F4732" t="str">
        <f t="shared" si="146"/>
        <v>94316</v>
      </c>
      <c r="H4732" s="38">
        <f t="shared" si="147"/>
        <v>31.97</v>
      </c>
    </row>
    <row r="4733" ht="54" spans="1:8">
      <c r="A4733" s="36" t="s">
        <v>25629</v>
      </c>
      <c r="B4733" s="37" t="s">
        <v>25630</v>
      </c>
      <c r="C4733" s="36" t="s">
        <v>146</v>
      </c>
      <c r="D4733" s="36" t="s">
        <v>25631</v>
      </c>
      <c r="F4733" t="str">
        <f t="shared" si="146"/>
        <v>94317</v>
      </c>
      <c r="H4733" s="38">
        <f t="shared" si="147"/>
        <v>28.24</v>
      </c>
    </row>
    <row r="4734" ht="67.5" spans="1:8">
      <c r="A4734" s="36" t="s">
        <v>25632</v>
      </c>
      <c r="B4734" s="37" t="s">
        <v>25633</v>
      </c>
      <c r="C4734" s="36" t="s">
        <v>146</v>
      </c>
      <c r="D4734" s="36" t="s">
        <v>18839</v>
      </c>
      <c r="F4734" t="str">
        <f t="shared" si="146"/>
        <v>94318</v>
      </c>
      <c r="H4734" s="38">
        <f t="shared" si="147"/>
        <v>23.43</v>
      </c>
    </row>
    <row r="4735" ht="27" spans="1:8">
      <c r="A4735" s="36" t="s">
        <v>25634</v>
      </c>
      <c r="B4735" s="37" t="s">
        <v>25635</v>
      </c>
      <c r="C4735" s="36" t="s">
        <v>146</v>
      </c>
      <c r="D4735" s="36" t="s">
        <v>8069</v>
      </c>
      <c r="F4735" t="str">
        <f t="shared" si="146"/>
        <v>94319</v>
      </c>
      <c r="H4735" s="38">
        <f t="shared" si="147"/>
        <v>43.13</v>
      </c>
    </row>
    <row r="4736" ht="67.5" spans="1:8">
      <c r="A4736" s="36" t="s">
        <v>25636</v>
      </c>
      <c r="B4736" s="37" t="s">
        <v>25637</v>
      </c>
      <c r="C4736" s="36" t="s">
        <v>146</v>
      </c>
      <c r="D4736" s="36" t="s">
        <v>25638</v>
      </c>
      <c r="F4736" t="str">
        <f t="shared" si="146"/>
        <v>94327</v>
      </c>
      <c r="H4736" s="38">
        <f t="shared" si="147"/>
        <v>88.44</v>
      </c>
    </row>
    <row r="4737" ht="54" spans="1:8">
      <c r="A4737" s="36" t="s">
        <v>25639</v>
      </c>
      <c r="B4737" s="37" t="s">
        <v>25640</v>
      </c>
      <c r="C4737" s="36" t="s">
        <v>146</v>
      </c>
      <c r="D4737" s="36" t="s">
        <v>25641</v>
      </c>
      <c r="F4737" t="str">
        <f t="shared" si="146"/>
        <v>94328</v>
      </c>
      <c r="H4737" s="38">
        <f t="shared" si="147"/>
        <v>84.95</v>
      </c>
    </row>
    <row r="4738" ht="67.5" spans="1:8">
      <c r="A4738" s="36" t="s">
        <v>25642</v>
      </c>
      <c r="B4738" s="37" t="s">
        <v>25643</v>
      </c>
      <c r="C4738" s="36" t="s">
        <v>146</v>
      </c>
      <c r="D4738" s="36" t="s">
        <v>25644</v>
      </c>
      <c r="F4738" t="str">
        <f t="shared" si="146"/>
        <v>94329</v>
      </c>
      <c r="H4738" s="38">
        <f t="shared" si="147"/>
        <v>80.53</v>
      </c>
    </row>
    <row r="4739" ht="54" spans="1:8">
      <c r="A4739" s="36" t="s">
        <v>25645</v>
      </c>
      <c r="B4739" s="37" t="s">
        <v>25646</v>
      </c>
      <c r="C4739" s="36" t="s">
        <v>146</v>
      </c>
      <c r="D4739" s="36" t="s">
        <v>25647</v>
      </c>
      <c r="F4739" t="str">
        <f t="shared" si="146"/>
        <v>94330</v>
      </c>
      <c r="H4739" s="38">
        <f t="shared" si="147"/>
        <v>81.53</v>
      </c>
    </row>
    <row r="4740" ht="67.5" spans="1:8">
      <c r="A4740" s="36" t="s">
        <v>25648</v>
      </c>
      <c r="B4740" s="37" t="s">
        <v>25649</v>
      </c>
      <c r="C4740" s="36" t="s">
        <v>146</v>
      </c>
      <c r="D4740" s="36" t="s">
        <v>9538</v>
      </c>
      <c r="F4740" t="str">
        <f t="shared" si="146"/>
        <v>94331</v>
      </c>
      <c r="H4740" s="38">
        <f t="shared" si="147"/>
        <v>78.87</v>
      </c>
    </row>
    <row r="4741" ht="54" spans="1:8">
      <c r="A4741" s="36" t="s">
        <v>25650</v>
      </c>
      <c r="B4741" s="37" t="s">
        <v>25651</v>
      </c>
      <c r="C4741" s="36" t="s">
        <v>146</v>
      </c>
      <c r="D4741" s="36" t="s">
        <v>25652</v>
      </c>
      <c r="F4741" t="str">
        <f t="shared" ref="F4741:F4804" si="148">TRIM(A4741)</f>
        <v>94332</v>
      </c>
      <c r="H4741" s="38">
        <f t="shared" ref="H4741:H4804" si="149">ROUND(D4741*(1+$H$1),2)</f>
        <v>80.07</v>
      </c>
    </row>
    <row r="4742" ht="67.5" spans="1:8">
      <c r="A4742" s="36" t="s">
        <v>25653</v>
      </c>
      <c r="B4742" s="37" t="s">
        <v>25654</v>
      </c>
      <c r="C4742" s="36" t="s">
        <v>146</v>
      </c>
      <c r="D4742" s="36" t="s">
        <v>24112</v>
      </c>
      <c r="F4742" t="str">
        <f t="shared" si="148"/>
        <v>94333</v>
      </c>
      <c r="H4742" s="38">
        <f t="shared" si="149"/>
        <v>78.08</v>
      </c>
    </row>
    <row r="4743" ht="54" spans="1:8">
      <c r="A4743" s="36" t="s">
        <v>25655</v>
      </c>
      <c r="B4743" s="37" t="s">
        <v>25656</v>
      </c>
      <c r="C4743" s="36" t="s">
        <v>146</v>
      </c>
      <c r="D4743" s="36" t="s">
        <v>25657</v>
      </c>
      <c r="F4743" t="str">
        <f t="shared" si="148"/>
        <v>94338</v>
      </c>
      <c r="H4743" s="38">
        <f t="shared" si="149"/>
        <v>96.72</v>
      </c>
    </row>
    <row r="4744" ht="67.5" spans="1:8">
      <c r="A4744" s="36" t="s">
        <v>25658</v>
      </c>
      <c r="B4744" s="37" t="s">
        <v>25659</v>
      </c>
      <c r="C4744" s="36" t="s">
        <v>146</v>
      </c>
      <c r="D4744" s="36" t="s">
        <v>25660</v>
      </c>
      <c r="F4744" t="str">
        <f t="shared" si="148"/>
        <v>94339</v>
      </c>
      <c r="H4744" s="38">
        <f t="shared" si="149"/>
        <v>88.29</v>
      </c>
    </row>
    <row r="4745" ht="54" spans="1:8">
      <c r="A4745" s="36" t="s">
        <v>25661</v>
      </c>
      <c r="B4745" s="37" t="s">
        <v>25662</v>
      </c>
      <c r="C4745" s="36" t="s">
        <v>146</v>
      </c>
      <c r="D4745" s="36" t="s">
        <v>19643</v>
      </c>
      <c r="F4745" t="str">
        <f t="shared" si="148"/>
        <v>94340</v>
      </c>
      <c r="H4745" s="38">
        <f t="shared" si="149"/>
        <v>84.55</v>
      </c>
    </row>
    <row r="4746" ht="67.5" spans="1:8">
      <c r="A4746" s="36" t="s">
        <v>25663</v>
      </c>
      <c r="B4746" s="37" t="s">
        <v>25664</v>
      </c>
      <c r="C4746" s="36" t="s">
        <v>146</v>
      </c>
      <c r="D4746" s="36" t="s">
        <v>25665</v>
      </c>
      <c r="F4746" t="str">
        <f t="shared" si="148"/>
        <v>94341</v>
      </c>
      <c r="H4746" s="38">
        <f t="shared" si="149"/>
        <v>79.75</v>
      </c>
    </row>
    <row r="4747" ht="27" spans="1:8">
      <c r="A4747" s="36" t="s">
        <v>25666</v>
      </c>
      <c r="B4747" s="37" t="s">
        <v>25667</v>
      </c>
      <c r="C4747" s="36" t="s">
        <v>146</v>
      </c>
      <c r="D4747" s="36" t="s">
        <v>25668</v>
      </c>
      <c r="F4747" t="str">
        <f t="shared" si="148"/>
        <v>94342</v>
      </c>
      <c r="H4747" s="38">
        <f t="shared" si="149"/>
        <v>99.44</v>
      </c>
    </row>
    <row r="4748" ht="40.5" spans="1:8">
      <c r="A4748" s="36" t="s">
        <v>25669</v>
      </c>
      <c r="B4748" s="37" t="s">
        <v>25670</v>
      </c>
      <c r="C4748" s="36" t="s">
        <v>146</v>
      </c>
      <c r="D4748" s="36" t="s">
        <v>7217</v>
      </c>
      <c r="F4748" t="str">
        <f t="shared" si="148"/>
        <v>96385</v>
      </c>
      <c r="H4748" s="38">
        <f t="shared" si="149"/>
        <v>6.34</v>
      </c>
    </row>
    <row r="4749" ht="40.5" spans="1:8">
      <c r="A4749" s="36" t="s">
        <v>25671</v>
      </c>
      <c r="B4749" s="37" t="s">
        <v>25672</v>
      </c>
      <c r="C4749" s="36" t="s">
        <v>146</v>
      </c>
      <c r="D4749" s="36" t="s">
        <v>7186</v>
      </c>
      <c r="F4749" t="str">
        <f t="shared" si="148"/>
        <v>96386</v>
      </c>
      <c r="H4749" s="38">
        <f t="shared" si="149"/>
        <v>6.09</v>
      </c>
    </row>
    <row r="4750" spans="1:8">
      <c r="A4750" s="36" t="s">
        <v>25673</v>
      </c>
      <c r="B4750" s="37" t="s">
        <v>25674</v>
      </c>
      <c r="C4750" s="36" t="s">
        <v>146</v>
      </c>
      <c r="D4750" s="36" t="s">
        <v>10361</v>
      </c>
      <c r="F4750" t="str">
        <f t="shared" si="148"/>
        <v>83346</v>
      </c>
      <c r="H4750" s="38">
        <f t="shared" si="149"/>
        <v>1.09</v>
      </c>
    </row>
    <row r="4751" ht="81" spans="1:8">
      <c r="A4751" s="36" t="s">
        <v>25675</v>
      </c>
      <c r="B4751" s="37" t="s">
        <v>25676</v>
      </c>
      <c r="C4751" s="36" t="s">
        <v>146</v>
      </c>
      <c r="D4751" s="36" t="s">
        <v>12388</v>
      </c>
      <c r="F4751" t="str">
        <f t="shared" si="148"/>
        <v>93360</v>
      </c>
      <c r="H4751" s="38">
        <f t="shared" si="149"/>
        <v>18.67</v>
      </c>
    </row>
    <row r="4752" ht="81" spans="1:8">
      <c r="A4752" s="36" t="s">
        <v>25677</v>
      </c>
      <c r="B4752" s="37" t="s">
        <v>25678</v>
      </c>
      <c r="C4752" s="36" t="s">
        <v>146</v>
      </c>
      <c r="D4752" s="36" t="s">
        <v>25679</v>
      </c>
      <c r="F4752" t="str">
        <f t="shared" si="148"/>
        <v>93361</v>
      </c>
      <c r="H4752" s="38">
        <f t="shared" si="149"/>
        <v>15.28</v>
      </c>
    </row>
    <row r="4753" ht="81" spans="1:8">
      <c r="A4753" s="36" t="s">
        <v>25680</v>
      </c>
      <c r="B4753" s="37" t="s">
        <v>25681</v>
      </c>
      <c r="C4753" s="36" t="s">
        <v>146</v>
      </c>
      <c r="D4753" s="36" t="s">
        <v>25213</v>
      </c>
      <c r="F4753" t="str">
        <f t="shared" si="148"/>
        <v>93362</v>
      </c>
      <c r="H4753" s="38">
        <f t="shared" si="149"/>
        <v>10.77</v>
      </c>
    </row>
    <row r="4754" ht="81" spans="1:8">
      <c r="A4754" s="36" t="s">
        <v>25682</v>
      </c>
      <c r="B4754" s="37" t="s">
        <v>25683</v>
      </c>
      <c r="C4754" s="36" t="s">
        <v>146</v>
      </c>
      <c r="D4754" s="36" t="s">
        <v>4646</v>
      </c>
      <c r="F4754" t="str">
        <f t="shared" si="148"/>
        <v>93363</v>
      </c>
      <c r="H4754" s="38">
        <f t="shared" si="149"/>
        <v>11.77</v>
      </c>
    </row>
    <row r="4755" ht="81" spans="1:8">
      <c r="A4755" s="36" t="s">
        <v>25684</v>
      </c>
      <c r="B4755" s="37" t="s">
        <v>25685</v>
      </c>
      <c r="C4755" s="36" t="s">
        <v>146</v>
      </c>
      <c r="D4755" s="36" t="s">
        <v>10711</v>
      </c>
      <c r="F4755" t="str">
        <f t="shared" si="148"/>
        <v>93364</v>
      </c>
      <c r="H4755" s="38">
        <f t="shared" si="149"/>
        <v>9.11</v>
      </c>
    </row>
    <row r="4756" ht="81" spans="1:8">
      <c r="A4756" s="36" t="s">
        <v>25686</v>
      </c>
      <c r="B4756" s="37" t="s">
        <v>25687</v>
      </c>
      <c r="C4756" s="36" t="s">
        <v>146</v>
      </c>
      <c r="D4756" s="36" t="s">
        <v>25688</v>
      </c>
      <c r="F4756" t="str">
        <f t="shared" si="148"/>
        <v>93365</v>
      </c>
      <c r="H4756" s="38">
        <f t="shared" si="149"/>
        <v>10.22</v>
      </c>
    </row>
    <row r="4757" ht="81" spans="1:8">
      <c r="A4757" s="36" t="s">
        <v>25689</v>
      </c>
      <c r="B4757" s="37" t="s">
        <v>25690</v>
      </c>
      <c r="C4757" s="36" t="s">
        <v>146</v>
      </c>
      <c r="D4757" s="36" t="s">
        <v>11724</v>
      </c>
      <c r="F4757" t="str">
        <f t="shared" si="148"/>
        <v>93366</v>
      </c>
      <c r="H4757" s="38">
        <f t="shared" si="149"/>
        <v>8.31</v>
      </c>
    </row>
    <row r="4758" ht="81" spans="1:8">
      <c r="A4758" s="36" t="s">
        <v>25691</v>
      </c>
      <c r="B4758" s="37" t="s">
        <v>25692</v>
      </c>
      <c r="C4758" s="36" t="s">
        <v>146</v>
      </c>
      <c r="D4758" s="36" t="s">
        <v>15238</v>
      </c>
      <c r="F4758" t="str">
        <f t="shared" si="148"/>
        <v>93367</v>
      </c>
      <c r="H4758" s="38">
        <f t="shared" si="149"/>
        <v>17.49</v>
      </c>
    </row>
    <row r="4759" ht="81" spans="1:8">
      <c r="A4759" s="36" t="s">
        <v>25693</v>
      </c>
      <c r="B4759" s="37" t="s">
        <v>25694</v>
      </c>
      <c r="C4759" s="36" t="s">
        <v>146</v>
      </c>
      <c r="D4759" s="36" t="s">
        <v>25695</v>
      </c>
      <c r="F4759" t="str">
        <f t="shared" si="148"/>
        <v>93368</v>
      </c>
      <c r="H4759" s="38">
        <f t="shared" si="149"/>
        <v>14.02</v>
      </c>
    </row>
    <row r="4760" ht="81" spans="1:8">
      <c r="A4760" s="36" t="s">
        <v>25696</v>
      </c>
      <c r="B4760" s="37" t="s">
        <v>25697</v>
      </c>
      <c r="C4760" s="36" t="s">
        <v>146</v>
      </c>
      <c r="D4760" s="36" t="s">
        <v>6338</v>
      </c>
      <c r="F4760" t="str">
        <f t="shared" si="148"/>
        <v>93369</v>
      </c>
      <c r="H4760" s="38">
        <f t="shared" si="149"/>
        <v>9.6</v>
      </c>
    </row>
    <row r="4761" ht="81" spans="1:8">
      <c r="A4761" s="36" t="s">
        <v>25698</v>
      </c>
      <c r="B4761" s="37" t="s">
        <v>25699</v>
      </c>
      <c r="C4761" s="36" t="s">
        <v>146</v>
      </c>
      <c r="D4761" s="36" t="s">
        <v>9592</v>
      </c>
      <c r="F4761" t="str">
        <f t="shared" si="148"/>
        <v>93370</v>
      </c>
      <c r="H4761" s="38">
        <f t="shared" si="149"/>
        <v>10.6</v>
      </c>
    </row>
    <row r="4762" ht="81" spans="1:8">
      <c r="A4762" s="36" t="s">
        <v>25700</v>
      </c>
      <c r="B4762" s="37" t="s">
        <v>25701</v>
      </c>
      <c r="C4762" s="36" t="s">
        <v>146</v>
      </c>
      <c r="D4762" s="36" t="s">
        <v>5556</v>
      </c>
      <c r="F4762" t="str">
        <f t="shared" si="148"/>
        <v>93371</v>
      </c>
      <c r="H4762" s="38">
        <f t="shared" si="149"/>
        <v>7.95</v>
      </c>
    </row>
    <row r="4763" ht="81" spans="1:8">
      <c r="A4763" s="36" t="s">
        <v>25702</v>
      </c>
      <c r="B4763" s="37" t="s">
        <v>25703</v>
      </c>
      <c r="C4763" s="36" t="s">
        <v>146</v>
      </c>
      <c r="D4763" s="36" t="s">
        <v>21539</v>
      </c>
      <c r="F4763" t="str">
        <f t="shared" si="148"/>
        <v>93372</v>
      </c>
      <c r="H4763" s="38">
        <f t="shared" si="149"/>
        <v>9.13</v>
      </c>
    </row>
    <row r="4764" ht="81" spans="1:8">
      <c r="A4764" s="36" t="s">
        <v>25704</v>
      </c>
      <c r="B4764" s="37" t="s">
        <v>25705</v>
      </c>
      <c r="C4764" s="36" t="s">
        <v>146</v>
      </c>
      <c r="D4764" s="36" t="s">
        <v>13704</v>
      </c>
      <c r="F4764" t="str">
        <f t="shared" si="148"/>
        <v>93373</v>
      </c>
      <c r="H4764" s="38">
        <f t="shared" si="149"/>
        <v>7.16</v>
      </c>
    </row>
    <row r="4765" ht="81" spans="1:8">
      <c r="A4765" s="36" t="s">
        <v>25706</v>
      </c>
      <c r="B4765" s="37" t="s">
        <v>25707</v>
      </c>
      <c r="C4765" s="36" t="s">
        <v>146</v>
      </c>
      <c r="D4765" s="36" t="s">
        <v>21671</v>
      </c>
      <c r="F4765" t="str">
        <f t="shared" si="148"/>
        <v>93374</v>
      </c>
      <c r="H4765" s="38">
        <f t="shared" si="149"/>
        <v>23.15</v>
      </c>
    </row>
    <row r="4766" ht="81" spans="1:8">
      <c r="A4766" s="36" t="s">
        <v>25708</v>
      </c>
      <c r="B4766" s="37" t="s">
        <v>25709</v>
      </c>
      <c r="C4766" s="36" t="s">
        <v>146</v>
      </c>
      <c r="D4766" s="36" t="s">
        <v>11223</v>
      </c>
      <c r="F4766" t="str">
        <f t="shared" si="148"/>
        <v>93375</v>
      </c>
      <c r="H4766" s="38">
        <f t="shared" si="149"/>
        <v>17.79</v>
      </c>
    </row>
    <row r="4767" ht="81" spans="1:8">
      <c r="A4767" s="36" t="s">
        <v>25710</v>
      </c>
      <c r="B4767" s="37" t="s">
        <v>25711</v>
      </c>
      <c r="C4767" s="36" t="s">
        <v>146</v>
      </c>
      <c r="D4767" s="36" t="s">
        <v>21193</v>
      </c>
      <c r="F4767" t="str">
        <f t="shared" si="148"/>
        <v>93376</v>
      </c>
      <c r="H4767" s="38">
        <f t="shared" si="149"/>
        <v>14.44</v>
      </c>
    </row>
    <row r="4768" ht="81" spans="1:8">
      <c r="A4768" s="36" t="s">
        <v>25712</v>
      </c>
      <c r="B4768" s="37" t="s">
        <v>25713</v>
      </c>
      <c r="C4768" s="36" t="s">
        <v>146</v>
      </c>
      <c r="D4768" s="36" t="s">
        <v>7047</v>
      </c>
      <c r="F4768" t="str">
        <f t="shared" si="148"/>
        <v>93377</v>
      </c>
      <c r="H4768" s="38">
        <f t="shared" si="149"/>
        <v>9.39</v>
      </c>
    </row>
    <row r="4769" ht="81" spans="1:8">
      <c r="A4769" s="36" t="s">
        <v>25714</v>
      </c>
      <c r="B4769" s="37" t="s">
        <v>25715</v>
      </c>
      <c r="C4769" s="36" t="s">
        <v>146</v>
      </c>
      <c r="D4769" s="36" t="s">
        <v>8104</v>
      </c>
      <c r="F4769" t="str">
        <f t="shared" si="148"/>
        <v>93378</v>
      </c>
      <c r="H4769" s="38">
        <f t="shared" si="149"/>
        <v>21.75</v>
      </c>
    </row>
    <row r="4770" ht="81" spans="1:8">
      <c r="A4770" s="36" t="s">
        <v>25716</v>
      </c>
      <c r="B4770" s="37" t="s">
        <v>25717</v>
      </c>
      <c r="C4770" s="36" t="s">
        <v>146</v>
      </c>
      <c r="D4770" s="36" t="s">
        <v>25718</v>
      </c>
      <c r="F4770" t="str">
        <f t="shared" si="148"/>
        <v>93379</v>
      </c>
      <c r="H4770" s="38">
        <f t="shared" si="149"/>
        <v>16.71</v>
      </c>
    </row>
    <row r="4771" ht="81" spans="1:8">
      <c r="A4771" s="36" t="s">
        <v>25719</v>
      </c>
      <c r="B4771" s="37" t="s">
        <v>25720</v>
      </c>
      <c r="C4771" s="36" t="s">
        <v>146</v>
      </c>
      <c r="D4771" s="36" t="s">
        <v>22520</v>
      </c>
      <c r="F4771" t="str">
        <f t="shared" si="148"/>
        <v>93380</v>
      </c>
      <c r="H4771" s="38">
        <f t="shared" si="149"/>
        <v>13.6</v>
      </c>
    </row>
    <row r="4772" ht="81" spans="1:8">
      <c r="A4772" s="36" t="s">
        <v>25721</v>
      </c>
      <c r="B4772" s="37" t="s">
        <v>25722</v>
      </c>
      <c r="C4772" s="36" t="s">
        <v>146</v>
      </c>
      <c r="D4772" s="36" t="s">
        <v>5403</v>
      </c>
      <c r="F4772" t="str">
        <f t="shared" si="148"/>
        <v>93381</v>
      </c>
      <c r="H4772" s="38">
        <f t="shared" si="149"/>
        <v>8.81</v>
      </c>
    </row>
    <row r="4773" ht="27" spans="1:8">
      <c r="A4773" s="36" t="s">
        <v>25723</v>
      </c>
      <c r="B4773" s="37" t="s">
        <v>25724</v>
      </c>
      <c r="C4773" s="36" t="s">
        <v>146</v>
      </c>
      <c r="D4773" s="36" t="s">
        <v>11462</v>
      </c>
      <c r="F4773" t="str">
        <f t="shared" si="148"/>
        <v>93382</v>
      </c>
      <c r="H4773" s="38">
        <f t="shared" si="149"/>
        <v>28.52</v>
      </c>
    </row>
    <row r="4774" spans="1:8">
      <c r="A4774" s="36" t="s">
        <v>162</v>
      </c>
      <c r="B4774" s="37" t="s">
        <v>163</v>
      </c>
      <c r="C4774" s="36" t="s">
        <v>146</v>
      </c>
      <c r="D4774" s="36" t="s">
        <v>25725</v>
      </c>
      <c r="F4774" t="str">
        <f t="shared" si="148"/>
        <v>96995</v>
      </c>
      <c r="H4774" s="38">
        <f t="shared" si="149"/>
        <v>41.14</v>
      </c>
    </row>
    <row r="4775" ht="27" spans="1:8">
      <c r="A4775" s="36" t="s">
        <v>25726</v>
      </c>
      <c r="B4775" s="37" t="s">
        <v>25727</v>
      </c>
      <c r="C4775" s="36" t="s">
        <v>210</v>
      </c>
      <c r="D4775" s="36" t="s">
        <v>10107</v>
      </c>
      <c r="F4775" t="str">
        <f t="shared" si="148"/>
        <v>72838</v>
      </c>
      <c r="H4775" s="38">
        <f t="shared" si="149"/>
        <v>1.08</v>
      </c>
    </row>
    <row r="4776" ht="27" spans="1:8">
      <c r="A4776" s="36" t="s">
        <v>25728</v>
      </c>
      <c r="B4776" s="37" t="s">
        <v>25729</v>
      </c>
      <c r="C4776" s="36" t="s">
        <v>210</v>
      </c>
      <c r="D4776" s="36" t="s">
        <v>4052</v>
      </c>
      <c r="F4776" t="str">
        <f t="shared" si="148"/>
        <v>72839</v>
      </c>
      <c r="H4776" s="38">
        <f t="shared" si="149"/>
        <v>0.86</v>
      </c>
    </row>
    <row r="4777" ht="27" spans="1:8">
      <c r="A4777" s="36" t="s">
        <v>25730</v>
      </c>
      <c r="B4777" s="37" t="s">
        <v>25731</v>
      </c>
      <c r="C4777" s="36" t="s">
        <v>210</v>
      </c>
      <c r="D4777" s="36" t="s">
        <v>5596</v>
      </c>
      <c r="F4777" t="str">
        <f t="shared" si="148"/>
        <v>72840</v>
      </c>
      <c r="H4777" s="38">
        <f t="shared" si="149"/>
        <v>0.72</v>
      </c>
    </row>
    <row r="4778" ht="40.5" spans="1:8">
      <c r="A4778" s="36" t="s">
        <v>25732</v>
      </c>
      <c r="B4778" s="37" t="s">
        <v>25733</v>
      </c>
      <c r="C4778" s="36" t="s">
        <v>25734</v>
      </c>
      <c r="D4778" s="36" t="s">
        <v>14763</v>
      </c>
      <c r="F4778" t="str">
        <f t="shared" si="148"/>
        <v>72844</v>
      </c>
      <c r="H4778" s="38">
        <f t="shared" si="149"/>
        <v>0.92</v>
      </c>
    </row>
    <row r="4779" ht="40.5" spans="1:8">
      <c r="A4779" s="36" t="s">
        <v>25735</v>
      </c>
      <c r="B4779" s="37" t="s">
        <v>25736</v>
      </c>
      <c r="C4779" s="36" t="s">
        <v>25734</v>
      </c>
      <c r="D4779" s="36" t="s">
        <v>6376</v>
      </c>
      <c r="F4779" t="str">
        <f t="shared" si="148"/>
        <v>72845</v>
      </c>
      <c r="H4779" s="38">
        <f t="shared" si="149"/>
        <v>5.57</v>
      </c>
    </row>
    <row r="4780" ht="27" spans="1:8">
      <c r="A4780" s="36" t="s">
        <v>25737</v>
      </c>
      <c r="B4780" s="37" t="s">
        <v>25738</v>
      </c>
      <c r="C4780" s="36" t="s">
        <v>25734</v>
      </c>
      <c r="D4780" s="36" t="s">
        <v>25591</v>
      </c>
      <c r="F4780" t="str">
        <f t="shared" si="148"/>
        <v>72846</v>
      </c>
      <c r="H4780" s="38">
        <f t="shared" si="149"/>
        <v>4.61</v>
      </c>
    </row>
    <row r="4781" ht="27" spans="1:8">
      <c r="A4781" s="36" t="s">
        <v>25739</v>
      </c>
      <c r="B4781" s="37" t="s">
        <v>25740</v>
      </c>
      <c r="C4781" s="36" t="s">
        <v>25734</v>
      </c>
      <c r="D4781" s="36" t="s">
        <v>9463</v>
      </c>
      <c r="F4781" t="str">
        <f t="shared" si="148"/>
        <v>72847</v>
      </c>
      <c r="H4781" s="38">
        <f t="shared" si="149"/>
        <v>9.92</v>
      </c>
    </row>
    <row r="4782" ht="27" spans="1:8">
      <c r="A4782" s="36" t="s">
        <v>25741</v>
      </c>
      <c r="B4782" s="37" t="s">
        <v>25742</v>
      </c>
      <c r="C4782" s="36" t="s">
        <v>25734</v>
      </c>
      <c r="D4782" s="36" t="s">
        <v>5981</v>
      </c>
      <c r="F4782" t="str">
        <f t="shared" si="148"/>
        <v>72848</v>
      </c>
      <c r="H4782" s="38">
        <f t="shared" si="149"/>
        <v>2.48</v>
      </c>
    </row>
    <row r="4783" ht="40.5" spans="1:8">
      <c r="A4783" s="36" t="s">
        <v>25743</v>
      </c>
      <c r="B4783" s="37" t="s">
        <v>25744</v>
      </c>
      <c r="C4783" s="36" t="s">
        <v>25734</v>
      </c>
      <c r="D4783" s="36" t="s">
        <v>6713</v>
      </c>
      <c r="F4783" t="str">
        <f t="shared" si="148"/>
        <v>72849</v>
      </c>
      <c r="H4783" s="38">
        <f t="shared" si="149"/>
        <v>3.18</v>
      </c>
    </row>
    <row r="4784" ht="40.5" spans="1:8">
      <c r="A4784" s="36" t="s">
        <v>25745</v>
      </c>
      <c r="B4784" s="37" t="s">
        <v>25746</v>
      </c>
      <c r="C4784" s="36" t="s">
        <v>25734</v>
      </c>
      <c r="D4784" s="36" t="s">
        <v>25747</v>
      </c>
      <c r="F4784" t="str">
        <f t="shared" si="148"/>
        <v>72850</v>
      </c>
      <c r="H4784" s="38">
        <f t="shared" si="149"/>
        <v>13.52</v>
      </c>
    </row>
    <row r="4785" ht="27" spans="1:8">
      <c r="A4785" s="36" t="s">
        <v>25748</v>
      </c>
      <c r="B4785" s="37" t="s">
        <v>25727</v>
      </c>
      <c r="C4785" s="36" t="s">
        <v>153</v>
      </c>
      <c r="D4785" s="36" t="s">
        <v>4393</v>
      </c>
      <c r="F4785" t="str">
        <f t="shared" si="148"/>
        <v>72882</v>
      </c>
      <c r="H4785" s="38">
        <f t="shared" si="149"/>
        <v>1.59</v>
      </c>
    </row>
    <row r="4786" ht="27" spans="1:8">
      <c r="A4786" s="36" t="s">
        <v>25749</v>
      </c>
      <c r="B4786" s="37" t="s">
        <v>25729</v>
      </c>
      <c r="C4786" s="36" t="s">
        <v>153</v>
      </c>
      <c r="D4786" s="36" t="s">
        <v>4435</v>
      </c>
      <c r="F4786" t="str">
        <f t="shared" si="148"/>
        <v>72883</v>
      </c>
      <c r="H4786" s="38">
        <f t="shared" si="149"/>
        <v>1.28</v>
      </c>
    </row>
    <row r="4787" ht="27" spans="1:8">
      <c r="A4787" s="36" t="s">
        <v>25750</v>
      </c>
      <c r="B4787" s="37" t="s">
        <v>25731</v>
      </c>
      <c r="C4787" s="36" t="s">
        <v>153</v>
      </c>
      <c r="D4787" s="36" t="s">
        <v>10107</v>
      </c>
      <c r="F4787" t="str">
        <f t="shared" si="148"/>
        <v>72884</v>
      </c>
      <c r="H4787" s="38">
        <f t="shared" si="149"/>
        <v>1.08</v>
      </c>
    </row>
    <row r="4788" ht="27" spans="1:8">
      <c r="A4788" s="36" t="s">
        <v>25751</v>
      </c>
      <c r="B4788" s="37" t="s">
        <v>25752</v>
      </c>
      <c r="C4788" s="36" t="s">
        <v>153</v>
      </c>
      <c r="D4788" s="36" t="s">
        <v>4752</v>
      </c>
      <c r="F4788" t="str">
        <f t="shared" si="148"/>
        <v>72885</v>
      </c>
      <c r="H4788" s="38">
        <f t="shared" si="149"/>
        <v>1.97</v>
      </c>
    </row>
    <row r="4789" ht="27" spans="1:8">
      <c r="A4789" s="36" t="s">
        <v>25753</v>
      </c>
      <c r="B4789" s="37" t="s">
        <v>25754</v>
      </c>
      <c r="C4789" s="36" t="s">
        <v>153</v>
      </c>
      <c r="D4789" s="36" t="s">
        <v>4046</v>
      </c>
      <c r="F4789" t="str">
        <f t="shared" si="148"/>
        <v>72886</v>
      </c>
      <c r="H4789" s="38">
        <f t="shared" si="149"/>
        <v>1.58</v>
      </c>
    </row>
    <row r="4790" ht="27" spans="1:8">
      <c r="A4790" s="36" t="s">
        <v>25755</v>
      </c>
      <c r="B4790" s="37" t="s">
        <v>25756</v>
      </c>
      <c r="C4790" s="36" t="s">
        <v>153</v>
      </c>
      <c r="D4790" s="36" t="s">
        <v>8951</v>
      </c>
      <c r="F4790" t="str">
        <f t="shared" si="148"/>
        <v>72887</v>
      </c>
      <c r="H4790" s="38">
        <f t="shared" si="149"/>
        <v>1.33</v>
      </c>
    </row>
    <row r="4791" ht="40.5" spans="1:8">
      <c r="A4791" s="36" t="s">
        <v>25757</v>
      </c>
      <c r="B4791" s="37" t="s">
        <v>25733</v>
      </c>
      <c r="C4791" s="36" t="s">
        <v>146</v>
      </c>
      <c r="D4791" s="36" t="s">
        <v>4424</v>
      </c>
      <c r="F4791" t="str">
        <f t="shared" si="148"/>
        <v>72888</v>
      </c>
      <c r="H4791" s="38">
        <f t="shared" si="149"/>
        <v>1.38</v>
      </c>
    </row>
    <row r="4792" ht="40.5" spans="1:8">
      <c r="A4792" s="36" t="s">
        <v>25758</v>
      </c>
      <c r="B4792" s="37" t="s">
        <v>25759</v>
      </c>
      <c r="C4792" s="36" t="s">
        <v>146</v>
      </c>
      <c r="D4792" s="36" t="s">
        <v>19013</v>
      </c>
      <c r="F4792" t="str">
        <f t="shared" si="148"/>
        <v>72890</v>
      </c>
      <c r="H4792" s="38">
        <f t="shared" si="149"/>
        <v>8.38</v>
      </c>
    </row>
    <row r="4793" ht="40.5" spans="1:8">
      <c r="A4793" s="36" t="s">
        <v>25760</v>
      </c>
      <c r="B4793" s="37" t="s">
        <v>25761</v>
      </c>
      <c r="C4793" s="36" t="s">
        <v>146</v>
      </c>
      <c r="D4793" s="36" t="s">
        <v>15129</v>
      </c>
      <c r="F4793" t="str">
        <f t="shared" si="148"/>
        <v>72891</v>
      </c>
      <c r="H4793" s="38">
        <f t="shared" si="149"/>
        <v>6.91</v>
      </c>
    </row>
    <row r="4794" ht="40.5" spans="1:8">
      <c r="A4794" s="36" t="s">
        <v>25762</v>
      </c>
      <c r="B4794" s="37" t="s">
        <v>25763</v>
      </c>
      <c r="C4794" s="36" t="s">
        <v>146</v>
      </c>
      <c r="D4794" s="36" t="s">
        <v>5698</v>
      </c>
      <c r="F4794" t="str">
        <f t="shared" si="148"/>
        <v>72892</v>
      </c>
      <c r="H4794" s="38">
        <f t="shared" si="149"/>
        <v>14.88</v>
      </c>
    </row>
    <row r="4795" ht="40.5" spans="1:8">
      <c r="A4795" s="36" t="s">
        <v>25764</v>
      </c>
      <c r="B4795" s="37" t="s">
        <v>25765</v>
      </c>
      <c r="C4795" s="36" t="s">
        <v>146</v>
      </c>
      <c r="D4795" s="36" t="s">
        <v>8815</v>
      </c>
      <c r="F4795" t="str">
        <f t="shared" si="148"/>
        <v>72893</v>
      </c>
      <c r="H4795" s="38">
        <f t="shared" si="149"/>
        <v>3.71</v>
      </c>
    </row>
    <row r="4796" ht="40.5" spans="1:8">
      <c r="A4796" s="36" t="s">
        <v>25766</v>
      </c>
      <c r="B4796" s="37" t="s">
        <v>25767</v>
      </c>
      <c r="C4796" s="36" t="s">
        <v>146</v>
      </c>
      <c r="D4796" s="36" t="s">
        <v>25178</v>
      </c>
      <c r="F4796" t="str">
        <f t="shared" si="148"/>
        <v>72894</v>
      </c>
      <c r="H4796" s="38">
        <f t="shared" si="149"/>
        <v>4.76</v>
      </c>
    </row>
    <row r="4797" ht="40.5" spans="1:8">
      <c r="A4797" s="36" t="s">
        <v>25768</v>
      </c>
      <c r="B4797" s="37" t="s">
        <v>25769</v>
      </c>
      <c r="C4797" s="36" t="s">
        <v>146</v>
      </c>
      <c r="D4797" s="36" t="s">
        <v>25770</v>
      </c>
      <c r="F4797" t="str">
        <f t="shared" si="148"/>
        <v>72895</v>
      </c>
      <c r="H4797" s="38">
        <f t="shared" si="149"/>
        <v>25.11</v>
      </c>
    </row>
    <row r="4798" spans="1:8">
      <c r="A4798" s="36" t="s">
        <v>25771</v>
      </c>
      <c r="B4798" s="37" t="s">
        <v>25772</v>
      </c>
      <c r="C4798" s="36" t="s">
        <v>146</v>
      </c>
      <c r="D4798" s="36" t="s">
        <v>25773</v>
      </c>
      <c r="F4798" t="str">
        <f t="shared" si="148"/>
        <v>72897</v>
      </c>
      <c r="H4798" s="38">
        <f t="shared" si="149"/>
        <v>21.93</v>
      </c>
    </row>
    <row r="4799" ht="27" spans="1:8">
      <c r="A4799" s="36" t="s">
        <v>25774</v>
      </c>
      <c r="B4799" s="37" t="s">
        <v>25775</v>
      </c>
      <c r="C4799" s="36" t="s">
        <v>146</v>
      </c>
      <c r="D4799" s="36" t="s">
        <v>12300</v>
      </c>
      <c r="F4799" t="str">
        <f t="shared" si="148"/>
        <v>72898</v>
      </c>
      <c r="H4799" s="38">
        <f t="shared" si="149"/>
        <v>4.58</v>
      </c>
    </row>
    <row r="4800" ht="27" spans="1:8">
      <c r="A4800" s="36" t="s">
        <v>25776</v>
      </c>
      <c r="B4800" s="37" t="s">
        <v>25777</v>
      </c>
      <c r="C4800" s="36" t="s">
        <v>146</v>
      </c>
      <c r="D4800" s="36" t="s">
        <v>16715</v>
      </c>
      <c r="F4800" t="str">
        <f t="shared" si="148"/>
        <v>72899</v>
      </c>
      <c r="H4800" s="38">
        <f t="shared" si="149"/>
        <v>6.49</v>
      </c>
    </row>
    <row r="4801" ht="27" spans="1:8">
      <c r="A4801" s="36" t="s">
        <v>25778</v>
      </c>
      <c r="B4801" s="37" t="s">
        <v>25779</v>
      </c>
      <c r="C4801" s="36" t="s">
        <v>146</v>
      </c>
      <c r="D4801" s="36" t="s">
        <v>13681</v>
      </c>
      <c r="F4801" t="str">
        <f t="shared" si="148"/>
        <v>72900</v>
      </c>
      <c r="H4801" s="38">
        <f t="shared" si="149"/>
        <v>7.14</v>
      </c>
    </row>
    <row r="4802" ht="54" spans="1:8">
      <c r="A4802" s="36" t="s">
        <v>25780</v>
      </c>
      <c r="B4802" s="37" t="s">
        <v>25781</v>
      </c>
      <c r="C4802" s="36" t="s">
        <v>146</v>
      </c>
      <c r="D4802" s="36" t="s">
        <v>4428</v>
      </c>
      <c r="F4802" t="str">
        <f t="shared" si="148"/>
        <v>74010/1</v>
      </c>
      <c r="H4802" s="38">
        <f t="shared" si="149"/>
        <v>2.01</v>
      </c>
    </row>
    <row r="4803" ht="27" spans="1:8">
      <c r="A4803" s="36" t="s">
        <v>25782</v>
      </c>
      <c r="B4803" s="37" t="s">
        <v>25783</v>
      </c>
      <c r="C4803" s="36" t="s">
        <v>146</v>
      </c>
      <c r="D4803" s="36" t="s">
        <v>15613</v>
      </c>
      <c r="F4803" t="str">
        <f t="shared" si="148"/>
        <v>74241/1</v>
      </c>
      <c r="H4803" s="38">
        <f t="shared" si="149"/>
        <v>3.72</v>
      </c>
    </row>
    <row r="4804" spans="1:8">
      <c r="A4804" s="36" t="s">
        <v>194</v>
      </c>
      <c r="B4804" s="37" t="s">
        <v>195</v>
      </c>
      <c r="C4804" s="36" t="s">
        <v>153</v>
      </c>
      <c r="D4804" s="36" t="s">
        <v>5889</v>
      </c>
      <c r="F4804" t="str">
        <f t="shared" si="148"/>
        <v>83356</v>
      </c>
      <c r="H4804" s="38">
        <f t="shared" si="149"/>
        <v>0.94</v>
      </c>
    </row>
    <row r="4805" ht="27" spans="1:8">
      <c r="A4805" s="36" t="s">
        <v>25784</v>
      </c>
      <c r="B4805" s="37" t="s">
        <v>25785</v>
      </c>
      <c r="C4805" s="36" t="s">
        <v>153</v>
      </c>
      <c r="D4805" s="36" t="s">
        <v>7375</v>
      </c>
      <c r="F4805" t="str">
        <f t="shared" ref="F4805:F4868" si="150">TRIM(A4805)</f>
        <v>83358</v>
      </c>
      <c r="H4805" s="38">
        <f t="shared" ref="H4805:H4868" si="151">ROUND(D4805*(1+$H$1),2)</f>
        <v>1.95</v>
      </c>
    </row>
    <row r="4806" ht="27" spans="1:8">
      <c r="A4806" s="36" t="s">
        <v>25786</v>
      </c>
      <c r="B4806" s="37" t="s">
        <v>25787</v>
      </c>
      <c r="C4806" s="36" t="s">
        <v>146</v>
      </c>
      <c r="D4806" s="36" t="s">
        <v>15616</v>
      </c>
      <c r="F4806" t="str">
        <f t="shared" si="150"/>
        <v>95285</v>
      </c>
      <c r="H4806" s="38">
        <f t="shared" si="151"/>
        <v>4.52</v>
      </c>
    </row>
    <row r="4807" ht="27" spans="1:8">
      <c r="A4807" s="36" t="s">
        <v>25788</v>
      </c>
      <c r="B4807" s="37" t="s">
        <v>25789</v>
      </c>
      <c r="C4807" s="36" t="s">
        <v>146</v>
      </c>
      <c r="D4807" s="36" t="s">
        <v>25790</v>
      </c>
      <c r="F4807" t="str">
        <f t="shared" si="150"/>
        <v>95286</v>
      </c>
      <c r="H4807" s="38">
        <f t="shared" si="151"/>
        <v>4.64</v>
      </c>
    </row>
    <row r="4808" ht="27" spans="1:8">
      <c r="A4808" s="36" t="s">
        <v>25791</v>
      </c>
      <c r="B4808" s="37" t="s">
        <v>25792</v>
      </c>
      <c r="C4808" s="36" t="s">
        <v>146</v>
      </c>
      <c r="D4808" s="36" t="s">
        <v>25178</v>
      </c>
      <c r="F4808" t="str">
        <f t="shared" si="150"/>
        <v>95287</v>
      </c>
      <c r="H4808" s="38">
        <f t="shared" si="151"/>
        <v>4.76</v>
      </c>
    </row>
    <row r="4809" ht="27" spans="1:8">
      <c r="A4809" s="36" t="s">
        <v>25793</v>
      </c>
      <c r="B4809" s="37" t="s">
        <v>25794</v>
      </c>
      <c r="C4809" s="36" t="s">
        <v>146</v>
      </c>
      <c r="D4809" s="36" t="s">
        <v>6861</v>
      </c>
      <c r="F4809" t="str">
        <f t="shared" si="150"/>
        <v>95288</v>
      </c>
      <c r="H4809" s="38">
        <f t="shared" si="151"/>
        <v>4.9</v>
      </c>
    </row>
    <row r="4810" ht="27" spans="1:8">
      <c r="A4810" s="36" t="s">
        <v>25795</v>
      </c>
      <c r="B4810" s="37" t="s">
        <v>25796</v>
      </c>
      <c r="C4810" s="36" t="s">
        <v>146</v>
      </c>
      <c r="D4810" s="36" t="s">
        <v>4124</v>
      </c>
      <c r="F4810" t="str">
        <f t="shared" si="150"/>
        <v>95289</v>
      </c>
      <c r="H4810" s="38">
        <f t="shared" si="151"/>
        <v>5.04</v>
      </c>
    </row>
    <row r="4811" ht="27" spans="1:8">
      <c r="A4811" s="36" t="s">
        <v>25797</v>
      </c>
      <c r="B4811" s="37" t="s">
        <v>25798</v>
      </c>
      <c r="C4811" s="36" t="s">
        <v>146</v>
      </c>
      <c r="D4811" s="36" t="s">
        <v>4210</v>
      </c>
      <c r="F4811" t="str">
        <f t="shared" si="150"/>
        <v>95291</v>
      </c>
      <c r="H4811" s="38">
        <f t="shared" si="151"/>
        <v>4.02</v>
      </c>
    </row>
    <row r="4812" ht="27" spans="1:8">
      <c r="A4812" s="36" t="s">
        <v>25799</v>
      </c>
      <c r="B4812" s="37" t="s">
        <v>25800</v>
      </c>
      <c r="C4812" s="36" t="s">
        <v>146</v>
      </c>
      <c r="D4812" s="36" t="s">
        <v>4122</v>
      </c>
      <c r="F4812" t="str">
        <f t="shared" si="150"/>
        <v>95292</v>
      </c>
      <c r="H4812" s="38">
        <f t="shared" si="151"/>
        <v>4.12</v>
      </c>
    </row>
    <row r="4813" ht="27" spans="1:8">
      <c r="A4813" s="36" t="s">
        <v>25801</v>
      </c>
      <c r="B4813" s="37" t="s">
        <v>25802</v>
      </c>
      <c r="C4813" s="36" t="s">
        <v>146</v>
      </c>
      <c r="D4813" s="36" t="s">
        <v>4176</v>
      </c>
      <c r="F4813" t="str">
        <f t="shared" si="150"/>
        <v>95293</v>
      </c>
      <c r="H4813" s="38">
        <f t="shared" si="151"/>
        <v>4.24</v>
      </c>
    </row>
    <row r="4814" ht="27" spans="1:8">
      <c r="A4814" s="36" t="s">
        <v>25803</v>
      </c>
      <c r="B4814" s="37" t="s">
        <v>25804</v>
      </c>
      <c r="C4814" s="36" t="s">
        <v>146</v>
      </c>
      <c r="D4814" s="36" t="s">
        <v>10314</v>
      </c>
      <c r="F4814" t="str">
        <f t="shared" si="150"/>
        <v>95294</v>
      </c>
      <c r="H4814" s="38">
        <f t="shared" si="151"/>
        <v>4.48</v>
      </c>
    </row>
    <row r="4815" ht="27" spans="1:8">
      <c r="A4815" s="36" t="s">
        <v>25805</v>
      </c>
      <c r="B4815" s="37" t="s">
        <v>25806</v>
      </c>
      <c r="C4815" s="36" t="s">
        <v>146</v>
      </c>
      <c r="D4815" s="36" t="s">
        <v>15038</v>
      </c>
      <c r="F4815" t="str">
        <f t="shared" si="150"/>
        <v>95295</v>
      </c>
      <c r="H4815" s="38">
        <f t="shared" si="151"/>
        <v>4.36</v>
      </c>
    </row>
    <row r="4816" ht="27" spans="1:8">
      <c r="A4816" s="36" t="s">
        <v>25807</v>
      </c>
      <c r="B4816" s="37" t="s">
        <v>25808</v>
      </c>
      <c r="C4816" s="36" t="s">
        <v>146</v>
      </c>
      <c r="D4816" s="36" t="s">
        <v>9553</v>
      </c>
      <c r="F4816" t="str">
        <f t="shared" si="150"/>
        <v>95297</v>
      </c>
      <c r="H4816" s="38">
        <f t="shared" si="151"/>
        <v>3.61</v>
      </c>
    </row>
    <row r="4817" ht="27" spans="1:8">
      <c r="A4817" s="36" t="s">
        <v>25809</v>
      </c>
      <c r="B4817" s="37" t="s">
        <v>25810</v>
      </c>
      <c r="C4817" s="36" t="s">
        <v>146</v>
      </c>
      <c r="D4817" s="36" t="s">
        <v>8815</v>
      </c>
      <c r="F4817" t="str">
        <f t="shared" si="150"/>
        <v>95298</v>
      </c>
      <c r="H4817" s="38">
        <f t="shared" si="151"/>
        <v>3.71</v>
      </c>
    </row>
    <row r="4818" ht="27" spans="1:8">
      <c r="A4818" s="36" t="s">
        <v>25811</v>
      </c>
      <c r="B4818" s="37" t="s">
        <v>25812</v>
      </c>
      <c r="C4818" s="36" t="s">
        <v>146</v>
      </c>
      <c r="D4818" s="36" t="s">
        <v>8943</v>
      </c>
      <c r="F4818" t="str">
        <f t="shared" si="150"/>
        <v>95299</v>
      </c>
      <c r="H4818" s="38">
        <f t="shared" si="151"/>
        <v>3.81</v>
      </c>
    </row>
    <row r="4819" ht="27" spans="1:8">
      <c r="A4819" s="36" t="s">
        <v>25813</v>
      </c>
      <c r="B4819" s="37" t="s">
        <v>25814</v>
      </c>
      <c r="C4819" s="36" t="s">
        <v>146</v>
      </c>
      <c r="D4819" s="36" t="s">
        <v>15653</v>
      </c>
      <c r="F4819" t="str">
        <f t="shared" si="150"/>
        <v>95300</v>
      </c>
      <c r="H4819" s="38">
        <f t="shared" si="151"/>
        <v>3.92</v>
      </c>
    </row>
    <row r="4820" ht="27" spans="1:8">
      <c r="A4820" s="36" t="s">
        <v>25815</v>
      </c>
      <c r="B4820" s="37" t="s">
        <v>25816</v>
      </c>
      <c r="C4820" s="36" t="s">
        <v>146</v>
      </c>
      <c r="D4820" s="36" t="s">
        <v>4210</v>
      </c>
      <c r="F4820" t="str">
        <f t="shared" si="150"/>
        <v>95301</v>
      </c>
      <c r="H4820" s="38">
        <f t="shared" si="151"/>
        <v>4.02</v>
      </c>
    </row>
    <row r="4821" ht="27" spans="1:8">
      <c r="A4821" s="36" t="s">
        <v>151</v>
      </c>
      <c r="B4821" s="37" t="s">
        <v>152</v>
      </c>
      <c r="C4821" s="36" t="s">
        <v>153</v>
      </c>
      <c r="D4821" s="36" t="s">
        <v>4044</v>
      </c>
      <c r="F4821" t="str">
        <f t="shared" si="150"/>
        <v>95302</v>
      </c>
      <c r="H4821" s="38">
        <f t="shared" si="151"/>
        <v>1.76</v>
      </c>
    </row>
    <row r="4822" ht="27" spans="1:8">
      <c r="A4822" s="36" t="s">
        <v>212</v>
      </c>
      <c r="B4822" s="37" t="s">
        <v>213</v>
      </c>
      <c r="C4822" s="36" t="s">
        <v>153</v>
      </c>
      <c r="D4822" s="36" t="s">
        <v>4473</v>
      </c>
      <c r="F4822" t="str">
        <f t="shared" si="150"/>
        <v>95303</v>
      </c>
      <c r="H4822" s="38">
        <f t="shared" si="151"/>
        <v>1.2</v>
      </c>
    </row>
    <row r="4823" ht="40.5" spans="1:8">
      <c r="A4823" s="36" t="s">
        <v>25817</v>
      </c>
      <c r="B4823" s="37" t="s">
        <v>25818</v>
      </c>
      <c r="C4823" s="36" t="s">
        <v>153</v>
      </c>
      <c r="D4823" s="36" t="s">
        <v>5062</v>
      </c>
      <c r="F4823" t="str">
        <f t="shared" si="150"/>
        <v>97912</v>
      </c>
      <c r="H4823" s="38">
        <f t="shared" si="151"/>
        <v>2.59</v>
      </c>
    </row>
    <row r="4824" ht="40.5" spans="1:8">
      <c r="A4824" s="36" t="s">
        <v>25819</v>
      </c>
      <c r="B4824" s="37" t="s">
        <v>25820</v>
      </c>
      <c r="C4824" s="36" t="s">
        <v>153</v>
      </c>
      <c r="D4824" s="36" t="s">
        <v>8183</v>
      </c>
      <c r="F4824" t="str">
        <f t="shared" si="150"/>
        <v>97913</v>
      </c>
      <c r="H4824" s="38">
        <f t="shared" si="151"/>
        <v>1.99</v>
      </c>
    </row>
    <row r="4825" ht="40.5" spans="1:8">
      <c r="A4825" s="36" t="s">
        <v>25821</v>
      </c>
      <c r="B4825" s="37" t="s">
        <v>25822</v>
      </c>
      <c r="C4825" s="36" t="s">
        <v>153</v>
      </c>
      <c r="D4825" s="36" t="s">
        <v>5056</v>
      </c>
      <c r="F4825" t="str">
        <f t="shared" si="150"/>
        <v>97914</v>
      </c>
      <c r="H4825" s="38">
        <f t="shared" si="151"/>
        <v>1.86</v>
      </c>
    </row>
    <row r="4826" ht="40.5" spans="1:8">
      <c r="A4826" s="36" t="s">
        <v>25823</v>
      </c>
      <c r="B4826" s="37" t="s">
        <v>25824</v>
      </c>
      <c r="C4826" s="36" t="s">
        <v>153</v>
      </c>
      <c r="D4826" s="36" t="s">
        <v>7737</v>
      </c>
      <c r="F4826" t="str">
        <f t="shared" si="150"/>
        <v>97915</v>
      </c>
      <c r="H4826" s="38">
        <f t="shared" si="151"/>
        <v>1.32</v>
      </c>
    </row>
    <row r="4827" ht="27" spans="1:8">
      <c r="A4827" s="36" t="s">
        <v>25825</v>
      </c>
      <c r="B4827" s="37" t="s">
        <v>25826</v>
      </c>
      <c r="C4827" s="36" t="s">
        <v>210</v>
      </c>
      <c r="D4827" s="36" t="s">
        <v>4471</v>
      </c>
      <c r="F4827" t="str">
        <f t="shared" si="150"/>
        <v>97916</v>
      </c>
      <c r="H4827" s="38">
        <f t="shared" si="151"/>
        <v>1.72</v>
      </c>
    </row>
    <row r="4828" ht="40.5" spans="1:8">
      <c r="A4828" s="36" t="s">
        <v>25827</v>
      </c>
      <c r="B4828" s="37" t="s">
        <v>25828</v>
      </c>
      <c r="C4828" s="36" t="s">
        <v>210</v>
      </c>
      <c r="D4828" s="36" t="s">
        <v>7737</v>
      </c>
      <c r="F4828" t="str">
        <f t="shared" si="150"/>
        <v>97917</v>
      </c>
      <c r="H4828" s="38">
        <f t="shared" si="151"/>
        <v>1.32</v>
      </c>
    </row>
    <row r="4829" ht="40.5" spans="1:8">
      <c r="A4829" s="36" t="s">
        <v>25829</v>
      </c>
      <c r="B4829" s="37" t="s">
        <v>25830</v>
      </c>
      <c r="C4829" s="36" t="s">
        <v>210</v>
      </c>
      <c r="D4829" s="36" t="s">
        <v>8140</v>
      </c>
      <c r="F4829" t="str">
        <f t="shared" si="150"/>
        <v>97918</v>
      </c>
      <c r="H4829" s="38">
        <f t="shared" si="151"/>
        <v>1.24</v>
      </c>
    </row>
    <row r="4830" ht="40.5" spans="1:8">
      <c r="A4830" s="36" t="s">
        <v>25831</v>
      </c>
      <c r="B4830" s="37" t="s">
        <v>25832</v>
      </c>
      <c r="C4830" s="36" t="s">
        <v>210</v>
      </c>
      <c r="D4830" s="36" t="s">
        <v>4040</v>
      </c>
      <c r="F4830" t="str">
        <f t="shared" si="150"/>
        <v>97919</v>
      </c>
      <c r="H4830" s="38">
        <f t="shared" si="151"/>
        <v>0.87</v>
      </c>
    </row>
    <row r="4831" ht="40.5" spans="1:8">
      <c r="A4831" s="36" t="s">
        <v>25833</v>
      </c>
      <c r="B4831" s="37" t="s">
        <v>25834</v>
      </c>
      <c r="C4831" s="36" t="s">
        <v>127</v>
      </c>
      <c r="D4831" s="36" t="s">
        <v>4139</v>
      </c>
      <c r="F4831" t="str">
        <f t="shared" si="150"/>
        <v>94097</v>
      </c>
      <c r="H4831" s="38">
        <f t="shared" si="151"/>
        <v>5.33</v>
      </c>
    </row>
    <row r="4832" ht="40.5" spans="1:8">
      <c r="A4832" s="36" t="s">
        <v>25835</v>
      </c>
      <c r="B4832" s="37" t="s">
        <v>25836</v>
      </c>
      <c r="C4832" s="36" t="s">
        <v>127</v>
      </c>
      <c r="D4832" s="36" t="s">
        <v>4168</v>
      </c>
      <c r="F4832" t="str">
        <f t="shared" si="150"/>
        <v>94098</v>
      </c>
      <c r="H4832" s="38">
        <f t="shared" si="151"/>
        <v>6.07</v>
      </c>
    </row>
    <row r="4833" ht="40.5" spans="1:8">
      <c r="A4833" s="36" t="s">
        <v>25837</v>
      </c>
      <c r="B4833" s="37" t="s">
        <v>25838</v>
      </c>
      <c r="C4833" s="36" t="s">
        <v>127</v>
      </c>
      <c r="D4833" s="36" t="s">
        <v>4994</v>
      </c>
      <c r="F4833" t="str">
        <f t="shared" si="150"/>
        <v>94099</v>
      </c>
      <c r="H4833" s="38">
        <f t="shared" si="151"/>
        <v>2.68</v>
      </c>
    </row>
    <row r="4834" ht="40.5" spans="1:8">
      <c r="A4834" s="36" t="s">
        <v>25839</v>
      </c>
      <c r="B4834" s="37" t="s">
        <v>25840</v>
      </c>
      <c r="C4834" s="36" t="s">
        <v>127</v>
      </c>
      <c r="D4834" s="36" t="s">
        <v>5993</v>
      </c>
      <c r="F4834" t="str">
        <f t="shared" si="150"/>
        <v>94100</v>
      </c>
      <c r="H4834" s="38">
        <f t="shared" si="151"/>
        <v>3.43</v>
      </c>
    </row>
    <row r="4835" ht="54" spans="1:8">
      <c r="A4835" s="36" t="s">
        <v>25841</v>
      </c>
      <c r="B4835" s="37" t="s">
        <v>25842</v>
      </c>
      <c r="C4835" s="36" t="s">
        <v>146</v>
      </c>
      <c r="D4835" s="36" t="s">
        <v>25843</v>
      </c>
      <c r="F4835" t="str">
        <f t="shared" si="150"/>
        <v>94102</v>
      </c>
      <c r="H4835" s="38">
        <f t="shared" si="151"/>
        <v>148.43</v>
      </c>
    </row>
    <row r="4836" ht="54" spans="1:8">
      <c r="A4836" s="36" t="s">
        <v>25844</v>
      </c>
      <c r="B4836" s="37" t="s">
        <v>25845</v>
      </c>
      <c r="C4836" s="36" t="s">
        <v>146</v>
      </c>
      <c r="D4836" s="36" t="s">
        <v>25846</v>
      </c>
      <c r="F4836" t="str">
        <f t="shared" si="150"/>
        <v>94103</v>
      </c>
      <c r="H4836" s="38">
        <f t="shared" si="151"/>
        <v>235.12</v>
      </c>
    </row>
    <row r="4837" ht="54" spans="1:8">
      <c r="A4837" s="36" t="s">
        <v>25847</v>
      </c>
      <c r="B4837" s="37" t="s">
        <v>25848</v>
      </c>
      <c r="C4837" s="36" t="s">
        <v>146</v>
      </c>
      <c r="D4837" s="36" t="s">
        <v>25849</v>
      </c>
      <c r="F4837" t="str">
        <f t="shared" si="150"/>
        <v>94104</v>
      </c>
      <c r="H4837" s="38">
        <f t="shared" si="151"/>
        <v>152.62</v>
      </c>
    </row>
    <row r="4838" ht="54" spans="1:8">
      <c r="A4838" s="36" t="s">
        <v>25850</v>
      </c>
      <c r="B4838" s="37" t="s">
        <v>25851</v>
      </c>
      <c r="C4838" s="36" t="s">
        <v>146</v>
      </c>
      <c r="D4838" s="36" t="s">
        <v>25852</v>
      </c>
      <c r="F4838" t="str">
        <f t="shared" si="150"/>
        <v>94105</v>
      </c>
      <c r="H4838" s="38">
        <f t="shared" si="151"/>
        <v>239.38</v>
      </c>
    </row>
    <row r="4839" ht="40.5" spans="1:8">
      <c r="A4839" s="36" t="s">
        <v>25853</v>
      </c>
      <c r="B4839" s="37" t="s">
        <v>25854</v>
      </c>
      <c r="C4839" s="36" t="s">
        <v>146</v>
      </c>
      <c r="D4839" s="36" t="s">
        <v>25855</v>
      </c>
      <c r="F4839" t="str">
        <f t="shared" si="150"/>
        <v>94106</v>
      </c>
      <c r="H4839" s="38">
        <f t="shared" si="151"/>
        <v>126.75</v>
      </c>
    </row>
    <row r="4840" ht="40.5" spans="1:8">
      <c r="A4840" s="36" t="s">
        <v>25856</v>
      </c>
      <c r="B4840" s="37" t="s">
        <v>25857</v>
      </c>
      <c r="C4840" s="36" t="s">
        <v>146</v>
      </c>
      <c r="D4840" s="36" t="s">
        <v>25858</v>
      </c>
      <c r="F4840" t="str">
        <f t="shared" si="150"/>
        <v>94107</v>
      </c>
      <c r="H4840" s="38">
        <f t="shared" si="151"/>
        <v>213.48</v>
      </c>
    </row>
    <row r="4841" ht="40.5" spans="1:8">
      <c r="A4841" s="36" t="s">
        <v>25859</v>
      </c>
      <c r="B4841" s="37" t="s">
        <v>25860</v>
      </c>
      <c r="C4841" s="36" t="s">
        <v>146</v>
      </c>
      <c r="D4841" s="36" t="s">
        <v>25861</v>
      </c>
      <c r="F4841" t="str">
        <f t="shared" si="150"/>
        <v>94108</v>
      </c>
      <c r="H4841" s="38">
        <f t="shared" si="151"/>
        <v>130.99</v>
      </c>
    </row>
    <row r="4842" ht="40.5" spans="1:8">
      <c r="A4842" s="36" t="s">
        <v>25862</v>
      </c>
      <c r="B4842" s="37" t="s">
        <v>25863</v>
      </c>
      <c r="C4842" s="36" t="s">
        <v>146</v>
      </c>
      <c r="D4842" s="36" t="s">
        <v>25864</v>
      </c>
      <c r="F4842" t="str">
        <f t="shared" si="150"/>
        <v>94110</v>
      </c>
      <c r="H4842" s="38">
        <f t="shared" si="151"/>
        <v>217.68</v>
      </c>
    </row>
    <row r="4843" ht="54" spans="1:8">
      <c r="A4843" s="36" t="s">
        <v>25865</v>
      </c>
      <c r="B4843" s="37" t="s">
        <v>25866</v>
      </c>
      <c r="C4843" s="36" t="s">
        <v>146</v>
      </c>
      <c r="D4843" s="36" t="s">
        <v>25867</v>
      </c>
      <c r="F4843" t="str">
        <f t="shared" si="150"/>
        <v>94111</v>
      </c>
      <c r="H4843" s="38">
        <f t="shared" si="151"/>
        <v>122.64</v>
      </c>
    </row>
    <row r="4844" ht="54" spans="1:8">
      <c r="A4844" s="36" t="s">
        <v>25868</v>
      </c>
      <c r="B4844" s="37" t="s">
        <v>25869</v>
      </c>
      <c r="C4844" s="36" t="s">
        <v>146</v>
      </c>
      <c r="D4844" s="36" t="s">
        <v>14130</v>
      </c>
      <c r="F4844" t="str">
        <f t="shared" si="150"/>
        <v>94112</v>
      </c>
      <c r="H4844" s="38">
        <f t="shared" si="151"/>
        <v>203.34</v>
      </c>
    </row>
    <row r="4845" ht="54" spans="1:8">
      <c r="A4845" s="36" t="s">
        <v>25870</v>
      </c>
      <c r="B4845" s="37" t="s">
        <v>25871</v>
      </c>
      <c r="C4845" s="36" t="s">
        <v>146</v>
      </c>
      <c r="D4845" s="36" t="s">
        <v>25872</v>
      </c>
      <c r="F4845" t="str">
        <f t="shared" si="150"/>
        <v>94113</v>
      </c>
      <c r="H4845" s="38">
        <f t="shared" si="151"/>
        <v>129.65</v>
      </c>
    </row>
    <row r="4846" ht="54" spans="1:8">
      <c r="A4846" s="36" t="s">
        <v>25873</v>
      </c>
      <c r="B4846" s="37" t="s">
        <v>25874</v>
      </c>
      <c r="C4846" s="36" t="s">
        <v>146</v>
      </c>
      <c r="D4846" s="36" t="s">
        <v>25875</v>
      </c>
      <c r="F4846" t="str">
        <f t="shared" si="150"/>
        <v>94114</v>
      </c>
      <c r="H4846" s="38">
        <f t="shared" si="151"/>
        <v>211.26</v>
      </c>
    </row>
    <row r="4847" ht="54" spans="1:8">
      <c r="A4847" s="36" t="s">
        <v>25876</v>
      </c>
      <c r="B4847" s="37" t="s">
        <v>25877</v>
      </c>
      <c r="C4847" s="36" t="s">
        <v>146</v>
      </c>
      <c r="D4847" s="36" t="s">
        <v>25878</v>
      </c>
      <c r="F4847" t="str">
        <f t="shared" si="150"/>
        <v>94115</v>
      </c>
      <c r="H4847" s="38">
        <f t="shared" si="151"/>
        <v>89.3</v>
      </c>
    </row>
    <row r="4848" ht="54" spans="1:8">
      <c r="A4848" s="36" t="s">
        <v>25879</v>
      </c>
      <c r="B4848" s="37" t="s">
        <v>25880</v>
      </c>
      <c r="C4848" s="36" t="s">
        <v>146</v>
      </c>
      <c r="D4848" s="36" t="s">
        <v>25881</v>
      </c>
      <c r="F4848" t="str">
        <f t="shared" si="150"/>
        <v>94116</v>
      </c>
      <c r="H4848" s="38">
        <f t="shared" si="151"/>
        <v>165.21</v>
      </c>
    </row>
    <row r="4849" ht="54" spans="1:8">
      <c r="A4849" s="36" t="s">
        <v>25882</v>
      </c>
      <c r="B4849" s="37" t="s">
        <v>25883</v>
      </c>
      <c r="C4849" s="36" t="s">
        <v>146</v>
      </c>
      <c r="D4849" s="36" t="s">
        <v>25884</v>
      </c>
      <c r="F4849" t="str">
        <f t="shared" si="150"/>
        <v>94117</v>
      </c>
      <c r="H4849" s="38">
        <f t="shared" si="151"/>
        <v>95.81</v>
      </c>
    </row>
    <row r="4850" ht="54" spans="1:8">
      <c r="A4850" s="36" t="s">
        <v>25885</v>
      </c>
      <c r="B4850" s="37" t="s">
        <v>25886</v>
      </c>
      <c r="C4850" s="36" t="s">
        <v>146</v>
      </c>
      <c r="D4850" s="36" t="s">
        <v>25887</v>
      </c>
      <c r="F4850" t="str">
        <f t="shared" si="150"/>
        <v>94118</v>
      </c>
      <c r="H4850" s="38">
        <f t="shared" si="151"/>
        <v>172.9</v>
      </c>
    </row>
    <row r="4851" spans="1:8">
      <c r="A4851" s="36" t="s">
        <v>191</v>
      </c>
      <c r="B4851" s="37" t="s">
        <v>192</v>
      </c>
      <c r="C4851" s="36" t="s">
        <v>146</v>
      </c>
      <c r="D4851" s="36" t="s">
        <v>25888</v>
      </c>
      <c r="F4851" t="str">
        <f t="shared" si="150"/>
        <v>6514</v>
      </c>
      <c r="H4851" s="38">
        <f t="shared" si="151"/>
        <v>119.55</v>
      </c>
    </row>
    <row r="4852" ht="27" spans="1:8">
      <c r="A4852" s="36" t="s">
        <v>25889</v>
      </c>
      <c r="B4852" s="37" t="s">
        <v>25890</v>
      </c>
      <c r="C4852" s="36" t="s">
        <v>146</v>
      </c>
      <c r="D4852" s="36" t="s">
        <v>25891</v>
      </c>
      <c r="F4852" t="str">
        <f t="shared" si="150"/>
        <v>88549</v>
      </c>
      <c r="H4852" s="38">
        <f t="shared" si="151"/>
        <v>95.29</v>
      </c>
    </row>
    <row r="4853" ht="27" spans="1:8">
      <c r="A4853" s="36" t="s">
        <v>25892</v>
      </c>
      <c r="B4853" s="37" t="s">
        <v>25893</v>
      </c>
      <c r="C4853" s="36" t="s">
        <v>146</v>
      </c>
      <c r="D4853" s="36" t="s">
        <v>4078</v>
      </c>
      <c r="F4853" t="str">
        <f t="shared" si="150"/>
        <v>41721</v>
      </c>
      <c r="H4853" s="38">
        <f t="shared" si="151"/>
        <v>3.62</v>
      </c>
    </row>
    <row r="4854" ht="27" spans="1:8">
      <c r="A4854" s="36" t="s">
        <v>148</v>
      </c>
      <c r="B4854" s="37" t="s">
        <v>149</v>
      </c>
      <c r="C4854" s="36" t="s">
        <v>146</v>
      </c>
      <c r="D4854" s="36" t="s">
        <v>11913</v>
      </c>
      <c r="F4854" t="str">
        <f t="shared" si="150"/>
        <v>41722</v>
      </c>
      <c r="H4854" s="38">
        <f t="shared" si="151"/>
        <v>5.25</v>
      </c>
    </row>
    <row r="4855" ht="27" spans="1:8">
      <c r="A4855" s="36" t="s">
        <v>25894</v>
      </c>
      <c r="B4855" s="37" t="s">
        <v>25895</v>
      </c>
      <c r="C4855" s="36" t="s">
        <v>146</v>
      </c>
      <c r="D4855" s="36" t="s">
        <v>7771</v>
      </c>
      <c r="F4855" t="str">
        <f t="shared" si="150"/>
        <v>74005/1</v>
      </c>
      <c r="H4855" s="38">
        <f t="shared" si="151"/>
        <v>5</v>
      </c>
    </row>
    <row r="4856" ht="40.5" spans="1:8">
      <c r="A4856" s="36" t="s">
        <v>25896</v>
      </c>
      <c r="B4856" s="37" t="s">
        <v>25897</v>
      </c>
      <c r="C4856" s="36" t="s">
        <v>146</v>
      </c>
      <c r="D4856" s="36" t="s">
        <v>6795</v>
      </c>
      <c r="F4856" t="str">
        <f t="shared" si="150"/>
        <v>74005/2</v>
      </c>
      <c r="H4856" s="38">
        <f t="shared" si="151"/>
        <v>6.21</v>
      </c>
    </row>
    <row r="4857" ht="27" spans="1:8">
      <c r="A4857" s="36" t="s">
        <v>25898</v>
      </c>
      <c r="B4857" s="37" t="s">
        <v>25899</v>
      </c>
      <c r="C4857" s="36" t="s">
        <v>146</v>
      </c>
      <c r="D4857" s="36" t="s">
        <v>5009</v>
      </c>
      <c r="F4857" t="str">
        <f t="shared" si="150"/>
        <v>74034/1</v>
      </c>
      <c r="H4857" s="38">
        <f t="shared" si="151"/>
        <v>2.02</v>
      </c>
    </row>
    <row r="4858" ht="27" spans="1:8">
      <c r="A4858" s="36" t="s">
        <v>25900</v>
      </c>
      <c r="B4858" s="37" t="s">
        <v>25901</v>
      </c>
      <c r="C4858" s="36" t="s">
        <v>146</v>
      </c>
      <c r="D4858" s="36" t="s">
        <v>8149</v>
      </c>
      <c r="F4858" t="str">
        <f t="shared" si="150"/>
        <v>83344</v>
      </c>
      <c r="H4858" s="38">
        <f t="shared" si="151"/>
        <v>1.06</v>
      </c>
    </row>
    <row r="4859" ht="27" spans="1:8">
      <c r="A4859" s="36" t="s">
        <v>25902</v>
      </c>
      <c r="B4859" s="37" t="s">
        <v>25903</v>
      </c>
      <c r="C4859" s="36" t="s">
        <v>146</v>
      </c>
      <c r="D4859" s="36" t="s">
        <v>9318</v>
      </c>
      <c r="F4859" t="str">
        <f t="shared" si="150"/>
        <v>95606</v>
      </c>
      <c r="H4859" s="38">
        <f t="shared" si="151"/>
        <v>1.47</v>
      </c>
    </row>
    <row r="4860" ht="40.5" spans="1:8">
      <c r="A4860" s="36" t="s">
        <v>25904</v>
      </c>
      <c r="B4860" s="37" t="s">
        <v>25905</v>
      </c>
      <c r="C4860" s="36" t="s">
        <v>127</v>
      </c>
      <c r="D4860" s="36" t="s">
        <v>25906</v>
      </c>
      <c r="F4860" t="str">
        <f t="shared" si="150"/>
        <v>72131</v>
      </c>
      <c r="H4860" s="38">
        <f t="shared" si="151"/>
        <v>143.25</v>
      </c>
    </row>
    <row r="4861" ht="40.5" spans="1:8">
      <c r="A4861" s="36" t="s">
        <v>25907</v>
      </c>
      <c r="B4861" s="37" t="s">
        <v>25908</v>
      </c>
      <c r="C4861" s="36" t="s">
        <v>127</v>
      </c>
      <c r="D4861" s="36" t="s">
        <v>25909</v>
      </c>
      <c r="F4861" t="str">
        <f t="shared" si="150"/>
        <v>72132</v>
      </c>
      <c r="H4861" s="38">
        <f t="shared" si="151"/>
        <v>74.12</v>
      </c>
    </row>
    <row r="4862" ht="40.5" spans="1:8">
      <c r="A4862" s="36" t="s">
        <v>25910</v>
      </c>
      <c r="B4862" s="37" t="s">
        <v>25911</v>
      </c>
      <c r="C4862" s="36" t="s">
        <v>127</v>
      </c>
      <c r="D4862" s="36" t="s">
        <v>25912</v>
      </c>
      <c r="F4862" t="str">
        <f t="shared" si="150"/>
        <v>72133</v>
      </c>
      <c r="H4862" s="38">
        <f t="shared" si="151"/>
        <v>252.12</v>
      </c>
    </row>
    <row r="4863" ht="67.5" spans="1:8">
      <c r="A4863" s="36" t="s">
        <v>25913</v>
      </c>
      <c r="B4863" s="37" t="s">
        <v>25914</v>
      </c>
      <c r="C4863" s="36" t="s">
        <v>127</v>
      </c>
      <c r="D4863" s="36" t="s">
        <v>25915</v>
      </c>
      <c r="F4863" t="str">
        <f t="shared" si="150"/>
        <v>87471</v>
      </c>
      <c r="H4863" s="38">
        <f t="shared" si="151"/>
        <v>47.09</v>
      </c>
    </row>
    <row r="4864" ht="54" spans="1:8">
      <c r="A4864" s="36" t="s">
        <v>25916</v>
      </c>
      <c r="B4864" s="37" t="s">
        <v>25917</v>
      </c>
      <c r="C4864" s="36" t="s">
        <v>127</v>
      </c>
      <c r="D4864" s="36" t="s">
        <v>21441</v>
      </c>
      <c r="F4864" t="str">
        <f t="shared" si="150"/>
        <v>87472</v>
      </c>
      <c r="H4864" s="38">
        <f t="shared" si="151"/>
        <v>47.95</v>
      </c>
    </row>
    <row r="4865" ht="67.5" spans="1:8">
      <c r="A4865" s="36" t="s">
        <v>25918</v>
      </c>
      <c r="B4865" s="37" t="s">
        <v>25919</v>
      </c>
      <c r="C4865" s="36" t="s">
        <v>127</v>
      </c>
      <c r="D4865" s="36" t="s">
        <v>25920</v>
      </c>
      <c r="F4865" t="str">
        <f t="shared" si="150"/>
        <v>87473</v>
      </c>
      <c r="H4865" s="38">
        <f t="shared" si="151"/>
        <v>64.99</v>
      </c>
    </row>
    <row r="4866" ht="54" spans="1:8">
      <c r="A4866" s="36" t="s">
        <v>25921</v>
      </c>
      <c r="B4866" s="37" t="s">
        <v>25922</v>
      </c>
      <c r="C4866" s="36" t="s">
        <v>127</v>
      </c>
      <c r="D4866" s="36" t="s">
        <v>25923</v>
      </c>
      <c r="F4866" t="str">
        <f t="shared" si="150"/>
        <v>87474</v>
      </c>
      <c r="H4866" s="38">
        <f t="shared" si="151"/>
        <v>65.97</v>
      </c>
    </row>
    <row r="4867" ht="67.5" spans="1:8">
      <c r="A4867" s="36" t="s">
        <v>25924</v>
      </c>
      <c r="B4867" s="37" t="s">
        <v>25925</v>
      </c>
      <c r="C4867" s="36" t="s">
        <v>127</v>
      </c>
      <c r="D4867" s="36" t="s">
        <v>25926</v>
      </c>
      <c r="F4867" t="str">
        <f t="shared" si="150"/>
        <v>87475</v>
      </c>
      <c r="H4867" s="38">
        <f t="shared" si="151"/>
        <v>76.6</v>
      </c>
    </row>
    <row r="4868" ht="54" spans="1:8">
      <c r="A4868" s="36" t="s">
        <v>25927</v>
      </c>
      <c r="B4868" s="37" t="s">
        <v>25928</v>
      </c>
      <c r="C4868" s="36" t="s">
        <v>127</v>
      </c>
      <c r="D4868" s="36" t="s">
        <v>25929</v>
      </c>
      <c r="F4868" t="str">
        <f t="shared" si="150"/>
        <v>87476</v>
      </c>
      <c r="H4868" s="38">
        <f t="shared" si="151"/>
        <v>77.73</v>
      </c>
    </row>
    <row r="4869" ht="67.5" spans="1:8">
      <c r="A4869" s="36" t="s">
        <v>25930</v>
      </c>
      <c r="B4869" s="37" t="s">
        <v>25931</v>
      </c>
      <c r="C4869" s="36" t="s">
        <v>127</v>
      </c>
      <c r="D4869" s="36" t="s">
        <v>25932</v>
      </c>
      <c r="F4869" t="str">
        <f t="shared" ref="F4869:F4932" si="152">TRIM(A4869)</f>
        <v>87477</v>
      </c>
      <c r="H4869" s="38">
        <f t="shared" ref="H4869:H4932" si="153">ROUND(D4869*(1+$H$1),2)</f>
        <v>42.7</v>
      </c>
    </row>
    <row r="4870" ht="67.5" spans="1:8">
      <c r="A4870" s="36" t="s">
        <v>25933</v>
      </c>
      <c r="B4870" s="37" t="s">
        <v>25934</v>
      </c>
      <c r="C4870" s="36" t="s">
        <v>127</v>
      </c>
      <c r="D4870" s="36" t="s">
        <v>25935</v>
      </c>
      <c r="F4870" t="str">
        <f t="shared" si="152"/>
        <v>87478</v>
      </c>
      <c r="H4870" s="38">
        <f t="shared" si="153"/>
        <v>43.56</v>
      </c>
    </row>
    <row r="4871" ht="67.5" spans="1:8">
      <c r="A4871" s="36" t="s">
        <v>25936</v>
      </c>
      <c r="B4871" s="37" t="s">
        <v>25937</v>
      </c>
      <c r="C4871" s="36" t="s">
        <v>127</v>
      </c>
      <c r="D4871" s="36" t="s">
        <v>25938</v>
      </c>
      <c r="F4871" t="str">
        <f t="shared" si="152"/>
        <v>87479</v>
      </c>
      <c r="H4871" s="38">
        <f t="shared" si="153"/>
        <v>60.01</v>
      </c>
    </row>
    <row r="4872" ht="67.5" spans="1:8">
      <c r="A4872" s="36" t="s">
        <v>25939</v>
      </c>
      <c r="B4872" s="37" t="s">
        <v>25940</v>
      </c>
      <c r="C4872" s="36" t="s">
        <v>127</v>
      </c>
      <c r="D4872" s="36" t="s">
        <v>22754</v>
      </c>
      <c r="F4872" t="str">
        <f t="shared" si="152"/>
        <v>87480</v>
      </c>
      <c r="H4872" s="38">
        <f t="shared" si="153"/>
        <v>60.98</v>
      </c>
    </row>
    <row r="4873" ht="67.5" spans="1:8">
      <c r="A4873" s="36" t="s">
        <v>25941</v>
      </c>
      <c r="B4873" s="37" t="s">
        <v>25942</v>
      </c>
      <c r="C4873" s="36" t="s">
        <v>127</v>
      </c>
      <c r="D4873" s="36" t="s">
        <v>25943</v>
      </c>
      <c r="F4873" t="str">
        <f t="shared" si="152"/>
        <v>87481</v>
      </c>
      <c r="H4873" s="38">
        <f t="shared" si="153"/>
        <v>71.64</v>
      </c>
    </row>
    <row r="4874" ht="67.5" spans="1:8">
      <c r="A4874" s="36" t="s">
        <v>25944</v>
      </c>
      <c r="B4874" s="37" t="s">
        <v>25945</v>
      </c>
      <c r="C4874" s="36" t="s">
        <v>127</v>
      </c>
      <c r="D4874" s="36" t="s">
        <v>25946</v>
      </c>
      <c r="F4874" t="str">
        <f t="shared" si="152"/>
        <v>87482</v>
      </c>
      <c r="H4874" s="38">
        <f t="shared" si="153"/>
        <v>72.77</v>
      </c>
    </row>
    <row r="4875" ht="67.5" spans="1:8">
      <c r="A4875" s="36" t="s">
        <v>25947</v>
      </c>
      <c r="B4875" s="37" t="s">
        <v>25948</v>
      </c>
      <c r="C4875" s="36" t="s">
        <v>127</v>
      </c>
      <c r="D4875" s="36" t="s">
        <v>20408</v>
      </c>
      <c r="F4875" t="str">
        <f t="shared" si="152"/>
        <v>87483</v>
      </c>
      <c r="H4875" s="38">
        <f t="shared" si="153"/>
        <v>54.01</v>
      </c>
    </row>
    <row r="4876" ht="54" spans="1:8">
      <c r="A4876" s="36" t="s">
        <v>25949</v>
      </c>
      <c r="B4876" s="37" t="s">
        <v>25950</v>
      </c>
      <c r="C4876" s="36" t="s">
        <v>127</v>
      </c>
      <c r="D4876" s="36" t="s">
        <v>25951</v>
      </c>
      <c r="F4876" t="str">
        <f t="shared" si="152"/>
        <v>87484</v>
      </c>
      <c r="H4876" s="38">
        <f t="shared" si="153"/>
        <v>54.87</v>
      </c>
    </row>
    <row r="4877" ht="67.5" spans="1:8">
      <c r="A4877" s="36" t="s">
        <v>25952</v>
      </c>
      <c r="B4877" s="37" t="s">
        <v>25953</v>
      </c>
      <c r="C4877" s="36" t="s">
        <v>127</v>
      </c>
      <c r="D4877" s="36" t="s">
        <v>14974</v>
      </c>
      <c r="F4877" t="str">
        <f t="shared" si="152"/>
        <v>87485</v>
      </c>
      <c r="H4877" s="38">
        <f t="shared" si="153"/>
        <v>72.04</v>
      </c>
    </row>
    <row r="4878" ht="67.5" spans="1:8">
      <c r="A4878" s="36" t="s">
        <v>25954</v>
      </c>
      <c r="B4878" s="37" t="s">
        <v>25955</v>
      </c>
      <c r="C4878" s="36" t="s">
        <v>127</v>
      </c>
      <c r="D4878" s="36" t="s">
        <v>25956</v>
      </c>
      <c r="F4878" t="str">
        <f t="shared" si="152"/>
        <v>87487</v>
      </c>
      <c r="H4878" s="38">
        <f t="shared" si="153"/>
        <v>83.45</v>
      </c>
    </row>
    <row r="4879" ht="54" spans="1:8">
      <c r="A4879" s="36" t="s">
        <v>25957</v>
      </c>
      <c r="B4879" s="37" t="s">
        <v>25958</v>
      </c>
      <c r="C4879" s="36" t="s">
        <v>127</v>
      </c>
      <c r="D4879" s="36" t="s">
        <v>25959</v>
      </c>
      <c r="F4879" t="str">
        <f t="shared" si="152"/>
        <v>87488</v>
      </c>
      <c r="H4879" s="38">
        <f t="shared" si="153"/>
        <v>84.59</v>
      </c>
    </row>
    <row r="4880" ht="67.5" spans="1:8">
      <c r="A4880" s="36" t="s">
        <v>25960</v>
      </c>
      <c r="B4880" s="37" t="s">
        <v>25961</v>
      </c>
      <c r="C4880" s="36" t="s">
        <v>127</v>
      </c>
      <c r="D4880" s="36" t="s">
        <v>16762</v>
      </c>
      <c r="F4880" t="str">
        <f t="shared" si="152"/>
        <v>87489</v>
      </c>
      <c r="H4880" s="38">
        <f t="shared" si="153"/>
        <v>46.71</v>
      </c>
    </row>
    <row r="4881" ht="67.5" spans="1:8">
      <c r="A4881" s="36" t="s">
        <v>25962</v>
      </c>
      <c r="B4881" s="37" t="s">
        <v>25963</v>
      </c>
      <c r="C4881" s="36" t="s">
        <v>127</v>
      </c>
      <c r="D4881" s="36" t="s">
        <v>6887</v>
      </c>
      <c r="F4881" t="str">
        <f t="shared" si="152"/>
        <v>87490</v>
      </c>
      <c r="H4881" s="38">
        <f t="shared" si="153"/>
        <v>47.57</v>
      </c>
    </row>
    <row r="4882" ht="67.5" spans="1:8">
      <c r="A4882" s="36" t="s">
        <v>25964</v>
      </c>
      <c r="B4882" s="37" t="s">
        <v>25965</v>
      </c>
      <c r="C4882" s="36" t="s">
        <v>127</v>
      </c>
      <c r="D4882" s="36" t="s">
        <v>6286</v>
      </c>
      <c r="F4882" t="str">
        <f t="shared" si="152"/>
        <v>87491</v>
      </c>
      <c r="H4882" s="38">
        <f t="shared" si="153"/>
        <v>64.15</v>
      </c>
    </row>
    <row r="4883" ht="67.5" spans="1:8">
      <c r="A4883" s="36" t="s">
        <v>25966</v>
      </c>
      <c r="B4883" s="37" t="s">
        <v>25967</v>
      </c>
      <c r="C4883" s="36" t="s">
        <v>127</v>
      </c>
      <c r="D4883" s="36" t="s">
        <v>4728</v>
      </c>
      <c r="F4883" t="str">
        <f t="shared" si="152"/>
        <v>87492</v>
      </c>
      <c r="H4883" s="38">
        <f t="shared" si="153"/>
        <v>65.12</v>
      </c>
    </row>
    <row r="4884" ht="67.5" spans="1:8">
      <c r="A4884" s="36" t="s">
        <v>25968</v>
      </c>
      <c r="B4884" s="37" t="s">
        <v>25969</v>
      </c>
      <c r="C4884" s="36" t="s">
        <v>127</v>
      </c>
      <c r="D4884" s="36" t="s">
        <v>25970</v>
      </c>
      <c r="F4884" t="str">
        <f t="shared" si="152"/>
        <v>87493</v>
      </c>
      <c r="H4884" s="38">
        <f t="shared" si="153"/>
        <v>75.9</v>
      </c>
    </row>
    <row r="4885" ht="67.5" spans="1:8">
      <c r="A4885" s="36" t="s">
        <v>25971</v>
      </c>
      <c r="B4885" s="37" t="s">
        <v>25972</v>
      </c>
      <c r="C4885" s="36" t="s">
        <v>127</v>
      </c>
      <c r="D4885" s="36" t="s">
        <v>25973</v>
      </c>
      <c r="F4885" t="str">
        <f t="shared" si="152"/>
        <v>87494</v>
      </c>
      <c r="H4885" s="38">
        <f t="shared" si="153"/>
        <v>77.04</v>
      </c>
    </row>
    <row r="4886" ht="67.5" spans="1:8">
      <c r="A4886" s="36" t="s">
        <v>25974</v>
      </c>
      <c r="B4886" s="37" t="s">
        <v>25975</v>
      </c>
      <c r="C4886" s="36" t="s">
        <v>127</v>
      </c>
      <c r="D4886" s="36" t="s">
        <v>12334</v>
      </c>
      <c r="F4886" t="str">
        <f t="shared" si="152"/>
        <v>87495</v>
      </c>
      <c r="H4886" s="38">
        <f t="shared" si="153"/>
        <v>79.48</v>
      </c>
    </row>
    <row r="4887" ht="54" spans="1:8">
      <c r="A4887" s="36" t="s">
        <v>25976</v>
      </c>
      <c r="B4887" s="37" t="s">
        <v>25977</v>
      </c>
      <c r="C4887" s="36" t="s">
        <v>127</v>
      </c>
      <c r="D4887" s="36" t="s">
        <v>25978</v>
      </c>
      <c r="F4887" t="str">
        <f t="shared" si="152"/>
        <v>87496</v>
      </c>
      <c r="H4887" s="38">
        <f t="shared" si="153"/>
        <v>80.29</v>
      </c>
    </row>
    <row r="4888" ht="67.5" spans="1:8">
      <c r="A4888" s="36" t="s">
        <v>25979</v>
      </c>
      <c r="B4888" s="37" t="s">
        <v>25980</v>
      </c>
      <c r="C4888" s="36" t="s">
        <v>127</v>
      </c>
      <c r="D4888" s="36" t="s">
        <v>25981</v>
      </c>
      <c r="F4888" t="str">
        <f t="shared" si="152"/>
        <v>87497</v>
      </c>
      <c r="H4888" s="38">
        <f t="shared" si="153"/>
        <v>76.95</v>
      </c>
    </row>
    <row r="4889" ht="67.5" spans="1:8">
      <c r="A4889" s="36" t="s">
        <v>25982</v>
      </c>
      <c r="B4889" s="37" t="s">
        <v>25983</v>
      </c>
      <c r="C4889" s="36" t="s">
        <v>127</v>
      </c>
      <c r="D4889" s="36" t="s">
        <v>25984</v>
      </c>
      <c r="F4889" t="str">
        <f t="shared" si="152"/>
        <v>87498</v>
      </c>
      <c r="H4889" s="38">
        <f t="shared" si="153"/>
        <v>77.99</v>
      </c>
    </row>
    <row r="4890" ht="67.5" spans="1:8">
      <c r="A4890" s="36" t="s">
        <v>25985</v>
      </c>
      <c r="B4890" s="37" t="s">
        <v>25986</v>
      </c>
      <c r="C4890" s="36" t="s">
        <v>127</v>
      </c>
      <c r="D4890" s="36" t="s">
        <v>25349</v>
      </c>
      <c r="F4890" t="str">
        <f t="shared" si="152"/>
        <v>87499</v>
      </c>
      <c r="H4890" s="38">
        <f t="shared" si="153"/>
        <v>86.41</v>
      </c>
    </row>
    <row r="4891" ht="54" spans="1:8">
      <c r="A4891" s="36" t="s">
        <v>25987</v>
      </c>
      <c r="B4891" s="37" t="s">
        <v>25988</v>
      </c>
      <c r="C4891" s="36" t="s">
        <v>127</v>
      </c>
      <c r="D4891" s="36" t="s">
        <v>25989</v>
      </c>
      <c r="F4891" t="str">
        <f t="shared" si="152"/>
        <v>87500</v>
      </c>
      <c r="H4891" s="38">
        <f t="shared" si="153"/>
        <v>87.29</v>
      </c>
    </row>
    <row r="4892" ht="67.5" spans="1:8">
      <c r="A4892" s="36" t="s">
        <v>25990</v>
      </c>
      <c r="B4892" s="37" t="s">
        <v>25991</v>
      </c>
      <c r="C4892" s="36" t="s">
        <v>127</v>
      </c>
      <c r="D4892" s="36" t="s">
        <v>13735</v>
      </c>
      <c r="F4892" t="str">
        <f t="shared" si="152"/>
        <v>87501</v>
      </c>
      <c r="H4892" s="38">
        <f t="shared" si="153"/>
        <v>134.33</v>
      </c>
    </row>
    <row r="4893" ht="67.5" spans="1:8">
      <c r="A4893" s="36" t="s">
        <v>25992</v>
      </c>
      <c r="B4893" s="37" t="s">
        <v>25993</v>
      </c>
      <c r="C4893" s="36" t="s">
        <v>127</v>
      </c>
      <c r="D4893" s="36" t="s">
        <v>25994</v>
      </c>
      <c r="F4893" t="str">
        <f t="shared" si="152"/>
        <v>87502</v>
      </c>
      <c r="H4893" s="38">
        <f t="shared" si="153"/>
        <v>135.44</v>
      </c>
    </row>
    <row r="4894" ht="67.5" spans="1:8">
      <c r="A4894" s="36" t="s">
        <v>25995</v>
      </c>
      <c r="B4894" s="37" t="s">
        <v>25996</v>
      </c>
      <c r="C4894" s="36" t="s">
        <v>127</v>
      </c>
      <c r="D4894" s="36" t="s">
        <v>25997</v>
      </c>
      <c r="F4894" t="str">
        <f t="shared" si="152"/>
        <v>87503</v>
      </c>
      <c r="H4894" s="38">
        <f t="shared" si="153"/>
        <v>68.26</v>
      </c>
    </row>
    <row r="4895" ht="67.5" spans="1:8">
      <c r="A4895" s="36" t="s">
        <v>25998</v>
      </c>
      <c r="B4895" s="37" t="s">
        <v>25999</v>
      </c>
      <c r="C4895" s="36" t="s">
        <v>127</v>
      </c>
      <c r="D4895" s="36" t="s">
        <v>26000</v>
      </c>
      <c r="F4895" t="str">
        <f t="shared" si="152"/>
        <v>87504</v>
      </c>
      <c r="H4895" s="38">
        <f t="shared" si="153"/>
        <v>69.07</v>
      </c>
    </row>
    <row r="4896" ht="67.5" spans="1:8">
      <c r="A4896" s="36" t="s">
        <v>26001</v>
      </c>
      <c r="B4896" s="37" t="s">
        <v>26002</v>
      </c>
      <c r="C4896" s="36" t="s">
        <v>127</v>
      </c>
      <c r="D4896" s="36" t="s">
        <v>26003</v>
      </c>
      <c r="F4896" t="str">
        <f t="shared" si="152"/>
        <v>87505</v>
      </c>
      <c r="H4896" s="38">
        <f t="shared" si="153"/>
        <v>65.78</v>
      </c>
    </row>
    <row r="4897" ht="67.5" spans="1:8">
      <c r="A4897" s="36" t="s">
        <v>26004</v>
      </c>
      <c r="B4897" s="37" t="s">
        <v>26005</v>
      </c>
      <c r="C4897" s="36" t="s">
        <v>127</v>
      </c>
      <c r="D4897" s="36" t="s">
        <v>26006</v>
      </c>
      <c r="F4897" t="str">
        <f t="shared" si="152"/>
        <v>87506</v>
      </c>
      <c r="H4897" s="38">
        <f t="shared" si="153"/>
        <v>66.82</v>
      </c>
    </row>
    <row r="4898" ht="67.5" spans="1:8">
      <c r="A4898" s="36" t="s">
        <v>26007</v>
      </c>
      <c r="B4898" s="37" t="s">
        <v>26008</v>
      </c>
      <c r="C4898" s="36" t="s">
        <v>127</v>
      </c>
      <c r="D4898" s="36" t="s">
        <v>11288</v>
      </c>
      <c r="F4898" t="str">
        <f t="shared" si="152"/>
        <v>87507</v>
      </c>
      <c r="H4898" s="38">
        <f t="shared" si="153"/>
        <v>71.57</v>
      </c>
    </row>
    <row r="4899" ht="67.5" spans="1:8">
      <c r="A4899" s="36" t="s">
        <v>26009</v>
      </c>
      <c r="B4899" s="37" t="s">
        <v>26010</v>
      </c>
      <c r="C4899" s="36" t="s">
        <v>127</v>
      </c>
      <c r="D4899" s="36" t="s">
        <v>26011</v>
      </c>
      <c r="F4899" t="str">
        <f t="shared" si="152"/>
        <v>87508</v>
      </c>
      <c r="H4899" s="38">
        <f t="shared" si="153"/>
        <v>72.45</v>
      </c>
    </row>
    <row r="4900" ht="67.5" spans="1:8">
      <c r="A4900" s="36" t="s">
        <v>26012</v>
      </c>
      <c r="B4900" s="37" t="s">
        <v>26013</v>
      </c>
      <c r="C4900" s="36" t="s">
        <v>127</v>
      </c>
      <c r="D4900" s="36" t="s">
        <v>26014</v>
      </c>
      <c r="F4900" t="str">
        <f t="shared" si="152"/>
        <v>87509</v>
      </c>
      <c r="H4900" s="38">
        <f t="shared" si="153"/>
        <v>110.3</v>
      </c>
    </row>
    <row r="4901" ht="67.5" spans="1:8">
      <c r="A4901" s="36" t="s">
        <v>26015</v>
      </c>
      <c r="B4901" s="37" t="s">
        <v>26016</v>
      </c>
      <c r="C4901" s="36" t="s">
        <v>127</v>
      </c>
      <c r="D4901" s="36" t="s">
        <v>26017</v>
      </c>
      <c r="F4901" t="str">
        <f t="shared" si="152"/>
        <v>87510</v>
      </c>
      <c r="H4901" s="38">
        <f t="shared" si="153"/>
        <v>111.41</v>
      </c>
    </row>
    <row r="4902" ht="67.5" spans="1:8">
      <c r="A4902" s="36" t="s">
        <v>26018</v>
      </c>
      <c r="B4902" s="37" t="s">
        <v>26019</v>
      </c>
      <c r="C4902" s="36" t="s">
        <v>127</v>
      </c>
      <c r="D4902" s="36" t="s">
        <v>26020</v>
      </c>
      <c r="F4902" t="str">
        <f t="shared" si="152"/>
        <v>87511</v>
      </c>
      <c r="H4902" s="38">
        <f t="shared" si="153"/>
        <v>89.2</v>
      </c>
    </row>
    <row r="4903" ht="54" spans="1:8">
      <c r="A4903" s="36" t="s">
        <v>26021</v>
      </c>
      <c r="B4903" s="37" t="s">
        <v>26022</v>
      </c>
      <c r="C4903" s="36" t="s">
        <v>127</v>
      </c>
      <c r="D4903" s="36" t="s">
        <v>26023</v>
      </c>
      <c r="F4903" t="str">
        <f t="shared" si="152"/>
        <v>87512</v>
      </c>
      <c r="H4903" s="38">
        <f t="shared" si="153"/>
        <v>90.01</v>
      </c>
    </row>
    <row r="4904" ht="67.5" spans="1:8">
      <c r="A4904" s="36" t="s">
        <v>26024</v>
      </c>
      <c r="B4904" s="37" t="s">
        <v>26025</v>
      </c>
      <c r="C4904" s="36" t="s">
        <v>127</v>
      </c>
      <c r="D4904" s="36" t="s">
        <v>26026</v>
      </c>
      <c r="F4904" t="str">
        <f t="shared" si="152"/>
        <v>87513</v>
      </c>
      <c r="H4904" s="38">
        <f t="shared" si="153"/>
        <v>87.05</v>
      </c>
    </row>
    <row r="4905" ht="67.5" spans="1:8">
      <c r="A4905" s="36" t="s">
        <v>26027</v>
      </c>
      <c r="B4905" s="37" t="s">
        <v>26028</v>
      </c>
      <c r="C4905" s="36" t="s">
        <v>127</v>
      </c>
      <c r="D4905" s="36" t="s">
        <v>26029</v>
      </c>
      <c r="F4905" t="str">
        <f t="shared" si="152"/>
        <v>87514</v>
      </c>
      <c r="H4905" s="38">
        <f t="shared" si="153"/>
        <v>88.08</v>
      </c>
    </row>
    <row r="4906" ht="67.5" spans="1:8">
      <c r="A4906" s="36" t="s">
        <v>26030</v>
      </c>
      <c r="B4906" s="37" t="s">
        <v>26031</v>
      </c>
      <c r="C4906" s="36" t="s">
        <v>127</v>
      </c>
      <c r="D4906" s="36" t="s">
        <v>26032</v>
      </c>
      <c r="F4906" t="str">
        <f t="shared" si="152"/>
        <v>87515</v>
      </c>
      <c r="H4906" s="38">
        <f t="shared" si="153"/>
        <v>99.89</v>
      </c>
    </row>
    <row r="4907" ht="54" spans="1:8">
      <c r="A4907" s="36" t="s">
        <v>26033</v>
      </c>
      <c r="B4907" s="37" t="s">
        <v>26034</v>
      </c>
      <c r="C4907" s="36" t="s">
        <v>127</v>
      </c>
      <c r="D4907" s="36" t="s">
        <v>26035</v>
      </c>
      <c r="F4907" t="str">
        <f t="shared" si="152"/>
        <v>87516</v>
      </c>
      <c r="H4907" s="38">
        <f t="shared" si="153"/>
        <v>100.76</v>
      </c>
    </row>
    <row r="4908" ht="67.5" spans="1:8">
      <c r="A4908" s="36" t="s">
        <v>26036</v>
      </c>
      <c r="B4908" s="37" t="s">
        <v>26037</v>
      </c>
      <c r="C4908" s="36" t="s">
        <v>127</v>
      </c>
      <c r="D4908" s="36" t="s">
        <v>26038</v>
      </c>
      <c r="F4908" t="str">
        <f t="shared" si="152"/>
        <v>87517</v>
      </c>
      <c r="H4908" s="38">
        <f t="shared" si="153"/>
        <v>155.32</v>
      </c>
    </row>
    <row r="4909" ht="67.5" spans="1:8">
      <c r="A4909" s="36" t="s">
        <v>26039</v>
      </c>
      <c r="B4909" s="37" t="s">
        <v>26040</v>
      </c>
      <c r="C4909" s="36" t="s">
        <v>127</v>
      </c>
      <c r="D4909" s="36" t="s">
        <v>26041</v>
      </c>
      <c r="F4909" t="str">
        <f t="shared" si="152"/>
        <v>87518</v>
      </c>
      <c r="H4909" s="38">
        <f t="shared" si="153"/>
        <v>156.43</v>
      </c>
    </row>
    <row r="4910" ht="67.5" spans="1:8">
      <c r="A4910" s="36" t="s">
        <v>26042</v>
      </c>
      <c r="B4910" s="37" t="s">
        <v>26043</v>
      </c>
      <c r="C4910" s="36" t="s">
        <v>127</v>
      </c>
      <c r="D4910" s="36" t="s">
        <v>26044</v>
      </c>
      <c r="F4910" t="str">
        <f t="shared" si="152"/>
        <v>87519</v>
      </c>
      <c r="H4910" s="38">
        <f t="shared" si="153"/>
        <v>74.38</v>
      </c>
    </row>
    <row r="4911" ht="67.5" spans="1:8">
      <c r="A4911" s="36" t="s">
        <v>26045</v>
      </c>
      <c r="B4911" s="37" t="s">
        <v>26046</v>
      </c>
      <c r="C4911" s="36" t="s">
        <v>127</v>
      </c>
      <c r="D4911" s="36" t="s">
        <v>26047</v>
      </c>
      <c r="F4911" t="str">
        <f t="shared" si="152"/>
        <v>87520</v>
      </c>
      <c r="H4911" s="38">
        <f t="shared" si="153"/>
        <v>75.19</v>
      </c>
    </row>
    <row r="4912" ht="67.5" spans="1:8">
      <c r="A4912" s="36" t="s">
        <v>26048</v>
      </c>
      <c r="B4912" s="37" t="s">
        <v>26049</v>
      </c>
      <c r="C4912" s="36" t="s">
        <v>127</v>
      </c>
      <c r="D4912" s="36" t="s">
        <v>26050</v>
      </c>
      <c r="F4912" t="str">
        <f t="shared" si="152"/>
        <v>87521</v>
      </c>
      <c r="H4912" s="38">
        <f t="shared" si="153"/>
        <v>71.96</v>
      </c>
    </row>
    <row r="4913" ht="67.5" spans="1:8">
      <c r="A4913" s="36" t="s">
        <v>26051</v>
      </c>
      <c r="B4913" s="37" t="s">
        <v>26052</v>
      </c>
      <c r="C4913" s="36" t="s">
        <v>127</v>
      </c>
      <c r="D4913" s="36" t="s">
        <v>26053</v>
      </c>
      <c r="F4913" t="str">
        <f t="shared" si="152"/>
        <v>87522</v>
      </c>
      <c r="H4913" s="38">
        <f t="shared" si="153"/>
        <v>73</v>
      </c>
    </row>
    <row r="4914" ht="67.5" spans="1:8">
      <c r="A4914" s="36" t="s">
        <v>26054</v>
      </c>
      <c r="B4914" s="37" t="s">
        <v>26055</v>
      </c>
      <c r="C4914" s="36" t="s">
        <v>127</v>
      </c>
      <c r="D4914" s="36" t="s">
        <v>26056</v>
      </c>
      <c r="F4914" t="str">
        <f t="shared" si="152"/>
        <v>87523</v>
      </c>
      <c r="H4914" s="38">
        <f t="shared" si="153"/>
        <v>79.78</v>
      </c>
    </row>
    <row r="4915" ht="67.5" spans="1:8">
      <c r="A4915" s="36" t="s">
        <v>26057</v>
      </c>
      <c r="B4915" s="37" t="s">
        <v>26058</v>
      </c>
      <c r="C4915" s="36" t="s">
        <v>127</v>
      </c>
      <c r="D4915" s="36" t="s">
        <v>7009</v>
      </c>
      <c r="F4915" t="str">
        <f t="shared" si="152"/>
        <v>87524</v>
      </c>
      <c r="H4915" s="38">
        <f t="shared" si="153"/>
        <v>80.66</v>
      </c>
    </row>
    <row r="4916" ht="67.5" spans="1:8">
      <c r="A4916" s="36" t="s">
        <v>26059</v>
      </c>
      <c r="B4916" s="37" t="s">
        <v>26060</v>
      </c>
      <c r="C4916" s="36" t="s">
        <v>127</v>
      </c>
      <c r="D4916" s="36" t="s">
        <v>26061</v>
      </c>
      <c r="F4916" t="str">
        <f t="shared" si="152"/>
        <v>87525</v>
      </c>
      <c r="H4916" s="38">
        <f t="shared" si="153"/>
        <v>123.03</v>
      </c>
    </row>
    <row r="4917" ht="67.5" spans="1:8">
      <c r="A4917" s="36" t="s">
        <v>26062</v>
      </c>
      <c r="B4917" s="37" t="s">
        <v>26063</v>
      </c>
      <c r="C4917" s="36" t="s">
        <v>127</v>
      </c>
      <c r="D4917" s="36" t="s">
        <v>5688</v>
      </c>
      <c r="F4917" t="str">
        <f t="shared" si="152"/>
        <v>87526</v>
      </c>
      <c r="H4917" s="38">
        <f t="shared" si="153"/>
        <v>124.14</v>
      </c>
    </row>
    <row r="4918" ht="54" spans="1:8">
      <c r="A4918" s="36" t="s">
        <v>26064</v>
      </c>
      <c r="B4918" s="37" t="s">
        <v>26065</v>
      </c>
      <c r="C4918" s="36" t="s">
        <v>127</v>
      </c>
      <c r="D4918" s="36" t="s">
        <v>26066</v>
      </c>
      <c r="F4918" t="str">
        <f t="shared" si="152"/>
        <v>89043</v>
      </c>
      <c r="H4918" s="38">
        <f t="shared" si="153"/>
        <v>75.76</v>
      </c>
    </row>
    <row r="4919" ht="67.5" spans="1:8">
      <c r="A4919" s="36" t="s">
        <v>26067</v>
      </c>
      <c r="B4919" s="37" t="s">
        <v>26068</v>
      </c>
      <c r="C4919" s="36" t="s">
        <v>127</v>
      </c>
      <c r="D4919" s="36" t="s">
        <v>26069</v>
      </c>
      <c r="F4919" t="str">
        <f t="shared" si="152"/>
        <v>89168</v>
      </c>
      <c r="H4919" s="38">
        <f t="shared" si="153"/>
        <v>77.97</v>
      </c>
    </row>
    <row r="4920" ht="67.5" spans="1:8">
      <c r="A4920" s="36" t="s">
        <v>26070</v>
      </c>
      <c r="B4920" s="37" t="s">
        <v>26071</v>
      </c>
      <c r="C4920" s="36" t="s">
        <v>127</v>
      </c>
      <c r="D4920" s="36" t="s">
        <v>26072</v>
      </c>
      <c r="F4920" t="str">
        <f t="shared" si="152"/>
        <v>89977</v>
      </c>
      <c r="H4920" s="38">
        <f t="shared" si="153"/>
        <v>131.05</v>
      </c>
    </row>
    <row r="4921" ht="54" spans="1:8">
      <c r="A4921" s="36" t="s">
        <v>26073</v>
      </c>
      <c r="B4921" s="37" t="s">
        <v>26074</v>
      </c>
      <c r="C4921" s="36" t="s">
        <v>127</v>
      </c>
      <c r="D4921" s="36" t="s">
        <v>26075</v>
      </c>
      <c r="F4921" t="str">
        <f t="shared" si="152"/>
        <v>90112</v>
      </c>
      <c r="H4921" s="38">
        <f t="shared" si="153"/>
        <v>73.01</v>
      </c>
    </row>
    <row r="4922" ht="40.5" spans="1:8">
      <c r="A4922" s="36" t="s">
        <v>26076</v>
      </c>
      <c r="B4922" s="37" t="s">
        <v>26077</v>
      </c>
      <c r="C4922" s="36" t="s">
        <v>146</v>
      </c>
      <c r="D4922" s="36" t="s">
        <v>26078</v>
      </c>
      <c r="F4922" t="str">
        <f t="shared" si="152"/>
        <v>95474</v>
      </c>
      <c r="H4922" s="38">
        <f t="shared" si="153"/>
        <v>735.23</v>
      </c>
    </row>
    <row r="4923" ht="67.5" spans="1:8">
      <c r="A4923" s="36" t="s">
        <v>26079</v>
      </c>
      <c r="B4923" s="37" t="s">
        <v>26080</v>
      </c>
      <c r="C4923" s="36" t="s">
        <v>127</v>
      </c>
      <c r="D4923" s="36" t="s">
        <v>14915</v>
      </c>
      <c r="F4923" t="str">
        <f t="shared" si="152"/>
        <v>89282</v>
      </c>
      <c r="H4923" s="38">
        <f t="shared" si="153"/>
        <v>60.05</v>
      </c>
    </row>
    <row r="4924" ht="67.5" spans="1:8">
      <c r="A4924" s="36" t="s">
        <v>26081</v>
      </c>
      <c r="B4924" s="37" t="s">
        <v>26082</v>
      </c>
      <c r="C4924" s="36" t="s">
        <v>127</v>
      </c>
      <c r="D4924" s="36" t="s">
        <v>26083</v>
      </c>
      <c r="F4924" t="str">
        <f t="shared" si="152"/>
        <v>89283</v>
      </c>
      <c r="H4924" s="38">
        <f t="shared" si="153"/>
        <v>62.12</v>
      </c>
    </row>
    <row r="4925" ht="67.5" spans="1:8">
      <c r="A4925" s="36" t="s">
        <v>26084</v>
      </c>
      <c r="B4925" s="37" t="s">
        <v>26085</v>
      </c>
      <c r="C4925" s="36" t="s">
        <v>127</v>
      </c>
      <c r="D4925" s="36" t="s">
        <v>24089</v>
      </c>
      <c r="F4925" t="str">
        <f t="shared" si="152"/>
        <v>89284</v>
      </c>
      <c r="H4925" s="38">
        <f t="shared" si="153"/>
        <v>55</v>
      </c>
    </row>
    <row r="4926" ht="67.5" spans="1:8">
      <c r="A4926" s="36" t="s">
        <v>26086</v>
      </c>
      <c r="B4926" s="37" t="s">
        <v>26087</v>
      </c>
      <c r="C4926" s="36" t="s">
        <v>127</v>
      </c>
      <c r="D4926" s="36" t="s">
        <v>26088</v>
      </c>
      <c r="F4926" t="str">
        <f t="shared" si="152"/>
        <v>89285</v>
      </c>
      <c r="H4926" s="38">
        <f t="shared" si="153"/>
        <v>57.07</v>
      </c>
    </row>
    <row r="4927" ht="67.5" spans="1:8">
      <c r="A4927" s="36" t="s">
        <v>26089</v>
      </c>
      <c r="B4927" s="37" t="s">
        <v>26090</v>
      </c>
      <c r="C4927" s="36" t="s">
        <v>127</v>
      </c>
      <c r="D4927" s="36" t="s">
        <v>26091</v>
      </c>
      <c r="F4927" t="str">
        <f t="shared" si="152"/>
        <v>89286</v>
      </c>
      <c r="H4927" s="38">
        <f t="shared" si="153"/>
        <v>65.13</v>
      </c>
    </row>
    <row r="4928" ht="67.5" spans="1:8">
      <c r="A4928" s="36" t="s">
        <v>26092</v>
      </c>
      <c r="B4928" s="37" t="s">
        <v>26093</v>
      </c>
      <c r="C4928" s="36" t="s">
        <v>127</v>
      </c>
      <c r="D4928" s="36" t="s">
        <v>26094</v>
      </c>
      <c r="F4928" t="str">
        <f t="shared" si="152"/>
        <v>89287</v>
      </c>
      <c r="H4928" s="38">
        <f t="shared" si="153"/>
        <v>67.21</v>
      </c>
    </row>
    <row r="4929" ht="67.5" spans="1:8">
      <c r="A4929" s="36" t="s">
        <v>26095</v>
      </c>
      <c r="B4929" s="37" t="s">
        <v>26096</v>
      </c>
      <c r="C4929" s="36" t="s">
        <v>127</v>
      </c>
      <c r="D4929" s="36" t="s">
        <v>26097</v>
      </c>
      <c r="F4929" t="str">
        <f t="shared" si="152"/>
        <v>89288</v>
      </c>
      <c r="H4929" s="38">
        <f t="shared" si="153"/>
        <v>58.09</v>
      </c>
    </row>
    <row r="4930" ht="67.5" spans="1:8">
      <c r="A4930" s="36" t="s">
        <v>26098</v>
      </c>
      <c r="B4930" s="37" t="s">
        <v>26099</v>
      </c>
      <c r="C4930" s="36" t="s">
        <v>127</v>
      </c>
      <c r="D4930" s="36" t="s">
        <v>26100</v>
      </c>
      <c r="F4930" t="str">
        <f t="shared" si="152"/>
        <v>89289</v>
      </c>
      <c r="H4930" s="38">
        <f t="shared" si="153"/>
        <v>60.16</v>
      </c>
    </row>
    <row r="4931" ht="67.5" spans="1:8">
      <c r="A4931" s="36" t="s">
        <v>26101</v>
      </c>
      <c r="B4931" s="37" t="s">
        <v>26102</v>
      </c>
      <c r="C4931" s="36" t="s">
        <v>127</v>
      </c>
      <c r="D4931" s="36" t="s">
        <v>26103</v>
      </c>
      <c r="F4931" t="str">
        <f t="shared" si="152"/>
        <v>89290</v>
      </c>
      <c r="H4931" s="38">
        <f t="shared" si="153"/>
        <v>69.8</v>
      </c>
    </row>
    <row r="4932" ht="67.5" spans="1:8">
      <c r="A4932" s="36" t="s">
        <v>26104</v>
      </c>
      <c r="B4932" s="37" t="s">
        <v>26105</v>
      </c>
      <c r="C4932" s="36" t="s">
        <v>127</v>
      </c>
      <c r="D4932" s="36" t="s">
        <v>26106</v>
      </c>
      <c r="F4932" t="str">
        <f t="shared" si="152"/>
        <v>89291</v>
      </c>
      <c r="H4932" s="38">
        <f t="shared" si="153"/>
        <v>72.1</v>
      </c>
    </row>
    <row r="4933" ht="67.5" spans="1:8">
      <c r="A4933" s="36" t="s">
        <v>26107</v>
      </c>
      <c r="B4933" s="37" t="s">
        <v>26108</v>
      </c>
      <c r="C4933" s="36" t="s">
        <v>127</v>
      </c>
      <c r="D4933" s="36" t="s">
        <v>19569</v>
      </c>
      <c r="F4933" t="str">
        <f t="shared" ref="F4933:F4996" si="154">TRIM(A4933)</f>
        <v>89292</v>
      </c>
      <c r="H4933" s="38">
        <f t="shared" ref="H4933:H4996" si="155">ROUND(D4933*(1+$H$1),2)</f>
        <v>64.83</v>
      </c>
    </row>
    <row r="4934" ht="67.5" spans="1:8">
      <c r="A4934" s="36" t="s">
        <v>26109</v>
      </c>
      <c r="B4934" s="37" t="s">
        <v>26110</v>
      </c>
      <c r="C4934" s="36" t="s">
        <v>127</v>
      </c>
      <c r="D4934" s="36" t="s">
        <v>26111</v>
      </c>
      <c r="F4934" t="str">
        <f t="shared" si="154"/>
        <v>89293</v>
      </c>
      <c r="H4934" s="38">
        <f t="shared" si="155"/>
        <v>67.13</v>
      </c>
    </row>
    <row r="4935" ht="67.5" spans="1:8">
      <c r="A4935" s="36" t="s">
        <v>26112</v>
      </c>
      <c r="B4935" s="37" t="s">
        <v>26113</v>
      </c>
      <c r="C4935" s="36" t="s">
        <v>127</v>
      </c>
      <c r="D4935" s="36" t="s">
        <v>26114</v>
      </c>
      <c r="F4935" t="str">
        <f t="shared" si="154"/>
        <v>89294</v>
      </c>
      <c r="H4935" s="38">
        <f t="shared" si="155"/>
        <v>76.68</v>
      </c>
    </row>
    <row r="4936" ht="67.5" spans="1:8">
      <c r="A4936" s="36" t="s">
        <v>26115</v>
      </c>
      <c r="B4936" s="37" t="s">
        <v>26116</v>
      </c>
      <c r="C4936" s="36" t="s">
        <v>127</v>
      </c>
      <c r="D4936" s="36" t="s">
        <v>26117</v>
      </c>
      <c r="F4936" t="str">
        <f t="shared" si="154"/>
        <v>89295</v>
      </c>
      <c r="H4936" s="38">
        <f t="shared" si="155"/>
        <v>78.99</v>
      </c>
    </row>
    <row r="4937" ht="67.5" spans="1:8">
      <c r="A4937" s="36" t="s">
        <v>26118</v>
      </c>
      <c r="B4937" s="37" t="s">
        <v>26119</v>
      </c>
      <c r="C4937" s="36" t="s">
        <v>127</v>
      </c>
      <c r="D4937" s="36" t="s">
        <v>14807</v>
      </c>
      <c r="F4937" t="str">
        <f t="shared" si="154"/>
        <v>89296</v>
      </c>
      <c r="H4937" s="38">
        <f t="shared" si="155"/>
        <v>68.81</v>
      </c>
    </row>
    <row r="4938" ht="67.5" spans="1:8">
      <c r="A4938" s="36" t="s">
        <v>26120</v>
      </c>
      <c r="B4938" s="37" t="s">
        <v>26121</v>
      </c>
      <c r="C4938" s="36" t="s">
        <v>127</v>
      </c>
      <c r="D4938" s="36" t="s">
        <v>26122</v>
      </c>
      <c r="F4938" t="str">
        <f t="shared" si="154"/>
        <v>89297</v>
      </c>
      <c r="H4938" s="38">
        <f t="shared" si="155"/>
        <v>71.12</v>
      </c>
    </row>
    <row r="4939" ht="67.5" spans="1:8">
      <c r="A4939" s="36" t="s">
        <v>26123</v>
      </c>
      <c r="B4939" s="37" t="s">
        <v>26124</v>
      </c>
      <c r="C4939" s="36" t="s">
        <v>127</v>
      </c>
      <c r="D4939" s="36" t="s">
        <v>10753</v>
      </c>
      <c r="F4939" t="str">
        <f t="shared" si="154"/>
        <v>89298</v>
      </c>
      <c r="H4939" s="38">
        <f t="shared" si="155"/>
        <v>71.04</v>
      </c>
    </row>
    <row r="4940" ht="67.5" spans="1:8">
      <c r="A4940" s="36" t="s">
        <v>26125</v>
      </c>
      <c r="B4940" s="37" t="s">
        <v>26126</v>
      </c>
      <c r="C4940" s="36" t="s">
        <v>127</v>
      </c>
      <c r="D4940" s="36" t="s">
        <v>12737</v>
      </c>
      <c r="F4940" t="str">
        <f t="shared" si="154"/>
        <v>89299</v>
      </c>
      <c r="H4940" s="38">
        <f t="shared" si="155"/>
        <v>73.98</v>
      </c>
    </row>
    <row r="4941" ht="67.5" spans="1:8">
      <c r="A4941" s="36" t="s">
        <v>26127</v>
      </c>
      <c r="B4941" s="37" t="s">
        <v>26128</v>
      </c>
      <c r="C4941" s="36" t="s">
        <v>127</v>
      </c>
      <c r="D4941" s="36" t="s">
        <v>26129</v>
      </c>
      <c r="F4941" t="str">
        <f t="shared" si="154"/>
        <v>89300</v>
      </c>
      <c r="H4941" s="38">
        <f t="shared" si="155"/>
        <v>65.99</v>
      </c>
    </row>
    <row r="4942" ht="67.5" spans="1:8">
      <c r="A4942" s="36" t="s">
        <v>26130</v>
      </c>
      <c r="B4942" s="37" t="s">
        <v>26131</v>
      </c>
      <c r="C4942" s="36" t="s">
        <v>127</v>
      </c>
      <c r="D4942" s="36" t="s">
        <v>26132</v>
      </c>
      <c r="F4942" t="str">
        <f t="shared" si="154"/>
        <v>89301</v>
      </c>
      <c r="H4942" s="38">
        <f t="shared" si="155"/>
        <v>68.93</v>
      </c>
    </row>
    <row r="4943" ht="67.5" spans="1:8">
      <c r="A4943" s="36" t="s">
        <v>26133</v>
      </c>
      <c r="B4943" s="37" t="s">
        <v>26134</v>
      </c>
      <c r="C4943" s="36" t="s">
        <v>127</v>
      </c>
      <c r="D4943" s="36" t="s">
        <v>26135</v>
      </c>
      <c r="F4943" t="str">
        <f t="shared" si="154"/>
        <v>89302</v>
      </c>
      <c r="H4943" s="38">
        <f t="shared" si="155"/>
        <v>79.56</v>
      </c>
    </row>
    <row r="4944" ht="67.5" spans="1:8">
      <c r="A4944" s="36" t="s">
        <v>26136</v>
      </c>
      <c r="B4944" s="37" t="s">
        <v>26137</v>
      </c>
      <c r="C4944" s="36" t="s">
        <v>127</v>
      </c>
      <c r="D4944" s="36" t="s">
        <v>26138</v>
      </c>
      <c r="F4944" t="str">
        <f t="shared" si="154"/>
        <v>89303</v>
      </c>
      <c r="H4944" s="38">
        <f t="shared" si="155"/>
        <v>82.49</v>
      </c>
    </row>
    <row r="4945" ht="67.5" spans="1:8">
      <c r="A4945" s="36" t="s">
        <v>26139</v>
      </c>
      <c r="B4945" s="37" t="s">
        <v>26140</v>
      </c>
      <c r="C4945" s="36" t="s">
        <v>127</v>
      </c>
      <c r="D4945" s="36" t="s">
        <v>26141</v>
      </c>
      <c r="F4945" t="str">
        <f t="shared" si="154"/>
        <v>89304</v>
      </c>
      <c r="H4945" s="38">
        <f t="shared" si="155"/>
        <v>71.21</v>
      </c>
    </row>
    <row r="4946" ht="67.5" spans="1:8">
      <c r="A4946" s="36" t="s">
        <v>26142</v>
      </c>
      <c r="B4946" s="37" t="s">
        <v>26143</v>
      </c>
      <c r="C4946" s="36" t="s">
        <v>127</v>
      </c>
      <c r="D4946" s="36" t="s">
        <v>26144</v>
      </c>
      <c r="F4946" t="str">
        <f t="shared" si="154"/>
        <v>89305</v>
      </c>
      <c r="H4946" s="38">
        <f t="shared" si="155"/>
        <v>74.14</v>
      </c>
    </row>
    <row r="4947" ht="67.5" spans="1:8">
      <c r="A4947" s="36" t="s">
        <v>26145</v>
      </c>
      <c r="B4947" s="37" t="s">
        <v>26146</v>
      </c>
      <c r="C4947" s="36" t="s">
        <v>127</v>
      </c>
      <c r="D4947" s="36" t="s">
        <v>26147</v>
      </c>
      <c r="F4947" t="str">
        <f t="shared" si="154"/>
        <v>89306</v>
      </c>
      <c r="H4947" s="38">
        <f t="shared" si="155"/>
        <v>80.99</v>
      </c>
    </row>
    <row r="4948" ht="67.5" spans="1:8">
      <c r="A4948" s="36" t="s">
        <v>26148</v>
      </c>
      <c r="B4948" s="37" t="s">
        <v>26149</v>
      </c>
      <c r="C4948" s="36" t="s">
        <v>127</v>
      </c>
      <c r="D4948" s="36" t="s">
        <v>26150</v>
      </c>
      <c r="F4948" t="str">
        <f t="shared" si="154"/>
        <v>89307</v>
      </c>
      <c r="H4948" s="38">
        <f t="shared" si="155"/>
        <v>84.24</v>
      </c>
    </row>
    <row r="4949" ht="67.5" spans="1:8">
      <c r="A4949" s="36" t="s">
        <v>26151</v>
      </c>
      <c r="B4949" s="37" t="s">
        <v>26152</v>
      </c>
      <c r="C4949" s="36" t="s">
        <v>127</v>
      </c>
      <c r="D4949" s="36" t="s">
        <v>6913</v>
      </c>
      <c r="F4949" t="str">
        <f t="shared" si="154"/>
        <v>89308</v>
      </c>
      <c r="H4949" s="38">
        <f t="shared" si="155"/>
        <v>76.01</v>
      </c>
    </row>
    <row r="4950" ht="67.5" spans="1:8">
      <c r="A4950" s="36" t="s">
        <v>26153</v>
      </c>
      <c r="B4950" s="37" t="s">
        <v>26154</v>
      </c>
      <c r="C4950" s="36" t="s">
        <v>127</v>
      </c>
      <c r="D4950" s="36" t="s">
        <v>11117</v>
      </c>
      <c r="F4950" t="str">
        <f t="shared" si="154"/>
        <v>89309</v>
      </c>
      <c r="H4950" s="38">
        <f t="shared" si="155"/>
        <v>79.26</v>
      </c>
    </row>
    <row r="4951" ht="67.5" spans="1:8">
      <c r="A4951" s="36" t="s">
        <v>26155</v>
      </c>
      <c r="B4951" s="37" t="s">
        <v>26156</v>
      </c>
      <c r="C4951" s="36" t="s">
        <v>127</v>
      </c>
      <c r="D4951" s="36" t="s">
        <v>26157</v>
      </c>
      <c r="F4951" t="str">
        <f t="shared" si="154"/>
        <v>89310</v>
      </c>
      <c r="H4951" s="38">
        <f t="shared" si="155"/>
        <v>91.25</v>
      </c>
    </row>
    <row r="4952" ht="67.5" spans="1:8">
      <c r="A4952" s="36" t="s">
        <v>26158</v>
      </c>
      <c r="B4952" s="37" t="s">
        <v>26159</v>
      </c>
      <c r="C4952" s="36" t="s">
        <v>127</v>
      </c>
      <c r="D4952" s="36" t="s">
        <v>26160</v>
      </c>
      <c r="F4952" t="str">
        <f t="shared" si="154"/>
        <v>89311</v>
      </c>
      <c r="H4952" s="38">
        <f t="shared" si="155"/>
        <v>94.5</v>
      </c>
    </row>
    <row r="4953" ht="67.5" spans="1:8">
      <c r="A4953" s="36" t="s">
        <v>26161</v>
      </c>
      <c r="B4953" s="37" t="s">
        <v>26162</v>
      </c>
      <c r="C4953" s="36" t="s">
        <v>127</v>
      </c>
      <c r="D4953" s="36" t="s">
        <v>26163</v>
      </c>
      <c r="F4953" t="str">
        <f t="shared" si="154"/>
        <v>89312</v>
      </c>
      <c r="H4953" s="38">
        <f t="shared" si="155"/>
        <v>82.12</v>
      </c>
    </row>
    <row r="4954" ht="67.5" spans="1:8">
      <c r="A4954" s="36" t="s">
        <v>26164</v>
      </c>
      <c r="B4954" s="37" t="s">
        <v>26165</v>
      </c>
      <c r="C4954" s="36" t="s">
        <v>127</v>
      </c>
      <c r="D4954" s="36" t="s">
        <v>26166</v>
      </c>
      <c r="F4954" t="str">
        <f t="shared" si="154"/>
        <v>89313</v>
      </c>
      <c r="H4954" s="38">
        <f t="shared" si="155"/>
        <v>85.38</v>
      </c>
    </row>
    <row r="4955" ht="40.5" spans="1:8">
      <c r="A4955" s="36" t="s">
        <v>26167</v>
      </c>
      <c r="B4955" s="37" t="s">
        <v>26168</v>
      </c>
      <c r="C4955" s="36" t="s">
        <v>127</v>
      </c>
      <c r="D4955" s="36" t="s">
        <v>26169</v>
      </c>
      <c r="F4955" t="str">
        <f t="shared" si="154"/>
        <v>95465</v>
      </c>
      <c r="H4955" s="38">
        <f t="shared" si="155"/>
        <v>158.63</v>
      </c>
    </row>
    <row r="4956" ht="54" spans="1:8">
      <c r="A4956" s="36" t="s">
        <v>26170</v>
      </c>
      <c r="B4956" s="37" t="s">
        <v>26171</v>
      </c>
      <c r="C4956" s="36" t="s">
        <v>127</v>
      </c>
      <c r="D4956" s="36" t="s">
        <v>12522</v>
      </c>
      <c r="F4956" t="str">
        <f t="shared" si="154"/>
        <v>87447</v>
      </c>
      <c r="H4956" s="38">
        <f t="shared" si="155"/>
        <v>49.9</v>
      </c>
    </row>
    <row r="4957" ht="54" spans="1:8">
      <c r="A4957" s="36" t="s">
        <v>26172</v>
      </c>
      <c r="B4957" s="37" t="s">
        <v>26173</v>
      </c>
      <c r="C4957" s="36" t="s">
        <v>127</v>
      </c>
      <c r="D4957" s="36" t="s">
        <v>26174</v>
      </c>
      <c r="F4957" t="str">
        <f t="shared" si="154"/>
        <v>87448</v>
      </c>
      <c r="H4957" s="38">
        <f t="shared" si="155"/>
        <v>50.23</v>
      </c>
    </row>
    <row r="4958" ht="54" spans="1:8">
      <c r="A4958" s="36" t="s">
        <v>26175</v>
      </c>
      <c r="B4958" s="37" t="s">
        <v>26176</v>
      </c>
      <c r="C4958" s="36" t="s">
        <v>127</v>
      </c>
      <c r="D4958" s="36" t="s">
        <v>26177</v>
      </c>
      <c r="F4958" t="str">
        <f t="shared" si="154"/>
        <v>87449</v>
      </c>
      <c r="H4958" s="38">
        <f t="shared" si="155"/>
        <v>64.17</v>
      </c>
    </row>
    <row r="4959" ht="54" spans="1:8">
      <c r="A4959" s="36" t="s">
        <v>26178</v>
      </c>
      <c r="B4959" s="37" t="s">
        <v>26179</v>
      </c>
      <c r="C4959" s="36" t="s">
        <v>127</v>
      </c>
      <c r="D4959" s="36" t="s">
        <v>26180</v>
      </c>
      <c r="F4959" t="str">
        <f t="shared" si="154"/>
        <v>87450</v>
      </c>
      <c r="H4959" s="38">
        <f t="shared" si="155"/>
        <v>65.02</v>
      </c>
    </row>
    <row r="4960" ht="54" spans="1:8">
      <c r="A4960" s="36" t="s">
        <v>26181</v>
      </c>
      <c r="B4960" s="37" t="s">
        <v>26182</v>
      </c>
      <c r="C4960" s="36" t="s">
        <v>127</v>
      </c>
      <c r="D4960" s="36" t="s">
        <v>20989</v>
      </c>
      <c r="F4960" t="str">
        <f t="shared" si="154"/>
        <v>87451</v>
      </c>
      <c r="H4960" s="38">
        <f t="shared" si="155"/>
        <v>77.46</v>
      </c>
    </row>
    <row r="4961" ht="54" spans="1:8">
      <c r="A4961" s="36" t="s">
        <v>26183</v>
      </c>
      <c r="B4961" s="37" t="s">
        <v>26184</v>
      </c>
      <c r="C4961" s="36" t="s">
        <v>127</v>
      </c>
      <c r="D4961" s="36" t="s">
        <v>26185</v>
      </c>
      <c r="F4961" t="str">
        <f t="shared" si="154"/>
        <v>87452</v>
      </c>
      <c r="H4961" s="38">
        <f t="shared" si="155"/>
        <v>77.82</v>
      </c>
    </row>
    <row r="4962" ht="67.5" spans="1:8">
      <c r="A4962" s="36" t="s">
        <v>26186</v>
      </c>
      <c r="B4962" s="37" t="s">
        <v>26187</v>
      </c>
      <c r="C4962" s="36" t="s">
        <v>127</v>
      </c>
      <c r="D4962" s="36" t="s">
        <v>26188</v>
      </c>
      <c r="F4962" t="str">
        <f t="shared" si="154"/>
        <v>87453</v>
      </c>
      <c r="H4962" s="38">
        <f t="shared" si="155"/>
        <v>45.85</v>
      </c>
    </row>
    <row r="4963" ht="54" spans="1:8">
      <c r="A4963" s="36" t="s">
        <v>26189</v>
      </c>
      <c r="B4963" s="37" t="s">
        <v>26190</v>
      </c>
      <c r="C4963" s="36" t="s">
        <v>127</v>
      </c>
      <c r="D4963" s="36" t="s">
        <v>21270</v>
      </c>
      <c r="F4963" t="str">
        <f t="shared" si="154"/>
        <v>87454</v>
      </c>
      <c r="H4963" s="38">
        <f t="shared" si="155"/>
        <v>46.57</v>
      </c>
    </row>
    <row r="4964" ht="67.5" spans="1:8">
      <c r="A4964" s="36" t="s">
        <v>26191</v>
      </c>
      <c r="B4964" s="37" t="s">
        <v>26192</v>
      </c>
      <c r="C4964" s="36" t="s">
        <v>127</v>
      </c>
      <c r="D4964" s="36" t="s">
        <v>26193</v>
      </c>
      <c r="F4964" t="str">
        <f t="shared" si="154"/>
        <v>87455</v>
      </c>
      <c r="H4964" s="38">
        <f t="shared" si="155"/>
        <v>59.24</v>
      </c>
    </row>
    <row r="4965" ht="54" spans="1:8">
      <c r="A4965" s="36" t="s">
        <v>26194</v>
      </c>
      <c r="B4965" s="37" t="s">
        <v>26195</v>
      </c>
      <c r="C4965" s="36" t="s">
        <v>127</v>
      </c>
      <c r="D4965" s="36" t="s">
        <v>23666</v>
      </c>
      <c r="F4965" t="str">
        <f t="shared" si="154"/>
        <v>87456</v>
      </c>
      <c r="H4965" s="38">
        <f t="shared" si="155"/>
        <v>60.36</v>
      </c>
    </row>
    <row r="4966" ht="67.5" spans="1:8">
      <c r="A4966" s="36" t="s">
        <v>26196</v>
      </c>
      <c r="B4966" s="37" t="s">
        <v>26197</v>
      </c>
      <c r="C4966" s="36" t="s">
        <v>127</v>
      </c>
      <c r="D4966" s="36" t="s">
        <v>15170</v>
      </c>
      <c r="F4966" t="str">
        <f t="shared" si="154"/>
        <v>87457</v>
      </c>
      <c r="H4966" s="38">
        <f t="shared" si="155"/>
        <v>71.76</v>
      </c>
    </row>
    <row r="4967" ht="54" spans="1:8">
      <c r="A4967" s="36" t="s">
        <v>26198</v>
      </c>
      <c r="B4967" s="37" t="s">
        <v>26199</v>
      </c>
      <c r="C4967" s="36" t="s">
        <v>127</v>
      </c>
      <c r="D4967" s="36" t="s">
        <v>20423</v>
      </c>
      <c r="F4967" t="str">
        <f t="shared" si="154"/>
        <v>87458</v>
      </c>
      <c r="H4967" s="38">
        <f t="shared" si="155"/>
        <v>72.82</v>
      </c>
    </row>
    <row r="4968" ht="54" spans="1:8">
      <c r="A4968" s="36" t="s">
        <v>26200</v>
      </c>
      <c r="B4968" s="37" t="s">
        <v>26201</v>
      </c>
      <c r="C4968" s="36" t="s">
        <v>127</v>
      </c>
      <c r="D4968" s="36" t="s">
        <v>7232</v>
      </c>
      <c r="F4968" t="str">
        <f t="shared" si="154"/>
        <v>87459</v>
      </c>
      <c r="H4968" s="38">
        <f t="shared" si="155"/>
        <v>56.57</v>
      </c>
    </row>
    <row r="4969" ht="54" spans="1:8">
      <c r="A4969" s="36" t="s">
        <v>26202</v>
      </c>
      <c r="B4969" s="37" t="s">
        <v>26203</v>
      </c>
      <c r="C4969" s="36" t="s">
        <v>127</v>
      </c>
      <c r="D4969" s="36" t="s">
        <v>26204</v>
      </c>
      <c r="F4969" t="str">
        <f t="shared" si="154"/>
        <v>87460</v>
      </c>
      <c r="H4969" s="38">
        <f t="shared" si="155"/>
        <v>57.29</v>
      </c>
    </row>
    <row r="4970" ht="54" spans="1:8">
      <c r="A4970" s="36" t="s">
        <v>26205</v>
      </c>
      <c r="B4970" s="37" t="s">
        <v>26206</v>
      </c>
      <c r="C4970" s="36" t="s">
        <v>127</v>
      </c>
      <c r="D4970" s="36" t="s">
        <v>10705</v>
      </c>
      <c r="F4970" t="str">
        <f t="shared" si="154"/>
        <v>87461</v>
      </c>
      <c r="H4970" s="38">
        <f t="shared" si="155"/>
        <v>70.86</v>
      </c>
    </row>
    <row r="4971" ht="54" spans="1:8">
      <c r="A4971" s="36" t="s">
        <v>26207</v>
      </c>
      <c r="B4971" s="37" t="s">
        <v>26208</v>
      </c>
      <c r="C4971" s="36" t="s">
        <v>127</v>
      </c>
      <c r="D4971" s="36" t="s">
        <v>26209</v>
      </c>
      <c r="F4971" t="str">
        <f t="shared" si="154"/>
        <v>87462</v>
      </c>
      <c r="H4971" s="38">
        <f t="shared" si="155"/>
        <v>71.71</v>
      </c>
    </row>
    <row r="4972" ht="54" spans="1:8">
      <c r="A4972" s="36" t="s">
        <v>26210</v>
      </c>
      <c r="B4972" s="37" t="s">
        <v>26211</v>
      </c>
      <c r="C4972" s="36" t="s">
        <v>127</v>
      </c>
      <c r="D4972" s="36" t="s">
        <v>26212</v>
      </c>
      <c r="F4972" t="str">
        <f t="shared" si="154"/>
        <v>87463</v>
      </c>
      <c r="H4972" s="38">
        <f t="shared" si="155"/>
        <v>83.5</v>
      </c>
    </row>
    <row r="4973" ht="54" spans="1:8">
      <c r="A4973" s="36" t="s">
        <v>26213</v>
      </c>
      <c r="B4973" s="37" t="s">
        <v>26214</v>
      </c>
      <c r="C4973" s="36" t="s">
        <v>127</v>
      </c>
      <c r="D4973" s="36" t="s">
        <v>9809</v>
      </c>
      <c r="F4973" t="str">
        <f t="shared" si="154"/>
        <v>87464</v>
      </c>
      <c r="H4973" s="38">
        <f t="shared" si="155"/>
        <v>84.57</v>
      </c>
    </row>
    <row r="4974" ht="67.5" spans="1:8">
      <c r="A4974" s="36" t="s">
        <v>26215</v>
      </c>
      <c r="B4974" s="37" t="s">
        <v>26216</v>
      </c>
      <c r="C4974" s="36" t="s">
        <v>127</v>
      </c>
      <c r="D4974" s="36" t="s">
        <v>26217</v>
      </c>
      <c r="F4974" t="str">
        <f t="shared" si="154"/>
        <v>87465</v>
      </c>
      <c r="H4974" s="38">
        <f t="shared" si="155"/>
        <v>49.57</v>
      </c>
    </row>
    <row r="4975" ht="54" spans="1:8">
      <c r="A4975" s="36" t="s">
        <v>26218</v>
      </c>
      <c r="B4975" s="37" t="s">
        <v>26219</v>
      </c>
      <c r="C4975" s="36" t="s">
        <v>127</v>
      </c>
      <c r="D4975" s="36" t="s">
        <v>26220</v>
      </c>
      <c r="F4975" t="str">
        <f t="shared" si="154"/>
        <v>87466</v>
      </c>
      <c r="H4975" s="38">
        <f t="shared" si="155"/>
        <v>50.29</v>
      </c>
    </row>
    <row r="4976" ht="67.5" spans="1:8">
      <c r="A4976" s="36" t="s">
        <v>26221</v>
      </c>
      <c r="B4976" s="37" t="s">
        <v>26222</v>
      </c>
      <c r="C4976" s="36" t="s">
        <v>127</v>
      </c>
      <c r="D4976" s="36" t="s">
        <v>5089</v>
      </c>
      <c r="F4976" t="str">
        <f t="shared" si="154"/>
        <v>87467</v>
      </c>
      <c r="H4976" s="38">
        <f t="shared" si="155"/>
        <v>63.3</v>
      </c>
    </row>
    <row r="4977" ht="54" spans="1:8">
      <c r="A4977" s="36" t="s">
        <v>26223</v>
      </c>
      <c r="B4977" s="37" t="s">
        <v>26224</v>
      </c>
      <c r="C4977" s="36" t="s">
        <v>127</v>
      </c>
      <c r="D4977" s="36" t="s">
        <v>6286</v>
      </c>
      <c r="F4977" t="str">
        <f t="shared" si="154"/>
        <v>87468</v>
      </c>
      <c r="H4977" s="38">
        <f t="shared" si="155"/>
        <v>64.15</v>
      </c>
    </row>
    <row r="4978" ht="67.5" spans="1:8">
      <c r="A4978" s="36" t="s">
        <v>26225</v>
      </c>
      <c r="B4978" s="37" t="s">
        <v>26226</v>
      </c>
      <c r="C4978" s="36" t="s">
        <v>127</v>
      </c>
      <c r="D4978" s="36" t="s">
        <v>4401</v>
      </c>
      <c r="F4978" t="str">
        <f t="shared" si="154"/>
        <v>87469</v>
      </c>
      <c r="H4978" s="38">
        <f t="shared" si="155"/>
        <v>75.95</v>
      </c>
    </row>
    <row r="4979" ht="54" spans="1:8">
      <c r="A4979" s="36" t="s">
        <v>26227</v>
      </c>
      <c r="B4979" s="37" t="s">
        <v>26228</v>
      </c>
      <c r="C4979" s="36" t="s">
        <v>127</v>
      </c>
      <c r="D4979" s="36" t="s">
        <v>26229</v>
      </c>
      <c r="F4979" t="str">
        <f t="shared" si="154"/>
        <v>87470</v>
      </c>
      <c r="H4979" s="38">
        <f t="shared" si="155"/>
        <v>77.01</v>
      </c>
    </row>
    <row r="4980" ht="54" spans="1:8">
      <c r="A4980" s="36" t="s">
        <v>26230</v>
      </c>
      <c r="B4980" s="37" t="s">
        <v>26231</v>
      </c>
      <c r="C4980" s="36" t="s">
        <v>127</v>
      </c>
      <c r="D4980" s="36" t="s">
        <v>23724</v>
      </c>
      <c r="F4980" t="str">
        <f t="shared" si="154"/>
        <v>89044</v>
      </c>
      <c r="H4980" s="38">
        <f t="shared" si="155"/>
        <v>49.72</v>
      </c>
    </row>
    <row r="4981" ht="67.5" spans="1:8">
      <c r="A4981" s="36" t="s">
        <v>26232</v>
      </c>
      <c r="B4981" s="37" t="s">
        <v>26233</v>
      </c>
      <c r="C4981" s="36" t="s">
        <v>127</v>
      </c>
      <c r="D4981" s="36" t="s">
        <v>18603</v>
      </c>
      <c r="F4981" t="str">
        <f t="shared" si="154"/>
        <v>89169</v>
      </c>
      <c r="H4981" s="38">
        <f t="shared" si="155"/>
        <v>50.6</v>
      </c>
    </row>
    <row r="4982" ht="67.5" spans="1:8">
      <c r="A4982" s="36" t="s">
        <v>26234</v>
      </c>
      <c r="B4982" s="37" t="s">
        <v>26235</v>
      </c>
      <c r="C4982" s="36" t="s">
        <v>127</v>
      </c>
      <c r="D4982" s="36" t="s">
        <v>26236</v>
      </c>
      <c r="F4982" t="str">
        <f t="shared" si="154"/>
        <v>89978</v>
      </c>
      <c r="H4982" s="38">
        <f t="shared" si="155"/>
        <v>64.51</v>
      </c>
    </row>
    <row r="4983" ht="27" spans="1:8">
      <c r="A4983" s="36" t="s">
        <v>26237</v>
      </c>
      <c r="B4983" s="37" t="s">
        <v>26238</v>
      </c>
      <c r="C4983" s="36" t="s">
        <v>127</v>
      </c>
      <c r="D4983" s="36" t="s">
        <v>26239</v>
      </c>
      <c r="F4983" t="str">
        <f t="shared" si="154"/>
        <v>73937/1</v>
      </c>
      <c r="H4983" s="38">
        <f t="shared" si="155"/>
        <v>107.5</v>
      </c>
    </row>
    <row r="4984" ht="27" spans="1:8">
      <c r="A4984" s="36" t="s">
        <v>26240</v>
      </c>
      <c r="B4984" s="37" t="s">
        <v>26241</v>
      </c>
      <c r="C4984" s="36" t="s">
        <v>127</v>
      </c>
      <c r="D4984" s="36" t="s">
        <v>26242</v>
      </c>
      <c r="F4984" t="str">
        <f t="shared" si="154"/>
        <v>73937/3</v>
      </c>
      <c r="H4984" s="38">
        <f t="shared" si="155"/>
        <v>107.69</v>
      </c>
    </row>
    <row r="4985" ht="40.5" spans="1:8">
      <c r="A4985" s="36" t="s">
        <v>26243</v>
      </c>
      <c r="B4985" s="37" t="s">
        <v>26244</v>
      </c>
      <c r="C4985" s="36" t="s">
        <v>127</v>
      </c>
      <c r="D4985" s="36" t="s">
        <v>26245</v>
      </c>
      <c r="F4985" t="str">
        <f t="shared" si="154"/>
        <v>73937/5</v>
      </c>
      <c r="H4985" s="38">
        <f t="shared" si="155"/>
        <v>183.45</v>
      </c>
    </row>
    <row r="4986" ht="54" spans="1:8">
      <c r="A4986" s="36" t="s">
        <v>26246</v>
      </c>
      <c r="B4986" s="37" t="s">
        <v>26247</v>
      </c>
      <c r="C4986" s="36" t="s">
        <v>127</v>
      </c>
      <c r="D4986" s="36" t="s">
        <v>18562</v>
      </c>
      <c r="F4986" t="str">
        <f t="shared" si="154"/>
        <v>89453</v>
      </c>
      <c r="H4986" s="38">
        <f t="shared" si="155"/>
        <v>54.42</v>
      </c>
    </row>
    <row r="4987" ht="54" spans="1:8">
      <c r="A4987" s="36" t="s">
        <v>26248</v>
      </c>
      <c r="B4987" s="37" t="s">
        <v>26249</v>
      </c>
      <c r="C4987" s="36" t="s">
        <v>127</v>
      </c>
      <c r="D4987" s="36" t="s">
        <v>26250</v>
      </c>
      <c r="F4987" t="str">
        <f t="shared" si="154"/>
        <v>89454</v>
      </c>
      <c r="H4987" s="38">
        <f t="shared" si="155"/>
        <v>51.71</v>
      </c>
    </row>
    <row r="4988" ht="54" spans="1:8">
      <c r="A4988" s="36" t="s">
        <v>26251</v>
      </c>
      <c r="B4988" s="37" t="s">
        <v>26252</v>
      </c>
      <c r="C4988" s="36" t="s">
        <v>127</v>
      </c>
      <c r="D4988" s="36" t="s">
        <v>26253</v>
      </c>
      <c r="F4988" t="str">
        <f t="shared" si="154"/>
        <v>89455</v>
      </c>
      <c r="H4988" s="38">
        <f t="shared" si="155"/>
        <v>66.69</v>
      </c>
    </row>
    <row r="4989" ht="54" spans="1:8">
      <c r="A4989" s="36" t="s">
        <v>26254</v>
      </c>
      <c r="B4989" s="37" t="s">
        <v>26255</v>
      </c>
      <c r="C4989" s="36" t="s">
        <v>127</v>
      </c>
      <c r="D4989" s="36" t="s">
        <v>26256</v>
      </c>
      <c r="F4989" t="str">
        <f t="shared" si="154"/>
        <v>89456</v>
      </c>
      <c r="H4989" s="38">
        <f t="shared" si="155"/>
        <v>63.41</v>
      </c>
    </row>
    <row r="4990" ht="54" spans="1:8">
      <c r="A4990" s="36" t="s">
        <v>26257</v>
      </c>
      <c r="B4990" s="37" t="s">
        <v>26258</v>
      </c>
      <c r="C4990" s="36" t="s">
        <v>127</v>
      </c>
      <c r="D4990" s="36" t="s">
        <v>26259</v>
      </c>
      <c r="F4990" t="str">
        <f t="shared" si="154"/>
        <v>89457</v>
      </c>
      <c r="H4990" s="38">
        <f t="shared" si="155"/>
        <v>58.36</v>
      </c>
    </row>
    <row r="4991" ht="54" spans="1:8">
      <c r="A4991" s="36" t="s">
        <v>26260</v>
      </c>
      <c r="B4991" s="37" t="s">
        <v>26261</v>
      </c>
      <c r="C4991" s="36" t="s">
        <v>127</v>
      </c>
      <c r="D4991" s="36" t="s">
        <v>26262</v>
      </c>
      <c r="F4991" t="str">
        <f t="shared" si="154"/>
        <v>89458</v>
      </c>
      <c r="H4991" s="38">
        <f t="shared" si="155"/>
        <v>53.96</v>
      </c>
    </row>
    <row r="4992" ht="54" spans="1:8">
      <c r="A4992" s="36" t="s">
        <v>26263</v>
      </c>
      <c r="B4992" s="37" t="s">
        <v>26264</v>
      </c>
      <c r="C4992" s="36" t="s">
        <v>127</v>
      </c>
      <c r="D4992" s="36" t="s">
        <v>26050</v>
      </c>
      <c r="F4992" t="str">
        <f t="shared" si="154"/>
        <v>89459</v>
      </c>
      <c r="H4992" s="38">
        <f t="shared" si="155"/>
        <v>71.96</v>
      </c>
    </row>
    <row r="4993" ht="54" spans="1:8">
      <c r="A4993" s="36" t="s">
        <v>26265</v>
      </c>
      <c r="B4993" s="37" t="s">
        <v>26266</v>
      </c>
      <c r="C4993" s="36" t="s">
        <v>127</v>
      </c>
      <c r="D4993" s="36" t="s">
        <v>4491</v>
      </c>
      <c r="F4993" t="str">
        <f t="shared" si="154"/>
        <v>89460</v>
      </c>
      <c r="H4993" s="38">
        <f t="shared" si="155"/>
        <v>66.63</v>
      </c>
    </row>
    <row r="4994" ht="54" spans="1:8">
      <c r="A4994" s="36" t="s">
        <v>26267</v>
      </c>
      <c r="B4994" s="37" t="s">
        <v>26268</v>
      </c>
      <c r="C4994" s="36" t="s">
        <v>127</v>
      </c>
      <c r="D4994" s="36" t="s">
        <v>16579</v>
      </c>
      <c r="F4994" t="str">
        <f t="shared" si="154"/>
        <v>89462</v>
      </c>
      <c r="H4994" s="38">
        <f t="shared" si="155"/>
        <v>63.08</v>
      </c>
    </row>
    <row r="4995" ht="54" spans="1:8">
      <c r="A4995" s="36" t="s">
        <v>26269</v>
      </c>
      <c r="B4995" s="37" t="s">
        <v>26270</v>
      </c>
      <c r="C4995" s="36" t="s">
        <v>127</v>
      </c>
      <c r="D4995" s="36" t="s">
        <v>24718</v>
      </c>
      <c r="F4995" t="str">
        <f t="shared" si="154"/>
        <v>89463</v>
      </c>
      <c r="H4995" s="38">
        <f t="shared" si="155"/>
        <v>60.63</v>
      </c>
    </row>
    <row r="4996" ht="54" spans="1:8">
      <c r="A4996" s="36" t="s">
        <v>26271</v>
      </c>
      <c r="B4996" s="37" t="s">
        <v>26272</v>
      </c>
      <c r="C4996" s="36" t="s">
        <v>127</v>
      </c>
      <c r="D4996" s="36" t="s">
        <v>12835</v>
      </c>
      <c r="F4996" t="str">
        <f t="shared" si="154"/>
        <v>89464</v>
      </c>
      <c r="H4996" s="38">
        <f t="shared" si="155"/>
        <v>82.35</v>
      </c>
    </row>
    <row r="4997" ht="54" spans="1:8">
      <c r="A4997" s="36" t="s">
        <v>26273</v>
      </c>
      <c r="B4997" s="37" t="s">
        <v>26274</v>
      </c>
      <c r="C4997" s="36" t="s">
        <v>127</v>
      </c>
      <c r="D4997" s="36" t="s">
        <v>26275</v>
      </c>
      <c r="F4997" t="str">
        <f t="shared" ref="F4997:F5060" si="156">TRIM(A4997)</f>
        <v>89465</v>
      </c>
      <c r="H4997" s="38">
        <f t="shared" ref="H4997:H5060" si="157">ROUND(D4997*(1+$H$1),2)</f>
        <v>79.43</v>
      </c>
    </row>
    <row r="4998" ht="54" spans="1:8">
      <c r="A4998" s="36" t="s">
        <v>26276</v>
      </c>
      <c r="B4998" s="37" t="s">
        <v>26277</v>
      </c>
      <c r="C4998" s="36" t="s">
        <v>127</v>
      </c>
      <c r="D4998" s="36" t="s">
        <v>26278</v>
      </c>
      <c r="F4998" t="str">
        <f t="shared" si="156"/>
        <v>89466</v>
      </c>
      <c r="H4998" s="38">
        <f t="shared" si="157"/>
        <v>67.38</v>
      </c>
    </row>
    <row r="4999" ht="54" spans="1:8">
      <c r="A4999" s="36" t="s">
        <v>26279</v>
      </c>
      <c r="B4999" s="37" t="s">
        <v>26280</v>
      </c>
      <c r="C4999" s="36" t="s">
        <v>127</v>
      </c>
      <c r="D4999" s="36" t="s">
        <v>26281</v>
      </c>
      <c r="F4999" t="str">
        <f t="shared" si="156"/>
        <v>89467</v>
      </c>
      <c r="H4999" s="38">
        <f t="shared" si="157"/>
        <v>62.98</v>
      </c>
    </row>
    <row r="5000" ht="54" spans="1:8">
      <c r="A5000" s="36" t="s">
        <v>26282</v>
      </c>
      <c r="B5000" s="37" t="s">
        <v>26283</v>
      </c>
      <c r="C5000" s="36" t="s">
        <v>127</v>
      </c>
      <c r="D5000" s="36" t="s">
        <v>26284</v>
      </c>
      <c r="F5000" t="str">
        <f t="shared" si="156"/>
        <v>89468</v>
      </c>
      <c r="H5000" s="38">
        <f t="shared" si="157"/>
        <v>87.58</v>
      </c>
    </row>
    <row r="5001" ht="54" spans="1:8">
      <c r="A5001" s="36" t="s">
        <v>26285</v>
      </c>
      <c r="B5001" s="37" t="s">
        <v>26286</v>
      </c>
      <c r="C5001" s="36" t="s">
        <v>127</v>
      </c>
      <c r="D5001" s="36" t="s">
        <v>7501</v>
      </c>
      <c r="F5001" t="str">
        <f t="shared" si="156"/>
        <v>89469</v>
      </c>
      <c r="H5001" s="38">
        <f t="shared" si="157"/>
        <v>82.3</v>
      </c>
    </row>
    <row r="5002" ht="54" spans="1:8">
      <c r="A5002" s="36" t="s">
        <v>26287</v>
      </c>
      <c r="B5002" s="37" t="s">
        <v>26288</v>
      </c>
      <c r="C5002" s="36" t="s">
        <v>127</v>
      </c>
      <c r="D5002" s="36" t="s">
        <v>26289</v>
      </c>
      <c r="F5002" t="str">
        <f t="shared" si="156"/>
        <v>89470</v>
      </c>
      <c r="H5002" s="38">
        <f t="shared" si="157"/>
        <v>67.69</v>
      </c>
    </row>
    <row r="5003" ht="54" spans="1:8">
      <c r="A5003" s="36" t="s">
        <v>26290</v>
      </c>
      <c r="B5003" s="37" t="s">
        <v>26291</v>
      </c>
      <c r="C5003" s="36" t="s">
        <v>127</v>
      </c>
      <c r="D5003" s="36" t="s">
        <v>26292</v>
      </c>
      <c r="F5003" t="str">
        <f t="shared" si="156"/>
        <v>89471</v>
      </c>
      <c r="H5003" s="38">
        <f t="shared" si="157"/>
        <v>64.97</v>
      </c>
    </row>
    <row r="5004" ht="54" spans="1:8">
      <c r="A5004" s="36" t="s">
        <v>26293</v>
      </c>
      <c r="B5004" s="37" t="s">
        <v>26294</v>
      </c>
      <c r="C5004" s="36" t="s">
        <v>127</v>
      </c>
      <c r="D5004" s="36" t="s">
        <v>26295</v>
      </c>
      <c r="F5004" t="str">
        <f t="shared" si="156"/>
        <v>89472</v>
      </c>
      <c r="H5004" s="38">
        <f t="shared" si="157"/>
        <v>79.53</v>
      </c>
    </row>
    <row r="5005" ht="54" spans="1:8">
      <c r="A5005" s="36" t="s">
        <v>26296</v>
      </c>
      <c r="B5005" s="37" t="s">
        <v>26297</v>
      </c>
      <c r="C5005" s="36" t="s">
        <v>127</v>
      </c>
      <c r="D5005" s="36" t="s">
        <v>26298</v>
      </c>
      <c r="F5005" t="str">
        <f t="shared" si="156"/>
        <v>89473</v>
      </c>
      <c r="H5005" s="38">
        <f t="shared" si="157"/>
        <v>76.49</v>
      </c>
    </row>
    <row r="5006" ht="54" spans="1:8">
      <c r="A5006" s="36" t="s">
        <v>26299</v>
      </c>
      <c r="B5006" s="37" t="s">
        <v>26300</v>
      </c>
      <c r="C5006" s="36" t="s">
        <v>127</v>
      </c>
      <c r="D5006" s="36" t="s">
        <v>26301</v>
      </c>
      <c r="F5006" t="str">
        <f t="shared" si="156"/>
        <v>89474</v>
      </c>
      <c r="H5006" s="38">
        <f t="shared" si="157"/>
        <v>75.39</v>
      </c>
    </row>
    <row r="5007" ht="54" spans="1:8">
      <c r="A5007" s="36" t="s">
        <v>26302</v>
      </c>
      <c r="B5007" s="37" t="s">
        <v>26303</v>
      </c>
      <c r="C5007" s="36" t="s">
        <v>127</v>
      </c>
      <c r="D5007" s="36" t="s">
        <v>26304</v>
      </c>
      <c r="F5007" t="str">
        <f t="shared" si="156"/>
        <v>89475</v>
      </c>
      <c r="H5007" s="38">
        <f t="shared" si="157"/>
        <v>69.28</v>
      </c>
    </row>
    <row r="5008" ht="54" spans="1:8">
      <c r="A5008" s="36" t="s">
        <v>26305</v>
      </c>
      <c r="B5008" s="37" t="s">
        <v>26306</v>
      </c>
      <c r="C5008" s="36" t="s">
        <v>127</v>
      </c>
      <c r="D5008" s="36" t="s">
        <v>26307</v>
      </c>
      <c r="F5008" t="str">
        <f t="shared" si="156"/>
        <v>89476</v>
      </c>
      <c r="H5008" s="38">
        <f t="shared" si="157"/>
        <v>88.82</v>
      </c>
    </row>
    <row r="5009" ht="54" spans="1:8">
      <c r="A5009" s="36" t="s">
        <v>26308</v>
      </c>
      <c r="B5009" s="37" t="s">
        <v>26309</v>
      </c>
      <c r="C5009" s="36" t="s">
        <v>127</v>
      </c>
      <c r="D5009" s="36" t="s">
        <v>26310</v>
      </c>
      <c r="F5009" t="str">
        <f t="shared" si="156"/>
        <v>89477</v>
      </c>
      <c r="H5009" s="38">
        <f t="shared" si="157"/>
        <v>82.01</v>
      </c>
    </row>
    <row r="5010" ht="54" spans="1:8">
      <c r="A5010" s="36" t="s">
        <v>26311</v>
      </c>
      <c r="B5010" s="37" t="s">
        <v>26312</v>
      </c>
      <c r="C5010" s="36" t="s">
        <v>127</v>
      </c>
      <c r="D5010" s="36" t="s">
        <v>26313</v>
      </c>
      <c r="F5010" t="str">
        <f t="shared" si="156"/>
        <v>89478</v>
      </c>
      <c r="H5010" s="38">
        <f t="shared" si="157"/>
        <v>76.58</v>
      </c>
    </row>
    <row r="5011" ht="54" spans="1:8">
      <c r="A5011" s="36" t="s">
        <v>26314</v>
      </c>
      <c r="B5011" s="37" t="s">
        <v>26315</v>
      </c>
      <c r="C5011" s="36" t="s">
        <v>127</v>
      </c>
      <c r="D5011" s="36" t="s">
        <v>26316</v>
      </c>
      <c r="F5011" t="str">
        <f t="shared" si="156"/>
        <v>89479</v>
      </c>
      <c r="H5011" s="38">
        <f t="shared" si="157"/>
        <v>74.13</v>
      </c>
    </row>
    <row r="5012" ht="54" spans="1:8">
      <c r="A5012" s="36" t="s">
        <v>26317</v>
      </c>
      <c r="B5012" s="37" t="s">
        <v>26318</v>
      </c>
      <c r="C5012" s="36" t="s">
        <v>127</v>
      </c>
      <c r="D5012" s="36" t="s">
        <v>26319</v>
      </c>
      <c r="F5012" t="str">
        <f t="shared" si="156"/>
        <v>89480</v>
      </c>
      <c r="H5012" s="38">
        <f t="shared" si="157"/>
        <v>95.43</v>
      </c>
    </row>
    <row r="5013" ht="54" spans="1:8">
      <c r="A5013" s="36" t="s">
        <v>26320</v>
      </c>
      <c r="B5013" s="37" t="s">
        <v>26321</v>
      </c>
      <c r="C5013" s="36" t="s">
        <v>127</v>
      </c>
      <c r="D5013" s="36" t="s">
        <v>8129</v>
      </c>
      <c r="F5013" t="str">
        <f t="shared" si="156"/>
        <v>89483</v>
      </c>
      <c r="H5013" s="38">
        <f t="shared" si="157"/>
        <v>92.74</v>
      </c>
    </row>
    <row r="5014" ht="54" spans="1:8">
      <c r="A5014" s="36" t="s">
        <v>26322</v>
      </c>
      <c r="B5014" s="37" t="s">
        <v>26323</v>
      </c>
      <c r="C5014" s="36" t="s">
        <v>127</v>
      </c>
      <c r="D5014" s="36" t="s">
        <v>26324</v>
      </c>
      <c r="F5014" t="str">
        <f t="shared" si="156"/>
        <v>89484</v>
      </c>
      <c r="H5014" s="38">
        <f t="shared" si="157"/>
        <v>84.67</v>
      </c>
    </row>
    <row r="5015" ht="54" spans="1:8">
      <c r="A5015" s="36" t="s">
        <v>26325</v>
      </c>
      <c r="B5015" s="37" t="s">
        <v>26326</v>
      </c>
      <c r="C5015" s="36" t="s">
        <v>127</v>
      </c>
      <c r="D5015" s="36" t="s">
        <v>11173</v>
      </c>
      <c r="F5015" t="str">
        <f t="shared" si="156"/>
        <v>89486</v>
      </c>
      <c r="H5015" s="38">
        <f t="shared" si="157"/>
        <v>78.78</v>
      </c>
    </row>
    <row r="5016" ht="54" spans="1:8">
      <c r="A5016" s="36" t="s">
        <v>26327</v>
      </c>
      <c r="B5016" s="37" t="s">
        <v>26328</v>
      </c>
      <c r="C5016" s="36" t="s">
        <v>127</v>
      </c>
      <c r="D5016" s="36" t="s">
        <v>26329</v>
      </c>
      <c r="F5016" t="str">
        <f t="shared" si="156"/>
        <v>89487</v>
      </c>
      <c r="H5016" s="38">
        <f t="shared" si="157"/>
        <v>104.66</v>
      </c>
    </row>
    <row r="5017" ht="54" spans="1:8">
      <c r="A5017" s="36" t="s">
        <v>26330</v>
      </c>
      <c r="B5017" s="37" t="s">
        <v>26331</v>
      </c>
      <c r="C5017" s="36" t="s">
        <v>127</v>
      </c>
      <c r="D5017" s="36" t="s">
        <v>26332</v>
      </c>
      <c r="F5017" t="str">
        <f t="shared" si="156"/>
        <v>89488</v>
      </c>
      <c r="H5017" s="38">
        <f t="shared" si="157"/>
        <v>97.9</v>
      </c>
    </row>
    <row r="5018" ht="54" spans="1:8">
      <c r="A5018" s="36" t="s">
        <v>26333</v>
      </c>
      <c r="B5018" s="37" t="s">
        <v>26334</v>
      </c>
      <c r="C5018" s="36" t="s">
        <v>127</v>
      </c>
      <c r="D5018" s="36" t="s">
        <v>4489</v>
      </c>
      <c r="F5018" t="str">
        <f t="shared" si="156"/>
        <v>91815</v>
      </c>
      <c r="H5018" s="38">
        <f t="shared" si="157"/>
        <v>54.48</v>
      </c>
    </row>
    <row r="5019" ht="54" spans="1:8">
      <c r="A5019" s="36" t="s">
        <v>26335</v>
      </c>
      <c r="B5019" s="37" t="s">
        <v>26336</v>
      </c>
      <c r="C5019" s="36" t="s">
        <v>127</v>
      </c>
      <c r="D5019" s="36" t="s">
        <v>20559</v>
      </c>
      <c r="F5019" t="str">
        <f t="shared" si="156"/>
        <v>91816</v>
      </c>
      <c r="H5019" s="38">
        <f t="shared" si="157"/>
        <v>63.36</v>
      </c>
    </row>
    <row r="5020" ht="54" spans="1:8">
      <c r="A5020" s="36" t="s">
        <v>26337</v>
      </c>
      <c r="B5020" s="37" t="s">
        <v>26338</v>
      </c>
      <c r="C5020" s="36" t="s">
        <v>127</v>
      </c>
      <c r="D5020" s="36" t="s">
        <v>26339</v>
      </c>
      <c r="F5020" t="str">
        <f t="shared" si="156"/>
        <v>72139</v>
      </c>
      <c r="H5020" s="38">
        <f t="shared" si="157"/>
        <v>647.38</v>
      </c>
    </row>
    <row r="5021" ht="54" spans="1:8">
      <c r="A5021" s="36" t="s">
        <v>26340</v>
      </c>
      <c r="B5021" s="37" t="s">
        <v>26341</v>
      </c>
      <c r="C5021" s="36" t="s">
        <v>127</v>
      </c>
      <c r="D5021" s="36" t="s">
        <v>26342</v>
      </c>
      <c r="F5021" t="str">
        <f t="shared" si="156"/>
        <v>72175</v>
      </c>
      <c r="H5021" s="38">
        <f t="shared" si="157"/>
        <v>652.44</v>
      </c>
    </row>
    <row r="5022" ht="54" spans="1:8">
      <c r="A5022" s="36" t="s">
        <v>26343</v>
      </c>
      <c r="B5022" s="37" t="s">
        <v>26344</v>
      </c>
      <c r="C5022" s="36" t="s">
        <v>127</v>
      </c>
      <c r="D5022" s="36" t="s">
        <v>26345</v>
      </c>
      <c r="F5022" t="str">
        <f t="shared" si="156"/>
        <v>72176</v>
      </c>
      <c r="H5022" s="38">
        <f t="shared" si="157"/>
        <v>657.5</v>
      </c>
    </row>
    <row r="5023" ht="27" spans="1:8">
      <c r="A5023" s="36" t="s">
        <v>26346</v>
      </c>
      <c r="B5023" s="37" t="s">
        <v>26347</v>
      </c>
      <c r="C5023" s="36" t="s">
        <v>127</v>
      </c>
      <c r="D5023" s="36" t="s">
        <v>5619</v>
      </c>
      <c r="F5023" t="str">
        <f t="shared" si="156"/>
        <v>72178</v>
      </c>
      <c r="H5023" s="38">
        <f t="shared" si="157"/>
        <v>25.2</v>
      </c>
    </row>
    <row r="5024" ht="27" spans="1:8">
      <c r="A5024" s="36" t="s">
        <v>26348</v>
      </c>
      <c r="B5024" s="37" t="s">
        <v>26349</v>
      </c>
      <c r="C5024" s="36" t="s">
        <v>127</v>
      </c>
      <c r="D5024" s="36" t="s">
        <v>11729</v>
      </c>
      <c r="F5024" t="str">
        <f t="shared" si="156"/>
        <v>72179</v>
      </c>
      <c r="H5024" s="38">
        <f t="shared" si="157"/>
        <v>60</v>
      </c>
    </row>
    <row r="5025" ht="40.5" spans="1:8">
      <c r="A5025" s="36" t="s">
        <v>26350</v>
      </c>
      <c r="B5025" s="37" t="s">
        <v>26351</v>
      </c>
      <c r="C5025" s="36" t="s">
        <v>127</v>
      </c>
      <c r="D5025" s="36" t="s">
        <v>22265</v>
      </c>
      <c r="F5025" t="str">
        <f t="shared" si="156"/>
        <v>72180</v>
      </c>
      <c r="H5025" s="38">
        <f t="shared" si="157"/>
        <v>16.32</v>
      </c>
    </row>
    <row r="5026" ht="40.5" spans="1:8">
      <c r="A5026" s="36" t="s">
        <v>26352</v>
      </c>
      <c r="B5026" s="37" t="s">
        <v>26353</v>
      </c>
      <c r="C5026" s="36" t="s">
        <v>127</v>
      </c>
      <c r="D5026" s="36" t="s">
        <v>12118</v>
      </c>
      <c r="F5026" t="str">
        <f t="shared" si="156"/>
        <v>72181</v>
      </c>
      <c r="H5026" s="38">
        <f t="shared" si="157"/>
        <v>33.2</v>
      </c>
    </row>
    <row r="5027" ht="40.5" spans="1:8">
      <c r="A5027" s="36" t="s">
        <v>26354</v>
      </c>
      <c r="B5027" s="37" t="s">
        <v>26355</v>
      </c>
      <c r="C5027" s="36" t="s">
        <v>127</v>
      </c>
      <c r="D5027" s="36" t="s">
        <v>26356</v>
      </c>
      <c r="F5027" t="str">
        <f t="shared" si="156"/>
        <v>73774/1</v>
      </c>
      <c r="H5027" s="38">
        <f t="shared" si="157"/>
        <v>327</v>
      </c>
    </row>
    <row r="5028" ht="27" spans="1:8">
      <c r="A5028" s="36" t="s">
        <v>26357</v>
      </c>
      <c r="B5028" s="37" t="s">
        <v>26358</v>
      </c>
      <c r="C5028" s="36" t="s">
        <v>127</v>
      </c>
      <c r="D5028" s="36" t="s">
        <v>26359</v>
      </c>
      <c r="F5028" t="str">
        <f t="shared" si="156"/>
        <v>73909/1</v>
      </c>
      <c r="H5028" s="38">
        <f t="shared" si="157"/>
        <v>258.33</v>
      </c>
    </row>
    <row r="5029" ht="54" spans="1:8">
      <c r="A5029" s="36" t="s">
        <v>26360</v>
      </c>
      <c r="B5029" s="37" t="s">
        <v>26361</v>
      </c>
      <c r="C5029" s="36" t="s">
        <v>127</v>
      </c>
      <c r="D5029" s="36" t="s">
        <v>26362</v>
      </c>
      <c r="F5029" t="str">
        <f t="shared" si="156"/>
        <v>74229/1</v>
      </c>
      <c r="H5029" s="38">
        <f t="shared" si="157"/>
        <v>721.09</v>
      </c>
    </row>
    <row r="5030" ht="40.5" spans="1:8">
      <c r="A5030" s="36" t="s">
        <v>26363</v>
      </c>
      <c r="B5030" s="37" t="s">
        <v>26364</v>
      </c>
      <c r="C5030" s="36" t="s">
        <v>127</v>
      </c>
      <c r="D5030" s="36" t="s">
        <v>26365</v>
      </c>
      <c r="F5030" t="str">
        <f t="shared" si="156"/>
        <v>79627</v>
      </c>
      <c r="H5030" s="38">
        <f t="shared" si="157"/>
        <v>403.11</v>
      </c>
    </row>
    <row r="5031" ht="54" spans="1:8">
      <c r="A5031" s="36" t="s">
        <v>26366</v>
      </c>
      <c r="B5031" s="37" t="s">
        <v>26367</v>
      </c>
      <c r="C5031" s="36" t="s">
        <v>127</v>
      </c>
      <c r="D5031" s="36" t="s">
        <v>26368</v>
      </c>
      <c r="F5031" t="str">
        <f t="shared" si="156"/>
        <v>96358</v>
      </c>
      <c r="H5031" s="38">
        <f t="shared" si="157"/>
        <v>85.79</v>
      </c>
    </row>
    <row r="5032" ht="54" spans="1:8">
      <c r="A5032" s="36" t="s">
        <v>26369</v>
      </c>
      <c r="B5032" s="37" t="s">
        <v>26370</v>
      </c>
      <c r="C5032" s="36" t="s">
        <v>127</v>
      </c>
      <c r="D5032" s="36" t="s">
        <v>26371</v>
      </c>
      <c r="F5032" t="str">
        <f t="shared" si="156"/>
        <v>96359</v>
      </c>
      <c r="H5032" s="38">
        <f t="shared" si="157"/>
        <v>94.43</v>
      </c>
    </row>
    <row r="5033" ht="54" spans="1:8">
      <c r="A5033" s="36" t="s">
        <v>26372</v>
      </c>
      <c r="B5033" s="37" t="s">
        <v>26373</v>
      </c>
      <c r="C5033" s="36" t="s">
        <v>127</v>
      </c>
      <c r="D5033" s="36" t="s">
        <v>26374</v>
      </c>
      <c r="F5033" t="str">
        <f t="shared" si="156"/>
        <v>96360</v>
      </c>
      <c r="H5033" s="38">
        <f t="shared" si="157"/>
        <v>108.57</v>
      </c>
    </row>
    <row r="5034" ht="54" spans="1:8">
      <c r="A5034" s="36" t="s">
        <v>26375</v>
      </c>
      <c r="B5034" s="37" t="s">
        <v>26376</v>
      </c>
      <c r="C5034" s="36" t="s">
        <v>127</v>
      </c>
      <c r="D5034" s="36" t="s">
        <v>26377</v>
      </c>
      <c r="F5034" t="str">
        <f t="shared" si="156"/>
        <v>96361</v>
      </c>
      <c r="H5034" s="38">
        <f t="shared" si="157"/>
        <v>125.24</v>
      </c>
    </row>
    <row r="5035" ht="54" spans="1:8">
      <c r="A5035" s="36" t="s">
        <v>26378</v>
      </c>
      <c r="B5035" s="37" t="s">
        <v>26379</v>
      </c>
      <c r="C5035" s="36" t="s">
        <v>127</v>
      </c>
      <c r="D5035" s="36" t="s">
        <v>26380</v>
      </c>
      <c r="F5035" t="str">
        <f t="shared" si="156"/>
        <v>96362</v>
      </c>
      <c r="H5035" s="38">
        <f t="shared" si="157"/>
        <v>112.58</v>
      </c>
    </row>
    <row r="5036" ht="54" spans="1:8">
      <c r="A5036" s="36" t="s">
        <v>26381</v>
      </c>
      <c r="B5036" s="37" t="s">
        <v>26382</v>
      </c>
      <c r="C5036" s="36" t="s">
        <v>127</v>
      </c>
      <c r="D5036" s="36" t="s">
        <v>26383</v>
      </c>
      <c r="F5036" t="str">
        <f t="shared" si="156"/>
        <v>96363</v>
      </c>
      <c r="H5036" s="38">
        <f t="shared" si="157"/>
        <v>121.65</v>
      </c>
    </row>
    <row r="5037" ht="54" spans="1:8">
      <c r="A5037" s="36" t="s">
        <v>26384</v>
      </c>
      <c r="B5037" s="37" t="s">
        <v>26385</v>
      </c>
      <c r="C5037" s="36" t="s">
        <v>127</v>
      </c>
      <c r="D5037" s="36" t="s">
        <v>26386</v>
      </c>
      <c r="F5037" t="str">
        <f t="shared" si="156"/>
        <v>96364</v>
      </c>
      <c r="H5037" s="38">
        <f t="shared" si="157"/>
        <v>135.35</v>
      </c>
    </row>
    <row r="5038" ht="54" spans="1:8">
      <c r="A5038" s="36" t="s">
        <v>26387</v>
      </c>
      <c r="B5038" s="37" t="s">
        <v>26388</v>
      </c>
      <c r="C5038" s="36" t="s">
        <v>127</v>
      </c>
      <c r="D5038" s="36" t="s">
        <v>26389</v>
      </c>
      <c r="F5038" t="str">
        <f t="shared" si="156"/>
        <v>96365</v>
      </c>
      <c r="H5038" s="38">
        <f t="shared" si="157"/>
        <v>152.43</v>
      </c>
    </row>
    <row r="5039" ht="40.5" spans="1:8">
      <c r="A5039" s="36" t="s">
        <v>26390</v>
      </c>
      <c r="B5039" s="37" t="s">
        <v>26391</v>
      </c>
      <c r="C5039" s="36" t="s">
        <v>127</v>
      </c>
      <c r="D5039" s="36" t="s">
        <v>26392</v>
      </c>
      <c r="F5039" t="str">
        <f t="shared" si="156"/>
        <v>96366</v>
      </c>
      <c r="H5039" s="38">
        <f t="shared" si="157"/>
        <v>139.36</v>
      </c>
    </row>
    <row r="5040" ht="40.5" spans="1:8">
      <c r="A5040" s="36" t="s">
        <v>26393</v>
      </c>
      <c r="B5040" s="37" t="s">
        <v>26394</v>
      </c>
      <c r="C5040" s="36" t="s">
        <v>127</v>
      </c>
      <c r="D5040" s="36" t="s">
        <v>26395</v>
      </c>
      <c r="F5040" t="str">
        <f t="shared" si="156"/>
        <v>96367</v>
      </c>
      <c r="H5040" s="38">
        <f t="shared" si="157"/>
        <v>148.83</v>
      </c>
    </row>
    <row r="5041" ht="40.5" spans="1:8">
      <c r="A5041" s="36" t="s">
        <v>26396</v>
      </c>
      <c r="B5041" s="37" t="s">
        <v>26397</v>
      </c>
      <c r="C5041" s="36" t="s">
        <v>127</v>
      </c>
      <c r="D5041" s="36" t="s">
        <v>25026</v>
      </c>
      <c r="F5041" t="str">
        <f t="shared" si="156"/>
        <v>96368</v>
      </c>
      <c r="H5041" s="38">
        <f t="shared" si="157"/>
        <v>162.14</v>
      </c>
    </row>
    <row r="5042" ht="40.5" spans="1:8">
      <c r="A5042" s="36" t="s">
        <v>26398</v>
      </c>
      <c r="B5042" s="37" t="s">
        <v>26399</v>
      </c>
      <c r="C5042" s="36" t="s">
        <v>127</v>
      </c>
      <c r="D5042" s="36" t="s">
        <v>26400</v>
      </c>
      <c r="F5042" t="str">
        <f t="shared" si="156"/>
        <v>96369</v>
      </c>
      <c r="H5042" s="38">
        <f t="shared" si="157"/>
        <v>179.62</v>
      </c>
    </row>
    <row r="5043" ht="40.5" spans="1:8">
      <c r="A5043" s="36" t="s">
        <v>26401</v>
      </c>
      <c r="B5043" s="37" t="s">
        <v>26402</v>
      </c>
      <c r="C5043" s="36" t="s">
        <v>127</v>
      </c>
      <c r="D5043" s="36" t="s">
        <v>18814</v>
      </c>
      <c r="F5043" t="str">
        <f t="shared" si="156"/>
        <v>96370</v>
      </c>
      <c r="H5043" s="38">
        <f t="shared" si="157"/>
        <v>54.88</v>
      </c>
    </row>
    <row r="5044" ht="40.5" spans="1:8">
      <c r="A5044" s="36" t="s">
        <v>26403</v>
      </c>
      <c r="B5044" s="37" t="s">
        <v>26404</v>
      </c>
      <c r="C5044" s="36" t="s">
        <v>127</v>
      </c>
      <c r="D5044" s="36" t="s">
        <v>9377</v>
      </c>
      <c r="F5044" t="str">
        <f t="shared" si="156"/>
        <v>96371</v>
      </c>
      <c r="H5044" s="38">
        <f t="shared" si="157"/>
        <v>63.29</v>
      </c>
    </row>
    <row r="5045" ht="27" spans="1:8">
      <c r="A5045" s="36" t="s">
        <v>26405</v>
      </c>
      <c r="B5045" s="37" t="s">
        <v>26406</v>
      </c>
      <c r="C5045" s="36" t="s">
        <v>127</v>
      </c>
      <c r="D5045" s="36" t="s">
        <v>10992</v>
      </c>
      <c r="F5045" t="str">
        <f t="shared" si="156"/>
        <v>96372</v>
      </c>
      <c r="H5045" s="38">
        <f t="shared" si="157"/>
        <v>15.31</v>
      </c>
    </row>
    <row r="5046" ht="27" spans="1:8">
      <c r="A5046" s="36" t="s">
        <v>26407</v>
      </c>
      <c r="B5046" s="37" t="s">
        <v>26408</v>
      </c>
      <c r="C5046" s="36" t="s">
        <v>136</v>
      </c>
      <c r="D5046" s="36" t="s">
        <v>11774</v>
      </c>
      <c r="F5046" t="str">
        <f t="shared" si="156"/>
        <v>96373</v>
      </c>
      <c r="H5046" s="38">
        <f t="shared" si="157"/>
        <v>7.96</v>
      </c>
    </row>
    <row r="5047" ht="27" spans="1:8">
      <c r="A5047" s="36" t="s">
        <v>26409</v>
      </c>
      <c r="B5047" s="37" t="s">
        <v>26410</v>
      </c>
      <c r="C5047" s="36" t="s">
        <v>136</v>
      </c>
      <c r="D5047" s="36" t="s">
        <v>6304</v>
      </c>
      <c r="F5047" t="str">
        <f t="shared" si="156"/>
        <v>96374</v>
      </c>
      <c r="H5047" s="38">
        <f t="shared" si="157"/>
        <v>18.19</v>
      </c>
    </row>
    <row r="5048" ht="54" spans="1:8">
      <c r="A5048" s="36" t="s">
        <v>26411</v>
      </c>
      <c r="B5048" s="37" t="s">
        <v>26412</v>
      </c>
      <c r="C5048" s="36" t="s">
        <v>127</v>
      </c>
      <c r="D5048" s="36" t="s">
        <v>26413</v>
      </c>
      <c r="F5048" t="str">
        <f t="shared" si="156"/>
        <v>73863/1</v>
      </c>
      <c r="H5048" s="38">
        <f t="shared" si="157"/>
        <v>68.57</v>
      </c>
    </row>
    <row r="5049" ht="54" spans="1:8">
      <c r="A5049" s="36" t="s">
        <v>26414</v>
      </c>
      <c r="B5049" s="37" t="s">
        <v>26415</v>
      </c>
      <c r="C5049" s="36" t="s">
        <v>127</v>
      </c>
      <c r="D5049" s="36" t="s">
        <v>26416</v>
      </c>
      <c r="F5049" t="str">
        <f t="shared" si="156"/>
        <v>73863/2</v>
      </c>
      <c r="H5049" s="38">
        <f t="shared" si="157"/>
        <v>140.23</v>
      </c>
    </row>
    <row r="5050" ht="54" spans="1:8">
      <c r="A5050" s="36" t="s">
        <v>26417</v>
      </c>
      <c r="B5050" s="37" t="s">
        <v>26418</v>
      </c>
      <c r="C5050" s="36" t="s">
        <v>127</v>
      </c>
      <c r="D5050" s="36" t="s">
        <v>18611</v>
      </c>
      <c r="F5050" t="str">
        <f t="shared" si="156"/>
        <v>73790/2</v>
      </c>
      <c r="H5050" s="38">
        <f t="shared" si="157"/>
        <v>51.96</v>
      </c>
    </row>
    <row r="5051" ht="54" spans="1:8">
      <c r="A5051" s="36" t="s">
        <v>26419</v>
      </c>
      <c r="B5051" s="37" t="s">
        <v>26420</v>
      </c>
      <c r="C5051" s="36" t="s">
        <v>127</v>
      </c>
      <c r="D5051" s="36" t="s">
        <v>5114</v>
      </c>
      <c r="F5051" t="str">
        <f t="shared" si="156"/>
        <v>73790/4</v>
      </c>
      <c r="H5051" s="38">
        <f t="shared" si="157"/>
        <v>45.04</v>
      </c>
    </row>
    <row r="5052" ht="27" spans="1:8">
      <c r="A5052" s="36" t="s">
        <v>26421</v>
      </c>
      <c r="B5052" s="37" t="s">
        <v>26422</v>
      </c>
      <c r="C5052" s="36" t="s">
        <v>127</v>
      </c>
      <c r="D5052" s="36" t="s">
        <v>6528</v>
      </c>
      <c r="F5052" t="str">
        <f t="shared" si="156"/>
        <v>83694</v>
      </c>
      <c r="H5052" s="38">
        <f t="shared" si="157"/>
        <v>13.23</v>
      </c>
    </row>
    <row r="5053" ht="27" spans="1:8">
      <c r="A5053" s="36" t="s">
        <v>26423</v>
      </c>
      <c r="B5053" s="37" t="s">
        <v>26424</v>
      </c>
      <c r="C5053" s="36" t="s">
        <v>127</v>
      </c>
      <c r="D5053" s="36" t="s">
        <v>23884</v>
      </c>
      <c r="F5053" t="str">
        <f t="shared" si="156"/>
        <v>83695/1</v>
      </c>
      <c r="H5053" s="38">
        <f t="shared" si="157"/>
        <v>22.53</v>
      </c>
    </row>
    <row r="5054" ht="27" spans="1:8">
      <c r="A5054" s="36" t="s">
        <v>26425</v>
      </c>
      <c r="B5054" s="37" t="s">
        <v>26426</v>
      </c>
      <c r="C5054" s="36" t="s">
        <v>146</v>
      </c>
      <c r="D5054" s="36" t="s">
        <v>13422</v>
      </c>
      <c r="F5054" t="str">
        <f t="shared" si="156"/>
        <v>83771</v>
      </c>
      <c r="H5054" s="38">
        <f t="shared" si="157"/>
        <v>8.54</v>
      </c>
    </row>
    <row r="5055" ht="40.5" spans="1:8">
      <c r="A5055" s="36" t="s">
        <v>26427</v>
      </c>
      <c r="B5055" s="37" t="s">
        <v>26428</v>
      </c>
      <c r="C5055" s="36" t="s">
        <v>127</v>
      </c>
      <c r="D5055" s="36" t="s">
        <v>20292</v>
      </c>
      <c r="F5055" t="str">
        <f t="shared" si="156"/>
        <v>92970</v>
      </c>
      <c r="H5055" s="38">
        <f t="shared" si="157"/>
        <v>13.11</v>
      </c>
    </row>
    <row r="5056" ht="27" spans="1:8">
      <c r="A5056" s="36" t="s">
        <v>26429</v>
      </c>
      <c r="B5056" s="37" t="s">
        <v>26430</v>
      </c>
      <c r="C5056" s="36" t="s">
        <v>127</v>
      </c>
      <c r="D5056" s="36" t="s">
        <v>10300</v>
      </c>
      <c r="F5056" t="str">
        <f t="shared" si="156"/>
        <v>41879</v>
      </c>
      <c r="H5056" s="38">
        <f t="shared" si="157"/>
        <v>0.15</v>
      </c>
    </row>
    <row r="5057" ht="40.5" spans="1:8">
      <c r="A5057" s="36" t="s">
        <v>26431</v>
      </c>
      <c r="B5057" s="37" t="s">
        <v>26432</v>
      </c>
      <c r="C5057" s="36" t="s">
        <v>146</v>
      </c>
      <c r="D5057" s="36" t="s">
        <v>26433</v>
      </c>
      <c r="F5057" t="str">
        <f t="shared" si="156"/>
        <v>72916</v>
      </c>
      <c r="H5057" s="38">
        <f t="shared" si="157"/>
        <v>33.08</v>
      </c>
    </row>
    <row r="5058" ht="40.5" spans="1:8">
      <c r="A5058" s="36" t="s">
        <v>26434</v>
      </c>
      <c r="B5058" s="37" t="s">
        <v>26435</v>
      </c>
      <c r="C5058" s="36" t="s">
        <v>146</v>
      </c>
      <c r="D5058" s="36" t="s">
        <v>12372</v>
      </c>
      <c r="F5058" t="str">
        <f t="shared" si="156"/>
        <v>72919</v>
      </c>
      <c r="H5058" s="38">
        <f t="shared" si="157"/>
        <v>47.34</v>
      </c>
    </row>
    <row r="5059" ht="40.5" spans="1:8">
      <c r="A5059" s="36" t="s">
        <v>26436</v>
      </c>
      <c r="B5059" s="37" t="s">
        <v>26437</v>
      </c>
      <c r="C5059" s="36" t="s">
        <v>146</v>
      </c>
      <c r="D5059" s="36" t="s">
        <v>24348</v>
      </c>
      <c r="F5059" t="str">
        <f t="shared" si="156"/>
        <v>72922</v>
      </c>
      <c r="H5059" s="38">
        <f t="shared" si="157"/>
        <v>64.55</v>
      </c>
    </row>
    <row r="5060" ht="40.5" spans="1:8">
      <c r="A5060" s="36" t="s">
        <v>26438</v>
      </c>
      <c r="B5060" s="37" t="s">
        <v>26439</v>
      </c>
      <c r="C5060" s="36" t="s">
        <v>146</v>
      </c>
      <c r="D5060" s="36" t="s">
        <v>26440</v>
      </c>
      <c r="F5060" t="str">
        <f t="shared" si="156"/>
        <v>72923</v>
      </c>
      <c r="H5060" s="38">
        <f t="shared" si="157"/>
        <v>76.8</v>
      </c>
    </row>
    <row r="5061" ht="40.5" spans="1:8">
      <c r="A5061" s="36" t="s">
        <v>26441</v>
      </c>
      <c r="B5061" s="37" t="s">
        <v>26442</v>
      </c>
      <c r="C5061" s="36" t="s">
        <v>146</v>
      </c>
      <c r="D5061" s="36" t="s">
        <v>26443</v>
      </c>
      <c r="F5061" t="str">
        <f t="shared" ref="F5061:F5124" si="158">TRIM(A5061)</f>
        <v>72924</v>
      </c>
      <c r="H5061" s="38">
        <f t="shared" ref="H5061:H5124" si="159">ROUND(D5061*(1+$H$1),2)</f>
        <v>65.83</v>
      </c>
    </row>
    <row r="5062" ht="27" spans="1:8">
      <c r="A5062" s="36" t="s">
        <v>188</v>
      </c>
      <c r="B5062" s="37" t="s">
        <v>189</v>
      </c>
      <c r="C5062" s="36" t="s">
        <v>127</v>
      </c>
      <c r="D5062" s="36" t="s">
        <v>4275</v>
      </c>
      <c r="F5062" t="str">
        <f t="shared" si="158"/>
        <v>72961</v>
      </c>
      <c r="H5062" s="38">
        <f t="shared" si="159"/>
        <v>1.51</v>
      </c>
    </row>
    <row r="5063" ht="40.5" spans="1:8">
      <c r="A5063" s="36" t="s">
        <v>26444</v>
      </c>
      <c r="B5063" s="37" t="s">
        <v>26445</v>
      </c>
      <c r="C5063" s="36" t="s">
        <v>146</v>
      </c>
      <c r="D5063" s="36" t="s">
        <v>5556</v>
      </c>
      <c r="F5063" t="str">
        <f t="shared" si="158"/>
        <v>96387</v>
      </c>
      <c r="H5063" s="38">
        <f t="shared" si="159"/>
        <v>7.95</v>
      </c>
    </row>
    <row r="5064" ht="40.5" spans="1:8">
      <c r="A5064" s="36" t="s">
        <v>26446</v>
      </c>
      <c r="B5064" s="37" t="s">
        <v>26447</v>
      </c>
      <c r="C5064" s="36" t="s">
        <v>146</v>
      </c>
      <c r="D5064" s="36" t="s">
        <v>11903</v>
      </c>
      <c r="F5064" t="str">
        <f t="shared" si="158"/>
        <v>96388</v>
      </c>
      <c r="H5064" s="38">
        <f t="shared" si="159"/>
        <v>7.57</v>
      </c>
    </row>
    <row r="5065" ht="40.5" spans="1:8">
      <c r="A5065" s="36" t="s">
        <v>26448</v>
      </c>
      <c r="B5065" s="37" t="s">
        <v>26449</v>
      </c>
      <c r="C5065" s="36" t="s">
        <v>146</v>
      </c>
      <c r="D5065" s="36" t="s">
        <v>26450</v>
      </c>
      <c r="F5065" t="str">
        <f t="shared" si="158"/>
        <v>96389</v>
      </c>
      <c r="H5065" s="38">
        <f t="shared" si="159"/>
        <v>34.17</v>
      </c>
    </row>
    <row r="5066" ht="40.5" spans="1:8">
      <c r="A5066" s="36" t="s">
        <v>26451</v>
      </c>
      <c r="B5066" s="37" t="s">
        <v>26452</v>
      </c>
      <c r="C5066" s="36" t="s">
        <v>146</v>
      </c>
      <c r="D5066" s="36" t="s">
        <v>26453</v>
      </c>
      <c r="F5066" t="str">
        <f t="shared" si="158"/>
        <v>96390</v>
      </c>
      <c r="H5066" s="38">
        <f t="shared" si="159"/>
        <v>56.95</v>
      </c>
    </row>
    <row r="5067" ht="54" spans="1:8">
      <c r="A5067" s="36" t="s">
        <v>26454</v>
      </c>
      <c r="B5067" s="37" t="s">
        <v>26455</v>
      </c>
      <c r="C5067" s="36" t="s">
        <v>146</v>
      </c>
      <c r="D5067" s="36" t="s">
        <v>26275</v>
      </c>
      <c r="F5067" t="str">
        <f t="shared" si="158"/>
        <v>96391</v>
      </c>
      <c r="H5067" s="38">
        <f t="shared" si="159"/>
        <v>79.43</v>
      </c>
    </row>
    <row r="5068" ht="54" spans="1:8">
      <c r="A5068" s="36" t="s">
        <v>26456</v>
      </c>
      <c r="B5068" s="37" t="s">
        <v>26457</v>
      </c>
      <c r="C5068" s="36" t="s">
        <v>146</v>
      </c>
      <c r="D5068" s="36" t="s">
        <v>8277</v>
      </c>
      <c r="F5068" t="str">
        <f t="shared" si="158"/>
        <v>96392</v>
      </c>
      <c r="H5068" s="38">
        <f t="shared" si="159"/>
        <v>105.99</v>
      </c>
    </row>
    <row r="5069" ht="40.5" spans="1:8">
      <c r="A5069" s="36" t="s">
        <v>26458</v>
      </c>
      <c r="B5069" s="37" t="s">
        <v>26459</v>
      </c>
      <c r="C5069" s="36" t="s">
        <v>146</v>
      </c>
      <c r="D5069" s="36" t="s">
        <v>26460</v>
      </c>
      <c r="F5069" t="str">
        <f t="shared" si="158"/>
        <v>96396</v>
      </c>
      <c r="H5069" s="38">
        <f t="shared" si="159"/>
        <v>130.86</v>
      </c>
    </row>
    <row r="5070" ht="40.5" spans="1:8">
      <c r="A5070" s="36" t="s">
        <v>26461</v>
      </c>
      <c r="B5070" s="37" t="s">
        <v>26462</v>
      </c>
      <c r="C5070" s="36" t="s">
        <v>146</v>
      </c>
      <c r="D5070" s="36" t="s">
        <v>26463</v>
      </c>
      <c r="F5070" t="str">
        <f t="shared" si="158"/>
        <v>96397</v>
      </c>
      <c r="H5070" s="38">
        <f t="shared" si="159"/>
        <v>171.47</v>
      </c>
    </row>
    <row r="5071" ht="40.5" spans="1:8">
      <c r="A5071" s="36" t="s">
        <v>26464</v>
      </c>
      <c r="B5071" s="37" t="s">
        <v>26465</v>
      </c>
      <c r="C5071" s="36" t="s">
        <v>146</v>
      </c>
      <c r="D5071" s="36" t="s">
        <v>26466</v>
      </c>
      <c r="F5071" t="str">
        <f t="shared" si="158"/>
        <v>96398</v>
      </c>
      <c r="H5071" s="38">
        <f t="shared" si="159"/>
        <v>187.89</v>
      </c>
    </row>
    <row r="5072" ht="40.5" spans="1:8">
      <c r="A5072" s="36" t="s">
        <v>26467</v>
      </c>
      <c r="B5072" s="37" t="s">
        <v>26468</v>
      </c>
      <c r="C5072" s="36" t="s">
        <v>146</v>
      </c>
      <c r="D5072" s="36" t="s">
        <v>26469</v>
      </c>
      <c r="F5072" t="str">
        <f t="shared" si="158"/>
        <v>96399</v>
      </c>
      <c r="H5072" s="38">
        <f t="shared" si="159"/>
        <v>107.73</v>
      </c>
    </row>
    <row r="5073" ht="40.5" spans="1:8">
      <c r="A5073" s="36" t="s">
        <v>26470</v>
      </c>
      <c r="B5073" s="37" t="s">
        <v>26471</v>
      </c>
      <c r="C5073" s="36" t="s">
        <v>146</v>
      </c>
      <c r="D5073" s="36" t="s">
        <v>26472</v>
      </c>
      <c r="F5073" t="str">
        <f t="shared" si="158"/>
        <v>96400</v>
      </c>
      <c r="H5073" s="38">
        <f t="shared" si="159"/>
        <v>118.12</v>
      </c>
    </row>
    <row r="5074" ht="27" spans="1:8">
      <c r="A5074" s="36" t="s">
        <v>197</v>
      </c>
      <c r="B5074" s="37" t="s">
        <v>198</v>
      </c>
      <c r="C5074" s="36" t="s">
        <v>127</v>
      </c>
      <c r="D5074" s="36" t="s">
        <v>22445</v>
      </c>
      <c r="F5074" t="str">
        <f t="shared" si="158"/>
        <v>96401</v>
      </c>
      <c r="H5074" s="38">
        <f t="shared" si="159"/>
        <v>5.34</v>
      </c>
    </row>
    <row r="5075" ht="27" spans="1:8">
      <c r="A5075" s="36" t="s">
        <v>26473</v>
      </c>
      <c r="B5075" s="37" t="s">
        <v>26474</v>
      </c>
      <c r="C5075" s="36" t="s">
        <v>127</v>
      </c>
      <c r="D5075" s="36" t="s">
        <v>5064</v>
      </c>
      <c r="F5075" t="str">
        <f t="shared" si="158"/>
        <v>96402</v>
      </c>
      <c r="H5075" s="38">
        <f t="shared" si="159"/>
        <v>3.23</v>
      </c>
    </row>
    <row r="5076" ht="40.5" spans="1:8">
      <c r="A5076" s="36" t="s">
        <v>26475</v>
      </c>
      <c r="B5076" s="37" t="s">
        <v>26476</v>
      </c>
      <c r="C5076" s="36" t="s">
        <v>127</v>
      </c>
      <c r="D5076" s="36" t="s">
        <v>22988</v>
      </c>
      <c r="F5076" t="str">
        <f t="shared" si="158"/>
        <v>72799</v>
      </c>
      <c r="H5076" s="38">
        <f t="shared" si="159"/>
        <v>91.52</v>
      </c>
    </row>
    <row r="5077" spans="1:8">
      <c r="A5077" s="36" t="s">
        <v>201</v>
      </c>
      <c r="B5077" s="37" t="s">
        <v>202</v>
      </c>
      <c r="C5077" s="36" t="s">
        <v>127</v>
      </c>
      <c r="D5077" s="36" t="s">
        <v>5083</v>
      </c>
      <c r="F5077" t="str">
        <f t="shared" si="158"/>
        <v>72942</v>
      </c>
      <c r="H5077" s="38">
        <f t="shared" si="159"/>
        <v>1.57</v>
      </c>
    </row>
    <row r="5078" spans="1:8">
      <c r="A5078" s="36" t="s">
        <v>26477</v>
      </c>
      <c r="B5078" s="37" t="s">
        <v>26478</v>
      </c>
      <c r="C5078" s="36" t="s">
        <v>127</v>
      </c>
      <c r="D5078" s="36" t="s">
        <v>5520</v>
      </c>
      <c r="F5078" t="str">
        <f t="shared" si="158"/>
        <v>72943</v>
      </c>
      <c r="H5078" s="38">
        <f t="shared" si="159"/>
        <v>1.78</v>
      </c>
    </row>
    <row r="5079" ht="27" spans="1:8">
      <c r="A5079" s="36" t="s">
        <v>26479</v>
      </c>
      <c r="B5079" s="37" t="s">
        <v>26480</v>
      </c>
      <c r="C5079" s="36" t="s">
        <v>127</v>
      </c>
      <c r="D5079" s="36" t="s">
        <v>4032</v>
      </c>
      <c r="F5079" t="str">
        <f t="shared" si="158"/>
        <v>72972</v>
      </c>
      <c r="H5079" s="38">
        <f t="shared" si="159"/>
        <v>0.91</v>
      </c>
    </row>
    <row r="5080" ht="27" spans="1:8">
      <c r="A5080" s="36" t="s">
        <v>26481</v>
      </c>
      <c r="B5080" s="37" t="s">
        <v>26482</v>
      </c>
      <c r="C5080" s="36" t="s">
        <v>136</v>
      </c>
      <c r="D5080" s="36" t="s">
        <v>5276</v>
      </c>
      <c r="F5080" t="str">
        <f t="shared" si="158"/>
        <v>72973</v>
      </c>
      <c r="H5080" s="38">
        <f t="shared" si="159"/>
        <v>1.71</v>
      </c>
    </row>
    <row r="5081" spans="1:8">
      <c r="A5081" s="36" t="s">
        <v>26483</v>
      </c>
      <c r="B5081" s="37" t="s">
        <v>26484</v>
      </c>
      <c r="C5081" s="36" t="s">
        <v>127</v>
      </c>
      <c r="D5081" s="36" t="s">
        <v>6065</v>
      </c>
      <c r="F5081" t="str">
        <f t="shared" si="158"/>
        <v>72974</v>
      </c>
      <c r="H5081" s="38">
        <f t="shared" si="159"/>
        <v>5.71</v>
      </c>
    </row>
    <row r="5082" spans="1:8">
      <c r="A5082" s="36" t="s">
        <v>26485</v>
      </c>
      <c r="B5082" s="37" t="s">
        <v>26486</v>
      </c>
      <c r="C5082" s="36" t="s">
        <v>127</v>
      </c>
      <c r="D5082" s="36" t="s">
        <v>4084</v>
      </c>
      <c r="F5082" t="str">
        <f t="shared" si="158"/>
        <v>72975</v>
      </c>
      <c r="H5082" s="38">
        <f t="shared" si="159"/>
        <v>0.63</v>
      </c>
    </row>
    <row r="5083" ht="40.5" spans="1:8">
      <c r="A5083" s="36" t="s">
        <v>26487</v>
      </c>
      <c r="B5083" s="37" t="s">
        <v>26488</v>
      </c>
      <c r="C5083" s="36" t="s">
        <v>136</v>
      </c>
      <c r="D5083" s="36" t="s">
        <v>6065</v>
      </c>
      <c r="F5083" t="str">
        <f t="shared" si="158"/>
        <v>72978</v>
      </c>
      <c r="H5083" s="38">
        <f t="shared" si="159"/>
        <v>5.71</v>
      </c>
    </row>
    <row r="5084" ht="40.5" spans="1:8">
      <c r="A5084" s="36" t="s">
        <v>26489</v>
      </c>
      <c r="B5084" s="37" t="s">
        <v>26490</v>
      </c>
      <c r="C5084" s="36" t="s">
        <v>127</v>
      </c>
      <c r="D5084" s="36" t="s">
        <v>26491</v>
      </c>
      <c r="F5084" t="str">
        <f t="shared" si="158"/>
        <v>72979</v>
      </c>
      <c r="H5084" s="38">
        <f t="shared" si="159"/>
        <v>10.91</v>
      </c>
    </row>
    <row r="5085" ht="67.5" spans="1:8">
      <c r="A5085" s="36" t="s">
        <v>26492</v>
      </c>
      <c r="B5085" s="37" t="s">
        <v>26493</v>
      </c>
      <c r="C5085" s="36" t="s">
        <v>127</v>
      </c>
      <c r="D5085" s="36" t="s">
        <v>4764</v>
      </c>
      <c r="F5085" t="str">
        <f t="shared" si="158"/>
        <v>73760/1</v>
      </c>
      <c r="H5085" s="38">
        <f t="shared" si="159"/>
        <v>4.05</v>
      </c>
    </row>
    <row r="5086" ht="27" spans="1:8">
      <c r="A5086" s="36" t="s">
        <v>26494</v>
      </c>
      <c r="B5086" s="37" t="s">
        <v>26495</v>
      </c>
      <c r="C5086" s="36" t="s">
        <v>146</v>
      </c>
      <c r="D5086" s="36" t="s">
        <v>26496</v>
      </c>
      <c r="F5086" t="str">
        <f t="shared" si="158"/>
        <v>73849/1</v>
      </c>
      <c r="H5086" s="38">
        <f t="shared" si="159"/>
        <v>758.22</v>
      </c>
    </row>
    <row r="5087" ht="27" spans="1:8">
      <c r="A5087" s="36" t="s">
        <v>26497</v>
      </c>
      <c r="B5087" s="37" t="s">
        <v>26498</v>
      </c>
      <c r="C5087" s="36" t="s">
        <v>146</v>
      </c>
      <c r="D5087" s="36" t="s">
        <v>26499</v>
      </c>
      <c r="F5087" t="str">
        <f t="shared" si="158"/>
        <v>73849/2</v>
      </c>
      <c r="H5087" s="38">
        <f t="shared" si="159"/>
        <v>600.62</v>
      </c>
    </row>
    <row r="5088" ht="40.5" spans="1:8">
      <c r="A5088" s="36" t="s">
        <v>26500</v>
      </c>
      <c r="B5088" s="37" t="s">
        <v>26501</v>
      </c>
      <c r="C5088" s="36" t="s">
        <v>127</v>
      </c>
      <c r="D5088" s="36" t="s">
        <v>18278</v>
      </c>
      <c r="F5088" t="str">
        <f t="shared" si="158"/>
        <v>92391</v>
      </c>
      <c r="H5088" s="38">
        <f t="shared" si="159"/>
        <v>56.49</v>
      </c>
    </row>
    <row r="5089" ht="40.5" spans="1:8">
      <c r="A5089" s="36" t="s">
        <v>26502</v>
      </c>
      <c r="B5089" s="37" t="s">
        <v>26503</v>
      </c>
      <c r="C5089" s="36" t="s">
        <v>127</v>
      </c>
      <c r="D5089" s="36" t="s">
        <v>26504</v>
      </c>
      <c r="F5089" t="str">
        <f t="shared" si="158"/>
        <v>92392</v>
      </c>
      <c r="H5089" s="38">
        <f t="shared" si="159"/>
        <v>59.41</v>
      </c>
    </row>
    <row r="5090" ht="40.5" spans="1:8">
      <c r="A5090" s="36" t="s">
        <v>26505</v>
      </c>
      <c r="B5090" s="37" t="s">
        <v>26506</v>
      </c>
      <c r="C5090" s="36" t="s">
        <v>127</v>
      </c>
      <c r="D5090" s="36" t="s">
        <v>26507</v>
      </c>
      <c r="F5090" t="str">
        <f t="shared" si="158"/>
        <v>92393</v>
      </c>
      <c r="H5090" s="38">
        <f t="shared" si="159"/>
        <v>50.71</v>
      </c>
    </row>
    <row r="5091" ht="40.5" spans="1:8">
      <c r="A5091" s="36" t="s">
        <v>26508</v>
      </c>
      <c r="B5091" s="37" t="s">
        <v>26509</v>
      </c>
      <c r="C5091" s="36" t="s">
        <v>127</v>
      </c>
      <c r="D5091" s="36" t="s">
        <v>18814</v>
      </c>
      <c r="F5091" t="str">
        <f t="shared" si="158"/>
        <v>92394</v>
      </c>
      <c r="H5091" s="38">
        <f t="shared" si="159"/>
        <v>54.88</v>
      </c>
    </row>
    <row r="5092" ht="40.5" spans="1:8">
      <c r="A5092" s="36" t="s">
        <v>26510</v>
      </c>
      <c r="B5092" s="37" t="s">
        <v>26511</v>
      </c>
      <c r="C5092" s="36" t="s">
        <v>127</v>
      </c>
      <c r="D5092" s="36" t="s">
        <v>26512</v>
      </c>
      <c r="F5092" t="str">
        <f t="shared" si="158"/>
        <v>92395</v>
      </c>
      <c r="H5092" s="38">
        <f t="shared" si="159"/>
        <v>70.1</v>
      </c>
    </row>
    <row r="5093" ht="40.5" spans="1:8">
      <c r="A5093" s="36" t="s">
        <v>26513</v>
      </c>
      <c r="B5093" s="37" t="s">
        <v>26514</v>
      </c>
      <c r="C5093" s="36" t="s">
        <v>127</v>
      </c>
      <c r="D5093" s="36" t="s">
        <v>26515</v>
      </c>
      <c r="F5093" t="str">
        <f t="shared" si="158"/>
        <v>92396</v>
      </c>
      <c r="H5093" s="38">
        <f t="shared" si="159"/>
        <v>61.96</v>
      </c>
    </row>
    <row r="5094" ht="40.5" spans="1:8">
      <c r="A5094" s="36" t="s">
        <v>26516</v>
      </c>
      <c r="B5094" s="37" t="s">
        <v>26517</v>
      </c>
      <c r="C5094" s="36" t="s">
        <v>127</v>
      </c>
      <c r="D5094" s="36" t="s">
        <v>16756</v>
      </c>
      <c r="F5094" t="str">
        <f t="shared" si="158"/>
        <v>92397</v>
      </c>
      <c r="H5094" s="38">
        <f t="shared" si="159"/>
        <v>50.22</v>
      </c>
    </row>
    <row r="5095" ht="40.5" spans="1:8">
      <c r="A5095" s="36" t="s">
        <v>26518</v>
      </c>
      <c r="B5095" s="37" t="s">
        <v>26519</v>
      </c>
      <c r="C5095" s="36" t="s">
        <v>127</v>
      </c>
      <c r="D5095" s="36" t="s">
        <v>26520</v>
      </c>
      <c r="F5095" t="str">
        <f t="shared" si="158"/>
        <v>92398</v>
      </c>
      <c r="H5095" s="38">
        <f t="shared" si="159"/>
        <v>59.38</v>
      </c>
    </row>
    <row r="5096" ht="40.5" spans="1:8">
      <c r="A5096" s="36" t="s">
        <v>520</v>
      </c>
      <c r="B5096" s="37" t="s">
        <v>521</v>
      </c>
      <c r="C5096" s="36" t="s">
        <v>127</v>
      </c>
      <c r="D5096" s="36" t="s">
        <v>24718</v>
      </c>
      <c r="F5096" t="str">
        <f t="shared" si="158"/>
        <v>92399</v>
      </c>
      <c r="H5096" s="38">
        <f t="shared" si="159"/>
        <v>60.63</v>
      </c>
    </row>
    <row r="5097" ht="40.5" spans="1:8">
      <c r="A5097" s="36" t="s">
        <v>26521</v>
      </c>
      <c r="B5097" s="37" t="s">
        <v>26522</v>
      </c>
      <c r="C5097" s="36" t="s">
        <v>127</v>
      </c>
      <c r="D5097" s="36" t="s">
        <v>26523</v>
      </c>
      <c r="F5097" t="str">
        <f t="shared" si="158"/>
        <v>92400</v>
      </c>
      <c r="H5097" s="38">
        <f t="shared" si="159"/>
        <v>70.41</v>
      </c>
    </row>
    <row r="5098" ht="40.5" spans="1:8">
      <c r="A5098" s="36" t="s">
        <v>26524</v>
      </c>
      <c r="B5098" s="37" t="s">
        <v>26525</v>
      </c>
      <c r="C5098" s="36" t="s">
        <v>127</v>
      </c>
      <c r="D5098" s="36" t="s">
        <v>26526</v>
      </c>
      <c r="F5098" t="str">
        <f t="shared" si="158"/>
        <v>92401</v>
      </c>
      <c r="H5098" s="38">
        <f t="shared" si="159"/>
        <v>71.72</v>
      </c>
    </row>
    <row r="5099" ht="27" spans="1:8">
      <c r="A5099" s="36" t="s">
        <v>26527</v>
      </c>
      <c r="B5099" s="37" t="s">
        <v>26528</v>
      </c>
      <c r="C5099" s="36" t="s">
        <v>127</v>
      </c>
      <c r="D5099" s="36" t="s">
        <v>10970</v>
      </c>
      <c r="F5099" t="str">
        <f t="shared" si="158"/>
        <v>92402</v>
      </c>
      <c r="H5099" s="38">
        <f t="shared" si="159"/>
        <v>61.68</v>
      </c>
    </row>
    <row r="5100" ht="40.5" spans="1:8">
      <c r="A5100" s="36" t="s">
        <v>26529</v>
      </c>
      <c r="B5100" s="37" t="s">
        <v>26530</v>
      </c>
      <c r="C5100" s="36" t="s">
        <v>127</v>
      </c>
      <c r="D5100" s="36" t="s">
        <v>12522</v>
      </c>
      <c r="F5100" t="str">
        <f t="shared" si="158"/>
        <v>92403</v>
      </c>
      <c r="H5100" s="38">
        <f t="shared" si="159"/>
        <v>49.9</v>
      </c>
    </row>
    <row r="5101" ht="40.5" spans="1:8">
      <c r="A5101" s="36" t="s">
        <v>26531</v>
      </c>
      <c r="B5101" s="37" t="s">
        <v>26532</v>
      </c>
      <c r="C5101" s="36" t="s">
        <v>127</v>
      </c>
      <c r="D5101" s="36" t="s">
        <v>26533</v>
      </c>
      <c r="F5101" t="str">
        <f t="shared" si="158"/>
        <v>92404</v>
      </c>
      <c r="H5101" s="38">
        <f t="shared" si="159"/>
        <v>58.55</v>
      </c>
    </row>
    <row r="5102" ht="27" spans="1:8">
      <c r="A5102" s="36" t="s">
        <v>26534</v>
      </c>
      <c r="B5102" s="37" t="s">
        <v>26535</v>
      </c>
      <c r="C5102" s="36" t="s">
        <v>127</v>
      </c>
      <c r="D5102" s="36" t="s">
        <v>26536</v>
      </c>
      <c r="F5102" t="str">
        <f t="shared" si="158"/>
        <v>92405</v>
      </c>
      <c r="H5102" s="38">
        <f t="shared" si="159"/>
        <v>59.76</v>
      </c>
    </row>
    <row r="5103" ht="40.5" spans="1:8">
      <c r="A5103" s="36" t="s">
        <v>26537</v>
      </c>
      <c r="B5103" s="37" t="s">
        <v>26538</v>
      </c>
      <c r="C5103" s="36" t="s">
        <v>127</v>
      </c>
      <c r="D5103" s="36" t="s">
        <v>26050</v>
      </c>
      <c r="F5103" t="str">
        <f t="shared" si="158"/>
        <v>92406</v>
      </c>
      <c r="H5103" s="38">
        <f t="shared" si="159"/>
        <v>71.96</v>
      </c>
    </row>
    <row r="5104" ht="27" spans="1:8">
      <c r="A5104" s="36" t="s">
        <v>26539</v>
      </c>
      <c r="B5104" s="37" t="s">
        <v>26540</v>
      </c>
      <c r="C5104" s="36" t="s">
        <v>127</v>
      </c>
      <c r="D5104" s="36" t="s">
        <v>26541</v>
      </c>
      <c r="F5104" t="str">
        <f t="shared" si="158"/>
        <v>92407</v>
      </c>
      <c r="H5104" s="38">
        <f t="shared" si="159"/>
        <v>73.26</v>
      </c>
    </row>
    <row r="5105" ht="40.5" spans="1:8">
      <c r="A5105" s="36" t="s">
        <v>26542</v>
      </c>
      <c r="B5105" s="37" t="s">
        <v>26543</v>
      </c>
      <c r="C5105" s="36" t="s">
        <v>127</v>
      </c>
      <c r="D5105" s="36" t="s">
        <v>26544</v>
      </c>
      <c r="F5105" t="str">
        <f t="shared" si="158"/>
        <v>93679</v>
      </c>
      <c r="H5105" s="38">
        <f t="shared" si="159"/>
        <v>67.51</v>
      </c>
    </row>
    <row r="5106" ht="40.5" spans="1:8">
      <c r="A5106" s="36" t="s">
        <v>26545</v>
      </c>
      <c r="B5106" s="37" t="s">
        <v>26546</v>
      </c>
      <c r="C5106" s="36" t="s">
        <v>127</v>
      </c>
      <c r="D5106" s="36" t="s">
        <v>26547</v>
      </c>
      <c r="F5106" t="str">
        <f t="shared" si="158"/>
        <v>93680</v>
      </c>
      <c r="H5106" s="38">
        <f t="shared" si="159"/>
        <v>55.53</v>
      </c>
    </row>
    <row r="5107" ht="40.5" spans="1:8">
      <c r="A5107" s="36" t="s">
        <v>26548</v>
      </c>
      <c r="B5107" s="37" t="s">
        <v>26549</v>
      </c>
      <c r="C5107" s="36" t="s">
        <v>127</v>
      </c>
      <c r="D5107" s="36" t="s">
        <v>14684</v>
      </c>
      <c r="F5107" t="str">
        <f t="shared" si="158"/>
        <v>93681</v>
      </c>
      <c r="H5107" s="38">
        <f t="shared" si="159"/>
        <v>67.62</v>
      </c>
    </row>
    <row r="5108" ht="40.5" spans="1:8">
      <c r="A5108" s="36" t="s">
        <v>26550</v>
      </c>
      <c r="B5108" s="37" t="s">
        <v>26551</v>
      </c>
      <c r="C5108" s="36" t="s">
        <v>127</v>
      </c>
      <c r="D5108" s="36" t="s">
        <v>26552</v>
      </c>
      <c r="F5108" t="str">
        <f t="shared" si="158"/>
        <v>93682</v>
      </c>
      <c r="H5108" s="38">
        <f t="shared" si="159"/>
        <v>68.95</v>
      </c>
    </row>
    <row r="5109" ht="27" spans="1:8">
      <c r="A5109" s="36" t="s">
        <v>26553</v>
      </c>
      <c r="B5109" s="37" t="s">
        <v>26554</v>
      </c>
      <c r="C5109" s="36" t="s">
        <v>136</v>
      </c>
      <c r="D5109" s="36" t="s">
        <v>4086</v>
      </c>
      <c r="F5109" t="str">
        <f t="shared" si="158"/>
        <v>97114</v>
      </c>
      <c r="H5109" s="38">
        <f t="shared" si="159"/>
        <v>0.37</v>
      </c>
    </row>
    <row r="5110" ht="27" spans="1:8">
      <c r="A5110" s="36" t="s">
        <v>26555</v>
      </c>
      <c r="B5110" s="37" t="s">
        <v>26556</v>
      </c>
      <c r="C5110" s="36" t="s">
        <v>1417</v>
      </c>
      <c r="D5110" s="36" t="s">
        <v>20508</v>
      </c>
      <c r="F5110" t="str">
        <f t="shared" si="158"/>
        <v>97115</v>
      </c>
      <c r="H5110" s="38">
        <f t="shared" si="159"/>
        <v>39.13</v>
      </c>
    </row>
    <row r="5111" ht="40.5" spans="1:8">
      <c r="A5111" s="36" t="s">
        <v>26557</v>
      </c>
      <c r="B5111" s="37" t="s">
        <v>26558</v>
      </c>
      <c r="C5111" s="36" t="s">
        <v>1417</v>
      </c>
      <c r="D5111" s="36" t="s">
        <v>19087</v>
      </c>
      <c r="F5111" t="str">
        <f t="shared" si="158"/>
        <v>97120</v>
      </c>
      <c r="H5111" s="38">
        <f t="shared" si="159"/>
        <v>7.34</v>
      </c>
    </row>
    <row r="5112" ht="27" spans="1:8">
      <c r="A5112" s="36" t="s">
        <v>26559</v>
      </c>
      <c r="B5112" s="37" t="s">
        <v>26560</v>
      </c>
      <c r="C5112" s="36" t="s">
        <v>127</v>
      </c>
      <c r="D5112" s="36" t="s">
        <v>9553</v>
      </c>
      <c r="F5112" t="str">
        <f t="shared" si="158"/>
        <v>97802</v>
      </c>
      <c r="H5112" s="38">
        <f t="shared" si="159"/>
        <v>3.61</v>
      </c>
    </row>
    <row r="5113" ht="40.5" spans="1:8">
      <c r="A5113" s="36" t="s">
        <v>26561</v>
      </c>
      <c r="B5113" s="37" t="s">
        <v>26562</v>
      </c>
      <c r="C5113" s="36" t="s">
        <v>127</v>
      </c>
      <c r="D5113" s="36" t="s">
        <v>15658</v>
      </c>
      <c r="F5113" t="str">
        <f t="shared" si="158"/>
        <v>97803</v>
      </c>
      <c r="H5113" s="38">
        <f t="shared" si="159"/>
        <v>4.29</v>
      </c>
    </row>
    <row r="5114" ht="27" spans="1:8">
      <c r="A5114" s="36" t="s">
        <v>26563</v>
      </c>
      <c r="B5114" s="37" t="s">
        <v>26564</v>
      </c>
      <c r="C5114" s="36" t="s">
        <v>127</v>
      </c>
      <c r="D5114" s="36" t="s">
        <v>21775</v>
      </c>
      <c r="F5114" t="str">
        <f t="shared" si="158"/>
        <v>97805</v>
      </c>
      <c r="H5114" s="38">
        <f t="shared" si="159"/>
        <v>8</v>
      </c>
    </row>
    <row r="5115" ht="40.5" spans="1:8">
      <c r="A5115" s="36" t="s">
        <v>26565</v>
      </c>
      <c r="B5115" s="37" t="s">
        <v>26566</v>
      </c>
      <c r="C5115" s="36" t="s">
        <v>127</v>
      </c>
      <c r="D5115" s="36" t="s">
        <v>6338</v>
      </c>
      <c r="F5115" t="str">
        <f t="shared" si="158"/>
        <v>97806</v>
      </c>
      <c r="H5115" s="38">
        <f t="shared" si="159"/>
        <v>9.6</v>
      </c>
    </row>
    <row r="5116" ht="40.5" spans="1:8">
      <c r="A5116" s="36" t="s">
        <v>26567</v>
      </c>
      <c r="B5116" s="37" t="s">
        <v>26568</v>
      </c>
      <c r="C5116" s="36" t="s">
        <v>127</v>
      </c>
      <c r="D5116" s="36" t="s">
        <v>6625</v>
      </c>
      <c r="F5116" t="str">
        <f t="shared" si="158"/>
        <v>97807</v>
      </c>
      <c r="H5116" s="38">
        <f t="shared" si="159"/>
        <v>11.23</v>
      </c>
    </row>
    <row r="5117" ht="27" spans="1:8">
      <c r="A5117" s="36" t="s">
        <v>26569</v>
      </c>
      <c r="B5117" s="37" t="s">
        <v>26570</v>
      </c>
      <c r="C5117" s="36" t="s">
        <v>127</v>
      </c>
      <c r="D5117" s="36" t="s">
        <v>16731</v>
      </c>
      <c r="F5117" t="str">
        <f t="shared" si="158"/>
        <v>97809</v>
      </c>
      <c r="H5117" s="38">
        <f t="shared" si="159"/>
        <v>14.42</v>
      </c>
    </row>
    <row r="5118" ht="40.5" spans="1:8">
      <c r="A5118" s="36" t="s">
        <v>26571</v>
      </c>
      <c r="B5118" s="37" t="s">
        <v>26572</v>
      </c>
      <c r="C5118" s="36" t="s">
        <v>127</v>
      </c>
      <c r="D5118" s="36" t="s">
        <v>8601</v>
      </c>
      <c r="F5118" t="str">
        <f t="shared" si="158"/>
        <v>97810</v>
      </c>
      <c r="H5118" s="38">
        <f t="shared" si="159"/>
        <v>16</v>
      </c>
    </row>
    <row r="5119" ht="40.5" spans="1:8">
      <c r="A5119" s="36" t="s">
        <v>26573</v>
      </c>
      <c r="B5119" s="37" t="s">
        <v>26574</v>
      </c>
      <c r="C5119" s="36" t="s">
        <v>127</v>
      </c>
      <c r="D5119" s="36" t="s">
        <v>9304</v>
      </c>
      <c r="F5119" t="str">
        <f t="shared" si="158"/>
        <v>97811</v>
      </c>
      <c r="H5119" s="38">
        <f t="shared" si="159"/>
        <v>17.7</v>
      </c>
    </row>
    <row r="5120" ht="40.5" spans="1:8">
      <c r="A5120" s="36" t="s">
        <v>26575</v>
      </c>
      <c r="B5120" s="37" t="s">
        <v>26576</v>
      </c>
      <c r="C5120" s="36" t="s">
        <v>127</v>
      </c>
      <c r="D5120" s="36" t="s">
        <v>8785</v>
      </c>
      <c r="F5120" t="str">
        <f t="shared" si="158"/>
        <v>97813</v>
      </c>
      <c r="H5120" s="38">
        <f t="shared" si="159"/>
        <v>3.8</v>
      </c>
    </row>
    <row r="5121" ht="40.5" spans="1:8">
      <c r="A5121" s="36" t="s">
        <v>26577</v>
      </c>
      <c r="B5121" s="37" t="s">
        <v>26578</v>
      </c>
      <c r="C5121" s="36" t="s">
        <v>127</v>
      </c>
      <c r="D5121" s="36" t="s">
        <v>10314</v>
      </c>
      <c r="F5121" t="str">
        <f t="shared" si="158"/>
        <v>97814</v>
      </c>
      <c r="H5121" s="38">
        <f t="shared" si="159"/>
        <v>4.48</v>
      </c>
    </row>
    <row r="5122" ht="40.5" spans="1:8">
      <c r="A5122" s="36" t="s">
        <v>26579</v>
      </c>
      <c r="B5122" s="37" t="s">
        <v>26580</v>
      </c>
      <c r="C5122" s="36" t="s">
        <v>127</v>
      </c>
      <c r="D5122" s="36" t="s">
        <v>9426</v>
      </c>
      <c r="F5122" t="str">
        <f t="shared" si="158"/>
        <v>97816</v>
      </c>
      <c r="H5122" s="38">
        <f t="shared" si="159"/>
        <v>8.57</v>
      </c>
    </row>
    <row r="5123" ht="40.5" spans="1:8">
      <c r="A5123" s="36" t="s">
        <v>26581</v>
      </c>
      <c r="B5123" s="37" t="s">
        <v>26582</v>
      </c>
      <c r="C5123" s="36" t="s">
        <v>127</v>
      </c>
      <c r="D5123" s="36" t="s">
        <v>6526</v>
      </c>
      <c r="F5123" t="str">
        <f t="shared" si="158"/>
        <v>97817</v>
      </c>
      <c r="H5123" s="38">
        <f t="shared" si="159"/>
        <v>10.18</v>
      </c>
    </row>
    <row r="5124" ht="40.5" spans="1:8">
      <c r="A5124" s="36" t="s">
        <v>26583</v>
      </c>
      <c r="B5124" s="37" t="s">
        <v>26584</v>
      </c>
      <c r="C5124" s="36" t="s">
        <v>127</v>
      </c>
      <c r="D5124" s="36" t="s">
        <v>8897</v>
      </c>
      <c r="F5124" t="str">
        <f t="shared" si="158"/>
        <v>97818</v>
      </c>
      <c r="H5124" s="38">
        <f t="shared" si="159"/>
        <v>12.02</v>
      </c>
    </row>
    <row r="5125" ht="40.5" spans="1:8">
      <c r="A5125" s="36" t="s">
        <v>26585</v>
      </c>
      <c r="B5125" s="37" t="s">
        <v>26586</v>
      </c>
      <c r="C5125" s="36" t="s">
        <v>127</v>
      </c>
      <c r="D5125" s="36" t="s">
        <v>17520</v>
      </c>
      <c r="F5125" t="str">
        <f t="shared" ref="F5125:F5188" si="160">TRIM(A5125)</f>
        <v>97820</v>
      </c>
      <c r="H5125" s="38">
        <f t="shared" ref="H5125:H5188" si="161">ROUND(D5125*(1+$H$1),2)</f>
        <v>15.61</v>
      </c>
    </row>
    <row r="5126" ht="40.5" spans="1:8">
      <c r="A5126" s="36" t="s">
        <v>26587</v>
      </c>
      <c r="B5126" s="37" t="s">
        <v>26588</v>
      </c>
      <c r="C5126" s="36" t="s">
        <v>127</v>
      </c>
      <c r="D5126" s="36" t="s">
        <v>11350</v>
      </c>
      <c r="F5126" t="str">
        <f t="shared" si="160"/>
        <v>97821</v>
      </c>
      <c r="H5126" s="38">
        <f t="shared" si="161"/>
        <v>17.21</v>
      </c>
    </row>
    <row r="5127" ht="40.5" spans="1:8">
      <c r="A5127" s="36" t="s">
        <v>26589</v>
      </c>
      <c r="B5127" s="37" t="s">
        <v>26590</v>
      </c>
      <c r="C5127" s="36" t="s">
        <v>127</v>
      </c>
      <c r="D5127" s="36" t="s">
        <v>12094</v>
      </c>
      <c r="F5127" t="str">
        <f t="shared" si="160"/>
        <v>97822</v>
      </c>
      <c r="H5127" s="38">
        <f t="shared" si="161"/>
        <v>19.07</v>
      </c>
    </row>
    <row r="5128" ht="27" spans="1:8">
      <c r="A5128" s="36" t="s">
        <v>221</v>
      </c>
      <c r="B5128" s="37" t="s">
        <v>222</v>
      </c>
      <c r="C5128" s="36" t="s">
        <v>127</v>
      </c>
      <c r="D5128" s="36" t="s">
        <v>19831</v>
      </c>
      <c r="F5128" t="str">
        <f t="shared" si="160"/>
        <v>72947</v>
      </c>
      <c r="H5128" s="38">
        <f t="shared" si="161"/>
        <v>39.23</v>
      </c>
    </row>
    <row r="5129" spans="1:8">
      <c r="A5129" s="36" t="s">
        <v>26591</v>
      </c>
      <c r="B5129" s="37" t="s">
        <v>26592</v>
      </c>
      <c r="C5129" s="36" t="s">
        <v>127</v>
      </c>
      <c r="D5129" s="36" t="s">
        <v>21167</v>
      </c>
      <c r="F5129" t="str">
        <f t="shared" si="160"/>
        <v>83693</v>
      </c>
      <c r="H5129" s="38">
        <f t="shared" si="161"/>
        <v>3.99</v>
      </c>
    </row>
    <row r="5130" ht="54" spans="1:8">
      <c r="A5130" s="36" t="s">
        <v>26593</v>
      </c>
      <c r="B5130" s="37" t="s">
        <v>26594</v>
      </c>
      <c r="C5130" s="36" t="s">
        <v>136</v>
      </c>
      <c r="D5130" s="36" t="s">
        <v>26595</v>
      </c>
      <c r="F5130" t="str">
        <f t="shared" si="160"/>
        <v>73770/1</v>
      </c>
      <c r="H5130" s="38">
        <f t="shared" si="161"/>
        <v>555.38</v>
      </c>
    </row>
    <row r="5131" ht="40.5" spans="1:8">
      <c r="A5131" s="36" t="s">
        <v>26596</v>
      </c>
      <c r="B5131" s="37" t="s">
        <v>26597</v>
      </c>
      <c r="C5131" s="36" t="s">
        <v>136</v>
      </c>
      <c r="D5131" s="36" t="s">
        <v>26598</v>
      </c>
      <c r="F5131" t="str">
        <f t="shared" si="160"/>
        <v>73770/2</v>
      </c>
      <c r="H5131" s="38">
        <f t="shared" si="161"/>
        <v>479.25</v>
      </c>
    </row>
    <row r="5132" ht="40.5" spans="1:8">
      <c r="A5132" s="36" t="s">
        <v>26599</v>
      </c>
      <c r="B5132" s="37" t="s">
        <v>26600</v>
      </c>
      <c r="C5132" s="36" t="s">
        <v>127</v>
      </c>
      <c r="D5132" s="36" t="s">
        <v>14902</v>
      </c>
      <c r="F5132" t="str">
        <f t="shared" si="160"/>
        <v>83696/1</v>
      </c>
      <c r="H5132" s="38">
        <f t="shared" si="161"/>
        <v>5.76</v>
      </c>
    </row>
    <row r="5133" ht="27" spans="1:8">
      <c r="A5133" s="36" t="s">
        <v>26601</v>
      </c>
      <c r="B5133" s="37" t="s">
        <v>26602</v>
      </c>
      <c r="C5133" s="36" t="s">
        <v>25734</v>
      </c>
      <c r="D5133" s="36" t="s">
        <v>26603</v>
      </c>
      <c r="F5133" t="str">
        <f t="shared" si="160"/>
        <v>72962</v>
      </c>
      <c r="H5133" s="38">
        <f t="shared" si="161"/>
        <v>248.79</v>
      </c>
    </row>
    <row r="5134" spans="1:8">
      <c r="A5134" s="36" t="s">
        <v>26604</v>
      </c>
      <c r="B5134" s="37" t="s">
        <v>26605</v>
      </c>
      <c r="C5134" s="36" t="s">
        <v>25734</v>
      </c>
      <c r="D5134" s="36" t="s">
        <v>26606</v>
      </c>
      <c r="F5134" t="str">
        <f t="shared" si="160"/>
        <v>72963</v>
      </c>
      <c r="H5134" s="38">
        <f t="shared" si="161"/>
        <v>208.95</v>
      </c>
    </row>
    <row r="5135" ht="27" spans="1:8">
      <c r="A5135" s="36" t="s">
        <v>26607</v>
      </c>
      <c r="B5135" s="37" t="s">
        <v>26608</v>
      </c>
      <c r="C5135" s="36" t="s">
        <v>146</v>
      </c>
      <c r="D5135" s="36" t="s">
        <v>26609</v>
      </c>
      <c r="F5135" t="str">
        <f t="shared" si="160"/>
        <v>73759/2</v>
      </c>
      <c r="H5135" s="38">
        <f t="shared" si="161"/>
        <v>417.47</v>
      </c>
    </row>
    <row r="5136" ht="54" spans="1:8">
      <c r="A5136" s="36" t="s">
        <v>26610</v>
      </c>
      <c r="B5136" s="37" t="s">
        <v>26611</v>
      </c>
      <c r="C5136" s="36" t="s">
        <v>146</v>
      </c>
      <c r="D5136" s="36" t="s">
        <v>26612</v>
      </c>
      <c r="F5136" t="str">
        <f t="shared" si="160"/>
        <v>95990</v>
      </c>
      <c r="H5136" s="38">
        <f t="shared" si="161"/>
        <v>998.93</v>
      </c>
    </row>
    <row r="5137" ht="54" spans="1:8">
      <c r="A5137" s="36" t="s">
        <v>26613</v>
      </c>
      <c r="B5137" s="37" t="s">
        <v>26614</v>
      </c>
      <c r="C5137" s="36" t="s">
        <v>146</v>
      </c>
      <c r="D5137" s="36" t="s">
        <v>26615</v>
      </c>
      <c r="F5137" t="str">
        <f t="shared" si="160"/>
        <v>95992</v>
      </c>
      <c r="H5137" s="38">
        <f t="shared" si="161"/>
        <v>928.37</v>
      </c>
    </row>
    <row r="5138" ht="54" spans="1:8">
      <c r="A5138" s="36" t="s">
        <v>26616</v>
      </c>
      <c r="B5138" s="37" t="s">
        <v>26617</v>
      </c>
      <c r="C5138" s="36" t="s">
        <v>146</v>
      </c>
      <c r="D5138" s="36" t="s">
        <v>26618</v>
      </c>
      <c r="F5138" t="str">
        <f t="shared" si="160"/>
        <v>95993</v>
      </c>
      <c r="H5138" s="38">
        <f t="shared" si="161"/>
        <v>961.07</v>
      </c>
    </row>
    <row r="5139" ht="54" spans="1:8">
      <c r="A5139" s="36" t="s">
        <v>26619</v>
      </c>
      <c r="B5139" s="37" t="s">
        <v>26620</v>
      </c>
      <c r="C5139" s="36" t="s">
        <v>146</v>
      </c>
      <c r="D5139" s="36" t="s">
        <v>26621</v>
      </c>
      <c r="F5139" t="str">
        <f t="shared" si="160"/>
        <v>95994</v>
      </c>
      <c r="H5139" s="38">
        <f t="shared" si="161"/>
        <v>901.06</v>
      </c>
    </row>
    <row r="5140" ht="54" spans="1:8">
      <c r="A5140" s="36" t="s">
        <v>205</v>
      </c>
      <c r="B5140" s="37" t="s">
        <v>206</v>
      </c>
      <c r="C5140" s="36" t="s">
        <v>146</v>
      </c>
      <c r="D5140" s="36" t="s">
        <v>26622</v>
      </c>
      <c r="F5140" t="str">
        <f t="shared" si="160"/>
        <v>95995</v>
      </c>
      <c r="H5140" s="38">
        <f t="shared" si="161"/>
        <v>937.6</v>
      </c>
    </row>
    <row r="5141" ht="54" spans="1:8">
      <c r="A5141" s="36" t="s">
        <v>26623</v>
      </c>
      <c r="B5141" s="37" t="s">
        <v>26624</v>
      </c>
      <c r="C5141" s="36" t="s">
        <v>146</v>
      </c>
      <c r="D5141" s="36" t="s">
        <v>26625</v>
      </c>
      <c r="F5141" t="str">
        <f t="shared" si="160"/>
        <v>95996</v>
      </c>
      <c r="H5141" s="38">
        <f t="shared" si="161"/>
        <v>884.15</v>
      </c>
    </row>
    <row r="5142" ht="54" spans="1:8">
      <c r="A5142" s="36" t="s">
        <v>26626</v>
      </c>
      <c r="B5142" s="37" t="s">
        <v>26627</v>
      </c>
      <c r="C5142" s="36" t="s">
        <v>146</v>
      </c>
      <c r="D5142" s="36" t="s">
        <v>26628</v>
      </c>
      <c r="F5142" t="str">
        <f t="shared" si="160"/>
        <v>95997</v>
      </c>
      <c r="H5142" s="38">
        <f t="shared" si="161"/>
        <v>923.14</v>
      </c>
    </row>
    <row r="5143" ht="54" spans="1:8">
      <c r="A5143" s="36" t="s">
        <v>26629</v>
      </c>
      <c r="B5143" s="37" t="s">
        <v>26630</v>
      </c>
      <c r="C5143" s="36" t="s">
        <v>146</v>
      </c>
      <c r="D5143" s="36" t="s">
        <v>26631</v>
      </c>
      <c r="F5143" t="str">
        <f t="shared" si="160"/>
        <v>95998</v>
      </c>
      <c r="H5143" s="38">
        <f t="shared" si="161"/>
        <v>873.77</v>
      </c>
    </row>
    <row r="5144" ht="54" spans="1:8">
      <c r="A5144" s="36" t="s">
        <v>26632</v>
      </c>
      <c r="B5144" s="37" t="s">
        <v>26633</v>
      </c>
      <c r="C5144" s="36" t="s">
        <v>146</v>
      </c>
      <c r="D5144" s="36" t="s">
        <v>26634</v>
      </c>
      <c r="F5144" t="str">
        <f t="shared" si="160"/>
        <v>95999</v>
      </c>
      <c r="H5144" s="38">
        <f t="shared" si="161"/>
        <v>912.84</v>
      </c>
    </row>
    <row r="5145" ht="54" spans="1:8">
      <c r="A5145" s="36" t="s">
        <v>26635</v>
      </c>
      <c r="B5145" s="37" t="s">
        <v>26636</v>
      </c>
      <c r="C5145" s="36" t="s">
        <v>146</v>
      </c>
      <c r="D5145" s="36" t="s">
        <v>26637</v>
      </c>
      <c r="F5145" t="str">
        <f t="shared" si="160"/>
        <v>96000</v>
      </c>
      <c r="H5145" s="38">
        <f t="shared" si="161"/>
        <v>866.33</v>
      </c>
    </row>
    <row r="5146" ht="40.5" spans="1:8">
      <c r="A5146" s="36" t="s">
        <v>26638</v>
      </c>
      <c r="B5146" s="37" t="s">
        <v>26639</v>
      </c>
      <c r="C5146" s="36" t="s">
        <v>127</v>
      </c>
      <c r="D5146" s="36" t="s">
        <v>26640</v>
      </c>
      <c r="F5146" t="str">
        <f t="shared" si="160"/>
        <v>96001</v>
      </c>
      <c r="H5146" s="38">
        <f t="shared" si="161"/>
        <v>5.3</v>
      </c>
    </row>
    <row r="5147" ht="40.5" spans="1:8">
      <c r="A5147" s="36" t="s">
        <v>26641</v>
      </c>
      <c r="B5147" s="37" t="s">
        <v>26642</v>
      </c>
      <c r="C5147" s="36" t="s">
        <v>127</v>
      </c>
      <c r="D5147" s="36" t="s">
        <v>26643</v>
      </c>
      <c r="F5147" t="str">
        <f t="shared" si="160"/>
        <v>96002</v>
      </c>
      <c r="H5147" s="38">
        <f t="shared" si="161"/>
        <v>6.14</v>
      </c>
    </row>
    <row r="5148" ht="27" spans="1:8">
      <c r="A5148" s="36" t="s">
        <v>26644</v>
      </c>
      <c r="B5148" s="37" t="s">
        <v>26645</v>
      </c>
      <c r="C5148" s="36" t="s">
        <v>146</v>
      </c>
      <c r="D5148" s="36" t="s">
        <v>26646</v>
      </c>
      <c r="F5148" t="str">
        <f t="shared" si="160"/>
        <v>96393</v>
      </c>
      <c r="H5148" s="38">
        <f t="shared" si="161"/>
        <v>123.8</v>
      </c>
    </row>
    <row r="5149" ht="40.5" spans="1:8">
      <c r="A5149" s="36" t="s">
        <v>26647</v>
      </c>
      <c r="B5149" s="37" t="s">
        <v>26648</v>
      </c>
      <c r="C5149" s="36" t="s">
        <v>146</v>
      </c>
      <c r="D5149" s="36" t="s">
        <v>26649</v>
      </c>
      <c r="F5149" t="str">
        <f t="shared" si="160"/>
        <v>96394</v>
      </c>
      <c r="H5149" s="38">
        <f t="shared" si="161"/>
        <v>163.57</v>
      </c>
    </row>
    <row r="5150" ht="27" spans="1:8">
      <c r="A5150" s="36" t="s">
        <v>26650</v>
      </c>
      <c r="B5150" s="37" t="s">
        <v>26651</v>
      </c>
      <c r="C5150" s="36" t="s">
        <v>146</v>
      </c>
      <c r="D5150" s="36" t="s">
        <v>26652</v>
      </c>
      <c r="F5150" t="str">
        <f t="shared" si="160"/>
        <v>96395</v>
      </c>
      <c r="H5150" s="38">
        <f t="shared" si="161"/>
        <v>180.87</v>
      </c>
    </row>
    <row r="5151" ht="27" spans="1:8">
      <c r="A5151" s="36" t="s">
        <v>26653</v>
      </c>
      <c r="B5151" s="37" t="s">
        <v>26654</v>
      </c>
      <c r="C5151" s="36" t="s">
        <v>127</v>
      </c>
      <c r="D5151" s="36" t="s">
        <v>12173</v>
      </c>
      <c r="F5151" t="str">
        <f t="shared" si="160"/>
        <v>73445</v>
      </c>
      <c r="H5151" s="38">
        <f t="shared" si="161"/>
        <v>9.75</v>
      </c>
    </row>
    <row r="5152" spans="1:8">
      <c r="A5152" s="36" t="s">
        <v>26655</v>
      </c>
      <c r="B5152" s="37" t="s">
        <v>26656</v>
      </c>
      <c r="C5152" s="36" t="s">
        <v>127</v>
      </c>
      <c r="D5152" s="36" t="s">
        <v>26657</v>
      </c>
      <c r="F5152" t="str">
        <f t="shared" si="160"/>
        <v>73446</v>
      </c>
      <c r="H5152" s="38">
        <f t="shared" si="161"/>
        <v>21.96</v>
      </c>
    </row>
    <row r="5153" spans="1:8">
      <c r="A5153" s="36" t="s">
        <v>26658</v>
      </c>
      <c r="B5153" s="37" t="s">
        <v>26659</v>
      </c>
      <c r="C5153" s="36" t="s">
        <v>127</v>
      </c>
      <c r="D5153" s="36" t="s">
        <v>6220</v>
      </c>
      <c r="F5153" t="str">
        <f t="shared" si="160"/>
        <v>74133/1</v>
      </c>
      <c r="H5153" s="38">
        <f t="shared" si="161"/>
        <v>20.75</v>
      </c>
    </row>
    <row r="5154" spans="1:8">
      <c r="A5154" s="36" t="s">
        <v>26660</v>
      </c>
      <c r="B5154" s="37" t="s">
        <v>26661</v>
      </c>
      <c r="C5154" s="36" t="s">
        <v>127</v>
      </c>
      <c r="D5154" s="36" t="s">
        <v>26662</v>
      </c>
      <c r="F5154" t="str">
        <f t="shared" si="160"/>
        <v>74133/2</v>
      </c>
      <c r="H5154" s="38">
        <f t="shared" si="161"/>
        <v>26.19</v>
      </c>
    </row>
    <row r="5155" spans="1:8">
      <c r="A5155" s="36" t="s">
        <v>26663</v>
      </c>
      <c r="B5155" s="37" t="s">
        <v>26664</v>
      </c>
      <c r="C5155" s="36" t="s">
        <v>127</v>
      </c>
      <c r="D5155" s="36" t="s">
        <v>26665</v>
      </c>
      <c r="F5155" t="str">
        <f t="shared" si="160"/>
        <v>79462</v>
      </c>
      <c r="H5155" s="38">
        <f t="shared" si="161"/>
        <v>71.56</v>
      </c>
    </row>
    <row r="5156" ht="27" spans="1:8">
      <c r="A5156" s="36" t="s">
        <v>26666</v>
      </c>
      <c r="B5156" s="37" t="s">
        <v>26667</v>
      </c>
      <c r="C5156" s="36" t="s">
        <v>127</v>
      </c>
      <c r="D5156" s="36" t="s">
        <v>5872</v>
      </c>
      <c r="F5156" t="str">
        <f t="shared" si="160"/>
        <v>79494/1</v>
      </c>
      <c r="H5156" s="38">
        <f t="shared" si="161"/>
        <v>13.74</v>
      </c>
    </row>
    <row r="5157" ht="27" spans="1:8">
      <c r="A5157" s="36" t="s">
        <v>26668</v>
      </c>
      <c r="B5157" s="37" t="s">
        <v>26669</v>
      </c>
      <c r="C5157" s="36" t="s">
        <v>127</v>
      </c>
      <c r="D5157" s="36" t="s">
        <v>9592</v>
      </c>
      <c r="F5157" t="str">
        <f t="shared" si="160"/>
        <v>84651</v>
      </c>
      <c r="H5157" s="38">
        <f t="shared" si="161"/>
        <v>10.6</v>
      </c>
    </row>
    <row r="5158" ht="40.5" spans="1:8">
      <c r="A5158" s="36" t="s">
        <v>26670</v>
      </c>
      <c r="B5158" s="37" t="s">
        <v>26671</v>
      </c>
      <c r="C5158" s="36" t="s">
        <v>127</v>
      </c>
      <c r="D5158" s="36" t="s">
        <v>7184</v>
      </c>
      <c r="F5158" t="str">
        <f t="shared" si="160"/>
        <v>88411</v>
      </c>
      <c r="H5158" s="38">
        <f t="shared" si="161"/>
        <v>2.66</v>
      </c>
    </row>
    <row r="5159" ht="40.5" spans="1:8">
      <c r="A5159" s="36" t="s">
        <v>26672</v>
      </c>
      <c r="B5159" s="37" t="s">
        <v>26673</v>
      </c>
      <c r="C5159" s="36" t="s">
        <v>127</v>
      </c>
      <c r="D5159" s="36" t="s">
        <v>4352</v>
      </c>
      <c r="F5159" t="str">
        <f t="shared" si="160"/>
        <v>88412</v>
      </c>
      <c r="H5159" s="38">
        <f t="shared" si="161"/>
        <v>2.04</v>
      </c>
    </row>
    <row r="5160" ht="40.5" spans="1:8">
      <c r="A5160" s="36" t="s">
        <v>26674</v>
      </c>
      <c r="B5160" s="37" t="s">
        <v>26675</v>
      </c>
      <c r="C5160" s="36" t="s">
        <v>127</v>
      </c>
      <c r="D5160" s="36" t="s">
        <v>15653</v>
      </c>
      <c r="F5160" t="str">
        <f t="shared" si="160"/>
        <v>88413</v>
      </c>
      <c r="H5160" s="38">
        <f t="shared" si="161"/>
        <v>3.92</v>
      </c>
    </row>
    <row r="5161" ht="40.5" spans="1:8">
      <c r="A5161" s="36" t="s">
        <v>26676</v>
      </c>
      <c r="B5161" s="37" t="s">
        <v>26677</v>
      </c>
      <c r="C5161" s="36" t="s">
        <v>127</v>
      </c>
      <c r="D5161" s="36" t="s">
        <v>9561</v>
      </c>
      <c r="F5161" t="str">
        <f t="shared" si="160"/>
        <v>88414</v>
      </c>
      <c r="H5161" s="38">
        <f t="shared" si="161"/>
        <v>4.33</v>
      </c>
    </row>
    <row r="5162" ht="27" spans="1:8">
      <c r="A5162" s="36" t="s">
        <v>26678</v>
      </c>
      <c r="B5162" s="37" t="s">
        <v>26679</v>
      </c>
      <c r="C5162" s="36" t="s">
        <v>127</v>
      </c>
      <c r="D5162" s="36" t="s">
        <v>4683</v>
      </c>
      <c r="F5162" t="str">
        <f t="shared" si="160"/>
        <v>88415</v>
      </c>
      <c r="H5162" s="38">
        <f t="shared" si="161"/>
        <v>2.86</v>
      </c>
    </row>
    <row r="5163" ht="40.5" spans="1:8">
      <c r="A5163" s="36" t="s">
        <v>26680</v>
      </c>
      <c r="B5163" s="37" t="s">
        <v>26681</v>
      </c>
      <c r="C5163" s="36" t="s">
        <v>127</v>
      </c>
      <c r="D5163" s="36" t="s">
        <v>23751</v>
      </c>
      <c r="F5163" t="str">
        <f t="shared" si="160"/>
        <v>88416</v>
      </c>
      <c r="H5163" s="38">
        <f t="shared" si="161"/>
        <v>17.41</v>
      </c>
    </row>
    <row r="5164" ht="54" spans="1:8">
      <c r="A5164" s="36" t="s">
        <v>26682</v>
      </c>
      <c r="B5164" s="37" t="s">
        <v>26683</v>
      </c>
      <c r="C5164" s="36" t="s">
        <v>127</v>
      </c>
      <c r="D5164" s="36" t="s">
        <v>11420</v>
      </c>
      <c r="F5164" t="str">
        <f t="shared" si="160"/>
        <v>88417</v>
      </c>
      <c r="H5164" s="38">
        <f t="shared" si="161"/>
        <v>15.18</v>
      </c>
    </row>
    <row r="5165" ht="54" spans="1:8">
      <c r="A5165" s="36" t="s">
        <v>26684</v>
      </c>
      <c r="B5165" s="37" t="s">
        <v>26685</v>
      </c>
      <c r="C5165" s="36" t="s">
        <v>127</v>
      </c>
      <c r="D5165" s="36" t="s">
        <v>7389</v>
      </c>
      <c r="F5165" t="str">
        <f t="shared" si="160"/>
        <v>88420</v>
      </c>
      <c r="H5165" s="38">
        <f t="shared" si="161"/>
        <v>21.91</v>
      </c>
    </row>
    <row r="5166" ht="54" spans="1:8">
      <c r="A5166" s="36" t="s">
        <v>26686</v>
      </c>
      <c r="B5166" s="37" t="s">
        <v>26687</v>
      </c>
      <c r="C5166" s="36" t="s">
        <v>127</v>
      </c>
      <c r="D5166" s="36" t="s">
        <v>26688</v>
      </c>
      <c r="F5166" t="str">
        <f t="shared" si="160"/>
        <v>88421</v>
      </c>
      <c r="H5166" s="38">
        <f t="shared" si="161"/>
        <v>23.34</v>
      </c>
    </row>
    <row r="5167" ht="40.5" spans="1:8">
      <c r="A5167" s="36" t="s">
        <v>26689</v>
      </c>
      <c r="B5167" s="37" t="s">
        <v>26690</v>
      </c>
      <c r="C5167" s="36" t="s">
        <v>127</v>
      </c>
      <c r="D5167" s="36" t="s">
        <v>21624</v>
      </c>
      <c r="F5167" t="str">
        <f t="shared" si="160"/>
        <v>88423</v>
      </c>
      <c r="H5167" s="38">
        <f t="shared" si="161"/>
        <v>18.11</v>
      </c>
    </row>
    <row r="5168" ht="40.5" spans="1:8">
      <c r="A5168" s="36" t="s">
        <v>26691</v>
      </c>
      <c r="B5168" s="37" t="s">
        <v>26692</v>
      </c>
      <c r="C5168" s="36" t="s">
        <v>127</v>
      </c>
      <c r="D5168" s="36" t="s">
        <v>15420</v>
      </c>
      <c r="F5168" t="str">
        <f t="shared" si="160"/>
        <v>88424</v>
      </c>
      <c r="H5168" s="38">
        <f t="shared" si="161"/>
        <v>20.48</v>
      </c>
    </row>
    <row r="5169" ht="54" spans="1:8">
      <c r="A5169" s="36" t="s">
        <v>26693</v>
      </c>
      <c r="B5169" s="37" t="s">
        <v>26694</v>
      </c>
      <c r="C5169" s="36" t="s">
        <v>127</v>
      </c>
      <c r="D5169" s="36" t="s">
        <v>22703</v>
      </c>
      <c r="F5169" t="str">
        <f t="shared" si="160"/>
        <v>88426</v>
      </c>
      <c r="H5169" s="38">
        <f t="shared" si="161"/>
        <v>16.62</v>
      </c>
    </row>
    <row r="5170" ht="54" spans="1:8">
      <c r="A5170" s="36" t="s">
        <v>26695</v>
      </c>
      <c r="B5170" s="37" t="s">
        <v>26696</v>
      </c>
      <c r="C5170" s="36" t="s">
        <v>127</v>
      </c>
      <c r="D5170" s="36" t="s">
        <v>7830</v>
      </c>
      <c r="F5170" t="str">
        <f t="shared" si="160"/>
        <v>88428</v>
      </c>
      <c r="H5170" s="38">
        <f t="shared" si="161"/>
        <v>28.23</v>
      </c>
    </row>
    <row r="5171" ht="54" spans="1:8">
      <c r="A5171" s="36" t="s">
        <v>26697</v>
      </c>
      <c r="B5171" s="37" t="s">
        <v>26698</v>
      </c>
      <c r="C5171" s="36" t="s">
        <v>127</v>
      </c>
      <c r="D5171" s="36" t="s">
        <v>12451</v>
      </c>
      <c r="F5171" t="str">
        <f t="shared" si="160"/>
        <v>88429</v>
      </c>
      <c r="H5171" s="38">
        <f t="shared" si="161"/>
        <v>30.71</v>
      </c>
    </row>
    <row r="5172" ht="40.5" spans="1:8">
      <c r="A5172" s="36" t="s">
        <v>26699</v>
      </c>
      <c r="B5172" s="37" t="s">
        <v>26700</v>
      </c>
      <c r="C5172" s="36" t="s">
        <v>127</v>
      </c>
      <c r="D5172" s="36" t="s">
        <v>21547</v>
      </c>
      <c r="F5172" t="str">
        <f t="shared" si="160"/>
        <v>88431</v>
      </c>
      <c r="H5172" s="38">
        <f t="shared" si="161"/>
        <v>21.7</v>
      </c>
    </row>
    <row r="5173" ht="40.5" spans="1:8">
      <c r="A5173" s="36" t="s">
        <v>26701</v>
      </c>
      <c r="B5173" s="37" t="s">
        <v>26702</v>
      </c>
      <c r="C5173" s="36" t="s">
        <v>127</v>
      </c>
      <c r="D5173" s="36" t="s">
        <v>11251</v>
      </c>
      <c r="F5173" t="str">
        <f t="shared" si="160"/>
        <v>88432</v>
      </c>
      <c r="H5173" s="38">
        <f t="shared" si="161"/>
        <v>15.83</v>
      </c>
    </row>
    <row r="5174" ht="27" spans="1:8">
      <c r="A5174" s="36" t="s">
        <v>26703</v>
      </c>
      <c r="B5174" s="37" t="s">
        <v>26704</v>
      </c>
      <c r="C5174" s="36" t="s">
        <v>127</v>
      </c>
      <c r="D5174" s="36" t="s">
        <v>8020</v>
      </c>
      <c r="F5174" t="str">
        <f t="shared" si="160"/>
        <v>88482</v>
      </c>
      <c r="H5174" s="38">
        <f t="shared" si="161"/>
        <v>3.63</v>
      </c>
    </row>
    <row r="5175" ht="27" spans="1:8">
      <c r="A5175" s="36" t="s">
        <v>26705</v>
      </c>
      <c r="B5175" s="37" t="s">
        <v>26706</v>
      </c>
      <c r="C5175" s="36" t="s">
        <v>127</v>
      </c>
      <c r="D5175" s="36" t="s">
        <v>6979</v>
      </c>
      <c r="F5175" t="str">
        <f t="shared" si="160"/>
        <v>88483</v>
      </c>
      <c r="H5175" s="38">
        <f t="shared" si="161"/>
        <v>3.37</v>
      </c>
    </row>
    <row r="5176" ht="27" spans="1:8">
      <c r="A5176" s="36" t="s">
        <v>26707</v>
      </c>
      <c r="B5176" s="37" t="s">
        <v>26708</v>
      </c>
      <c r="C5176" s="36" t="s">
        <v>127</v>
      </c>
      <c r="D5176" s="36" t="s">
        <v>5630</v>
      </c>
      <c r="F5176" t="str">
        <f t="shared" si="160"/>
        <v>88484</v>
      </c>
      <c r="H5176" s="38">
        <f t="shared" si="161"/>
        <v>2.87</v>
      </c>
    </row>
    <row r="5177" ht="27" spans="1:8">
      <c r="A5177" s="36" t="s">
        <v>26709</v>
      </c>
      <c r="B5177" s="37" t="s">
        <v>26710</v>
      </c>
      <c r="C5177" s="36" t="s">
        <v>127</v>
      </c>
      <c r="D5177" s="36" t="s">
        <v>4535</v>
      </c>
      <c r="F5177" t="str">
        <f t="shared" si="160"/>
        <v>88485</v>
      </c>
      <c r="H5177" s="38">
        <f t="shared" si="161"/>
        <v>2.49</v>
      </c>
    </row>
    <row r="5178" ht="27" spans="1:8">
      <c r="A5178" s="36" t="s">
        <v>26711</v>
      </c>
      <c r="B5178" s="37" t="s">
        <v>26712</v>
      </c>
      <c r="C5178" s="36" t="s">
        <v>127</v>
      </c>
      <c r="D5178" s="36" t="s">
        <v>8917</v>
      </c>
      <c r="F5178" t="str">
        <f t="shared" si="160"/>
        <v>88486</v>
      </c>
      <c r="H5178" s="38">
        <f t="shared" si="161"/>
        <v>11.41</v>
      </c>
    </row>
    <row r="5179" ht="27" spans="1:8">
      <c r="A5179" s="36" t="s">
        <v>26713</v>
      </c>
      <c r="B5179" s="37" t="s">
        <v>26714</v>
      </c>
      <c r="C5179" s="36" t="s">
        <v>127</v>
      </c>
      <c r="D5179" s="36" t="s">
        <v>6610</v>
      </c>
      <c r="F5179" t="str">
        <f t="shared" si="160"/>
        <v>88487</v>
      </c>
      <c r="H5179" s="38">
        <f t="shared" si="161"/>
        <v>10.21</v>
      </c>
    </row>
    <row r="5180" ht="27" spans="1:8">
      <c r="A5180" s="36" t="s">
        <v>26715</v>
      </c>
      <c r="B5180" s="37" t="s">
        <v>26716</v>
      </c>
      <c r="C5180" s="36" t="s">
        <v>127</v>
      </c>
      <c r="D5180" s="36" t="s">
        <v>13277</v>
      </c>
      <c r="F5180" t="str">
        <f t="shared" si="160"/>
        <v>88488</v>
      </c>
      <c r="H5180" s="38">
        <f t="shared" si="161"/>
        <v>14.61</v>
      </c>
    </row>
    <row r="5181" ht="27" spans="1:8">
      <c r="A5181" s="36" t="s">
        <v>26717</v>
      </c>
      <c r="B5181" s="37" t="s">
        <v>26718</v>
      </c>
      <c r="C5181" s="36" t="s">
        <v>127</v>
      </c>
      <c r="D5181" s="36" t="s">
        <v>26719</v>
      </c>
      <c r="F5181" t="str">
        <f t="shared" si="160"/>
        <v>88489</v>
      </c>
      <c r="H5181" s="38">
        <f t="shared" si="161"/>
        <v>12.92</v>
      </c>
    </row>
    <row r="5182" ht="27" spans="1:8">
      <c r="A5182" s="36" t="s">
        <v>26720</v>
      </c>
      <c r="B5182" s="37" t="s">
        <v>26721</v>
      </c>
      <c r="C5182" s="36" t="s">
        <v>127</v>
      </c>
      <c r="D5182" s="36" t="s">
        <v>4174</v>
      </c>
      <c r="F5182" t="str">
        <f t="shared" si="160"/>
        <v>88490</v>
      </c>
      <c r="H5182" s="38">
        <f t="shared" si="161"/>
        <v>8.3</v>
      </c>
    </row>
    <row r="5183" ht="27" spans="1:8">
      <c r="A5183" s="36" t="s">
        <v>26722</v>
      </c>
      <c r="B5183" s="37" t="s">
        <v>26723</v>
      </c>
      <c r="C5183" s="36" t="s">
        <v>127</v>
      </c>
      <c r="D5183" s="36" t="s">
        <v>4479</v>
      </c>
      <c r="F5183" t="str">
        <f t="shared" si="160"/>
        <v>88491</v>
      </c>
      <c r="H5183" s="38">
        <f t="shared" si="161"/>
        <v>8.01</v>
      </c>
    </row>
    <row r="5184" ht="27" spans="1:8">
      <c r="A5184" s="36" t="s">
        <v>26724</v>
      </c>
      <c r="B5184" s="37" t="s">
        <v>26725</v>
      </c>
      <c r="C5184" s="36" t="s">
        <v>127</v>
      </c>
      <c r="D5184" s="36" t="s">
        <v>12855</v>
      </c>
      <c r="F5184" t="str">
        <f t="shared" si="160"/>
        <v>88492</v>
      </c>
      <c r="H5184" s="38">
        <f t="shared" si="161"/>
        <v>9.97</v>
      </c>
    </row>
    <row r="5185" ht="27" spans="1:8">
      <c r="A5185" s="36" t="s">
        <v>26726</v>
      </c>
      <c r="B5185" s="37" t="s">
        <v>26727</v>
      </c>
      <c r="C5185" s="36" t="s">
        <v>127</v>
      </c>
      <c r="D5185" s="36" t="s">
        <v>8858</v>
      </c>
      <c r="F5185" t="str">
        <f t="shared" si="160"/>
        <v>88493</v>
      </c>
      <c r="H5185" s="38">
        <f t="shared" si="161"/>
        <v>9.55</v>
      </c>
    </row>
    <row r="5186" ht="27" spans="1:8">
      <c r="A5186" s="36" t="s">
        <v>26728</v>
      </c>
      <c r="B5186" s="37" t="s">
        <v>26729</v>
      </c>
      <c r="C5186" s="36" t="s">
        <v>127</v>
      </c>
      <c r="D5186" s="36" t="s">
        <v>9945</v>
      </c>
      <c r="F5186" t="str">
        <f t="shared" si="160"/>
        <v>88494</v>
      </c>
      <c r="H5186" s="38">
        <f t="shared" si="161"/>
        <v>18.76</v>
      </c>
    </row>
    <row r="5187" ht="27" spans="1:8">
      <c r="A5187" s="36" t="s">
        <v>26730</v>
      </c>
      <c r="B5187" s="37" t="s">
        <v>26731</v>
      </c>
      <c r="C5187" s="36" t="s">
        <v>127</v>
      </c>
      <c r="D5187" s="36" t="s">
        <v>5304</v>
      </c>
      <c r="F5187" t="str">
        <f t="shared" si="160"/>
        <v>88495</v>
      </c>
      <c r="H5187" s="38">
        <f t="shared" si="161"/>
        <v>10.62</v>
      </c>
    </row>
    <row r="5188" ht="27" spans="1:8">
      <c r="A5188" s="36" t="s">
        <v>26732</v>
      </c>
      <c r="B5188" s="37" t="s">
        <v>26733</v>
      </c>
      <c r="C5188" s="36" t="s">
        <v>127</v>
      </c>
      <c r="D5188" s="36" t="s">
        <v>23117</v>
      </c>
      <c r="F5188" t="str">
        <f t="shared" si="160"/>
        <v>88496</v>
      </c>
      <c r="H5188" s="38">
        <f t="shared" si="161"/>
        <v>25.61</v>
      </c>
    </row>
    <row r="5189" ht="27" spans="1:8">
      <c r="A5189" s="36" t="s">
        <v>26734</v>
      </c>
      <c r="B5189" s="37" t="s">
        <v>26735</v>
      </c>
      <c r="C5189" s="36" t="s">
        <v>127</v>
      </c>
      <c r="D5189" s="36" t="s">
        <v>4653</v>
      </c>
      <c r="F5189" t="str">
        <f t="shared" ref="F5189:F5225" si="162">TRIM(A5189)</f>
        <v>88497</v>
      </c>
      <c r="H5189" s="38">
        <f t="shared" ref="H5189:H5252" si="163">ROUND(D5189*(1+$H$1),2)</f>
        <v>14.73</v>
      </c>
    </row>
    <row r="5190" ht="27" spans="1:8">
      <c r="A5190" s="36" t="s">
        <v>26736</v>
      </c>
      <c r="B5190" s="37" t="s">
        <v>26737</v>
      </c>
      <c r="C5190" s="36" t="s">
        <v>127</v>
      </c>
      <c r="D5190" s="36" t="s">
        <v>8355</v>
      </c>
      <c r="F5190" t="str">
        <f t="shared" si="162"/>
        <v>95305</v>
      </c>
      <c r="H5190" s="38">
        <f t="shared" si="163"/>
        <v>13.41</v>
      </c>
    </row>
    <row r="5191" ht="27" spans="1:8">
      <c r="A5191" s="36" t="s">
        <v>26738</v>
      </c>
      <c r="B5191" s="37" t="s">
        <v>26739</v>
      </c>
      <c r="C5191" s="36" t="s">
        <v>127</v>
      </c>
      <c r="D5191" s="36" t="s">
        <v>7973</v>
      </c>
      <c r="F5191" t="str">
        <f t="shared" si="162"/>
        <v>95306</v>
      </c>
      <c r="H5191" s="38">
        <f t="shared" si="163"/>
        <v>15.57</v>
      </c>
    </row>
    <row r="5192" ht="40.5" spans="1:8">
      <c r="A5192" s="36" t="s">
        <v>26740</v>
      </c>
      <c r="B5192" s="37" t="s">
        <v>26741</v>
      </c>
      <c r="C5192" s="36" t="s">
        <v>127</v>
      </c>
      <c r="D5192" s="36" t="s">
        <v>20292</v>
      </c>
      <c r="F5192" t="str">
        <f t="shared" si="162"/>
        <v>95622</v>
      </c>
      <c r="H5192" s="38">
        <f t="shared" si="163"/>
        <v>13.11</v>
      </c>
    </row>
    <row r="5193" ht="40.5" spans="1:8">
      <c r="A5193" s="36" t="s">
        <v>26742</v>
      </c>
      <c r="B5193" s="37" t="s">
        <v>26743</v>
      </c>
      <c r="C5193" s="36" t="s">
        <v>127</v>
      </c>
      <c r="D5193" s="36" t="s">
        <v>9696</v>
      </c>
      <c r="F5193" t="str">
        <f t="shared" si="162"/>
        <v>95623</v>
      </c>
      <c r="H5193" s="38">
        <f t="shared" si="163"/>
        <v>10.06</v>
      </c>
    </row>
    <row r="5194" ht="40.5" spans="1:8">
      <c r="A5194" s="36" t="s">
        <v>26744</v>
      </c>
      <c r="B5194" s="37" t="s">
        <v>26745</v>
      </c>
      <c r="C5194" s="36" t="s">
        <v>127</v>
      </c>
      <c r="D5194" s="36" t="s">
        <v>26746</v>
      </c>
      <c r="F5194" t="str">
        <f t="shared" si="162"/>
        <v>95624</v>
      </c>
      <c r="H5194" s="38">
        <f t="shared" si="163"/>
        <v>19.31</v>
      </c>
    </row>
    <row r="5195" ht="40.5" spans="1:8">
      <c r="A5195" s="36" t="s">
        <v>26747</v>
      </c>
      <c r="B5195" s="37" t="s">
        <v>26748</v>
      </c>
      <c r="C5195" s="36" t="s">
        <v>127</v>
      </c>
      <c r="D5195" s="36" t="s">
        <v>22691</v>
      </c>
      <c r="F5195" t="str">
        <f t="shared" si="162"/>
        <v>95625</v>
      </c>
      <c r="H5195" s="38">
        <f t="shared" si="163"/>
        <v>21.27</v>
      </c>
    </row>
    <row r="5196" ht="27" spans="1:8">
      <c r="A5196" s="36" t="s">
        <v>26749</v>
      </c>
      <c r="B5196" s="37" t="s">
        <v>26750</v>
      </c>
      <c r="C5196" s="36" t="s">
        <v>127</v>
      </c>
      <c r="D5196" s="36" t="s">
        <v>8287</v>
      </c>
      <c r="F5196" t="str">
        <f t="shared" si="162"/>
        <v>95626</v>
      </c>
      <c r="H5196" s="38">
        <f t="shared" si="163"/>
        <v>14.09</v>
      </c>
    </row>
    <row r="5197" ht="40.5" spans="1:8">
      <c r="A5197" s="36" t="s">
        <v>26751</v>
      </c>
      <c r="B5197" s="37" t="s">
        <v>26752</v>
      </c>
      <c r="C5197" s="36" t="s">
        <v>127</v>
      </c>
      <c r="D5197" s="36" t="s">
        <v>5918</v>
      </c>
      <c r="F5197" t="str">
        <f t="shared" si="162"/>
        <v>96126</v>
      </c>
      <c r="H5197" s="38">
        <f t="shared" si="163"/>
        <v>17.97</v>
      </c>
    </row>
    <row r="5198" ht="40.5" spans="1:8">
      <c r="A5198" s="36" t="s">
        <v>26753</v>
      </c>
      <c r="B5198" s="37" t="s">
        <v>26754</v>
      </c>
      <c r="C5198" s="36" t="s">
        <v>127</v>
      </c>
      <c r="D5198" s="36" t="s">
        <v>8946</v>
      </c>
      <c r="F5198" t="str">
        <f t="shared" si="162"/>
        <v>96127</v>
      </c>
      <c r="H5198" s="38">
        <f t="shared" si="163"/>
        <v>14.16</v>
      </c>
    </row>
    <row r="5199" ht="40.5" spans="1:8">
      <c r="A5199" s="36" t="s">
        <v>26755</v>
      </c>
      <c r="B5199" s="37" t="s">
        <v>26756</v>
      </c>
      <c r="C5199" s="36" t="s">
        <v>127</v>
      </c>
      <c r="D5199" s="36" t="s">
        <v>10201</v>
      </c>
      <c r="F5199" t="str">
        <f t="shared" si="162"/>
        <v>96128</v>
      </c>
      <c r="H5199" s="38">
        <f t="shared" si="163"/>
        <v>25.67</v>
      </c>
    </row>
    <row r="5200" ht="40.5" spans="1:8">
      <c r="A5200" s="36" t="s">
        <v>26757</v>
      </c>
      <c r="B5200" s="37" t="s">
        <v>26758</v>
      </c>
      <c r="C5200" s="36" t="s">
        <v>127</v>
      </c>
      <c r="D5200" s="36" t="s">
        <v>26759</v>
      </c>
      <c r="F5200" t="str">
        <f t="shared" si="162"/>
        <v>96129</v>
      </c>
      <c r="H5200" s="38">
        <f t="shared" si="163"/>
        <v>28.14</v>
      </c>
    </row>
    <row r="5201" ht="27" spans="1:8">
      <c r="A5201" s="36" t="s">
        <v>26760</v>
      </c>
      <c r="B5201" s="37" t="s">
        <v>26761</v>
      </c>
      <c r="C5201" s="36" t="s">
        <v>127</v>
      </c>
      <c r="D5201" s="36" t="s">
        <v>8240</v>
      </c>
      <c r="F5201" t="str">
        <f t="shared" si="162"/>
        <v>96130</v>
      </c>
      <c r="H5201" s="38">
        <f t="shared" si="163"/>
        <v>19.17</v>
      </c>
    </row>
    <row r="5202" ht="40.5" spans="1:8">
      <c r="A5202" s="36" t="s">
        <v>26762</v>
      </c>
      <c r="B5202" s="37" t="s">
        <v>26763</v>
      </c>
      <c r="C5202" s="36" t="s">
        <v>127</v>
      </c>
      <c r="D5202" s="36" t="s">
        <v>5440</v>
      </c>
      <c r="F5202" t="str">
        <f t="shared" si="162"/>
        <v>96131</v>
      </c>
      <c r="H5202" s="38">
        <f t="shared" si="163"/>
        <v>25.03</v>
      </c>
    </row>
    <row r="5203" ht="40.5" spans="1:8">
      <c r="A5203" s="36" t="s">
        <v>26764</v>
      </c>
      <c r="B5203" s="37" t="s">
        <v>26765</v>
      </c>
      <c r="C5203" s="36" t="s">
        <v>127</v>
      </c>
      <c r="D5203" s="36" t="s">
        <v>26766</v>
      </c>
      <c r="F5203" t="str">
        <f t="shared" si="162"/>
        <v>96132</v>
      </c>
      <c r="H5203" s="38">
        <f t="shared" si="163"/>
        <v>19.95</v>
      </c>
    </row>
    <row r="5204" ht="40.5" spans="1:8">
      <c r="A5204" s="36" t="s">
        <v>26767</v>
      </c>
      <c r="B5204" s="37" t="s">
        <v>26768</v>
      </c>
      <c r="C5204" s="36" t="s">
        <v>127</v>
      </c>
      <c r="D5204" s="36" t="s">
        <v>26769</v>
      </c>
      <c r="F5204" t="str">
        <f t="shared" si="162"/>
        <v>96133</v>
      </c>
      <c r="H5204" s="38">
        <f t="shared" si="163"/>
        <v>35.29</v>
      </c>
    </row>
    <row r="5205" ht="40.5" spans="1:8">
      <c r="A5205" s="36" t="s">
        <v>26770</v>
      </c>
      <c r="B5205" s="37" t="s">
        <v>26771</v>
      </c>
      <c r="C5205" s="36" t="s">
        <v>127</v>
      </c>
      <c r="D5205" s="36" t="s">
        <v>26772</v>
      </c>
      <c r="F5205" t="str">
        <f t="shared" si="162"/>
        <v>96134</v>
      </c>
      <c r="H5205" s="38">
        <f t="shared" si="163"/>
        <v>38.56</v>
      </c>
    </row>
    <row r="5206" ht="27" spans="1:8">
      <c r="A5206" s="36" t="s">
        <v>26773</v>
      </c>
      <c r="B5206" s="37" t="s">
        <v>26774</v>
      </c>
      <c r="C5206" s="36" t="s">
        <v>127</v>
      </c>
      <c r="D5206" s="36" t="s">
        <v>5381</v>
      </c>
      <c r="F5206" t="str">
        <f t="shared" si="162"/>
        <v>96135</v>
      </c>
      <c r="H5206" s="38">
        <f t="shared" si="163"/>
        <v>26.65</v>
      </c>
    </row>
    <row r="5207" spans="1:8">
      <c r="A5207" s="36" t="s">
        <v>26775</v>
      </c>
      <c r="B5207" s="37" t="s">
        <v>26776</v>
      </c>
      <c r="C5207" s="36" t="s">
        <v>127</v>
      </c>
      <c r="D5207" s="36" t="s">
        <v>26777</v>
      </c>
      <c r="F5207" t="str">
        <f t="shared" si="162"/>
        <v>79460</v>
      </c>
      <c r="H5207" s="38">
        <f t="shared" si="163"/>
        <v>48.25</v>
      </c>
    </row>
    <row r="5208" ht="27" spans="1:8">
      <c r="A5208" s="36" t="s">
        <v>26778</v>
      </c>
      <c r="B5208" s="37" t="s">
        <v>26779</v>
      </c>
      <c r="C5208" s="36" t="s">
        <v>127</v>
      </c>
      <c r="D5208" s="36" t="s">
        <v>23367</v>
      </c>
      <c r="F5208" t="str">
        <f t="shared" si="162"/>
        <v>79465</v>
      </c>
      <c r="H5208" s="38">
        <f t="shared" si="163"/>
        <v>46.39</v>
      </c>
    </row>
    <row r="5209" spans="1:8">
      <c r="A5209" s="36" t="s">
        <v>26780</v>
      </c>
      <c r="B5209" s="37" t="s">
        <v>26781</v>
      </c>
      <c r="C5209" s="36" t="s">
        <v>127</v>
      </c>
      <c r="D5209" s="36" t="s">
        <v>26782</v>
      </c>
      <c r="F5209" t="str">
        <f t="shared" si="162"/>
        <v>79514/1</v>
      </c>
      <c r="H5209" s="38">
        <f t="shared" si="163"/>
        <v>67.65</v>
      </c>
    </row>
    <row r="5210" ht="27" spans="1:8">
      <c r="A5210" s="36" t="s">
        <v>26783</v>
      </c>
      <c r="B5210" s="37" t="s">
        <v>26784</v>
      </c>
      <c r="C5210" s="36" t="s">
        <v>127</v>
      </c>
      <c r="D5210" s="36" t="s">
        <v>26785</v>
      </c>
      <c r="F5210" t="str">
        <f t="shared" si="162"/>
        <v>84647</v>
      </c>
      <c r="H5210" s="38">
        <f t="shared" si="163"/>
        <v>156.53</v>
      </c>
    </row>
    <row r="5211" spans="1:8">
      <c r="A5211" s="36" t="s">
        <v>26786</v>
      </c>
      <c r="B5211" s="37" t="s">
        <v>26787</v>
      </c>
      <c r="C5211" s="36" t="s">
        <v>127</v>
      </c>
      <c r="D5211" s="36" t="s">
        <v>26788</v>
      </c>
      <c r="F5211" t="str">
        <f t="shared" si="162"/>
        <v>84656</v>
      </c>
      <c r="H5211" s="38">
        <f t="shared" si="163"/>
        <v>36.4</v>
      </c>
    </row>
    <row r="5212" ht="27" spans="1:8">
      <c r="A5212" s="36" t="s">
        <v>26789</v>
      </c>
      <c r="B5212" s="37" t="s">
        <v>26790</v>
      </c>
      <c r="C5212" s="36" t="s">
        <v>127</v>
      </c>
      <c r="D5212" s="36" t="s">
        <v>26791</v>
      </c>
      <c r="F5212" t="str">
        <f t="shared" si="162"/>
        <v>84677</v>
      </c>
      <c r="H5212" s="38">
        <f t="shared" si="163"/>
        <v>12.79</v>
      </c>
    </row>
    <row r="5213" ht="27" spans="1:8">
      <c r="A5213" s="36" t="s">
        <v>26792</v>
      </c>
      <c r="B5213" s="37" t="s">
        <v>26793</v>
      </c>
      <c r="C5213" s="36" t="s">
        <v>127</v>
      </c>
      <c r="D5213" s="36" t="s">
        <v>6034</v>
      </c>
      <c r="F5213" t="str">
        <f t="shared" si="162"/>
        <v>84678</v>
      </c>
      <c r="H5213" s="38">
        <f t="shared" si="163"/>
        <v>20.89</v>
      </c>
    </row>
    <row r="5214" ht="27" spans="1:8">
      <c r="A5214" s="36" t="s">
        <v>26794</v>
      </c>
      <c r="B5214" s="37" t="s">
        <v>26795</v>
      </c>
      <c r="C5214" s="36" t="s">
        <v>127</v>
      </c>
      <c r="D5214" s="36" t="s">
        <v>13831</v>
      </c>
      <c r="F5214" t="str">
        <f t="shared" si="162"/>
        <v>6082</v>
      </c>
      <c r="H5214" s="38">
        <f t="shared" si="163"/>
        <v>18.38</v>
      </c>
    </row>
    <row r="5215" spans="1:8">
      <c r="A5215" s="36" t="s">
        <v>26796</v>
      </c>
      <c r="B5215" s="37" t="s">
        <v>26797</v>
      </c>
      <c r="C5215" s="36" t="s">
        <v>127</v>
      </c>
      <c r="D5215" s="36" t="s">
        <v>18420</v>
      </c>
      <c r="F5215" t="str">
        <f t="shared" si="162"/>
        <v>40905</v>
      </c>
      <c r="H5215" s="38">
        <f t="shared" si="163"/>
        <v>23.14</v>
      </c>
    </row>
    <row r="5216" spans="1:8">
      <c r="A5216" s="36" t="s">
        <v>26798</v>
      </c>
      <c r="B5216" s="37" t="s">
        <v>26799</v>
      </c>
      <c r="C5216" s="36" t="s">
        <v>127</v>
      </c>
      <c r="D5216" s="36" t="s">
        <v>26800</v>
      </c>
      <c r="F5216" t="str">
        <f t="shared" si="162"/>
        <v>73739/1</v>
      </c>
      <c r="H5216" s="38">
        <f t="shared" si="163"/>
        <v>18.32</v>
      </c>
    </row>
    <row r="5217" ht="27" spans="1:8">
      <c r="A5217" s="36" t="s">
        <v>26801</v>
      </c>
      <c r="B5217" s="37" t="s">
        <v>26802</v>
      </c>
      <c r="C5217" s="36" t="s">
        <v>127</v>
      </c>
      <c r="D5217" s="36" t="s">
        <v>26803</v>
      </c>
      <c r="F5217" t="str">
        <f t="shared" si="162"/>
        <v>74065/1</v>
      </c>
      <c r="H5217" s="38">
        <f t="shared" si="163"/>
        <v>27.27</v>
      </c>
    </row>
    <row r="5218" ht="27" spans="1:8">
      <c r="A5218" s="36" t="s">
        <v>26804</v>
      </c>
      <c r="B5218" s="37" t="s">
        <v>26805</v>
      </c>
      <c r="C5218" s="36" t="s">
        <v>127</v>
      </c>
      <c r="D5218" s="36" t="s">
        <v>24082</v>
      </c>
      <c r="F5218" t="str">
        <f t="shared" si="162"/>
        <v>74065/2</v>
      </c>
      <c r="H5218" s="38">
        <f t="shared" si="163"/>
        <v>26.82</v>
      </c>
    </row>
    <row r="5219" ht="27" spans="1:8">
      <c r="A5219" s="36" t="s">
        <v>26806</v>
      </c>
      <c r="B5219" s="37" t="s">
        <v>26807</v>
      </c>
      <c r="C5219" s="36" t="s">
        <v>127</v>
      </c>
      <c r="D5219" s="36" t="s">
        <v>8067</v>
      </c>
      <c r="F5219" t="str">
        <f t="shared" si="162"/>
        <v>74065/3</v>
      </c>
      <c r="H5219" s="38">
        <f t="shared" si="163"/>
        <v>26.7</v>
      </c>
    </row>
    <row r="5220" spans="1:8">
      <c r="A5220" s="36" t="s">
        <v>26808</v>
      </c>
      <c r="B5220" s="37" t="s">
        <v>26809</v>
      </c>
      <c r="C5220" s="36" t="s">
        <v>127</v>
      </c>
      <c r="D5220" s="36" t="s">
        <v>21982</v>
      </c>
      <c r="F5220" t="str">
        <f t="shared" si="162"/>
        <v>79463</v>
      </c>
      <c r="H5220" s="38">
        <f t="shared" si="163"/>
        <v>15.33</v>
      </c>
    </row>
    <row r="5221" spans="1:8">
      <c r="A5221" s="36" t="s">
        <v>26810</v>
      </c>
      <c r="B5221" s="37" t="s">
        <v>26811</v>
      </c>
      <c r="C5221" s="36" t="s">
        <v>127</v>
      </c>
      <c r="D5221" s="36" t="s">
        <v>20992</v>
      </c>
      <c r="F5221" t="str">
        <f t="shared" si="162"/>
        <v>79464</v>
      </c>
      <c r="H5221" s="38">
        <f t="shared" si="163"/>
        <v>20.62</v>
      </c>
    </row>
    <row r="5222" spans="1:8">
      <c r="A5222" s="36" t="s">
        <v>26812</v>
      </c>
      <c r="B5222" s="37" t="s">
        <v>26813</v>
      </c>
      <c r="C5222" s="36" t="s">
        <v>127</v>
      </c>
      <c r="D5222" s="36" t="s">
        <v>7444</v>
      </c>
      <c r="F5222" t="str">
        <f t="shared" si="162"/>
        <v>79466</v>
      </c>
      <c r="H5222" s="38">
        <f t="shared" si="163"/>
        <v>19.84</v>
      </c>
    </row>
    <row r="5223" spans="1:8">
      <c r="A5223" s="36" t="s">
        <v>26814</v>
      </c>
      <c r="B5223" s="37" t="s">
        <v>26815</v>
      </c>
      <c r="C5223" s="36" t="s">
        <v>127</v>
      </c>
      <c r="D5223" s="36" t="s">
        <v>11813</v>
      </c>
      <c r="F5223" t="str">
        <f t="shared" si="162"/>
        <v>79497/1</v>
      </c>
      <c r="H5223" s="38">
        <f t="shared" si="163"/>
        <v>25.58</v>
      </c>
    </row>
    <row r="5224" spans="1:8">
      <c r="A5224" s="36" t="s">
        <v>26816</v>
      </c>
      <c r="B5224" s="37" t="s">
        <v>26817</v>
      </c>
      <c r="C5224" s="36" t="s">
        <v>127</v>
      </c>
      <c r="D5224" s="36" t="s">
        <v>7248</v>
      </c>
      <c r="F5224" t="str">
        <f t="shared" si="162"/>
        <v>84645</v>
      </c>
      <c r="H5224" s="38">
        <f t="shared" si="163"/>
        <v>19.57</v>
      </c>
    </row>
    <row r="5225" spans="1:8">
      <c r="A5225" s="36" t="s">
        <v>26818</v>
      </c>
      <c r="B5225" s="37" t="s">
        <v>26819</v>
      </c>
      <c r="C5225" s="36" t="s">
        <v>127</v>
      </c>
      <c r="D5225" s="36" t="s">
        <v>26820</v>
      </c>
      <c r="F5225" t="str">
        <f t="shared" si="162"/>
        <v>84657</v>
      </c>
      <c r="H5225" s="38">
        <f t="shared" si="163"/>
        <v>11.99</v>
      </c>
    </row>
    <row r="5226" spans="1:8">
      <c r="A5226" s="36" t="s">
        <v>26821</v>
      </c>
      <c r="B5226" s="37" t="s">
        <v>26822</v>
      </c>
      <c r="C5226" s="36" t="s">
        <v>127</v>
      </c>
      <c r="D5226" s="36" t="s">
        <v>10983</v>
      </c>
      <c r="F5226" t="str">
        <f t="shared" ref="F5226:F5289" si="164">TRIM(A5226)</f>
        <v>84659</v>
      </c>
      <c r="H5226" s="38">
        <f t="shared" si="163"/>
        <v>16.87</v>
      </c>
    </row>
    <row r="5227" spans="1:8">
      <c r="A5227" s="36" t="s">
        <v>26823</v>
      </c>
      <c r="B5227" s="37" t="s">
        <v>26824</v>
      </c>
      <c r="C5227" s="36" t="s">
        <v>127</v>
      </c>
      <c r="D5227" s="36" t="s">
        <v>6883</v>
      </c>
      <c r="F5227" t="str">
        <f t="shared" si="164"/>
        <v>84679</v>
      </c>
      <c r="H5227" s="38">
        <f t="shared" si="163"/>
        <v>19.52</v>
      </c>
    </row>
    <row r="5228" ht="27" spans="1:8">
      <c r="A5228" s="36" t="s">
        <v>26825</v>
      </c>
      <c r="B5228" s="37" t="s">
        <v>26826</v>
      </c>
      <c r="C5228" s="36" t="s">
        <v>127</v>
      </c>
      <c r="D5228" s="36" t="s">
        <v>23999</v>
      </c>
      <c r="F5228" t="str">
        <f t="shared" si="164"/>
        <v>95464</v>
      </c>
      <c r="H5228" s="38">
        <f t="shared" si="163"/>
        <v>23.24</v>
      </c>
    </row>
    <row r="5229" spans="1:8">
      <c r="A5229" s="36" t="s">
        <v>26827</v>
      </c>
      <c r="B5229" s="37" t="s">
        <v>26828</v>
      </c>
      <c r="C5229" s="36" t="s">
        <v>127</v>
      </c>
      <c r="D5229" s="36" t="s">
        <v>13279</v>
      </c>
      <c r="F5229" t="str">
        <f t="shared" si="164"/>
        <v>73656</v>
      </c>
      <c r="H5229" s="38">
        <f t="shared" si="163"/>
        <v>18.45</v>
      </c>
    </row>
    <row r="5230" ht="27" spans="1:8">
      <c r="A5230" s="36" t="s">
        <v>26829</v>
      </c>
      <c r="B5230" s="37" t="s">
        <v>26830</v>
      </c>
      <c r="C5230" s="36" t="s">
        <v>127</v>
      </c>
      <c r="D5230" s="36" t="s">
        <v>11552</v>
      </c>
      <c r="F5230" t="str">
        <f t="shared" si="164"/>
        <v>73794/1</v>
      </c>
      <c r="H5230" s="38">
        <f t="shared" si="163"/>
        <v>38.12</v>
      </c>
    </row>
    <row r="5231" ht="40.5" spans="1:8">
      <c r="A5231" s="36" t="s">
        <v>26831</v>
      </c>
      <c r="B5231" s="37" t="s">
        <v>26832</v>
      </c>
      <c r="C5231" s="36" t="s">
        <v>127</v>
      </c>
      <c r="D5231" s="36" t="s">
        <v>6610</v>
      </c>
      <c r="F5231" t="str">
        <f t="shared" si="164"/>
        <v>73865/1</v>
      </c>
      <c r="H5231" s="38">
        <f t="shared" si="163"/>
        <v>10.21</v>
      </c>
    </row>
    <row r="5232" ht="27" spans="1:8">
      <c r="A5232" s="36" t="s">
        <v>26833</v>
      </c>
      <c r="B5232" s="37" t="s">
        <v>26834</v>
      </c>
      <c r="C5232" s="36" t="s">
        <v>127</v>
      </c>
      <c r="D5232" s="36" t="s">
        <v>26835</v>
      </c>
      <c r="F5232" t="str">
        <f t="shared" si="164"/>
        <v>73924/1</v>
      </c>
      <c r="H5232" s="38">
        <f t="shared" si="163"/>
        <v>28.13</v>
      </c>
    </row>
    <row r="5233" ht="27" spans="1:8">
      <c r="A5233" s="36" t="s">
        <v>26836</v>
      </c>
      <c r="B5233" s="37" t="s">
        <v>26837</v>
      </c>
      <c r="C5233" s="36" t="s">
        <v>127</v>
      </c>
      <c r="D5233" s="36" t="s">
        <v>26838</v>
      </c>
      <c r="F5233" t="str">
        <f t="shared" si="164"/>
        <v>73924/2</v>
      </c>
      <c r="H5233" s="38">
        <f t="shared" si="163"/>
        <v>28.25</v>
      </c>
    </row>
    <row r="5234" ht="27" spans="1:8">
      <c r="A5234" s="36" t="s">
        <v>26839</v>
      </c>
      <c r="B5234" s="37" t="s">
        <v>26840</v>
      </c>
      <c r="C5234" s="36" t="s">
        <v>127</v>
      </c>
      <c r="D5234" s="36" t="s">
        <v>20108</v>
      </c>
      <c r="F5234" t="str">
        <f t="shared" si="164"/>
        <v>73924/3</v>
      </c>
      <c r="H5234" s="38">
        <f t="shared" si="163"/>
        <v>28.69</v>
      </c>
    </row>
    <row r="5235" ht="27" spans="1:8">
      <c r="A5235" s="36" t="s">
        <v>26841</v>
      </c>
      <c r="B5235" s="37" t="s">
        <v>26842</v>
      </c>
      <c r="C5235" s="36" t="s">
        <v>127</v>
      </c>
      <c r="D5235" s="36" t="s">
        <v>4772</v>
      </c>
      <c r="F5235" t="str">
        <f t="shared" si="164"/>
        <v>74064/1</v>
      </c>
      <c r="H5235" s="38">
        <f t="shared" si="163"/>
        <v>21.41</v>
      </c>
    </row>
    <row r="5236" ht="27" spans="1:8">
      <c r="A5236" s="36" t="s">
        <v>26843</v>
      </c>
      <c r="B5236" s="37" t="s">
        <v>26844</v>
      </c>
      <c r="C5236" s="36" t="s">
        <v>127</v>
      </c>
      <c r="D5236" s="36" t="s">
        <v>16252</v>
      </c>
      <c r="F5236" t="str">
        <f t="shared" si="164"/>
        <v>74064/2</v>
      </c>
      <c r="H5236" s="38">
        <f t="shared" si="163"/>
        <v>13.94</v>
      </c>
    </row>
    <row r="5237" ht="54" spans="1:8">
      <c r="A5237" s="36" t="s">
        <v>26845</v>
      </c>
      <c r="B5237" s="37" t="s">
        <v>26846</v>
      </c>
      <c r="C5237" s="36" t="s">
        <v>127</v>
      </c>
      <c r="D5237" s="36" t="s">
        <v>26847</v>
      </c>
      <c r="F5237" t="str">
        <f t="shared" si="164"/>
        <v>74145/1</v>
      </c>
      <c r="H5237" s="38">
        <f t="shared" si="163"/>
        <v>19.71</v>
      </c>
    </row>
    <row r="5238" ht="27" spans="1:8">
      <c r="A5238" s="36" t="s">
        <v>26848</v>
      </c>
      <c r="B5238" s="37" t="s">
        <v>26849</v>
      </c>
      <c r="C5238" s="36" t="s">
        <v>127</v>
      </c>
      <c r="D5238" s="36" t="s">
        <v>26850</v>
      </c>
      <c r="F5238" t="str">
        <f t="shared" si="164"/>
        <v>79498/1</v>
      </c>
      <c r="H5238" s="38">
        <f t="shared" si="163"/>
        <v>18.17</v>
      </c>
    </row>
    <row r="5239" ht="40.5" spans="1:8">
      <c r="A5239" s="36" t="s">
        <v>26851</v>
      </c>
      <c r="B5239" s="37" t="s">
        <v>26852</v>
      </c>
      <c r="C5239" s="36" t="s">
        <v>168</v>
      </c>
      <c r="D5239" s="36" t="s">
        <v>22767</v>
      </c>
      <c r="F5239" t="str">
        <f t="shared" si="164"/>
        <v>79499/1</v>
      </c>
      <c r="H5239" s="38">
        <f t="shared" si="163"/>
        <v>23.47</v>
      </c>
    </row>
    <row r="5240" ht="27" spans="1:8">
      <c r="A5240" s="36" t="s">
        <v>26853</v>
      </c>
      <c r="B5240" s="37" t="s">
        <v>26854</v>
      </c>
      <c r="C5240" s="36" t="s">
        <v>127</v>
      </c>
      <c r="D5240" s="36" t="s">
        <v>7174</v>
      </c>
      <c r="F5240" t="str">
        <f t="shared" si="164"/>
        <v>79515/1</v>
      </c>
      <c r="H5240" s="38">
        <f t="shared" si="163"/>
        <v>35.86</v>
      </c>
    </row>
    <row r="5241" ht="27" spans="1:8">
      <c r="A5241" s="36" t="s">
        <v>26855</v>
      </c>
      <c r="B5241" s="37" t="s">
        <v>26856</v>
      </c>
      <c r="C5241" s="36" t="s">
        <v>127</v>
      </c>
      <c r="D5241" s="36" t="s">
        <v>6934</v>
      </c>
      <c r="F5241" t="str">
        <f t="shared" si="164"/>
        <v>84660</v>
      </c>
      <c r="H5241" s="38">
        <f t="shared" si="163"/>
        <v>7.3</v>
      </c>
    </row>
    <row r="5242" ht="27" spans="1:8">
      <c r="A5242" s="36" t="s">
        <v>26857</v>
      </c>
      <c r="B5242" s="37" t="s">
        <v>26858</v>
      </c>
      <c r="C5242" s="36" t="s">
        <v>127</v>
      </c>
      <c r="D5242" s="36" t="s">
        <v>8621</v>
      </c>
      <c r="F5242" t="str">
        <f t="shared" si="164"/>
        <v>84661</v>
      </c>
      <c r="H5242" s="38">
        <f t="shared" si="163"/>
        <v>18.12</v>
      </c>
    </row>
    <row r="5243" ht="27" spans="1:8">
      <c r="A5243" s="36" t="s">
        <v>26859</v>
      </c>
      <c r="B5243" s="37" t="s">
        <v>26860</v>
      </c>
      <c r="C5243" s="36" t="s">
        <v>127</v>
      </c>
      <c r="D5243" s="36" t="s">
        <v>26861</v>
      </c>
      <c r="F5243" t="str">
        <f t="shared" si="164"/>
        <v>84662</v>
      </c>
      <c r="H5243" s="38">
        <f t="shared" si="163"/>
        <v>28.56</v>
      </c>
    </row>
    <row r="5244" ht="40.5" spans="1:8">
      <c r="A5244" s="36" t="s">
        <v>26862</v>
      </c>
      <c r="B5244" s="37" t="s">
        <v>26863</v>
      </c>
      <c r="C5244" s="36" t="s">
        <v>127</v>
      </c>
      <c r="D5244" s="36" t="s">
        <v>26864</v>
      </c>
      <c r="F5244" t="str">
        <f t="shared" si="164"/>
        <v>95468</v>
      </c>
      <c r="H5244" s="38">
        <f t="shared" si="163"/>
        <v>41.64</v>
      </c>
    </row>
    <row r="5245" ht="27" spans="1:8">
      <c r="A5245" s="36" t="s">
        <v>26865</v>
      </c>
      <c r="B5245" s="37" t="s">
        <v>26866</v>
      </c>
      <c r="C5245" s="36" t="s">
        <v>136</v>
      </c>
      <c r="D5245" s="36" t="s">
        <v>8919</v>
      </c>
      <c r="F5245" t="str">
        <f t="shared" si="164"/>
        <v>41595</v>
      </c>
      <c r="H5245" s="38">
        <f t="shared" si="163"/>
        <v>11.53</v>
      </c>
    </row>
    <row r="5246" ht="27" spans="1:8">
      <c r="A5246" s="36" t="s">
        <v>26867</v>
      </c>
      <c r="B5246" s="37" t="s">
        <v>26868</v>
      </c>
      <c r="C5246" s="36" t="s">
        <v>127</v>
      </c>
      <c r="D5246" s="36" t="s">
        <v>5121</v>
      </c>
      <c r="F5246" t="str">
        <f t="shared" si="164"/>
        <v>73978/1</v>
      </c>
      <c r="H5246" s="38">
        <f t="shared" si="163"/>
        <v>19.8</v>
      </c>
    </row>
    <row r="5247" spans="1:8">
      <c r="A5247" s="36" t="s">
        <v>26869</v>
      </c>
      <c r="B5247" s="37" t="s">
        <v>26870</v>
      </c>
      <c r="C5247" s="36" t="s">
        <v>127</v>
      </c>
      <c r="D5247" s="36" t="s">
        <v>8619</v>
      </c>
      <c r="F5247" t="str">
        <f t="shared" si="164"/>
        <v>74245/1</v>
      </c>
      <c r="H5247" s="38">
        <f t="shared" si="163"/>
        <v>15.14</v>
      </c>
    </row>
    <row r="5248" ht="40.5" spans="1:8">
      <c r="A5248" s="36" t="s">
        <v>26871</v>
      </c>
      <c r="B5248" s="37" t="s">
        <v>26872</v>
      </c>
      <c r="C5248" s="36" t="s">
        <v>1518</v>
      </c>
      <c r="D5248" s="36" t="s">
        <v>23833</v>
      </c>
      <c r="F5248" t="str">
        <f t="shared" si="164"/>
        <v>79467</v>
      </c>
      <c r="H5248" s="38">
        <f t="shared" si="163"/>
        <v>14.47</v>
      </c>
    </row>
    <row r="5249" spans="1:8">
      <c r="A5249" s="36" t="s">
        <v>26873</v>
      </c>
      <c r="B5249" s="37" t="s">
        <v>26874</v>
      </c>
      <c r="C5249" s="36" t="s">
        <v>127</v>
      </c>
      <c r="D5249" s="36" t="s">
        <v>6270</v>
      </c>
      <c r="F5249" t="str">
        <f t="shared" si="164"/>
        <v>79500/2</v>
      </c>
      <c r="H5249" s="38">
        <f t="shared" si="163"/>
        <v>21.18</v>
      </c>
    </row>
    <row r="5250" ht="27" spans="1:8">
      <c r="A5250" s="36" t="s">
        <v>26875</v>
      </c>
      <c r="B5250" s="37" t="s">
        <v>26876</v>
      </c>
      <c r="C5250" s="36" t="s">
        <v>127</v>
      </c>
      <c r="D5250" s="36" t="s">
        <v>6306</v>
      </c>
      <c r="F5250" t="str">
        <f t="shared" si="164"/>
        <v>84663</v>
      </c>
      <c r="H5250" s="38">
        <f t="shared" si="163"/>
        <v>23.77</v>
      </c>
    </row>
    <row r="5251" ht="27" spans="1:8">
      <c r="A5251" s="36" t="s">
        <v>26877</v>
      </c>
      <c r="B5251" s="37" t="s">
        <v>26878</v>
      </c>
      <c r="C5251" s="36" t="s">
        <v>127</v>
      </c>
      <c r="D5251" s="36" t="s">
        <v>18830</v>
      </c>
      <c r="F5251" t="str">
        <f t="shared" si="164"/>
        <v>84665</v>
      </c>
      <c r="H5251" s="38">
        <f t="shared" si="163"/>
        <v>23</v>
      </c>
    </row>
    <row r="5252" spans="1:8">
      <c r="A5252" s="36" t="s">
        <v>26879</v>
      </c>
      <c r="B5252" s="37" t="s">
        <v>26880</v>
      </c>
      <c r="C5252" s="36" t="s">
        <v>127</v>
      </c>
      <c r="D5252" s="36" t="s">
        <v>11341</v>
      </c>
      <c r="F5252" t="str">
        <f t="shared" si="164"/>
        <v>84666</v>
      </c>
      <c r="H5252" s="38">
        <f t="shared" si="163"/>
        <v>22.41</v>
      </c>
    </row>
    <row r="5253" ht="27" spans="1:8">
      <c r="A5253" s="36" t="s">
        <v>26881</v>
      </c>
      <c r="B5253" s="37" t="s">
        <v>26882</v>
      </c>
      <c r="C5253" s="36" t="s">
        <v>127</v>
      </c>
      <c r="D5253" s="36" t="s">
        <v>26883</v>
      </c>
      <c r="F5253" t="str">
        <f t="shared" si="164"/>
        <v>75889</v>
      </c>
      <c r="H5253" s="38">
        <f t="shared" ref="H5253:H5316" si="165">ROUND(D5253*(1+$H$1),2)</f>
        <v>20.45</v>
      </c>
    </row>
    <row r="5254" ht="40.5" spans="1:8">
      <c r="A5254" s="36" t="s">
        <v>26884</v>
      </c>
      <c r="B5254" s="37" t="s">
        <v>26885</v>
      </c>
      <c r="C5254" s="36" t="s">
        <v>127</v>
      </c>
      <c r="D5254" s="36" t="s">
        <v>26886</v>
      </c>
      <c r="F5254" t="str">
        <f t="shared" si="164"/>
        <v>73465</v>
      </c>
      <c r="H5254" s="38">
        <f t="shared" si="165"/>
        <v>38.1</v>
      </c>
    </row>
    <row r="5255" ht="54" spans="1:8">
      <c r="A5255" s="36" t="s">
        <v>26887</v>
      </c>
      <c r="B5255" s="37" t="s">
        <v>26888</v>
      </c>
      <c r="C5255" s="36" t="s">
        <v>127</v>
      </c>
      <c r="D5255" s="36" t="s">
        <v>26889</v>
      </c>
      <c r="F5255" t="str">
        <f t="shared" si="164"/>
        <v>73676</v>
      </c>
      <c r="H5255" s="38">
        <f t="shared" si="165"/>
        <v>59.27</v>
      </c>
    </row>
    <row r="5256" ht="40.5" spans="1:8">
      <c r="A5256" s="36" t="s">
        <v>26890</v>
      </c>
      <c r="B5256" s="37" t="s">
        <v>26891</v>
      </c>
      <c r="C5256" s="36" t="s">
        <v>127</v>
      </c>
      <c r="D5256" s="36" t="s">
        <v>26892</v>
      </c>
      <c r="F5256" t="str">
        <f t="shared" si="164"/>
        <v>73922/1</v>
      </c>
      <c r="H5256" s="38">
        <f t="shared" si="165"/>
        <v>55.59</v>
      </c>
    </row>
    <row r="5257" ht="40.5" spans="1:8">
      <c r="A5257" s="36" t="s">
        <v>26893</v>
      </c>
      <c r="B5257" s="37" t="s">
        <v>26894</v>
      </c>
      <c r="C5257" s="36" t="s">
        <v>127</v>
      </c>
      <c r="D5257" s="36" t="s">
        <v>13618</v>
      </c>
      <c r="F5257" t="str">
        <f t="shared" si="164"/>
        <v>73922/2</v>
      </c>
      <c r="H5257" s="38">
        <f t="shared" si="165"/>
        <v>50.49</v>
      </c>
    </row>
    <row r="5258" ht="40.5" spans="1:8">
      <c r="A5258" s="36" t="s">
        <v>26895</v>
      </c>
      <c r="B5258" s="37" t="s">
        <v>26896</v>
      </c>
      <c r="C5258" s="36" t="s">
        <v>127</v>
      </c>
      <c r="D5258" s="36" t="s">
        <v>26897</v>
      </c>
      <c r="F5258" t="str">
        <f t="shared" si="164"/>
        <v>73922/3</v>
      </c>
      <c r="H5258" s="38">
        <f t="shared" si="165"/>
        <v>49.41</v>
      </c>
    </row>
    <row r="5259" ht="40.5" spans="1:8">
      <c r="A5259" s="36" t="s">
        <v>26898</v>
      </c>
      <c r="B5259" s="37" t="s">
        <v>26899</v>
      </c>
      <c r="C5259" s="36" t="s">
        <v>127</v>
      </c>
      <c r="D5259" s="36" t="s">
        <v>12759</v>
      </c>
      <c r="F5259" t="str">
        <f t="shared" si="164"/>
        <v>73922/4</v>
      </c>
      <c r="H5259" s="38">
        <f t="shared" si="165"/>
        <v>48.62</v>
      </c>
    </row>
    <row r="5260" ht="40.5" spans="1:8">
      <c r="A5260" s="36" t="s">
        <v>1249</v>
      </c>
      <c r="B5260" s="37" t="s">
        <v>26900</v>
      </c>
      <c r="C5260" s="36" t="s">
        <v>127</v>
      </c>
      <c r="D5260" s="36" t="s">
        <v>6314</v>
      </c>
      <c r="F5260" t="str">
        <f t="shared" si="164"/>
        <v>73922/5</v>
      </c>
      <c r="H5260" s="38">
        <f t="shared" si="165"/>
        <v>53.53</v>
      </c>
    </row>
    <row r="5261" ht="40.5" spans="1:8">
      <c r="A5261" s="36" t="s">
        <v>26901</v>
      </c>
      <c r="B5261" s="37" t="s">
        <v>26902</v>
      </c>
      <c r="C5261" s="36" t="s">
        <v>127</v>
      </c>
      <c r="D5261" s="36" t="s">
        <v>5661</v>
      </c>
      <c r="F5261" t="str">
        <f t="shared" si="164"/>
        <v>73923/1</v>
      </c>
      <c r="H5261" s="38">
        <f t="shared" si="165"/>
        <v>42.43</v>
      </c>
    </row>
    <row r="5262" ht="27" spans="1:8">
      <c r="A5262" s="36" t="s">
        <v>26903</v>
      </c>
      <c r="B5262" s="37" t="s">
        <v>26904</v>
      </c>
      <c r="C5262" s="36" t="s">
        <v>127</v>
      </c>
      <c r="D5262" s="36" t="s">
        <v>26905</v>
      </c>
      <c r="F5262" t="str">
        <f t="shared" si="164"/>
        <v>73923/2</v>
      </c>
      <c r="H5262" s="38">
        <f t="shared" si="165"/>
        <v>60.41</v>
      </c>
    </row>
    <row r="5263" ht="40.5" spans="1:8">
      <c r="A5263" s="36" t="s">
        <v>26906</v>
      </c>
      <c r="B5263" s="37" t="s">
        <v>26907</v>
      </c>
      <c r="C5263" s="36" t="s">
        <v>127</v>
      </c>
      <c r="D5263" s="36" t="s">
        <v>26897</v>
      </c>
      <c r="F5263" t="str">
        <f t="shared" si="164"/>
        <v>73923/3</v>
      </c>
      <c r="H5263" s="38">
        <f t="shared" si="165"/>
        <v>49.41</v>
      </c>
    </row>
    <row r="5264" ht="40.5" spans="1:8">
      <c r="A5264" s="36" t="s">
        <v>26908</v>
      </c>
      <c r="B5264" s="37" t="s">
        <v>26909</v>
      </c>
      <c r="C5264" s="36" t="s">
        <v>127</v>
      </c>
      <c r="D5264" s="36" t="s">
        <v>13954</v>
      </c>
      <c r="F5264" t="str">
        <f t="shared" si="164"/>
        <v>73974/1</v>
      </c>
      <c r="H5264" s="38">
        <f t="shared" si="165"/>
        <v>41.81</v>
      </c>
    </row>
    <row r="5265" ht="40.5" spans="1:8">
      <c r="A5265" s="36" t="s">
        <v>26910</v>
      </c>
      <c r="B5265" s="37" t="s">
        <v>26911</v>
      </c>
      <c r="C5265" s="36" t="s">
        <v>127</v>
      </c>
      <c r="D5265" s="36" t="s">
        <v>26912</v>
      </c>
      <c r="F5265" t="str">
        <f t="shared" si="164"/>
        <v>73991/1</v>
      </c>
      <c r="H5265" s="38">
        <f t="shared" si="165"/>
        <v>48.77</v>
      </c>
    </row>
    <row r="5266" ht="40.5" spans="1:8">
      <c r="A5266" s="36" t="s">
        <v>26913</v>
      </c>
      <c r="B5266" s="37" t="s">
        <v>26914</v>
      </c>
      <c r="C5266" s="36" t="s">
        <v>127</v>
      </c>
      <c r="D5266" s="36" t="s">
        <v>12372</v>
      </c>
      <c r="F5266" t="str">
        <f t="shared" si="164"/>
        <v>73991/2</v>
      </c>
      <c r="H5266" s="38">
        <f t="shared" si="165"/>
        <v>47.34</v>
      </c>
    </row>
    <row r="5267" ht="40.5" spans="1:8">
      <c r="A5267" s="36" t="s">
        <v>26915</v>
      </c>
      <c r="B5267" s="37" t="s">
        <v>26916</v>
      </c>
      <c r="C5267" s="36" t="s">
        <v>127</v>
      </c>
      <c r="D5267" s="36" t="s">
        <v>26917</v>
      </c>
      <c r="F5267" t="str">
        <f t="shared" si="164"/>
        <v>73991/3</v>
      </c>
      <c r="H5267" s="38">
        <f t="shared" si="165"/>
        <v>55.25</v>
      </c>
    </row>
    <row r="5268" ht="40.5" spans="1:8">
      <c r="A5268" s="36" t="s">
        <v>26918</v>
      </c>
      <c r="B5268" s="37" t="s">
        <v>26919</v>
      </c>
      <c r="C5268" s="36" t="s">
        <v>127</v>
      </c>
      <c r="D5268" s="36" t="s">
        <v>19779</v>
      </c>
      <c r="F5268" t="str">
        <f t="shared" si="164"/>
        <v>73991/4</v>
      </c>
      <c r="H5268" s="38">
        <f t="shared" si="165"/>
        <v>49.25</v>
      </c>
    </row>
    <row r="5269" ht="54" spans="1:8">
      <c r="A5269" s="36" t="s">
        <v>26920</v>
      </c>
      <c r="B5269" s="37" t="s">
        <v>26921</v>
      </c>
      <c r="C5269" s="36" t="s">
        <v>127</v>
      </c>
      <c r="D5269" s="36" t="s">
        <v>26922</v>
      </c>
      <c r="F5269" t="str">
        <f t="shared" si="164"/>
        <v>74079/1</v>
      </c>
      <c r="H5269" s="38">
        <f t="shared" si="165"/>
        <v>64.5</v>
      </c>
    </row>
    <row r="5270" ht="40.5" spans="1:8">
      <c r="A5270" s="36" t="s">
        <v>26923</v>
      </c>
      <c r="B5270" s="37" t="s">
        <v>26924</v>
      </c>
      <c r="C5270" s="36" t="s">
        <v>127</v>
      </c>
      <c r="D5270" s="36" t="s">
        <v>8418</v>
      </c>
      <c r="F5270" t="str">
        <f t="shared" si="164"/>
        <v>76447/1</v>
      </c>
      <c r="H5270" s="38">
        <f t="shared" si="165"/>
        <v>49.71</v>
      </c>
    </row>
    <row r="5271" ht="40.5" spans="1:8">
      <c r="A5271" s="36" t="s">
        <v>26925</v>
      </c>
      <c r="B5271" s="37" t="s">
        <v>26926</v>
      </c>
      <c r="C5271" s="36" t="s">
        <v>127</v>
      </c>
      <c r="D5271" s="36" t="s">
        <v>18775</v>
      </c>
      <c r="F5271" t="str">
        <f t="shared" si="164"/>
        <v>76448/1</v>
      </c>
      <c r="H5271" s="38">
        <f t="shared" si="165"/>
        <v>40.57</v>
      </c>
    </row>
    <row r="5272" ht="40.5" spans="1:8">
      <c r="A5272" s="36" t="s">
        <v>26927</v>
      </c>
      <c r="B5272" s="37" t="s">
        <v>26928</v>
      </c>
      <c r="C5272" s="36" t="s">
        <v>127</v>
      </c>
      <c r="D5272" s="36" t="s">
        <v>26929</v>
      </c>
      <c r="F5272" t="str">
        <f t="shared" si="164"/>
        <v>76448/2</v>
      </c>
      <c r="H5272" s="38">
        <f t="shared" si="165"/>
        <v>48.04</v>
      </c>
    </row>
    <row r="5273" ht="40.5" spans="1:8">
      <c r="A5273" s="36" t="s">
        <v>26930</v>
      </c>
      <c r="B5273" s="37" t="s">
        <v>26931</v>
      </c>
      <c r="C5273" s="36" t="s">
        <v>127</v>
      </c>
      <c r="D5273" s="36" t="s">
        <v>26932</v>
      </c>
      <c r="F5273" t="str">
        <f t="shared" si="164"/>
        <v>76448/3</v>
      </c>
      <c r="H5273" s="38">
        <f t="shared" si="165"/>
        <v>44.31</v>
      </c>
    </row>
    <row r="5274" ht="40.5" spans="1:8">
      <c r="A5274" s="36" t="s">
        <v>26933</v>
      </c>
      <c r="B5274" s="37" t="s">
        <v>26934</v>
      </c>
      <c r="C5274" s="36" t="s">
        <v>127</v>
      </c>
      <c r="D5274" s="36" t="s">
        <v>12655</v>
      </c>
      <c r="F5274" t="str">
        <f t="shared" si="164"/>
        <v>84172</v>
      </c>
      <c r="H5274" s="38">
        <f t="shared" si="165"/>
        <v>59.39</v>
      </c>
    </row>
    <row r="5275" ht="40.5" spans="1:8">
      <c r="A5275" s="36" t="s">
        <v>26935</v>
      </c>
      <c r="B5275" s="37" t="s">
        <v>26936</v>
      </c>
      <c r="C5275" s="36" t="s">
        <v>127</v>
      </c>
      <c r="D5275" s="36" t="s">
        <v>20399</v>
      </c>
      <c r="F5275" t="str">
        <f t="shared" si="164"/>
        <v>84173</v>
      </c>
      <c r="H5275" s="38">
        <f t="shared" si="165"/>
        <v>52.1</v>
      </c>
    </row>
    <row r="5276" ht="54" spans="1:8">
      <c r="A5276" s="36" t="s">
        <v>26937</v>
      </c>
      <c r="B5276" s="37" t="s">
        <v>26938</v>
      </c>
      <c r="C5276" s="36" t="s">
        <v>127</v>
      </c>
      <c r="D5276" s="36" t="s">
        <v>10373</v>
      </c>
      <c r="F5276" t="str">
        <f t="shared" si="164"/>
        <v>84174</v>
      </c>
      <c r="H5276" s="38">
        <f t="shared" si="165"/>
        <v>76.1</v>
      </c>
    </row>
    <row r="5277" ht="40.5" spans="1:8">
      <c r="A5277" s="36" t="s">
        <v>26939</v>
      </c>
      <c r="B5277" s="37" t="s">
        <v>26940</v>
      </c>
      <c r="C5277" s="36" t="s">
        <v>127</v>
      </c>
      <c r="D5277" s="36" t="s">
        <v>26941</v>
      </c>
      <c r="F5277" t="str">
        <f t="shared" si="164"/>
        <v>72191</v>
      </c>
      <c r="H5277" s="38">
        <f t="shared" si="165"/>
        <v>83.52</v>
      </c>
    </row>
    <row r="5278" ht="40.5" spans="1:8">
      <c r="A5278" s="36" t="s">
        <v>26942</v>
      </c>
      <c r="B5278" s="37" t="s">
        <v>26943</v>
      </c>
      <c r="C5278" s="36" t="s">
        <v>127</v>
      </c>
      <c r="D5278" s="36" t="s">
        <v>22830</v>
      </c>
      <c r="F5278" t="str">
        <f t="shared" si="164"/>
        <v>72192</v>
      </c>
      <c r="H5278" s="38">
        <f t="shared" si="165"/>
        <v>22.57</v>
      </c>
    </row>
    <row r="5279" ht="40.5" spans="1:8">
      <c r="A5279" s="36" t="s">
        <v>26944</v>
      </c>
      <c r="B5279" s="37" t="s">
        <v>26945</v>
      </c>
      <c r="C5279" s="36" t="s">
        <v>127</v>
      </c>
      <c r="D5279" s="36" t="s">
        <v>26946</v>
      </c>
      <c r="F5279" t="str">
        <f t="shared" si="164"/>
        <v>72193</v>
      </c>
      <c r="H5279" s="38">
        <f t="shared" si="165"/>
        <v>60.73</v>
      </c>
    </row>
    <row r="5280" ht="40.5" spans="1:8">
      <c r="A5280" s="36" t="s">
        <v>26947</v>
      </c>
      <c r="B5280" s="37" t="s">
        <v>26948</v>
      </c>
      <c r="C5280" s="36" t="s">
        <v>127</v>
      </c>
      <c r="D5280" s="36" t="s">
        <v>26949</v>
      </c>
      <c r="F5280" t="str">
        <f t="shared" si="164"/>
        <v>73655</v>
      </c>
      <c r="H5280" s="38">
        <f t="shared" si="165"/>
        <v>172.19</v>
      </c>
    </row>
    <row r="5281" ht="27" spans="1:8">
      <c r="A5281" s="36" t="s">
        <v>26950</v>
      </c>
      <c r="B5281" s="37" t="s">
        <v>26951</v>
      </c>
      <c r="C5281" s="36" t="s">
        <v>127</v>
      </c>
      <c r="D5281" s="36" t="s">
        <v>26952</v>
      </c>
      <c r="F5281" t="str">
        <f t="shared" si="164"/>
        <v>73734/1</v>
      </c>
      <c r="H5281" s="38">
        <f t="shared" si="165"/>
        <v>125.62</v>
      </c>
    </row>
    <row r="5282" ht="27" spans="1:8">
      <c r="A5282" s="36" t="s">
        <v>26953</v>
      </c>
      <c r="B5282" s="37" t="s">
        <v>26954</v>
      </c>
      <c r="C5282" s="36" t="s">
        <v>127</v>
      </c>
      <c r="D5282" s="36" t="s">
        <v>26955</v>
      </c>
      <c r="F5282" t="str">
        <f t="shared" si="164"/>
        <v>84181</v>
      </c>
      <c r="H5282" s="38">
        <f t="shared" si="165"/>
        <v>100.91</v>
      </c>
    </row>
    <row r="5283" ht="40.5" spans="1:8">
      <c r="A5283" s="36" t="s">
        <v>26956</v>
      </c>
      <c r="B5283" s="37" t="s">
        <v>26957</v>
      </c>
      <c r="C5283" s="36" t="s">
        <v>127</v>
      </c>
      <c r="D5283" s="36" t="s">
        <v>26958</v>
      </c>
      <c r="F5283" t="str">
        <f t="shared" si="164"/>
        <v>87246</v>
      </c>
      <c r="H5283" s="38">
        <f t="shared" si="165"/>
        <v>44.02</v>
      </c>
    </row>
    <row r="5284" ht="40.5" spans="1:8">
      <c r="A5284" s="36" t="s">
        <v>26959</v>
      </c>
      <c r="B5284" s="37" t="s">
        <v>26960</v>
      </c>
      <c r="C5284" s="36" t="s">
        <v>127</v>
      </c>
      <c r="D5284" s="36" t="s">
        <v>26961</v>
      </c>
      <c r="F5284" t="str">
        <f t="shared" si="164"/>
        <v>87247</v>
      </c>
      <c r="H5284" s="38">
        <f t="shared" si="165"/>
        <v>37.41</v>
      </c>
    </row>
    <row r="5285" ht="40.5" spans="1:8">
      <c r="A5285" s="36" t="s">
        <v>26962</v>
      </c>
      <c r="B5285" s="37" t="s">
        <v>26963</v>
      </c>
      <c r="C5285" s="36" t="s">
        <v>127</v>
      </c>
      <c r="D5285" s="36" t="s">
        <v>13750</v>
      </c>
      <c r="F5285" t="str">
        <f t="shared" si="164"/>
        <v>87248</v>
      </c>
      <c r="H5285" s="38">
        <f t="shared" si="165"/>
        <v>31.83</v>
      </c>
    </row>
    <row r="5286" ht="40.5" spans="1:8">
      <c r="A5286" s="36" t="s">
        <v>26964</v>
      </c>
      <c r="B5286" s="37" t="s">
        <v>26965</v>
      </c>
      <c r="C5286" s="36" t="s">
        <v>127</v>
      </c>
      <c r="D5286" s="36" t="s">
        <v>26966</v>
      </c>
      <c r="F5286" t="str">
        <f t="shared" si="164"/>
        <v>87249</v>
      </c>
      <c r="H5286" s="38">
        <f t="shared" si="165"/>
        <v>50.3</v>
      </c>
    </row>
    <row r="5287" ht="40.5" spans="1:8">
      <c r="A5287" s="36" t="s">
        <v>26967</v>
      </c>
      <c r="B5287" s="37" t="s">
        <v>26968</v>
      </c>
      <c r="C5287" s="36" t="s">
        <v>127</v>
      </c>
      <c r="D5287" s="36" t="s">
        <v>26969</v>
      </c>
      <c r="F5287" t="str">
        <f t="shared" si="164"/>
        <v>87250</v>
      </c>
      <c r="H5287" s="38">
        <f t="shared" si="165"/>
        <v>39.85</v>
      </c>
    </row>
    <row r="5288" ht="40.5" spans="1:8">
      <c r="A5288" s="36" t="s">
        <v>26970</v>
      </c>
      <c r="B5288" s="37" t="s">
        <v>26971</v>
      </c>
      <c r="C5288" s="36" t="s">
        <v>127</v>
      </c>
      <c r="D5288" s="36" t="s">
        <v>8513</v>
      </c>
      <c r="F5288" t="str">
        <f t="shared" si="164"/>
        <v>87251</v>
      </c>
      <c r="H5288" s="38">
        <f t="shared" si="165"/>
        <v>32.95</v>
      </c>
    </row>
    <row r="5289" ht="40.5" spans="1:8">
      <c r="A5289" s="36" t="s">
        <v>26972</v>
      </c>
      <c r="B5289" s="37" t="s">
        <v>26973</v>
      </c>
      <c r="C5289" s="36" t="s">
        <v>127</v>
      </c>
      <c r="D5289" s="36" t="s">
        <v>13249</v>
      </c>
      <c r="F5289" t="str">
        <f t="shared" si="164"/>
        <v>87255</v>
      </c>
      <c r="H5289" s="38">
        <f t="shared" si="165"/>
        <v>76.44</v>
      </c>
    </row>
    <row r="5290" ht="40.5" spans="1:8">
      <c r="A5290" s="36" t="s">
        <v>26974</v>
      </c>
      <c r="B5290" s="37" t="s">
        <v>26975</v>
      </c>
      <c r="C5290" s="36" t="s">
        <v>127</v>
      </c>
      <c r="D5290" s="36" t="s">
        <v>26976</v>
      </c>
      <c r="F5290" t="str">
        <f t="shared" ref="F5290:F5326" si="166">TRIM(A5290)</f>
        <v>87256</v>
      </c>
      <c r="H5290" s="38">
        <f t="shared" si="165"/>
        <v>64.31</v>
      </c>
    </row>
    <row r="5291" ht="40.5" spans="1:8">
      <c r="A5291" s="36" t="s">
        <v>26977</v>
      </c>
      <c r="B5291" s="37" t="s">
        <v>26978</v>
      </c>
      <c r="C5291" s="36" t="s">
        <v>127</v>
      </c>
      <c r="D5291" s="36" t="s">
        <v>7035</v>
      </c>
      <c r="F5291" t="str">
        <f t="shared" si="166"/>
        <v>87257</v>
      </c>
      <c r="H5291" s="38">
        <f t="shared" si="165"/>
        <v>56.29</v>
      </c>
    </row>
    <row r="5292" ht="40.5" spans="1:8">
      <c r="A5292" s="36" t="s">
        <v>26979</v>
      </c>
      <c r="B5292" s="37" t="s">
        <v>26980</v>
      </c>
      <c r="C5292" s="36" t="s">
        <v>127</v>
      </c>
      <c r="D5292" s="36" t="s">
        <v>26981</v>
      </c>
      <c r="F5292" t="str">
        <f t="shared" si="166"/>
        <v>87258</v>
      </c>
      <c r="H5292" s="38">
        <f t="shared" si="165"/>
        <v>101.3</v>
      </c>
    </row>
    <row r="5293" ht="40.5" spans="1:8">
      <c r="A5293" s="36" t="s">
        <v>26982</v>
      </c>
      <c r="B5293" s="37" t="s">
        <v>26983</v>
      </c>
      <c r="C5293" s="36" t="s">
        <v>127</v>
      </c>
      <c r="D5293" s="36" t="s">
        <v>26984</v>
      </c>
      <c r="F5293" t="str">
        <f t="shared" si="166"/>
        <v>87259</v>
      </c>
      <c r="H5293" s="38">
        <f t="shared" si="165"/>
        <v>89.84</v>
      </c>
    </row>
    <row r="5294" ht="40.5" spans="1:8">
      <c r="A5294" s="36" t="s">
        <v>26985</v>
      </c>
      <c r="B5294" s="37" t="s">
        <v>26986</v>
      </c>
      <c r="C5294" s="36" t="s">
        <v>127</v>
      </c>
      <c r="D5294" s="36" t="s">
        <v>26987</v>
      </c>
      <c r="F5294" t="str">
        <f t="shared" si="166"/>
        <v>87260</v>
      </c>
      <c r="H5294" s="38">
        <f t="shared" si="165"/>
        <v>82.86</v>
      </c>
    </row>
    <row r="5295" ht="40.5" spans="1:8">
      <c r="A5295" s="36" t="s">
        <v>26988</v>
      </c>
      <c r="B5295" s="37" t="s">
        <v>26989</v>
      </c>
      <c r="C5295" s="36" t="s">
        <v>127</v>
      </c>
      <c r="D5295" s="36" t="s">
        <v>23715</v>
      </c>
      <c r="F5295" t="str">
        <f t="shared" si="166"/>
        <v>87261</v>
      </c>
      <c r="H5295" s="38">
        <f t="shared" si="165"/>
        <v>115.15</v>
      </c>
    </row>
    <row r="5296" ht="40.5" spans="1:8">
      <c r="A5296" s="36" t="s">
        <v>26990</v>
      </c>
      <c r="B5296" s="37" t="s">
        <v>26991</v>
      </c>
      <c r="C5296" s="36" t="s">
        <v>127</v>
      </c>
      <c r="D5296" s="36" t="s">
        <v>26992</v>
      </c>
      <c r="F5296" t="str">
        <f t="shared" si="166"/>
        <v>87262</v>
      </c>
      <c r="H5296" s="38">
        <f t="shared" si="165"/>
        <v>102.18</v>
      </c>
    </row>
    <row r="5297" ht="40.5" spans="1:8">
      <c r="A5297" s="36" t="s">
        <v>26993</v>
      </c>
      <c r="B5297" s="37" t="s">
        <v>26994</v>
      </c>
      <c r="C5297" s="36" t="s">
        <v>127</v>
      </c>
      <c r="D5297" s="36" t="s">
        <v>14202</v>
      </c>
      <c r="F5297" t="str">
        <f t="shared" si="166"/>
        <v>87263</v>
      </c>
      <c r="H5297" s="38">
        <f t="shared" si="165"/>
        <v>93.93</v>
      </c>
    </row>
    <row r="5298" ht="54" spans="1:8">
      <c r="A5298" s="36" t="s">
        <v>26995</v>
      </c>
      <c r="B5298" s="37" t="s">
        <v>26996</v>
      </c>
      <c r="C5298" s="36" t="s">
        <v>127</v>
      </c>
      <c r="D5298" s="36" t="s">
        <v>25559</v>
      </c>
      <c r="F5298" t="str">
        <f t="shared" si="166"/>
        <v>89046</v>
      </c>
      <c r="H5298" s="38">
        <f t="shared" si="165"/>
        <v>37.05</v>
      </c>
    </row>
    <row r="5299" ht="67.5" spans="1:8">
      <c r="A5299" s="36" t="s">
        <v>26997</v>
      </c>
      <c r="B5299" s="37" t="s">
        <v>26998</v>
      </c>
      <c r="C5299" s="36" t="s">
        <v>127</v>
      </c>
      <c r="D5299" s="36" t="s">
        <v>26999</v>
      </c>
      <c r="F5299" t="str">
        <f t="shared" si="166"/>
        <v>89171</v>
      </c>
      <c r="H5299" s="38">
        <f t="shared" si="165"/>
        <v>34.36</v>
      </c>
    </row>
    <row r="5300" ht="54" spans="1:8">
      <c r="A5300" s="36" t="s">
        <v>27000</v>
      </c>
      <c r="B5300" s="37" t="s">
        <v>27001</v>
      </c>
      <c r="C5300" s="36" t="s">
        <v>127</v>
      </c>
      <c r="D5300" s="36" t="s">
        <v>23783</v>
      </c>
      <c r="F5300" t="str">
        <f t="shared" si="166"/>
        <v>93389</v>
      </c>
      <c r="H5300" s="38">
        <f t="shared" si="165"/>
        <v>40.65</v>
      </c>
    </row>
    <row r="5301" ht="54" spans="1:8">
      <c r="A5301" s="36" t="s">
        <v>27002</v>
      </c>
      <c r="B5301" s="37" t="s">
        <v>27003</v>
      </c>
      <c r="C5301" s="36" t="s">
        <v>127</v>
      </c>
      <c r="D5301" s="36" t="s">
        <v>27004</v>
      </c>
      <c r="F5301" t="str">
        <f t="shared" si="166"/>
        <v>93390</v>
      </c>
      <c r="H5301" s="38">
        <f t="shared" si="165"/>
        <v>34.11</v>
      </c>
    </row>
    <row r="5302" ht="54" spans="1:8">
      <c r="A5302" s="36" t="s">
        <v>27005</v>
      </c>
      <c r="B5302" s="37" t="s">
        <v>27006</v>
      </c>
      <c r="C5302" s="36" t="s">
        <v>127</v>
      </c>
      <c r="D5302" s="36" t="s">
        <v>6228</v>
      </c>
      <c r="F5302" t="str">
        <f t="shared" si="166"/>
        <v>93391</v>
      </c>
      <c r="H5302" s="38">
        <f t="shared" si="165"/>
        <v>28.53</v>
      </c>
    </row>
    <row r="5303" ht="27" spans="1:8">
      <c r="A5303" s="36" t="s">
        <v>27007</v>
      </c>
      <c r="B5303" s="37" t="s">
        <v>27008</v>
      </c>
      <c r="C5303" s="36" t="s">
        <v>127</v>
      </c>
      <c r="D5303" s="36" t="s">
        <v>27009</v>
      </c>
      <c r="F5303" t="str">
        <f t="shared" si="166"/>
        <v>73743/1</v>
      </c>
      <c r="H5303" s="38">
        <f t="shared" si="165"/>
        <v>237</v>
      </c>
    </row>
    <row r="5304" ht="27" spans="1:8">
      <c r="A5304" s="36" t="s">
        <v>27010</v>
      </c>
      <c r="B5304" s="37" t="s">
        <v>27011</v>
      </c>
      <c r="C5304" s="36" t="s">
        <v>127</v>
      </c>
      <c r="D5304" s="36" t="s">
        <v>27012</v>
      </c>
      <c r="F5304" t="str">
        <f t="shared" si="166"/>
        <v>73921/2</v>
      </c>
      <c r="H5304" s="38">
        <f t="shared" si="165"/>
        <v>50.19</v>
      </c>
    </row>
    <row r="5305" ht="27" spans="1:8">
      <c r="A5305" s="36" t="s">
        <v>27013</v>
      </c>
      <c r="B5305" s="37" t="s">
        <v>27014</v>
      </c>
      <c r="C5305" s="36" t="s">
        <v>127</v>
      </c>
      <c r="D5305" s="36" t="s">
        <v>27015</v>
      </c>
      <c r="F5305" t="str">
        <f t="shared" si="166"/>
        <v>84183</v>
      </c>
      <c r="H5305" s="38">
        <f t="shared" si="165"/>
        <v>165.75</v>
      </c>
    </row>
    <row r="5306" ht="27" spans="1:8">
      <c r="A5306" s="36" t="s">
        <v>27016</v>
      </c>
      <c r="B5306" s="37" t="s">
        <v>27017</v>
      </c>
      <c r="C5306" s="36" t="s">
        <v>127</v>
      </c>
      <c r="D5306" s="36" t="s">
        <v>12010</v>
      </c>
      <c r="F5306" t="str">
        <f t="shared" si="166"/>
        <v>72185</v>
      </c>
      <c r="H5306" s="38">
        <f t="shared" si="165"/>
        <v>85.19</v>
      </c>
    </row>
    <row r="5307" ht="27" spans="1:8">
      <c r="A5307" s="36" t="s">
        <v>27018</v>
      </c>
      <c r="B5307" s="37" t="s">
        <v>27019</v>
      </c>
      <c r="C5307" s="36" t="s">
        <v>127</v>
      </c>
      <c r="D5307" s="36" t="s">
        <v>27020</v>
      </c>
      <c r="F5307" t="str">
        <f t="shared" si="166"/>
        <v>72186</v>
      </c>
      <c r="H5307" s="38">
        <f t="shared" si="165"/>
        <v>134.52</v>
      </c>
    </row>
    <row r="5308" ht="27" spans="1:8">
      <c r="A5308" s="36" t="s">
        <v>27021</v>
      </c>
      <c r="B5308" s="37" t="s">
        <v>27022</v>
      </c>
      <c r="C5308" s="36" t="s">
        <v>127</v>
      </c>
      <c r="D5308" s="36" t="s">
        <v>27023</v>
      </c>
      <c r="F5308" t="str">
        <f t="shared" si="166"/>
        <v>72187</v>
      </c>
      <c r="H5308" s="38">
        <f t="shared" si="165"/>
        <v>184.31</v>
      </c>
    </row>
    <row r="5309" ht="27" spans="1:8">
      <c r="A5309" s="36" t="s">
        <v>27024</v>
      </c>
      <c r="B5309" s="37" t="s">
        <v>27025</v>
      </c>
      <c r="C5309" s="36" t="s">
        <v>127</v>
      </c>
      <c r="D5309" s="36" t="s">
        <v>27023</v>
      </c>
      <c r="F5309" t="str">
        <f t="shared" si="166"/>
        <v>72188</v>
      </c>
      <c r="H5309" s="38">
        <f t="shared" si="165"/>
        <v>184.31</v>
      </c>
    </row>
    <row r="5310" ht="27" spans="1:8">
      <c r="A5310" s="36" t="s">
        <v>27026</v>
      </c>
      <c r="B5310" s="37" t="s">
        <v>27027</v>
      </c>
      <c r="C5310" s="36" t="s">
        <v>127</v>
      </c>
      <c r="D5310" s="36" t="s">
        <v>27028</v>
      </c>
      <c r="F5310" t="str">
        <f t="shared" si="166"/>
        <v>73876/1</v>
      </c>
      <c r="H5310" s="38">
        <f t="shared" si="165"/>
        <v>169.52</v>
      </c>
    </row>
    <row r="5311" ht="27" spans="1:8">
      <c r="A5311" s="36" t="s">
        <v>27029</v>
      </c>
      <c r="B5311" s="37" t="s">
        <v>27030</v>
      </c>
      <c r="C5311" s="36" t="s">
        <v>127</v>
      </c>
      <c r="D5311" s="36" t="s">
        <v>27031</v>
      </c>
      <c r="F5311" t="str">
        <f t="shared" si="166"/>
        <v>84186</v>
      </c>
      <c r="H5311" s="38">
        <f t="shared" si="165"/>
        <v>75.72</v>
      </c>
    </row>
    <row r="5312" ht="27" spans="1:8">
      <c r="A5312" s="36" t="s">
        <v>27032</v>
      </c>
      <c r="B5312" s="37" t="s">
        <v>27033</v>
      </c>
      <c r="C5312" s="36" t="s">
        <v>127</v>
      </c>
      <c r="D5312" s="36" t="s">
        <v>27034</v>
      </c>
      <c r="F5312" t="str">
        <f t="shared" si="166"/>
        <v>84187</v>
      </c>
      <c r="H5312" s="38">
        <f t="shared" si="165"/>
        <v>17.85</v>
      </c>
    </row>
    <row r="5313" spans="1:8">
      <c r="A5313" s="36" t="s">
        <v>27035</v>
      </c>
      <c r="B5313" s="37" t="s">
        <v>27036</v>
      </c>
      <c r="C5313" s="36" t="s">
        <v>136</v>
      </c>
      <c r="D5313" s="36" t="s">
        <v>7415</v>
      </c>
      <c r="F5313" t="str">
        <f t="shared" si="166"/>
        <v>84188</v>
      </c>
      <c r="H5313" s="38">
        <f t="shared" si="165"/>
        <v>20.85</v>
      </c>
    </row>
    <row r="5314" ht="40.5" spans="1:8">
      <c r="A5314" s="36" t="s">
        <v>27037</v>
      </c>
      <c r="B5314" s="37" t="s">
        <v>27038</v>
      </c>
      <c r="C5314" s="36" t="s">
        <v>127</v>
      </c>
      <c r="D5314" s="36" t="s">
        <v>27039</v>
      </c>
      <c r="F5314" t="str">
        <f t="shared" si="166"/>
        <v>72136</v>
      </c>
      <c r="H5314" s="38">
        <f t="shared" si="165"/>
        <v>88.55</v>
      </c>
    </row>
    <row r="5315" ht="40.5" spans="1:8">
      <c r="A5315" s="36" t="s">
        <v>27040</v>
      </c>
      <c r="B5315" s="37" t="s">
        <v>27041</v>
      </c>
      <c r="C5315" s="36" t="s">
        <v>127</v>
      </c>
      <c r="D5315" s="36" t="s">
        <v>23909</v>
      </c>
      <c r="F5315" t="str">
        <f t="shared" si="166"/>
        <v>72137</v>
      </c>
      <c r="H5315" s="38">
        <f t="shared" si="165"/>
        <v>104.72</v>
      </c>
    </row>
    <row r="5316" spans="1:8">
      <c r="A5316" s="36" t="s">
        <v>27042</v>
      </c>
      <c r="B5316" s="37" t="s">
        <v>27043</v>
      </c>
      <c r="C5316" s="36" t="s">
        <v>127</v>
      </c>
      <c r="D5316" s="36" t="s">
        <v>14896</v>
      </c>
      <c r="F5316" t="str">
        <f t="shared" si="166"/>
        <v>72815</v>
      </c>
      <c r="H5316" s="38">
        <f t="shared" si="165"/>
        <v>54.25</v>
      </c>
    </row>
    <row r="5317" ht="27" spans="1:8">
      <c r="A5317" s="36" t="s">
        <v>27044</v>
      </c>
      <c r="B5317" s="37" t="s">
        <v>27045</v>
      </c>
      <c r="C5317" s="36" t="s">
        <v>127</v>
      </c>
      <c r="D5317" s="36" t="s">
        <v>27046</v>
      </c>
      <c r="F5317" t="str">
        <f t="shared" si="166"/>
        <v>84191</v>
      </c>
      <c r="H5317" s="38">
        <f t="shared" ref="H5317:H5380" si="167">ROUND(D5317*(1+$H$1),2)</f>
        <v>129.44</v>
      </c>
    </row>
    <row r="5318" ht="40.5" spans="1:8">
      <c r="A5318" s="36" t="s">
        <v>27047</v>
      </c>
      <c r="B5318" s="37" t="s">
        <v>27048</v>
      </c>
      <c r="C5318" s="36" t="s">
        <v>127</v>
      </c>
      <c r="D5318" s="36" t="s">
        <v>27049</v>
      </c>
      <c r="F5318" t="str">
        <f t="shared" si="166"/>
        <v>72138</v>
      </c>
      <c r="H5318" s="38">
        <f t="shared" si="167"/>
        <v>172.69</v>
      </c>
    </row>
    <row r="5319" ht="40.5" spans="1:8">
      <c r="A5319" s="36" t="s">
        <v>27050</v>
      </c>
      <c r="B5319" s="37" t="s">
        <v>27051</v>
      </c>
      <c r="C5319" s="36" t="s">
        <v>127</v>
      </c>
      <c r="D5319" s="36" t="s">
        <v>27052</v>
      </c>
      <c r="F5319" t="str">
        <f t="shared" si="166"/>
        <v>84190</v>
      </c>
      <c r="H5319" s="38">
        <f t="shared" si="167"/>
        <v>155.59</v>
      </c>
    </row>
    <row r="5320" ht="27" spans="1:8">
      <c r="A5320" s="36" t="s">
        <v>27053</v>
      </c>
      <c r="B5320" s="37" t="s">
        <v>27054</v>
      </c>
      <c r="C5320" s="36" t="s">
        <v>127</v>
      </c>
      <c r="D5320" s="36" t="s">
        <v>27055</v>
      </c>
      <c r="F5320" t="str">
        <f t="shared" si="166"/>
        <v>84195</v>
      </c>
      <c r="H5320" s="38">
        <f t="shared" si="167"/>
        <v>405.85</v>
      </c>
    </row>
    <row r="5321" ht="40.5" spans="1:8">
      <c r="A5321" s="36" t="s">
        <v>27056</v>
      </c>
      <c r="B5321" s="37" t="s">
        <v>27057</v>
      </c>
      <c r="C5321" s="36" t="s">
        <v>136</v>
      </c>
      <c r="D5321" s="36" t="s">
        <v>9341</v>
      </c>
      <c r="F5321" t="str">
        <f t="shared" si="166"/>
        <v>74111/1</v>
      </c>
      <c r="H5321" s="38">
        <f t="shared" si="167"/>
        <v>41.07</v>
      </c>
    </row>
    <row r="5322" ht="40.5" spans="1:8">
      <c r="A5322" s="36" t="s">
        <v>27058</v>
      </c>
      <c r="B5322" s="37" t="s">
        <v>27059</v>
      </c>
      <c r="C5322" s="36" t="s">
        <v>136</v>
      </c>
      <c r="D5322" s="36" t="s">
        <v>27060</v>
      </c>
      <c r="F5322" t="str">
        <f t="shared" si="166"/>
        <v>84161</v>
      </c>
      <c r="H5322" s="38">
        <f t="shared" si="167"/>
        <v>79.96</v>
      </c>
    </row>
    <row r="5323" ht="27" spans="1:8">
      <c r="A5323" s="36" t="s">
        <v>27061</v>
      </c>
      <c r="B5323" s="37" t="s">
        <v>27062</v>
      </c>
      <c r="C5323" s="36" t="s">
        <v>136</v>
      </c>
      <c r="D5323" s="36" t="s">
        <v>15046</v>
      </c>
      <c r="F5323" t="str">
        <f t="shared" si="166"/>
        <v>73886/1</v>
      </c>
      <c r="H5323" s="38">
        <f t="shared" si="167"/>
        <v>14.78</v>
      </c>
    </row>
    <row r="5324" spans="1:8">
      <c r="A5324" s="36" t="s">
        <v>27063</v>
      </c>
      <c r="B5324" s="37" t="s">
        <v>27064</v>
      </c>
      <c r="C5324" s="36" t="s">
        <v>136</v>
      </c>
      <c r="D5324" s="36" t="s">
        <v>21668</v>
      </c>
      <c r="F5324" t="str">
        <f t="shared" si="166"/>
        <v>84162</v>
      </c>
      <c r="H5324" s="38">
        <f t="shared" si="167"/>
        <v>15.32</v>
      </c>
    </row>
    <row r="5325" ht="27" spans="1:8">
      <c r="A5325" s="36" t="s">
        <v>27065</v>
      </c>
      <c r="B5325" s="37" t="s">
        <v>27066</v>
      </c>
      <c r="C5325" s="36" t="s">
        <v>136</v>
      </c>
      <c r="D5325" s="36" t="s">
        <v>4103</v>
      </c>
      <c r="F5325" t="str">
        <f t="shared" si="166"/>
        <v>88648</v>
      </c>
      <c r="H5325" s="38">
        <f t="shared" si="167"/>
        <v>5.21</v>
      </c>
    </row>
    <row r="5326" ht="27" spans="1:8">
      <c r="A5326" s="36" t="s">
        <v>27067</v>
      </c>
      <c r="B5326" s="37" t="s">
        <v>27068</v>
      </c>
      <c r="C5326" s="36" t="s">
        <v>136</v>
      </c>
      <c r="D5326" s="36" t="s">
        <v>9298</v>
      </c>
      <c r="F5326" t="str">
        <f t="shared" si="166"/>
        <v>88649</v>
      </c>
      <c r="H5326" s="38">
        <f t="shared" si="167"/>
        <v>5.79</v>
      </c>
    </row>
    <row r="5327" ht="27" spans="1:8">
      <c r="A5327" s="36" t="s">
        <v>27069</v>
      </c>
      <c r="B5327" s="37" t="s">
        <v>27070</v>
      </c>
      <c r="C5327" s="36" t="s">
        <v>136</v>
      </c>
      <c r="D5327" s="36" t="s">
        <v>9559</v>
      </c>
      <c r="F5327" t="str">
        <f t="shared" ref="F5327:F5390" si="168">TRIM(A5327)</f>
        <v>88650</v>
      </c>
      <c r="H5327" s="38">
        <f t="shared" si="167"/>
        <v>10.31</v>
      </c>
    </row>
    <row r="5328" ht="40.5" spans="1:8">
      <c r="A5328" s="36" t="s">
        <v>27071</v>
      </c>
      <c r="B5328" s="37" t="s">
        <v>27072</v>
      </c>
      <c r="C5328" s="36" t="s">
        <v>136</v>
      </c>
      <c r="D5328" s="36" t="s">
        <v>6981</v>
      </c>
      <c r="F5328" t="str">
        <f t="shared" si="168"/>
        <v>96467</v>
      </c>
      <c r="H5328" s="38">
        <f t="shared" si="167"/>
        <v>4.83</v>
      </c>
    </row>
    <row r="5329" spans="1:8">
      <c r="A5329" s="36" t="s">
        <v>27073</v>
      </c>
      <c r="B5329" s="37" t="s">
        <v>27074</v>
      </c>
      <c r="C5329" s="36" t="s">
        <v>136</v>
      </c>
      <c r="D5329" s="36" t="s">
        <v>9549</v>
      </c>
      <c r="F5329" t="str">
        <f t="shared" si="168"/>
        <v>73850/1</v>
      </c>
      <c r="H5329" s="38">
        <f t="shared" si="167"/>
        <v>27.4</v>
      </c>
    </row>
    <row r="5330" ht="27" spans="1:8">
      <c r="A5330" s="36" t="s">
        <v>27075</v>
      </c>
      <c r="B5330" s="37" t="s">
        <v>27076</v>
      </c>
      <c r="C5330" s="36" t="s">
        <v>136</v>
      </c>
      <c r="D5330" s="36" t="s">
        <v>27077</v>
      </c>
      <c r="F5330" t="str">
        <f t="shared" si="168"/>
        <v>84167</v>
      </c>
      <c r="H5330" s="38">
        <f t="shared" si="167"/>
        <v>56.42</v>
      </c>
    </row>
    <row r="5331" ht="27" spans="1:8">
      <c r="A5331" s="36" t="s">
        <v>27078</v>
      </c>
      <c r="B5331" s="37" t="s">
        <v>27079</v>
      </c>
      <c r="C5331" s="36" t="s">
        <v>136</v>
      </c>
      <c r="D5331" s="36" t="s">
        <v>7706</v>
      </c>
      <c r="F5331" t="str">
        <f t="shared" si="168"/>
        <v>84168</v>
      </c>
      <c r="H5331" s="38">
        <f t="shared" si="167"/>
        <v>22.18</v>
      </c>
    </row>
    <row r="5332" ht="27" spans="1:8">
      <c r="A5332" s="36" t="s">
        <v>27080</v>
      </c>
      <c r="B5332" s="37" t="s">
        <v>27081</v>
      </c>
      <c r="C5332" s="36" t="s">
        <v>127</v>
      </c>
      <c r="D5332" s="36" t="s">
        <v>27082</v>
      </c>
      <c r="F5332" t="str">
        <f t="shared" si="168"/>
        <v>68325</v>
      </c>
      <c r="H5332" s="38">
        <f t="shared" si="167"/>
        <v>47.32</v>
      </c>
    </row>
    <row r="5333" ht="27" spans="1:8">
      <c r="A5333" s="36" t="s">
        <v>27083</v>
      </c>
      <c r="B5333" s="37" t="s">
        <v>27084</v>
      </c>
      <c r="C5333" s="36" t="s">
        <v>127</v>
      </c>
      <c r="D5333" s="36" t="s">
        <v>27085</v>
      </c>
      <c r="F5333" t="str">
        <f t="shared" si="168"/>
        <v>68333</v>
      </c>
      <c r="H5333" s="38">
        <f t="shared" si="167"/>
        <v>50.18</v>
      </c>
    </row>
    <row r="5334" ht="27" spans="1:8">
      <c r="A5334" s="36" t="s">
        <v>27086</v>
      </c>
      <c r="B5334" s="37" t="s">
        <v>27087</v>
      </c>
      <c r="C5334" s="36" t="s">
        <v>127</v>
      </c>
      <c r="D5334" s="36" t="s">
        <v>27088</v>
      </c>
      <c r="F5334" t="str">
        <f t="shared" si="168"/>
        <v>72183</v>
      </c>
      <c r="H5334" s="38">
        <f t="shared" si="167"/>
        <v>81.28</v>
      </c>
    </row>
    <row r="5335" ht="27" spans="1:8">
      <c r="A5335" s="36" t="s">
        <v>27089</v>
      </c>
      <c r="B5335" s="37" t="s">
        <v>27090</v>
      </c>
      <c r="C5335" s="36" t="s">
        <v>136</v>
      </c>
      <c r="D5335" s="36" t="s">
        <v>8290</v>
      </c>
      <c r="F5335" t="str">
        <f t="shared" si="168"/>
        <v>84175</v>
      </c>
      <c r="H5335" s="38">
        <f t="shared" si="167"/>
        <v>13.45</v>
      </c>
    </row>
    <row r="5336" ht="40.5" spans="1:8">
      <c r="A5336" s="36" t="s">
        <v>27091</v>
      </c>
      <c r="B5336" s="37" t="s">
        <v>27092</v>
      </c>
      <c r="C5336" s="36" t="s">
        <v>136</v>
      </c>
      <c r="D5336" s="36" t="s">
        <v>4929</v>
      </c>
      <c r="F5336" t="str">
        <f t="shared" si="168"/>
        <v>84176</v>
      </c>
      <c r="H5336" s="38">
        <f t="shared" si="167"/>
        <v>25.51</v>
      </c>
    </row>
    <row r="5337" spans="1:8">
      <c r="A5337" s="36" t="s">
        <v>27093</v>
      </c>
      <c r="B5337" s="37" t="s">
        <v>27094</v>
      </c>
      <c r="C5337" s="36" t="s">
        <v>136</v>
      </c>
      <c r="D5337" s="36" t="s">
        <v>27095</v>
      </c>
      <c r="F5337" t="str">
        <f t="shared" si="168"/>
        <v>84177</v>
      </c>
      <c r="H5337" s="38">
        <f t="shared" si="167"/>
        <v>16.7</v>
      </c>
    </row>
    <row r="5338" ht="40.5" spans="1:8">
      <c r="A5338" s="36" t="s">
        <v>27096</v>
      </c>
      <c r="B5338" s="37" t="s">
        <v>27097</v>
      </c>
      <c r="C5338" s="36" t="s">
        <v>146</v>
      </c>
      <c r="D5338" s="36" t="s">
        <v>27098</v>
      </c>
      <c r="F5338" t="str">
        <f t="shared" si="168"/>
        <v>94990</v>
      </c>
      <c r="H5338" s="38">
        <f t="shared" si="167"/>
        <v>588.85</v>
      </c>
    </row>
    <row r="5339" ht="40.5" spans="1:8">
      <c r="A5339" s="36" t="s">
        <v>27099</v>
      </c>
      <c r="B5339" s="37" t="s">
        <v>27100</v>
      </c>
      <c r="C5339" s="36" t="s">
        <v>146</v>
      </c>
      <c r="D5339" s="36" t="s">
        <v>27101</v>
      </c>
      <c r="F5339" t="str">
        <f t="shared" si="168"/>
        <v>94991</v>
      </c>
      <c r="H5339" s="38">
        <f t="shared" si="167"/>
        <v>497.22</v>
      </c>
    </row>
    <row r="5340" ht="54" spans="1:8">
      <c r="A5340" s="36" t="s">
        <v>27102</v>
      </c>
      <c r="B5340" s="37" t="s">
        <v>27103</v>
      </c>
      <c r="C5340" s="36" t="s">
        <v>127</v>
      </c>
      <c r="D5340" s="36" t="s">
        <v>18578</v>
      </c>
      <c r="F5340" t="str">
        <f t="shared" si="168"/>
        <v>94992</v>
      </c>
      <c r="H5340" s="38">
        <f t="shared" si="167"/>
        <v>60.92</v>
      </c>
    </row>
    <row r="5341" ht="40.5" spans="1:8">
      <c r="A5341" s="36" t="s">
        <v>27104</v>
      </c>
      <c r="B5341" s="37" t="s">
        <v>27105</v>
      </c>
      <c r="C5341" s="36" t="s">
        <v>127</v>
      </c>
      <c r="D5341" s="36" t="s">
        <v>8877</v>
      </c>
      <c r="F5341" t="str">
        <f t="shared" si="168"/>
        <v>94993</v>
      </c>
      <c r="H5341" s="38">
        <f t="shared" si="167"/>
        <v>55.42</v>
      </c>
    </row>
    <row r="5342" ht="54" spans="1:8">
      <c r="A5342" s="36" t="s">
        <v>27106</v>
      </c>
      <c r="B5342" s="37" t="s">
        <v>27107</v>
      </c>
      <c r="C5342" s="36" t="s">
        <v>127</v>
      </c>
      <c r="D5342" s="36" t="s">
        <v>27108</v>
      </c>
      <c r="F5342" t="str">
        <f t="shared" si="168"/>
        <v>94994</v>
      </c>
      <c r="H5342" s="38">
        <f t="shared" si="167"/>
        <v>75.33</v>
      </c>
    </row>
    <row r="5343" ht="40.5" spans="1:8">
      <c r="A5343" s="36" t="s">
        <v>27109</v>
      </c>
      <c r="B5343" s="37" t="s">
        <v>27110</v>
      </c>
      <c r="C5343" s="36" t="s">
        <v>127</v>
      </c>
      <c r="D5343" s="36" t="s">
        <v>27111</v>
      </c>
      <c r="F5343" t="str">
        <f t="shared" si="168"/>
        <v>94995</v>
      </c>
      <c r="H5343" s="38">
        <f t="shared" si="167"/>
        <v>68</v>
      </c>
    </row>
    <row r="5344" ht="54" spans="1:8">
      <c r="A5344" s="36" t="s">
        <v>27112</v>
      </c>
      <c r="B5344" s="37" t="s">
        <v>27113</v>
      </c>
      <c r="C5344" s="36" t="s">
        <v>127</v>
      </c>
      <c r="D5344" s="36" t="s">
        <v>27114</v>
      </c>
      <c r="F5344" t="str">
        <f t="shared" si="168"/>
        <v>94996</v>
      </c>
      <c r="H5344" s="38">
        <f t="shared" si="167"/>
        <v>87.13</v>
      </c>
    </row>
    <row r="5345" ht="40.5" spans="1:8">
      <c r="A5345" s="36" t="s">
        <v>27115</v>
      </c>
      <c r="B5345" s="37" t="s">
        <v>27116</v>
      </c>
      <c r="C5345" s="36" t="s">
        <v>127</v>
      </c>
      <c r="D5345" s="36" t="s">
        <v>26069</v>
      </c>
      <c r="F5345" t="str">
        <f t="shared" si="168"/>
        <v>94997</v>
      </c>
      <c r="H5345" s="38">
        <f t="shared" si="167"/>
        <v>77.97</v>
      </c>
    </row>
    <row r="5346" ht="54" spans="1:8">
      <c r="A5346" s="36" t="s">
        <v>27117</v>
      </c>
      <c r="B5346" s="37" t="s">
        <v>27118</v>
      </c>
      <c r="C5346" s="36" t="s">
        <v>127</v>
      </c>
      <c r="D5346" s="36" t="s">
        <v>27119</v>
      </c>
      <c r="F5346" t="str">
        <f t="shared" si="168"/>
        <v>94998</v>
      </c>
      <c r="H5346" s="38">
        <f t="shared" si="167"/>
        <v>98.53</v>
      </c>
    </row>
    <row r="5347" ht="40.5" spans="1:8">
      <c r="A5347" s="36" t="s">
        <v>27120</v>
      </c>
      <c r="B5347" s="37" t="s">
        <v>27121</v>
      </c>
      <c r="C5347" s="36" t="s">
        <v>127</v>
      </c>
      <c r="D5347" s="36" t="s">
        <v>27122</v>
      </c>
      <c r="F5347" t="str">
        <f t="shared" si="168"/>
        <v>94999</v>
      </c>
      <c r="H5347" s="38">
        <f t="shared" si="167"/>
        <v>87.54</v>
      </c>
    </row>
    <row r="5348" ht="54" spans="1:8">
      <c r="A5348" s="36" t="s">
        <v>27123</v>
      </c>
      <c r="B5348" s="37" t="s">
        <v>27124</v>
      </c>
      <c r="C5348" s="36" t="s">
        <v>127</v>
      </c>
      <c r="D5348" s="36" t="s">
        <v>13310</v>
      </c>
      <c r="F5348" t="str">
        <f t="shared" si="168"/>
        <v>87620</v>
      </c>
      <c r="H5348" s="38">
        <f t="shared" si="167"/>
        <v>25.73</v>
      </c>
    </row>
    <row r="5349" ht="40.5" spans="1:8">
      <c r="A5349" s="36" t="s">
        <v>27125</v>
      </c>
      <c r="B5349" s="37" t="s">
        <v>27126</v>
      </c>
      <c r="C5349" s="36" t="s">
        <v>127</v>
      </c>
      <c r="D5349" s="36" t="s">
        <v>26838</v>
      </c>
      <c r="F5349" t="str">
        <f t="shared" si="168"/>
        <v>87622</v>
      </c>
      <c r="H5349" s="38">
        <f t="shared" si="167"/>
        <v>28.25</v>
      </c>
    </row>
    <row r="5350" ht="40.5" spans="1:8">
      <c r="A5350" s="36" t="s">
        <v>27127</v>
      </c>
      <c r="B5350" s="37" t="s">
        <v>27128</v>
      </c>
      <c r="C5350" s="36" t="s">
        <v>127</v>
      </c>
      <c r="D5350" s="36" t="s">
        <v>27129</v>
      </c>
      <c r="F5350" t="str">
        <f t="shared" si="168"/>
        <v>87623</v>
      </c>
      <c r="H5350" s="38">
        <f t="shared" si="167"/>
        <v>64.07</v>
      </c>
    </row>
    <row r="5351" ht="40.5" spans="1:8">
      <c r="A5351" s="36" t="s">
        <v>27130</v>
      </c>
      <c r="B5351" s="37" t="s">
        <v>27131</v>
      </c>
      <c r="C5351" s="36" t="s">
        <v>127</v>
      </c>
      <c r="D5351" s="36" t="s">
        <v>27132</v>
      </c>
      <c r="F5351" t="str">
        <f t="shared" si="168"/>
        <v>87624</v>
      </c>
      <c r="H5351" s="38">
        <f t="shared" si="167"/>
        <v>69.43</v>
      </c>
    </row>
    <row r="5352" ht="54" spans="1:8">
      <c r="A5352" s="36" t="s">
        <v>27133</v>
      </c>
      <c r="B5352" s="37" t="s">
        <v>27134</v>
      </c>
      <c r="C5352" s="36" t="s">
        <v>127</v>
      </c>
      <c r="D5352" s="36" t="s">
        <v>27135</v>
      </c>
      <c r="F5352" t="str">
        <f t="shared" si="168"/>
        <v>87630</v>
      </c>
      <c r="H5352" s="38">
        <f t="shared" si="167"/>
        <v>31.81</v>
      </c>
    </row>
    <row r="5353" ht="40.5" spans="1:8">
      <c r="A5353" s="36" t="s">
        <v>27136</v>
      </c>
      <c r="B5353" s="37" t="s">
        <v>27137</v>
      </c>
      <c r="C5353" s="36" t="s">
        <v>127</v>
      </c>
      <c r="D5353" s="36" t="s">
        <v>15261</v>
      </c>
      <c r="F5353" t="str">
        <f t="shared" si="168"/>
        <v>87632</v>
      </c>
      <c r="H5353" s="38">
        <f t="shared" si="167"/>
        <v>35.3</v>
      </c>
    </row>
    <row r="5354" ht="40.5" spans="1:8">
      <c r="A5354" s="36" t="s">
        <v>27138</v>
      </c>
      <c r="B5354" s="37" t="s">
        <v>27139</v>
      </c>
      <c r="C5354" s="36" t="s">
        <v>127</v>
      </c>
      <c r="D5354" s="36" t="s">
        <v>27140</v>
      </c>
      <c r="F5354" t="str">
        <f t="shared" si="168"/>
        <v>87633</v>
      </c>
      <c r="H5354" s="38">
        <f t="shared" si="167"/>
        <v>85.08</v>
      </c>
    </row>
    <row r="5355" ht="40.5" spans="1:8">
      <c r="A5355" s="36" t="s">
        <v>27141</v>
      </c>
      <c r="B5355" s="37" t="s">
        <v>27142</v>
      </c>
      <c r="C5355" s="36" t="s">
        <v>127</v>
      </c>
      <c r="D5355" s="36" t="s">
        <v>23541</v>
      </c>
      <c r="F5355" t="str">
        <f t="shared" si="168"/>
        <v>87634</v>
      </c>
      <c r="H5355" s="38">
        <f t="shared" si="167"/>
        <v>92.56</v>
      </c>
    </row>
    <row r="5356" ht="54" spans="1:8">
      <c r="A5356" s="36" t="s">
        <v>27143</v>
      </c>
      <c r="B5356" s="37" t="s">
        <v>27144</v>
      </c>
      <c r="C5356" s="36" t="s">
        <v>127</v>
      </c>
      <c r="D5356" s="36" t="s">
        <v>14926</v>
      </c>
      <c r="F5356" t="str">
        <f t="shared" si="168"/>
        <v>87640</v>
      </c>
      <c r="H5356" s="38">
        <f t="shared" si="167"/>
        <v>36.67</v>
      </c>
    </row>
    <row r="5357" ht="40.5" spans="1:8">
      <c r="A5357" s="36" t="s">
        <v>27145</v>
      </c>
      <c r="B5357" s="37" t="s">
        <v>27146</v>
      </c>
      <c r="C5357" s="36" t="s">
        <v>127</v>
      </c>
      <c r="D5357" s="36" t="s">
        <v>27147</v>
      </c>
      <c r="F5357" t="str">
        <f t="shared" si="168"/>
        <v>87642</v>
      </c>
      <c r="H5357" s="38">
        <f t="shared" si="167"/>
        <v>40.98</v>
      </c>
    </row>
    <row r="5358" ht="40.5" spans="1:8">
      <c r="A5358" s="36" t="s">
        <v>27148</v>
      </c>
      <c r="B5358" s="37" t="s">
        <v>27149</v>
      </c>
      <c r="C5358" s="36" t="s">
        <v>127</v>
      </c>
      <c r="D5358" s="36" t="s">
        <v>22715</v>
      </c>
      <c r="F5358" t="str">
        <f t="shared" si="168"/>
        <v>87643</v>
      </c>
      <c r="H5358" s="38">
        <f t="shared" si="167"/>
        <v>102.19</v>
      </c>
    </row>
    <row r="5359" ht="40.5" spans="1:8">
      <c r="A5359" s="36" t="s">
        <v>27150</v>
      </c>
      <c r="B5359" s="37" t="s">
        <v>27151</v>
      </c>
      <c r="C5359" s="36" t="s">
        <v>127</v>
      </c>
      <c r="D5359" s="36" t="s">
        <v>27152</v>
      </c>
      <c r="F5359" t="str">
        <f t="shared" si="168"/>
        <v>87644</v>
      </c>
      <c r="H5359" s="38">
        <f t="shared" si="167"/>
        <v>111.39</v>
      </c>
    </row>
    <row r="5360" ht="54" spans="1:8">
      <c r="A5360" s="36" t="s">
        <v>27153</v>
      </c>
      <c r="B5360" s="37" t="s">
        <v>27154</v>
      </c>
      <c r="C5360" s="36" t="s">
        <v>127</v>
      </c>
      <c r="D5360" s="36" t="s">
        <v>11896</v>
      </c>
      <c r="F5360" t="str">
        <f t="shared" si="168"/>
        <v>87680</v>
      </c>
      <c r="H5360" s="38">
        <f t="shared" si="167"/>
        <v>30.28</v>
      </c>
    </row>
    <row r="5361" ht="40.5" spans="1:8">
      <c r="A5361" s="36" t="s">
        <v>27155</v>
      </c>
      <c r="B5361" s="37" t="s">
        <v>27156</v>
      </c>
      <c r="C5361" s="36" t="s">
        <v>127</v>
      </c>
      <c r="D5361" s="36" t="s">
        <v>13446</v>
      </c>
      <c r="F5361" t="str">
        <f t="shared" si="168"/>
        <v>87682</v>
      </c>
      <c r="H5361" s="38">
        <f t="shared" si="167"/>
        <v>34.59</v>
      </c>
    </row>
    <row r="5362" ht="40.5" spans="1:8">
      <c r="A5362" s="36" t="s">
        <v>27157</v>
      </c>
      <c r="B5362" s="37" t="s">
        <v>27158</v>
      </c>
      <c r="C5362" s="36" t="s">
        <v>127</v>
      </c>
      <c r="D5362" s="36" t="s">
        <v>27159</v>
      </c>
      <c r="F5362" t="str">
        <f t="shared" si="168"/>
        <v>87683</v>
      </c>
      <c r="H5362" s="38">
        <f t="shared" si="167"/>
        <v>95.8</v>
      </c>
    </row>
    <row r="5363" ht="40.5" spans="1:8">
      <c r="A5363" s="36" t="s">
        <v>27160</v>
      </c>
      <c r="B5363" s="37" t="s">
        <v>27161</v>
      </c>
      <c r="C5363" s="36" t="s">
        <v>127</v>
      </c>
      <c r="D5363" s="36" t="s">
        <v>27162</v>
      </c>
      <c r="F5363" t="str">
        <f t="shared" si="168"/>
        <v>87684</v>
      </c>
      <c r="H5363" s="38">
        <f t="shared" si="167"/>
        <v>105</v>
      </c>
    </row>
    <row r="5364" ht="54" spans="1:8">
      <c r="A5364" s="36" t="s">
        <v>27163</v>
      </c>
      <c r="B5364" s="37" t="s">
        <v>27164</v>
      </c>
      <c r="C5364" s="36" t="s">
        <v>127</v>
      </c>
      <c r="D5364" s="36" t="s">
        <v>17510</v>
      </c>
      <c r="F5364" t="str">
        <f t="shared" si="168"/>
        <v>87690</v>
      </c>
      <c r="H5364" s="38">
        <f t="shared" si="167"/>
        <v>35.26</v>
      </c>
    </row>
    <row r="5365" ht="40.5" spans="1:8">
      <c r="A5365" s="36" t="s">
        <v>27165</v>
      </c>
      <c r="B5365" s="37" t="s">
        <v>27166</v>
      </c>
      <c r="C5365" s="36" t="s">
        <v>127</v>
      </c>
      <c r="D5365" s="36" t="s">
        <v>27167</v>
      </c>
      <c r="F5365" t="str">
        <f t="shared" si="168"/>
        <v>87692</v>
      </c>
      <c r="H5365" s="38">
        <f t="shared" si="167"/>
        <v>40.18</v>
      </c>
    </row>
    <row r="5366" ht="40.5" spans="1:8">
      <c r="A5366" s="36" t="s">
        <v>27168</v>
      </c>
      <c r="B5366" s="37" t="s">
        <v>27169</v>
      </c>
      <c r="C5366" s="36" t="s">
        <v>127</v>
      </c>
      <c r="D5366" s="36" t="s">
        <v>26014</v>
      </c>
      <c r="F5366" t="str">
        <f t="shared" si="168"/>
        <v>87693</v>
      </c>
      <c r="H5366" s="38">
        <f t="shared" si="167"/>
        <v>110.3</v>
      </c>
    </row>
    <row r="5367" ht="40.5" spans="1:8">
      <c r="A5367" s="36" t="s">
        <v>27170</v>
      </c>
      <c r="B5367" s="37" t="s">
        <v>27171</v>
      </c>
      <c r="C5367" s="36" t="s">
        <v>127</v>
      </c>
      <c r="D5367" s="36" t="s">
        <v>27172</v>
      </c>
      <c r="F5367" t="str">
        <f t="shared" si="168"/>
        <v>87694</v>
      </c>
      <c r="H5367" s="38">
        <f t="shared" si="167"/>
        <v>120.83</v>
      </c>
    </row>
    <row r="5368" ht="54" spans="1:8">
      <c r="A5368" s="36" t="s">
        <v>27173</v>
      </c>
      <c r="B5368" s="37" t="s">
        <v>27174</v>
      </c>
      <c r="C5368" s="36" t="s">
        <v>127</v>
      </c>
      <c r="D5368" s="36" t="s">
        <v>27175</v>
      </c>
      <c r="F5368" t="str">
        <f t="shared" si="168"/>
        <v>87700</v>
      </c>
      <c r="H5368" s="38">
        <f t="shared" si="167"/>
        <v>38.03</v>
      </c>
    </row>
    <row r="5369" ht="40.5" spans="1:8">
      <c r="A5369" s="36" t="s">
        <v>27176</v>
      </c>
      <c r="B5369" s="37" t="s">
        <v>27177</v>
      </c>
      <c r="C5369" s="36" t="s">
        <v>127</v>
      </c>
      <c r="D5369" s="36" t="s">
        <v>27178</v>
      </c>
      <c r="F5369" t="str">
        <f t="shared" si="168"/>
        <v>87702</v>
      </c>
      <c r="H5369" s="38">
        <f t="shared" si="167"/>
        <v>43.4</v>
      </c>
    </row>
    <row r="5370" ht="40.5" spans="1:8">
      <c r="A5370" s="36" t="s">
        <v>27179</v>
      </c>
      <c r="B5370" s="37" t="s">
        <v>27180</v>
      </c>
      <c r="C5370" s="36" t="s">
        <v>127</v>
      </c>
      <c r="D5370" s="36" t="s">
        <v>27181</v>
      </c>
      <c r="F5370" t="str">
        <f t="shared" si="168"/>
        <v>87703</v>
      </c>
      <c r="H5370" s="38">
        <f t="shared" si="167"/>
        <v>119.75</v>
      </c>
    </row>
    <row r="5371" ht="40.5" spans="1:8">
      <c r="A5371" s="36" t="s">
        <v>27182</v>
      </c>
      <c r="B5371" s="37" t="s">
        <v>27183</v>
      </c>
      <c r="C5371" s="36" t="s">
        <v>127</v>
      </c>
      <c r="D5371" s="36" t="s">
        <v>27184</v>
      </c>
      <c r="F5371" t="str">
        <f t="shared" si="168"/>
        <v>87704</v>
      </c>
      <c r="H5371" s="38">
        <f t="shared" si="167"/>
        <v>131.21</v>
      </c>
    </row>
    <row r="5372" ht="54" spans="1:8">
      <c r="A5372" s="36" t="s">
        <v>27185</v>
      </c>
      <c r="B5372" s="37" t="s">
        <v>27186</v>
      </c>
      <c r="C5372" s="36" t="s">
        <v>127</v>
      </c>
      <c r="D5372" s="36" t="s">
        <v>4705</v>
      </c>
      <c r="F5372" t="str">
        <f t="shared" si="168"/>
        <v>87735</v>
      </c>
      <c r="H5372" s="38">
        <f t="shared" si="167"/>
        <v>35.51</v>
      </c>
    </row>
    <row r="5373" ht="40.5" spans="1:8">
      <c r="A5373" s="36" t="s">
        <v>27187</v>
      </c>
      <c r="B5373" s="37" t="s">
        <v>27188</v>
      </c>
      <c r="C5373" s="36" t="s">
        <v>127</v>
      </c>
      <c r="D5373" s="36" t="s">
        <v>27175</v>
      </c>
      <c r="F5373" t="str">
        <f t="shared" si="168"/>
        <v>87737</v>
      </c>
      <c r="H5373" s="38">
        <f t="shared" si="167"/>
        <v>38.03</v>
      </c>
    </row>
    <row r="5374" ht="40.5" spans="1:8">
      <c r="A5374" s="36" t="s">
        <v>27189</v>
      </c>
      <c r="B5374" s="37" t="s">
        <v>27190</v>
      </c>
      <c r="C5374" s="36" t="s">
        <v>127</v>
      </c>
      <c r="D5374" s="36" t="s">
        <v>9060</v>
      </c>
      <c r="F5374" t="str">
        <f t="shared" si="168"/>
        <v>87738</v>
      </c>
      <c r="H5374" s="38">
        <f t="shared" si="167"/>
        <v>73.85</v>
      </c>
    </row>
    <row r="5375" ht="40.5" spans="1:8">
      <c r="A5375" s="36" t="s">
        <v>27191</v>
      </c>
      <c r="B5375" s="37" t="s">
        <v>27192</v>
      </c>
      <c r="C5375" s="36" t="s">
        <v>127</v>
      </c>
      <c r="D5375" s="36" t="s">
        <v>27193</v>
      </c>
      <c r="F5375" t="str">
        <f t="shared" si="168"/>
        <v>87739</v>
      </c>
      <c r="H5375" s="38">
        <f t="shared" si="167"/>
        <v>79.21</v>
      </c>
    </row>
    <row r="5376" ht="54" spans="1:8">
      <c r="A5376" s="36" t="s">
        <v>27194</v>
      </c>
      <c r="B5376" s="37" t="s">
        <v>27195</v>
      </c>
      <c r="C5376" s="36" t="s">
        <v>127</v>
      </c>
      <c r="D5376" s="36" t="s">
        <v>23023</v>
      </c>
      <c r="F5376" t="str">
        <f t="shared" si="168"/>
        <v>87745</v>
      </c>
      <c r="H5376" s="38">
        <f t="shared" si="167"/>
        <v>41.59</v>
      </c>
    </row>
    <row r="5377" ht="40.5" spans="1:8">
      <c r="A5377" s="36" t="s">
        <v>27196</v>
      </c>
      <c r="B5377" s="37" t="s">
        <v>27197</v>
      </c>
      <c r="C5377" s="36" t="s">
        <v>127</v>
      </c>
      <c r="D5377" s="36" t="s">
        <v>27198</v>
      </c>
      <c r="F5377" t="str">
        <f t="shared" si="168"/>
        <v>87747</v>
      </c>
      <c r="H5377" s="38">
        <f t="shared" si="167"/>
        <v>45.08</v>
      </c>
    </row>
    <row r="5378" ht="40.5" spans="1:8">
      <c r="A5378" s="36" t="s">
        <v>27199</v>
      </c>
      <c r="B5378" s="37" t="s">
        <v>27200</v>
      </c>
      <c r="C5378" s="36" t="s">
        <v>127</v>
      </c>
      <c r="D5378" s="36" t="s">
        <v>27201</v>
      </c>
      <c r="F5378" t="str">
        <f t="shared" si="168"/>
        <v>87748</v>
      </c>
      <c r="H5378" s="38">
        <f t="shared" si="167"/>
        <v>94.86</v>
      </c>
    </row>
    <row r="5379" ht="40.5" spans="1:8">
      <c r="A5379" s="36" t="s">
        <v>27202</v>
      </c>
      <c r="B5379" s="37" t="s">
        <v>27203</v>
      </c>
      <c r="C5379" s="36" t="s">
        <v>127</v>
      </c>
      <c r="D5379" s="36" t="s">
        <v>27204</v>
      </c>
      <c r="F5379" t="str">
        <f t="shared" si="168"/>
        <v>87749</v>
      </c>
      <c r="H5379" s="38">
        <f t="shared" si="167"/>
        <v>102.34</v>
      </c>
    </row>
    <row r="5380" ht="54" spans="1:8">
      <c r="A5380" s="36" t="s">
        <v>27205</v>
      </c>
      <c r="B5380" s="37" t="s">
        <v>27206</v>
      </c>
      <c r="C5380" s="36" t="s">
        <v>127</v>
      </c>
      <c r="D5380" s="36" t="s">
        <v>12965</v>
      </c>
      <c r="F5380" t="str">
        <f t="shared" si="168"/>
        <v>87755</v>
      </c>
      <c r="H5380" s="38">
        <f t="shared" si="167"/>
        <v>38.7</v>
      </c>
    </row>
    <row r="5381" ht="40.5" spans="1:8">
      <c r="A5381" s="36" t="s">
        <v>27207</v>
      </c>
      <c r="B5381" s="37" t="s">
        <v>27208</v>
      </c>
      <c r="C5381" s="36" t="s">
        <v>127</v>
      </c>
      <c r="D5381" s="36" t="s">
        <v>9374</v>
      </c>
      <c r="F5381" t="str">
        <f t="shared" si="168"/>
        <v>87757</v>
      </c>
      <c r="H5381" s="38">
        <f t="shared" ref="H5381:H5444" si="169">ROUND(D5381*(1+$H$1),2)</f>
        <v>42.19</v>
      </c>
    </row>
    <row r="5382" ht="40.5" spans="1:8">
      <c r="A5382" s="36" t="s">
        <v>27209</v>
      </c>
      <c r="B5382" s="37" t="s">
        <v>27210</v>
      </c>
      <c r="C5382" s="36" t="s">
        <v>127</v>
      </c>
      <c r="D5382" s="36" t="s">
        <v>27211</v>
      </c>
      <c r="F5382" t="str">
        <f t="shared" si="168"/>
        <v>87758</v>
      </c>
      <c r="H5382" s="38">
        <f t="shared" si="169"/>
        <v>91.98</v>
      </c>
    </row>
    <row r="5383" ht="40.5" spans="1:8">
      <c r="A5383" s="36" t="s">
        <v>27212</v>
      </c>
      <c r="B5383" s="37" t="s">
        <v>27213</v>
      </c>
      <c r="C5383" s="36" t="s">
        <v>127</v>
      </c>
      <c r="D5383" s="36" t="s">
        <v>27214</v>
      </c>
      <c r="F5383" t="str">
        <f t="shared" si="168"/>
        <v>87759</v>
      </c>
      <c r="H5383" s="38">
        <f t="shared" si="169"/>
        <v>99.46</v>
      </c>
    </row>
    <row r="5384" ht="54" spans="1:8">
      <c r="A5384" s="36" t="s">
        <v>27215</v>
      </c>
      <c r="B5384" s="37" t="s">
        <v>27216</v>
      </c>
      <c r="C5384" s="36" t="s">
        <v>127</v>
      </c>
      <c r="D5384" s="36" t="s">
        <v>15864</v>
      </c>
      <c r="F5384" t="str">
        <f t="shared" si="168"/>
        <v>87765</v>
      </c>
      <c r="H5384" s="38">
        <f t="shared" si="169"/>
        <v>43.55</v>
      </c>
    </row>
    <row r="5385" ht="40.5" spans="1:8">
      <c r="A5385" s="36" t="s">
        <v>27217</v>
      </c>
      <c r="B5385" s="37" t="s">
        <v>27218</v>
      </c>
      <c r="C5385" s="36" t="s">
        <v>127</v>
      </c>
      <c r="D5385" s="36" t="s">
        <v>23441</v>
      </c>
      <c r="F5385" t="str">
        <f t="shared" si="168"/>
        <v>87767</v>
      </c>
      <c r="H5385" s="38">
        <f t="shared" si="169"/>
        <v>47.86</v>
      </c>
    </row>
    <row r="5386" ht="40.5" spans="1:8">
      <c r="A5386" s="36" t="s">
        <v>27219</v>
      </c>
      <c r="B5386" s="37" t="s">
        <v>27220</v>
      </c>
      <c r="C5386" s="36" t="s">
        <v>127</v>
      </c>
      <c r="D5386" s="36" t="s">
        <v>27221</v>
      </c>
      <c r="F5386" t="str">
        <f t="shared" si="168"/>
        <v>87768</v>
      </c>
      <c r="H5386" s="38">
        <f t="shared" si="169"/>
        <v>109.07</v>
      </c>
    </row>
    <row r="5387" ht="40.5" spans="1:8">
      <c r="A5387" s="36" t="s">
        <v>27222</v>
      </c>
      <c r="B5387" s="37" t="s">
        <v>27223</v>
      </c>
      <c r="C5387" s="36" t="s">
        <v>127</v>
      </c>
      <c r="D5387" s="36" t="s">
        <v>27224</v>
      </c>
      <c r="F5387" t="str">
        <f t="shared" si="168"/>
        <v>87769</v>
      </c>
      <c r="H5387" s="38">
        <f t="shared" si="169"/>
        <v>118.27</v>
      </c>
    </row>
    <row r="5388" ht="27" spans="1:8">
      <c r="A5388" s="36" t="s">
        <v>27225</v>
      </c>
      <c r="B5388" s="37" t="s">
        <v>27226</v>
      </c>
      <c r="C5388" s="36" t="s">
        <v>127</v>
      </c>
      <c r="D5388" s="36" t="s">
        <v>23364</v>
      </c>
      <c r="F5388" t="str">
        <f t="shared" si="168"/>
        <v>88470</v>
      </c>
      <c r="H5388" s="38">
        <f t="shared" si="169"/>
        <v>22.33</v>
      </c>
    </row>
    <row r="5389" ht="27" spans="1:8">
      <c r="A5389" s="36" t="s">
        <v>27227</v>
      </c>
      <c r="B5389" s="37" t="s">
        <v>27228</v>
      </c>
      <c r="C5389" s="36" t="s">
        <v>127</v>
      </c>
      <c r="D5389" s="36" t="s">
        <v>27229</v>
      </c>
      <c r="F5389" t="str">
        <f t="shared" si="168"/>
        <v>88471</v>
      </c>
      <c r="H5389" s="38">
        <f t="shared" si="169"/>
        <v>27.62</v>
      </c>
    </row>
    <row r="5390" ht="27" spans="1:8">
      <c r="A5390" s="36" t="s">
        <v>27230</v>
      </c>
      <c r="B5390" s="37" t="s">
        <v>27231</v>
      </c>
      <c r="C5390" s="36" t="s">
        <v>127</v>
      </c>
      <c r="D5390" s="36" t="s">
        <v>27232</v>
      </c>
      <c r="F5390" t="str">
        <f t="shared" si="168"/>
        <v>88472</v>
      </c>
      <c r="H5390" s="38">
        <f t="shared" si="169"/>
        <v>31.77</v>
      </c>
    </row>
    <row r="5391" ht="27" spans="1:8">
      <c r="A5391" s="36" t="s">
        <v>27233</v>
      </c>
      <c r="B5391" s="37" t="s">
        <v>27234</v>
      </c>
      <c r="C5391" s="36" t="s">
        <v>127</v>
      </c>
      <c r="D5391" s="36" t="s">
        <v>11402</v>
      </c>
      <c r="F5391" t="str">
        <f t="shared" ref="F5391:F5454" si="170">TRIM(A5391)</f>
        <v>88476</v>
      </c>
      <c r="H5391" s="38">
        <f t="shared" si="169"/>
        <v>17.92</v>
      </c>
    </row>
    <row r="5392" ht="27" spans="1:8">
      <c r="A5392" s="36" t="s">
        <v>27235</v>
      </c>
      <c r="B5392" s="37" t="s">
        <v>27236</v>
      </c>
      <c r="C5392" s="36" t="s">
        <v>127</v>
      </c>
      <c r="D5392" s="36" t="s">
        <v>27237</v>
      </c>
      <c r="F5392" t="str">
        <f t="shared" si="170"/>
        <v>88477</v>
      </c>
      <c r="H5392" s="38">
        <f t="shared" si="169"/>
        <v>24.72</v>
      </c>
    </row>
    <row r="5393" ht="27" spans="1:8">
      <c r="A5393" s="36" t="s">
        <v>27238</v>
      </c>
      <c r="B5393" s="37" t="s">
        <v>27239</v>
      </c>
      <c r="C5393" s="36" t="s">
        <v>127</v>
      </c>
      <c r="D5393" s="36" t="s">
        <v>23805</v>
      </c>
      <c r="F5393" t="str">
        <f t="shared" si="170"/>
        <v>88478</v>
      </c>
      <c r="H5393" s="38">
        <f t="shared" si="169"/>
        <v>30.26</v>
      </c>
    </row>
    <row r="5394" ht="54" spans="1:8">
      <c r="A5394" s="36" t="s">
        <v>27240</v>
      </c>
      <c r="B5394" s="37" t="s">
        <v>27241</v>
      </c>
      <c r="C5394" s="36" t="s">
        <v>127</v>
      </c>
      <c r="D5394" s="36" t="s">
        <v>27242</v>
      </c>
      <c r="F5394" t="str">
        <f t="shared" si="170"/>
        <v>90900</v>
      </c>
      <c r="H5394" s="38">
        <f t="shared" si="169"/>
        <v>66.37</v>
      </c>
    </row>
    <row r="5395" ht="40.5" spans="1:8">
      <c r="A5395" s="36" t="s">
        <v>27243</v>
      </c>
      <c r="B5395" s="37" t="s">
        <v>27244</v>
      </c>
      <c r="C5395" s="36" t="s">
        <v>127</v>
      </c>
      <c r="D5395" s="36" t="s">
        <v>27245</v>
      </c>
      <c r="F5395" t="str">
        <f t="shared" si="170"/>
        <v>90902</v>
      </c>
      <c r="H5395" s="38">
        <f t="shared" si="169"/>
        <v>71.29</v>
      </c>
    </row>
    <row r="5396" ht="40.5" spans="1:8">
      <c r="A5396" s="36" t="s">
        <v>27246</v>
      </c>
      <c r="B5396" s="37" t="s">
        <v>27247</v>
      </c>
      <c r="C5396" s="36" t="s">
        <v>127</v>
      </c>
      <c r="D5396" s="36" t="s">
        <v>27248</v>
      </c>
      <c r="F5396" t="str">
        <f t="shared" si="170"/>
        <v>90903</v>
      </c>
      <c r="H5396" s="38">
        <f t="shared" si="169"/>
        <v>141.41</v>
      </c>
    </row>
    <row r="5397" ht="40.5" spans="1:8">
      <c r="A5397" s="36" t="s">
        <v>27249</v>
      </c>
      <c r="B5397" s="37" t="s">
        <v>27250</v>
      </c>
      <c r="C5397" s="36" t="s">
        <v>127</v>
      </c>
      <c r="D5397" s="36" t="s">
        <v>27251</v>
      </c>
      <c r="F5397" t="str">
        <f t="shared" si="170"/>
        <v>90904</v>
      </c>
      <c r="H5397" s="38">
        <f t="shared" si="169"/>
        <v>151.94</v>
      </c>
    </row>
    <row r="5398" ht="54" spans="1:8">
      <c r="A5398" s="36" t="s">
        <v>27252</v>
      </c>
      <c r="B5398" s="37" t="s">
        <v>27253</v>
      </c>
      <c r="C5398" s="36" t="s">
        <v>127</v>
      </c>
      <c r="D5398" s="36" t="s">
        <v>24413</v>
      </c>
      <c r="F5398" t="str">
        <f t="shared" si="170"/>
        <v>90910</v>
      </c>
      <c r="H5398" s="38">
        <f t="shared" si="169"/>
        <v>70.02</v>
      </c>
    </row>
    <row r="5399" ht="40.5" spans="1:8">
      <c r="A5399" s="36" t="s">
        <v>27254</v>
      </c>
      <c r="B5399" s="37" t="s">
        <v>27255</v>
      </c>
      <c r="C5399" s="36" t="s">
        <v>127</v>
      </c>
      <c r="D5399" s="36" t="s">
        <v>5091</v>
      </c>
      <c r="F5399" t="str">
        <f t="shared" si="170"/>
        <v>90912</v>
      </c>
      <c r="H5399" s="38">
        <f t="shared" si="169"/>
        <v>75.38</v>
      </c>
    </row>
    <row r="5400" ht="40.5" spans="1:8">
      <c r="A5400" s="36" t="s">
        <v>27256</v>
      </c>
      <c r="B5400" s="37" t="s">
        <v>27257</v>
      </c>
      <c r="C5400" s="36" t="s">
        <v>127</v>
      </c>
      <c r="D5400" s="36" t="s">
        <v>27258</v>
      </c>
      <c r="F5400" t="str">
        <f t="shared" si="170"/>
        <v>90913</v>
      </c>
      <c r="H5400" s="38">
        <f t="shared" si="169"/>
        <v>151.74</v>
      </c>
    </row>
    <row r="5401" ht="40.5" spans="1:8">
      <c r="A5401" s="36" t="s">
        <v>27259</v>
      </c>
      <c r="B5401" s="37" t="s">
        <v>27260</v>
      </c>
      <c r="C5401" s="36" t="s">
        <v>127</v>
      </c>
      <c r="D5401" s="36" t="s">
        <v>27261</v>
      </c>
      <c r="F5401" t="str">
        <f t="shared" si="170"/>
        <v>90914</v>
      </c>
      <c r="H5401" s="38">
        <f t="shared" si="169"/>
        <v>163.2</v>
      </c>
    </row>
    <row r="5402" ht="54" spans="1:8">
      <c r="A5402" s="36" t="s">
        <v>27262</v>
      </c>
      <c r="B5402" s="37" t="s">
        <v>27263</v>
      </c>
      <c r="C5402" s="36" t="s">
        <v>127</v>
      </c>
      <c r="D5402" s="36" t="s">
        <v>21405</v>
      </c>
      <c r="F5402" t="str">
        <f t="shared" si="170"/>
        <v>90920</v>
      </c>
      <c r="H5402" s="38">
        <f t="shared" si="169"/>
        <v>76.78</v>
      </c>
    </row>
    <row r="5403" ht="40.5" spans="1:8">
      <c r="A5403" s="36" t="s">
        <v>27264</v>
      </c>
      <c r="B5403" s="37" t="s">
        <v>27265</v>
      </c>
      <c r="C5403" s="36" t="s">
        <v>127</v>
      </c>
      <c r="D5403" s="36" t="s">
        <v>27266</v>
      </c>
      <c r="F5403" t="str">
        <f t="shared" si="170"/>
        <v>90922</v>
      </c>
      <c r="H5403" s="38">
        <f t="shared" si="169"/>
        <v>82.95</v>
      </c>
    </row>
    <row r="5404" ht="40.5" spans="1:8">
      <c r="A5404" s="36" t="s">
        <v>27267</v>
      </c>
      <c r="B5404" s="37" t="s">
        <v>27268</v>
      </c>
      <c r="C5404" s="36" t="s">
        <v>127</v>
      </c>
      <c r="D5404" s="36" t="s">
        <v>27269</v>
      </c>
      <c r="F5404" t="str">
        <f t="shared" si="170"/>
        <v>90923</v>
      </c>
      <c r="H5404" s="38">
        <f t="shared" si="169"/>
        <v>170.74</v>
      </c>
    </row>
    <row r="5405" ht="40.5" spans="1:8">
      <c r="A5405" s="36" t="s">
        <v>27270</v>
      </c>
      <c r="B5405" s="37" t="s">
        <v>27271</v>
      </c>
      <c r="C5405" s="36" t="s">
        <v>127</v>
      </c>
      <c r="D5405" s="36" t="s">
        <v>27272</v>
      </c>
      <c r="F5405" t="str">
        <f t="shared" si="170"/>
        <v>90924</v>
      </c>
      <c r="H5405" s="38">
        <f t="shared" si="169"/>
        <v>183.91</v>
      </c>
    </row>
    <row r="5406" ht="54" spans="1:8">
      <c r="A5406" s="36" t="s">
        <v>27273</v>
      </c>
      <c r="B5406" s="37" t="s">
        <v>27274</v>
      </c>
      <c r="C5406" s="36" t="s">
        <v>127</v>
      </c>
      <c r="D5406" s="36" t="s">
        <v>27275</v>
      </c>
      <c r="F5406" t="str">
        <f t="shared" si="170"/>
        <v>90930</v>
      </c>
      <c r="H5406" s="38">
        <f t="shared" si="169"/>
        <v>60.08</v>
      </c>
    </row>
    <row r="5407" ht="40.5" spans="1:8">
      <c r="A5407" s="36" t="s">
        <v>27276</v>
      </c>
      <c r="B5407" s="37" t="s">
        <v>27277</v>
      </c>
      <c r="C5407" s="36" t="s">
        <v>127</v>
      </c>
      <c r="D5407" s="36" t="s">
        <v>21399</v>
      </c>
      <c r="F5407" t="str">
        <f t="shared" si="170"/>
        <v>90932</v>
      </c>
      <c r="H5407" s="38">
        <f t="shared" si="169"/>
        <v>65.01</v>
      </c>
    </row>
    <row r="5408" ht="40.5" spans="1:8">
      <c r="A5408" s="36" t="s">
        <v>27278</v>
      </c>
      <c r="B5408" s="37" t="s">
        <v>27279</v>
      </c>
      <c r="C5408" s="36" t="s">
        <v>127</v>
      </c>
      <c r="D5408" s="36" t="s">
        <v>27280</v>
      </c>
      <c r="F5408" t="str">
        <f t="shared" si="170"/>
        <v>90933</v>
      </c>
      <c r="H5408" s="38">
        <f t="shared" si="169"/>
        <v>135.12</v>
      </c>
    </row>
    <row r="5409" ht="40.5" spans="1:8">
      <c r="A5409" s="36" t="s">
        <v>27281</v>
      </c>
      <c r="B5409" s="37" t="s">
        <v>27282</v>
      </c>
      <c r="C5409" s="36" t="s">
        <v>127</v>
      </c>
      <c r="D5409" s="36" t="s">
        <v>27283</v>
      </c>
      <c r="F5409" t="str">
        <f t="shared" si="170"/>
        <v>90934</v>
      </c>
      <c r="H5409" s="38">
        <f t="shared" si="169"/>
        <v>145.65</v>
      </c>
    </row>
    <row r="5410" ht="54" spans="1:8">
      <c r="A5410" s="36" t="s">
        <v>27284</v>
      </c>
      <c r="B5410" s="37" t="s">
        <v>27285</v>
      </c>
      <c r="C5410" s="36" t="s">
        <v>127</v>
      </c>
      <c r="D5410" s="36" t="s">
        <v>27286</v>
      </c>
      <c r="F5410" t="str">
        <f t="shared" si="170"/>
        <v>90940</v>
      </c>
      <c r="H5410" s="38">
        <f t="shared" si="169"/>
        <v>63.78</v>
      </c>
    </row>
    <row r="5411" ht="40.5" spans="1:8">
      <c r="A5411" s="36" t="s">
        <v>27287</v>
      </c>
      <c r="B5411" s="37" t="s">
        <v>27288</v>
      </c>
      <c r="C5411" s="36" t="s">
        <v>127</v>
      </c>
      <c r="D5411" s="36" t="s">
        <v>27289</v>
      </c>
      <c r="F5411" t="str">
        <f t="shared" si="170"/>
        <v>90942</v>
      </c>
      <c r="H5411" s="38">
        <f t="shared" si="169"/>
        <v>69.14</v>
      </c>
    </row>
    <row r="5412" ht="40.5" spans="1:8">
      <c r="A5412" s="36" t="s">
        <v>27290</v>
      </c>
      <c r="B5412" s="37" t="s">
        <v>27291</v>
      </c>
      <c r="C5412" s="36" t="s">
        <v>127</v>
      </c>
      <c r="D5412" s="36" t="s">
        <v>27292</v>
      </c>
      <c r="F5412" t="str">
        <f t="shared" si="170"/>
        <v>90943</v>
      </c>
      <c r="H5412" s="38">
        <f t="shared" si="169"/>
        <v>145.5</v>
      </c>
    </row>
    <row r="5413" ht="40.5" spans="1:8">
      <c r="A5413" s="36" t="s">
        <v>27293</v>
      </c>
      <c r="B5413" s="37" t="s">
        <v>27294</v>
      </c>
      <c r="C5413" s="36" t="s">
        <v>127</v>
      </c>
      <c r="D5413" s="36" t="s">
        <v>27295</v>
      </c>
      <c r="F5413" t="str">
        <f t="shared" si="170"/>
        <v>90944</v>
      </c>
      <c r="H5413" s="38">
        <f t="shared" si="169"/>
        <v>156.96</v>
      </c>
    </row>
    <row r="5414" ht="54" spans="1:8">
      <c r="A5414" s="36" t="s">
        <v>27296</v>
      </c>
      <c r="B5414" s="37" t="s">
        <v>27297</v>
      </c>
      <c r="C5414" s="36" t="s">
        <v>127</v>
      </c>
      <c r="D5414" s="36" t="s">
        <v>23889</v>
      </c>
      <c r="F5414" t="str">
        <f t="shared" si="170"/>
        <v>90950</v>
      </c>
      <c r="H5414" s="38">
        <f t="shared" si="169"/>
        <v>70.51</v>
      </c>
    </row>
    <row r="5415" ht="40.5" spans="1:8">
      <c r="A5415" s="36" t="s">
        <v>27298</v>
      </c>
      <c r="B5415" s="37" t="s">
        <v>27299</v>
      </c>
      <c r="C5415" s="36" t="s">
        <v>127</v>
      </c>
      <c r="D5415" s="36" t="s">
        <v>7487</v>
      </c>
      <c r="F5415" t="str">
        <f t="shared" si="170"/>
        <v>90952</v>
      </c>
      <c r="H5415" s="38">
        <f t="shared" si="169"/>
        <v>76.67</v>
      </c>
    </row>
    <row r="5416" ht="40.5" spans="1:8">
      <c r="A5416" s="36" t="s">
        <v>27300</v>
      </c>
      <c r="B5416" s="37" t="s">
        <v>27301</v>
      </c>
      <c r="C5416" s="36" t="s">
        <v>127</v>
      </c>
      <c r="D5416" s="36" t="s">
        <v>27302</v>
      </c>
      <c r="F5416" t="str">
        <f t="shared" si="170"/>
        <v>90953</v>
      </c>
      <c r="H5416" s="38">
        <f t="shared" si="169"/>
        <v>164.46</v>
      </c>
    </row>
    <row r="5417" ht="40.5" spans="1:8">
      <c r="A5417" s="36" t="s">
        <v>27303</v>
      </c>
      <c r="B5417" s="37" t="s">
        <v>27304</v>
      </c>
      <c r="C5417" s="36" t="s">
        <v>127</v>
      </c>
      <c r="D5417" s="36" t="s">
        <v>27305</v>
      </c>
      <c r="F5417" t="str">
        <f t="shared" si="170"/>
        <v>90954</v>
      </c>
      <c r="H5417" s="38">
        <f t="shared" si="169"/>
        <v>177.63</v>
      </c>
    </row>
    <row r="5418" ht="81" spans="1:8">
      <c r="A5418" s="36" t="s">
        <v>27306</v>
      </c>
      <c r="B5418" s="37" t="s">
        <v>27307</v>
      </c>
      <c r="C5418" s="36" t="s">
        <v>127</v>
      </c>
      <c r="D5418" s="36" t="s">
        <v>27308</v>
      </c>
      <c r="F5418" t="str">
        <f t="shared" si="170"/>
        <v>94438</v>
      </c>
      <c r="H5418" s="38">
        <f t="shared" si="169"/>
        <v>34.87</v>
      </c>
    </row>
    <row r="5419" ht="94.5" spans="1:8">
      <c r="A5419" s="36" t="s">
        <v>27309</v>
      </c>
      <c r="B5419" s="37" t="s">
        <v>27310</v>
      </c>
      <c r="C5419" s="36" t="s">
        <v>127</v>
      </c>
      <c r="D5419" s="36" t="s">
        <v>17389</v>
      </c>
      <c r="F5419" t="str">
        <f t="shared" si="170"/>
        <v>94439</v>
      </c>
      <c r="H5419" s="38">
        <f t="shared" si="169"/>
        <v>38.75</v>
      </c>
    </row>
    <row r="5420" ht="67.5" spans="1:8">
      <c r="A5420" s="36" t="s">
        <v>27311</v>
      </c>
      <c r="B5420" s="37" t="s">
        <v>27312</v>
      </c>
      <c r="C5420" s="36" t="s">
        <v>127</v>
      </c>
      <c r="D5420" s="36" t="s">
        <v>6569</v>
      </c>
      <c r="F5420" t="str">
        <f t="shared" si="170"/>
        <v>94779</v>
      </c>
      <c r="H5420" s="38">
        <f t="shared" si="169"/>
        <v>33.65</v>
      </c>
    </row>
    <row r="5421" ht="81" spans="1:8">
      <c r="A5421" s="36" t="s">
        <v>27313</v>
      </c>
      <c r="B5421" s="37" t="s">
        <v>27314</v>
      </c>
      <c r="C5421" s="36" t="s">
        <v>127</v>
      </c>
      <c r="D5421" s="36" t="s">
        <v>8100</v>
      </c>
      <c r="F5421" t="str">
        <f t="shared" si="170"/>
        <v>94782</v>
      </c>
      <c r="H5421" s="38">
        <f t="shared" si="169"/>
        <v>37.98</v>
      </c>
    </row>
    <row r="5422" ht="27" spans="1:8">
      <c r="A5422" s="36" t="s">
        <v>27315</v>
      </c>
      <c r="B5422" s="37" t="s">
        <v>27316</v>
      </c>
      <c r="C5422" s="36" t="s">
        <v>136</v>
      </c>
      <c r="D5422" s="36" t="s">
        <v>22748</v>
      </c>
      <c r="F5422" t="str">
        <f t="shared" si="170"/>
        <v>72189</v>
      </c>
      <c r="H5422" s="38">
        <f t="shared" si="169"/>
        <v>27.49</v>
      </c>
    </row>
    <row r="5423" ht="27" spans="1:8">
      <c r="A5423" s="36" t="s">
        <v>27317</v>
      </c>
      <c r="B5423" s="37" t="s">
        <v>27318</v>
      </c>
      <c r="C5423" s="36" t="s">
        <v>136</v>
      </c>
      <c r="D5423" s="36" t="s">
        <v>16718</v>
      </c>
      <c r="F5423" t="str">
        <f t="shared" si="170"/>
        <v>72190</v>
      </c>
      <c r="H5423" s="38">
        <f t="shared" si="169"/>
        <v>32.4</v>
      </c>
    </row>
    <row r="5424" ht="54" spans="1:8">
      <c r="A5424" s="36" t="s">
        <v>27319</v>
      </c>
      <c r="B5424" s="37" t="s">
        <v>27320</v>
      </c>
      <c r="C5424" s="36" t="s">
        <v>127</v>
      </c>
      <c r="D5424" s="36" t="s">
        <v>9655</v>
      </c>
      <c r="F5424" t="str">
        <f t="shared" si="170"/>
        <v>87871</v>
      </c>
      <c r="H5424" s="38">
        <f t="shared" si="169"/>
        <v>18.24</v>
      </c>
    </row>
    <row r="5425" ht="54" spans="1:8">
      <c r="A5425" s="36" t="s">
        <v>27321</v>
      </c>
      <c r="B5425" s="37" t="s">
        <v>27322</v>
      </c>
      <c r="C5425" s="36" t="s">
        <v>127</v>
      </c>
      <c r="D5425" s="36" t="s">
        <v>21341</v>
      </c>
      <c r="F5425" t="str">
        <f t="shared" si="170"/>
        <v>87872</v>
      </c>
      <c r="H5425" s="38">
        <f t="shared" si="169"/>
        <v>17.62</v>
      </c>
    </row>
    <row r="5426" ht="54" spans="1:8">
      <c r="A5426" s="36" t="s">
        <v>27323</v>
      </c>
      <c r="B5426" s="37" t="s">
        <v>27324</v>
      </c>
      <c r="C5426" s="36" t="s">
        <v>127</v>
      </c>
      <c r="D5426" s="36" t="s">
        <v>14849</v>
      </c>
      <c r="F5426" t="str">
        <f t="shared" si="170"/>
        <v>87873</v>
      </c>
      <c r="H5426" s="38">
        <f t="shared" si="169"/>
        <v>4.1</v>
      </c>
    </row>
    <row r="5427" ht="54" spans="1:8">
      <c r="A5427" s="36" t="s">
        <v>27325</v>
      </c>
      <c r="B5427" s="37" t="s">
        <v>27326</v>
      </c>
      <c r="C5427" s="36" t="s">
        <v>127</v>
      </c>
      <c r="D5427" s="36" t="s">
        <v>19772</v>
      </c>
      <c r="F5427" t="str">
        <f t="shared" si="170"/>
        <v>87874</v>
      </c>
      <c r="H5427" s="38">
        <f t="shared" si="169"/>
        <v>4</v>
      </c>
    </row>
    <row r="5428" ht="54" spans="1:8">
      <c r="A5428" s="36" t="s">
        <v>27327</v>
      </c>
      <c r="B5428" s="37" t="s">
        <v>27328</v>
      </c>
      <c r="C5428" s="36" t="s">
        <v>127</v>
      </c>
      <c r="D5428" s="36" t="s">
        <v>8094</v>
      </c>
      <c r="F5428" t="str">
        <f t="shared" si="170"/>
        <v>87876</v>
      </c>
      <c r="H5428" s="38">
        <f t="shared" si="169"/>
        <v>9.73</v>
      </c>
    </row>
    <row r="5429" ht="54" spans="1:8">
      <c r="A5429" s="36" t="s">
        <v>27329</v>
      </c>
      <c r="B5429" s="37" t="s">
        <v>27330</v>
      </c>
      <c r="C5429" s="36" t="s">
        <v>127</v>
      </c>
      <c r="D5429" s="36" t="s">
        <v>6077</v>
      </c>
      <c r="F5429" t="str">
        <f t="shared" si="170"/>
        <v>87877</v>
      </c>
      <c r="H5429" s="38">
        <f t="shared" si="169"/>
        <v>9.45</v>
      </c>
    </row>
    <row r="5430" ht="40.5" spans="1:8">
      <c r="A5430" s="36" t="s">
        <v>27331</v>
      </c>
      <c r="B5430" s="37" t="s">
        <v>27332</v>
      </c>
      <c r="C5430" s="36" t="s">
        <v>127</v>
      </c>
      <c r="D5430" s="36" t="s">
        <v>13274</v>
      </c>
      <c r="F5430" t="str">
        <f t="shared" si="170"/>
        <v>87878</v>
      </c>
      <c r="H5430" s="38">
        <f t="shared" si="169"/>
        <v>3.74</v>
      </c>
    </row>
    <row r="5431" ht="54" spans="1:8">
      <c r="A5431" s="36" t="s">
        <v>27333</v>
      </c>
      <c r="B5431" s="37" t="s">
        <v>27334</v>
      </c>
      <c r="C5431" s="36" t="s">
        <v>127</v>
      </c>
      <c r="D5431" s="36" t="s">
        <v>7780</v>
      </c>
      <c r="F5431" t="str">
        <f t="shared" si="170"/>
        <v>87879</v>
      </c>
      <c r="H5431" s="38">
        <f t="shared" si="169"/>
        <v>3.38</v>
      </c>
    </row>
    <row r="5432" ht="40.5" spans="1:8">
      <c r="A5432" s="36" t="s">
        <v>27335</v>
      </c>
      <c r="B5432" s="37" t="s">
        <v>27336</v>
      </c>
      <c r="C5432" s="36" t="s">
        <v>127</v>
      </c>
      <c r="D5432" s="36" t="s">
        <v>7159</v>
      </c>
      <c r="F5432" t="str">
        <f t="shared" si="170"/>
        <v>87881</v>
      </c>
      <c r="H5432" s="38">
        <f t="shared" si="169"/>
        <v>4.01</v>
      </c>
    </row>
    <row r="5433" ht="40.5" spans="1:8">
      <c r="A5433" s="36" t="s">
        <v>27337</v>
      </c>
      <c r="B5433" s="37" t="s">
        <v>27338</v>
      </c>
      <c r="C5433" s="36" t="s">
        <v>127</v>
      </c>
      <c r="D5433" s="36" t="s">
        <v>5030</v>
      </c>
      <c r="F5433" t="str">
        <f t="shared" si="170"/>
        <v>87882</v>
      </c>
      <c r="H5433" s="38">
        <f t="shared" si="169"/>
        <v>3.91</v>
      </c>
    </row>
    <row r="5434" ht="40.5" spans="1:8">
      <c r="A5434" s="36" t="s">
        <v>27339</v>
      </c>
      <c r="B5434" s="37" t="s">
        <v>27340</v>
      </c>
      <c r="C5434" s="36" t="s">
        <v>127</v>
      </c>
      <c r="D5434" s="36" t="s">
        <v>19671</v>
      </c>
      <c r="F5434" t="str">
        <f t="shared" si="170"/>
        <v>87884</v>
      </c>
      <c r="H5434" s="38">
        <f t="shared" si="169"/>
        <v>9.64</v>
      </c>
    </row>
    <row r="5435" ht="40.5" spans="1:8">
      <c r="A5435" s="36" t="s">
        <v>27341</v>
      </c>
      <c r="B5435" s="37" t="s">
        <v>27342</v>
      </c>
      <c r="C5435" s="36" t="s">
        <v>127</v>
      </c>
      <c r="D5435" s="36" t="s">
        <v>8593</v>
      </c>
      <c r="F5435" t="str">
        <f t="shared" si="170"/>
        <v>87885</v>
      </c>
      <c r="H5435" s="38">
        <f t="shared" si="169"/>
        <v>9.36</v>
      </c>
    </row>
    <row r="5436" ht="40.5" spans="1:8">
      <c r="A5436" s="36" t="s">
        <v>27343</v>
      </c>
      <c r="B5436" s="37" t="s">
        <v>27344</v>
      </c>
      <c r="C5436" s="36" t="s">
        <v>127</v>
      </c>
      <c r="D5436" s="36" t="s">
        <v>21386</v>
      </c>
      <c r="F5436" t="str">
        <f t="shared" si="170"/>
        <v>87886</v>
      </c>
      <c r="H5436" s="38">
        <f t="shared" si="169"/>
        <v>24.49</v>
      </c>
    </row>
    <row r="5437" ht="40.5" spans="1:8">
      <c r="A5437" s="36" t="s">
        <v>27345</v>
      </c>
      <c r="B5437" s="37" t="s">
        <v>27346</v>
      </c>
      <c r="C5437" s="36" t="s">
        <v>127</v>
      </c>
      <c r="D5437" s="36" t="s">
        <v>27347</v>
      </c>
      <c r="F5437" t="str">
        <f t="shared" si="170"/>
        <v>87887</v>
      </c>
      <c r="H5437" s="38">
        <f t="shared" si="169"/>
        <v>23.87</v>
      </c>
    </row>
    <row r="5438" ht="67.5" spans="1:8">
      <c r="A5438" s="36" t="s">
        <v>27348</v>
      </c>
      <c r="B5438" s="37" t="s">
        <v>27349</v>
      </c>
      <c r="C5438" s="36" t="s">
        <v>127</v>
      </c>
      <c r="D5438" s="36" t="s">
        <v>8345</v>
      </c>
      <c r="F5438" t="str">
        <f t="shared" si="170"/>
        <v>87888</v>
      </c>
      <c r="H5438" s="38">
        <f t="shared" si="169"/>
        <v>5.39</v>
      </c>
    </row>
    <row r="5439" ht="67.5" spans="1:8">
      <c r="A5439" s="36" t="s">
        <v>27350</v>
      </c>
      <c r="B5439" s="37" t="s">
        <v>27351</v>
      </c>
      <c r="C5439" s="36" t="s">
        <v>127</v>
      </c>
      <c r="D5439" s="36" t="s">
        <v>4160</v>
      </c>
      <c r="F5439" t="str">
        <f t="shared" si="170"/>
        <v>87889</v>
      </c>
      <c r="H5439" s="38">
        <f t="shared" si="169"/>
        <v>5.29</v>
      </c>
    </row>
    <row r="5440" ht="54" spans="1:8">
      <c r="A5440" s="36" t="s">
        <v>27352</v>
      </c>
      <c r="B5440" s="37" t="s">
        <v>27353</v>
      </c>
      <c r="C5440" s="36" t="s">
        <v>127</v>
      </c>
      <c r="D5440" s="36" t="s">
        <v>27354</v>
      </c>
      <c r="F5440" t="str">
        <f t="shared" si="170"/>
        <v>87891</v>
      </c>
      <c r="H5440" s="38">
        <f t="shared" si="169"/>
        <v>11.02</v>
      </c>
    </row>
    <row r="5441" ht="54" spans="1:8">
      <c r="A5441" s="36" t="s">
        <v>27355</v>
      </c>
      <c r="B5441" s="37" t="s">
        <v>27356</v>
      </c>
      <c r="C5441" s="36" t="s">
        <v>127</v>
      </c>
      <c r="D5441" s="36" t="s">
        <v>11386</v>
      </c>
      <c r="F5441" t="str">
        <f t="shared" si="170"/>
        <v>87892</v>
      </c>
      <c r="H5441" s="38">
        <f t="shared" si="169"/>
        <v>10.74</v>
      </c>
    </row>
    <row r="5442" ht="54" spans="1:8">
      <c r="A5442" s="36" t="s">
        <v>27357</v>
      </c>
      <c r="B5442" s="37" t="s">
        <v>27358</v>
      </c>
      <c r="C5442" s="36" t="s">
        <v>127</v>
      </c>
      <c r="D5442" s="36" t="s">
        <v>4137</v>
      </c>
      <c r="F5442" t="str">
        <f t="shared" si="170"/>
        <v>87893</v>
      </c>
      <c r="H5442" s="38">
        <f t="shared" si="169"/>
        <v>6</v>
      </c>
    </row>
    <row r="5443" ht="54" spans="1:8">
      <c r="A5443" s="36" t="s">
        <v>27359</v>
      </c>
      <c r="B5443" s="37" t="s">
        <v>27360</v>
      </c>
      <c r="C5443" s="36" t="s">
        <v>127</v>
      </c>
      <c r="D5443" s="36" t="s">
        <v>5409</v>
      </c>
      <c r="F5443" t="str">
        <f t="shared" si="170"/>
        <v>87894</v>
      </c>
      <c r="H5443" s="38">
        <f t="shared" si="169"/>
        <v>5.63</v>
      </c>
    </row>
    <row r="5444" ht="54" spans="1:8">
      <c r="A5444" s="36" t="s">
        <v>27361</v>
      </c>
      <c r="B5444" s="37" t="s">
        <v>27362</v>
      </c>
      <c r="C5444" s="36" t="s">
        <v>127</v>
      </c>
      <c r="D5444" s="36" t="s">
        <v>4139</v>
      </c>
      <c r="F5444" t="str">
        <f t="shared" si="170"/>
        <v>87896</v>
      </c>
      <c r="H5444" s="38">
        <f t="shared" si="169"/>
        <v>5.33</v>
      </c>
    </row>
    <row r="5445" ht="54" spans="1:8">
      <c r="A5445" s="36" t="s">
        <v>27363</v>
      </c>
      <c r="B5445" s="37" t="s">
        <v>27364</v>
      </c>
      <c r="C5445" s="36" t="s">
        <v>127</v>
      </c>
      <c r="D5445" s="36" t="s">
        <v>11622</v>
      </c>
      <c r="F5445" t="str">
        <f t="shared" si="170"/>
        <v>87897</v>
      </c>
      <c r="H5445" s="38">
        <f t="shared" ref="H5445:H5508" si="171">ROUND(D5445*(1+$H$1),2)</f>
        <v>4.96</v>
      </c>
    </row>
    <row r="5446" ht="67.5" spans="1:8">
      <c r="A5446" s="36" t="s">
        <v>27365</v>
      </c>
      <c r="B5446" s="37" t="s">
        <v>27366</v>
      </c>
      <c r="C5446" s="36" t="s">
        <v>127</v>
      </c>
      <c r="D5446" s="36" t="s">
        <v>19146</v>
      </c>
      <c r="F5446" t="str">
        <f t="shared" si="170"/>
        <v>87899</v>
      </c>
      <c r="H5446" s="38">
        <f t="shared" si="171"/>
        <v>6.54</v>
      </c>
    </row>
    <row r="5447" ht="67.5" spans="1:8">
      <c r="A5447" s="36" t="s">
        <v>27367</v>
      </c>
      <c r="B5447" s="37" t="s">
        <v>27368</v>
      </c>
      <c r="C5447" s="36" t="s">
        <v>127</v>
      </c>
      <c r="D5447" s="36" t="s">
        <v>8397</v>
      </c>
      <c r="F5447" t="str">
        <f t="shared" si="170"/>
        <v>87900</v>
      </c>
      <c r="H5447" s="38">
        <f t="shared" si="171"/>
        <v>6.44</v>
      </c>
    </row>
    <row r="5448" ht="54" spans="1:8">
      <c r="A5448" s="36" t="s">
        <v>27369</v>
      </c>
      <c r="B5448" s="37" t="s">
        <v>27370</v>
      </c>
      <c r="C5448" s="36" t="s">
        <v>127</v>
      </c>
      <c r="D5448" s="36" t="s">
        <v>23916</v>
      </c>
      <c r="F5448" t="str">
        <f t="shared" si="170"/>
        <v>87902</v>
      </c>
      <c r="H5448" s="38">
        <f t="shared" si="171"/>
        <v>12.17</v>
      </c>
    </row>
    <row r="5449" ht="54" spans="1:8">
      <c r="A5449" s="36" t="s">
        <v>27371</v>
      </c>
      <c r="B5449" s="37" t="s">
        <v>27372</v>
      </c>
      <c r="C5449" s="36" t="s">
        <v>127</v>
      </c>
      <c r="D5449" s="36" t="s">
        <v>16319</v>
      </c>
      <c r="F5449" t="str">
        <f t="shared" si="170"/>
        <v>87903</v>
      </c>
      <c r="H5449" s="38">
        <f t="shared" si="171"/>
        <v>11.89</v>
      </c>
    </row>
    <row r="5450" ht="54" spans="1:8">
      <c r="A5450" s="36" t="s">
        <v>27373</v>
      </c>
      <c r="B5450" s="37" t="s">
        <v>27374</v>
      </c>
      <c r="C5450" s="36" t="s">
        <v>127</v>
      </c>
      <c r="D5450" s="36" t="s">
        <v>21778</v>
      </c>
      <c r="F5450" t="str">
        <f t="shared" si="170"/>
        <v>87904</v>
      </c>
      <c r="H5450" s="38">
        <f t="shared" si="171"/>
        <v>7.91</v>
      </c>
    </row>
    <row r="5451" ht="54" spans="1:8">
      <c r="A5451" s="36" t="s">
        <v>27375</v>
      </c>
      <c r="B5451" s="37" t="s">
        <v>27376</v>
      </c>
      <c r="C5451" s="36" t="s">
        <v>127</v>
      </c>
      <c r="D5451" s="36" t="s">
        <v>5241</v>
      </c>
      <c r="F5451" t="str">
        <f t="shared" si="170"/>
        <v>87905</v>
      </c>
      <c r="H5451" s="38">
        <f t="shared" si="171"/>
        <v>7.54</v>
      </c>
    </row>
    <row r="5452" ht="54" spans="1:8">
      <c r="A5452" s="36" t="s">
        <v>27377</v>
      </c>
      <c r="B5452" s="37" t="s">
        <v>27378</v>
      </c>
      <c r="C5452" s="36" t="s">
        <v>127</v>
      </c>
      <c r="D5452" s="36" t="s">
        <v>6708</v>
      </c>
      <c r="F5452" t="str">
        <f t="shared" si="170"/>
        <v>87907</v>
      </c>
      <c r="H5452" s="38">
        <f t="shared" si="171"/>
        <v>6.96</v>
      </c>
    </row>
    <row r="5453" ht="54" spans="1:8">
      <c r="A5453" s="36" t="s">
        <v>27379</v>
      </c>
      <c r="B5453" s="37" t="s">
        <v>27380</v>
      </c>
      <c r="C5453" s="36" t="s">
        <v>127</v>
      </c>
      <c r="D5453" s="36" t="s">
        <v>6182</v>
      </c>
      <c r="F5453" t="str">
        <f t="shared" si="170"/>
        <v>87908</v>
      </c>
      <c r="H5453" s="38">
        <f t="shared" si="171"/>
        <v>6.59</v>
      </c>
    </row>
    <row r="5454" ht="40.5" spans="1:8">
      <c r="A5454" s="36" t="s">
        <v>27381</v>
      </c>
      <c r="B5454" s="37" t="s">
        <v>27382</v>
      </c>
      <c r="C5454" s="36" t="s">
        <v>127</v>
      </c>
      <c r="D5454" s="36" t="s">
        <v>13489</v>
      </c>
      <c r="F5454" t="str">
        <f t="shared" si="170"/>
        <v>87910</v>
      </c>
      <c r="H5454" s="38">
        <f t="shared" si="171"/>
        <v>24.11</v>
      </c>
    </row>
    <row r="5455" ht="54" spans="1:8">
      <c r="A5455" s="36" t="s">
        <v>27383</v>
      </c>
      <c r="B5455" s="37" t="s">
        <v>27384</v>
      </c>
      <c r="C5455" s="36" t="s">
        <v>127</v>
      </c>
      <c r="D5455" s="36" t="s">
        <v>27385</v>
      </c>
      <c r="F5455" t="str">
        <f t="shared" ref="F5455:F5518" si="172">TRIM(A5455)</f>
        <v>87911</v>
      </c>
      <c r="H5455" s="38">
        <f t="shared" si="171"/>
        <v>23.49</v>
      </c>
    </row>
    <row r="5456" ht="40.5" spans="1:8">
      <c r="A5456" s="36" t="s">
        <v>27386</v>
      </c>
      <c r="B5456" s="37" t="s">
        <v>27387</v>
      </c>
      <c r="C5456" s="36" t="s">
        <v>127</v>
      </c>
      <c r="D5456" s="36" t="s">
        <v>27388</v>
      </c>
      <c r="F5456" t="str">
        <f t="shared" si="172"/>
        <v>5991</v>
      </c>
      <c r="H5456" s="38">
        <f t="shared" si="171"/>
        <v>47.84</v>
      </c>
    </row>
    <row r="5457" ht="27" spans="1:8">
      <c r="A5457" s="36" t="s">
        <v>27389</v>
      </c>
      <c r="B5457" s="37" t="s">
        <v>27390</v>
      </c>
      <c r="C5457" s="36" t="s">
        <v>127</v>
      </c>
      <c r="D5457" s="36" t="s">
        <v>4457</v>
      </c>
      <c r="F5457" t="str">
        <f t="shared" si="172"/>
        <v>84023</v>
      </c>
      <c r="H5457" s="38">
        <f t="shared" si="171"/>
        <v>43.73</v>
      </c>
    </row>
    <row r="5458" ht="27" spans="1:8">
      <c r="A5458" s="36" t="s">
        <v>27391</v>
      </c>
      <c r="B5458" s="37" t="s">
        <v>27392</v>
      </c>
      <c r="C5458" s="36" t="s">
        <v>127</v>
      </c>
      <c r="D5458" s="36" t="s">
        <v>21495</v>
      </c>
      <c r="F5458" t="str">
        <f t="shared" si="172"/>
        <v>84024</v>
      </c>
      <c r="H5458" s="38">
        <f t="shared" si="171"/>
        <v>41.66</v>
      </c>
    </row>
    <row r="5459" ht="27" spans="1:8">
      <c r="A5459" s="36" t="s">
        <v>27393</v>
      </c>
      <c r="B5459" s="37" t="s">
        <v>27394</v>
      </c>
      <c r="C5459" s="36" t="s">
        <v>127</v>
      </c>
      <c r="D5459" s="36" t="s">
        <v>27395</v>
      </c>
      <c r="F5459" t="str">
        <f t="shared" si="172"/>
        <v>84026</v>
      </c>
      <c r="H5459" s="38">
        <f t="shared" si="171"/>
        <v>51.15</v>
      </c>
    </row>
    <row r="5460" ht="27" spans="1:8">
      <c r="A5460" s="36" t="s">
        <v>27396</v>
      </c>
      <c r="B5460" s="37" t="s">
        <v>27397</v>
      </c>
      <c r="C5460" s="36" t="s">
        <v>127</v>
      </c>
      <c r="D5460" s="36" t="s">
        <v>27398</v>
      </c>
      <c r="F5460" t="str">
        <f t="shared" si="172"/>
        <v>84027</v>
      </c>
      <c r="H5460" s="38">
        <f t="shared" si="171"/>
        <v>35.48</v>
      </c>
    </row>
    <row r="5461" ht="40.5" spans="1:8">
      <c r="A5461" s="36" t="s">
        <v>27399</v>
      </c>
      <c r="B5461" s="37" t="s">
        <v>27400</v>
      </c>
      <c r="C5461" s="36" t="s">
        <v>127</v>
      </c>
      <c r="D5461" s="36" t="s">
        <v>27401</v>
      </c>
      <c r="F5461" t="str">
        <f t="shared" si="172"/>
        <v>84028</v>
      </c>
      <c r="H5461" s="38">
        <f t="shared" si="171"/>
        <v>57.62</v>
      </c>
    </row>
    <row r="5462" ht="40.5" spans="1:8">
      <c r="A5462" s="36" t="s">
        <v>27402</v>
      </c>
      <c r="B5462" s="37" t="s">
        <v>27403</v>
      </c>
      <c r="C5462" s="36" t="s">
        <v>127</v>
      </c>
      <c r="D5462" s="36" t="s">
        <v>11306</v>
      </c>
      <c r="F5462" t="str">
        <f t="shared" si="172"/>
        <v>84072</v>
      </c>
      <c r="H5462" s="38">
        <f t="shared" si="171"/>
        <v>36.06</v>
      </c>
    </row>
    <row r="5463" ht="40.5" spans="1:8">
      <c r="A5463" s="36" t="s">
        <v>27404</v>
      </c>
      <c r="B5463" s="37" t="s">
        <v>27405</v>
      </c>
      <c r="C5463" s="36" t="s">
        <v>127</v>
      </c>
      <c r="D5463" s="36" t="s">
        <v>12960</v>
      </c>
      <c r="F5463" t="str">
        <f t="shared" si="172"/>
        <v>87411</v>
      </c>
      <c r="H5463" s="38">
        <f t="shared" si="171"/>
        <v>12.61</v>
      </c>
    </row>
    <row r="5464" ht="40.5" spans="1:8">
      <c r="A5464" s="36" t="s">
        <v>27406</v>
      </c>
      <c r="B5464" s="37" t="s">
        <v>27407</v>
      </c>
      <c r="C5464" s="36" t="s">
        <v>127</v>
      </c>
      <c r="D5464" s="36" t="s">
        <v>4642</v>
      </c>
      <c r="F5464" t="str">
        <f t="shared" si="172"/>
        <v>87412</v>
      </c>
      <c r="H5464" s="38">
        <f t="shared" si="171"/>
        <v>17.88</v>
      </c>
    </row>
    <row r="5465" ht="40.5" spans="1:8">
      <c r="A5465" s="36" t="s">
        <v>27408</v>
      </c>
      <c r="B5465" s="37" t="s">
        <v>27409</v>
      </c>
      <c r="C5465" s="36" t="s">
        <v>127</v>
      </c>
      <c r="D5465" s="36" t="s">
        <v>7977</v>
      </c>
      <c r="F5465" t="str">
        <f t="shared" si="172"/>
        <v>87413</v>
      </c>
      <c r="H5465" s="38">
        <f t="shared" si="171"/>
        <v>20.88</v>
      </c>
    </row>
    <row r="5466" ht="40.5" spans="1:8">
      <c r="A5466" s="36" t="s">
        <v>27410</v>
      </c>
      <c r="B5466" s="37" t="s">
        <v>27411</v>
      </c>
      <c r="C5466" s="36" t="s">
        <v>127</v>
      </c>
      <c r="D5466" s="36" t="s">
        <v>27412</v>
      </c>
      <c r="F5466" t="str">
        <f t="shared" si="172"/>
        <v>87414</v>
      </c>
      <c r="H5466" s="38">
        <f t="shared" si="171"/>
        <v>18.84</v>
      </c>
    </row>
    <row r="5467" ht="40.5" spans="1:8">
      <c r="A5467" s="36" t="s">
        <v>27413</v>
      </c>
      <c r="B5467" s="37" t="s">
        <v>27414</v>
      </c>
      <c r="C5467" s="36" t="s">
        <v>127</v>
      </c>
      <c r="D5467" s="36" t="s">
        <v>21956</v>
      </c>
      <c r="F5467" t="str">
        <f t="shared" si="172"/>
        <v>87415</v>
      </c>
      <c r="H5467" s="38">
        <f t="shared" si="171"/>
        <v>23.92</v>
      </c>
    </row>
    <row r="5468" ht="40.5" spans="1:8">
      <c r="A5468" s="36" t="s">
        <v>27415</v>
      </c>
      <c r="B5468" s="37" t="s">
        <v>27416</v>
      </c>
      <c r="C5468" s="36" t="s">
        <v>127</v>
      </c>
      <c r="D5468" s="36" t="s">
        <v>19696</v>
      </c>
      <c r="F5468" t="str">
        <f t="shared" si="172"/>
        <v>87416</v>
      </c>
      <c r="H5468" s="38">
        <f t="shared" si="171"/>
        <v>27.13</v>
      </c>
    </row>
    <row r="5469" ht="40.5" spans="1:8">
      <c r="A5469" s="36" t="s">
        <v>27417</v>
      </c>
      <c r="B5469" s="37" t="s">
        <v>27418</v>
      </c>
      <c r="C5469" s="36" t="s">
        <v>127</v>
      </c>
      <c r="D5469" s="36" t="s">
        <v>7050</v>
      </c>
      <c r="F5469" t="str">
        <f t="shared" si="172"/>
        <v>87417</v>
      </c>
      <c r="H5469" s="38">
        <f t="shared" si="171"/>
        <v>13.36</v>
      </c>
    </row>
    <row r="5470" ht="40.5" spans="1:8">
      <c r="A5470" s="36" t="s">
        <v>27419</v>
      </c>
      <c r="B5470" s="37" t="s">
        <v>27420</v>
      </c>
      <c r="C5470" s="36" t="s">
        <v>127</v>
      </c>
      <c r="D5470" s="36" t="s">
        <v>5872</v>
      </c>
      <c r="F5470" t="str">
        <f t="shared" si="172"/>
        <v>87418</v>
      </c>
      <c r="H5470" s="38">
        <f t="shared" si="171"/>
        <v>13.74</v>
      </c>
    </row>
    <row r="5471" ht="40.5" spans="1:8">
      <c r="A5471" s="36" t="s">
        <v>27421</v>
      </c>
      <c r="B5471" s="37" t="s">
        <v>27422</v>
      </c>
      <c r="C5471" s="36" t="s">
        <v>127</v>
      </c>
      <c r="D5471" s="36" t="s">
        <v>5698</v>
      </c>
      <c r="F5471" t="str">
        <f t="shared" si="172"/>
        <v>87419</v>
      </c>
      <c r="H5471" s="38">
        <f t="shared" si="171"/>
        <v>14.88</v>
      </c>
    </row>
    <row r="5472" ht="40.5" spans="1:8">
      <c r="A5472" s="36" t="s">
        <v>27423</v>
      </c>
      <c r="B5472" s="37" t="s">
        <v>27424</v>
      </c>
      <c r="C5472" s="36" t="s">
        <v>127</v>
      </c>
      <c r="D5472" s="36" t="s">
        <v>27425</v>
      </c>
      <c r="F5472" t="str">
        <f t="shared" si="172"/>
        <v>87420</v>
      </c>
      <c r="H5472" s="38">
        <f t="shared" si="171"/>
        <v>20.17</v>
      </c>
    </row>
    <row r="5473" ht="40.5" spans="1:8">
      <c r="A5473" s="36" t="s">
        <v>27426</v>
      </c>
      <c r="B5473" s="37" t="s">
        <v>27427</v>
      </c>
      <c r="C5473" s="36" t="s">
        <v>127</v>
      </c>
      <c r="D5473" s="36" t="s">
        <v>27428</v>
      </c>
      <c r="F5473" t="str">
        <f t="shared" si="172"/>
        <v>87421</v>
      </c>
      <c r="H5473" s="38">
        <f t="shared" si="171"/>
        <v>20.55</v>
      </c>
    </row>
    <row r="5474" ht="40.5" spans="1:8">
      <c r="A5474" s="36" t="s">
        <v>27429</v>
      </c>
      <c r="B5474" s="37" t="s">
        <v>27430</v>
      </c>
      <c r="C5474" s="36" t="s">
        <v>127</v>
      </c>
      <c r="D5474" s="36" t="s">
        <v>12268</v>
      </c>
      <c r="F5474" t="str">
        <f t="shared" si="172"/>
        <v>87422</v>
      </c>
      <c r="H5474" s="38">
        <f t="shared" si="171"/>
        <v>21.67</v>
      </c>
    </row>
    <row r="5475" ht="40.5" spans="1:8">
      <c r="A5475" s="36" t="s">
        <v>27431</v>
      </c>
      <c r="B5475" s="37" t="s">
        <v>27432</v>
      </c>
      <c r="C5475" s="36" t="s">
        <v>127</v>
      </c>
      <c r="D5475" s="36" t="s">
        <v>8429</v>
      </c>
      <c r="F5475" t="str">
        <f t="shared" si="172"/>
        <v>87423</v>
      </c>
      <c r="H5475" s="38">
        <f t="shared" si="171"/>
        <v>26.56</v>
      </c>
    </row>
    <row r="5476" ht="40.5" spans="1:8">
      <c r="A5476" s="36" t="s">
        <v>27433</v>
      </c>
      <c r="B5476" s="37" t="s">
        <v>27434</v>
      </c>
      <c r="C5476" s="36" t="s">
        <v>127</v>
      </c>
      <c r="D5476" s="36" t="s">
        <v>19696</v>
      </c>
      <c r="F5476" t="str">
        <f t="shared" si="172"/>
        <v>87424</v>
      </c>
      <c r="H5476" s="38">
        <f t="shared" si="171"/>
        <v>27.13</v>
      </c>
    </row>
    <row r="5477" ht="40.5" spans="1:8">
      <c r="A5477" s="36" t="s">
        <v>27435</v>
      </c>
      <c r="B5477" s="37" t="s">
        <v>27436</v>
      </c>
      <c r="C5477" s="36" t="s">
        <v>127</v>
      </c>
      <c r="D5477" s="36" t="s">
        <v>12433</v>
      </c>
      <c r="F5477" t="str">
        <f t="shared" si="172"/>
        <v>87425</v>
      </c>
      <c r="H5477" s="38">
        <f t="shared" si="171"/>
        <v>28.06</v>
      </c>
    </row>
    <row r="5478" ht="40.5" spans="1:8">
      <c r="A5478" s="36" t="s">
        <v>27437</v>
      </c>
      <c r="B5478" s="37" t="s">
        <v>27438</v>
      </c>
      <c r="C5478" s="36" t="s">
        <v>127</v>
      </c>
      <c r="D5478" s="36" t="s">
        <v>27439</v>
      </c>
      <c r="F5478" t="str">
        <f t="shared" si="172"/>
        <v>87426</v>
      </c>
      <c r="H5478" s="38">
        <f t="shared" si="171"/>
        <v>31.28</v>
      </c>
    </row>
    <row r="5479" ht="40.5" spans="1:8">
      <c r="A5479" s="36" t="s">
        <v>27440</v>
      </c>
      <c r="B5479" s="37" t="s">
        <v>27441</v>
      </c>
      <c r="C5479" s="36" t="s">
        <v>127</v>
      </c>
      <c r="D5479" s="36" t="s">
        <v>9622</v>
      </c>
      <c r="F5479" t="str">
        <f t="shared" si="172"/>
        <v>87427</v>
      </c>
      <c r="H5479" s="38">
        <f t="shared" si="171"/>
        <v>31.85</v>
      </c>
    </row>
    <row r="5480" ht="40.5" spans="1:8">
      <c r="A5480" s="36" t="s">
        <v>27442</v>
      </c>
      <c r="B5480" s="37" t="s">
        <v>27443</v>
      </c>
      <c r="C5480" s="36" t="s">
        <v>127</v>
      </c>
      <c r="D5480" s="36" t="s">
        <v>27444</v>
      </c>
      <c r="F5480" t="str">
        <f t="shared" si="172"/>
        <v>87428</v>
      </c>
      <c r="H5480" s="38">
        <f t="shared" si="171"/>
        <v>32.79</v>
      </c>
    </row>
    <row r="5481" ht="54" spans="1:8">
      <c r="A5481" s="36" t="s">
        <v>27445</v>
      </c>
      <c r="B5481" s="37" t="s">
        <v>27446</v>
      </c>
      <c r="C5481" s="36" t="s">
        <v>127</v>
      </c>
      <c r="D5481" s="36" t="s">
        <v>21300</v>
      </c>
      <c r="F5481" t="str">
        <f t="shared" si="172"/>
        <v>87429</v>
      </c>
      <c r="H5481" s="38">
        <f t="shared" si="171"/>
        <v>15.51</v>
      </c>
    </row>
    <row r="5482" ht="54" spans="1:8">
      <c r="A5482" s="36" t="s">
        <v>27447</v>
      </c>
      <c r="B5482" s="37" t="s">
        <v>27448</v>
      </c>
      <c r="C5482" s="36" t="s">
        <v>127</v>
      </c>
      <c r="D5482" s="36" t="s">
        <v>8890</v>
      </c>
      <c r="F5482" t="str">
        <f t="shared" si="172"/>
        <v>87430</v>
      </c>
      <c r="H5482" s="38">
        <f t="shared" si="171"/>
        <v>15.89</v>
      </c>
    </row>
    <row r="5483" ht="54" spans="1:8">
      <c r="A5483" s="36" t="s">
        <v>27449</v>
      </c>
      <c r="B5483" s="37" t="s">
        <v>27450</v>
      </c>
      <c r="C5483" s="36" t="s">
        <v>127</v>
      </c>
      <c r="D5483" s="36" t="s">
        <v>5722</v>
      </c>
      <c r="F5483" t="str">
        <f t="shared" si="172"/>
        <v>87431</v>
      </c>
      <c r="H5483" s="38">
        <f t="shared" si="171"/>
        <v>16.08</v>
      </c>
    </row>
    <row r="5484" ht="54" spans="1:8">
      <c r="A5484" s="36" t="s">
        <v>27451</v>
      </c>
      <c r="B5484" s="37" t="s">
        <v>27452</v>
      </c>
      <c r="C5484" s="36" t="s">
        <v>127</v>
      </c>
      <c r="D5484" s="36" t="s">
        <v>7052</v>
      </c>
      <c r="F5484" t="str">
        <f t="shared" si="172"/>
        <v>87432</v>
      </c>
      <c r="H5484" s="38">
        <f t="shared" si="171"/>
        <v>22.63</v>
      </c>
    </row>
    <row r="5485" ht="54" spans="1:8">
      <c r="A5485" s="36" t="s">
        <v>27453</v>
      </c>
      <c r="B5485" s="37" t="s">
        <v>27454</v>
      </c>
      <c r="C5485" s="36" t="s">
        <v>127</v>
      </c>
      <c r="D5485" s="36" t="s">
        <v>13723</v>
      </c>
      <c r="F5485" t="str">
        <f t="shared" si="172"/>
        <v>87433</v>
      </c>
      <c r="H5485" s="38">
        <f t="shared" si="171"/>
        <v>23.41</v>
      </c>
    </row>
    <row r="5486" ht="54" spans="1:8">
      <c r="A5486" s="36" t="s">
        <v>27455</v>
      </c>
      <c r="B5486" s="37" t="s">
        <v>27456</v>
      </c>
      <c r="C5486" s="36" t="s">
        <v>127</v>
      </c>
      <c r="D5486" s="36" t="s">
        <v>8852</v>
      </c>
      <c r="F5486" t="str">
        <f t="shared" si="172"/>
        <v>87434</v>
      </c>
      <c r="H5486" s="38">
        <f t="shared" si="171"/>
        <v>23.96</v>
      </c>
    </row>
    <row r="5487" ht="54" spans="1:8">
      <c r="A5487" s="36" t="s">
        <v>27457</v>
      </c>
      <c r="B5487" s="37" t="s">
        <v>27458</v>
      </c>
      <c r="C5487" s="36" t="s">
        <v>127</v>
      </c>
      <c r="D5487" s="36" t="s">
        <v>19557</v>
      </c>
      <c r="F5487" t="str">
        <f t="shared" si="172"/>
        <v>87435</v>
      </c>
      <c r="H5487" s="38">
        <f t="shared" si="171"/>
        <v>25.09</v>
      </c>
    </row>
    <row r="5488" ht="54" spans="1:8">
      <c r="A5488" s="36" t="s">
        <v>27459</v>
      </c>
      <c r="B5488" s="37" t="s">
        <v>27460</v>
      </c>
      <c r="C5488" s="36" t="s">
        <v>127</v>
      </c>
      <c r="D5488" s="36" t="s">
        <v>27461</v>
      </c>
      <c r="F5488" t="str">
        <f t="shared" si="172"/>
        <v>87436</v>
      </c>
      <c r="H5488" s="38">
        <f t="shared" si="171"/>
        <v>26.42</v>
      </c>
    </row>
    <row r="5489" ht="54" spans="1:8">
      <c r="A5489" s="36" t="s">
        <v>27462</v>
      </c>
      <c r="B5489" s="37" t="s">
        <v>27463</v>
      </c>
      <c r="C5489" s="36" t="s">
        <v>127</v>
      </c>
      <c r="D5489" s="36" t="s">
        <v>6242</v>
      </c>
      <c r="F5489" t="str">
        <f t="shared" si="172"/>
        <v>87437</v>
      </c>
      <c r="H5489" s="38">
        <f t="shared" si="171"/>
        <v>27.34</v>
      </c>
    </row>
    <row r="5490" ht="54" spans="1:8">
      <c r="A5490" s="36" t="s">
        <v>27464</v>
      </c>
      <c r="B5490" s="37" t="s">
        <v>27465</v>
      </c>
      <c r="C5490" s="36" t="s">
        <v>127</v>
      </c>
      <c r="D5490" s="36" t="s">
        <v>22148</v>
      </c>
      <c r="F5490" t="str">
        <f t="shared" si="172"/>
        <v>87438</v>
      </c>
      <c r="H5490" s="38">
        <f t="shared" si="171"/>
        <v>31.07</v>
      </c>
    </row>
    <row r="5491" ht="54" spans="1:8">
      <c r="A5491" s="36" t="s">
        <v>27466</v>
      </c>
      <c r="B5491" s="37" t="s">
        <v>27467</v>
      </c>
      <c r="C5491" s="36" t="s">
        <v>127</v>
      </c>
      <c r="D5491" s="36" t="s">
        <v>11997</v>
      </c>
      <c r="F5491" t="str">
        <f t="shared" si="172"/>
        <v>87439</v>
      </c>
      <c r="H5491" s="38">
        <f t="shared" si="171"/>
        <v>32.76</v>
      </c>
    </row>
    <row r="5492" ht="54" spans="1:8">
      <c r="A5492" s="36" t="s">
        <v>27468</v>
      </c>
      <c r="B5492" s="37" t="s">
        <v>27469</v>
      </c>
      <c r="C5492" s="36" t="s">
        <v>127</v>
      </c>
      <c r="D5492" s="36" t="s">
        <v>15692</v>
      </c>
      <c r="F5492" t="str">
        <f t="shared" si="172"/>
        <v>87440</v>
      </c>
      <c r="H5492" s="38">
        <f t="shared" si="171"/>
        <v>33.52</v>
      </c>
    </row>
    <row r="5493" ht="67.5" spans="1:8">
      <c r="A5493" s="36" t="s">
        <v>27470</v>
      </c>
      <c r="B5493" s="37" t="s">
        <v>27471</v>
      </c>
      <c r="C5493" s="36" t="s">
        <v>127</v>
      </c>
      <c r="D5493" s="36" t="s">
        <v>22136</v>
      </c>
      <c r="F5493" t="str">
        <f t="shared" si="172"/>
        <v>87527</v>
      </c>
      <c r="H5493" s="38">
        <f t="shared" si="171"/>
        <v>32.84</v>
      </c>
    </row>
    <row r="5494" ht="67.5" spans="1:8">
      <c r="A5494" s="36" t="s">
        <v>27472</v>
      </c>
      <c r="B5494" s="37" t="s">
        <v>27473</v>
      </c>
      <c r="C5494" s="36" t="s">
        <v>127</v>
      </c>
      <c r="D5494" s="36" t="s">
        <v>7190</v>
      </c>
      <c r="F5494" t="str">
        <f t="shared" si="172"/>
        <v>87528</v>
      </c>
      <c r="H5494" s="38">
        <f t="shared" si="171"/>
        <v>35.94</v>
      </c>
    </row>
    <row r="5495" ht="67.5" spans="1:8">
      <c r="A5495" s="36" t="s">
        <v>27474</v>
      </c>
      <c r="B5495" s="37" t="s">
        <v>27475</v>
      </c>
      <c r="C5495" s="36" t="s">
        <v>127</v>
      </c>
      <c r="D5495" s="36" t="s">
        <v>27476</v>
      </c>
      <c r="F5495" t="str">
        <f t="shared" si="172"/>
        <v>87529</v>
      </c>
      <c r="H5495" s="38">
        <f t="shared" si="171"/>
        <v>29.5</v>
      </c>
    </row>
    <row r="5496" ht="54" spans="1:8">
      <c r="A5496" s="36" t="s">
        <v>27477</v>
      </c>
      <c r="B5496" s="37" t="s">
        <v>27478</v>
      </c>
      <c r="C5496" s="36" t="s">
        <v>127</v>
      </c>
      <c r="D5496" s="36" t="s">
        <v>27479</v>
      </c>
      <c r="F5496" t="str">
        <f t="shared" si="172"/>
        <v>87530</v>
      </c>
      <c r="H5496" s="38">
        <f t="shared" si="171"/>
        <v>32.6</v>
      </c>
    </row>
    <row r="5497" ht="67.5" spans="1:8">
      <c r="A5497" s="36" t="s">
        <v>27480</v>
      </c>
      <c r="B5497" s="37" t="s">
        <v>27481</v>
      </c>
      <c r="C5497" s="36" t="s">
        <v>127</v>
      </c>
      <c r="D5497" s="36" t="s">
        <v>19972</v>
      </c>
      <c r="F5497" t="str">
        <f t="shared" si="172"/>
        <v>87531</v>
      </c>
      <c r="H5497" s="38">
        <f t="shared" si="171"/>
        <v>28.33</v>
      </c>
    </row>
    <row r="5498" ht="67.5" spans="1:8">
      <c r="A5498" s="36" t="s">
        <v>27482</v>
      </c>
      <c r="B5498" s="37" t="s">
        <v>27483</v>
      </c>
      <c r="C5498" s="36" t="s">
        <v>127</v>
      </c>
      <c r="D5498" s="36" t="s">
        <v>14753</v>
      </c>
      <c r="F5498" t="str">
        <f t="shared" si="172"/>
        <v>87532</v>
      </c>
      <c r="H5498" s="38">
        <f t="shared" si="171"/>
        <v>31.43</v>
      </c>
    </row>
    <row r="5499" ht="67.5" spans="1:8">
      <c r="A5499" s="36" t="s">
        <v>27484</v>
      </c>
      <c r="B5499" s="37" t="s">
        <v>27485</v>
      </c>
      <c r="C5499" s="36" t="s">
        <v>127</v>
      </c>
      <c r="D5499" s="36" t="s">
        <v>27486</v>
      </c>
      <c r="F5499" t="str">
        <f t="shared" si="172"/>
        <v>87535</v>
      </c>
      <c r="H5499" s="38">
        <f t="shared" si="171"/>
        <v>25.01</v>
      </c>
    </row>
    <row r="5500" ht="67.5" spans="1:8">
      <c r="A5500" s="36" t="s">
        <v>27487</v>
      </c>
      <c r="B5500" s="37" t="s">
        <v>27488</v>
      </c>
      <c r="C5500" s="36" t="s">
        <v>127</v>
      </c>
      <c r="D5500" s="36" t="s">
        <v>13265</v>
      </c>
      <c r="F5500" t="str">
        <f t="shared" si="172"/>
        <v>87536</v>
      </c>
      <c r="H5500" s="38">
        <f t="shared" si="171"/>
        <v>28.11</v>
      </c>
    </row>
    <row r="5501" ht="81" spans="1:8">
      <c r="A5501" s="36" t="s">
        <v>27489</v>
      </c>
      <c r="B5501" s="37" t="s">
        <v>27490</v>
      </c>
      <c r="C5501" s="36" t="s">
        <v>127</v>
      </c>
      <c r="D5501" s="36" t="s">
        <v>27491</v>
      </c>
      <c r="F5501" t="str">
        <f t="shared" si="172"/>
        <v>87537</v>
      </c>
      <c r="H5501" s="38">
        <f t="shared" si="171"/>
        <v>58.24</v>
      </c>
    </row>
    <row r="5502" ht="81" spans="1:8">
      <c r="A5502" s="36" t="s">
        <v>27492</v>
      </c>
      <c r="B5502" s="37" t="s">
        <v>27493</v>
      </c>
      <c r="C5502" s="36" t="s">
        <v>127</v>
      </c>
      <c r="D5502" s="36" t="s">
        <v>27494</v>
      </c>
      <c r="F5502" t="str">
        <f t="shared" si="172"/>
        <v>87538</v>
      </c>
      <c r="H5502" s="38">
        <f t="shared" si="171"/>
        <v>55.35</v>
      </c>
    </row>
    <row r="5503" ht="81" spans="1:8">
      <c r="A5503" s="36" t="s">
        <v>27495</v>
      </c>
      <c r="B5503" s="37" t="s">
        <v>27496</v>
      </c>
      <c r="C5503" s="36" t="s">
        <v>127</v>
      </c>
      <c r="D5503" s="36" t="s">
        <v>27497</v>
      </c>
      <c r="F5503" t="str">
        <f t="shared" si="172"/>
        <v>87539</v>
      </c>
      <c r="H5503" s="38">
        <f t="shared" si="171"/>
        <v>54.33</v>
      </c>
    </row>
    <row r="5504" ht="81" spans="1:8">
      <c r="A5504" s="36" t="s">
        <v>27498</v>
      </c>
      <c r="B5504" s="37" t="s">
        <v>27499</v>
      </c>
      <c r="C5504" s="36" t="s">
        <v>127</v>
      </c>
      <c r="D5504" s="36" t="s">
        <v>18833</v>
      </c>
      <c r="F5504" t="str">
        <f t="shared" si="172"/>
        <v>87541</v>
      </c>
      <c r="H5504" s="38">
        <f t="shared" si="171"/>
        <v>51.46</v>
      </c>
    </row>
    <row r="5505" ht="81" spans="1:8">
      <c r="A5505" s="36" t="s">
        <v>27500</v>
      </c>
      <c r="B5505" s="37" t="s">
        <v>27501</v>
      </c>
      <c r="C5505" s="36" t="s">
        <v>127</v>
      </c>
      <c r="D5505" s="36" t="s">
        <v>27502</v>
      </c>
      <c r="F5505" t="str">
        <f t="shared" si="172"/>
        <v>87543</v>
      </c>
      <c r="H5505" s="38">
        <f t="shared" si="171"/>
        <v>18.47</v>
      </c>
    </row>
    <row r="5506" ht="67.5" spans="1:8">
      <c r="A5506" s="36" t="s">
        <v>27503</v>
      </c>
      <c r="B5506" s="37" t="s">
        <v>27504</v>
      </c>
      <c r="C5506" s="36" t="s">
        <v>127</v>
      </c>
      <c r="D5506" s="36" t="s">
        <v>8750</v>
      </c>
      <c r="F5506" t="str">
        <f t="shared" si="172"/>
        <v>87545</v>
      </c>
      <c r="H5506" s="38">
        <f t="shared" si="171"/>
        <v>22.56</v>
      </c>
    </row>
    <row r="5507" ht="67.5" spans="1:8">
      <c r="A5507" s="36" t="s">
        <v>27505</v>
      </c>
      <c r="B5507" s="37" t="s">
        <v>27506</v>
      </c>
      <c r="C5507" s="36" t="s">
        <v>127</v>
      </c>
      <c r="D5507" s="36" t="s">
        <v>5414</v>
      </c>
      <c r="F5507" t="str">
        <f t="shared" si="172"/>
        <v>87546</v>
      </c>
      <c r="H5507" s="38">
        <f t="shared" si="171"/>
        <v>24.32</v>
      </c>
    </row>
    <row r="5508" ht="67.5" spans="1:8">
      <c r="A5508" s="36" t="s">
        <v>27507</v>
      </c>
      <c r="B5508" s="37" t="s">
        <v>27508</v>
      </c>
      <c r="C5508" s="36" t="s">
        <v>127</v>
      </c>
      <c r="D5508" s="36" t="s">
        <v>27509</v>
      </c>
      <c r="F5508" t="str">
        <f t="shared" si="172"/>
        <v>87547</v>
      </c>
      <c r="H5508" s="38">
        <f t="shared" si="171"/>
        <v>19.24</v>
      </c>
    </row>
    <row r="5509" ht="54" spans="1:8">
      <c r="A5509" s="36" t="s">
        <v>27510</v>
      </c>
      <c r="B5509" s="37" t="s">
        <v>27511</v>
      </c>
      <c r="C5509" s="36" t="s">
        <v>127</v>
      </c>
      <c r="D5509" s="36" t="s">
        <v>9820</v>
      </c>
      <c r="F5509" t="str">
        <f t="shared" si="172"/>
        <v>87548</v>
      </c>
      <c r="H5509" s="38">
        <f t="shared" ref="H5509:H5572" si="173">ROUND(D5509*(1+$H$1),2)</f>
        <v>21</v>
      </c>
    </row>
    <row r="5510" ht="67.5" spans="1:8">
      <c r="A5510" s="36" t="s">
        <v>27512</v>
      </c>
      <c r="B5510" s="37" t="s">
        <v>27513</v>
      </c>
      <c r="C5510" s="36" t="s">
        <v>127</v>
      </c>
      <c r="D5510" s="36" t="s">
        <v>27514</v>
      </c>
      <c r="F5510" t="str">
        <f t="shared" si="172"/>
        <v>87549</v>
      </c>
      <c r="H5510" s="38">
        <f t="shared" si="173"/>
        <v>18.05</v>
      </c>
    </row>
    <row r="5511" ht="67.5" spans="1:8">
      <c r="A5511" s="36" t="s">
        <v>27515</v>
      </c>
      <c r="B5511" s="37" t="s">
        <v>27516</v>
      </c>
      <c r="C5511" s="36" t="s">
        <v>127</v>
      </c>
      <c r="D5511" s="36" t="s">
        <v>5714</v>
      </c>
      <c r="F5511" t="str">
        <f t="shared" si="172"/>
        <v>87550</v>
      </c>
      <c r="H5511" s="38">
        <f t="shared" si="173"/>
        <v>19.81</v>
      </c>
    </row>
    <row r="5512" ht="67.5" spans="1:8">
      <c r="A5512" s="36" t="s">
        <v>27517</v>
      </c>
      <c r="B5512" s="37" t="s">
        <v>27518</v>
      </c>
      <c r="C5512" s="36" t="s">
        <v>127</v>
      </c>
      <c r="D5512" s="36" t="s">
        <v>4653</v>
      </c>
      <c r="F5512" t="str">
        <f t="shared" si="172"/>
        <v>87553</v>
      </c>
      <c r="H5512" s="38">
        <f t="shared" si="173"/>
        <v>14.73</v>
      </c>
    </row>
    <row r="5513" ht="67.5" spans="1:8">
      <c r="A5513" s="36" t="s">
        <v>27519</v>
      </c>
      <c r="B5513" s="37" t="s">
        <v>27520</v>
      </c>
      <c r="C5513" s="36" t="s">
        <v>127</v>
      </c>
      <c r="D5513" s="36" t="s">
        <v>27521</v>
      </c>
      <c r="F5513" t="str">
        <f t="shared" si="172"/>
        <v>87554</v>
      </c>
      <c r="H5513" s="38">
        <f t="shared" si="173"/>
        <v>16.49</v>
      </c>
    </row>
    <row r="5514" ht="81" spans="1:8">
      <c r="A5514" s="36" t="s">
        <v>27522</v>
      </c>
      <c r="B5514" s="37" t="s">
        <v>27523</v>
      </c>
      <c r="C5514" s="36" t="s">
        <v>127</v>
      </c>
      <c r="D5514" s="36" t="s">
        <v>27524</v>
      </c>
      <c r="F5514" t="str">
        <f t="shared" si="172"/>
        <v>87555</v>
      </c>
      <c r="H5514" s="38">
        <f t="shared" si="173"/>
        <v>35.96</v>
      </c>
    </row>
    <row r="5515" ht="81" spans="1:8">
      <c r="A5515" s="36" t="s">
        <v>27525</v>
      </c>
      <c r="B5515" s="37" t="s">
        <v>27526</v>
      </c>
      <c r="C5515" s="36" t="s">
        <v>127</v>
      </c>
      <c r="D5515" s="36" t="s">
        <v>15371</v>
      </c>
      <c r="F5515" t="str">
        <f t="shared" si="172"/>
        <v>87556</v>
      </c>
      <c r="H5515" s="38">
        <f t="shared" si="173"/>
        <v>33.1</v>
      </c>
    </row>
    <row r="5516" ht="81" spans="1:8">
      <c r="A5516" s="36" t="s">
        <v>27527</v>
      </c>
      <c r="B5516" s="37" t="s">
        <v>27528</v>
      </c>
      <c r="C5516" s="36" t="s">
        <v>127</v>
      </c>
      <c r="D5516" s="36" t="s">
        <v>16574</v>
      </c>
      <c r="F5516" t="str">
        <f t="shared" si="172"/>
        <v>87557</v>
      </c>
      <c r="H5516" s="38">
        <f t="shared" si="173"/>
        <v>32.06</v>
      </c>
    </row>
    <row r="5517" ht="81" spans="1:8">
      <c r="A5517" s="36" t="s">
        <v>27529</v>
      </c>
      <c r="B5517" s="37" t="s">
        <v>27530</v>
      </c>
      <c r="C5517" s="36" t="s">
        <v>127</v>
      </c>
      <c r="D5517" s="36" t="s">
        <v>27531</v>
      </c>
      <c r="F5517" t="str">
        <f t="shared" si="172"/>
        <v>87559</v>
      </c>
      <c r="H5517" s="38">
        <f t="shared" si="173"/>
        <v>29.18</v>
      </c>
    </row>
    <row r="5518" ht="81" spans="1:8">
      <c r="A5518" s="36" t="s">
        <v>27532</v>
      </c>
      <c r="B5518" s="37" t="s">
        <v>27533</v>
      </c>
      <c r="C5518" s="36" t="s">
        <v>127</v>
      </c>
      <c r="D5518" s="36" t="s">
        <v>10685</v>
      </c>
      <c r="F5518" t="str">
        <f t="shared" si="172"/>
        <v>87561</v>
      </c>
      <c r="H5518" s="38">
        <f t="shared" si="173"/>
        <v>32.31</v>
      </c>
    </row>
    <row r="5519" ht="54" spans="1:8">
      <c r="A5519" s="36" t="s">
        <v>27534</v>
      </c>
      <c r="B5519" s="37" t="s">
        <v>27535</v>
      </c>
      <c r="C5519" s="36" t="s">
        <v>127</v>
      </c>
      <c r="D5519" s="36" t="s">
        <v>21270</v>
      </c>
      <c r="F5519" t="str">
        <f t="shared" ref="F5519:F5582" si="174">TRIM(A5519)</f>
        <v>87775</v>
      </c>
      <c r="H5519" s="38">
        <f t="shared" si="173"/>
        <v>46.57</v>
      </c>
    </row>
    <row r="5520" ht="54" spans="1:8">
      <c r="A5520" s="36" t="s">
        <v>27536</v>
      </c>
      <c r="B5520" s="37" t="s">
        <v>27537</v>
      </c>
      <c r="C5520" s="36" t="s">
        <v>127</v>
      </c>
      <c r="D5520" s="36" t="s">
        <v>27538</v>
      </c>
      <c r="F5520" t="str">
        <f t="shared" si="174"/>
        <v>87777</v>
      </c>
      <c r="H5520" s="38">
        <f t="shared" si="173"/>
        <v>49.15</v>
      </c>
    </row>
    <row r="5521" ht="67.5" spans="1:8">
      <c r="A5521" s="36" t="s">
        <v>27539</v>
      </c>
      <c r="B5521" s="37" t="s">
        <v>27540</v>
      </c>
      <c r="C5521" s="36" t="s">
        <v>127</v>
      </c>
      <c r="D5521" s="36" t="s">
        <v>27541</v>
      </c>
      <c r="F5521" t="str">
        <f t="shared" si="174"/>
        <v>87778</v>
      </c>
      <c r="H5521" s="38">
        <f t="shared" si="173"/>
        <v>65.31</v>
      </c>
    </row>
    <row r="5522" ht="54" spans="1:8">
      <c r="A5522" s="36" t="s">
        <v>27542</v>
      </c>
      <c r="B5522" s="37" t="s">
        <v>27543</v>
      </c>
      <c r="C5522" s="36" t="s">
        <v>127</v>
      </c>
      <c r="D5522" s="36" t="s">
        <v>27544</v>
      </c>
      <c r="F5522" t="str">
        <f t="shared" si="174"/>
        <v>87779</v>
      </c>
      <c r="H5522" s="38">
        <f t="shared" si="173"/>
        <v>54.23</v>
      </c>
    </row>
    <row r="5523" ht="54" spans="1:8">
      <c r="A5523" s="36" t="s">
        <v>27545</v>
      </c>
      <c r="B5523" s="37" t="s">
        <v>27546</v>
      </c>
      <c r="C5523" s="36" t="s">
        <v>127</v>
      </c>
      <c r="D5523" s="36" t="s">
        <v>27547</v>
      </c>
      <c r="F5523" t="str">
        <f t="shared" si="174"/>
        <v>87781</v>
      </c>
      <c r="H5523" s="38">
        <f t="shared" si="173"/>
        <v>57.71</v>
      </c>
    </row>
    <row r="5524" ht="67.5" spans="1:8">
      <c r="A5524" s="36" t="s">
        <v>27548</v>
      </c>
      <c r="B5524" s="37" t="s">
        <v>27549</v>
      </c>
      <c r="C5524" s="36" t="s">
        <v>127</v>
      </c>
      <c r="D5524" s="36" t="s">
        <v>27550</v>
      </c>
      <c r="F5524" t="str">
        <f t="shared" si="174"/>
        <v>87783</v>
      </c>
      <c r="H5524" s="38">
        <f t="shared" si="173"/>
        <v>81.15</v>
      </c>
    </row>
    <row r="5525" ht="54" spans="1:8">
      <c r="A5525" s="36" t="s">
        <v>27551</v>
      </c>
      <c r="B5525" s="37" t="s">
        <v>27552</v>
      </c>
      <c r="C5525" s="36" t="s">
        <v>127</v>
      </c>
      <c r="D5525" s="36" t="s">
        <v>11408</v>
      </c>
      <c r="F5525" t="str">
        <f t="shared" si="174"/>
        <v>87784</v>
      </c>
      <c r="H5525" s="38">
        <f t="shared" si="173"/>
        <v>61.88</v>
      </c>
    </row>
    <row r="5526" ht="54" spans="1:8">
      <c r="A5526" s="36" t="s">
        <v>27553</v>
      </c>
      <c r="B5526" s="37" t="s">
        <v>27554</v>
      </c>
      <c r="C5526" s="36" t="s">
        <v>127</v>
      </c>
      <c r="D5526" s="36" t="s">
        <v>27555</v>
      </c>
      <c r="F5526" t="str">
        <f t="shared" si="174"/>
        <v>87786</v>
      </c>
      <c r="H5526" s="38">
        <f t="shared" si="173"/>
        <v>66.23</v>
      </c>
    </row>
    <row r="5527" ht="67.5" spans="1:8">
      <c r="A5527" s="36" t="s">
        <v>27556</v>
      </c>
      <c r="B5527" s="37" t="s">
        <v>27557</v>
      </c>
      <c r="C5527" s="36" t="s">
        <v>127</v>
      </c>
      <c r="D5527" s="36" t="s">
        <v>27558</v>
      </c>
      <c r="F5527" t="str">
        <f t="shared" si="174"/>
        <v>87787</v>
      </c>
      <c r="H5527" s="38">
        <f t="shared" si="173"/>
        <v>97.02</v>
      </c>
    </row>
    <row r="5528" ht="54" spans="1:8">
      <c r="A5528" s="36" t="s">
        <v>27559</v>
      </c>
      <c r="B5528" s="37" t="s">
        <v>27560</v>
      </c>
      <c r="C5528" s="36" t="s">
        <v>127</v>
      </c>
      <c r="D5528" s="36" t="s">
        <v>27561</v>
      </c>
      <c r="F5528" t="str">
        <f t="shared" si="174"/>
        <v>87788</v>
      </c>
      <c r="H5528" s="38">
        <f t="shared" si="173"/>
        <v>80.09</v>
      </c>
    </row>
    <row r="5529" ht="54" spans="1:8">
      <c r="A5529" s="36" t="s">
        <v>27562</v>
      </c>
      <c r="B5529" s="37" t="s">
        <v>27563</v>
      </c>
      <c r="C5529" s="36" t="s">
        <v>127</v>
      </c>
      <c r="D5529" s="36" t="s">
        <v>13553</v>
      </c>
      <c r="F5529" t="str">
        <f t="shared" si="174"/>
        <v>87790</v>
      </c>
      <c r="H5529" s="38">
        <f t="shared" si="173"/>
        <v>84.88</v>
      </c>
    </row>
    <row r="5530" ht="67.5" spans="1:8">
      <c r="A5530" s="36" t="s">
        <v>27564</v>
      </c>
      <c r="B5530" s="37" t="s">
        <v>27565</v>
      </c>
      <c r="C5530" s="36" t="s">
        <v>127</v>
      </c>
      <c r="D5530" s="36" t="s">
        <v>27566</v>
      </c>
      <c r="F5530" t="str">
        <f t="shared" si="174"/>
        <v>87791</v>
      </c>
      <c r="H5530" s="38">
        <f t="shared" si="173"/>
        <v>115.58</v>
      </c>
    </row>
    <row r="5531" ht="54" spans="1:8">
      <c r="A5531" s="36" t="s">
        <v>27567</v>
      </c>
      <c r="B5531" s="37" t="s">
        <v>27568</v>
      </c>
      <c r="C5531" s="36" t="s">
        <v>127</v>
      </c>
      <c r="D5531" s="36" t="s">
        <v>27569</v>
      </c>
      <c r="F5531" t="str">
        <f t="shared" si="174"/>
        <v>87792</v>
      </c>
      <c r="H5531" s="38">
        <f t="shared" si="173"/>
        <v>30.3</v>
      </c>
    </row>
    <row r="5532" ht="54" spans="1:8">
      <c r="A5532" s="36" t="s">
        <v>27570</v>
      </c>
      <c r="B5532" s="37" t="s">
        <v>27571</v>
      </c>
      <c r="C5532" s="36" t="s">
        <v>127</v>
      </c>
      <c r="D5532" s="36" t="s">
        <v>27572</v>
      </c>
      <c r="F5532" t="str">
        <f t="shared" si="174"/>
        <v>87794</v>
      </c>
      <c r="H5532" s="38">
        <f t="shared" si="173"/>
        <v>32.72</v>
      </c>
    </row>
    <row r="5533" ht="67.5" spans="1:8">
      <c r="A5533" s="36" t="s">
        <v>27573</v>
      </c>
      <c r="B5533" s="37" t="s">
        <v>27574</v>
      </c>
      <c r="C5533" s="36" t="s">
        <v>127</v>
      </c>
      <c r="D5533" s="36" t="s">
        <v>27575</v>
      </c>
      <c r="F5533" t="str">
        <f t="shared" si="174"/>
        <v>87795</v>
      </c>
      <c r="H5533" s="38">
        <f t="shared" si="173"/>
        <v>47.43</v>
      </c>
    </row>
    <row r="5534" ht="54" spans="1:8">
      <c r="A5534" s="36" t="s">
        <v>27576</v>
      </c>
      <c r="B5534" s="37" t="s">
        <v>27577</v>
      </c>
      <c r="C5534" s="36" t="s">
        <v>127</v>
      </c>
      <c r="D5534" s="36" t="s">
        <v>6032</v>
      </c>
      <c r="F5534" t="str">
        <f t="shared" si="174"/>
        <v>87797</v>
      </c>
      <c r="H5534" s="38">
        <f t="shared" si="173"/>
        <v>37.67</v>
      </c>
    </row>
    <row r="5535" ht="54" spans="1:8">
      <c r="A5535" s="36" t="s">
        <v>27578</v>
      </c>
      <c r="B5535" s="37" t="s">
        <v>27579</v>
      </c>
      <c r="C5535" s="36" t="s">
        <v>127</v>
      </c>
      <c r="D5535" s="36" t="s">
        <v>27580</v>
      </c>
      <c r="F5535" t="str">
        <f t="shared" si="174"/>
        <v>87799</v>
      </c>
      <c r="H5535" s="38">
        <f t="shared" si="173"/>
        <v>40.9</v>
      </c>
    </row>
    <row r="5536" ht="67.5" spans="1:8">
      <c r="A5536" s="36" t="s">
        <v>27581</v>
      </c>
      <c r="B5536" s="37" t="s">
        <v>27582</v>
      </c>
      <c r="C5536" s="36" t="s">
        <v>127</v>
      </c>
      <c r="D5536" s="36" t="s">
        <v>27583</v>
      </c>
      <c r="F5536" t="str">
        <f t="shared" si="174"/>
        <v>87800</v>
      </c>
      <c r="H5536" s="38">
        <f t="shared" si="173"/>
        <v>62.45</v>
      </c>
    </row>
    <row r="5537" ht="54" spans="1:8">
      <c r="A5537" s="36" t="s">
        <v>27584</v>
      </c>
      <c r="B5537" s="37" t="s">
        <v>27585</v>
      </c>
      <c r="C5537" s="36" t="s">
        <v>127</v>
      </c>
      <c r="D5537" s="36" t="s">
        <v>5114</v>
      </c>
      <c r="F5537" t="str">
        <f t="shared" si="174"/>
        <v>87801</v>
      </c>
      <c r="H5537" s="38">
        <f t="shared" si="173"/>
        <v>45.04</v>
      </c>
    </row>
    <row r="5538" ht="54" spans="1:8">
      <c r="A5538" s="36" t="s">
        <v>27586</v>
      </c>
      <c r="B5538" s="37" t="s">
        <v>27587</v>
      </c>
      <c r="C5538" s="36" t="s">
        <v>127</v>
      </c>
      <c r="D5538" s="36" t="s">
        <v>11253</v>
      </c>
      <c r="F5538" t="str">
        <f t="shared" si="174"/>
        <v>87803</v>
      </c>
      <c r="H5538" s="38">
        <f t="shared" si="173"/>
        <v>49.1</v>
      </c>
    </row>
    <row r="5539" ht="67.5" spans="1:8">
      <c r="A5539" s="36" t="s">
        <v>27588</v>
      </c>
      <c r="B5539" s="37" t="s">
        <v>27589</v>
      </c>
      <c r="C5539" s="36" t="s">
        <v>127</v>
      </c>
      <c r="D5539" s="36" t="s">
        <v>27590</v>
      </c>
      <c r="F5539" t="str">
        <f t="shared" si="174"/>
        <v>87804</v>
      </c>
      <c r="H5539" s="38">
        <f t="shared" si="173"/>
        <v>77.49</v>
      </c>
    </row>
    <row r="5540" ht="67.5" spans="1:8">
      <c r="A5540" s="36" t="s">
        <v>27591</v>
      </c>
      <c r="B5540" s="37" t="s">
        <v>27592</v>
      </c>
      <c r="C5540" s="36" t="s">
        <v>127</v>
      </c>
      <c r="D5540" s="36" t="s">
        <v>20958</v>
      </c>
      <c r="F5540" t="str">
        <f t="shared" si="174"/>
        <v>87805</v>
      </c>
      <c r="H5540" s="38">
        <f t="shared" si="173"/>
        <v>52.01</v>
      </c>
    </row>
    <row r="5541" ht="54" spans="1:8">
      <c r="A5541" s="36" t="s">
        <v>27593</v>
      </c>
      <c r="B5541" s="37" t="s">
        <v>27594</v>
      </c>
      <c r="C5541" s="36" t="s">
        <v>127</v>
      </c>
      <c r="D5541" s="36" t="s">
        <v>18278</v>
      </c>
      <c r="F5541" t="str">
        <f t="shared" si="174"/>
        <v>87807</v>
      </c>
      <c r="H5541" s="38">
        <f t="shared" si="173"/>
        <v>56.49</v>
      </c>
    </row>
    <row r="5542" ht="67.5" spans="1:8">
      <c r="A5542" s="36" t="s">
        <v>27595</v>
      </c>
      <c r="B5542" s="37" t="s">
        <v>27596</v>
      </c>
      <c r="C5542" s="36" t="s">
        <v>127</v>
      </c>
      <c r="D5542" s="36" t="s">
        <v>25959</v>
      </c>
      <c r="F5542" t="str">
        <f t="shared" si="174"/>
        <v>87808</v>
      </c>
      <c r="H5542" s="38">
        <f t="shared" si="173"/>
        <v>84.59</v>
      </c>
    </row>
    <row r="5543" ht="67.5" spans="1:8">
      <c r="A5543" s="36" t="s">
        <v>27597</v>
      </c>
      <c r="B5543" s="37" t="s">
        <v>27598</v>
      </c>
      <c r="C5543" s="36" t="s">
        <v>127</v>
      </c>
      <c r="D5543" s="36" t="s">
        <v>27599</v>
      </c>
      <c r="F5543" t="str">
        <f t="shared" si="174"/>
        <v>87809</v>
      </c>
      <c r="H5543" s="38">
        <f t="shared" si="173"/>
        <v>75.71</v>
      </c>
    </row>
    <row r="5544" ht="67.5" spans="1:8">
      <c r="A5544" s="36" t="s">
        <v>27600</v>
      </c>
      <c r="B5544" s="37" t="s">
        <v>27601</v>
      </c>
      <c r="C5544" s="36" t="s">
        <v>127</v>
      </c>
      <c r="D5544" s="36" t="s">
        <v>27602</v>
      </c>
      <c r="F5544" t="str">
        <f t="shared" si="174"/>
        <v>87811</v>
      </c>
      <c r="H5544" s="38">
        <f t="shared" si="173"/>
        <v>78.13</v>
      </c>
    </row>
    <row r="5545" ht="67.5" spans="1:8">
      <c r="A5545" s="36" t="s">
        <v>27603</v>
      </c>
      <c r="B5545" s="37" t="s">
        <v>27604</v>
      </c>
      <c r="C5545" s="36" t="s">
        <v>127</v>
      </c>
      <c r="D5545" s="36" t="s">
        <v>15380</v>
      </c>
      <c r="F5545" t="str">
        <f t="shared" si="174"/>
        <v>87812</v>
      </c>
      <c r="H5545" s="38">
        <f t="shared" si="173"/>
        <v>92.41</v>
      </c>
    </row>
    <row r="5546" ht="67.5" spans="1:8">
      <c r="A5546" s="36" t="s">
        <v>27605</v>
      </c>
      <c r="B5546" s="37" t="s">
        <v>27606</v>
      </c>
      <c r="C5546" s="36" t="s">
        <v>127</v>
      </c>
      <c r="D5546" s="36" t="s">
        <v>27607</v>
      </c>
      <c r="F5546" t="str">
        <f t="shared" si="174"/>
        <v>87813</v>
      </c>
      <c r="H5546" s="38">
        <f t="shared" si="173"/>
        <v>83.09</v>
      </c>
    </row>
    <row r="5547" ht="67.5" spans="1:8">
      <c r="A5547" s="36" t="s">
        <v>27608</v>
      </c>
      <c r="B5547" s="37" t="s">
        <v>27609</v>
      </c>
      <c r="C5547" s="36" t="s">
        <v>127</v>
      </c>
      <c r="D5547" s="36" t="s">
        <v>27610</v>
      </c>
      <c r="F5547" t="str">
        <f t="shared" si="174"/>
        <v>87815</v>
      </c>
      <c r="H5547" s="38">
        <f t="shared" si="173"/>
        <v>86.32</v>
      </c>
    </row>
    <row r="5548" ht="67.5" spans="1:8">
      <c r="A5548" s="36" t="s">
        <v>27611</v>
      </c>
      <c r="B5548" s="37" t="s">
        <v>27612</v>
      </c>
      <c r="C5548" s="36" t="s">
        <v>127</v>
      </c>
      <c r="D5548" s="36" t="s">
        <v>27613</v>
      </c>
      <c r="F5548" t="str">
        <f t="shared" si="174"/>
        <v>87816</v>
      </c>
      <c r="H5548" s="38">
        <f t="shared" si="173"/>
        <v>107.45</v>
      </c>
    </row>
    <row r="5549" ht="67.5" spans="1:8">
      <c r="A5549" s="36" t="s">
        <v>27614</v>
      </c>
      <c r="B5549" s="37" t="s">
        <v>27615</v>
      </c>
      <c r="C5549" s="36" t="s">
        <v>127</v>
      </c>
      <c r="D5549" s="36" t="s">
        <v>27616</v>
      </c>
      <c r="F5549" t="str">
        <f t="shared" si="174"/>
        <v>87817</v>
      </c>
      <c r="H5549" s="38">
        <f t="shared" si="173"/>
        <v>90.03</v>
      </c>
    </row>
    <row r="5550" ht="67.5" spans="1:8">
      <c r="A5550" s="36" t="s">
        <v>27617</v>
      </c>
      <c r="B5550" s="37" t="s">
        <v>27618</v>
      </c>
      <c r="C5550" s="36" t="s">
        <v>127</v>
      </c>
      <c r="D5550" s="36" t="s">
        <v>27619</v>
      </c>
      <c r="F5550" t="str">
        <f t="shared" si="174"/>
        <v>87819</v>
      </c>
      <c r="H5550" s="38">
        <f t="shared" si="173"/>
        <v>94.09</v>
      </c>
    </row>
    <row r="5551" ht="67.5" spans="1:8">
      <c r="A5551" s="36" t="s">
        <v>27620</v>
      </c>
      <c r="B5551" s="37" t="s">
        <v>27621</v>
      </c>
      <c r="C5551" s="36" t="s">
        <v>127</v>
      </c>
      <c r="D5551" s="36" t="s">
        <v>27622</v>
      </c>
      <c r="F5551" t="str">
        <f t="shared" si="174"/>
        <v>87820</v>
      </c>
      <c r="H5551" s="38">
        <f t="shared" si="173"/>
        <v>122.48</v>
      </c>
    </row>
    <row r="5552" ht="67.5" spans="1:8">
      <c r="A5552" s="36" t="s">
        <v>27623</v>
      </c>
      <c r="B5552" s="37" t="s">
        <v>27624</v>
      </c>
      <c r="C5552" s="36" t="s">
        <v>127</v>
      </c>
      <c r="D5552" s="36" t="s">
        <v>27625</v>
      </c>
      <c r="F5552" t="str">
        <f t="shared" si="174"/>
        <v>87821</v>
      </c>
      <c r="H5552" s="38">
        <f t="shared" si="173"/>
        <v>130.35</v>
      </c>
    </row>
    <row r="5553" ht="67.5" spans="1:8">
      <c r="A5553" s="36" t="s">
        <v>27626</v>
      </c>
      <c r="B5553" s="37" t="s">
        <v>27627</v>
      </c>
      <c r="C5553" s="36" t="s">
        <v>127</v>
      </c>
      <c r="D5553" s="36" t="s">
        <v>27628</v>
      </c>
      <c r="F5553" t="str">
        <f t="shared" si="174"/>
        <v>87823</v>
      </c>
      <c r="H5553" s="38">
        <f t="shared" si="173"/>
        <v>134.83</v>
      </c>
    </row>
    <row r="5554" ht="67.5" spans="1:8">
      <c r="A5554" s="36" t="s">
        <v>27629</v>
      </c>
      <c r="B5554" s="37" t="s">
        <v>27630</v>
      </c>
      <c r="C5554" s="36" t="s">
        <v>127</v>
      </c>
      <c r="D5554" s="36" t="s">
        <v>27631</v>
      </c>
      <c r="F5554" t="str">
        <f t="shared" si="174"/>
        <v>87824</v>
      </c>
      <c r="H5554" s="38">
        <f t="shared" si="173"/>
        <v>162.51</v>
      </c>
    </row>
    <row r="5555" ht="67.5" spans="1:8">
      <c r="A5555" s="36" t="s">
        <v>27632</v>
      </c>
      <c r="B5555" s="37" t="s">
        <v>27633</v>
      </c>
      <c r="C5555" s="36" t="s">
        <v>127</v>
      </c>
      <c r="D5555" s="36" t="s">
        <v>27634</v>
      </c>
      <c r="F5555" t="str">
        <f t="shared" si="174"/>
        <v>87825</v>
      </c>
      <c r="H5555" s="38">
        <f t="shared" si="173"/>
        <v>59.46</v>
      </c>
    </row>
    <row r="5556" ht="67.5" spans="1:8">
      <c r="A5556" s="36" t="s">
        <v>27635</v>
      </c>
      <c r="B5556" s="37" t="s">
        <v>27636</v>
      </c>
      <c r="C5556" s="36" t="s">
        <v>127</v>
      </c>
      <c r="D5556" s="36" t="s">
        <v>27637</v>
      </c>
      <c r="F5556" t="str">
        <f t="shared" si="174"/>
        <v>87827</v>
      </c>
      <c r="H5556" s="38">
        <f t="shared" si="173"/>
        <v>62.44</v>
      </c>
    </row>
    <row r="5557" ht="67.5" spans="1:8">
      <c r="A5557" s="36" t="s">
        <v>27638</v>
      </c>
      <c r="B5557" s="37" t="s">
        <v>27639</v>
      </c>
      <c r="C5557" s="36" t="s">
        <v>127</v>
      </c>
      <c r="D5557" s="36" t="s">
        <v>27640</v>
      </c>
      <c r="F5557" t="str">
        <f t="shared" si="174"/>
        <v>87828</v>
      </c>
      <c r="H5557" s="38">
        <f t="shared" si="173"/>
        <v>81.64</v>
      </c>
    </row>
    <row r="5558" ht="67.5" spans="1:8">
      <c r="A5558" s="36" t="s">
        <v>27641</v>
      </c>
      <c r="B5558" s="37" t="s">
        <v>27642</v>
      </c>
      <c r="C5558" s="36" t="s">
        <v>127</v>
      </c>
      <c r="D5558" s="36" t="s">
        <v>27643</v>
      </c>
      <c r="F5558" t="str">
        <f t="shared" si="174"/>
        <v>87829</v>
      </c>
      <c r="H5558" s="38">
        <f t="shared" si="173"/>
        <v>67.73</v>
      </c>
    </row>
    <row r="5559" ht="67.5" spans="1:8">
      <c r="A5559" s="36" t="s">
        <v>27644</v>
      </c>
      <c r="B5559" s="37" t="s">
        <v>27645</v>
      </c>
      <c r="C5559" s="36" t="s">
        <v>127</v>
      </c>
      <c r="D5559" s="36" t="s">
        <v>27646</v>
      </c>
      <c r="F5559" t="str">
        <f t="shared" si="174"/>
        <v>87831</v>
      </c>
      <c r="H5559" s="38">
        <f t="shared" si="173"/>
        <v>71.7</v>
      </c>
    </row>
    <row r="5560" ht="67.5" spans="1:8">
      <c r="A5560" s="36" t="s">
        <v>27647</v>
      </c>
      <c r="B5560" s="37" t="s">
        <v>27648</v>
      </c>
      <c r="C5560" s="36" t="s">
        <v>127</v>
      </c>
      <c r="D5560" s="36" t="s">
        <v>27649</v>
      </c>
      <c r="F5560" t="str">
        <f t="shared" si="174"/>
        <v>87832</v>
      </c>
      <c r="H5560" s="38">
        <f t="shared" si="173"/>
        <v>99.25</v>
      </c>
    </row>
    <row r="5561" ht="54" spans="1:8">
      <c r="A5561" s="36" t="s">
        <v>27650</v>
      </c>
      <c r="B5561" s="37" t="s">
        <v>27651</v>
      </c>
      <c r="C5561" s="36" t="s">
        <v>127</v>
      </c>
      <c r="D5561" s="36" t="s">
        <v>27652</v>
      </c>
      <c r="F5561" t="str">
        <f t="shared" si="174"/>
        <v>87834</v>
      </c>
      <c r="H5561" s="38">
        <f t="shared" si="173"/>
        <v>157.85</v>
      </c>
    </row>
    <row r="5562" ht="54" spans="1:8">
      <c r="A5562" s="36" t="s">
        <v>27653</v>
      </c>
      <c r="B5562" s="37" t="s">
        <v>27654</v>
      </c>
      <c r="C5562" s="36" t="s">
        <v>127</v>
      </c>
      <c r="D5562" s="36" t="s">
        <v>27655</v>
      </c>
      <c r="F5562" t="str">
        <f t="shared" si="174"/>
        <v>87835</v>
      </c>
      <c r="H5562" s="38">
        <f t="shared" si="173"/>
        <v>109.31</v>
      </c>
    </row>
    <row r="5563" ht="54" spans="1:8">
      <c r="A5563" s="36" t="s">
        <v>27656</v>
      </c>
      <c r="B5563" s="37" t="s">
        <v>27657</v>
      </c>
      <c r="C5563" s="36" t="s">
        <v>127</v>
      </c>
      <c r="D5563" s="36" t="s">
        <v>27658</v>
      </c>
      <c r="F5563" t="str">
        <f t="shared" si="174"/>
        <v>87836</v>
      </c>
      <c r="H5563" s="38">
        <f t="shared" si="173"/>
        <v>150.55</v>
      </c>
    </row>
    <row r="5564" ht="54" spans="1:8">
      <c r="A5564" s="36" t="s">
        <v>27659</v>
      </c>
      <c r="B5564" s="37" t="s">
        <v>27660</v>
      </c>
      <c r="C5564" s="36" t="s">
        <v>127</v>
      </c>
      <c r="D5564" s="36" t="s">
        <v>27661</v>
      </c>
      <c r="F5564" t="str">
        <f t="shared" si="174"/>
        <v>87837</v>
      </c>
      <c r="H5564" s="38">
        <f t="shared" si="173"/>
        <v>102.91</v>
      </c>
    </row>
    <row r="5565" ht="54" spans="1:8">
      <c r="A5565" s="36" t="s">
        <v>27662</v>
      </c>
      <c r="B5565" s="37" t="s">
        <v>27663</v>
      </c>
      <c r="C5565" s="36" t="s">
        <v>127</v>
      </c>
      <c r="D5565" s="36" t="s">
        <v>27664</v>
      </c>
      <c r="F5565" t="str">
        <f t="shared" si="174"/>
        <v>87838</v>
      </c>
      <c r="H5565" s="38">
        <f t="shared" si="173"/>
        <v>164.54</v>
      </c>
    </row>
    <row r="5566" ht="54" spans="1:8">
      <c r="A5566" s="36" t="s">
        <v>27665</v>
      </c>
      <c r="B5566" s="37" t="s">
        <v>27666</v>
      </c>
      <c r="C5566" s="36" t="s">
        <v>127</v>
      </c>
      <c r="D5566" s="36" t="s">
        <v>27667</v>
      </c>
      <c r="F5566" t="str">
        <f t="shared" si="174"/>
        <v>87839</v>
      </c>
      <c r="H5566" s="38">
        <f t="shared" si="173"/>
        <v>114.34</v>
      </c>
    </row>
    <row r="5567" ht="54" spans="1:8">
      <c r="A5567" s="36" t="s">
        <v>27668</v>
      </c>
      <c r="B5567" s="37" t="s">
        <v>27669</v>
      </c>
      <c r="C5567" s="36" t="s">
        <v>127</v>
      </c>
      <c r="D5567" s="36" t="s">
        <v>27670</v>
      </c>
      <c r="F5567" t="str">
        <f t="shared" si="174"/>
        <v>87840</v>
      </c>
      <c r="H5567" s="38">
        <f t="shared" si="173"/>
        <v>155.67</v>
      </c>
    </row>
    <row r="5568" ht="54" spans="1:8">
      <c r="A5568" s="36" t="s">
        <v>27671</v>
      </c>
      <c r="B5568" s="37" t="s">
        <v>27672</v>
      </c>
      <c r="C5568" s="36" t="s">
        <v>127</v>
      </c>
      <c r="D5568" s="36" t="s">
        <v>27673</v>
      </c>
      <c r="F5568" t="str">
        <f t="shared" si="174"/>
        <v>87841</v>
      </c>
      <c r="H5568" s="38">
        <f t="shared" si="173"/>
        <v>106.35</v>
      </c>
    </row>
    <row r="5569" ht="54" spans="1:8">
      <c r="A5569" s="36" t="s">
        <v>27674</v>
      </c>
      <c r="B5569" s="37" t="s">
        <v>27675</v>
      </c>
      <c r="C5569" s="36" t="s">
        <v>127</v>
      </c>
      <c r="D5569" s="36" t="s">
        <v>27676</v>
      </c>
      <c r="F5569" t="str">
        <f t="shared" si="174"/>
        <v>87842</v>
      </c>
      <c r="H5569" s="38">
        <f t="shared" si="173"/>
        <v>166.79</v>
      </c>
    </row>
    <row r="5570" ht="54" spans="1:8">
      <c r="A5570" s="36" t="s">
        <v>27677</v>
      </c>
      <c r="B5570" s="37" t="s">
        <v>27678</v>
      </c>
      <c r="C5570" s="36" t="s">
        <v>127</v>
      </c>
      <c r="D5570" s="36" t="s">
        <v>27679</v>
      </c>
      <c r="F5570" t="str">
        <f t="shared" si="174"/>
        <v>87843</v>
      </c>
      <c r="H5570" s="38">
        <f t="shared" si="173"/>
        <v>123.64</v>
      </c>
    </row>
    <row r="5571" ht="54" spans="1:8">
      <c r="A5571" s="36" t="s">
        <v>27680</v>
      </c>
      <c r="B5571" s="37" t="s">
        <v>27681</v>
      </c>
      <c r="C5571" s="36" t="s">
        <v>127</v>
      </c>
      <c r="D5571" s="36" t="s">
        <v>27682</v>
      </c>
      <c r="F5571" t="str">
        <f t="shared" si="174"/>
        <v>87844</v>
      </c>
      <c r="H5571" s="38">
        <f t="shared" si="173"/>
        <v>153.75</v>
      </c>
    </row>
    <row r="5572" ht="54" spans="1:8">
      <c r="A5572" s="36" t="s">
        <v>27683</v>
      </c>
      <c r="B5572" s="37" t="s">
        <v>27684</v>
      </c>
      <c r="C5572" s="36" t="s">
        <v>127</v>
      </c>
      <c r="D5572" s="36" t="s">
        <v>27685</v>
      </c>
      <c r="F5572" t="str">
        <f t="shared" si="174"/>
        <v>87845</v>
      </c>
      <c r="H5572" s="38">
        <f t="shared" si="173"/>
        <v>111.51</v>
      </c>
    </row>
    <row r="5573" ht="54" spans="1:8">
      <c r="A5573" s="36" t="s">
        <v>27686</v>
      </c>
      <c r="B5573" s="37" t="s">
        <v>27687</v>
      </c>
      <c r="C5573" s="36" t="s">
        <v>127</v>
      </c>
      <c r="D5573" s="36" t="s">
        <v>27688</v>
      </c>
      <c r="F5573" t="str">
        <f t="shared" si="174"/>
        <v>87846</v>
      </c>
      <c r="H5573" s="38">
        <f t="shared" ref="H5573:H5636" si="175">ROUND(D5573*(1+$H$1),2)</f>
        <v>171.36</v>
      </c>
    </row>
    <row r="5574" ht="54" spans="1:8">
      <c r="A5574" s="36" t="s">
        <v>27689</v>
      </c>
      <c r="B5574" s="37" t="s">
        <v>27690</v>
      </c>
      <c r="C5574" s="36" t="s">
        <v>127</v>
      </c>
      <c r="D5574" s="36" t="s">
        <v>27691</v>
      </c>
      <c r="F5574" t="str">
        <f t="shared" si="174"/>
        <v>87847</v>
      </c>
      <c r="H5574" s="38">
        <f t="shared" si="175"/>
        <v>122.83</v>
      </c>
    </row>
    <row r="5575" ht="54" spans="1:8">
      <c r="A5575" s="36" t="s">
        <v>27692</v>
      </c>
      <c r="B5575" s="37" t="s">
        <v>27693</v>
      </c>
      <c r="C5575" s="36" t="s">
        <v>127</v>
      </c>
      <c r="D5575" s="36" t="s">
        <v>27694</v>
      </c>
      <c r="F5575" t="str">
        <f t="shared" si="174"/>
        <v>87848</v>
      </c>
      <c r="H5575" s="38">
        <f t="shared" si="175"/>
        <v>162.87</v>
      </c>
    </row>
    <row r="5576" ht="54" spans="1:8">
      <c r="A5576" s="36" t="s">
        <v>27695</v>
      </c>
      <c r="B5576" s="37" t="s">
        <v>27696</v>
      </c>
      <c r="C5576" s="36" t="s">
        <v>127</v>
      </c>
      <c r="D5576" s="36" t="s">
        <v>22663</v>
      </c>
      <c r="F5576" t="str">
        <f t="shared" si="174"/>
        <v>87849</v>
      </c>
      <c r="H5576" s="38">
        <f t="shared" si="175"/>
        <v>115.23</v>
      </c>
    </row>
    <row r="5577" ht="54" spans="1:8">
      <c r="A5577" s="36" t="s">
        <v>27697</v>
      </c>
      <c r="B5577" s="37" t="s">
        <v>27698</v>
      </c>
      <c r="C5577" s="36" t="s">
        <v>127</v>
      </c>
      <c r="D5577" s="36" t="s">
        <v>27699</v>
      </c>
      <c r="F5577" t="str">
        <f t="shared" si="174"/>
        <v>87850</v>
      </c>
      <c r="H5577" s="38">
        <f t="shared" si="175"/>
        <v>178.08</v>
      </c>
    </row>
    <row r="5578" ht="54" spans="1:8">
      <c r="A5578" s="36" t="s">
        <v>27700</v>
      </c>
      <c r="B5578" s="37" t="s">
        <v>27701</v>
      </c>
      <c r="C5578" s="36" t="s">
        <v>127</v>
      </c>
      <c r="D5578" s="36" t="s">
        <v>27702</v>
      </c>
      <c r="F5578" t="str">
        <f t="shared" si="174"/>
        <v>87851</v>
      </c>
      <c r="H5578" s="38">
        <f t="shared" si="175"/>
        <v>127.89</v>
      </c>
    </row>
    <row r="5579" ht="54" spans="1:8">
      <c r="A5579" s="36" t="s">
        <v>27703</v>
      </c>
      <c r="B5579" s="37" t="s">
        <v>27704</v>
      </c>
      <c r="C5579" s="36" t="s">
        <v>127</v>
      </c>
      <c r="D5579" s="36" t="s">
        <v>27705</v>
      </c>
      <c r="F5579" t="str">
        <f t="shared" si="174"/>
        <v>87852</v>
      </c>
      <c r="H5579" s="38">
        <f t="shared" si="175"/>
        <v>167.97</v>
      </c>
    </row>
    <row r="5580" ht="54" spans="1:8">
      <c r="A5580" s="36" t="s">
        <v>27706</v>
      </c>
      <c r="B5580" s="37" t="s">
        <v>27707</v>
      </c>
      <c r="C5580" s="36" t="s">
        <v>127</v>
      </c>
      <c r="D5580" s="36" t="s">
        <v>27708</v>
      </c>
      <c r="F5580" t="str">
        <f t="shared" si="174"/>
        <v>87853</v>
      </c>
      <c r="H5580" s="38">
        <f t="shared" si="175"/>
        <v>118.65</v>
      </c>
    </row>
    <row r="5581" ht="54" spans="1:8">
      <c r="A5581" s="36" t="s">
        <v>27709</v>
      </c>
      <c r="B5581" s="37" t="s">
        <v>27710</v>
      </c>
      <c r="C5581" s="36" t="s">
        <v>127</v>
      </c>
      <c r="D5581" s="36" t="s">
        <v>27711</v>
      </c>
      <c r="F5581" t="str">
        <f t="shared" si="174"/>
        <v>87854</v>
      </c>
      <c r="H5581" s="38">
        <f t="shared" si="175"/>
        <v>180.3</v>
      </c>
    </row>
    <row r="5582" ht="54" spans="1:8">
      <c r="A5582" s="36" t="s">
        <v>27712</v>
      </c>
      <c r="B5582" s="37" t="s">
        <v>27713</v>
      </c>
      <c r="C5582" s="36" t="s">
        <v>127</v>
      </c>
      <c r="D5582" s="36" t="s">
        <v>27714</v>
      </c>
      <c r="F5582" t="str">
        <f t="shared" si="174"/>
        <v>87855</v>
      </c>
      <c r="H5582" s="38">
        <f t="shared" si="175"/>
        <v>137.17</v>
      </c>
    </row>
    <row r="5583" ht="54" spans="1:8">
      <c r="A5583" s="36" t="s">
        <v>27715</v>
      </c>
      <c r="B5583" s="37" t="s">
        <v>27716</v>
      </c>
      <c r="C5583" s="36" t="s">
        <v>127</v>
      </c>
      <c r="D5583" s="36" t="s">
        <v>27717</v>
      </c>
      <c r="F5583" t="str">
        <f t="shared" ref="F5583:F5646" si="176">TRIM(A5583)</f>
        <v>87856</v>
      </c>
      <c r="H5583" s="38">
        <f t="shared" si="175"/>
        <v>166.07</v>
      </c>
    </row>
    <row r="5584" ht="54" spans="1:8">
      <c r="A5584" s="36" t="s">
        <v>27718</v>
      </c>
      <c r="B5584" s="37" t="s">
        <v>27719</v>
      </c>
      <c r="C5584" s="36" t="s">
        <v>127</v>
      </c>
      <c r="D5584" s="36" t="s">
        <v>6732</v>
      </c>
      <c r="F5584" t="str">
        <f t="shared" si="176"/>
        <v>87857</v>
      </c>
      <c r="H5584" s="38">
        <f t="shared" si="175"/>
        <v>123.81</v>
      </c>
    </row>
    <row r="5585" ht="40.5" spans="1:8">
      <c r="A5585" s="36" t="s">
        <v>27720</v>
      </c>
      <c r="B5585" s="37" t="s">
        <v>27721</v>
      </c>
      <c r="C5585" s="36" t="s">
        <v>127</v>
      </c>
      <c r="D5585" s="36" t="s">
        <v>27722</v>
      </c>
      <c r="F5585" t="str">
        <f t="shared" si="176"/>
        <v>87858</v>
      </c>
      <c r="H5585" s="38">
        <f t="shared" si="175"/>
        <v>118.64</v>
      </c>
    </row>
    <row r="5586" ht="40.5" spans="1:8">
      <c r="A5586" s="36" t="s">
        <v>27723</v>
      </c>
      <c r="B5586" s="37" t="s">
        <v>27724</v>
      </c>
      <c r="C5586" s="36" t="s">
        <v>127</v>
      </c>
      <c r="D5586" s="36" t="s">
        <v>27725</v>
      </c>
      <c r="F5586" t="str">
        <f t="shared" si="176"/>
        <v>87859</v>
      </c>
      <c r="H5586" s="38">
        <f t="shared" si="175"/>
        <v>137.55</v>
      </c>
    </row>
    <row r="5587" ht="67.5" spans="1:8">
      <c r="A5587" s="36" t="s">
        <v>27726</v>
      </c>
      <c r="B5587" s="37" t="s">
        <v>27727</v>
      </c>
      <c r="C5587" s="36" t="s">
        <v>127</v>
      </c>
      <c r="D5587" s="36" t="s">
        <v>27728</v>
      </c>
      <c r="F5587" t="str">
        <f t="shared" si="176"/>
        <v>89048</v>
      </c>
      <c r="H5587" s="38">
        <f t="shared" si="175"/>
        <v>30.21</v>
      </c>
    </row>
    <row r="5588" ht="54" spans="1:8">
      <c r="A5588" s="36" t="s">
        <v>27729</v>
      </c>
      <c r="B5588" s="37" t="s">
        <v>27730</v>
      </c>
      <c r="C5588" s="36" t="s">
        <v>127</v>
      </c>
      <c r="D5588" s="36" t="s">
        <v>11961</v>
      </c>
      <c r="F5588" t="str">
        <f t="shared" si="176"/>
        <v>89049</v>
      </c>
      <c r="H5588" s="38">
        <f t="shared" si="175"/>
        <v>17.42</v>
      </c>
    </row>
    <row r="5589" ht="81" spans="1:8">
      <c r="A5589" s="36" t="s">
        <v>27731</v>
      </c>
      <c r="B5589" s="37" t="s">
        <v>27732</v>
      </c>
      <c r="C5589" s="36" t="s">
        <v>127</v>
      </c>
      <c r="D5589" s="36" t="s">
        <v>27733</v>
      </c>
      <c r="F5589" t="str">
        <f t="shared" si="176"/>
        <v>89173</v>
      </c>
      <c r="H5589" s="38">
        <f t="shared" si="175"/>
        <v>29.68</v>
      </c>
    </row>
    <row r="5590" ht="67.5" spans="1:8">
      <c r="A5590" s="36" t="s">
        <v>27734</v>
      </c>
      <c r="B5590" s="37" t="s">
        <v>27735</v>
      </c>
      <c r="C5590" s="36" t="s">
        <v>127</v>
      </c>
      <c r="D5590" s="36" t="s">
        <v>27736</v>
      </c>
      <c r="F5590" t="str">
        <f t="shared" si="176"/>
        <v>90406</v>
      </c>
      <c r="H5590" s="38">
        <f t="shared" si="175"/>
        <v>39.21</v>
      </c>
    </row>
    <row r="5591" ht="54" spans="1:8">
      <c r="A5591" s="36" t="s">
        <v>27737</v>
      </c>
      <c r="B5591" s="37" t="s">
        <v>27738</v>
      </c>
      <c r="C5591" s="36" t="s">
        <v>127</v>
      </c>
      <c r="D5591" s="36" t="s">
        <v>27739</v>
      </c>
      <c r="F5591" t="str">
        <f t="shared" si="176"/>
        <v>90407</v>
      </c>
      <c r="H5591" s="38">
        <f t="shared" si="175"/>
        <v>42.31</v>
      </c>
    </row>
    <row r="5592" ht="67.5" spans="1:8">
      <c r="A5592" s="36" t="s">
        <v>27740</v>
      </c>
      <c r="B5592" s="37" t="s">
        <v>27741</v>
      </c>
      <c r="C5592" s="36" t="s">
        <v>127</v>
      </c>
      <c r="D5592" s="36" t="s">
        <v>11957</v>
      </c>
      <c r="F5592" t="str">
        <f t="shared" si="176"/>
        <v>90408</v>
      </c>
      <c r="H5592" s="38">
        <f t="shared" si="175"/>
        <v>28.67</v>
      </c>
    </row>
    <row r="5593" ht="54" spans="1:8">
      <c r="A5593" s="36" t="s">
        <v>27742</v>
      </c>
      <c r="B5593" s="37" t="s">
        <v>27743</v>
      </c>
      <c r="C5593" s="36" t="s">
        <v>127</v>
      </c>
      <c r="D5593" s="36" t="s">
        <v>10080</v>
      </c>
      <c r="F5593" t="str">
        <f t="shared" si="176"/>
        <v>90409</v>
      </c>
      <c r="H5593" s="38">
        <f t="shared" si="175"/>
        <v>30.43</v>
      </c>
    </row>
    <row r="5594" spans="1:8">
      <c r="A5594" s="36" t="s">
        <v>27744</v>
      </c>
      <c r="B5594" s="37" t="s">
        <v>27745</v>
      </c>
      <c r="C5594" s="36" t="s">
        <v>127</v>
      </c>
      <c r="D5594" s="36" t="s">
        <v>5204</v>
      </c>
      <c r="F5594" t="str">
        <f t="shared" si="176"/>
        <v>5998</v>
      </c>
      <c r="H5594" s="38">
        <f t="shared" si="175"/>
        <v>0.82</v>
      </c>
    </row>
    <row r="5595" spans="1:8">
      <c r="A5595" s="36" t="s">
        <v>27746</v>
      </c>
      <c r="B5595" s="37" t="s">
        <v>27747</v>
      </c>
      <c r="C5595" s="36" t="s">
        <v>127</v>
      </c>
      <c r="D5595" s="36" t="s">
        <v>8833</v>
      </c>
      <c r="F5595" t="str">
        <f t="shared" si="176"/>
        <v>84084</v>
      </c>
      <c r="H5595" s="38">
        <f t="shared" si="175"/>
        <v>6.86</v>
      </c>
    </row>
    <row r="5596" ht="54" spans="1:8">
      <c r="A5596" s="36" t="s">
        <v>27748</v>
      </c>
      <c r="B5596" s="37" t="s">
        <v>27749</v>
      </c>
      <c r="C5596" s="36" t="s">
        <v>127</v>
      </c>
      <c r="D5596" s="36" t="s">
        <v>27750</v>
      </c>
      <c r="F5596" t="str">
        <f t="shared" si="176"/>
        <v>87242</v>
      </c>
      <c r="H5596" s="38">
        <f t="shared" si="175"/>
        <v>180.92</v>
      </c>
    </row>
    <row r="5597" ht="54" spans="1:8">
      <c r="A5597" s="36" t="s">
        <v>27751</v>
      </c>
      <c r="B5597" s="37" t="s">
        <v>27752</v>
      </c>
      <c r="C5597" s="36" t="s">
        <v>127</v>
      </c>
      <c r="D5597" s="36" t="s">
        <v>27753</v>
      </c>
      <c r="F5597" t="str">
        <f t="shared" si="176"/>
        <v>87243</v>
      </c>
      <c r="H5597" s="38">
        <f t="shared" si="175"/>
        <v>165.08</v>
      </c>
    </row>
    <row r="5598" ht="54" spans="1:8">
      <c r="A5598" s="36" t="s">
        <v>27754</v>
      </c>
      <c r="B5598" s="37" t="s">
        <v>27755</v>
      </c>
      <c r="C5598" s="36" t="s">
        <v>127</v>
      </c>
      <c r="D5598" s="36" t="s">
        <v>27756</v>
      </c>
      <c r="F5598" t="str">
        <f t="shared" si="176"/>
        <v>87244</v>
      </c>
      <c r="H5598" s="38">
        <f t="shared" si="175"/>
        <v>176.86</v>
      </c>
    </row>
    <row r="5599" ht="54" spans="1:8">
      <c r="A5599" s="36" t="s">
        <v>27757</v>
      </c>
      <c r="B5599" s="37" t="s">
        <v>27758</v>
      </c>
      <c r="C5599" s="36" t="s">
        <v>127</v>
      </c>
      <c r="D5599" s="36" t="s">
        <v>27759</v>
      </c>
      <c r="F5599" t="str">
        <f t="shared" si="176"/>
        <v>87245</v>
      </c>
      <c r="H5599" s="38">
        <f t="shared" si="175"/>
        <v>211.5</v>
      </c>
    </row>
    <row r="5600" ht="54" spans="1:8">
      <c r="A5600" s="36" t="s">
        <v>27760</v>
      </c>
      <c r="B5600" s="37" t="s">
        <v>27761</v>
      </c>
      <c r="C5600" s="36" t="s">
        <v>127</v>
      </c>
      <c r="D5600" s="36" t="s">
        <v>27762</v>
      </c>
      <c r="F5600" t="str">
        <f t="shared" si="176"/>
        <v>87264</v>
      </c>
      <c r="H5600" s="38">
        <f t="shared" si="175"/>
        <v>77.42</v>
      </c>
    </row>
    <row r="5601" ht="54" spans="1:8">
      <c r="A5601" s="36" t="s">
        <v>27763</v>
      </c>
      <c r="B5601" s="37" t="s">
        <v>27764</v>
      </c>
      <c r="C5601" s="36" t="s">
        <v>127</v>
      </c>
      <c r="D5601" s="36" t="s">
        <v>27765</v>
      </c>
      <c r="F5601" t="str">
        <f t="shared" si="176"/>
        <v>87265</v>
      </c>
      <c r="H5601" s="38">
        <f t="shared" si="175"/>
        <v>69.71</v>
      </c>
    </row>
    <row r="5602" ht="54" spans="1:8">
      <c r="A5602" s="36" t="s">
        <v>27766</v>
      </c>
      <c r="B5602" s="37" t="s">
        <v>27767</v>
      </c>
      <c r="C5602" s="36" t="s">
        <v>127</v>
      </c>
      <c r="D5602" s="36" t="s">
        <v>27561</v>
      </c>
      <c r="F5602" t="str">
        <f t="shared" si="176"/>
        <v>87266</v>
      </c>
      <c r="H5602" s="38">
        <f t="shared" si="175"/>
        <v>80.09</v>
      </c>
    </row>
    <row r="5603" ht="54" spans="1:8">
      <c r="A5603" s="36" t="s">
        <v>27768</v>
      </c>
      <c r="B5603" s="37" t="s">
        <v>27769</v>
      </c>
      <c r="C5603" s="36" t="s">
        <v>127</v>
      </c>
      <c r="D5603" s="36" t="s">
        <v>27770</v>
      </c>
      <c r="F5603" t="str">
        <f t="shared" si="176"/>
        <v>87267</v>
      </c>
      <c r="H5603" s="38">
        <f t="shared" si="175"/>
        <v>76.75</v>
      </c>
    </row>
    <row r="5604" ht="54" spans="1:8">
      <c r="A5604" s="36" t="s">
        <v>27771</v>
      </c>
      <c r="B5604" s="37" t="s">
        <v>27772</v>
      </c>
      <c r="C5604" s="36" t="s">
        <v>127</v>
      </c>
      <c r="D5604" s="36" t="s">
        <v>27773</v>
      </c>
      <c r="F5604" t="str">
        <f t="shared" si="176"/>
        <v>87268</v>
      </c>
      <c r="H5604" s="38">
        <f t="shared" si="175"/>
        <v>82.31</v>
      </c>
    </row>
    <row r="5605" ht="54" spans="1:8">
      <c r="A5605" s="36" t="s">
        <v>27774</v>
      </c>
      <c r="B5605" s="37" t="s">
        <v>27775</v>
      </c>
      <c r="C5605" s="36" t="s">
        <v>127</v>
      </c>
      <c r="D5605" s="36" t="s">
        <v>27776</v>
      </c>
      <c r="F5605" t="str">
        <f t="shared" si="176"/>
        <v>87269</v>
      </c>
      <c r="H5605" s="38">
        <f t="shared" si="175"/>
        <v>73.94</v>
      </c>
    </row>
    <row r="5606" ht="54" spans="1:8">
      <c r="A5606" s="36" t="s">
        <v>27777</v>
      </c>
      <c r="B5606" s="37" t="s">
        <v>27778</v>
      </c>
      <c r="C5606" s="36" t="s">
        <v>127</v>
      </c>
      <c r="D5606" s="36" t="s">
        <v>9809</v>
      </c>
      <c r="F5606" t="str">
        <f t="shared" si="176"/>
        <v>87270</v>
      </c>
      <c r="H5606" s="38">
        <f t="shared" si="175"/>
        <v>84.57</v>
      </c>
    </row>
    <row r="5607" ht="54" spans="1:8">
      <c r="A5607" s="36" t="s">
        <v>27779</v>
      </c>
      <c r="B5607" s="37" t="s">
        <v>27780</v>
      </c>
      <c r="C5607" s="36" t="s">
        <v>127</v>
      </c>
      <c r="D5607" s="36" t="s">
        <v>4309</v>
      </c>
      <c r="F5607" t="str">
        <f t="shared" si="176"/>
        <v>87271</v>
      </c>
      <c r="H5607" s="38">
        <f t="shared" si="175"/>
        <v>80.52</v>
      </c>
    </row>
    <row r="5608" ht="54" spans="1:8">
      <c r="A5608" s="36" t="s">
        <v>27781</v>
      </c>
      <c r="B5608" s="37" t="s">
        <v>27782</v>
      </c>
      <c r="C5608" s="36" t="s">
        <v>127</v>
      </c>
      <c r="D5608" s="36" t="s">
        <v>27783</v>
      </c>
      <c r="F5608" t="str">
        <f t="shared" si="176"/>
        <v>87272</v>
      </c>
      <c r="H5608" s="38">
        <f t="shared" si="175"/>
        <v>86.7</v>
      </c>
    </row>
    <row r="5609" ht="54" spans="1:8">
      <c r="A5609" s="36" t="s">
        <v>27784</v>
      </c>
      <c r="B5609" s="37" t="s">
        <v>27785</v>
      </c>
      <c r="C5609" s="36" t="s">
        <v>127</v>
      </c>
      <c r="D5609" s="36" t="s">
        <v>26298</v>
      </c>
      <c r="F5609" t="str">
        <f t="shared" si="176"/>
        <v>87273</v>
      </c>
      <c r="H5609" s="38">
        <f t="shared" si="175"/>
        <v>76.49</v>
      </c>
    </row>
    <row r="5610" ht="54" spans="1:8">
      <c r="A5610" s="36" t="s">
        <v>27786</v>
      </c>
      <c r="B5610" s="37" t="s">
        <v>27787</v>
      </c>
      <c r="C5610" s="36" t="s">
        <v>127</v>
      </c>
      <c r="D5610" s="36" t="s">
        <v>27788</v>
      </c>
      <c r="F5610" t="str">
        <f t="shared" si="176"/>
        <v>87274</v>
      </c>
      <c r="H5610" s="38">
        <f t="shared" si="175"/>
        <v>88.3</v>
      </c>
    </row>
    <row r="5611" ht="54" spans="1:8">
      <c r="A5611" s="36" t="s">
        <v>27789</v>
      </c>
      <c r="B5611" s="37" t="s">
        <v>27790</v>
      </c>
      <c r="C5611" s="36" t="s">
        <v>127</v>
      </c>
      <c r="D5611" s="36" t="s">
        <v>27791</v>
      </c>
      <c r="F5611" t="str">
        <f t="shared" si="176"/>
        <v>87275</v>
      </c>
      <c r="H5611" s="38">
        <f t="shared" si="175"/>
        <v>84.87</v>
      </c>
    </row>
    <row r="5612" ht="54" spans="1:8">
      <c r="A5612" s="36" t="s">
        <v>27792</v>
      </c>
      <c r="B5612" s="37" t="s">
        <v>27793</v>
      </c>
      <c r="C5612" s="36" t="s">
        <v>127</v>
      </c>
      <c r="D5612" s="36" t="s">
        <v>27794</v>
      </c>
      <c r="F5612" t="str">
        <f t="shared" si="176"/>
        <v>88786</v>
      </c>
      <c r="H5612" s="38">
        <f t="shared" si="175"/>
        <v>200.86</v>
      </c>
    </row>
    <row r="5613" ht="54" spans="1:8">
      <c r="A5613" s="36" t="s">
        <v>27795</v>
      </c>
      <c r="B5613" s="37" t="s">
        <v>27796</v>
      </c>
      <c r="C5613" s="36" t="s">
        <v>127</v>
      </c>
      <c r="D5613" s="36" t="s">
        <v>27797</v>
      </c>
      <c r="F5613" t="str">
        <f t="shared" si="176"/>
        <v>88787</v>
      </c>
      <c r="H5613" s="38">
        <f t="shared" si="175"/>
        <v>184.19</v>
      </c>
    </row>
    <row r="5614" ht="54" spans="1:8">
      <c r="A5614" s="36" t="s">
        <v>27798</v>
      </c>
      <c r="B5614" s="37" t="s">
        <v>27799</v>
      </c>
      <c r="C5614" s="36" t="s">
        <v>127</v>
      </c>
      <c r="D5614" s="36" t="s">
        <v>27800</v>
      </c>
      <c r="F5614" t="str">
        <f t="shared" si="176"/>
        <v>88788</v>
      </c>
      <c r="H5614" s="38">
        <f t="shared" si="175"/>
        <v>195.97</v>
      </c>
    </row>
    <row r="5615" ht="54" spans="1:8">
      <c r="A5615" s="36" t="s">
        <v>27801</v>
      </c>
      <c r="B5615" s="37" t="s">
        <v>27802</v>
      </c>
      <c r="C5615" s="36" t="s">
        <v>127</v>
      </c>
      <c r="D5615" s="36" t="s">
        <v>27803</v>
      </c>
      <c r="F5615" t="str">
        <f t="shared" si="176"/>
        <v>88789</v>
      </c>
      <c r="H5615" s="38">
        <f t="shared" si="175"/>
        <v>233.47</v>
      </c>
    </row>
    <row r="5616" ht="81" spans="1:8">
      <c r="A5616" s="36" t="s">
        <v>27804</v>
      </c>
      <c r="B5616" s="37" t="s">
        <v>27805</v>
      </c>
      <c r="C5616" s="36" t="s">
        <v>127</v>
      </c>
      <c r="D5616" s="36" t="s">
        <v>21504</v>
      </c>
      <c r="F5616" t="str">
        <f t="shared" si="176"/>
        <v>89045</v>
      </c>
      <c r="H5616" s="38">
        <f t="shared" si="175"/>
        <v>77.22</v>
      </c>
    </row>
    <row r="5617" ht="81" spans="1:8">
      <c r="A5617" s="36" t="s">
        <v>27806</v>
      </c>
      <c r="B5617" s="37" t="s">
        <v>27807</v>
      </c>
      <c r="C5617" s="36" t="s">
        <v>127</v>
      </c>
      <c r="D5617" s="36" t="s">
        <v>27808</v>
      </c>
      <c r="F5617" t="str">
        <f t="shared" si="176"/>
        <v>89170</v>
      </c>
      <c r="H5617" s="38">
        <f t="shared" si="175"/>
        <v>75.28</v>
      </c>
    </row>
    <row r="5618" ht="54" spans="1:8">
      <c r="A5618" s="36" t="s">
        <v>27809</v>
      </c>
      <c r="B5618" s="37" t="s">
        <v>27810</v>
      </c>
      <c r="C5618" s="36" t="s">
        <v>127</v>
      </c>
      <c r="D5618" s="36" t="s">
        <v>27401</v>
      </c>
      <c r="F5618" t="str">
        <f t="shared" si="176"/>
        <v>93392</v>
      </c>
      <c r="H5618" s="38">
        <f t="shared" si="175"/>
        <v>57.62</v>
      </c>
    </row>
    <row r="5619" ht="54" spans="1:8">
      <c r="A5619" s="36" t="s">
        <v>27811</v>
      </c>
      <c r="B5619" s="37" t="s">
        <v>27812</v>
      </c>
      <c r="C5619" s="36" t="s">
        <v>127</v>
      </c>
      <c r="D5619" s="36" t="s">
        <v>27813</v>
      </c>
      <c r="F5619" t="str">
        <f t="shared" si="176"/>
        <v>93393</v>
      </c>
      <c r="H5619" s="38">
        <f t="shared" si="175"/>
        <v>50.1</v>
      </c>
    </row>
    <row r="5620" ht="54" spans="1:8">
      <c r="A5620" s="36" t="s">
        <v>27814</v>
      </c>
      <c r="B5620" s="37" t="s">
        <v>27815</v>
      </c>
      <c r="C5620" s="36" t="s">
        <v>127</v>
      </c>
      <c r="D5620" s="36" t="s">
        <v>27816</v>
      </c>
      <c r="F5620" t="str">
        <f t="shared" si="176"/>
        <v>93394</v>
      </c>
      <c r="H5620" s="38">
        <f t="shared" si="175"/>
        <v>60.29</v>
      </c>
    </row>
    <row r="5621" ht="54" spans="1:8">
      <c r="A5621" s="36" t="s">
        <v>27817</v>
      </c>
      <c r="B5621" s="37" t="s">
        <v>27818</v>
      </c>
      <c r="C5621" s="36" t="s">
        <v>127</v>
      </c>
      <c r="D5621" s="36" t="s">
        <v>26453</v>
      </c>
      <c r="F5621" t="str">
        <f t="shared" si="176"/>
        <v>93395</v>
      </c>
      <c r="H5621" s="38">
        <f t="shared" si="175"/>
        <v>56.95</v>
      </c>
    </row>
    <row r="5622" ht="40.5" spans="1:8">
      <c r="A5622" s="36" t="s">
        <v>27819</v>
      </c>
      <c r="B5622" s="37" t="s">
        <v>27820</v>
      </c>
      <c r="C5622" s="36" t="s">
        <v>136</v>
      </c>
      <c r="D5622" s="36" t="s">
        <v>27821</v>
      </c>
      <c r="F5622" t="str">
        <f t="shared" si="176"/>
        <v>84088</v>
      </c>
      <c r="H5622" s="38">
        <f t="shared" si="175"/>
        <v>111.06</v>
      </c>
    </row>
    <row r="5623" ht="40.5" spans="1:8">
      <c r="A5623" s="36" t="s">
        <v>27822</v>
      </c>
      <c r="B5623" s="37" t="s">
        <v>27823</v>
      </c>
      <c r="C5623" s="36" t="s">
        <v>136</v>
      </c>
      <c r="D5623" s="36" t="s">
        <v>27824</v>
      </c>
      <c r="F5623" t="str">
        <f t="shared" si="176"/>
        <v>84089</v>
      </c>
      <c r="H5623" s="38">
        <f t="shared" si="175"/>
        <v>156.39</v>
      </c>
    </row>
    <row r="5624" ht="27" spans="1:8">
      <c r="A5624" s="36" t="s">
        <v>27825</v>
      </c>
      <c r="B5624" s="37" t="s">
        <v>27826</v>
      </c>
      <c r="C5624" s="36" t="s">
        <v>136</v>
      </c>
      <c r="D5624" s="36" t="s">
        <v>5659</v>
      </c>
      <c r="F5624" t="str">
        <f t="shared" si="176"/>
        <v>40675</v>
      </c>
      <c r="H5624" s="38">
        <f t="shared" si="175"/>
        <v>4.87</v>
      </c>
    </row>
    <row r="5625" ht="27" spans="1:8">
      <c r="A5625" s="36" t="s">
        <v>27827</v>
      </c>
      <c r="B5625" s="37" t="s">
        <v>27828</v>
      </c>
      <c r="C5625" s="36" t="s">
        <v>136</v>
      </c>
      <c r="D5625" s="36" t="s">
        <v>27829</v>
      </c>
      <c r="F5625" t="str">
        <f t="shared" si="176"/>
        <v>84093</v>
      </c>
      <c r="H5625" s="38">
        <f t="shared" si="175"/>
        <v>29.1</v>
      </c>
    </row>
    <row r="5626" ht="40.5" spans="1:8">
      <c r="A5626" s="36" t="s">
        <v>27830</v>
      </c>
      <c r="B5626" s="37" t="s">
        <v>27831</v>
      </c>
      <c r="C5626" s="36" t="s">
        <v>127</v>
      </c>
      <c r="D5626" s="36" t="s">
        <v>27832</v>
      </c>
      <c r="F5626" t="str">
        <f t="shared" si="176"/>
        <v>96112</v>
      </c>
      <c r="H5626" s="38">
        <f t="shared" si="175"/>
        <v>115.5</v>
      </c>
    </row>
    <row r="5627" ht="27" spans="1:8">
      <c r="A5627" s="36" t="s">
        <v>27833</v>
      </c>
      <c r="B5627" s="37" t="s">
        <v>27834</v>
      </c>
      <c r="C5627" s="36" t="s">
        <v>127</v>
      </c>
      <c r="D5627" s="36" t="s">
        <v>27835</v>
      </c>
      <c r="F5627" t="str">
        <f t="shared" si="176"/>
        <v>96117</v>
      </c>
      <c r="H5627" s="38">
        <f t="shared" si="175"/>
        <v>124.29</v>
      </c>
    </row>
    <row r="5628" ht="27" spans="1:8">
      <c r="A5628" s="36" t="s">
        <v>27836</v>
      </c>
      <c r="B5628" s="37" t="s">
        <v>27837</v>
      </c>
      <c r="C5628" s="36" t="s">
        <v>136</v>
      </c>
      <c r="D5628" s="36" t="s">
        <v>13775</v>
      </c>
      <c r="F5628" t="str">
        <f t="shared" si="176"/>
        <v>96122</v>
      </c>
      <c r="H5628" s="38">
        <f t="shared" si="175"/>
        <v>25.71</v>
      </c>
    </row>
    <row r="5629" ht="27" spans="1:8">
      <c r="A5629" s="36" t="s">
        <v>27838</v>
      </c>
      <c r="B5629" s="37" t="s">
        <v>27839</v>
      </c>
      <c r="C5629" s="36" t="s">
        <v>127</v>
      </c>
      <c r="D5629" s="36" t="s">
        <v>26886</v>
      </c>
      <c r="F5629" t="str">
        <f t="shared" si="176"/>
        <v>96109</v>
      </c>
      <c r="H5629" s="38">
        <f t="shared" si="175"/>
        <v>38.1</v>
      </c>
    </row>
    <row r="5630" ht="27" spans="1:8">
      <c r="A5630" s="36" t="s">
        <v>27840</v>
      </c>
      <c r="B5630" s="37" t="s">
        <v>27841</v>
      </c>
      <c r="C5630" s="36" t="s">
        <v>127</v>
      </c>
      <c r="D5630" s="36" t="s">
        <v>27842</v>
      </c>
      <c r="F5630" t="str">
        <f t="shared" si="176"/>
        <v>96110</v>
      </c>
      <c r="H5630" s="38">
        <f t="shared" si="175"/>
        <v>62.05</v>
      </c>
    </row>
    <row r="5631" ht="27" spans="1:8">
      <c r="A5631" s="36" t="s">
        <v>27843</v>
      </c>
      <c r="B5631" s="37" t="s">
        <v>27844</v>
      </c>
      <c r="C5631" s="36" t="s">
        <v>127</v>
      </c>
      <c r="D5631" s="36" t="s">
        <v>27004</v>
      </c>
      <c r="F5631" t="str">
        <f t="shared" si="176"/>
        <v>96113</v>
      </c>
      <c r="H5631" s="38">
        <f t="shared" si="175"/>
        <v>34.11</v>
      </c>
    </row>
    <row r="5632" ht="27" spans="1:8">
      <c r="A5632" s="36" t="s">
        <v>27845</v>
      </c>
      <c r="B5632" s="37" t="s">
        <v>27846</v>
      </c>
      <c r="C5632" s="36" t="s">
        <v>127</v>
      </c>
      <c r="D5632" s="36" t="s">
        <v>27847</v>
      </c>
      <c r="F5632" t="str">
        <f t="shared" si="176"/>
        <v>96114</v>
      </c>
      <c r="H5632" s="38">
        <f t="shared" si="175"/>
        <v>62.46</v>
      </c>
    </row>
    <row r="5633" ht="27" spans="1:8">
      <c r="A5633" s="36" t="s">
        <v>27848</v>
      </c>
      <c r="B5633" s="37" t="s">
        <v>27849</v>
      </c>
      <c r="C5633" s="36" t="s">
        <v>136</v>
      </c>
      <c r="D5633" s="36" t="s">
        <v>7184</v>
      </c>
      <c r="F5633" t="str">
        <f t="shared" si="176"/>
        <v>96120</v>
      </c>
      <c r="H5633" s="38">
        <f t="shared" si="175"/>
        <v>2.66</v>
      </c>
    </row>
    <row r="5634" ht="27" spans="1:8">
      <c r="A5634" s="36" t="s">
        <v>27850</v>
      </c>
      <c r="B5634" s="37" t="s">
        <v>27851</v>
      </c>
      <c r="C5634" s="36" t="s">
        <v>136</v>
      </c>
      <c r="D5634" s="36" t="s">
        <v>19696</v>
      </c>
      <c r="F5634" t="str">
        <f t="shared" si="176"/>
        <v>96123</v>
      </c>
      <c r="H5634" s="38">
        <f t="shared" si="175"/>
        <v>27.13</v>
      </c>
    </row>
    <row r="5635" ht="27" spans="1:8">
      <c r="A5635" s="36" t="s">
        <v>27852</v>
      </c>
      <c r="B5635" s="37" t="s">
        <v>27853</v>
      </c>
      <c r="C5635" s="36" t="s">
        <v>136</v>
      </c>
      <c r="D5635" s="36" t="s">
        <v>17436</v>
      </c>
      <c r="F5635" t="str">
        <f t="shared" si="176"/>
        <v>96124</v>
      </c>
      <c r="H5635" s="38">
        <f t="shared" si="175"/>
        <v>39.51</v>
      </c>
    </row>
    <row r="5636" ht="27" spans="1:8">
      <c r="A5636" s="36" t="s">
        <v>27854</v>
      </c>
      <c r="B5636" s="37" t="s">
        <v>27855</v>
      </c>
      <c r="C5636" s="36" t="s">
        <v>127</v>
      </c>
      <c r="D5636" s="36" t="s">
        <v>27856</v>
      </c>
      <c r="F5636" t="str">
        <f t="shared" si="176"/>
        <v>96115</v>
      </c>
      <c r="H5636" s="38">
        <f t="shared" si="175"/>
        <v>77.57</v>
      </c>
    </row>
    <row r="5637" ht="27" spans="1:8">
      <c r="A5637" s="36" t="s">
        <v>27857</v>
      </c>
      <c r="B5637" s="37" t="s">
        <v>27858</v>
      </c>
      <c r="C5637" s="36" t="s">
        <v>127</v>
      </c>
      <c r="D5637" s="36" t="s">
        <v>27859</v>
      </c>
      <c r="F5637" t="str">
        <f t="shared" si="176"/>
        <v>72200</v>
      </c>
      <c r="H5637" s="38">
        <f t="shared" ref="H5637:H5700" si="177">ROUND(D5637*(1+$H$1),2)</f>
        <v>91.35</v>
      </c>
    </row>
    <row r="5638" spans="1:8">
      <c r="A5638" s="36" t="s">
        <v>27860</v>
      </c>
      <c r="B5638" s="37" t="s">
        <v>27861</v>
      </c>
      <c r="C5638" s="36" t="s">
        <v>136</v>
      </c>
      <c r="D5638" s="36" t="s">
        <v>27862</v>
      </c>
      <c r="F5638" t="str">
        <f t="shared" si="176"/>
        <v>73807/1</v>
      </c>
      <c r="H5638" s="38">
        <f t="shared" si="177"/>
        <v>106.61</v>
      </c>
    </row>
    <row r="5639" ht="27" spans="1:8">
      <c r="A5639" s="36" t="s">
        <v>27863</v>
      </c>
      <c r="B5639" s="37" t="s">
        <v>27864</v>
      </c>
      <c r="C5639" s="36" t="s">
        <v>127</v>
      </c>
      <c r="D5639" s="36" t="s">
        <v>9306</v>
      </c>
      <c r="F5639" t="str">
        <f t="shared" si="176"/>
        <v>72201</v>
      </c>
      <c r="H5639" s="38">
        <f t="shared" si="177"/>
        <v>11.44</v>
      </c>
    </row>
    <row r="5640" ht="40.5" spans="1:8">
      <c r="A5640" s="36" t="s">
        <v>27865</v>
      </c>
      <c r="B5640" s="37" t="s">
        <v>27866</v>
      </c>
      <c r="C5640" s="36" t="s">
        <v>127</v>
      </c>
      <c r="D5640" s="36" t="s">
        <v>27867</v>
      </c>
      <c r="F5640" t="str">
        <f t="shared" si="176"/>
        <v>96111</v>
      </c>
      <c r="H5640" s="38">
        <f t="shared" si="177"/>
        <v>47.51</v>
      </c>
    </row>
    <row r="5641" ht="40.5" spans="1:8">
      <c r="A5641" s="36" t="s">
        <v>27868</v>
      </c>
      <c r="B5641" s="37" t="s">
        <v>27869</v>
      </c>
      <c r="C5641" s="36" t="s">
        <v>127</v>
      </c>
      <c r="D5641" s="36" t="s">
        <v>27870</v>
      </c>
      <c r="F5641" t="str">
        <f t="shared" si="176"/>
        <v>96116</v>
      </c>
      <c r="H5641" s="38">
        <f t="shared" si="177"/>
        <v>50.72</v>
      </c>
    </row>
    <row r="5642" ht="27" spans="1:8">
      <c r="A5642" s="36" t="s">
        <v>27871</v>
      </c>
      <c r="B5642" s="37" t="s">
        <v>27872</v>
      </c>
      <c r="C5642" s="36" t="s">
        <v>136</v>
      </c>
      <c r="D5642" s="36" t="s">
        <v>16266</v>
      </c>
      <c r="F5642" t="str">
        <f t="shared" si="176"/>
        <v>96121</v>
      </c>
      <c r="H5642" s="38">
        <f t="shared" si="177"/>
        <v>9.77</v>
      </c>
    </row>
    <row r="5643" ht="40.5" spans="1:8">
      <c r="A5643" s="36" t="s">
        <v>27873</v>
      </c>
      <c r="B5643" s="37" t="s">
        <v>27874</v>
      </c>
      <c r="C5643" s="36" t="s">
        <v>127</v>
      </c>
      <c r="D5643" s="36" t="s">
        <v>27875</v>
      </c>
      <c r="F5643" t="str">
        <f t="shared" si="176"/>
        <v>96485</v>
      </c>
      <c r="H5643" s="38">
        <f t="shared" si="177"/>
        <v>55.11</v>
      </c>
    </row>
    <row r="5644" ht="27" spans="1:8">
      <c r="A5644" s="36" t="s">
        <v>27876</v>
      </c>
      <c r="B5644" s="37" t="s">
        <v>27877</v>
      </c>
      <c r="C5644" s="36" t="s">
        <v>127</v>
      </c>
      <c r="D5644" s="36" t="s">
        <v>27878</v>
      </c>
      <c r="F5644" t="str">
        <f t="shared" si="176"/>
        <v>96486</v>
      </c>
      <c r="H5644" s="38">
        <f t="shared" si="177"/>
        <v>58.79</v>
      </c>
    </row>
    <row r="5645" ht="54" spans="1:8">
      <c r="A5645" s="36" t="s">
        <v>27879</v>
      </c>
      <c r="B5645" s="37" t="s">
        <v>27880</v>
      </c>
      <c r="C5645" s="36" t="s">
        <v>127</v>
      </c>
      <c r="D5645" s="36" t="s">
        <v>27881</v>
      </c>
      <c r="F5645" t="str">
        <f t="shared" si="176"/>
        <v>72198</v>
      </c>
      <c r="H5645" s="38">
        <f t="shared" si="177"/>
        <v>103.92</v>
      </c>
    </row>
    <row r="5646" ht="27" spans="1:8">
      <c r="A5646" s="36" t="s">
        <v>27882</v>
      </c>
      <c r="B5646" s="37" t="s">
        <v>27883</v>
      </c>
      <c r="C5646" s="36" t="s">
        <v>127</v>
      </c>
      <c r="D5646" s="36" t="s">
        <v>27884</v>
      </c>
      <c r="F5646" t="str">
        <f t="shared" si="176"/>
        <v>73833/1</v>
      </c>
      <c r="H5646" s="38">
        <f t="shared" si="177"/>
        <v>67.33</v>
      </c>
    </row>
    <row r="5647" ht="27" spans="1:8">
      <c r="A5647" s="36" t="s">
        <v>27885</v>
      </c>
      <c r="B5647" s="37" t="s">
        <v>27886</v>
      </c>
      <c r="C5647" s="36" t="s">
        <v>127</v>
      </c>
      <c r="D5647" s="36" t="s">
        <v>27887</v>
      </c>
      <c r="F5647" t="str">
        <f t="shared" ref="F5647:F5710" si="178">TRIM(A5647)</f>
        <v>83730</v>
      </c>
      <c r="H5647" s="38">
        <f t="shared" si="177"/>
        <v>258.39</v>
      </c>
    </row>
    <row r="5648" ht="27" spans="1:8">
      <c r="A5648" s="36" t="s">
        <v>27888</v>
      </c>
      <c r="B5648" s="37" t="s">
        <v>27889</v>
      </c>
      <c r="C5648" s="36" t="s">
        <v>127</v>
      </c>
      <c r="D5648" s="36" t="s">
        <v>27890</v>
      </c>
      <c r="F5648" t="str">
        <f t="shared" si="178"/>
        <v>83736</v>
      </c>
      <c r="H5648" s="38">
        <f t="shared" si="177"/>
        <v>238.97</v>
      </c>
    </row>
    <row r="5649" ht="40.5" spans="1:8">
      <c r="A5649" s="36" t="s">
        <v>27891</v>
      </c>
      <c r="B5649" s="37" t="s">
        <v>27892</v>
      </c>
      <c r="C5649" s="36" t="s">
        <v>127</v>
      </c>
      <c r="D5649" s="36" t="s">
        <v>4477</v>
      </c>
      <c r="F5649" t="str">
        <f t="shared" si="178"/>
        <v>91514</v>
      </c>
      <c r="H5649" s="38">
        <f t="shared" si="177"/>
        <v>6.2</v>
      </c>
    </row>
    <row r="5650" ht="40.5" spans="1:8">
      <c r="A5650" s="36" t="s">
        <v>27893</v>
      </c>
      <c r="B5650" s="37" t="s">
        <v>27894</v>
      </c>
      <c r="C5650" s="36" t="s">
        <v>127</v>
      </c>
      <c r="D5650" s="36" t="s">
        <v>11488</v>
      </c>
      <c r="F5650" t="str">
        <f t="shared" si="178"/>
        <v>91515</v>
      </c>
      <c r="H5650" s="38">
        <f t="shared" si="177"/>
        <v>8.21</v>
      </c>
    </row>
    <row r="5651" ht="40.5" spans="1:8">
      <c r="A5651" s="36" t="s">
        <v>27895</v>
      </c>
      <c r="B5651" s="37" t="s">
        <v>27896</v>
      </c>
      <c r="C5651" s="36" t="s">
        <v>127</v>
      </c>
      <c r="D5651" s="36" t="s">
        <v>5235</v>
      </c>
      <c r="F5651" t="str">
        <f t="shared" si="178"/>
        <v>91516</v>
      </c>
      <c r="H5651" s="38">
        <f t="shared" si="177"/>
        <v>11.98</v>
      </c>
    </row>
    <row r="5652" ht="40.5" spans="1:8">
      <c r="A5652" s="36" t="s">
        <v>27897</v>
      </c>
      <c r="B5652" s="37" t="s">
        <v>27898</v>
      </c>
      <c r="C5652" s="36" t="s">
        <v>127</v>
      </c>
      <c r="D5652" s="36" t="s">
        <v>9735</v>
      </c>
      <c r="F5652" t="str">
        <f t="shared" si="178"/>
        <v>91517</v>
      </c>
      <c r="H5652" s="38">
        <f t="shared" si="177"/>
        <v>13.34</v>
      </c>
    </row>
    <row r="5653" ht="40.5" spans="1:8">
      <c r="A5653" s="36" t="s">
        <v>27899</v>
      </c>
      <c r="B5653" s="37" t="s">
        <v>27900</v>
      </c>
      <c r="C5653" s="36" t="s">
        <v>127</v>
      </c>
      <c r="D5653" s="36" t="s">
        <v>21668</v>
      </c>
      <c r="F5653" t="str">
        <f t="shared" si="178"/>
        <v>91519</v>
      </c>
      <c r="H5653" s="38">
        <f t="shared" si="177"/>
        <v>15.32</v>
      </c>
    </row>
    <row r="5654" ht="40.5" spans="1:8">
      <c r="A5654" s="36" t="s">
        <v>27901</v>
      </c>
      <c r="B5654" s="37" t="s">
        <v>27902</v>
      </c>
      <c r="C5654" s="36" t="s">
        <v>127</v>
      </c>
      <c r="D5654" s="36" t="s">
        <v>13306</v>
      </c>
      <c r="F5654" t="str">
        <f t="shared" si="178"/>
        <v>91520</v>
      </c>
      <c r="H5654" s="38">
        <f t="shared" si="177"/>
        <v>2.25</v>
      </c>
    </row>
    <row r="5655" ht="27" spans="1:8">
      <c r="A5655" s="36" t="s">
        <v>27903</v>
      </c>
      <c r="B5655" s="37" t="s">
        <v>27904</v>
      </c>
      <c r="C5655" s="36" t="s">
        <v>127</v>
      </c>
      <c r="D5655" s="36" t="s">
        <v>27905</v>
      </c>
      <c r="F5655" t="str">
        <f t="shared" si="178"/>
        <v>91522</v>
      </c>
      <c r="H5655" s="38">
        <f t="shared" si="177"/>
        <v>2.69</v>
      </c>
    </row>
    <row r="5656" ht="40.5" spans="1:8">
      <c r="A5656" s="36" t="s">
        <v>27906</v>
      </c>
      <c r="B5656" s="37" t="s">
        <v>27907</v>
      </c>
      <c r="C5656" s="36" t="s">
        <v>127</v>
      </c>
      <c r="D5656" s="36" t="s">
        <v>27908</v>
      </c>
      <c r="F5656" t="str">
        <f t="shared" si="178"/>
        <v>91525</v>
      </c>
      <c r="H5656" s="38">
        <f t="shared" si="177"/>
        <v>4.95</v>
      </c>
    </row>
    <row r="5657" ht="27" spans="1:8">
      <c r="A5657" s="36" t="s">
        <v>27909</v>
      </c>
      <c r="B5657" s="37" t="s">
        <v>27910</v>
      </c>
      <c r="C5657" s="36" t="s">
        <v>146</v>
      </c>
      <c r="D5657" s="36" t="s">
        <v>27911</v>
      </c>
      <c r="F5657" t="str">
        <f t="shared" si="178"/>
        <v>73548</v>
      </c>
      <c r="H5657" s="38">
        <f t="shared" si="177"/>
        <v>529.16</v>
      </c>
    </row>
    <row r="5658" ht="27" spans="1:8">
      <c r="A5658" s="36" t="s">
        <v>27912</v>
      </c>
      <c r="B5658" s="37" t="s">
        <v>27913</v>
      </c>
      <c r="C5658" s="36" t="s">
        <v>146</v>
      </c>
      <c r="D5658" s="36" t="s">
        <v>27914</v>
      </c>
      <c r="F5658" t="str">
        <f t="shared" si="178"/>
        <v>73549</v>
      </c>
      <c r="H5658" s="38">
        <f t="shared" si="177"/>
        <v>508.6</v>
      </c>
    </row>
    <row r="5659" ht="54" spans="1:8">
      <c r="A5659" s="36" t="s">
        <v>27915</v>
      </c>
      <c r="B5659" s="37" t="s">
        <v>27916</v>
      </c>
      <c r="C5659" s="36" t="s">
        <v>146</v>
      </c>
      <c r="D5659" s="36" t="s">
        <v>27917</v>
      </c>
      <c r="F5659" t="str">
        <f t="shared" si="178"/>
        <v>87280</v>
      </c>
      <c r="H5659" s="38">
        <f t="shared" si="177"/>
        <v>289.87</v>
      </c>
    </row>
    <row r="5660" ht="54" spans="1:8">
      <c r="A5660" s="36" t="s">
        <v>27918</v>
      </c>
      <c r="B5660" s="37" t="s">
        <v>27919</v>
      </c>
      <c r="C5660" s="36" t="s">
        <v>146</v>
      </c>
      <c r="D5660" s="36" t="s">
        <v>27920</v>
      </c>
      <c r="F5660" t="str">
        <f t="shared" si="178"/>
        <v>87281</v>
      </c>
      <c r="H5660" s="38">
        <f t="shared" si="177"/>
        <v>281</v>
      </c>
    </row>
    <row r="5661" ht="54" spans="1:8">
      <c r="A5661" s="36" t="s">
        <v>27921</v>
      </c>
      <c r="B5661" s="37" t="s">
        <v>27922</v>
      </c>
      <c r="C5661" s="36" t="s">
        <v>146</v>
      </c>
      <c r="D5661" s="36" t="s">
        <v>27923</v>
      </c>
      <c r="F5661" t="str">
        <f t="shared" si="178"/>
        <v>87283</v>
      </c>
      <c r="H5661" s="38">
        <f t="shared" si="177"/>
        <v>316.27</v>
      </c>
    </row>
    <row r="5662" ht="54" spans="1:8">
      <c r="A5662" s="36" t="s">
        <v>27924</v>
      </c>
      <c r="B5662" s="37" t="s">
        <v>27925</v>
      </c>
      <c r="C5662" s="36" t="s">
        <v>146</v>
      </c>
      <c r="D5662" s="36" t="s">
        <v>27926</v>
      </c>
      <c r="F5662" t="str">
        <f t="shared" si="178"/>
        <v>87284</v>
      </c>
      <c r="H5662" s="38">
        <f t="shared" si="177"/>
        <v>288.54</v>
      </c>
    </row>
    <row r="5663" ht="54" spans="1:8">
      <c r="A5663" s="36" t="s">
        <v>27927</v>
      </c>
      <c r="B5663" s="37" t="s">
        <v>27928</v>
      </c>
      <c r="C5663" s="36" t="s">
        <v>146</v>
      </c>
      <c r="D5663" s="36" t="s">
        <v>27929</v>
      </c>
      <c r="F5663" t="str">
        <f t="shared" si="178"/>
        <v>87286</v>
      </c>
      <c r="H5663" s="38">
        <f t="shared" si="177"/>
        <v>307.44</v>
      </c>
    </row>
    <row r="5664" ht="54" spans="1:8">
      <c r="A5664" s="36" t="s">
        <v>27930</v>
      </c>
      <c r="B5664" s="37" t="s">
        <v>27931</v>
      </c>
      <c r="C5664" s="36" t="s">
        <v>146</v>
      </c>
      <c r="D5664" s="36" t="s">
        <v>27932</v>
      </c>
      <c r="F5664" t="str">
        <f t="shared" si="178"/>
        <v>87287</v>
      </c>
      <c r="H5664" s="38">
        <f t="shared" si="177"/>
        <v>387.53</v>
      </c>
    </row>
    <row r="5665" ht="54" spans="1:8">
      <c r="A5665" s="36" t="s">
        <v>27933</v>
      </c>
      <c r="B5665" s="37" t="s">
        <v>27934</v>
      </c>
      <c r="C5665" s="36" t="s">
        <v>146</v>
      </c>
      <c r="D5665" s="36" t="s">
        <v>27935</v>
      </c>
      <c r="F5665" t="str">
        <f t="shared" si="178"/>
        <v>87289</v>
      </c>
      <c r="H5665" s="38">
        <f t="shared" si="177"/>
        <v>384.7</v>
      </c>
    </row>
    <row r="5666" ht="54" spans="1:8">
      <c r="A5666" s="36" t="s">
        <v>27936</v>
      </c>
      <c r="B5666" s="37" t="s">
        <v>27937</v>
      </c>
      <c r="C5666" s="36" t="s">
        <v>146</v>
      </c>
      <c r="D5666" s="36" t="s">
        <v>9118</v>
      </c>
      <c r="F5666" t="str">
        <f t="shared" si="178"/>
        <v>87290</v>
      </c>
      <c r="H5666" s="38">
        <f t="shared" si="177"/>
        <v>374.98</v>
      </c>
    </row>
    <row r="5667" ht="54" spans="1:8">
      <c r="A5667" s="36" t="s">
        <v>27938</v>
      </c>
      <c r="B5667" s="37" t="s">
        <v>27939</v>
      </c>
      <c r="C5667" s="36" t="s">
        <v>146</v>
      </c>
      <c r="D5667" s="36" t="s">
        <v>27940</v>
      </c>
      <c r="F5667" t="str">
        <f t="shared" si="178"/>
        <v>87292</v>
      </c>
      <c r="H5667" s="38">
        <f t="shared" si="177"/>
        <v>407.37</v>
      </c>
    </row>
    <row r="5668" ht="54" spans="1:8">
      <c r="A5668" s="36" t="s">
        <v>27941</v>
      </c>
      <c r="B5668" s="37" t="s">
        <v>27942</v>
      </c>
      <c r="C5668" s="36" t="s">
        <v>146</v>
      </c>
      <c r="D5668" s="36" t="s">
        <v>27943</v>
      </c>
      <c r="F5668" t="str">
        <f t="shared" si="178"/>
        <v>87294</v>
      </c>
      <c r="H5668" s="38">
        <f t="shared" si="177"/>
        <v>381.33</v>
      </c>
    </row>
    <row r="5669" ht="54" spans="1:8">
      <c r="A5669" s="36" t="s">
        <v>27944</v>
      </c>
      <c r="B5669" s="37" t="s">
        <v>27945</v>
      </c>
      <c r="C5669" s="36" t="s">
        <v>146</v>
      </c>
      <c r="D5669" s="36" t="s">
        <v>27946</v>
      </c>
      <c r="F5669" t="str">
        <f t="shared" si="178"/>
        <v>87295</v>
      </c>
      <c r="H5669" s="38">
        <f t="shared" si="177"/>
        <v>399.93</v>
      </c>
    </row>
    <row r="5670" ht="54" spans="1:8">
      <c r="A5670" s="36" t="s">
        <v>27947</v>
      </c>
      <c r="B5670" s="37" t="s">
        <v>27948</v>
      </c>
      <c r="C5670" s="36" t="s">
        <v>146</v>
      </c>
      <c r="D5670" s="36" t="s">
        <v>27949</v>
      </c>
      <c r="F5670" t="str">
        <f t="shared" si="178"/>
        <v>87296</v>
      </c>
      <c r="H5670" s="38">
        <f t="shared" si="177"/>
        <v>371.63</v>
      </c>
    </row>
    <row r="5671" ht="40.5" spans="1:8">
      <c r="A5671" s="36" t="s">
        <v>27950</v>
      </c>
      <c r="B5671" s="37" t="s">
        <v>27951</v>
      </c>
      <c r="C5671" s="36" t="s">
        <v>146</v>
      </c>
      <c r="D5671" s="36" t="s">
        <v>27952</v>
      </c>
      <c r="F5671" t="str">
        <f t="shared" si="178"/>
        <v>87298</v>
      </c>
      <c r="H5671" s="38">
        <f t="shared" si="177"/>
        <v>446.01</v>
      </c>
    </row>
    <row r="5672" ht="40.5" spans="1:8">
      <c r="A5672" s="36" t="s">
        <v>27953</v>
      </c>
      <c r="B5672" s="37" t="s">
        <v>27954</v>
      </c>
      <c r="C5672" s="36" t="s">
        <v>146</v>
      </c>
      <c r="D5672" s="36" t="s">
        <v>27955</v>
      </c>
      <c r="F5672" t="str">
        <f t="shared" si="178"/>
        <v>87299</v>
      </c>
      <c r="H5672" s="38">
        <f t="shared" si="177"/>
        <v>424.97</v>
      </c>
    </row>
    <row r="5673" ht="40.5" spans="1:8">
      <c r="A5673" s="36" t="s">
        <v>27956</v>
      </c>
      <c r="B5673" s="37" t="s">
        <v>27957</v>
      </c>
      <c r="C5673" s="36" t="s">
        <v>146</v>
      </c>
      <c r="D5673" s="36" t="s">
        <v>27958</v>
      </c>
      <c r="F5673" t="str">
        <f t="shared" si="178"/>
        <v>87301</v>
      </c>
      <c r="H5673" s="38">
        <f t="shared" si="177"/>
        <v>393.4</v>
      </c>
    </row>
    <row r="5674" ht="40.5" spans="1:8">
      <c r="A5674" s="36" t="s">
        <v>27959</v>
      </c>
      <c r="B5674" s="37" t="s">
        <v>27960</v>
      </c>
      <c r="C5674" s="36" t="s">
        <v>146</v>
      </c>
      <c r="D5674" s="36" t="s">
        <v>27961</v>
      </c>
      <c r="F5674" t="str">
        <f t="shared" si="178"/>
        <v>87302</v>
      </c>
      <c r="H5674" s="38">
        <f t="shared" si="177"/>
        <v>375.83</v>
      </c>
    </row>
    <row r="5675" ht="40.5" spans="1:8">
      <c r="A5675" s="36" t="s">
        <v>27962</v>
      </c>
      <c r="B5675" s="37" t="s">
        <v>27963</v>
      </c>
      <c r="C5675" s="36" t="s">
        <v>146</v>
      </c>
      <c r="D5675" s="36" t="s">
        <v>27964</v>
      </c>
      <c r="F5675" t="str">
        <f t="shared" si="178"/>
        <v>87304</v>
      </c>
      <c r="H5675" s="38">
        <f t="shared" si="177"/>
        <v>364.11</v>
      </c>
    </row>
    <row r="5676" ht="40.5" spans="1:8">
      <c r="A5676" s="36" t="s">
        <v>27965</v>
      </c>
      <c r="B5676" s="37" t="s">
        <v>27966</v>
      </c>
      <c r="C5676" s="36" t="s">
        <v>146</v>
      </c>
      <c r="D5676" s="36" t="s">
        <v>27967</v>
      </c>
      <c r="F5676" t="str">
        <f t="shared" si="178"/>
        <v>87305</v>
      </c>
      <c r="H5676" s="38">
        <f t="shared" si="177"/>
        <v>345.16</v>
      </c>
    </row>
    <row r="5677" ht="40.5" spans="1:8">
      <c r="A5677" s="36" t="s">
        <v>27968</v>
      </c>
      <c r="B5677" s="37" t="s">
        <v>27969</v>
      </c>
      <c r="C5677" s="36" t="s">
        <v>146</v>
      </c>
      <c r="D5677" s="36" t="s">
        <v>27970</v>
      </c>
      <c r="F5677" t="str">
        <f t="shared" si="178"/>
        <v>87307</v>
      </c>
      <c r="H5677" s="38">
        <f t="shared" si="177"/>
        <v>334.94</v>
      </c>
    </row>
    <row r="5678" ht="40.5" spans="1:8">
      <c r="A5678" s="36" t="s">
        <v>27971</v>
      </c>
      <c r="B5678" s="37" t="s">
        <v>27972</v>
      </c>
      <c r="C5678" s="36" t="s">
        <v>146</v>
      </c>
      <c r="D5678" s="36" t="s">
        <v>27973</v>
      </c>
      <c r="F5678" t="str">
        <f t="shared" si="178"/>
        <v>87308</v>
      </c>
      <c r="H5678" s="38">
        <f t="shared" si="177"/>
        <v>319.49</v>
      </c>
    </row>
    <row r="5679" ht="40.5" spans="1:8">
      <c r="A5679" s="36" t="s">
        <v>27974</v>
      </c>
      <c r="B5679" s="37" t="s">
        <v>27975</v>
      </c>
      <c r="C5679" s="36" t="s">
        <v>146</v>
      </c>
      <c r="D5679" s="36" t="s">
        <v>27976</v>
      </c>
      <c r="F5679" t="str">
        <f t="shared" si="178"/>
        <v>87310</v>
      </c>
      <c r="H5679" s="38">
        <f t="shared" si="177"/>
        <v>321.92</v>
      </c>
    </row>
    <row r="5680" ht="40.5" spans="1:8">
      <c r="A5680" s="36" t="s">
        <v>27977</v>
      </c>
      <c r="B5680" s="37" t="s">
        <v>27978</v>
      </c>
      <c r="C5680" s="36" t="s">
        <v>146</v>
      </c>
      <c r="D5680" s="36" t="s">
        <v>27979</v>
      </c>
      <c r="F5680" t="str">
        <f t="shared" si="178"/>
        <v>87311</v>
      </c>
      <c r="H5680" s="38">
        <f t="shared" si="177"/>
        <v>310.67</v>
      </c>
    </row>
    <row r="5681" ht="40.5" spans="1:8">
      <c r="A5681" s="36" t="s">
        <v>27980</v>
      </c>
      <c r="B5681" s="37" t="s">
        <v>27981</v>
      </c>
      <c r="C5681" s="36" t="s">
        <v>146</v>
      </c>
      <c r="D5681" s="36" t="s">
        <v>27982</v>
      </c>
      <c r="F5681" t="str">
        <f t="shared" si="178"/>
        <v>87313</v>
      </c>
      <c r="H5681" s="38">
        <f t="shared" si="177"/>
        <v>380.32</v>
      </c>
    </row>
    <row r="5682" ht="40.5" spans="1:8">
      <c r="A5682" s="36" t="s">
        <v>27983</v>
      </c>
      <c r="B5682" s="37" t="s">
        <v>27984</v>
      </c>
      <c r="C5682" s="36" t="s">
        <v>146</v>
      </c>
      <c r="D5682" s="36" t="s">
        <v>27985</v>
      </c>
      <c r="F5682" t="str">
        <f t="shared" si="178"/>
        <v>87314</v>
      </c>
      <c r="H5682" s="38">
        <f t="shared" si="177"/>
        <v>369.83</v>
      </c>
    </row>
    <row r="5683" ht="40.5" spans="1:8">
      <c r="A5683" s="36" t="s">
        <v>27986</v>
      </c>
      <c r="B5683" s="37" t="s">
        <v>27987</v>
      </c>
      <c r="C5683" s="36" t="s">
        <v>146</v>
      </c>
      <c r="D5683" s="36" t="s">
        <v>27988</v>
      </c>
      <c r="F5683" t="str">
        <f t="shared" si="178"/>
        <v>87316</v>
      </c>
      <c r="H5683" s="38">
        <f t="shared" si="177"/>
        <v>351.46</v>
      </c>
    </row>
    <row r="5684" ht="40.5" spans="1:8">
      <c r="A5684" s="36" t="s">
        <v>27989</v>
      </c>
      <c r="B5684" s="37" t="s">
        <v>27990</v>
      </c>
      <c r="C5684" s="36" t="s">
        <v>146</v>
      </c>
      <c r="D5684" s="36" t="s">
        <v>27970</v>
      </c>
      <c r="F5684" t="str">
        <f t="shared" si="178"/>
        <v>87317</v>
      </c>
      <c r="H5684" s="38">
        <f t="shared" si="177"/>
        <v>334.94</v>
      </c>
    </row>
    <row r="5685" ht="40.5" spans="1:8">
      <c r="A5685" s="36" t="s">
        <v>27991</v>
      </c>
      <c r="B5685" s="37" t="s">
        <v>27992</v>
      </c>
      <c r="C5685" s="36" t="s">
        <v>146</v>
      </c>
      <c r="D5685" s="36" t="s">
        <v>27993</v>
      </c>
      <c r="F5685" t="str">
        <f t="shared" si="178"/>
        <v>87319</v>
      </c>
      <c r="H5685" s="38">
        <f t="shared" si="177"/>
        <v>1929.95</v>
      </c>
    </row>
    <row r="5686" ht="40.5" spans="1:8">
      <c r="A5686" s="36" t="s">
        <v>27994</v>
      </c>
      <c r="B5686" s="37" t="s">
        <v>27995</v>
      </c>
      <c r="C5686" s="36" t="s">
        <v>146</v>
      </c>
      <c r="D5686" s="36" t="s">
        <v>27996</v>
      </c>
      <c r="F5686" t="str">
        <f t="shared" si="178"/>
        <v>87320</v>
      </c>
      <c r="H5686" s="38">
        <f t="shared" si="177"/>
        <v>1926.18</v>
      </c>
    </row>
    <row r="5687" ht="40.5" spans="1:8">
      <c r="A5687" s="36" t="s">
        <v>27997</v>
      </c>
      <c r="B5687" s="37" t="s">
        <v>27998</v>
      </c>
      <c r="C5687" s="36" t="s">
        <v>146</v>
      </c>
      <c r="D5687" s="36" t="s">
        <v>27999</v>
      </c>
      <c r="F5687" t="str">
        <f t="shared" si="178"/>
        <v>87322</v>
      </c>
      <c r="H5687" s="38">
        <f t="shared" si="177"/>
        <v>1991.6</v>
      </c>
    </row>
    <row r="5688" ht="40.5" spans="1:8">
      <c r="A5688" s="36" t="s">
        <v>28000</v>
      </c>
      <c r="B5688" s="37" t="s">
        <v>28001</v>
      </c>
      <c r="C5688" s="36" t="s">
        <v>146</v>
      </c>
      <c r="D5688" s="36" t="s">
        <v>28002</v>
      </c>
      <c r="F5688" t="str">
        <f t="shared" si="178"/>
        <v>87323</v>
      </c>
      <c r="H5688" s="38">
        <f t="shared" si="177"/>
        <v>1974.65</v>
      </c>
    </row>
    <row r="5689" ht="40.5" spans="1:8">
      <c r="A5689" s="36" t="s">
        <v>28003</v>
      </c>
      <c r="B5689" s="37" t="s">
        <v>28004</v>
      </c>
      <c r="C5689" s="36" t="s">
        <v>146</v>
      </c>
      <c r="D5689" s="36" t="s">
        <v>28005</v>
      </c>
      <c r="F5689" t="str">
        <f t="shared" si="178"/>
        <v>87325</v>
      </c>
      <c r="H5689" s="38">
        <f t="shared" si="177"/>
        <v>1957.52</v>
      </c>
    </row>
    <row r="5690" ht="40.5" spans="1:8">
      <c r="A5690" s="36" t="s">
        <v>28006</v>
      </c>
      <c r="B5690" s="37" t="s">
        <v>28007</v>
      </c>
      <c r="C5690" s="36" t="s">
        <v>146</v>
      </c>
      <c r="D5690" s="36" t="s">
        <v>28008</v>
      </c>
      <c r="F5690" t="str">
        <f t="shared" si="178"/>
        <v>87326</v>
      </c>
      <c r="H5690" s="38">
        <f t="shared" si="177"/>
        <v>1945.71</v>
      </c>
    </row>
    <row r="5691" ht="67.5" spans="1:8">
      <c r="A5691" s="36" t="s">
        <v>28009</v>
      </c>
      <c r="B5691" s="37" t="s">
        <v>28010</v>
      </c>
      <c r="C5691" s="36" t="s">
        <v>146</v>
      </c>
      <c r="D5691" s="36" t="s">
        <v>28011</v>
      </c>
      <c r="F5691" t="str">
        <f t="shared" si="178"/>
        <v>87327</v>
      </c>
      <c r="H5691" s="38">
        <f t="shared" si="177"/>
        <v>313.9</v>
      </c>
    </row>
    <row r="5692" ht="67.5" spans="1:8">
      <c r="A5692" s="36" t="s">
        <v>28012</v>
      </c>
      <c r="B5692" s="37" t="s">
        <v>28013</v>
      </c>
      <c r="C5692" s="36" t="s">
        <v>146</v>
      </c>
      <c r="D5692" s="36" t="s">
        <v>28014</v>
      </c>
      <c r="F5692" t="str">
        <f t="shared" si="178"/>
        <v>87328</v>
      </c>
      <c r="H5692" s="38">
        <f t="shared" si="177"/>
        <v>266.15</v>
      </c>
    </row>
    <row r="5693" ht="67.5" spans="1:8">
      <c r="A5693" s="36" t="s">
        <v>28015</v>
      </c>
      <c r="B5693" s="37" t="s">
        <v>28016</v>
      </c>
      <c r="C5693" s="36" t="s">
        <v>146</v>
      </c>
      <c r="D5693" s="36" t="s">
        <v>28017</v>
      </c>
      <c r="F5693" t="str">
        <f t="shared" si="178"/>
        <v>87329</v>
      </c>
      <c r="H5693" s="38">
        <f t="shared" si="177"/>
        <v>341.96</v>
      </c>
    </row>
    <row r="5694" ht="67.5" spans="1:8">
      <c r="A5694" s="36" t="s">
        <v>28018</v>
      </c>
      <c r="B5694" s="37" t="s">
        <v>28019</v>
      </c>
      <c r="C5694" s="36" t="s">
        <v>146</v>
      </c>
      <c r="D5694" s="36" t="s">
        <v>28020</v>
      </c>
      <c r="F5694" t="str">
        <f t="shared" si="178"/>
        <v>87330</v>
      </c>
      <c r="H5694" s="38">
        <f t="shared" si="177"/>
        <v>290.84</v>
      </c>
    </row>
    <row r="5695" ht="54" spans="1:8">
      <c r="A5695" s="36" t="s">
        <v>28021</v>
      </c>
      <c r="B5695" s="37" t="s">
        <v>28022</v>
      </c>
      <c r="C5695" s="36" t="s">
        <v>146</v>
      </c>
      <c r="D5695" s="36" t="s">
        <v>28023</v>
      </c>
      <c r="F5695" t="str">
        <f t="shared" si="178"/>
        <v>87331</v>
      </c>
      <c r="H5695" s="38">
        <f t="shared" si="177"/>
        <v>419.06</v>
      </c>
    </row>
    <row r="5696" ht="54" spans="1:8">
      <c r="A5696" s="36" t="s">
        <v>28024</v>
      </c>
      <c r="B5696" s="37" t="s">
        <v>28025</v>
      </c>
      <c r="C5696" s="36" t="s">
        <v>146</v>
      </c>
      <c r="D5696" s="36" t="s">
        <v>28026</v>
      </c>
      <c r="F5696" t="str">
        <f t="shared" si="178"/>
        <v>87332</v>
      </c>
      <c r="H5696" s="38">
        <f t="shared" si="177"/>
        <v>368.55</v>
      </c>
    </row>
    <row r="5697" ht="54" spans="1:8">
      <c r="A5697" s="36" t="s">
        <v>28027</v>
      </c>
      <c r="B5697" s="37" t="s">
        <v>28028</v>
      </c>
      <c r="C5697" s="36" t="s">
        <v>146</v>
      </c>
      <c r="D5697" s="36" t="s">
        <v>28029</v>
      </c>
      <c r="F5697" t="str">
        <f t="shared" si="178"/>
        <v>87333</v>
      </c>
      <c r="H5697" s="38">
        <f t="shared" si="177"/>
        <v>393.17</v>
      </c>
    </row>
    <row r="5698" ht="54" spans="1:8">
      <c r="A5698" s="36" t="s">
        <v>28030</v>
      </c>
      <c r="B5698" s="37" t="s">
        <v>28031</v>
      </c>
      <c r="C5698" s="36" t="s">
        <v>146</v>
      </c>
      <c r="D5698" s="36" t="s">
        <v>28032</v>
      </c>
      <c r="F5698" t="str">
        <f t="shared" si="178"/>
        <v>87334</v>
      </c>
      <c r="H5698" s="38">
        <f t="shared" si="177"/>
        <v>355.45</v>
      </c>
    </row>
    <row r="5699" ht="54" spans="1:8">
      <c r="A5699" s="36" t="s">
        <v>28033</v>
      </c>
      <c r="B5699" s="37" t="s">
        <v>28034</v>
      </c>
      <c r="C5699" s="36" t="s">
        <v>146</v>
      </c>
      <c r="D5699" s="36" t="s">
        <v>28035</v>
      </c>
      <c r="F5699" t="str">
        <f t="shared" si="178"/>
        <v>87335</v>
      </c>
      <c r="H5699" s="38">
        <f t="shared" si="177"/>
        <v>404.28</v>
      </c>
    </row>
    <row r="5700" ht="54" spans="1:8">
      <c r="A5700" s="36" t="s">
        <v>28036</v>
      </c>
      <c r="B5700" s="37" t="s">
        <v>28037</v>
      </c>
      <c r="C5700" s="36" t="s">
        <v>146</v>
      </c>
      <c r="D5700" s="36" t="s">
        <v>28038</v>
      </c>
      <c r="F5700" t="str">
        <f t="shared" si="178"/>
        <v>87336</v>
      </c>
      <c r="H5700" s="38">
        <f t="shared" si="177"/>
        <v>375.37</v>
      </c>
    </row>
    <row r="5701" ht="54" spans="1:8">
      <c r="A5701" s="36" t="s">
        <v>28039</v>
      </c>
      <c r="B5701" s="37" t="s">
        <v>28040</v>
      </c>
      <c r="C5701" s="36" t="s">
        <v>146</v>
      </c>
      <c r="D5701" s="36" t="s">
        <v>28041</v>
      </c>
      <c r="F5701" t="str">
        <f t="shared" si="178"/>
        <v>87337</v>
      </c>
      <c r="H5701" s="38">
        <f t="shared" ref="H5701:H5764" si="179">ROUND(D5701*(1+$H$1),2)</f>
        <v>382.28</v>
      </c>
    </row>
    <row r="5702" ht="54" spans="1:8">
      <c r="A5702" s="36" t="s">
        <v>28042</v>
      </c>
      <c r="B5702" s="37" t="s">
        <v>28043</v>
      </c>
      <c r="C5702" s="36" t="s">
        <v>146</v>
      </c>
      <c r="D5702" s="36" t="s">
        <v>28044</v>
      </c>
      <c r="F5702" t="str">
        <f t="shared" si="178"/>
        <v>87338</v>
      </c>
      <c r="H5702" s="38">
        <f t="shared" si="179"/>
        <v>369.24</v>
      </c>
    </row>
    <row r="5703" ht="40.5" spans="1:8">
      <c r="A5703" s="36" t="s">
        <v>28045</v>
      </c>
      <c r="B5703" s="37" t="s">
        <v>28046</v>
      </c>
      <c r="C5703" s="36" t="s">
        <v>146</v>
      </c>
      <c r="D5703" s="36" t="s">
        <v>28047</v>
      </c>
      <c r="F5703" t="str">
        <f t="shared" si="178"/>
        <v>87339</v>
      </c>
      <c r="H5703" s="38">
        <f t="shared" si="179"/>
        <v>546.39</v>
      </c>
    </row>
    <row r="5704" ht="40.5" spans="1:8">
      <c r="A5704" s="36" t="s">
        <v>28048</v>
      </c>
      <c r="B5704" s="37" t="s">
        <v>28049</v>
      </c>
      <c r="C5704" s="36" t="s">
        <v>146</v>
      </c>
      <c r="D5704" s="36" t="s">
        <v>28050</v>
      </c>
      <c r="F5704" t="str">
        <f t="shared" si="178"/>
        <v>87340</v>
      </c>
      <c r="H5704" s="38">
        <f t="shared" si="179"/>
        <v>434.76</v>
      </c>
    </row>
    <row r="5705" ht="40.5" spans="1:8">
      <c r="A5705" s="36" t="s">
        <v>28051</v>
      </c>
      <c r="B5705" s="37" t="s">
        <v>28052</v>
      </c>
      <c r="C5705" s="36" t="s">
        <v>146</v>
      </c>
      <c r="D5705" s="36" t="s">
        <v>28053</v>
      </c>
      <c r="F5705" t="str">
        <f t="shared" si="178"/>
        <v>87341</v>
      </c>
      <c r="H5705" s="38">
        <f t="shared" si="179"/>
        <v>411.85</v>
      </c>
    </row>
    <row r="5706" ht="40.5" spans="1:8">
      <c r="A5706" s="36" t="s">
        <v>28054</v>
      </c>
      <c r="B5706" s="37" t="s">
        <v>28055</v>
      </c>
      <c r="C5706" s="36" t="s">
        <v>146</v>
      </c>
      <c r="D5706" s="36" t="s">
        <v>28056</v>
      </c>
      <c r="F5706" t="str">
        <f t="shared" si="178"/>
        <v>87342</v>
      </c>
      <c r="H5706" s="38">
        <f t="shared" si="179"/>
        <v>465.51</v>
      </c>
    </row>
    <row r="5707" ht="40.5" spans="1:8">
      <c r="A5707" s="36" t="s">
        <v>28057</v>
      </c>
      <c r="B5707" s="37" t="s">
        <v>28058</v>
      </c>
      <c r="C5707" s="36" t="s">
        <v>146</v>
      </c>
      <c r="D5707" s="36" t="s">
        <v>28059</v>
      </c>
      <c r="F5707" t="str">
        <f t="shared" si="178"/>
        <v>87343</v>
      </c>
      <c r="H5707" s="38">
        <f t="shared" si="179"/>
        <v>393.76</v>
      </c>
    </row>
    <row r="5708" ht="40.5" spans="1:8">
      <c r="A5708" s="36" t="s">
        <v>28060</v>
      </c>
      <c r="B5708" s="37" t="s">
        <v>28061</v>
      </c>
      <c r="C5708" s="36" t="s">
        <v>146</v>
      </c>
      <c r="D5708" s="36" t="s">
        <v>28062</v>
      </c>
      <c r="F5708" t="str">
        <f t="shared" si="178"/>
        <v>87344</v>
      </c>
      <c r="H5708" s="38">
        <f t="shared" si="179"/>
        <v>361.9</v>
      </c>
    </row>
    <row r="5709" ht="40.5" spans="1:8">
      <c r="A5709" s="36" t="s">
        <v>28063</v>
      </c>
      <c r="B5709" s="37" t="s">
        <v>28064</v>
      </c>
      <c r="C5709" s="36" t="s">
        <v>146</v>
      </c>
      <c r="D5709" s="36" t="s">
        <v>28065</v>
      </c>
      <c r="F5709" t="str">
        <f t="shared" si="178"/>
        <v>87345</v>
      </c>
      <c r="H5709" s="38">
        <f t="shared" si="179"/>
        <v>401.18</v>
      </c>
    </row>
    <row r="5710" ht="40.5" spans="1:8">
      <c r="A5710" s="36" t="s">
        <v>28066</v>
      </c>
      <c r="B5710" s="37" t="s">
        <v>28067</v>
      </c>
      <c r="C5710" s="36" t="s">
        <v>146</v>
      </c>
      <c r="D5710" s="36" t="s">
        <v>28068</v>
      </c>
      <c r="F5710" t="str">
        <f t="shared" si="178"/>
        <v>87346</v>
      </c>
      <c r="H5710" s="38">
        <f t="shared" si="179"/>
        <v>351.55</v>
      </c>
    </row>
    <row r="5711" ht="40.5" spans="1:8">
      <c r="A5711" s="36" t="s">
        <v>28069</v>
      </c>
      <c r="B5711" s="37" t="s">
        <v>28070</v>
      </c>
      <c r="C5711" s="36" t="s">
        <v>146</v>
      </c>
      <c r="D5711" s="36" t="s">
        <v>28071</v>
      </c>
      <c r="F5711" t="str">
        <f t="shared" ref="F5711:F5774" si="180">TRIM(A5711)</f>
        <v>87347</v>
      </c>
      <c r="H5711" s="38">
        <f t="shared" si="179"/>
        <v>332.95</v>
      </c>
    </row>
    <row r="5712" ht="40.5" spans="1:8">
      <c r="A5712" s="36" t="s">
        <v>28072</v>
      </c>
      <c r="B5712" s="37" t="s">
        <v>28073</v>
      </c>
      <c r="C5712" s="36" t="s">
        <v>146</v>
      </c>
      <c r="D5712" s="36" t="s">
        <v>28074</v>
      </c>
      <c r="F5712" t="str">
        <f t="shared" si="180"/>
        <v>87348</v>
      </c>
      <c r="H5712" s="38">
        <f t="shared" si="179"/>
        <v>370.18</v>
      </c>
    </row>
    <row r="5713" ht="40.5" spans="1:8">
      <c r="A5713" s="36" t="s">
        <v>28075</v>
      </c>
      <c r="B5713" s="37" t="s">
        <v>28076</v>
      </c>
      <c r="C5713" s="36" t="s">
        <v>146</v>
      </c>
      <c r="D5713" s="36" t="s">
        <v>28077</v>
      </c>
      <c r="F5713" t="str">
        <f t="shared" si="180"/>
        <v>87349</v>
      </c>
      <c r="H5713" s="38">
        <f t="shared" si="179"/>
        <v>304.32</v>
      </c>
    </row>
    <row r="5714" ht="40.5" spans="1:8">
      <c r="A5714" s="36" t="s">
        <v>28078</v>
      </c>
      <c r="B5714" s="37" t="s">
        <v>28079</v>
      </c>
      <c r="C5714" s="36" t="s">
        <v>146</v>
      </c>
      <c r="D5714" s="36" t="s">
        <v>28080</v>
      </c>
      <c r="F5714" t="str">
        <f t="shared" si="180"/>
        <v>87350</v>
      </c>
      <c r="H5714" s="38">
        <f t="shared" si="179"/>
        <v>360.1</v>
      </c>
    </row>
    <row r="5715" ht="40.5" spans="1:8">
      <c r="A5715" s="36" t="s">
        <v>28081</v>
      </c>
      <c r="B5715" s="37" t="s">
        <v>28082</v>
      </c>
      <c r="C5715" s="36" t="s">
        <v>146</v>
      </c>
      <c r="D5715" s="36" t="s">
        <v>28083</v>
      </c>
      <c r="F5715" t="str">
        <f t="shared" si="180"/>
        <v>87351</v>
      </c>
      <c r="H5715" s="38">
        <f t="shared" si="179"/>
        <v>312.42</v>
      </c>
    </row>
    <row r="5716" ht="40.5" spans="1:8">
      <c r="A5716" s="36" t="s">
        <v>28084</v>
      </c>
      <c r="B5716" s="37" t="s">
        <v>28085</v>
      </c>
      <c r="C5716" s="36" t="s">
        <v>146</v>
      </c>
      <c r="D5716" s="36" t="s">
        <v>28086</v>
      </c>
      <c r="F5716" t="str">
        <f t="shared" si="180"/>
        <v>87352</v>
      </c>
      <c r="H5716" s="38">
        <f t="shared" si="179"/>
        <v>451.84</v>
      </c>
    </row>
    <row r="5717" ht="40.5" spans="1:8">
      <c r="A5717" s="36" t="s">
        <v>28087</v>
      </c>
      <c r="B5717" s="37" t="s">
        <v>28088</v>
      </c>
      <c r="C5717" s="36" t="s">
        <v>146</v>
      </c>
      <c r="D5717" s="36" t="s">
        <v>28089</v>
      </c>
      <c r="F5717" t="str">
        <f t="shared" si="180"/>
        <v>87353</v>
      </c>
      <c r="H5717" s="38">
        <f t="shared" si="179"/>
        <v>387.29</v>
      </c>
    </row>
    <row r="5718" ht="40.5" spans="1:8">
      <c r="A5718" s="36" t="s">
        <v>28090</v>
      </c>
      <c r="B5718" s="37" t="s">
        <v>28091</v>
      </c>
      <c r="C5718" s="36" t="s">
        <v>146</v>
      </c>
      <c r="D5718" s="36" t="s">
        <v>28092</v>
      </c>
      <c r="F5718" t="str">
        <f t="shared" si="180"/>
        <v>87354</v>
      </c>
      <c r="H5718" s="38">
        <f t="shared" si="179"/>
        <v>355.84</v>
      </c>
    </row>
    <row r="5719" ht="40.5" spans="1:8">
      <c r="A5719" s="36" t="s">
        <v>28093</v>
      </c>
      <c r="B5719" s="37" t="s">
        <v>28094</v>
      </c>
      <c r="C5719" s="36" t="s">
        <v>146</v>
      </c>
      <c r="D5719" s="36" t="s">
        <v>28095</v>
      </c>
      <c r="F5719" t="str">
        <f t="shared" si="180"/>
        <v>87355</v>
      </c>
      <c r="H5719" s="38">
        <f t="shared" si="179"/>
        <v>392.91</v>
      </c>
    </row>
    <row r="5720" ht="40.5" spans="1:8">
      <c r="A5720" s="36" t="s">
        <v>28096</v>
      </c>
      <c r="B5720" s="37" t="s">
        <v>28097</v>
      </c>
      <c r="C5720" s="36" t="s">
        <v>146</v>
      </c>
      <c r="D5720" s="36" t="s">
        <v>19416</v>
      </c>
      <c r="F5720" t="str">
        <f t="shared" si="180"/>
        <v>87356</v>
      </c>
      <c r="H5720" s="38">
        <f t="shared" si="179"/>
        <v>340.47</v>
      </c>
    </row>
    <row r="5721" ht="40.5" spans="1:8">
      <c r="A5721" s="36" t="s">
        <v>28098</v>
      </c>
      <c r="B5721" s="37" t="s">
        <v>28099</v>
      </c>
      <c r="C5721" s="36" t="s">
        <v>146</v>
      </c>
      <c r="D5721" s="36" t="s">
        <v>28100</v>
      </c>
      <c r="F5721" t="str">
        <f t="shared" si="180"/>
        <v>87357</v>
      </c>
      <c r="H5721" s="38">
        <f t="shared" si="179"/>
        <v>326.48</v>
      </c>
    </row>
    <row r="5722" ht="54" spans="1:8">
      <c r="A5722" s="36" t="s">
        <v>28101</v>
      </c>
      <c r="B5722" s="37" t="s">
        <v>28102</v>
      </c>
      <c r="C5722" s="36" t="s">
        <v>146</v>
      </c>
      <c r="D5722" s="36" t="s">
        <v>28103</v>
      </c>
      <c r="F5722" t="str">
        <f t="shared" si="180"/>
        <v>87358</v>
      </c>
      <c r="H5722" s="38">
        <f t="shared" si="179"/>
        <v>1910.25</v>
      </c>
    </row>
    <row r="5723" ht="54" spans="1:8">
      <c r="A5723" s="36" t="s">
        <v>28104</v>
      </c>
      <c r="B5723" s="37" t="s">
        <v>28105</v>
      </c>
      <c r="C5723" s="36" t="s">
        <v>146</v>
      </c>
      <c r="D5723" s="36" t="s">
        <v>28106</v>
      </c>
      <c r="F5723" t="str">
        <f t="shared" si="180"/>
        <v>87359</v>
      </c>
      <c r="H5723" s="38">
        <f t="shared" si="179"/>
        <v>1882.74</v>
      </c>
    </row>
    <row r="5724" ht="54" spans="1:8">
      <c r="A5724" s="36" t="s">
        <v>28107</v>
      </c>
      <c r="B5724" s="37" t="s">
        <v>28108</v>
      </c>
      <c r="C5724" s="36" t="s">
        <v>146</v>
      </c>
      <c r="D5724" s="36" t="s">
        <v>28109</v>
      </c>
      <c r="F5724" t="str">
        <f t="shared" si="180"/>
        <v>87360</v>
      </c>
      <c r="H5724" s="38">
        <f t="shared" si="179"/>
        <v>1991.01</v>
      </c>
    </row>
    <row r="5725" ht="54" spans="1:8">
      <c r="A5725" s="36" t="s">
        <v>28110</v>
      </c>
      <c r="B5725" s="37" t="s">
        <v>28111</v>
      </c>
      <c r="C5725" s="36" t="s">
        <v>146</v>
      </c>
      <c r="D5725" s="36" t="s">
        <v>28112</v>
      </c>
      <c r="F5725" t="str">
        <f t="shared" si="180"/>
        <v>87361</v>
      </c>
      <c r="H5725" s="38">
        <f t="shared" si="179"/>
        <v>1949.81</v>
      </c>
    </row>
    <row r="5726" ht="54" spans="1:8">
      <c r="A5726" s="36" t="s">
        <v>28113</v>
      </c>
      <c r="B5726" s="37" t="s">
        <v>28114</v>
      </c>
      <c r="C5726" s="36" t="s">
        <v>146</v>
      </c>
      <c r="D5726" s="36" t="s">
        <v>28115</v>
      </c>
      <c r="F5726" t="str">
        <f t="shared" si="180"/>
        <v>87362</v>
      </c>
      <c r="H5726" s="38">
        <f t="shared" si="179"/>
        <v>1939.45</v>
      </c>
    </row>
    <row r="5727" ht="54" spans="1:8">
      <c r="A5727" s="36" t="s">
        <v>28116</v>
      </c>
      <c r="B5727" s="37" t="s">
        <v>28117</v>
      </c>
      <c r="C5727" s="36" t="s">
        <v>146</v>
      </c>
      <c r="D5727" s="36" t="s">
        <v>28118</v>
      </c>
      <c r="F5727" t="str">
        <f t="shared" si="180"/>
        <v>87363</v>
      </c>
      <c r="H5727" s="38">
        <f t="shared" si="179"/>
        <v>1956.34</v>
      </c>
    </row>
    <row r="5728" ht="54" spans="1:8">
      <c r="A5728" s="36" t="s">
        <v>28119</v>
      </c>
      <c r="B5728" s="37" t="s">
        <v>28120</v>
      </c>
      <c r="C5728" s="36" t="s">
        <v>146</v>
      </c>
      <c r="D5728" s="36" t="s">
        <v>28121</v>
      </c>
      <c r="F5728" t="str">
        <f t="shared" si="180"/>
        <v>87364</v>
      </c>
      <c r="H5728" s="38">
        <f t="shared" si="179"/>
        <v>1906.35</v>
      </c>
    </row>
    <row r="5729" ht="54" spans="1:8">
      <c r="A5729" s="36" t="s">
        <v>28122</v>
      </c>
      <c r="B5729" s="37" t="s">
        <v>28123</v>
      </c>
      <c r="C5729" s="36" t="s">
        <v>146</v>
      </c>
      <c r="D5729" s="36" t="s">
        <v>28124</v>
      </c>
      <c r="F5729" t="str">
        <f t="shared" si="180"/>
        <v>87365</v>
      </c>
      <c r="H5729" s="38">
        <f t="shared" si="179"/>
        <v>370.74</v>
      </c>
    </row>
    <row r="5730" ht="54" spans="1:8">
      <c r="A5730" s="36" t="s">
        <v>28125</v>
      </c>
      <c r="B5730" s="37" t="s">
        <v>28126</v>
      </c>
      <c r="C5730" s="36" t="s">
        <v>146</v>
      </c>
      <c r="D5730" s="36" t="s">
        <v>28127</v>
      </c>
      <c r="F5730" t="str">
        <f t="shared" si="180"/>
        <v>87366</v>
      </c>
      <c r="H5730" s="38">
        <f t="shared" si="179"/>
        <v>387.75</v>
      </c>
    </row>
    <row r="5731" ht="40.5" spans="1:8">
      <c r="A5731" s="36" t="s">
        <v>28128</v>
      </c>
      <c r="B5731" s="37" t="s">
        <v>28129</v>
      </c>
      <c r="C5731" s="36" t="s">
        <v>146</v>
      </c>
      <c r="D5731" s="36" t="s">
        <v>28130</v>
      </c>
      <c r="F5731" t="str">
        <f t="shared" si="180"/>
        <v>87367</v>
      </c>
      <c r="H5731" s="38">
        <f t="shared" si="179"/>
        <v>470.54</v>
      </c>
    </row>
    <row r="5732" ht="40.5" spans="1:8">
      <c r="A5732" s="36" t="s">
        <v>28131</v>
      </c>
      <c r="B5732" s="37" t="s">
        <v>28132</v>
      </c>
      <c r="C5732" s="36" t="s">
        <v>146</v>
      </c>
      <c r="D5732" s="36" t="s">
        <v>28133</v>
      </c>
      <c r="F5732" t="str">
        <f t="shared" si="180"/>
        <v>87368</v>
      </c>
      <c r="H5732" s="38">
        <f t="shared" si="179"/>
        <v>471.36</v>
      </c>
    </row>
    <row r="5733" ht="40.5" spans="1:8">
      <c r="A5733" s="36" t="s">
        <v>28134</v>
      </c>
      <c r="B5733" s="37" t="s">
        <v>28135</v>
      </c>
      <c r="C5733" s="36" t="s">
        <v>146</v>
      </c>
      <c r="D5733" s="36" t="s">
        <v>28136</v>
      </c>
      <c r="F5733" t="str">
        <f t="shared" si="180"/>
        <v>87369</v>
      </c>
      <c r="H5733" s="38">
        <f t="shared" si="179"/>
        <v>489.89</v>
      </c>
    </row>
    <row r="5734" ht="40.5" spans="1:8">
      <c r="A5734" s="36" t="s">
        <v>28137</v>
      </c>
      <c r="B5734" s="37" t="s">
        <v>28138</v>
      </c>
      <c r="C5734" s="36" t="s">
        <v>146</v>
      </c>
      <c r="D5734" s="36" t="s">
        <v>28139</v>
      </c>
      <c r="F5734" t="str">
        <f t="shared" si="180"/>
        <v>87370</v>
      </c>
      <c r="H5734" s="38">
        <f t="shared" si="179"/>
        <v>469.6</v>
      </c>
    </row>
    <row r="5735" ht="40.5" spans="1:8">
      <c r="A5735" s="36" t="s">
        <v>28140</v>
      </c>
      <c r="B5735" s="37" t="s">
        <v>28141</v>
      </c>
      <c r="C5735" s="36" t="s">
        <v>146</v>
      </c>
      <c r="D5735" s="36" t="s">
        <v>28142</v>
      </c>
      <c r="F5735" t="str">
        <f t="shared" si="180"/>
        <v>87371</v>
      </c>
      <c r="H5735" s="38">
        <f t="shared" si="179"/>
        <v>467.25</v>
      </c>
    </row>
    <row r="5736" ht="27" spans="1:8">
      <c r="A5736" s="36" t="s">
        <v>28143</v>
      </c>
      <c r="B5736" s="37" t="s">
        <v>28144</v>
      </c>
      <c r="C5736" s="36" t="s">
        <v>146</v>
      </c>
      <c r="D5736" s="36" t="s">
        <v>28145</v>
      </c>
      <c r="F5736" t="str">
        <f t="shared" si="180"/>
        <v>87372</v>
      </c>
      <c r="H5736" s="38">
        <f t="shared" si="179"/>
        <v>524.93</v>
      </c>
    </row>
    <row r="5737" ht="27" spans="1:8">
      <c r="A5737" s="36" t="s">
        <v>28146</v>
      </c>
      <c r="B5737" s="37" t="s">
        <v>28147</v>
      </c>
      <c r="C5737" s="36" t="s">
        <v>146</v>
      </c>
      <c r="D5737" s="36" t="s">
        <v>28148</v>
      </c>
      <c r="F5737" t="str">
        <f t="shared" si="180"/>
        <v>87373</v>
      </c>
      <c r="H5737" s="38">
        <f t="shared" si="179"/>
        <v>474.59</v>
      </c>
    </row>
    <row r="5738" ht="27" spans="1:8">
      <c r="A5738" s="36" t="s">
        <v>28149</v>
      </c>
      <c r="B5738" s="37" t="s">
        <v>28150</v>
      </c>
      <c r="C5738" s="36" t="s">
        <v>146</v>
      </c>
      <c r="D5738" s="36" t="s">
        <v>28151</v>
      </c>
      <c r="F5738" t="str">
        <f t="shared" si="180"/>
        <v>87374</v>
      </c>
      <c r="H5738" s="38">
        <f t="shared" si="179"/>
        <v>440.67</v>
      </c>
    </row>
    <row r="5739" ht="27" spans="1:8">
      <c r="A5739" s="36" t="s">
        <v>28152</v>
      </c>
      <c r="B5739" s="37" t="s">
        <v>28153</v>
      </c>
      <c r="C5739" s="36" t="s">
        <v>146</v>
      </c>
      <c r="D5739" s="36" t="s">
        <v>28154</v>
      </c>
      <c r="F5739" t="str">
        <f t="shared" si="180"/>
        <v>87375</v>
      </c>
      <c r="H5739" s="38">
        <f t="shared" si="179"/>
        <v>411.68</v>
      </c>
    </row>
    <row r="5740" ht="27" spans="1:8">
      <c r="A5740" s="36" t="s">
        <v>28155</v>
      </c>
      <c r="B5740" s="37" t="s">
        <v>28156</v>
      </c>
      <c r="C5740" s="36" t="s">
        <v>146</v>
      </c>
      <c r="D5740" s="36" t="s">
        <v>28157</v>
      </c>
      <c r="F5740" t="str">
        <f t="shared" si="180"/>
        <v>87376</v>
      </c>
      <c r="H5740" s="38">
        <f t="shared" si="179"/>
        <v>413.59</v>
      </c>
    </row>
    <row r="5741" ht="27" spans="1:8">
      <c r="A5741" s="36" t="s">
        <v>28158</v>
      </c>
      <c r="B5741" s="37" t="s">
        <v>28159</v>
      </c>
      <c r="C5741" s="36" t="s">
        <v>146</v>
      </c>
      <c r="D5741" s="36" t="s">
        <v>28160</v>
      </c>
      <c r="F5741" t="str">
        <f t="shared" si="180"/>
        <v>87377</v>
      </c>
      <c r="H5741" s="38">
        <f t="shared" si="179"/>
        <v>469.25</v>
      </c>
    </row>
    <row r="5742" ht="27" spans="1:8">
      <c r="A5742" s="36" t="s">
        <v>28161</v>
      </c>
      <c r="B5742" s="37" t="s">
        <v>28162</v>
      </c>
      <c r="C5742" s="36" t="s">
        <v>146</v>
      </c>
      <c r="D5742" s="36" t="s">
        <v>28163</v>
      </c>
      <c r="F5742" t="str">
        <f t="shared" si="180"/>
        <v>87378</v>
      </c>
      <c r="H5742" s="38">
        <f t="shared" si="179"/>
        <v>435.82</v>
      </c>
    </row>
    <row r="5743" ht="40.5" spans="1:8">
      <c r="A5743" s="36" t="s">
        <v>28164</v>
      </c>
      <c r="B5743" s="37" t="s">
        <v>28165</v>
      </c>
      <c r="C5743" s="36" t="s">
        <v>146</v>
      </c>
      <c r="D5743" s="36" t="s">
        <v>28166</v>
      </c>
      <c r="F5743" t="str">
        <f t="shared" si="180"/>
        <v>87379</v>
      </c>
      <c r="H5743" s="38">
        <f t="shared" si="179"/>
        <v>2004.92</v>
      </c>
    </row>
    <row r="5744" ht="40.5" spans="1:8">
      <c r="A5744" s="36" t="s">
        <v>28167</v>
      </c>
      <c r="B5744" s="37" t="s">
        <v>28168</v>
      </c>
      <c r="C5744" s="36" t="s">
        <v>146</v>
      </c>
      <c r="D5744" s="36" t="s">
        <v>28169</v>
      </c>
      <c r="F5744" t="str">
        <f t="shared" si="180"/>
        <v>87380</v>
      </c>
      <c r="H5744" s="38">
        <f t="shared" si="179"/>
        <v>2060.34</v>
      </c>
    </row>
    <row r="5745" ht="40.5" spans="1:8">
      <c r="A5745" s="36" t="s">
        <v>28170</v>
      </c>
      <c r="B5745" s="37" t="s">
        <v>28171</v>
      </c>
      <c r="C5745" s="36" t="s">
        <v>146</v>
      </c>
      <c r="D5745" s="36" t="s">
        <v>28172</v>
      </c>
      <c r="F5745" t="str">
        <f t="shared" si="180"/>
        <v>87381</v>
      </c>
      <c r="H5745" s="38">
        <f t="shared" si="179"/>
        <v>2028.04</v>
      </c>
    </row>
    <row r="5746" ht="54" spans="1:8">
      <c r="A5746" s="36" t="s">
        <v>28173</v>
      </c>
      <c r="B5746" s="37" t="s">
        <v>28174</v>
      </c>
      <c r="C5746" s="36" t="s">
        <v>146</v>
      </c>
      <c r="D5746" s="36" t="s">
        <v>28175</v>
      </c>
      <c r="F5746" t="str">
        <f t="shared" si="180"/>
        <v>87382</v>
      </c>
      <c r="H5746" s="38">
        <f t="shared" si="179"/>
        <v>1161.54</v>
      </c>
    </row>
    <row r="5747" ht="54" spans="1:8">
      <c r="A5747" s="36" t="s">
        <v>28176</v>
      </c>
      <c r="B5747" s="37" t="s">
        <v>28177</v>
      </c>
      <c r="C5747" s="36" t="s">
        <v>146</v>
      </c>
      <c r="D5747" s="36" t="s">
        <v>28178</v>
      </c>
      <c r="F5747" t="str">
        <f t="shared" si="180"/>
        <v>87383</v>
      </c>
      <c r="H5747" s="38">
        <f t="shared" si="179"/>
        <v>1152.22</v>
      </c>
    </row>
    <row r="5748" ht="54" spans="1:8">
      <c r="A5748" s="36" t="s">
        <v>28179</v>
      </c>
      <c r="B5748" s="37" t="s">
        <v>28180</v>
      </c>
      <c r="C5748" s="36" t="s">
        <v>146</v>
      </c>
      <c r="D5748" s="36" t="s">
        <v>28181</v>
      </c>
      <c r="F5748" t="str">
        <f t="shared" si="180"/>
        <v>87384</v>
      </c>
      <c r="H5748" s="38">
        <f t="shared" si="179"/>
        <v>1140.82</v>
      </c>
    </row>
    <row r="5749" ht="27" spans="1:8">
      <c r="A5749" s="36" t="s">
        <v>28182</v>
      </c>
      <c r="B5749" s="37" t="s">
        <v>28183</v>
      </c>
      <c r="C5749" s="36" t="s">
        <v>146</v>
      </c>
      <c r="D5749" s="36" t="s">
        <v>28184</v>
      </c>
      <c r="F5749" t="str">
        <f t="shared" si="180"/>
        <v>87385</v>
      </c>
      <c r="H5749" s="38">
        <f t="shared" si="179"/>
        <v>1640.65</v>
      </c>
    </row>
    <row r="5750" ht="27" spans="1:8">
      <c r="A5750" s="36" t="s">
        <v>28185</v>
      </c>
      <c r="B5750" s="37" t="s">
        <v>28186</v>
      </c>
      <c r="C5750" s="36" t="s">
        <v>146</v>
      </c>
      <c r="D5750" s="36" t="s">
        <v>28187</v>
      </c>
      <c r="F5750" t="str">
        <f t="shared" si="180"/>
        <v>87386</v>
      </c>
      <c r="H5750" s="38">
        <f t="shared" si="179"/>
        <v>1629.69</v>
      </c>
    </row>
    <row r="5751" ht="27" spans="1:8">
      <c r="A5751" s="36" t="s">
        <v>28188</v>
      </c>
      <c r="B5751" s="37" t="s">
        <v>28189</v>
      </c>
      <c r="C5751" s="36" t="s">
        <v>146</v>
      </c>
      <c r="D5751" s="36" t="s">
        <v>28190</v>
      </c>
      <c r="F5751" t="str">
        <f t="shared" si="180"/>
        <v>87387</v>
      </c>
      <c r="H5751" s="38">
        <f t="shared" si="179"/>
        <v>1621.46</v>
      </c>
    </row>
    <row r="5752" ht="40.5" spans="1:8">
      <c r="A5752" s="36" t="s">
        <v>28191</v>
      </c>
      <c r="B5752" s="37" t="s">
        <v>28192</v>
      </c>
      <c r="C5752" s="36" t="s">
        <v>146</v>
      </c>
      <c r="D5752" s="36" t="s">
        <v>28193</v>
      </c>
      <c r="F5752" t="str">
        <f t="shared" si="180"/>
        <v>87388</v>
      </c>
      <c r="H5752" s="38">
        <f t="shared" si="179"/>
        <v>3816.74</v>
      </c>
    </row>
    <row r="5753" ht="40.5" spans="1:8">
      <c r="A5753" s="36" t="s">
        <v>28194</v>
      </c>
      <c r="B5753" s="37" t="s">
        <v>28195</v>
      </c>
      <c r="C5753" s="36" t="s">
        <v>146</v>
      </c>
      <c r="D5753" s="36" t="s">
        <v>28196</v>
      </c>
      <c r="F5753" t="str">
        <f t="shared" si="180"/>
        <v>87389</v>
      </c>
      <c r="H5753" s="38">
        <f t="shared" si="179"/>
        <v>3828.47</v>
      </c>
    </row>
    <row r="5754" ht="40.5" spans="1:8">
      <c r="A5754" s="36" t="s">
        <v>28197</v>
      </c>
      <c r="B5754" s="37" t="s">
        <v>28198</v>
      </c>
      <c r="C5754" s="36" t="s">
        <v>146</v>
      </c>
      <c r="D5754" s="36" t="s">
        <v>28199</v>
      </c>
      <c r="F5754" t="str">
        <f t="shared" si="180"/>
        <v>87390</v>
      </c>
      <c r="H5754" s="38">
        <f t="shared" si="179"/>
        <v>3832.87</v>
      </c>
    </row>
    <row r="5755" ht="40.5" spans="1:8">
      <c r="A5755" s="36" t="s">
        <v>28200</v>
      </c>
      <c r="B5755" s="37" t="s">
        <v>28201</v>
      </c>
      <c r="C5755" s="36" t="s">
        <v>146</v>
      </c>
      <c r="D5755" s="36" t="s">
        <v>28202</v>
      </c>
      <c r="F5755" t="str">
        <f t="shared" si="180"/>
        <v>87391</v>
      </c>
      <c r="H5755" s="38">
        <f t="shared" si="179"/>
        <v>5538.03</v>
      </c>
    </row>
    <row r="5756" ht="40.5" spans="1:8">
      <c r="A5756" s="36" t="s">
        <v>28203</v>
      </c>
      <c r="B5756" s="37" t="s">
        <v>28204</v>
      </c>
      <c r="C5756" s="36" t="s">
        <v>146</v>
      </c>
      <c r="D5756" s="36" t="s">
        <v>28205</v>
      </c>
      <c r="F5756" t="str">
        <f t="shared" si="180"/>
        <v>87393</v>
      </c>
      <c r="H5756" s="38">
        <f t="shared" si="179"/>
        <v>5598.26</v>
      </c>
    </row>
    <row r="5757" ht="40.5" spans="1:8">
      <c r="A5757" s="36" t="s">
        <v>28206</v>
      </c>
      <c r="B5757" s="37" t="s">
        <v>28207</v>
      </c>
      <c r="C5757" s="36" t="s">
        <v>146</v>
      </c>
      <c r="D5757" s="36" t="s">
        <v>28208</v>
      </c>
      <c r="F5757" t="str">
        <f t="shared" si="180"/>
        <v>87394</v>
      </c>
      <c r="H5757" s="38">
        <f t="shared" si="179"/>
        <v>5617.53</v>
      </c>
    </row>
    <row r="5758" ht="40.5" spans="1:8">
      <c r="A5758" s="36" t="s">
        <v>28209</v>
      </c>
      <c r="B5758" s="37" t="s">
        <v>28210</v>
      </c>
      <c r="C5758" s="36" t="s">
        <v>146</v>
      </c>
      <c r="D5758" s="36" t="s">
        <v>28211</v>
      </c>
      <c r="F5758" t="str">
        <f t="shared" si="180"/>
        <v>87395</v>
      </c>
      <c r="H5758" s="38">
        <f t="shared" si="179"/>
        <v>4335.11</v>
      </c>
    </row>
    <row r="5759" ht="40.5" spans="1:8">
      <c r="A5759" s="36" t="s">
        <v>28212</v>
      </c>
      <c r="B5759" s="37" t="s">
        <v>28213</v>
      </c>
      <c r="C5759" s="36" t="s">
        <v>146</v>
      </c>
      <c r="D5759" s="36" t="s">
        <v>28214</v>
      </c>
      <c r="F5759" t="str">
        <f t="shared" si="180"/>
        <v>87396</v>
      </c>
      <c r="H5759" s="38">
        <f t="shared" si="179"/>
        <v>4379.05</v>
      </c>
    </row>
    <row r="5760" ht="40.5" spans="1:8">
      <c r="A5760" s="36" t="s">
        <v>28215</v>
      </c>
      <c r="B5760" s="37" t="s">
        <v>28216</v>
      </c>
      <c r="C5760" s="36" t="s">
        <v>146</v>
      </c>
      <c r="D5760" s="36" t="s">
        <v>28217</v>
      </c>
      <c r="F5760" t="str">
        <f t="shared" si="180"/>
        <v>87397</v>
      </c>
      <c r="H5760" s="38">
        <f t="shared" si="179"/>
        <v>4386.68</v>
      </c>
    </row>
    <row r="5761" ht="40.5" spans="1:8">
      <c r="A5761" s="36" t="s">
        <v>28218</v>
      </c>
      <c r="B5761" s="37" t="s">
        <v>28219</v>
      </c>
      <c r="C5761" s="36" t="s">
        <v>146</v>
      </c>
      <c r="D5761" s="36" t="s">
        <v>28220</v>
      </c>
      <c r="F5761" t="str">
        <f t="shared" si="180"/>
        <v>87398</v>
      </c>
      <c r="H5761" s="38">
        <f t="shared" si="179"/>
        <v>1310.05</v>
      </c>
    </row>
    <row r="5762" ht="27" spans="1:8">
      <c r="A5762" s="36" t="s">
        <v>28221</v>
      </c>
      <c r="B5762" s="37" t="s">
        <v>28222</v>
      </c>
      <c r="C5762" s="36" t="s">
        <v>146</v>
      </c>
      <c r="D5762" s="36" t="s">
        <v>28223</v>
      </c>
      <c r="F5762" t="str">
        <f t="shared" si="180"/>
        <v>87399</v>
      </c>
      <c r="H5762" s="38">
        <f t="shared" si="179"/>
        <v>1803.06</v>
      </c>
    </row>
    <row r="5763" ht="27" spans="1:8">
      <c r="A5763" s="36" t="s">
        <v>28224</v>
      </c>
      <c r="B5763" s="37" t="s">
        <v>28225</v>
      </c>
      <c r="C5763" s="36" t="s">
        <v>146</v>
      </c>
      <c r="D5763" s="36" t="s">
        <v>28226</v>
      </c>
      <c r="F5763" t="str">
        <f t="shared" si="180"/>
        <v>87401</v>
      </c>
      <c r="H5763" s="38">
        <f t="shared" si="179"/>
        <v>5785.87</v>
      </c>
    </row>
    <row r="5764" ht="27" spans="1:8">
      <c r="A5764" s="36" t="s">
        <v>28227</v>
      </c>
      <c r="B5764" s="37" t="s">
        <v>28228</v>
      </c>
      <c r="C5764" s="36" t="s">
        <v>146</v>
      </c>
      <c r="D5764" s="36" t="s">
        <v>28229</v>
      </c>
      <c r="F5764" t="str">
        <f t="shared" si="180"/>
        <v>87402</v>
      </c>
      <c r="H5764" s="38">
        <f t="shared" si="179"/>
        <v>4574.32</v>
      </c>
    </row>
    <row r="5765" ht="40.5" spans="1:8">
      <c r="A5765" s="36" t="s">
        <v>28230</v>
      </c>
      <c r="B5765" s="37" t="s">
        <v>28231</v>
      </c>
      <c r="C5765" s="36" t="s">
        <v>146</v>
      </c>
      <c r="D5765" s="36" t="s">
        <v>28232</v>
      </c>
      <c r="F5765" t="str">
        <f t="shared" si="180"/>
        <v>87404</v>
      </c>
      <c r="H5765" s="38">
        <f t="shared" ref="H5765:H5828" si="181">ROUND(D5765*(1+$H$1),2)</f>
        <v>3954.17</v>
      </c>
    </row>
    <row r="5766" ht="40.5" spans="1:8">
      <c r="A5766" s="36" t="s">
        <v>28233</v>
      </c>
      <c r="B5766" s="37" t="s">
        <v>28234</v>
      </c>
      <c r="C5766" s="36" t="s">
        <v>146</v>
      </c>
      <c r="D5766" s="36" t="s">
        <v>28235</v>
      </c>
      <c r="F5766" t="str">
        <f t="shared" si="180"/>
        <v>87405</v>
      </c>
      <c r="H5766" s="38">
        <f t="shared" si="181"/>
        <v>3954.23</v>
      </c>
    </row>
    <row r="5767" ht="40.5" spans="1:8">
      <c r="A5767" s="36" t="s">
        <v>28236</v>
      </c>
      <c r="B5767" s="37" t="s">
        <v>28237</v>
      </c>
      <c r="C5767" s="36" t="s">
        <v>146</v>
      </c>
      <c r="D5767" s="36" t="s">
        <v>28238</v>
      </c>
      <c r="F5767" t="str">
        <f t="shared" si="180"/>
        <v>87407</v>
      </c>
      <c r="H5767" s="38">
        <f t="shared" si="181"/>
        <v>1174.16</v>
      </c>
    </row>
    <row r="5768" ht="40.5" spans="1:8">
      <c r="A5768" s="36" t="s">
        <v>28239</v>
      </c>
      <c r="B5768" s="37" t="s">
        <v>28240</v>
      </c>
      <c r="C5768" s="36" t="s">
        <v>146</v>
      </c>
      <c r="D5768" s="36" t="s">
        <v>28241</v>
      </c>
      <c r="F5768" t="str">
        <f t="shared" si="180"/>
        <v>87408</v>
      </c>
      <c r="H5768" s="38">
        <f t="shared" si="181"/>
        <v>1157.24</v>
      </c>
    </row>
    <row r="5769" ht="27" spans="1:8">
      <c r="A5769" s="36" t="s">
        <v>28242</v>
      </c>
      <c r="B5769" s="37" t="s">
        <v>28243</v>
      </c>
      <c r="C5769" s="36" t="s">
        <v>146</v>
      </c>
      <c r="D5769" s="36" t="s">
        <v>28244</v>
      </c>
      <c r="F5769" t="str">
        <f t="shared" si="180"/>
        <v>87410</v>
      </c>
      <c r="H5769" s="38">
        <f t="shared" si="181"/>
        <v>825.75</v>
      </c>
    </row>
    <row r="5770" ht="40.5" spans="1:8">
      <c r="A5770" s="36" t="s">
        <v>28245</v>
      </c>
      <c r="B5770" s="37" t="s">
        <v>28246</v>
      </c>
      <c r="C5770" s="36" t="s">
        <v>146</v>
      </c>
      <c r="D5770" s="36" t="s">
        <v>28247</v>
      </c>
      <c r="F5770" t="str">
        <f t="shared" si="180"/>
        <v>88626</v>
      </c>
      <c r="H5770" s="38">
        <f t="shared" si="181"/>
        <v>351.95</v>
      </c>
    </row>
    <row r="5771" ht="40.5" spans="1:8">
      <c r="A5771" s="36" t="s">
        <v>28248</v>
      </c>
      <c r="B5771" s="37" t="s">
        <v>28249</v>
      </c>
      <c r="C5771" s="36" t="s">
        <v>146</v>
      </c>
      <c r="D5771" s="36" t="s">
        <v>28250</v>
      </c>
      <c r="F5771" t="str">
        <f t="shared" si="180"/>
        <v>88627</v>
      </c>
      <c r="H5771" s="38">
        <f t="shared" si="181"/>
        <v>415.88</v>
      </c>
    </row>
    <row r="5772" ht="27" spans="1:8">
      <c r="A5772" s="36" t="s">
        <v>28251</v>
      </c>
      <c r="B5772" s="37" t="s">
        <v>28252</v>
      </c>
      <c r="C5772" s="36" t="s">
        <v>146</v>
      </c>
      <c r="D5772" s="36" t="s">
        <v>28253</v>
      </c>
      <c r="F5772" t="str">
        <f t="shared" si="180"/>
        <v>88628</v>
      </c>
      <c r="H5772" s="38">
        <f t="shared" si="181"/>
        <v>342.59</v>
      </c>
    </row>
    <row r="5773" ht="27" spans="1:8">
      <c r="A5773" s="36" t="s">
        <v>28254</v>
      </c>
      <c r="B5773" s="37" t="s">
        <v>28255</v>
      </c>
      <c r="C5773" s="36" t="s">
        <v>146</v>
      </c>
      <c r="D5773" s="36" t="s">
        <v>28256</v>
      </c>
      <c r="F5773" t="str">
        <f t="shared" si="180"/>
        <v>88629</v>
      </c>
      <c r="H5773" s="38">
        <f t="shared" si="181"/>
        <v>412.56</v>
      </c>
    </row>
    <row r="5774" ht="27" spans="1:8">
      <c r="A5774" s="36" t="s">
        <v>28257</v>
      </c>
      <c r="B5774" s="37" t="s">
        <v>28258</v>
      </c>
      <c r="C5774" s="36" t="s">
        <v>146</v>
      </c>
      <c r="D5774" s="36" t="s">
        <v>28259</v>
      </c>
      <c r="F5774" t="str">
        <f t="shared" si="180"/>
        <v>88630</v>
      </c>
      <c r="H5774" s="38">
        <f t="shared" si="181"/>
        <v>300.75</v>
      </c>
    </row>
    <row r="5775" ht="27" spans="1:8">
      <c r="A5775" s="36" t="s">
        <v>28260</v>
      </c>
      <c r="B5775" s="37" t="s">
        <v>28261</v>
      </c>
      <c r="C5775" s="36" t="s">
        <v>146</v>
      </c>
      <c r="D5775" s="36" t="s">
        <v>28262</v>
      </c>
      <c r="F5775" t="str">
        <f t="shared" ref="F5775:F5838" si="182">TRIM(A5775)</f>
        <v>88631</v>
      </c>
      <c r="H5775" s="38">
        <f t="shared" si="181"/>
        <v>373.73</v>
      </c>
    </row>
    <row r="5776" ht="54" spans="1:8">
      <c r="A5776" s="36" t="s">
        <v>28263</v>
      </c>
      <c r="B5776" s="37" t="s">
        <v>28264</v>
      </c>
      <c r="C5776" s="36" t="s">
        <v>146</v>
      </c>
      <c r="D5776" s="36" t="s">
        <v>19437</v>
      </c>
      <c r="F5776" t="str">
        <f t="shared" si="182"/>
        <v>88715</v>
      </c>
      <c r="H5776" s="38">
        <f t="shared" si="181"/>
        <v>382.58</v>
      </c>
    </row>
    <row r="5777" ht="40.5" spans="1:8">
      <c r="A5777" s="36" t="s">
        <v>28265</v>
      </c>
      <c r="B5777" s="37" t="s">
        <v>28266</v>
      </c>
      <c r="C5777" s="36" t="s">
        <v>146</v>
      </c>
      <c r="D5777" s="36" t="s">
        <v>28267</v>
      </c>
      <c r="F5777" t="str">
        <f t="shared" si="182"/>
        <v>95563</v>
      </c>
      <c r="H5777" s="38">
        <f t="shared" si="181"/>
        <v>560.64</v>
      </c>
    </row>
    <row r="5778" ht="27" spans="1:8">
      <c r="A5778" s="36" t="s">
        <v>28268</v>
      </c>
      <c r="B5778" s="37" t="s">
        <v>28269</v>
      </c>
      <c r="C5778" s="36" t="s">
        <v>146</v>
      </c>
      <c r="D5778" s="36" t="s">
        <v>28270</v>
      </c>
      <c r="F5778" t="str">
        <f t="shared" si="182"/>
        <v>96920</v>
      </c>
      <c r="H5778" s="38">
        <f t="shared" si="181"/>
        <v>459.19</v>
      </c>
    </row>
    <row r="5779" ht="27" spans="1:8">
      <c r="A5779" s="36" t="s">
        <v>28271</v>
      </c>
      <c r="B5779" s="37" t="s">
        <v>28272</v>
      </c>
      <c r="C5779" s="36" t="s">
        <v>146</v>
      </c>
      <c r="D5779" s="36" t="s">
        <v>15013</v>
      </c>
      <c r="F5779" t="str">
        <f t="shared" si="182"/>
        <v>88036</v>
      </c>
      <c r="H5779" s="38">
        <f t="shared" si="181"/>
        <v>29.76</v>
      </c>
    </row>
    <row r="5780" ht="27" spans="1:8">
      <c r="A5780" s="36" t="s">
        <v>28273</v>
      </c>
      <c r="B5780" s="37" t="s">
        <v>28274</v>
      </c>
      <c r="C5780" s="36" t="s">
        <v>146</v>
      </c>
      <c r="D5780" s="36" t="s">
        <v>20136</v>
      </c>
      <c r="F5780" t="str">
        <f t="shared" si="182"/>
        <v>88037</v>
      </c>
      <c r="H5780" s="38">
        <f t="shared" si="181"/>
        <v>41.69</v>
      </c>
    </row>
    <row r="5781" ht="27" spans="1:8">
      <c r="A5781" s="36" t="s">
        <v>28275</v>
      </c>
      <c r="B5781" s="37" t="s">
        <v>28276</v>
      </c>
      <c r="C5781" s="36" t="s">
        <v>146</v>
      </c>
      <c r="D5781" s="36" t="s">
        <v>23125</v>
      </c>
      <c r="F5781" t="str">
        <f t="shared" si="182"/>
        <v>88038</v>
      </c>
      <c r="H5781" s="38">
        <f t="shared" si="181"/>
        <v>56.61</v>
      </c>
    </row>
    <row r="5782" ht="27" spans="1:8">
      <c r="A5782" s="36" t="s">
        <v>28277</v>
      </c>
      <c r="B5782" s="37" t="s">
        <v>28278</v>
      </c>
      <c r="C5782" s="36" t="s">
        <v>146</v>
      </c>
      <c r="D5782" s="36" t="s">
        <v>28279</v>
      </c>
      <c r="F5782" t="str">
        <f t="shared" si="182"/>
        <v>88039</v>
      </c>
      <c r="H5782" s="38">
        <f t="shared" si="181"/>
        <v>71.52</v>
      </c>
    </row>
    <row r="5783" ht="27" spans="1:8">
      <c r="A5783" s="36" t="s">
        <v>28280</v>
      </c>
      <c r="B5783" s="37" t="s">
        <v>28281</v>
      </c>
      <c r="C5783" s="36" t="s">
        <v>146</v>
      </c>
      <c r="D5783" s="36" t="s">
        <v>5304</v>
      </c>
      <c r="F5783" t="str">
        <f t="shared" si="182"/>
        <v>88040</v>
      </c>
      <c r="H5783" s="38">
        <f t="shared" si="181"/>
        <v>10.62</v>
      </c>
    </row>
    <row r="5784" ht="27" spans="1:8">
      <c r="A5784" s="36" t="s">
        <v>28282</v>
      </c>
      <c r="B5784" s="37" t="s">
        <v>28283</v>
      </c>
      <c r="C5784" s="36" t="s">
        <v>146</v>
      </c>
      <c r="D5784" s="36" t="s">
        <v>11808</v>
      </c>
      <c r="F5784" t="str">
        <f t="shared" si="182"/>
        <v>88041</v>
      </c>
      <c r="H5784" s="38">
        <f t="shared" si="181"/>
        <v>16.47</v>
      </c>
    </row>
    <row r="5785" ht="27" spans="1:8">
      <c r="A5785" s="36" t="s">
        <v>28284</v>
      </c>
      <c r="B5785" s="37" t="s">
        <v>28285</v>
      </c>
      <c r="C5785" s="36" t="s">
        <v>146</v>
      </c>
      <c r="D5785" s="36" t="s">
        <v>6424</v>
      </c>
      <c r="F5785" t="str">
        <f t="shared" si="182"/>
        <v>88042</v>
      </c>
      <c r="H5785" s="38">
        <f t="shared" si="181"/>
        <v>23.75</v>
      </c>
    </row>
    <row r="5786" ht="27" spans="1:8">
      <c r="A5786" s="36" t="s">
        <v>28286</v>
      </c>
      <c r="B5786" s="37" t="s">
        <v>28287</v>
      </c>
      <c r="C5786" s="36" t="s">
        <v>146</v>
      </c>
      <c r="D5786" s="36" t="s">
        <v>28288</v>
      </c>
      <c r="F5786" t="str">
        <f t="shared" si="182"/>
        <v>88043</v>
      </c>
      <c r="H5786" s="38">
        <f t="shared" si="181"/>
        <v>31.06</v>
      </c>
    </row>
    <row r="5787" ht="27" spans="1:8">
      <c r="A5787" s="36" t="s">
        <v>28289</v>
      </c>
      <c r="B5787" s="37" t="s">
        <v>28290</v>
      </c>
      <c r="C5787" s="36" t="s">
        <v>168</v>
      </c>
      <c r="D5787" s="36" t="s">
        <v>12477</v>
      </c>
      <c r="F5787" t="str">
        <f t="shared" si="182"/>
        <v>88044</v>
      </c>
      <c r="H5787" s="38">
        <f t="shared" si="181"/>
        <v>0.62</v>
      </c>
    </row>
    <row r="5788" ht="27" spans="1:8">
      <c r="A5788" s="36" t="s">
        <v>28291</v>
      </c>
      <c r="B5788" s="37" t="s">
        <v>28292</v>
      </c>
      <c r="C5788" s="36" t="s">
        <v>168</v>
      </c>
      <c r="D5788" s="36" t="s">
        <v>10291</v>
      </c>
      <c r="F5788" t="str">
        <f t="shared" si="182"/>
        <v>88045</v>
      </c>
      <c r="H5788" s="38">
        <f t="shared" si="181"/>
        <v>0.3</v>
      </c>
    </row>
    <row r="5789" ht="40.5" spans="1:8">
      <c r="A5789" s="36" t="s">
        <v>28293</v>
      </c>
      <c r="B5789" s="37" t="s">
        <v>28294</v>
      </c>
      <c r="C5789" s="36" t="s">
        <v>168</v>
      </c>
      <c r="D5789" s="36" t="s">
        <v>14899</v>
      </c>
      <c r="F5789" t="str">
        <f t="shared" si="182"/>
        <v>88046</v>
      </c>
      <c r="H5789" s="38">
        <f t="shared" si="181"/>
        <v>0.27</v>
      </c>
    </row>
    <row r="5790" ht="40.5" spans="1:8">
      <c r="A5790" s="36" t="s">
        <v>28295</v>
      </c>
      <c r="B5790" s="37" t="s">
        <v>28296</v>
      </c>
      <c r="C5790" s="36" t="s">
        <v>168</v>
      </c>
      <c r="D5790" s="36" t="s">
        <v>5895</v>
      </c>
      <c r="F5790" t="str">
        <f t="shared" si="182"/>
        <v>88047</v>
      </c>
      <c r="H5790" s="38">
        <f t="shared" si="181"/>
        <v>0.1</v>
      </c>
    </row>
    <row r="5791" ht="40.5" spans="1:8">
      <c r="A5791" s="36" t="s">
        <v>28297</v>
      </c>
      <c r="B5791" s="37" t="s">
        <v>28298</v>
      </c>
      <c r="C5791" s="36" t="s">
        <v>168</v>
      </c>
      <c r="D5791" s="36" t="s">
        <v>10778</v>
      </c>
      <c r="F5791" t="str">
        <f t="shared" si="182"/>
        <v>88048</v>
      </c>
      <c r="H5791" s="38">
        <f t="shared" si="181"/>
        <v>0.35</v>
      </c>
    </row>
    <row r="5792" ht="40.5" spans="1:8">
      <c r="A5792" s="36" t="s">
        <v>28299</v>
      </c>
      <c r="B5792" s="37" t="s">
        <v>28300</v>
      </c>
      <c r="C5792" s="36" t="s">
        <v>168</v>
      </c>
      <c r="D5792" s="36" t="s">
        <v>10288</v>
      </c>
      <c r="F5792" t="str">
        <f t="shared" si="182"/>
        <v>88049</v>
      </c>
      <c r="H5792" s="38">
        <f t="shared" si="181"/>
        <v>0.11</v>
      </c>
    </row>
    <row r="5793" ht="40.5" spans="1:8">
      <c r="A5793" s="36" t="s">
        <v>28301</v>
      </c>
      <c r="B5793" s="37" t="s">
        <v>28302</v>
      </c>
      <c r="C5793" s="36" t="s">
        <v>168</v>
      </c>
      <c r="D5793" s="36" t="s">
        <v>4986</v>
      </c>
      <c r="F5793" t="str">
        <f t="shared" si="182"/>
        <v>88050</v>
      </c>
      <c r="H5793" s="38">
        <f t="shared" si="181"/>
        <v>0.46</v>
      </c>
    </row>
    <row r="5794" ht="40.5" spans="1:8">
      <c r="A5794" s="36" t="s">
        <v>28303</v>
      </c>
      <c r="B5794" s="37" t="s">
        <v>28304</v>
      </c>
      <c r="C5794" s="36" t="s">
        <v>168</v>
      </c>
      <c r="D5794" s="36" t="s">
        <v>4036</v>
      </c>
      <c r="F5794" t="str">
        <f t="shared" si="182"/>
        <v>88051</v>
      </c>
      <c r="H5794" s="38">
        <f t="shared" si="181"/>
        <v>0.14</v>
      </c>
    </row>
    <row r="5795" ht="40.5" spans="1:8">
      <c r="A5795" s="36" t="s">
        <v>28305</v>
      </c>
      <c r="B5795" s="37" t="s">
        <v>28306</v>
      </c>
      <c r="C5795" s="36" t="s">
        <v>168</v>
      </c>
      <c r="D5795" s="36" t="s">
        <v>4685</v>
      </c>
      <c r="F5795" t="str">
        <f t="shared" si="182"/>
        <v>88052</v>
      </c>
      <c r="H5795" s="38">
        <f t="shared" si="181"/>
        <v>0.57</v>
      </c>
    </row>
    <row r="5796" ht="40.5" spans="1:8">
      <c r="A5796" s="36" t="s">
        <v>28307</v>
      </c>
      <c r="B5796" s="37" t="s">
        <v>28308</v>
      </c>
      <c r="C5796" s="36" t="s">
        <v>168</v>
      </c>
      <c r="D5796" s="36" t="s">
        <v>5211</v>
      </c>
      <c r="F5796" t="str">
        <f t="shared" si="182"/>
        <v>88053</v>
      </c>
      <c r="H5796" s="38">
        <f t="shared" si="181"/>
        <v>0.16</v>
      </c>
    </row>
    <row r="5797" ht="40.5" spans="1:8">
      <c r="A5797" s="36" t="s">
        <v>28309</v>
      </c>
      <c r="B5797" s="37" t="s">
        <v>28310</v>
      </c>
      <c r="C5797" s="36" t="s">
        <v>168</v>
      </c>
      <c r="D5797" s="36" t="s">
        <v>5895</v>
      </c>
      <c r="F5797" t="str">
        <f t="shared" si="182"/>
        <v>88054</v>
      </c>
      <c r="H5797" s="38">
        <f t="shared" si="181"/>
        <v>0.1</v>
      </c>
    </row>
    <row r="5798" ht="40.5" spans="1:8">
      <c r="A5798" s="36" t="s">
        <v>28311</v>
      </c>
      <c r="B5798" s="37" t="s">
        <v>28312</v>
      </c>
      <c r="C5798" s="36" t="s">
        <v>168</v>
      </c>
      <c r="D5798" s="36" t="s">
        <v>10286</v>
      </c>
      <c r="F5798" t="str">
        <f t="shared" si="182"/>
        <v>88055</v>
      </c>
      <c r="H5798" s="38">
        <f t="shared" si="181"/>
        <v>0.03</v>
      </c>
    </row>
    <row r="5799" ht="40.5" spans="1:8">
      <c r="A5799" s="36" t="s">
        <v>28313</v>
      </c>
      <c r="B5799" s="37" t="s">
        <v>28314</v>
      </c>
      <c r="C5799" s="36" t="s">
        <v>168</v>
      </c>
      <c r="D5799" s="36" t="s">
        <v>4038</v>
      </c>
      <c r="F5799" t="str">
        <f t="shared" si="182"/>
        <v>88056</v>
      </c>
      <c r="H5799" s="38">
        <f t="shared" si="181"/>
        <v>0.18</v>
      </c>
    </row>
    <row r="5800" ht="40.5" spans="1:8">
      <c r="A5800" s="36" t="s">
        <v>28315</v>
      </c>
      <c r="B5800" s="37" t="s">
        <v>28316</v>
      </c>
      <c r="C5800" s="36" t="s">
        <v>168</v>
      </c>
      <c r="D5800" s="36" t="s">
        <v>14947</v>
      </c>
      <c r="F5800" t="str">
        <f t="shared" si="182"/>
        <v>88057</v>
      </c>
      <c r="H5800" s="38">
        <f t="shared" si="181"/>
        <v>0.04</v>
      </c>
    </row>
    <row r="5801" ht="40.5" spans="1:8">
      <c r="A5801" s="36" t="s">
        <v>28317</v>
      </c>
      <c r="B5801" s="37" t="s">
        <v>28318</v>
      </c>
      <c r="C5801" s="36" t="s">
        <v>168</v>
      </c>
      <c r="D5801" s="36" t="s">
        <v>14899</v>
      </c>
      <c r="F5801" t="str">
        <f t="shared" si="182"/>
        <v>88058</v>
      </c>
      <c r="H5801" s="38">
        <f t="shared" si="181"/>
        <v>0.27</v>
      </c>
    </row>
    <row r="5802" ht="40.5" spans="1:8">
      <c r="A5802" s="36" t="s">
        <v>28319</v>
      </c>
      <c r="B5802" s="37" t="s">
        <v>28320</v>
      </c>
      <c r="C5802" s="36" t="s">
        <v>168</v>
      </c>
      <c r="D5802" s="36" t="s">
        <v>8176</v>
      </c>
      <c r="F5802" t="str">
        <f t="shared" si="182"/>
        <v>88059</v>
      </c>
      <c r="H5802" s="38">
        <f t="shared" si="181"/>
        <v>0.06</v>
      </c>
    </row>
    <row r="5803" ht="40.5" spans="1:8">
      <c r="A5803" s="36" t="s">
        <v>28321</v>
      </c>
      <c r="B5803" s="37" t="s">
        <v>28322</v>
      </c>
      <c r="C5803" s="36" t="s">
        <v>168</v>
      </c>
      <c r="D5803" s="36" t="s">
        <v>10778</v>
      </c>
      <c r="F5803" t="str">
        <f t="shared" si="182"/>
        <v>88060</v>
      </c>
      <c r="H5803" s="38">
        <f t="shared" si="181"/>
        <v>0.35</v>
      </c>
    </row>
    <row r="5804" ht="40.5" spans="1:8">
      <c r="A5804" s="36" t="s">
        <v>28323</v>
      </c>
      <c r="B5804" s="37" t="s">
        <v>28324</v>
      </c>
      <c r="C5804" s="36" t="s">
        <v>168</v>
      </c>
      <c r="D5804" s="36" t="s">
        <v>5208</v>
      </c>
      <c r="F5804" t="str">
        <f t="shared" si="182"/>
        <v>88061</v>
      </c>
      <c r="H5804" s="38">
        <f t="shared" si="181"/>
        <v>0.09</v>
      </c>
    </row>
    <row r="5805" ht="27" spans="1:8">
      <c r="A5805" s="36" t="s">
        <v>28325</v>
      </c>
      <c r="B5805" s="37" t="s">
        <v>28326</v>
      </c>
      <c r="C5805" s="36" t="s">
        <v>127</v>
      </c>
      <c r="D5805" s="36" t="s">
        <v>4069</v>
      </c>
      <c r="F5805" t="str">
        <f t="shared" si="182"/>
        <v>88074</v>
      </c>
      <c r="H5805" s="38">
        <f t="shared" si="181"/>
        <v>0.89</v>
      </c>
    </row>
    <row r="5806" ht="27" spans="1:8">
      <c r="A5806" s="36" t="s">
        <v>28327</v>
      </c>
      <c r="B5806" s="37" t="s">
        <v>28328</v>
      </c>
      <c r="C5806" s="36" t="s">
        <v>127</v>
      </c>
      <c r="D5806" s="36" t="s">
        <v>7825</v>
      </c>
      <c r="F5806" t="str">
        <f t="shared" si="182"/>
        <v>88075</v>
      </c>
      <c r="H5806" s="38">
        <f t="shared" si="181"/>
        <v>0.59</v>
      </c>
    </row>
    <row r="5807" ht="27" spans="1:8">
      <c r="A5807" s="36" t="s">
        <v>28329</v>
      </c>
      <c r="B5807" s="37" t="s">
        <v>28330</v>
      </c>
      <c r="C5807" s="36" t="s">
        <v>127</v>
      </c>
      <c r="D5807" s="36" t="s">
        <v>4638</v>
      </c>
      <c r="F5807" t="str">
        <f t="shared" si="182"/>
        <v>88076</v>
      </c>
      <c r="H5807" s="38">
        <f t="shared" si="181"/>
        <v>0.68</v>
      </c>
    </row>
    <row r="5808" ht="27" spans="1:8">
      <c r="A5808" s="36" t="s">
        <v>28331</v>
      </c>
      <c r="B5808" s="37" t="s">
        <v>28332</v>
      </c>
      <c r="C5808" s="36" t="s">
        <v>127</v>
      </c>
      <c r="D5808" s="36" t="s">
        <v>6370</v>
      </c>
      <c r="F5808" t="str">
        <f t="shared" si="182"/>
        <v>88077</v>
      </c>
      <c r="H5808" s="38">
        <f t="shared" si="181"/>
        <v>0.8</v>
      </c>
    </row>
    <row r="5809" ht="27" spans="1:8">
      <c r="A5809" s="36" t="s">
        <v>28333</v>
      </c>
      <c r="B5809" s="37" t="s">
        <v>28334</v>
      </c>
      <c r="C5809" s="36" t="s">
        <v>127</v>
      </c>
      <c r="D5809" s="36" t="s">
        <v>4032</v>
      </c>
      <c r="F5809" t="str">
        <f t="shared" si="182"/>
        <v>88078</v>
      </c>
      <c r="H5809" s="38">
        <f t="shared" si="181"/>
        <v>0.91</v>
      </c>
    </row>
    <row r="5810" ht="27" spans="1:8">
      <c r="A5810" s="36" t="s">
        <v>28335</v>
      </c>
      <c r="B5810" s="37" t="s">
        <v>28336</v>
      </c>
      <c r="C5810" s="36" t="s">
        <v>127</v>
      </c>
      <c r="D5810" s="36" t="s">
        <v>10300</v>
      </c>
      <c r="F5810" t="str">
        <f t="shared" si="182"/>
        <v>88079</v>
      </c>
      <c r="H5810" s="38">
        <f t="shared" si="181"/>
        <v>0.15</v>
      </c>
    </row>
    <row r="5811" ht="27" spans="1:8">
      <c r="A5811" s="36" t="s">
        <v>28337</v>
      </c>
      <c r="B5811" s="37" t="s">
        <v>28338</v>
      </c>
      <c r="C5811" s="36" t="s">
        <v>127</v>
      </c>
      <c r="D5811" s="36" t="s">
        <v>4096</v>
      </c>
      <c r="F5811" t="str">
        <f t="shared" si="182"/>
        <v>88080</v>
      </c>
      <c r="H5811" s="38">
        <f t="shared" si="181"/>
        <v>0.25</v>
      </c>
    </row>
    <row r="5812" ht="27" spans="1:8">
      <c r="A5812" s="36" t="s">
        <v>28339</v>
      </c>
      <c r="B5812" s="37" t="s">
        <v>28340</v>
      </c>
      <c r="C5812" s="36" t="s">
        <v>127</v>
      </c>
      <c r="D5812" s="36" t="s">
        <v>10751</v>
      </c>
      <c r="F5812" t="str">
        <f t="shared" si="182"/>
        <v>88081</v>
      </c>
      <c r="H5812" s="38">
        <f t="shared" si="181"/>
        <v>0.38</v>
      </c>
    </row>
    <row r="5813" ht="27" spans="1:8">
      <c r="A5813" s="36" t="s">
        <v>28341</v>
      </c>
      <c r="B5813" s="37" t="s">
        <v>28342</v>
      </c>
      <c r="C5813" s="36" t="s">
        <v>127</v>
      </c>
      <c r="D5813" s="36" t="s">
        <v>6384</v>
      </c>
      <c r="F5813" t="str">
        <f t="shared" si="182"/>
        <v>88082</v>
      </c>
      <c r="H5813" s="38">
        <f t="shared" si="181"/>
        <v>0.51</v>
      </c>
    </row>
    <row r="5814" ht="27" spans="1:8">
      <c r="A5814" s="36" t="s">
        <v>28343</v>
      </c>
      <c r="B5814" s="37" t="s">
        <v>28344</v>
      </c>
      <c r="C5814" s="36" t="s">
        <v>127</v>
      </c>
      <c r="D5814" s="36" t="s">
        <v>15902</v>
      </c>
      <c r="F5814" t="str">
        <f t="shared" si="182"/>
        <v>88083</v>
      </c>
      <c r="H5814" s="38">
        <f t="shared" si="181"/>
        <v>0.08</v>
      </c>
    </row>
    <row r="5815" ht="27" spans="1:8">
      <c r="A5815" s="36" t="s">
        <v>28345</v>
      </c>
      <c r="B5815" s="37" t="s">
        <v>28346</v>
      </c>
      <c r="C5815" s="36" t="s">
        <v>127</v>
      </c>
      <c r="D5815" s="36" t="s">
        <v>10303</v>
      </c>
      <c r="F5815" t="str">
        <f t="shared" si="182"/>
        <v>88084</v>
      </c>
      <c r="H5815" s="38">
        <f t="shared" si="181"/>
        <v>0.13</v>
      </c>
    </row>
    <row r="5816" ht="27" spans="1:8">
      <c r="A5816" s="36" t="s">
        <v>28347</v>
      </c>
      <c r="B5816" s="37" t="s">
        <v>28348</v>
      </c>
      <c r="C5816" s="36" t="s">
        <v>127</v>
      </c>
      <c r="D5816" s="36" t="s">
        <v>16040</v>
      </c>
      <c r="F5816" t="str">
        <f t="shared" si="182"/>
        <v>88085</v>
      </c>
      <c r="H5816" s="38">
        <f t="shared" si="181"/>
        <v>0.19</v>
      </c>
    </row>
    <row r="5817" ht="27" spans="1:8">
      <c r="A5817" s="36" t="s">
        <v>28349</v>
      </c>
      <c r="B5817" s="37" t="s">
        <v>28350</v>
      </c>
      <c r="C5817" s="36" t="s">
        <v>127</v>
      </c>
      <c r="D5817" s="36" t="s">
        <v>4096</v>
      </c>
      <c r="F5817" t="str">
        <f t="shared" si="182"/>
        <v>88086</v>
      </c>
      <c r="H5817" s="38">
        <f t="shared" si="181"/>
        <v>0.25</v>
      </c>
    </row>
    <row r="5818" ht="27" spans="1:8">
      <c r="A5818" s="36" t="s">
        <v>28351</v>
      </c>
      <c r="B5818" s="37" t="s">
        <v>28352</v>
      </c>
      <c r="C5818" s="36" t="s">
        <v>1286</v>
      </c>
      <c r="D5818" s="36" t="s">
        <v>8176</v>
      </c>
      <c r="F5818" t="str">
        <f t="shared" si="182"/>
        <v>88087</v>
      </c>
      <c r="H5818" s="38">
        <f t="shared" si="181"/>
        <v>0.06</v>
      </c>
    </row>
    <row r="5819" ht="40.5" spans="1:8">
      <c r="A5819" s="36" t="s">
        <v>28353</v>
      </c>
      <c r="B5819" s="37" t="s">
        <v>28354</v>
      </c>
      <c r="C5819" s="36" t="s">
        <v>168</v>
      </c>
      <c r="D5819" s="36" t="s">
        <v>8159</v>
      </c>
      <c r="F5819" t="str">
        <f t="shared" si="182"/>
        <v>88099</v>
      </c>
      <c r="H5819" s="38">
        <f t="shared" si="181"/>
        <v>0.24</v>
      </c>
    </row>
    <row r="5820" ht="40.5" spans="1:8">
      <c r="A5820" s="36" t="s">
        <v>28355</v>
      </c>
      <c r="B5820" s="37" t="s">
        <v>28356</v>
      </c>
      <c r="C5820" s="36" t="s">
        <v>168</v>
      </c>
      <c r="D5820" s="36" t="s">
        <v>10288</v>
      </c>
      <c r="F5820" t="str">
        <f t="shared" si="182"/>
        <v>88100</v>
      </c>
      <c r="H5820" s="38">
        <f t="shared" si="181"/>
        <v>0.11</v>
      </c>
    </row>
    <row r="5821" ht="27" spans="1:8">
      <c r="A5821" s="36" t="s">
        <v>28357</v>
      </c>
      <c r="B5821" s="37" t="s">
        <v>28358</v>
      </c>
      <c r="C5821" s="36" t="s">
        <v>127</v>
      </c>
      <c r="D5821" s="36" t="s">
        <v>4094</v>
      </c>
      <c r="F5821" t="str">
        <f t="shared" si="182"/>
        <v>88101</v>
      </c>
      <c r="H5821" s="38">
        <f t="shared" si="181"/>
        <v>0.39</v>
      </c>
    </row>
    <row r="5822" ht="27" spans="1:8">
      <c r="A5822" s="36" t="s">
        <v>28359</v>
      </c>
      <c r="B5822" s="37" t="s">
        <v>28360</v>
      </c>
      <c r="C5822" s="36" t="s">
        <v>1286</v>
      </c>
      <c r="D5822" s="36" t="s">
        <v>10286</v>
      </c>
      <c r="F5822" t="str">
        <f t="shared" si="182"/>
        <v>88102</v>
      </c>
      <c r="H5822" s="38">
        <f t="shared" si="181"/>
        <v>0.03</v>
      </c>
    </row>
    <row r="5823" ht="27" spans="1:8">
      <c r="A5823" s="36" t="s">
        <v>28361</v>
      </c>
      <c r="B5823" s="37" t="s">
        <v>28362</v>
      </c>
      <c r="C5823" s="36" t="s">
        <v>1286</v>
      </c>
      <c r="D5823" s="36" t="s">
        <v>4034</v>
      </c>
      <c r="F5823" t="str">
        <f t="shared" si="182"/>
        <v>88103</v>
      </c>
      <c r="H5823" s="38">
        <f t="shared" si="181"/>
        <v>0.05</v>
      </c>
    </row>
    <row r="5824" ht="27" spans="1:8">
      <c r="A5824" s="36" t="s">
        <v>28363</v>
      </c>
      <c r="B5824" s="37" t="s">
        <v>28364</v>
      </c>
      <c r="C5824" s="36" t="s">
        <v>25734</v>
      </c>
      <c r="D5824" s="36" t="s">
        <v>7386</v>
      </c>
      <c r="F5824" t="str">
        <f t="shared" si="182"/>
        <v>89176</v>
      </c>
      <c r="H5824" s="38">
        <f t="shared" si="181"/>
        <v>8.58</v>
      </c>
    </row>
    <row r="5825" ht="27" spans="1:8">
      <c r="A5825" s="36" t="s">
        <v>28365</v>
      </c>
      <c r="B5825" s="37" t="s">
        <v>28366</v>
      </c>
      <c r="C5825" s="36" t="s">
        <v>25734</v>
      </c>
      <c r="D5825" s="36" t="s">
        <v>12566</v>
      </c>
      <c r="F5825" t="str">
        <f t="shared" si="182"/>
        <v>89177</v>
      </c>
      <c r="H5825" s="38">
        <f t="shared" si="181"/>
        <v>12.01</v>
      </c>
    </row>
    <row r="5826" ht="27" spans="1:8">
      <c r="A5826" s="36" t="s">
        <v>28367</v>
      </c>
      <c r="B5826" s="37" t="s">
        <v>28368</v>
      </c>
      <c r="C5826" s="36" t="s">
        <v>25734</v>
      </c>
      <c r="D5826" s="36" t="s">
        <v>28369</v>
      </c>
      <c r="F5826" t="str">
        <f t="shared" si="182"/>
        <v>89178</v>
      </c>
      <c r="H5826" s="38">
        <f t="shared" si="181"/>
        <v>13.71</v>
      </c>
    </row>
    <row r="5827" ht="27" spans="1:8">
      <c r="A5827" s="36" t="s">
        <v>28370</v>
      </c>
      <c r="B5827" s="37" t="s">
        <v>28371</v>
      </c>
      <c r="C5827" s="36" t="s">
        <v>25734</v>
      </c>
      <c r="D5827" s="36" t="s">
        <v>28369</v>
      </c>
      <c r="F5827" t="str">
        <f t="shared" si="182"/>
        <v>89179</v>
      </c>
      <c r="H5827" s="38">
        <f t="shared" si="181"/>
        <v>13.71</v>
      </c>
    </row>
    <row r="5828" ht="27" spans="1:8">
      <c r="A5828" s="36" t="s">
        <v>28372</v>
      </c>
      <c r="B5828" s="37" t="s">
        <v>28373</v>
      </c>
      <c r="C5828" s="36" t="s">
        <v>25734</v>
      </c>
      <c r="D5828" s="36" t="s">
        <v>7222</v>
      </c>
      <c r="F5828" t="str">
        <f t="shared" si="182"/>
        <v>89180</v>
      </c>
      <c r="H5828" s="38">
        <f t="shared" si="181"/>
        <v>15.44</v>
      </c>
    </row>
    <row r="5829" ht="27" spans="1:8">
      <c r="A5829" s="36" t="s">
        <v>28374</v>
      </c>
      <c r="B5829" s="37" t="s">
        <v>28375</v>
      </c>
      <c r="C5829" s="36" t="s">
        <v>25734</v>
      </c>
      <c r="D5829" s="36" t="s">
        <v>24535</v>
      </c>
      <c r="F5829" t="str">
        <f t="shared" si="182"/>
        <v>89181</v>
      </c>
      <c r="H5829" s="38">
        <f t="shared" ref="H5829:H5892" si="183">ROUND(D5829*(1+$H$1),2)</f>
        <v>18.86</v>
      </c>
    </row>
    <row r="5830" ht="27" spans="1:8">
      <c r="A5830" s="36" t="s">
        <v>28376</v>
      </c>
      <c r="B5830" s="37" t="s">
        <v>28377</v>
      </c>
      <c r="C5830" s="36" t="s">
        <v>25734</v>
      </c>
      <c r="D5830" s="36" t="s">
        <v>24535</v>
      </c>
      <c r="F5830" t="str">
        <f t="shared" si="182"/>
        <v>89182</v>
      </c>
      <c r="H5830" s="38">
        <f t="shared" si="183"/>
        <v>18.86</v>
      </c>
    </row>
    <row r="5831" ht="27" spans="1:8">
      <c r="A5831" s="36" t="s">
        <v>28378</v>
      </c>
      <c r="B5831" s="37" t="s">
        <v>28379</v>
      </c>
      <c r="C5831" s="36" t="s">
        <v>25734</v>
      </c>
      <c r="D5831" s="36" t="s">
        <v>28380</v>
      </c>
      <c r="F5831" t="str">
        <f t="shared" si="182"/>
        <v>89183</v>
      </c>
      <c r="H5831" s="38">
        <f t="shared" si="183"/>
        <v>20.58</v>
      </c>
    </row>
    <row r="5832" ht="27" spans="1:8">
      <c r="A5832" s="36" t="s">
        <v>28381</v>
      </c>
      <c r="B5832" s="37" t="s">
        <v>28382</v>
      </c>
      <c r="C5832" s="36" t="s">
        <v>25734</v>
      </c>
      <c r="D5832" s="36" t="s">
        <v>13269</v>
      </c>
      <c r="F5832" t="str">
        <f t="shared" si="182"/>
        <v>89184</v>
      </c>
      <c r="H5832" s="38">
        <f t="shared" si="183"/>
        <v>24.01</v>
      </c>
    </row>
    <row r="5833" ht="27" spans="1:8">
      <c r="A5833" s="36" t="s">
        <v>28383</v>
      </c>
      <c r="B5833" s="37" t="s">
        <v>28384</v>
      </c>
      <c r="C5833" s="36" t="s">
        <v>25734</v>
      </c>
      <c r="D5833" s="36" t="s">
        <v>13269</v>
      </c>
      <c r="F5833" t="str">
        <f t="shared" si="182"/>
        <v>89185</v>
      </c>
      <c r="H5833" s="38">
        <f t="shared" si="183"/>
        <v>24.01</v>
      </c>
    </row>
    <row r="5834" ht="27" spans="1:8">
      <c r="A5834" s="36" t="s">
        <v>28385</v>
      </c>
      <c r="B5834" s="37" t="s">
        <v>28386</v>
      </c>
      <c r="C5834" s="36" t="s">
        <v>25734</v>
      </c>
      <c r="D5834" s="36" t="s">
        <v>13310</v>
      </c>
      <c r="F5834" t="str">
        <f t="shared" si="182"/>
        <v>89186</v>
      </c>
      <c r="H5834" s="38">
        <f t="shared" si="183"/>
        <v>25.73</v>
      </c>
    </row>
    <row r="5835" ht="27" spans="1:8">
      <c r="A5835" s="36" t="s">
        <v>28387</v>
      </c>
      <c r="B5835" s="37" t="s">
        <v>28388</v>
      </c>
      <c r="C5835" s="36" t="s">
        <v>25734</v>
      </c>
      <c r="D5835" s="36" t="s">
        <v>22534</v>
      </c>
      <c r="F5835" t="str">
        <f t="shared" si="182"/>
        <v>89187</v>
      </c>
      <c r="H5835" s="38">
        <f t="shared" si="183"/>
        <v>29.16</v>
      </c>
    </row>
    <row r="5836" ht="27" spans="1:8">
      <c r="A5836" s="36" t="s">
        <v>28389</v>
      </c>
      <c r="B5836" s="37" t="s">
        <v>28390</v>
      </c>
      <c r="C5836" s="36" t="s">
        <v>28391</v>
      </c>
      <c r="D5836" s="36" t="s">
        <v>5214</v>
      </c>
      <c r="F5836" t="str">
        <f t="shared" si="182"/>
        <v>89188</v>
      </c>
      <c r="H5836" s="38">
        <f t="shared" si="183"/>
        <v>0.43</v>
      </c>
    </row>
    <row r="5837" ht="27" spans="1:8">
      <c r="A5837" s="36" t="s">
        <v>28392</v>
      </c>
      <c r="B5837" s="37" t="s">
        <v>28393</v>
      </c>
      <c r="C5837" s="36" t="s">
        <v>28391</v>
      </c>
      <c r="D5837" s="36" t="s">
        <v>5202</v>
      </c>
      <c r="F5837" t="str">
        <f t="shared" si="182"/>
        <v>89189</v>
      </c>
      <c r="H5837" s="38">
        <f t="shared" si="183"/>
        <v>0.54</v>
      </c>
    </row>
    <row r="5838" ht="27" spans="1:8">
      <c r="A5838" s="36" t="s">
        <v>28394</v>
      </c>
      <c r="B5838" s="37" t="s">
        <v>28395</v>
      </c>
      <c r="C5838" s="36" t="s">
        <v>28391</v>
      </c>
      <c r="D5838" s="36" t="s">
        <v>5400</v>
      </c>
      <c r="F5838" t="str">
        <f t="shared" si="182"/>
        <v>89190</v>
      </c>
      <c r="H5838" s="38">
        <f t="shared" si="183"/>
        <v>0.73</v>
      </c>
    </row>
    <row r="5839" ht="27" spans="1:8">
      <c r="A5839" s="36" t="s">
        <v>28396</v>
      </c>
      <c r="B5839" s="37" t="s">
        <v>28397</v>
      </c>
      <c r="C5839" s="36" t="s">
        <v>28391</v>
      </c>
      <c r="D5839" s="36" t="s">
        <v>4069</v>
      </c>
      <c r="F5839" t="str">
        <f t="shared" ref="F5839:F5902" si="184">TRIM(A5839)</f>
        <v>89191</v>
      </c>
      <c r="H5839" s="38">
        <f t="shared" si="183"/>
        <v>0.89</v>
      </c>
    </row>
    <row r="5840" ht="27" spans="1:8">
      <c r="A5840" s="36" t="s">
        <v>28398</v>
      </c>
      <c r="B5840" s="37" t="s">
        <v>28399</v>
      </c>
      <c r="C5840" s="36" t="s">
        <v>25734</v>
      </c>
      <c r="D5840" s="36" t="s">
        <v>13310</v>
      </c>
      <c r="F5840" t="str">
        <f t="shared" si="184"/>
        <v>89192</v>
      </c>
      <c r="H5840" s="38">
        <f t="shared" si="183"/>
        <v>25.73</v>
      </c>
    </row>
    <row r="5841" ht="27" spans="1:8">
      <c r="A5841" s="36" t="s">
        <v>28400</v>
      </c>
      <c r="B5841" s="37" t="s">
        <v>28401</v>
      </c>
      <c r="C5841" s="36" t="s">
        <v>25734</v>
      </c>
      <c r="D5841" s="36" t="s">
        <v>28402</v>
      </c>
      <c r="F5841" t="str">
        <f t="shared" si="184"/>
        <v>89193</v>
      </c>
      <c r="H5841" s="38">
        <f t="shared" si="183"/>
        <v>42.89</v>
      </c>
    </row>
    <row r="5842" ht="27" spans="1:8">
      <c r="A5842" s="36" t="s">
        <v>28403</v>
      </c>
      <c r="B5842" s="37" t="s">
        <v>28404</v>
      </c>
      <c r="C5842" s="36" t="s">
        <v>25734</v>
      </c>
      <c r="D5842" s="36" t="s">
        <v>28405</v>
      </c>
      <c r="F5842" t="str">
        <f t="shared" si="184"/>
        <v>89194</v>
      </c>
      <c r="H5842" s="38">
        <f t="shared" si="183"/>
        <v>63.48</v>
      </c>
    </row>
    <row r="5843" ht="27" spans="1:8">
      <c r="A5843" s="36" t="s">
        <v>28406</v>
      </c>
      <c r="B5843" s="37" t="s">
        <v>28407</v>
      </c>
      <c r="C5843" s="36" t="s">
        <v>25734</v>
      </c>
      <c r="D5843" s="36" t="s">
        <v>16047</v>
      </c>
      <c r="F5843" t="str">
        <f t="shared" si="184"/>
        <v>89195</v>
      </c>
      <c r="H5843" s="38">
        <f t="shared" si="183"/>
        <v>10.29</v>
      </c>
    </row>
    <row r="5844" ht="27" spans="1:8">
      <c r="A5844" s="36" t="s">
        <v>28408</v>
      </c>
      <c r="B5844" s="37" t="s">
        <v>28409</v>
      </c>
      <c r="C5844" s="36" t="s">
        <v>25734</v>
      </c>
      <c r="D5844" s="36" t="s">
        <v>21820</v>
      </c>
      <c r="F5844" t="str">
        <f t="shared" si="184"/>
        <v>89196</v>
      </c>
      <c r="H5844" s="38">
        <f t="shared" si="183"/>
        <v>17.16</v>
      </c>
    </row>
    <row r="5845" ht="27" spans="1:8">
      <c r="A5845" s="36" t="s">
        <v>28410</v>
      </c>
      <c r="B5845" s="37" t="s">
        <v>28411</v>
      </c>
      <c r="C5845" s="36" t="s">
        <v>25734</v>
      </c>
      <c r="D5845" s="36" t="s">
        <v>13310</v>
      </c>
      <c r="F5845" t="str">
        <f t="shared" si="184"/>
        <v>89197</v>
      </c>
      <c r="H5845" s="38">
        <f t="shared" si="183"/>
        <v>25.73</v>
      </c>
    </row>
    <row r="5846" ht="40.5" spans="1:8">
      <c r="A5846" s="36" t="s">
        <v>28412</v>
      </c>
      <c r="B5846" s="37" t="s">
        <v>28413</v>
      </c>
      <c r="C5846" s="36" t="s">
        <v>136</v>
      </c>
      <c r="D5846" s="36" t="s">
        <v>8176</v>
      </c>
      <c r="F5846" t="str">
        <f t="shared" si="184"/>
        <v>91104</v>
      </c>
      <c r="H5846" s="38">
        <f t="shared" si="183"/>
        <v>0.06</v>
      </c>
    </row>
    <row r="5847" ht="40.5" spans="1:8">
      <c r="A5847" s="36" t="s">
        <v>28414</v>
      </c>
      <c r="B5847" s="37" t="s">
        <v>28415</v>
      </c>
      <c r="C5847" s="36" t="s">
        <v>136</v>
      </c>
      <c r="D5847" s="36" t="s">
        <v>5211</v>
      </c>
      <c r="F5847" t="str">
        <f t="shared" si="184"/>
        <v>91105</v>
      </c>
      <c r="H5847" s="38">
        <f t="shared" si="183"/>
        <v>0.16</v>
      </c>
    </row>
    <row r="5848" ht="54" spans="1:8">
      <c r="A5848" s="36" t="s">
        <v>28416</v>
      </c>
      <c r="B5848" s="37" t="s">
        <v>28417</v>
      </c>
      <c r="C5848" s="36" t="s">
        <v>136</v>
      </c>
      <c r="D5848" s="36" t="s">
        <v>8176</v>
      </c>
      <c r="F5848" t="str">
        <f t="shared" si="184"/>
        <v>91106</v>
      </c>
      <c r="H5848" s="38">
        <f t="shared" si="183"/>
        <v>0.06</v>
      </c>
    </row>
    <row r="5849" ht="54" spans="1:8">
      <c r="A5849" s="36" t="s">
        <v>28418</v>
      </c>
      <c r="B5849" s="37" t="s">
        <v>28419</v>
      </c>
      <c r="C5849" s="36" t="s">
        <v>136</v>
      </c>
      <c r="D5849" s="36" t="s">
        <v>15902</v>
      </c>
      <c r="F5849" t="str">
        <f t="shared" si="184"/>
        <v>91107</v>
      </c>
      <c r="H5849" s="38">
        <f t="shared" si="183"/>
        <v>0.08</v>
      </c>
    </row>
    <row r="5850" ht="54" spans="1:8">
      <c r="A5850" s="36" t="s">
        <v>28420</v>
      </c>
      <c r="B5850" s="37" t="s">
        <v>28421</v>
      </c>
      <c r="C5850" s="36" t="s">
        <v>136</v>
      </c>
      <c r="D5850" s="36" t="s">
        <v>5211</v>
      </c>
      <c r="F5850" t="str">
        <f t="shared" si="184"/>
        <v>91108</v>
      </c>
      <c r="H5850" s="38">
        <f t="shared" si="183"/>
        <v>0.16</v>
      </c>
    </row>
    <row r="5851" ht="27" spans="1:8">
      <c r="A5851" s="36" t="s">
        <v>28422</v>
      </c>
      <c r="B5851" s="37" t="s">
        <v>28423</v>
      </c>
      <c r="C5851" s="36" t="s">
        <v>136</v>
      </c>
      <c r="D5851" s="36" t="s">
        <v>10303</v>
      </c>
      <c r="F5851" t="str">
        <f t="shared" si="184"/>
        <v>91109</v>
      </c>
      <c r="H5851" s="38">
        <f t="shared" si="183"/>
        <v>0.13</v>
      </c>
    </row>
    <row r="5852" ht="40.5" spans="1:8">
      <c r="A5852" s="36" t="s">
        <v>28424</v>
      </c>
      <c r="B5852" s="37" t="s">
        <v>28425</v>
      </c>
      <c r="C5852" s="36" t="s">
        <v>136</v>
      </c>
      <c r="D5852" s="36" t="s">
        <v>5211</v>
      </c>
      <c r="F5852" t="str">
        <f t="shared" si="184"/>
        <v>91110</v>
      </c>
      <c r="H5852" s="38">
        <f t="shared" si="183"/>
        <v>0.16</v>
      </c>
    </row>
    <row r="5853" ht="40.5" spans="1:8">
      <c r="A5853" s="36" t="s">
        <v>28426</v>
      </c>
      <c r="B5853" s="37" t="s">
        <v>28427</v>
      </c>
      <c r="C5853" s="36" t="s">
        <v>136</v>
      </c>
      <c r="D5853" s="36" t="s">
        <v>10346</v>
      </c>
      <c r="F5853" t="str">
        <f t="shared" si="184"/>
        <v>91111</v>
      </c>
      <c r="H5853" s="38">
        <f t="shared" si="183"/>
        <v>0.22</v>
      </c>
    </row>
    <row r="5854" ht="40.5" spans="1:8">
      <c r="A5854" s="36" t="s">
        <v>28428</v>
      </c>
      <c r="B5854" s="37" t="s">
        <v>28429</v>
      </c>
      <c r="C5854" s="36" t="s">
        <v>136</v>
      </c>
      <c r="D5854" s="36" t="s">
        <v>10288</v>
      </c>
      <c r="F5854" t="str">
        <f t="shared" si="184"/>
        <v>91112</v>
      </c>
      <c r="H5854" s="38">
        <f t="shared" si="183"/>
        <v>0.11</v>
      </c>
    </row>
    <row r="5855" ht="40.5" spans="1:8">
      <c r="A5855" s="36" t="s">
        <v>28430</v>
      </c>
      <c r="B5855" s="37" t="s">
        <v>28431</v>
      </c>
      <c r="C5855" s="36" t="s">
        <v>136</v>
      </c>
      <c r="D5855" s="36" t="s">
        <v>8159</v>
      </c>
      <c r="F5855" t="str">
        <f t="shared" si="184"/>
        <v>91113</v>
      </c>
      <c r="H5855" s="38">
        <f t="shared" si="183"/>
        <v>0.24</v>
      </c>
    </row>
    <row r="5856" ht="40.5" spans="1:8">
      <c r="A5856" s="36" t="s">
        <v>28432</v>
      </c>
      <c r="B5856" s="37" t="s">
        <v>28433</v>
      </c>
      <c r="C5856" s="36" t="s">
        <v>136</v>
      </c>
      <c r="D5856" s="36" t="s">
        <v>5545</v>
      </c>
      <c r="F5856" t="str">
        <f t="shared" si="184"/>
        <v>91114</v>
      </c>
      <c r="H5856" s="38">
        <f t="shared" si="183"/>
        <v>0.47</v>
      </c>
    </row>
    <row r="5857" ht="40.5" spans="1:8">
      <c r="A5857" s="36" t="s">
        <v>28434</v>
      </c>
      <c r="B5857" s="37" t="s">
        <v>28435</v>
      </c>
      <c r="C5857" s="36" t="s">
        <v>136</v>
      </c>
      <c r="D5857" s="36" t="s">
        <v>15902</v>
      </c>
      <c r="F5857" t="str">
        <f t="shared" si="184"/>
        <v>91115</v>
      </c>
      <c r="H5857" s="38">
        <f t="shared" si="183"/>
        <v>0.08</v>
      </c>
    </row>
    <row r="5858" ht="40.5" spans="1:8">
      <c r="A5858" s="36" t="s">
        <v>28436</v>
      </c>
      <c r="B5858" s="37" t="s">
        <v>28437</v>
      </c>
      <c r="C5858" s="36" t="s">
        <v>136</v>
      </c>
      <c r="D5858" s="36" t="s">
        <v>10303</v>
      </c>
      <c r="F5858" t="str">
        <f t="shared" si="184"/>
        <v>91116</v>
      </c>
      <c r="H5858" s="38">
        <f t="shared" si="183"/>
        <v>0.13</v>
      </c>
    </row>
    <row r="5859" ht="40.5" spans="1:8">
      <c r="A5859" s="36" t="s">
        <v>28438</v>
      </c>
      <c r="B5859" s="37" t="s">
        <v>28439</v>
      </c>
      <c r="C5859" s="36" t="s">
        <v>136</v>
      </c>
      <c r="D5859" s="36" t="s">
        <v>16040</v>
      </c>
      <c r="F5859" t="str">
        <f t="shared" si="184"/>
        <v>91117</v>
      </c>
      <c r="H5859" s="38">
        <f t="shared" si="183"/>
        <v>0.19</v>
      </c>
    </row>
    <row r="5860" ht="40.5" spans="1:8">
      <c r="A5860" s="36" t="s">
        <v>28440</v>
      </c>
      <c r="B5860" s="37" t="s">
        <v>28441</v>
      </c>
      <c r="C5860" s="36" t="s">
        <v>136</v>
      </c>
      <c r="D5860" s="36" t="s">
        <v>5211</v>
      </c>
      <c r="F5860" t="str">
        <f t="shared" si="184"/>
        <v>91118</v>
      </c>
      <c r="H5860" s="38">
        <f t="shared" si="183"/>
        <v>0.16</v>
      </c>
    </row>
    <row r="5861" ht="54" spans="1:8">
      <c r="A5861" s="36" t="s">
        <v>28442</v>
      </c>
      <c r="B5861" s="37" t="s">
        <v>28443</v>
      </c>
      <c r="C5861" s="36" t="s">
        <v>136</v>
      </c>
      <c r="D5861" s="36" t="s">
        <v>10291</v>
      </c>
      <c r="F5861" t="str">
        <f t="shared" si="184"/>
        <v>91119</v>
      </c>
      <c r="H5861" s="38">
        <f t="shared" si="183"/>
        <v>0.3</v>
      </c>
    </row>
    <row r="5862" ht="54" spans="1:8">
      <c r="A5862" s="36" t="s">
        <v>28444</v>
      </c>
      <c r="B5862" s="37" t="s">
        <v>28445</v>
      </c>
      <c r="C5862" s="36" t="s">
        <v>136</v>
      </c>
      <c r="D5862" s="36" t="s">
        <v>5545</v>
      </c>
      <c r="F5862" t="str">
        <f t="shared" si="184"/>
        <v>91120</v>
      </c>
      <c r="H5862" s="38">
        <f t="shared" si="183"/>
        <v>0.47</v>
      </c>
    </row>
    <row r="5863" ht="54" spans="1:8">
      <c r="A5863" s="36" t="s">
        <v>28446</v>
      </c>
      <c r="B5863" s="37" t="s">
        <v>28447</v>
      </c>
      <c r="C5863" s="36" t="s">
        <v>136</v>
      </c>
      <c r="D5863" s="36" t="s">
        <v>4511</v>
      </c>
      <c r="F5863" t="str">
        <f t="shared" si="184"/>
        <v>91121</v>
      </c>
      <c r="H5863" s="38">
        <f t="shared" si="183"/>
        <v>0.78</v>
      </c>
    </row>
    <row r="5864" ht="54" spans="1:8">
      <c r="A5864" s="36" t="s">
        <v>28448</v>
      </c>
      <c r="B5864" s="37" t="s">
        <v>28449</v>
      </c>
      <c r="C5864" s="36" t="s">
        <v>136</v>
      </c>
      <c r="D5864" s="36" t="s">
        <v>5676</v>
      </c>
      <c r="F5864" t="str">
        <f t="shared" si="184"/>
        <v>91122</v>
      </c>
      <c r="H5864" s="38">
        <f t="shared" si="183"/>
        <v>1.1</v>
      </c>
    </row>
    <row r="5865" ht="54" spans="1:8">
      <c r="A5865" s="36" t="s">
        <v>28450</v>
      </c>
      <c r="B5865" s="37" t="s">
        <v>28451</v>
      </c>
      <c r="C5865" s="36" t="s">
        <v>136</v>
      </c>
      <c r="D5865" s="36" t="s">
        <v>9398</v>
      </c>
      <c r="F5865" t="str">
        <f t="shared" si="184"/>
        <v>91123</v>
      </c>
      <c r="H5865" s="38">
        <f t="shared" si="183"/>
        <v>1.42</v>
      </c>
    </row>
    <row r="5866" ht="27" spans="1:8">
      <c r="A5866" s="36" t="s">
        <v>28452</v>
      </c>
      <c r="B5866" s="37" t="s">
        <v>28453</v>
      </c>
      <c r="C5866" s="36" t="s">
        <v>146</v>
      </c>
      <c r="D5866" s="36" t="s">
        <v>18680</v>
      </c>
      <c r="F5866" t="str">
        <f t="shared" si="184"/>
        <v>91124</v>
      </c>
      <c r="H5866" s="38">
        <f t="shared" si="183"/>
        <v>72.91</v>
      </c>
    </row>
    <row r="5867" ht="27" spans="1:8">
      <c r="A5867" s="36" t="s">
        <v>28454</v>
      </c>
      <c r="B5867" s="37" t="s">
        <v>28455</v>
      </c>
      <c r="C5867" s="36" t="s">
        <v>1417</v>
      </c>
      <c r="D5867" s="36" t="s">
        <v>15902</v>
      </c>
      <c r="F5867" t="str">
        <f t="shared" si="184"/>
        <v>91125</v>
      </c>
      <c r="H5867" s="38">
        <f t="shared" si="183"/>
        <v>0.08</v>
      </c>
    </row>
    <row r="5868" ht="27" spans="1:8">
      <c r="A5868" s="36" t="s">
        <v>28456</v>
      </c>
      <c r="B5868" s="37" t="s">
        <v>28457</v>
      </c>
      <c r="C5868" s="36" t="s">
        <v>28391</v>
      </c>
      <c r="D5868" s="36" t="s">
        <v>10300</v>
      </c>
      <c r="F5868" t="str">
        <f t="shared" si="184"/>
        <v>91128</v>
      </c>
      <c r="H5868" s="38">
        <f t="shared" si="183"/>
        <v>0.15</v>
      </c>
    </row>
    <row r="5869" ht="27" spans="1:8">
      <c r="A5869" s="36" t="s">
        <v>28458</v>
      </c>
      <c r="B5869" s="37" t="s">
        <v>28459</v>
      </c>
      <c r="C5869" s="36" t="s">
        <v>28391</v>
      </c>
      <c r="D5869" s="36" t="s">
        <v>4096</v>
      </c>
      <c r="F5869" t="str">
        <f t="shared" si="184"/>
        <v>91129</v>
      </c>
      <c r="H5869" s="38">
        <f t="shared" si="183"/>
        <v>0.25</v>
      </c>
    </row>
    <row r="5870" ht="27" spans="1:8">
      <c r="A5870" s="36" t="s">
        <v>28460</v>
      </c>
      <c r="B5870" s="37" t="s">
        <v>28461</v>
      </c>
      <c r="C5870" s="36" t="s">
        <v>28391</v>
      </c>
      <c r="D5870" s="36" t="s">
        <v>15268</v>
      </c>
      <c r="F5870" t="str">
        <f t="shared" si="184"/>
        <v>91130</v>
      </c>
      <c r="H5870" s="38">
        <f t="shared" si="183"/>
        <v>0.33</v>
      </c>
    </row>
    <row r="5871" ht="27" spans="1:8">
      <c r="A5871" s="36" t="s">
        <v>28462</v>
      </c>
      <c r="B5871" s="37" t="s">
        <v>28463</v>
      </c>
      <c r="C5871" s="36" t="s">
        <v>28391</v>
      </c>
      <c r="D5871" s="36" t="s">
        <v>4699</v>
      </c>
      <c r="F5871" t="str">
        <f t="shared" si="184"/>
        <v>91132</v>
      </c>
      <c r="H5871" s="38">
        <f t="shared" si="183"/>
        <v>0.48</v>
      </c>
    </row>
    <row r="5872" ht="27" spans="1:8">
      <c r="A5872" s="36" t="s">
        <v>28464</v>
      </c>
      <c r="B5872" s="37" t="s">
        <v>28465</v>
      </c>
      <c r="C5872" s="36" t="s">
        <v>25734</v>
      </c>
      <c r="D5872" s="36" t="s">
        <v>5017</v>
      </c>
      <c r="F5872" t="str">
        <f t="shared" si="184"/>
        <v>91134</v>
      </c>
      <c r="H5872" s="38">
        <f t="shared" si="183"/>
        <v>2.9</v>
      </c>
    </row>
    <row r="5873" ht="27" spans="1:8">
      <c r="A5873" s="36" t="s">
        <v>28466</v>
      </c>
      <c r="B5873" s="37" t="s">
        <v>28467</v>
      </c>
      <c r="C5873" s="36" t="s">
        <v>25734</v>
      </c>
      <c r="D5873" s="36" t="s">
        <v>10134</v>
      </c>
      <c r="F5873" t="str">
        <f t="shared" si="184"/>
        <v>91135</v>
      </c>
      <c r="H5873" s="38">
        <f t="shared" si="183"/>
        <v>5.19</v>
      </c>
    </row>
    <row r="5874" ht="27" spans="1:8">
      <c r="A5874" s="36" t="s">
        <v>28468</v>
      </c>
      <c r="B5874" s="37" t="s">
        <v>28469</v>
      </c>
      <c r="C5874" s="36" t="s">
        <v>25734</v>
      </c>
      <c r="D5874" s="36" t="s">
        <v>13045</v>
      </c>
      <c r="F5874" t="str">
        <f t="shared" si="184"/>
        <v>91136</v>
      </c>
      <c r="H5874" s="38">
        <f t="shared" si="183"/>
        <v>7.45</v>
      </c>
    </row>
    <row r="5875" ht="27" spans="1:8">
      <c r="A5875" s="36" t="s">
        <v>28470</v>
      </c>
      <c r="B5875" s="37" t="s">
        <v>28471</v>
      </c>
      <c r="C5875" s="36" t="s">
        <v>25734</v>
      </c>
      <c r="D5875" s="36" t="s">
        <v>4080</v>
      </c>
      <c r="F5875" t="str">
        <f t="shared" si="184"/>
        <v>91137</v>
      </c>
      <c r="H5875" s="38">
        <f t="shared" si="183"/>
        <v>9.74</v>
      </c>
    </row>
    <row r="5876" ht="40.5" spans="1:8">
      <c r="A5876" s="36" t="s">
        <v>28472</v>
      </c>
      <c r="B5876" s="37" t="s">
        <v>28473</v>
      </c>
      <c r="C5876" s="36" t="s">
        <v>28474</v>
      </c>
      <c r="D5876" s="36" t="s">
        <v>28475</v>
      </c>
      <c r="F5876" t="str">
        <f t="shared" si="184"/>
        <v>91138</v>
      </c>
      <c r="H5876" s="38">
        <f t="shared" si="183"/>
        <v>97.46</v>
      </c>
    </row>
    <row r="5877" ht="40.5" spans="1:8">
      <c r="A5877" s="36" t="s">
        <v>28476</v>
      </c>
      <c r="B5877" s="37" t="s">
        <v>28477</v>
      </c>
      <c r="C5877" s="36" t="s">
        <v>28474</v>
      </c>
      <c r="D5877" s="36" t="s">
        <v>28478</v>
      </c>
      <c r="F5877" t="str">
        <f t="shared" si="184"/>
        <v>91139</v>
      </c>
      <c r="H5877" s="38">
        <f t="shared" si="183"/>
        <v>51.89</v>
      </c>
    </row>
    <row r="5878" ht="40.5" spans="1:8">
      <c r="A5878" s="36" t="s">
        <v>28479</v>
      </c>
      <c r="B5878" s="37" t="s">
        <v>28480</v>
      </c>
      <c r="C5878" s="36" t="s">
        <v>28474</v>
      </c>
      <c r="D5878" s="36" t="s">
        <v>10687</v>
      </c>
      <c r="F5878" t="str">
        <f t="shared" si="184"/>
        <v>91140</v>
      </c>
      <c r="H5878" s="38">
        <f t="shared" si="183"/>
        <v>22.77</v>
      </c>
    </row>
    <row r="5879" ht="40.5" spans="1:8">
      <c r="A5879" s="36" t="s">
        <v>28481</v>
      </c>
      <c r="B5879" s="37" t="s">
        <v>28482</v>
      </c>
      <c r="C5879" s="36" t="s">
        <v>28474</v>
      </c>
      <c r="D5879" s="36" t="s">
        <v>28483</v>
      </c>
      <c r="F5879" t="str">
        <f t="shared" si="184"/>
        <v>91141</v>
      </c>
      <c r="H5879" s="38">
        <f t="shared" si="183"/>
        <v>149.36</v>
      </c>
    </row>
    <row r="5880" ht="40.5" spans="1:8">
      <c r="A5880" s="36" t="s">
        <v>28484</v>
      </c>
      <c r="B5880" s="37" t="s">
        <v>28485</v>
      </c>
      <c r="C5880" s="36" t="s">
        <v>28474</v>
      </c>
      <c r="D5880" s="36" t="s">
        <v>28475</v>
      </c>
      <c r="F5880" t="str">
        <f t="shared" si="184"/>
        <v>91142</v>
      </c>
      <c r="H5880" s="38">
        <f t="shared" si="183"/>
        <v>97.46</v>
      </c>
    </row>
    <row r="5881" ht="40.5" spans="1:8">
      <c r="A5881" s="36" t="s">
        <v>28486</v>
      </c>
      <c r="B5881" s="37" t="s">
        <v>28487</v>
      </c>
      <c r="C5881" s="36" t="s">
        <v>28474</v>
      </c>
      <c r="D5881" s="36" t="s">
        <v>10687</v>
      </c>
      <c r="F5881" t="str">
        <f t="shared" si="184"/>
        <v>91143</v>
      </c>
      <c r="H5881" s="38">
        <f t="shared" si="183"/>
        <v>22.77</v>
      </c>
    </row>
    <row r="5882" ht="40.5" spans="1:8">
      <c r="A5882" s="36" t="s">
        <v>28488</v>
      </c>
      <c r="B5882" s="37" t="s">
        <v>28489</v>
      </c>
      <c r="C5882" s="36" t="s">
        <v>28474</v>
      </c>
      <c r="D5882" s="36" t="s">
        <v>28490</v>
      </c>
      <c r="F5882" t="str">
        <f t="shared" si="184"/>
        <v>91144</v>
      </c>
      <c r="H5882" s="38">
        <f t="shared" si="183"/>
        <v>201.27</v>
      </c>
    </row>
    <row r="5883" ht="40.5" spans="1:8">
      <c r="A5883" s="36" t="s">
        <v>28491</v>
      </c>
      <c r="B5883" s="37" t="s">
        <v>28492</v>
      </c>
      <c r="C5883" s="36" t="s">
        <v>28474</v>
      </c>
      <c r="D5883" s="36" t="s">
        <v>28483</v>
      </c>
      <c r="F5883" t="str">
        <f t="shared" si="184"/>
        <v>91145</v>
      </c>
      <c r="H5883" s="38">
        <f t="shared" si="183"/>
        <v>149.36</v>
      </c>
    </row>
    <row r="5884" ht="40.5" spans="1:8">
      <c r="A5884" s="36" t="s">
        <v>28493</v>
      </c>
      <c r="B5884" s="37" t="s">
        <v>28494</v>
      </c>
      <c r="C5884" s="36" t="s">
        <v>28474</v>
      </c>
      <c r="D5884" s="36" t="s">
        <v>27829</v>
      </c>
      <c r="F5884" t="str">
        <f t="shared" si="184"/>
        <v>91146</v>
      </c>
      <c r="H5884" s="38">
        <f t="shared" si="183"/>
        <v>29.1</v>
      </c>
    </row>
    <row r="5885" ht="40.5" spans="1:8">
      <c r="A5885" s="36" t="s">
        <v>28495</v>
      </c>
      <c r="B5885" s="37" t="s">
        <v>28496</v>
      </c>
      <c r="C5885" s="36" t="s">
        <v>28474</v>
      </c>
      <c r="D5885" s="36" t="s">
        <v>28497</v>
      </c>
      <c r="F5885" t="str">
        <f t="shared" si="184"/>
        <v>91147</v>
      </c>
      <c r="H5885" s="38">
        <f t="shared" si="183"/>
        <v>275.95</v>
      </c>
    </row>
    <row r="5886" ht="40.5" spans="1:8">
      <c r="A5886" s="36" t="s">
        <v>28498</v>
      </c>
      <c r="B5886" s="37" t="s">
        <v>28499</v>
      </c>
      <c r="C5886" s="36" t="s">
        <v>28474</v>
      </c>
      <c r="D5886" s="36" t="s">
        <v>28500</v>
      </c>
      <c r="F5886" t="str">
        <f t="shared" si="184"/>
        <v>91148</v>
      </c>
      <c r="H5886" s="38">
        <f t="shared" si="183"/>
        <v>178.48</v>
      </c>
    </row>
    <row r="5887" ht="40.5" spans="1:8">
      <c r="A5887" s="36" t="s">
        <v>28501</v>
      </c>
      <c r="B5887" s="37" t="s">
        <v>28502</v>
      </c>
      <c r="C5887" s="36" t="s">
        <v>28474</v>
      </c>
      <c r="D5887" s="36" t="s">
        <v>28503</v>
      </c>
      <c r="F5887" t="str">
        <f t="shared" si="184"/>
        <v>91149</v>
      </c>
      <c r="H5887" s="38">
        <f t="shared" si="183"/>
        <v>45.56</v>
      </c>
    </row>
    <row r="5888" ht="27" spans="1:8">
      <c r="A5888" s="36" t="s">
        <v>28504</v>
      </c>
      <c r="B5888" s="37" t="s">
        <v>28505</v>
      </c>
      <c r="C5888" s="36" t="s">
        <v>146</v>
      </c>
      <c r="D5888" s="36" t="s">
        <v>6541</v>
      </c>
      <c r="F5888" t="str">
        <f t="shared" si="184"/>
        <v>92121</v>
      </c>
      <c r="H5888" s="38">
        <f t="shared" si="183"/>
        <v>24.29</v>
      </c>
    </row>
    <row r="5889" ht="27" spans="1:8">
      <c r="A5889" s="36" t="s">
        <v>28506</v>
      </c>
      <c r="B5889" s="37" t="s">
        <v>28507</v>
      </c>
      <c r="C5889" s="36" t="s">
        <v>146</v>
      </c>
      <c r="D5889" s="36" t="s">
        <v>15220</v>
      </c>
      <c r="F5889" t="str">
        <f t="shared" si="184"/>
        <v>92122</v>
      </c>
      <c r="H5889" s="38">
        <f t="shared" si="183"/>
        <v>41.13</v>
      </c>
    </row>
    <row r="5890" spans="1:8">
      <c r="A5890" s="36" t="s">
        <v>28508</v>
      </c>
      <c r="B5890" s="37" t="s">
        <v>28509</v>
      </c>
      <c r="C5890" s="36" t="s">
        <v>146</v>
      </c>
      <c r="D5890" s="36" t="s">
        <v>23783</v>
      </c>
      <c r="F5890" t="str">
        <f t="shared" si="184"/>
        <v>92123</v>
      </c>
      <c r="H5890" s="38">
        <f t="shared" si="183"/>
        <v>40.65</v>
      </c>
    </row>
    <row r="5891" ht="27" spans="1:8">
      <c r="A5891" s="36" t="s">
        <v>28510</v>
      </c>
      <c r="B5891" s="37" t="s">
        <v>28511</v>
      </c>
      <c r="C5891" s="36" t="s">
        <v>127</v>
      </c>
      <c r="D5891" s="36" t="s">
        <v>8140</v>
      </c>
      <c r="F5891" t="str">
        <f t="shared" si="184"/>
        <v>94926</v>
      </c>
      <c r="H5891" s="38">
        <f t="shared" si="183"/>
        <v>1.24</v>
      </c>
    </row>
    <row r="5892" ht="27" spans="1:8">
      <c r="A5892" s="36" t="s">
        <v>28512</v>
      </c>
      <c r="B5892" s="37" t="s">
        <v>28513</v>
      </c>
      <c r="C5892" s="36" t="s">
        <v>127</v>
      </c>
      <c r="D5892" s="36" t="s">
        <v>4084</v>
      </c>
      <c r="F5892" t="str">
        <f t="shared" si="184"/>
        <v>94927</v>
      </c>
      <c r="H5892" s="38">
        <f t="shared" si="183"/>
        <v>0.63</v>
      </c>
    </row>
    <row r="5893" ht="40.5" spans="1:8">
      <c r="A5893" s="36" t="s">
        <v>28514</v>
      </c>
      <c r="B5893" s="37" t="s">
        <v>28515</v>
      </c>
      <c r="C5893" s="36" t="s">
        <v>168</v>
      </c>
      <c r="D5893" s="36" t="s">
        <v>4064</v>
      </c>
      <c r="F5893" t="str">
        <f t="shared" si="184"/>
        <v>94928</v>
      </c>
      <c r="H5893" s="38">
        <f t="shared" ref="H5893:H5956" si="185">ROUND(D5893*(1+$H$1),2)</f>
        <v>1.96</v>
      </c>
    </row>
    <row r="5894" ht="40.5" spans="1:8">
      <c r="A5894" s="36" t="s">
        <v>28516</v>
      </c>
      <c r="B5894" s="37" t="s">
        <v>28517</v>
      </c>
      <c r="C5894" s="36" t="s">
        <v>168</v>
      </c>
      <c r="D5894" s="36" t="s">
        <v>4933</v>
      </c>
      <c r="F5894" t="str">
        <f t="shared" si="184"/>
        <v>94929</v>
      </c>
      <c r="H5894" s="38">
        <f t="shared" si="185"/>
        <v>3.45</v>
      </c>
    </row>
    <row r="5895" ht="40.5" spans="1:8">
      <c r="A5895" s="36" t="s">
        <v>28518</v>
      </c>
      <c r="B5895" s="37" t="s">
        <v>28519</v>
      </c>
      <c r="C5895" s="36" t="s">
        <v>168</v>
      </c>
      <c r="D5895" s="36" t="s">
        <v>5394</v>
      </c>
      <c r="F5895" t="str">
        <f t="shared" si="184"/>
        <v>94930</v>
      </c>
      <c r="H5895" s="38">
        <f t="shared" si="185"/>
        <v>1.01</v>
      </c>
    </row>
    <row r="5896" ht="40.5" spans="1:8">
      <c r="A5896" s="36" t="s">
        <v>28520</v>
      </c>
      <c r="B5896" s="37" t="s">
        <v>28521</v>
      </c>
      <c r="C5896" s="36" t="s">
        <v>168</v>
      </c>
      <c r="D5896" s="36" t="s">
        <v>5520</v>
      </c>
      <c r="F5896" t="str">
        <f t="shared" si="184"/>
        <v>94931</v>
      </c>
      <c r="H5896" s="38">
        <f t="shared" si="185"/>
        <v>1.78</v>
      </c>
    </row>
    <row r="5897" ht="40.5" spans="1:8">
      <c r="A5897" s="36" t="s">
        <v>28522</v>
      </c>
      <c r="B5897" s="37" t="s">
        <v>28523</v>
      </c>
      <c r="C5897" s="36" t="s">
        <v>168</v>
      </c>
      <c r="D5897" s="36" t="s">
        <v>4066</v>
      </c>
      <c r="F5897" t="str">
        <f t="shared" si="184"/>
        <v>94932</v>
      </c>
      <c r="H5897" s="38">
        <f t="shared" si="185"/>
        <v>3.66</v>
      </c>
    </row>
    <row r="5898" ht="54" spans="1:8">
      <c r="A5898" s="36" t="s">
        <v>28524</v>
      </c>
      <c r="B5898" s="37" t="s">
        <v>28525</v>
      </c>
      <c r="C5898" s="36" t="s">
        <v>168</v>
      </c>
      <c r="D5898" s="36" t="s">
        <v>4679</v>
      </c>
      <c r="F5898" t="str">
        <f t="shared" si="184"/>
        <v>94934</v>
      </c>
      <c r="H5898" s="38">
        <f t="shared" si="185"/>
        <v>1.27</v>
      </c>
    </row>
    <row r="5899" ht="54" spans="1:8">
      <c r="A5899" s="36" t="s">
        <v>28526</v>
      </c>
      <c r="B5899" s="37" t="s">
        <v>28527</v>
      </c>
      <c r="C5899" s="36" t="s">
        <v>168</v>
      </c>
      <c r="D5899" s="36" t="s">
        <v>4752</v>
      </c>
      <c r="F5899" t="str">
        <f t="shared" si="184"/>
        <v>94935</v>
      </c>
      <c r="H5899" s="38">
        <f t="shared" si="185"/>
        <v>1.97</v>
      </c>
    </row>
    <row r="5900" ht="54" spans="1:8">
      <c r="A5900" s="36" t="s">
        <v>28528</v>
      </c>
      <c r="B5900" s="37" t="s">
        <v>28529</v>
      </c>
      <c r="C5900" s="36" t="s">
        <v>168</v>
      </c>
      <c r="D5900" s="36" t="s">
        <v>6713</v>
      </c>
      <c r="F5900" t="str">
        <f t="shared" si="184"/>
        <v>94936</v>
      </c>
      <c r="H5900" s="38">
        <f t="shared" si="185"/>
        <v>3.18</v>
      </c>
    </row>
    <row r="5901" ht="54" spans="1:8">
      <c r="A5901" s="36" t="s">
        <v>28530</v>
      </c>
      <c r="B5901" s="37" t="s">
        <v>28531</v>
      </c>
      <c r="C5901" s="36" t="s">
        <v>168</v>
      </c>
      <c r="D5901" s="36" t="s">
        <v>6848</v>
      </c>
      <c r="F5901" t="str">
        <f t="shared" si="184"/>
        <v>94937</v>
      </c>
      <c r="H5901" s="38">
        <f t="shared" si="185"/>
        <v>4.68</v>
      </c>
    </row>
    <row r="5902" ht="54" spans="1:8">
      <c r="A5902" s="36" t="s">
        <v>28532</v>
      </c>
      <c r="B5902" s="37" t="s">
        <v>28533</v>
      </c>
      <c r="C5902" s="36" t="s">
        <v>168</v>
      </c>
      <c r="D5902" s="36" t="s">
        <v>5634</v>
      </c>
      <c r="F5902" t="str">
        <f t="shared" si="184"/>
        <v>94938</v>
      </c>
      <c r="H5902" s="38">
        <f t="shared" si="185"/>
        <v>6.17</v>
      </c>
    </row>
    <row r="5903" ht="27" spans="1:8">
      <c r="A5903" s="36" t="s">
        <v>28534</v>
      </c>
      <c r="B5903" s="37" t="s">
        <v>28535</v>
      </c>
      <c r="C5903" s="36" t="s">
        <v>127</v>
      </c>
      <c r="D5903" s="36" t="s">
        <v>4681</v>
      </c>
      <c r="F5903" t="str">
        <f t="shared" ref="F5903:F5925" si="186">TRIM(A5903)</f>
        <v>94939</v>
      </c>
      <c r="H5903" s="38">
        <f t="shared" si="185"/>
        <v>1.92</v>
      </c>
    </row>
    <row r="5904" ht="27" spans="1:8">
      <c r="A5904" s="36" t="s">
        <v>28536</v>
      </c>
      <c r="B5904" s="37" t="s">
        <v>28537</v>
      </c>
      <c r="C5904" s="36" t="s">
        <v>127</v>
      </c>
      <c r="D5904" s="36" t="s">
        <v>7928</v>
      </c>
      <c r="F5904" t="str">
        <f t="shared" si="186"/>
        <v>94940</v>
      </c>
      <c r="H5904" s="38">
        <f t="shared" si="185"/>
        <v>1</v>
      </c>
    </row>
    <row r="5905" ht="27" spans="1:8">
      <c r="A5905" s="36" t="s">
        <v>28538</v>
      </c>
      <c r="B5905" s="37" t="s">
        <v>28539</v>
      </c>
      <c r="C5905" s="36" t="s">
        <v>1417</v>
      </c>
      <c r="D5905" s="36" t="s">
        <v>8176</v>
      </c>
      <c r="F5905" t="str">
        <f t="shared" si="186"/>
        <v>94941</v>
      </c>
      <c r="H5905" s="38">
        <f t="shared" si="185"/>
        <v>0.06</v>
      </c>
    </row>
    <row r="5906" ht="27" spans="1:8">
      <c r="A5906" s="36" t="s">
        <v>28540</v>
      </c>
      <c r="B5906" s="37" t="s">
        <v>28541</v>
      </c>
      <c r="C5906" s="36" t="s">
        <v>127</v>
      </c>
      <c r="D5906" s="36" t="s">
        <v>5360</v>
      </c>
      <c r="F5906" t="str">
        <f t="shared" si="186"/>
        <v>94942</v>
      </c>
      <c r="H5906" s="38">
        <f t="shared" si="185"/>
        <v>0.77</v>
      </c>
    </row>
    <row r="5907" ht="27" spans="1:8">
      <c r="A5907" s="36" t="s">
        <v>28542</v>
      </c>
      <c r="B5907" s="37" t="s">
        <v>28543</v>
      </c>
      <c r="C5907" s="36" t="s">
        <v>127</v>
      </c>
      <c r="D5907" s="36" t="s">
        <v>5273</v>
      </c>
      <c r="F5907" t="str">
        <f t="shared" si="186"/>
        <v>94943</v>
      </c>
      <c r="H5907" s="38">
        <f t="shared" si="185"/>
        <v>0.42</v>
      </c>
    </row>
    <row r="5908" ht="40.5" spans="1:8">
      <c r="A5908" s="36" t="s">
        <v>28544</v>
      </c>
      <c r="B5908" s="37" t="s">
        <v>28545</v>
      </c>
      <c r="C5908" s="36" t="s">
        <v>127</v>
      </c>
      <c r="D5908" s="36" t="s">
        <v>10107</v>
      </c>
      <c r="F5908" t="str">
        <f t="shared" si="186"/>
        <v>94944</v>
      </c>
      <c r="H5908" s="38">
        <f t="shared" si="185"/>
        <v>1.08</v>
      </c>
    </row>
    <row r="5909" ht="54" spans="1:8">
      <c r="A5909" s="36" t="s">
        <v>28546</v>
      </c>
      <c r="B5909" s="37" t="s">
        <v>28547</v>
      </c>
      <c r="C5909" s="36" t="s">
        <v>127</v>
      </c>
      <c r="D5909" s="36" t="s">
        <v>14899</v>
      </c>
      <c r="F5909" t="str">
        <f t="shared" si="186"/>
        <v>94945</v>
      </c>
      <c r="H5909" s="38">
        <f t="shared" si="185"/>
        <v>0.27</v>
      </c>
    </row>
    <row r="5910" ht="40.5" spans="1:8">
      <c r="A5910" s="36" t="s">
        <v>28548</v>
      </c>
      <c r="B5910" s="37" t="s">
        <v>28549</v>
      </c>
      <c r="C5910" s="36" t="s">
        <v>168</v>
      </c>
      <c r="D5910" s="36" t="s">
        <v>5676</v>
      </c>
      <c r="F5910" t="str">
        <f t="shared" si="186"/>
        <v>94946</v>
      </c>
      <c r="H5910" s="38">
        <f t="shared" si="185"/>
        <v>1.1</v>
      </c>
    </row>
    <row r="5911" ht="40.5" spans="1:8">
      <c r="A5911" s="36" t="s">
        <v>28550</v>
      </c>
      <c r="B5911" s="37" t="s">
        <v>28551</v>
      </c>
      <c r="C5911" s="36" t="s">
        <v>168</v>
      </c>
      <c r="D5911" s="36" t="s">
        <v>4196</v>
      </c>
      <c r="F5911" t="str">
        <f t="shared" si="186"/>
        <v>94947</v>
      </c>
      <c r="H5911" s="38">
        <f t="shared" si="185"/>
        <v>0.81</v>
      </c>
    </row>
    <row r="5912" ht="40.5" spans="1:8">
      <c r="A5912" s="36" t="s">
        <v>28552</v>
      </c>
      <c r="B5912" s="37" t="s">
        <v>28553</v>
      </c>
      <c r="C5912" s="36" t="s">
        <v>168</v>
      </c>
      <c r="D5912" s="36" t="s">
        <v>28554</v>
      </c>
      <c r="F5912" t="str">
        <f t="shared" si="186"/>
        <v>94948</v>
      </c>
      <c r="H5912" s="38">
        <f t="shared" si="185"/>
        <v>0.58</v>
      </c>
    </row>
    <row r="5913" ht="40.5" spans="1:8">
      <c r="A5913" s="36" t="s">
        <v>28555</v>
      </c>
      <c r="B5913" s="37" t="s">
        <v>28556</v>
      </c>
      <c r="C5913" s="36" t="s">
        <v>168</v>
      </c>
      <c r="D5913" s="36" t="s">
        <v>4069</v>
      </c>
      <c r="F5913" t="str">
        <f t="shared" si="186"/>
        <v>94949</v>
      </c>
      <c r="H5913" s="38">
        <f t="shared" si="185"/>
        <v>0.89</v>
      </c>
    </row>
    <row r="5914" ht="40.5" spans="1:8">
      <c r="A5914" s="36" t="s">
        <v>28557</v>
      </c>
      <c r="B5914" s="37" t="s">
        <v>28558</v>
      </c>
      <c r="C5914" s="36" t="s">
        <v>168</v>
      </c>
      <c r="D5914" s="36" t="s">
        <v>6682</v>
      </c>
      <c r="F5914" t="str">
        <f t="shared" si="186"/>
        <v>94950</v>
      </c>
      <c r="H5914" s="38">
        <f t="shared" si="185"/>
        <v>1.25</v>
      </c>
    </row>
    <row r="5915" ht="40.5" spans="1:8">
      <c r="A5915" s="36" t="s">
        <v>28559</v>
      </c>
      <c r="B5915" s="37" t="s">
        <v>28560</v>
      </c>
      <c r="C5915" s="36" t="s">
        <v>168</v>
      </c>
      <c r="D5915" s="36" t="s">
        <v>8789</v>
      </c>
      <c r="F5915" t="str">
        <f t="shared" si="186"/>
        <v>94951</v>
      </c>
      <c r="H5915" s="38">
        <f t="shared" si="185"/>
        <v>1.63</v>
      </c>
    </row>
    <row r="5916" ht="40.5" spans="1:8">
      <c r="A5916" s="36" t="s">
        <v>28561</v>
      </c>
      <c r="B5916" s="37" t="s">
        <v>28562</v>
      </c>
      <c r="C5916" s="36" t="s">
        <v>168</v>
      </c>
      <c r="D5916" s="36" t="s">
        <v>5543</v>
      </c>
      <c r="F5916" t="str">
        <f t="shared" si="186"/>
        <v>94952</v>
      </c>
      <c r="H5916" s="38">
        <f t="shared" si="185"/>
        <v>0.34</v>
      </c>
    </row>
    <row r="5917" ht="27" spans="1:8">
      <c r="A5917" s="36" t="s">
        <v>28563</v>
      </c>
      <c r="B5917" s="37" t="s">
        <v>28564</v>
      </c>
      <c r="C5917" s="36" t="s">
        <v>127</v>
      </c>
      <c r="D5917" s="36" t="s">
        <v>11426</v>
      </c>
      <c r="F5917" t="str">
        <f t="shared" si="186"/>
        <v>94953</v>
      </c>
      <c r="H5917" s="38">
        <f t="shared" si="185"/>
        <v>4.98</v>
      </c>
    </row>
    <row r="5918" ht="40.5" spans="1:8">
      <c r="A5918" s="36" t="s">
        <v>28565</v>
      </c>
      <c r="B5918" s="37" t="s">
        <v>28566</v>
      </c>
      <c r="C5918" s="36" t="s">
        <v>127</v>
      </c>
      <c r="D5918" s="36" t="s">
        <v>6370</v>
      </c>
      <c r="F5918" t="str">
        <f t="shared" si="186"/>
        <v>94954</v>
      </c>
      <c r="H5918" s="38">
        <f t="shared" si="185"/>
        <v>0.8</v>
      </c>
    </row>
    <row r="5919" ht="40.5" spans="1:8">
      <c r="A5919" s="36" t="s">
        <v>28567</v>
      </c>
      <c r="B5919" s="37" t="s">
        <v>28568</v>
      </c>
      <c r="C5919" s="36" t="s">
        <v>127</v>
      </c>
      <c r="D5919" s="36" t="s">
        <v>4473</v>
      </c>
      <c r="F5919" t="str">
        <f t="shared" si="186"/>
        <v>94955</v>
      </c>
      <c r="H5919" s="38">
        <f t="shared" si="185"/>
        <v>1.2</v>
      </c>
    </row>
    <row r="5920" ht="40.5" spans="1:8">
      <c r="A5920" s="36" t="s">
        <v>28569</v>
      </c>
      <c r="B5920" s="37" t="s">
        <v>28570</v>
      </c>
      <c r="C5920" s="36" t="s">
        <v>127</v>
      </c>
      <c r="D5920" s="36" t="s">
        <v>5276</v>
      </c>
      <c r="F5920" t="str">
        <f t="shared" si="186"/>
        <v>94956</v>
      </c>
      <c r="H5920" s="38">
        <f t="shared" si="185"/>
        <v>1.71</v>
      </c>
    </row>
    <row r="5921" ht="40.5" spans="1:8">
      <c r="A5921" s="36" t="s">
        <v>28571</v>
      </c>
      <c r="B5921" s="37" t="s">
        <v>28572</v>
      </c>
      <c r="C5921" s="36" t="s">
        <v>127</v>
      </c>
      <c r="D5921" s="36" t="s">
        <v>5011</v>
      </c>
      <c r="F5921" t="str">
        <f t="shared" si="186"/>
        <v>94957</v>
      </c>
      <c r="H5921" s="38">
        <f t="shared" si="185"/>
        <v>2.2</v>
      </c>
    </row>
    <row r="5922" ht="40.5" spans="1:8">
      <c r="A5922" s="36" t="s">
        <v>28573</v>
      </c>
      <c r="B5922" s="37" t="s">
        <v>28574</v>
      </c>
      <c r="C5922" s="36" t="s">
        <v>127</v>
      </c>
      <c r="D5922" s="36" t="s">
        <v>12477</v>
      </c>
      <c r="F5922" t="str">
        <f t="shared" si="186"/>
        <v>94958</v>
      </c>
      <c r="H5922" s="38">
        <f t="shared" si="185"/>
        <v>0.62</v>
      </c>
    </row>
    <row r="5923" ht="27" spans="1:8">
      <c r="A5923" s="36" t="s">
        <v>28575</v>
      </c>
      <c r="B5923" s="37" t="s">
        <v>28576</v>
      </c>
      <c r="C5923" s="36" t="s">
        <v>136</v>
      </c>
      <c r="D5923" s="36" t="s">
        <v>5887</v>
      </c>
      <c r="F5923" t="str">
        <f t="shared" si="186"/>
        <v>94959</v>
      </c>
      <c r="H5923" s="38">
        <f t="shared" si="185"/>
        <v>1.37</v>
      </c>
    </row>
    <row r="5924" ht="27" spans="1:8">
      <c r="A5924" s="36" t="s">
        <v>28577</v>
      </c>
      <c r="B5924" s="37" t="s">
        <v>28578</v>
      </c>
      <c r="C5924" s="36" t="s">
        <v>136</v>
      </c>
      <c r="D5924" s="36" t="s">
        <v>7926</v>
      </c>
      <c r="F5924" t="str">
        <f t="shared" si="186"/>
        <v>94960</v>
      </c>
      <c r="H5924" s="38">
        <f t="shared" si="185"/>
        <v>1.13</v>
      </c>
    </row>
    <row r="5925" ht="27" spans="1:8">
      <c r="A5925" s="36" t="s">
        <v>28579</v>
      </c>
      <c r="B5925" s="37" t="s">
        <v>28580</v>
      </c>
      <c r="C5925" s="36" t="s">
        <v>136</v>
      </c>
      <c r="D5925" s="36" t="s">
        <v>6384</v>
      </c>
      <c r="F5925" t="str">
        <f t="shared" si="186"/>
        <v>94961</v>
      </c>
      <c r="H5925" s="38">
        <f t="shared" si="185"/>
        <v>0.51</v>
      </c>
    </row>
    <row r="5926" customHeight="1" spans="1:8">
      <c r="A5926" s="36" t="s">
        <v>28581</v>
      </c>
      <c r="B5926" s="37" t="s">
        <v>28582</v>
      </c>
      <c r="C5926" s="36" t="s">
        <v>127</v>
      </c>
      <c r="D5926" s="36" t="s">
        <v>5062</v>
      </c>
      <c r="H5926" s="38">
        <f t="shared" si="185"/>
        <v>2.59</v>
      </c>
    </row>
    <row r="5927" customHeight="1" spans="1:8">
      <c r="A5927" s="36" t="s">
        <v>28583</v>
      </c>
      <c r="B5927" s="37" t="s">
        <v>28584</v>
      </c>
      <c r="C5927" s="36" t="s">
        <v>127</v>
      </c>
      <c r="D5927" s="36" t="s">
        <v>4044</v>
      </c>
      <c r="H5927" s="38">
        <f t="shared" si="185"/>
        <v>1.76</v>
      </c>
    </row>
    <row r="5928" customHeight="1" spans="1:8">
      <c r="A5928" s="36" t="s">
        <v>28585</v>
      </c>
      <c r="B5928" s="37" t="s">
        <v>28586</v>
      </c>
      <c r="C5928" s="36" t="s">
        <v>127</v>
      </c>
      <c r="D5928" s="36" t="s">
        <v>6563</v>
      </c>
      <c r="H5928" s="38">
        <f t="shared" si="185"/>
        <v>9.16</v>
      </c>
    </row>
    <row r="5929" customHeight="1" spans="1:8">
      <c r="A5929" s="36" t="s">
        <v>28587</v>
      </c>
      <c r="B5929" s="37" t="s">
        <v>28588</v>
      </c>
      <c r="C5929" s="36" t="s">
        <v>127</v>
      </c>
      <c r="D5929" s="36" t="s">
        <v>28589</v>
      </c>
      <c r="H5929" s="38">
        <f t="shared" si="185"/>
        <v>6.72</v>
      </c>
    </row>
    <row r="5930" customHeight="1" spans="1:8">
      <c r="A5930" s="36" t="s">
        <v>28590</v>
      </c>
      <c r="B5930" s="37" t="s">
        <v>28591</v>
      </c>
      <c r="C5930" s="36" t="s">
        <v>127</v>
      </c>
      <c r="D5930" s="36" t="s">
        <v>5563</v>
      </c>
      <c r="H5930" s="38">
        <f t="shared" si="185"/>
        <v>12.74</v>
      </c>
    </row>
    <row r="5931" customHeight="1" spans="1:8">
      <c r="A5931" s="36" t="s">
        <v>28592</v>
      </c>
      <c r="B5931" s="37" t="s">
        <v>28593</v>
      </c>
      <c r="C5931" s="36" t="s">
        <v>127</v>
      </c>
      <c r="D5931" s="36" t="s">
        <v>28594</v>
      </c>
      <c r="H5931" s="38">
        <f t="shared" si="185"/>
        <v>26.32</v>
      </c>
    </row>
    <row r="5932" customHeight="1" spans="1:8">
      <c r="A5932" s="36" t="s">
        <v>28595</v>
      </c>
      <c r="B5932" s="37" t="s">
        <v>28596</v>
      </c>
      <c r="C5932" s="36" t="s">
        <v>127</v>
      </c>
      <c r="D5932" s="36" t="s">
        <v>10127</v>
      </c>
      <c r="H5932" s="38">
        <f t="shared" si="185"/>
        <v>22.5</v>
      </c>
    </row>
    <row r="5933" customHeight="1" spans="1:8">
      <c r="A5933" s="36" t="s">
        <v>28597</v>
      </c>
      <c r="B5933" s="37" t="s">
        <v>28598</v>
      </c>
      <c r="C5933" s="36" t="s">
        <v>127</v>
      </c>
      <c r="D5933" s="36" t="s">
        <v>6545</v>
      </c>
      <c r="H5933" s="38">
        <f t="shared" si="185"/>
        <v>14.9</v>
      </c>
    </row>
    <row r="5934" customHeight="1" spans="1:8">
      <c r="A5934" s="36" t="s">
        <v>798</v>
      </c>
      <c r="B5934" s="37" t="s">
        <v>799</v>
      </c>
      <c r="C5934" s="36" t="s">
        <v>127</v>
      </c>
      <c r="D5934" s="36" t="s">
        <v>15658</v>
      </c>
      <c r="H5934" s="38">
        <f t="shared" si="185"/>
        <v>4.29</v>
      </c>
    </row>
    <row r="5935" customHeight="1" spans="1:8">
      <c r="A5935" s="36" t="s">
        <v>28599</v>
      </c>
      <c r="B5935" s="37" t="s">
        <v>28600</v>
      </c>
      <c r="C5935" s="36" t="s">
        <v>168</v>
      </c>
      <c r="D5935" s="36" t="s">
        <v>28601</v>
      </c>
      <c r="H5935" s="38">
        <f t="shared" si="185"/>
        <v>27.97</v>
      </c>
    </row>
    <row r="5936" customHeight="1" spans="1:8">
      <c r="A5936" s="36" t="s">
        <v>28602</v>
      </c>
      <c r="B5936" s="37" t="s">
        <v>28603</v>
      </c>
      <c r="C5936" s="36" t="s">
        <v>127</v>
      </c>
      <c r="D5936" s="36" t="s">
        <v>28604</v>
      </c>
      <c r="H5936" s="38">
        <f t="shared" si="185"/>
        <v>21.66</v>
      </c>
    </row>
    <row r="5937" customHeight="1" spans="1:8">
      <c r="A5937" s="36" t="s">
        <v>28605</v>
      </c>
      <c r="B5937" s="37" t="s">
        <v>28606</v>
      </c>
      <c r="C5937" s="36" t="s">
        <v>127</v>
      </c>
      <c r="D5937" s="36" t="s">
        <v>28607</v>
      </c>
      <c r="H5937" s="38">
        <f t="shared" si="185"/>
        <v>16.76</v>
      </c>
    </row>
    <row r="5938" customHeight="1" spans="1:8">
      <c r="A5938" s="36" t="s">
        <v>28608</v>
      </c>
      <c r="B5938" s="37" t="s">
        <v>28609</v>
      </c>
      <c r="C5938" s="36" t="s">
        <v>127</v>
      </c>
      <c r="D5938" s="36" t="s">
        <v>12809</v>
      </c>
      <c r="H5938" s="38">
        <f t="shared" si="185"/>
        <v>6.57</v>
      </c>
    </row>
    <row r="5939" customHeight="1" spans="1:8">
      <c r="A5939" s="36" t="s">
        <v>28610</v>
      </c>
      <c r="B5939" s="37" t="s">
        <v>28611</v>
      </c>
      <c r="C5939" s="36" t="s">
        <v>127</v>
      </c>
      <c r="D5939" s="36" t="s">
        <v>21775</v>
      </c>
      <c r="H5939" s="38">
        <f t="shared" si="185"/>
        <v>8</v>
      </c>
    </row>
    <row r="5940" customHeight="1" spans="1:8">
      <c r="A5940" s="36" t="s">
        <v>28612</v>
      </c>
      <c r="B5940" s="37" t="s">
        <v>28613</v>
      </c>
      <c r="C5940" s="36" t="s">
        <v>136</v>
      </c>
      <c r="D5940" s="36" t="s">
        <v>22837</v>
      </c>
      <c r="H5940" s="38">
        <f t="shared" si="185"/>
        <v>53.68</v>
      </c>
    </row>
    <row r="5941" customHeight="1" spans="1:8">
      <c r="A5941" s="36" t="s">
        <v>28614</v>
      </c>
      <c r="B5941" s="37" t="s">
        <v>28615</v>
      </c>
      <c r="C5941" s="36" t="s">
        <v>136</v>
      </c>
      <c r="D5941" s="36" t="s">
        <v>11428</v>
      </c>
      <c r="H5941" s="38">
        <f t="shared" si="185"/>
        <v>95.22</v>
      </c>
    </row>
    <row r="5942" customHeight="1" spans="1:8">
      <c r="A5942" s="36" t="s">
        <v>28616</v>
      </c>
      <c r="B5942" s="37" t="s">
        <v>28617</v>
      </c>
      <c r="C5942" s="36" t="s">
        <v>136</v>
      </c>
      <c r="D5942" s="36" t="s">
        <v>28618</v>
      </c>
      <c r="H5942" s="38">
        <f t="shared" si="185"/>
        <v>336.13</v>
      </c>
    </row>
    <row r="5943" customHeight="1" spans="1:8">
      <c r="A5943" s="36" t="s">
        <v>28619</v>
      </c>
      <c r="B5943" s="37" t="s">
        <v>28620</v>
      </c>
      <c r="C5943" s="36" t="s">
        <v>168</v>
      </c>
      <c r="D5943" s="36" t="s">
        <v>28621</v>
      </c>
      <c r="H5943" s="38">
        <f t="shared" si="185"/>
        <v>126.47</v>
      </c>
    </row>
    <row r="5944" customHeight="1" spans="1:8">
      <c r="A5944" s="36" t="s">
        <v>28622</v>
      </c>
      <c r="B5944" s="37" t="s">
        <v>28623</v>
      </c>
      <c r="C5944" s="36" t="s">
        <v>136</v>
      </c>
      <c r="D5944" s="36" t="s">
        <v>7646</v>
      </c>
      <c r="H5944" s="38">
        <f t="shared" si="185"/>
        <v>153.05</v>
      </c>
    </row>
    <row r="5945" customHeight="1" spans="1:8">
      <c r="A5945" s="36" t="s">
        <v>28624</v>
      </c>
      <c r="B5945" s="37" t="s">
        <v>28625</v>
      </c>
      <c r="C5945" s="36" t="s">
        <v>136</v>
      </c>
      <c r="D5945" s="36" t="s">
        <v>28626</v>
      </c>
      <c r="H5945" s="38">
        <f t="shared" si="185"/>
        <v>247.68</v>
      </c>
    </row>
    <row r="5946" customHeight="1" spans="1:8">
      <c r="A5946" s="36" t="s">
        <v>28627</v>
      </c>
      <c r="B5946" s="37" t="s">
        <v>28628</v>
      </c>
      <c r="C5946" s="36" t="s">
        <v>136</v>
      </c>
      <c r="D5946" s="36" t="s">
        <v>28629</v>
      </c>
      <c r="H5946" s="38">
        <f t="shared" si="185"/>
        <v>341.31</v>
      </c>
    </row>
    <row r="5947" customHeight="1" spans="1:8">
      <c r="A5947" s="36" t="s">
        <v>28630</v>
      </c>
      <c r="B5947" s="37" t="s">
        <v>28631</v>
      </c>
      <c r="C5947" s="36" t="s">
        <v>168</v>
      </c>
      <c r="D5947" s="36" t="s">
        <v>24619</v>
      </c>
      <c r="H5947" s="38">
        <f t="shared" si="185"/>
        <v>632.6</v>
      </c>
    </row>
    <row r="5948" customHeight="1" spans="1:8">
      <c r="A5948" s="36" t="s">
        <v>28632</v>
      </c>
      <c r="B5948" s="37" t="s">
        <v>381</v>
      </c>
      <c r="C5948" s="36" t="s">
        <v>146</v>
      </c>
      <c r="D5948" s="36" t="s">
        <v>28633</v>
      </c>
      <c r="H5948" s="38">
        <f t="shared" si="185"/>
        <v>391.17</v>
      </c>
    </row>
    <row r="5949" customHeight="1" spans="1:8">
      <c r="A5949" s="36" t="s">
        <v>173</v>
      </c>
      <c r="B5949" s="37" t="s">
        <v>174</v>
      </c>
      <c r="C5949" s="36" t="s">
        <v>168</v>
      </c>
      <c r="D5949" s="36" t="s">
        <v>28634</v>
      </c>
      <c r="H5949" s="38">
        <f t="shared" si="185"/>
        <v>1625.3</v>
      </c>
    </row>
    <row r="5950" customHeight="1" spans="1:8">
      <c r="A5950" s="36" t="s">
        <v>28635</v>
      </c>
      <c r="B5950" s="37" t="s">
        <v>28636</v>
      </c>
      <c r="C5950" s="36" t="s">
        <v>168</v>
      </c>
      <c r="D5950" s="36" t="s">
        <v>20550</v>
      </c>
      <c r="H5950" s="38">
        <f t="shared" si="185"/>
        <v>36.39</v>
      </c>
    </row>
    <row r="5951" customHeight="1" spans="1:8">
      <c r="A5951" s="36" t="s">
        <v>28637</v>
      </c>
      <c r="B5951" s="37" t="s">
        <v>28638</v>
      </c>
      <c r="C5951" s="36" t="s">
        <v>168</v>
      </c>
      <c r="D5951" s="36" t="s">
        <v>22079</v>
      </c>
      <c r="H5951" s="38">
        <f t="shared" si="185"/>
        <v>31.63</v>
      </c>
    </row>
    <row r="5952" customHeight="1" spans="1:8">
      <c r="A5952" s="36" t="s">
        <v>28639</v>
      </c>
      <c r="B5952" s="37" t="s">
        <v>28640</v>
      </c>
      <c r="C5952" s="36" t="s">
        <v>136</v>
      </c>
      <c r="D5952" s="36" t="s">
        <v>28641</v>
      </c>
      <c r="H5952" s="38">
        <f t="shared" si="185"/>
        <v>37.97</v>
      </c>
    </row>
    <row r="5953" customHeight="1" spans="1:8">
      <c r="A5953" s="36" t="s">
        <v>28642</v>
      </c>
      <c r="B5953" s="37" t="s">
        <v>28643</v>
      </c>
      <c r="C5953" s="36" t="s">
        <v>136</v>
      </c>
      <c r="D5953" s="36" t="s">
        <v>28644</v>
      </c>
      <c r="H5953" s="38">
        <f t="shared" si="185"/>
        <v>31.05</v>
      </c>
    </row>
    <row r="5954" customHeight="1" spans="1:8">
      <c r="A5954" s="36" t="s">
        <v>28645</v>
      </c>
      <c r="B5954" s="37" t="s">
        <v>28646</v>
      </c>
      <c r="C5954" s="36" t="s">
        <v>136</v>
      </c>
      <c r="D5954" s="36" t="s">
        <v>9146</v>
      </c>
      <c r="H5954" s="38">
        <f t="shared" si="185"/>
        <v>27.59</v>
      </c>
    </row>
    <row r="5955" customHeight="1" spans="1:8">
      <c r="A5955" s="36" t="s">
        <v>28647</v>
      </c>
      <c r="B5955" s="37" t="s">
        <v>28648</v>
      </c>
      <c r="C5955" s="36" t="s">
        <v>136</v>
      </c>
      <c r="D5955" s="36" t="s">
        <v>27494</v>
      </c>
      <c r="H5955" s="38">
        <f t="shared" si="185"/>
        <v>55.35</v>
      </c>
    </row>
    <row r="5956" customHeight="1" spans="1:8">
      <c r="A5956" s="36" t="s">
        <v>28649</v>
      </c>
      <c r="B5956" s="37" t="s">
        <v>28650</v>
      </c>
      <c r="C5956" s="36" t="s">
        <v>136</v>
      </c>
      <c r="D5956" s="36" t="s">
        <v>28651</v>
      </c>
      <c r="H5956" s="38">
        <f t="shared" si="185"/>
        <v>42.92</v>
      </c>
    </row>
    <row r="5957" customHeight="1" spans="1:8">
      <c r="A5957" s="36" t="s">
        <v>28652</v>
      </c>
      <c r="B5957" s="37" t="s">
        <v>28653</v>
      </c>
      <c r="C5957" s="36" t="s">
        <v>136</v>
      </c>
      <c r="D5957" s="36" t="s">
        <v>14926</v>
      </c>
      <c r="H5957" s="38">
        <f t="shared" ref="H5957:H6020" si="187">ROUND(D5957*(1+$H$1),2)</f>
        <v>36.67</v>
      </c>
    </row>
    <row r="5958" customHeight="1" spans="1:8">
      <c r="A5958" s="36" t="s">
        <v>28654</v>
      </c>
      <c r="B5958" s="37" t="s">
        <v>28655</v>
      </c>
      <c r="C5958" s="36" t="s">
        <v>136</v>
      </c>
      <c r="D5958" s="36" t="s">
        <v>28656</v>
      </c>
      <c r="H5958" s="38">
        <f t="shared" si="187"/>
        <v>31.57</v>
      </c>
    </row>
    <row r="5959" customHeight="1" spans="1:8">
      <c r="A5959" s="36" t="s">
        <v>28657</v>
      </c>
      <c r="B5959" s="37" t="s">
        <v>28658</v>
      </c>
      <c r="C5959" s="36" t="s">
        <v>136</v>
      </c>
      <c r="D5959" s="36" t="s">
        <v>12815</v>
      </c>
      <c r="H5959" s="38">
        <f t="shared" si="187"/>
        <v>25</v>
      </c>
    </row>
    <row r="5960" customHeight="1" spans="1:8">
      <c r="A5960" s="36" t="s">
        <v>28659</v>
      </c>
      <c r="B5960" s="37" t="s">
        <v>28660</v>
      </c>
      <c r="C5960" s="36" t="s">
        <v>136</v>
      </c>
      <c r="D5960" s="36" t="s">
        <v>28661</v>
      </c>
      <c r="H5960" s="38">
        <f t="shared" si="187"/>
        <v>21.6</v>
      </c>
    </row>
    <row r="5961" customHeight="1" spans="1:8">
      <c r="A5961" s="36" t="s">
        <v>28662</v>
      </c>
      <c r="B5961" s="37" t="s">
        <v>28663</v>
      </c>
      <c r="C5961" s="36" t="s">
        <v>136</v>
      </c>
      <c r="D5961" s="36" t="s">
        <v>28664</v>
      </c>
      <c r="H5961" s="38">
        <f t="shared" si="187"/>
        <v>70.85</v>
      </c>
    </row>
    <row r="5962" customHeight="1" spans="1:8">
      <c r="A5962" s="36" t="s">
        <v>28665</v>
      </c>
      <c r="B5962" s="37" t="s">
        <v>28666</v>
      </c>
      <c r="C5962" s="36" t="s">
        <v>136</v>
      </c>
      <c r="D5962" s="36" t="s">
        <v>12612</v>
      </c>
      <c r="H5962" s="38">
        <f t="shared" si="187"/>
        <v>44.85</v>
      </c>
    </row>
    <row r="5963" customHeight="1" spans="1:8">
      <c r="A5963" s="36" t="s">
        <v>28667</v>
      </c>
      <c r="B5963" s="37" t="s">
        <v>28668</v>
      </c>
      <c r="C5963" s="36" t="s">
        <v>136</v>
      </c>
      <c r="D5963" s="36" t="s">
        <v>28669</v>
      </c>
      <c r="H5963" s="38">
        <f t="shared" si="187"/>
        <v>59.57</v>
      </c>
    </row>
    <row r="5964" customHeight="1" spans="1:8">
      <c r="A5964" s="36" t="s">
        <v>28670</v>
      </c>
      <c r="B5964" s="37" t="s">
        <v>28671</v>
      </c>
      <c r="C5964" s="36" t="s">
        <v>136</v>
      </c>
      <c r="D5964" s="36" t="s">
        <v>20473</v>
      </c>
      <c r="H5964" s="38">
        <f t="shared" si="187"/>
        <v>38.02</v>
      </c>
    </row>
    <row r="5965" customHeight="1" spans="1:8">
      <c r="A5965" s="36" t="s">
        <v>28672</v>
      </c>
      <c r="B5965" s="37" t="s">
        <v>28673</v>
      </c>
      <c r="C5965" s="36" t="s">
        <v>127</v>
      </c>
      <c r="D5965" s="36" t="s">
        <v>28674</v>
      </c>
      <c r="H5965" s="38">
        <f t="shared" si="187"/>
        <v>33.86</v>
      </c>
    </row>
    <row r="5966" customHeight="1" spans="1:8">
      <c r="A5966" s="36" t="s">
        <v>28675</v>
      </c>
      <c r="B5966" s="37" t="s">
        <v>28676</v>
      </c>
      <c r="C5966" s="36" t="s">
        <v>127</v>
      </c>
      <c r="D5966" s="36" t="s">
        <v>6704</v>
      </c>
      <c r="H5966" s="38">
        <f t="shared" si="187"/>
        <v>12.11</v>
      </c>
    </row>
    <row r="5967" customHeight="1" spans="1:8">
      <c r="A5967" s="36" t="s">
        <v>28677</v>
      </c>
      <c r="B5967" s="37" t="s">
        <v>28678</v>
      </c>
      <c r="C5967" s="36" t="s">
        <v>127</v>
      </c>
      <c r="D5967" s="36" t="s">
        <v>28679</v>
      </c>
      <c r="H5967" s="38">
        <f t="shared" si="187"/>
        <v>191.63</v>
      </c>
    </row>
    <row r="5968" customHeight="1" spans="1:8">
      <c r="A5968" s="36" t="s">
        <v>28680</v>
      </c>
      <c r="B5968" s="37" t="s">
        <v>28681</v>
      </c>
      <c r="C5968" s="36" t="s">
        <v>127</v>
      </c>
      <c r="D5968" s="36" t="s">
        <v>14899</v>
      </c>
      <c r="H5968" s="38">
        <f t="shared" si="187"/>
        <v>0.27</v>
      </c>
    </row>
    <row r="5969" customHeight="1" spans="1:8">
      <c r="A5969" s="36" t="s">
        <v>28682</v>
      </c>
      <c r="B5969" s="37" t="s">
        <v>28683</v>
      </c>
      <c r="C5969" s="36" t="s">
        <v>127</v>
      </c>
      <c r="D5969" s="36" t="s">
        <v>5895</v>
      </c>
      <c r="H5969" s="38">
        <f t="shared" si="187"/>
        <v>0.1</v>
      </c>
    </row>
    <row r="5970" customHeight="1" spans="1:8">
      <c r="A5970" s="36" t="s">
        <v>28684</v>
      </c>
      <c r="B5970" s="37" t="s">
        <v>28685</v>
      </c>
      <c r="C5970" s="36" t="s">
        <v>127</v>
      </c>
      <c r="D5970" s="36" t="s">
        <v>8176</v>
      </c>
      <c r="H5970" s="38">
        <f t="shared" si="187"/>
        <v>0.06</v>
      </c>
    </row>
    <row r="5971" customHeight="1" spans="1:8">
      <c r="A5971" s="36" t="s">
        <v>28686</v>
      </c>
      <c r="B5971" s="37" t="s">
        <v>28687</v>
      </c>
      <c r="C5971" s="36" t="s">
        <v>136</v>
      </c>
      <c r="D5971" s="36" t="s">
        <v>16177</v>
      </c>
      <c r="H5971" s="38">
        <f t="shared" si="187"/>
        <v>0.56</v>
      </c>
    </row>
    <row r="5972" customHeight="1" spans="1:8">
      <c r="A5972" s="36" t="s">
        <v>28688</v>
      </c>
      <c r="B5972" s="37" t="s">
        <v>28689</v>
      </c>
      <c r="C5972" s="36" t="s">
        <v>136</v>
      </c>
      <c r="D5972" s="36" t="s">
        <v>27739</v>
      </c>
      <c r="H5972" s="38">
        <f t="shared" si="187"/>
        <v>42.31</v>
      </c>
    </row>
    <row r="5973" customHeight="1" spans="1:8">
      <c r="A5973" s="36" t="s">
        <v>28690</v>
      </c>
      <c r="B5973" s="37" t="s">
        <v>28691</v>
      </c>
      <c r="C5973" s="36" t="s">
        <v>127</v>
      </c>
      <c r="D5973" s="36" t="s">
        <v>8850</v>
      </c>
      <c r="H5973" s="38">
        <f t="shared" si="187"/>
        <v>5.24</v>
      </c>
    </row>
    <row r="5974" customHeight="1" spans="1:8">
      <c r="A5974" s="36" t="s">
        <v>28692</v>
      </c>
      <c r="B5974" s="37" t="s">
        <v>28693</v>
      </c>
      <c r="C5974" s="36" t="s">
        <v>127</v>
      </c>
      <c r="D5974" s="36" t="s">
        <v>13122</v>
      </c>
      <c r="H5974" s="38">
        <f t="shared" si="187"/>
        <v>11.13</v>
      </c>
    </row>
    <row r="5975" customHeight="1" spans="1:8">
      <c r="A5975" s="36" t="s">
        <v>28694</v>
      </c>
      <c r="B5975" s="37" t="s">
        <v>28695</v>
      </c>
      <c r="C5975" s="36" t="s">
        <v>136</v>
      </c>
      <c r="D5975" s="36" t="s">
        <v>7194</v>
      </c>
      <c r="H5975" s="38">
        <f t="shared" si="187"/>
        <v>20.72</v>
      </c>
    </row>
    <row r="5976" customHeight="1" spans="1:8">
      <c r="A5976" s="36" t="s">
        <v>28696</v>
      </c>
      <c r="B5976" s="37" t="s">
        <v>28697</v>
      </c>
      <c r="C5976" s="36" t="s">
        <v>146</v>
      </c>
      <c r="D5976" s="36" t="s">
        <v>6671</v>
      </c>
      <c r="H5976" s="38">
        <f t="shared" si="187"/>
        <v>7.38</v>
      </c>
    </row>
    <row r="5977" customHeight="1" spans="1:8">
      <c r="A5977" s="36" t="s">
        <v>28698</v>
      </c>
      <c r="B5977" s="37" t="s">
        <v>28699</v>
      </c>
      <c r="C5977" s="36" t="s">
        <v>127</v>
      </c>
      <c r="D5977" s="36" t="s">
        <v>28700</v>
      </c>
      <c r="H5977" s="38">
        <f t="shared" si="187"/>
        <v>232.3</v>
      </c>
    </row>
    <row r="5978" customHeight="1" spans="1:8">
      <c r="A5978" s="36" t="s">
        <v>28701</v>
      </c>
      <c r="B5978" s="37" t="s">
        <v>28702</v>
      </c>
      <c r="C5978" s="36" t="s">
        <v>136</v>
      </c>
      <c r="D5978" s="36" t="s">
        <v>28703</v>
      </c>
      <c r="H5978" s="38">
        <f t="shared" si="187"/>
        <v>483.45</v>
      </c>
    </row>
    <row r="5979" customHeight="1" spans="1:8">
      <c r="A5979" s="36" t="s">
        <v>28704</v>
      </c>
      <c r="B5979" s="37" t="s">
        <v>28705</v>
      </c>
      <c r="C5979" s="36" t="s">
        <v>168</v>
      </c>
      <c r="D5979" s="36" t="s">
        <v>28706</v>
      </c>
      <c r="H5979" s="38">
        <f t="shared" si="187"/>
        <v>106.72</v>
      </c>
    </row>
    <row r="5980" customHeight="1" spans="1:8">
      <c r="A5980" s="36" t="s">
        <v>28707</v>
      </c>
      <c r="B5980" s="37" t="s">
        <v>28708</v>
      </c>
      <c r="C5980" s="36" t="s">
        <v>127</v>
      </c>
      <c r="D5980" s="36" t="s">
        <v>5214</v>
      </c>
      <c r="H5980" s="38">
        <f t="shared" si="187"/>
        <v>0.43</v>
      </c>
    </row>
    <row r="5981" customHeight="1" spans="1:8">
      <c r="A5981" s="36" t="s">
        <v>28709</v>
      </c>
      <c r="B5981" s="37" t="s">
        <v>28710</v>
      </c>
      <c r="C5981" s="36" t="s">
        <v>127</v>
      </c>
      <c r="D5981" s="36" t="s">
        <v>7827</v>
      </c>
      <c r="H5981" s="38">
        <f t="shared" si="187"/>
        <v>0.61</v>
      </c>
    </row>
    <row r="5982" customHeight="1" spans="1:8">
      <c r="A5982" s="36" t="s">
        <v>28711</v>
      </c>
      <c r="B5982" s="37" t="s">
        <v>28712</v>
      </c>
      <c r="C5982" s="36" t="s">
        <v>127</v>
      </c>
      <c r="D5982" s="36" t="s">
        <v>5211</v>
      </c>
      <c r="H5982" s="38">
        <f t="shared" si="187"/>
        <v>0.16</v>
      </c>
    </row>
    <row r="5983" customHeight="1" spans="1:8">
      <c r="A5983" s="36" t="s">
        <v>28713</v>
      </c>
      <c r="B5983" s="37" t="s">
        <v>28714</v>
      </c>
      <c r="C5983" s="36" t="s">
        <v>127</v>
      </c>
      <c r="D5983" s="36" t="s">
        <v>5887</v>
      </c>
      <c r="H5983" s="38">
        <f t="shared" si="187"/>
        <v>1.37</v>
      </c>
    </row>
    <row r="5984" customHeight="1" spans="1:8">
      <c r="A5984" s="36" t="s">
        <v>28715</v>
      </c>
      <c r="B5984" s="37" t="s">
        <v>28716</v>
      </c>
      <c r="C5984" s="36" t="s">
        <v>127</v>
      </c>
      <c r="D5984" s="36" t="s">
        <v>7737</v>
      </c>
      <c r="H5984" s="38">
        <f t="shared" si="187"/>
        <v>1.32</v>
      </c>
    </row>
    <row r="5985" customHeight="1" spans="1:8">
      <c r="A5985" s="36" t="s">
        <v>28717</v>
      </c>
      <c r="B5985" s="37" t="s">
        <v>28718</v>
      </c>
      <c r="C5985" s="36" t="s">
        <v>127</v>
      </c>
      <c r="D5985" s="36" t="s">
        <v>8833</v>
      </c>
      <c r="H5985" s="38">
        <f t="shared" si="187"/>
        <v>6.86</v>
      </c>
    </row>
    <row r="5986" customHeight="1" spans="1:8">
      <c r="A5986" s="36" t="s">
        <v>28719</v>
      </c>
      <c r="B5986" s="37" t="s">
        <v>28720</v>
      </c>
      <c r="C5986" s="36" t="s">
        <v>127</v>
      </c>
      <c r="D5986" s="36" t="s">
        <v>28721</v>
      </c>
      <c r="H5986" s="38">
        <f t="shared" si="187"/>
        <v>71.86</v>
      </c>
    </row>
    <row r="5987" customHeight="1" spans="1:8">
      <c r="A5987" s="36" t="s">
        <v>28722</v>
      </c>
      <c r="B5987" s="37" t="s">
        <v>28723</v>
      </c>
      <c r="C5987" s="36" t="s">
        <v>136</v>
      </c>
      <c r="D5987" s="36" t="s">
        <v>4385</v>
      </c>
      <c r="H5987" s="38">
        <f t="shared" si="187"/>
        <v>2.78</v>
      </c>
    </row>
    <row r="5988" customHeight="1" spans="1:8">
      <c r="A5988" s="36" t="s">
        <v>28724</v>
      </c>
      <c r="B5988" s="37" t="s">
        <v>28725</v>
      </c>
      <c r="C5988" s="36" t="s">
        <v>127</v>
      </c>
      <c r="D5988" s="36" t="s">
        <v>28726</v>
      </c>
      <c r="H5988" s="38">
        <f t="shared" si="187"/>
        <v>74.67</v>
      </c>
    </row>
    <row r="5989" customHeight="1" spans="1:8">
      <c r="A5989" s="36" t="s">
        <v>28727</v>
      </c>
      <c r="B5989" s="37" t="s">
        <v>28728</v>
      </c>
      <c r="C5989" s="36" t="s">
        <v>127</v>
      </c>
      <c r="D5989" s="36" t="s">
        <v>28729</v>
      </c>
      <c r="H5989" s="38">
        <f t="shared" si="187"/>
        <v>69.08</v>
      </c>
    </row>
    <row r="5990" customHeight="1" spans="1:8">
      <c r="A5990" s="36" t="s">
        <v>28730</v>
      </c>
      <c r="B5990" s="37" t="s">
        <v>28731</v>
      </c>
      <c r="C5990" s="36" t="s">
        <v>127</v>
      </c>
      <c r="D5990" s="36" t="s">
        <v>14788</v>
      </c>
      <c r="H5990" s="38">
        <f t="shared" si="187"/>
        <v>39.63</v>
      </c>
    </row>
    <row r="5991" customHeight="1" spans="1:8">
      <c r="A5991" s="36" t="s">
        <v>28732</v>
      </c>
      <c r="B5991" s="37" t="s">
        <v>28733</v>
      </c>
      <c r="C5991" s="36" t="s">
        <v>127</v>
      </c>
      <c r="D5991" s="36" t="s">
        <v>22368</v>
      </c>
      <c r="H5991" s="38">
        <f t="shared" si="187"/>
        <v>14.95</v>
      </c>
    </row>
    <row r="5992" customHeight="1" spans="1:8">
      <c r="A5992" s="36" t="s">
        <v>28734</v>
      </c>
      <c r="B5992" s="37" t="s">
        <v>28735</v>
      </c>
      <c r="C5992" s="36" t="s">
        <v>146</v>
      </c>
      <c r="D5992" s="36" t="s">
        <v>11271</v>
      </c>
      <c r="H5992" s="38">
        <f t="shared" si="187"/>
        <v>92.89</v>
      </c>
    </row>
    <row r="5993" customHeight="1" spans="1:8">
      <c r="A5993" s="36" t="s">
        <v>28736</v>
      </c>
      <c r="B5993" s="37" t="s">
        <v>28737</v>
      </c>
      <c r="C5993" s="36" t="s">
        <v>146</v>
      </c>
      <c r="D5993" s="36" t="s">
        <v>6995</v>
      </c>
      <c r="H5993" s="38">
        <f t="shared" si="187"/>
        <v>45.27</v>
      </c>
    </row>
    <row r="5994" customHeight="1" spans="1:8">
      <c r="A5994" s="36" t="s">
        <v>28738</v>
      </c>
      <c r="B5994" s="37" t="s">
        <v>28739</v>
      </c>
      <c r="C5994" s="36" t="s">
        <v>146</v>
      </c>
      <c r="D5994" s="36" t="s">
        <v>28740</v>
      </c>
      <c r="H5994" s="38">
        <f t="shared" si="187"/>
        <v>138.7</v>
      </c>
    </row>
    <row r="5995" customHeight="1" spans="1:8">
      <c r="A5995" s="36" t="s">
        <v>28741</v>
      </c>
      <c r="B5995" s="37" t="s">
        <v>28742</v>
      </c>
      <c r="C5995" s="36" t="s">
        <v>146</v>
      </c>
      <c r="D5995" s="36" t="s">
        <v>28743</v>
      </c>
      <c r="H5995" s="38">
        <f t="shared" si="187"/>
        <v>85.12</v>
      </c>
    </row>
    <row r="5996" customHeight="1" spans="1:8">
      <c r="A5996" s="36" t="s">
        <v>28744</v>
      </c>
      <c r="B5996" s="37" t="s">
        <v>28745</v>
      </c>
      <c r="C5996" s="36" t="s">
        <v>146</v>
      </c>
      <c r="D5996" s="36" t="s">
        <v>13018</v>
      </c>
      <c r="H5996" s="38">
        <f t="shared" si="187"/>
        <v>46.51</v>
      </c>
    </row>
    <row r="5997" customHeight="1" spans="1:8">
      <c r="A5997" s="36" t="s">
        <v>28746</v>
      </c>
      <c r="B5997" s="37" t="s">
        <v>28747</v>
      </c>
      <c r="C5997" s="36" t="s">
        <v>146</v>
      </c>
      <c r="D5997" s="36" t="s">
        <v>28748</v>
      </c>
      <c r="H5997" s="38">
        <f t="shared" si="187"/>
        <v>469.76</v>
      </c>
    </row>
    <row r="5998" customHeight="1" spans="1:8">
      <c r="A5998" s="36" t="s">
        <v>28749</v>
      </c>
      <c r="B5998" s="37" t="s">
        <v>28750</v>
      </c>
      <c r="C5998" s="36" t="s">
        <v>146</v>
      </c>
      <c r="D5998" s="36" t="s">
        <v>28751</v>
      </c>
      <c r="H5998" s="38">
        <f t="shared" si="187"/>
        <v>209.96</v>
      </c>
    </row>
    <row r="5999" customHeight="1" spans="1:8">
      <c r="A5999" s="36" t="s">
        <v>234</v>
      </c>
      <c r="B5999" s="37" t="s">
        <v>235</v>
      </c>
      <c r="C5999" s="36" t="s">
        <v>146</v>
      </c>
      <c r="D5999" s="36" t="s">
        <v>28752</v>
      </c>
      <c r="H5999" s="38">
        <f t="shared" si="187"/>
        <v>223.76</v>
      </c>
    </row>
    <row r="6000" customHeight="1" spans="1:8">
      <c r="A6000" s="36" t="s">
        <v>28753</v>
      </c>
      <c r="B6000" s="37" t="s">
        <v>28754</v>
      </c>
      <c r="C6000" s="36" t="s">
        <v>146</v>
      </c>
      <c r="D6000" s="36" t="s">
        <v>28755</v>
      </c>
      <c r="H6000" s="38">
        <f t="shared" si="187"/>
        <v>99.24</v>
      </c>
    </row>
    <row r="6001" customHeight="1" spans="1:8">
      <c r="A6001" s="36" t="s">
        <v>28756</v>
      </c>
      <c r="B6001" s="37" t="s">
        <v>28757</v>
      </c>
      <c r="C6001" s="36" t="s">
        <v>127</v>
      </c>
      <c r="D6001" s="36" t="s">
        <v>4994</v>
      </c>
      <c r="H6001" s="38">
        <f t="shared" si="187"/>
        <v>2.68</v>
      </c>
    </row>
    <row r="6002" customHeight="1" spans="1:8">
      <c r="A6002" s="36" t="s">
        <v>28758</v>
      </c>
      <c r="B6002" s="37" t="s">
        <v>28759</v>
      </c>
      <c r="C6002" s="36" t="s">
        <v>136</v>
      </c>
      <c r="D6002" s="36" t="s">
        <v>4691</v>
      </c>
      <c r="H6002" s="38">
        <f t="shared" si="187"/>
        <v>2.13</v>
      </c>
    </row>
    <row r="6003" customHeight="1" spans="1:8">
      <c r="A6003" s="36" t="s">
        <v>28760</v>
      </c>
      <c r="B6003" s="37" t="s">
        <v>28761</v>
      </c>
      <c r="C6003" s="36" t="s">
        <v>127</v>
      </c>
      <c r="D6003" s="36" t="s">
        <v>6402</v>
      </c>
      <c r="H6003" s="38">
        <f t="shared" si="187"/>
        <v>18.66</v>
      </c>
    </row>
    <row r="6004" customHeight="1" spans="1:8">
      <c r="A6004" s="36" t="s">
        <v>28762</v>
      </c>
      <c r="B6004" s="37" t="s">
        <v>28763</v>
      </c>
      <c r="C6004" s="36" t="s">
        <v>127</v>
      </c>
      <c r="D6004" s="36" t="s">
        <v>15783</v>
      </c>
      <c r="H6004" s="38">
        <f t="shared" si="187"/>
        <v>9.89</v>
      </c>
    </row>
    <row r="6005" customHeight="1" spans="1:8">
      <c r="A6005" s="36" t="s">
        <v>363</v>
      </c>
      <c r="B6005" s="37" t="s">
        <v>364</v>
      </c>
      <c r="C6005" s="36" t="s">
        <v>127</v>
      </c>
      <c r="D6005" s="36" t="s">
        <v>9672</v>
      </c>
      <c r="H6005" s="38">
        <f t="shared" si="187"/>
        <v>12.59</v>
      </c>
    </row>
    <row r="6006" customHeight="1" spans="1:8">
      <c r="A6006" s="36" t="s">
        <v>28764</v>
      </c>
      <c r="B6006" s="37" t="s">
        <v>28765</v>
      </c>
      <c r="C6006" s="36" t="s">
        <v>127</v>
      </c>
      <c r="D6006" s="36" t="s">
        <v>19958</v>
      </c>
      <c r="H6006" s="38">
        <f t="shared" si="187"/>
        <v>12.04</v>
      </c>
    </row>
    <row r="6007" customHeight="1" spans="1:8">
      <c r="A6007" s="36" t="s">
        <v>28766</v>
      </c>
      <c r="B6007" s="37" t="s">
        <v>28767</v>
      </c>
      <c r="C6007" s="36" t="s">
        <v>127</v>
      </c>
      <c r="D6007" s="36" t="s">
        <v>5060</v>
      </c>
      <c r="H6007" s="38">
        <f t="shared" si="187"/>
        <v>2.4</v>
      </c>
    </row>
    <row r="6008" customHeight="1" spans="1:8">
      <c r="A6008" s="36" t="s">
        <v>28768</v>
      </c>
      <c r="B6008" s="37" t="s">
        <v>28769</v>
      </c>
      <c r="C6008" s="36" t="s">
        <v>127</v>
      </c>
      <c r="D6008" s="36" t="s">
        <v>8155</v>
      </c>
      <c r="H6008" s="38">
        <f t="shared" si="187"/>
        <v>7.01</v>
      </c>
    </row>
    <row r="6009" customHeight="1" spans="1:8">
      <c r="A6009" s="36" t="s">
        <v>28770</v>
      </c>
      <c r="B6009" s="37" t="s">
        <v>28771</v>
      </c>
      <c r="C6009" s="36" t="s">
        <v>127</v>
      </c>
      <c r="D6009" s="36" t="s">
        <v>28772</v>
      </c>
      <c r="H6009" s="38">
        <f t="shared" si="187"/>
        <v>16.4</v>
      </c>
    </row>
    <row r="6010" customHeight="1" spans="1:8">
      <c r="A6010" s="36" t="s">
        <v>28773</v>
      </c>
      <c r="B6010" s="37" t="s">
        <v>28774</v>
      </c>
      <c r="C6010" s="36" t="s">
        <v>127</v>
      </c>
      <c r="D6010" s="36" t="s">
        <v>5036</v>
      </c>
      <c r="H6010" s="38">
        <f t="shared" si="187"/>
        <v>1.52</v>
      </c>
    </row>
    <row r="6011" customHeight="1" spans="1:8">
      <c r="A6011" s="36" t="s">
        <v>28775</v>
      </c>
      <c r="B6011" s="37" t="s">
        <v>28776</v>
      </c>
      <c r="C6011" s="36" t="s">
        <v>127</v>
      </c>
      <c r="D6011" s="36" t="s">
        <v>13274</v>
      </c>
      <c r="H6011" s="38">
        <f t="shared" si="187"/>
        <v>3.74</v>
      </c>
    </row>
    <row r="6012" customHeight="1" spans="1:8">
      <c r="A6012" s="36" t="s">
        <v>28777</v>
      </c>
      <c r="B6012" s="37" t="s">
        <v>28778</v>
      </c>
      <c r="C6012" s="36" t="s">
        <v>127</v>
      </c>
      <c r="D6012" s="36" t="s">
        <v>5015</v>
      </c>
      <c r="H6012" s="38">
        <f t="shared" si="187"/>
        <v>2.71</v>
      </c>
    </row>
    <row r="6013" customHeight="1" spans="1:8">
      <c r="A6013" s="36" t="s">
        <v>28779</v>
      </c>
      <c r="B6013" s="37" t="s">
        <v>28780</v>
      </c>
      <c r="C6013" s="36" t="s">
        <v>127</v>
      </c>
      <c r="D6013" s="36" t="s">
        <v>7099</v>
      </c>
      <c r="H6013" s="38">
        <f t="shared" si="187"/>
        <v>20.14</v>
      </c>
    </row>
    <row r="6014" customHeight="1" spans="1:8">
      <c r="A6014" s="36" t="s">
        <v>28781</v>
      </c>
      <c r="B6014" s="37" t="s">
        <v>28782</v>
      </c>
      <c r="C6014" s="36" t="s">
        <v>127</v>
      </c>
      <c r="D6014" s="36" t="s">
        <v>10312</v>
      </c>
      <c r="H6014" s="38">
        <f t="shared" si="187"/>
        <v>7.58</v>
      </c>
    </row>
    <row r="6015" customHeight="1" spans="1:8">
      <c r="A6015" s="36" t="s">
        <v>28783</v>
      </c>
      <c r="B6015" s="37" t="s">
        <v>28784</v>
      </c>
      <c r="C6015" s="36" t="s">
        <v>127</v>
      </c>
      <c r="D6015" s="36" t="s">
        <v>13437</v>
      </c>
      <c r="H6015" s="38">
        <f t="shared" si="187"/>
        <v>22.01</v>
      </c>
    </row>
    <row r="6016" customHeight="1" spans="1:8">
      <c r="A6016" s="36" t="s">
        <v>28785</v>
      </c>
      <c r="B6016" s="37" t="s">
        <v>28786</v>
      </c>
      <c r="C6016" s="36" t="s">
        <v>127</v>
      </c>
      <c r="D6016" s="36" t="s">
        <v>9637</v>
      </c>
      <c r="H6016" s="38">
        <f t="shared" si="187"/>
        <v>2.72</v>
      </c>
    </row>
    <row r="6017" customHeight="1" spans="1:8">
      <c r="A6017" s="36" t="s">
        <v>28787</v>
      </c>
      <c r="B6017" s="37" t="s">
        <v>28788</v>
      </c>
      <c r="C6017" s="36" t="s">
        <v>127</v>
      </c>
      <c r="D6017" s="36" t="s">
        <v>5391</v>
      </c>
      <c r="H6017" s="38">
        <f t="shared" si="187"/>
        <v>1.56</v>
      </c>
    </row>
    <row r="6018" customHeight="1" spans="1:8">
      <c r="A6018" s="36" t="s">
        <v>28789</v>
      </c>
      <c r="B6018" s="37" t="s">
        <v>28790</v>
      </c>
      <c r="C6018" s="36" t="s">
        <v>127</v>
      </c>
      <c r="D6018" s="36" t="s">
        <v>9315</v>
      </c>
      <c r="H6018" s="38">
        <f t="shared" si="187"/>
        <v>3.42</v>
      </c>
    </row>
    <row r="6019" customHeight="1" spans="1:8">
      <c r="A6019" s="36" t="s">
        <v>28791</v>
      </c>
      <c r="B6019" s="37" t="s">
        <v>28792</v>
      </c>
      <c r="C6019" s="36" t="s">
        <v>127</v>
      </c>
      <c r="D6019" s="36" t="s">
        <v>5405</v>
      </c>
      <c r="H6019" s="38">
        <f t="shared" si="187"/>
        <v>5.87</v>
      </c>
    </row>
    <row r="6020" customHeight="1" spans="1:8">
      <c r="A6020" s="36" t="s">
        <v>28793</v>
      </c>
      <c r="B6020" s="37" t="s">
        <v>28794</v>
      </c>
      <c r="C6020" s="36" t="s">
        <v>168</v>
      </c>
      <c r="D6020" s="36" t="s">
        <v>20537</v>
      </c>
      <c r="H6020" s="38">
        <f t="shared" si="187"/>
        <v>65.09</v>
      </c>
    </row>
    <row r="6021" customHeight="1" spans="1:8">
      <c r="A6021" s="36" t="s">
        <v>28795</v>
      </c>
      <c r="B6021" s="37" t="s">
        <v>28796</v>
      </c>
      <c r="C6021" s="36" t="s">
        <v>168</v>
      </c>
      <c r="D6021" s="36" t="s">
        <v>28797</v>
      </c>
      <c r="H6021" s="38">
        <f t="shared" ref="H6021:H6084" si="188">ROUND(D6021*(1+$H$1),2)</f>
        <v>147.57</v>
      </c>
    </row>
    <row r="6022" customHeight="1" spans="1:8">
      <c r="A6022" s="36" t="s">
        <v>28798</v>
      </c>
      <c r="B6022" s="37" t="s">
        <v>28799</v>
      </c>
      <c r="C6022" s="36" t="s">
        <v>168</v>
      </c>
      <c r="D6022" s="36" t="s">
        <v>28800</v>
      </c>
      <c r="H6022" s="38">
        <f t="shared" si="188"/>
        <v>98.28</v>
      </c>
    </row>
    <row r="6023" customHeight="1" spans="1:8">
      <c r="A6023" s="36" t="s">
        <v>28801</v>
      </c>
      <c r="B6023" s="37" t="s">
        <v>28802</v>
      </c>
      <c r="C6023" s="36" t="s">
        <v>168</v>
      </c>
      <c r="D6023" s="36" t="s">
        <v>28803</v>
      </c>
      <c r="H6023" s="38">
        <f t="shared" si="188"/>
        <v>120.86</v>
      </c>
    </row>
    <row r="6024" customHeight="1" spans="1:8">
      <c r="A6024" s="36" t="s">
        <v>28804</v>
      </c>
      <c r="B6024" s="37" t="s">
        <v>28805</v>
      </c>
      <c r="C6024" s="36" t="s">
        <v>127</v>
      </c>
      <c r="D6024" s="36" t="s">
        <v>28806</v>
      </c>
      <c r="H6024" s="38">
        <f t="shared" si="188"/>
        <v>16.81</v>
      </c>
    </row>
    <row r="6025" customHeight="1" spans="1:8">
      <c r="A6025" s="36" t="s">
        <v>28807</v>
      </c>
      <c r="B6025" s="37" t="s">
        <v>28808</v>
      </c>
      <c r="C6025" s="36" t="s">
        <v>168</v>
      </c>
      <c r="D6025" s="36" t="s">
        <v>28809</v>
      </c>
      <c r="H6025" s="38">
        <f t="shared" si="188"/>
        <v>168.98</v>
      </c>
    </row>
    <row r="6026" customHeight="1" spans="1:8">
      <c r="A6026" s="36" t="s">
        <v>28810</v>
      </c>
      <c r="B6026" s="37" t="s">
        <v>28811</v>
      </c>
      <c r="C6026" s="36" t="s">
        <v>168</v>
      </c>
      <c r="D6026" s="36" t="s">
        <v>28812</v>
      </c>
      <c r="H6026" s="38">
        <f t="shared" si="188"/>
        <v>334.92</v>
      </c>
    </row>
    <row r="6027" customHeight="1" spans="1:8">
      <c r="A6027" s="36" t="s">
        <v>28813</v>
      </c>
      <c r="B6027" s="37" t="s">
        <v>28814</v>
      </c>
      <c r="C6027" s="36" t="s">
        <v>168</v>
      </c>
      <c r="D6027" s="36" t="s">
        <v>28815</v>
      </c>
      <c r="H6027" s="38">
        <f t="shared" si="188"/>
        <v>139.27</v>
      </c>
    </row>
    <row r="6028" customHeight="1" spans="1:8">
      <c r="A6028" s="36" t="s">
        <v>28816</v>
      </c>
      <c r="B6028" s="37" t="s">
        <v>28817</v>
      </c>
      <c r="C6028" s="36" t="s">
        <v>168</v>
      </c>
      <c r="D6028" s="36" t="s">
        <v>28818</v>
      </c>
      <c r="H6028" s="38">
        <f t="shared" si="188"/>
        <v>187</v>
      </c>
    </row>
    <row r="6029" customHeight="1" spans="1:8">
      <c r="A6029" s="36" t="s">
        <v>28819</v>
      </c>
      <c r="B6029" s="37" t="s">
        <v>28820</v>
      </c>
      <c r="C6029" s="36" t="s">
        <v>168</v>
      </c>
      <c r="D6029" s="36" t="s">
        <v>5202</v>
      </c>
      <c r="H6029" s="38">
        <f t="shared" si="188"/>
        <v>0.54</v>
      </c>
    </row>
    <row r="6030" customHeight="1" spans="1:8">
      <c r="A6030" s="36" t="s">
        <v>28821</v>
      </c>
      <c r="B6030" s="37" t="s">
        <v>28822</v>
      </c>
      <c r="C6030" s="36" t="s">
        <v>136</v>
      </c>
      <c r="D6030" s="36" t="s">
        <v>16177</v>
      </c>
      <c r="H6030" s="38">
        <f t="shared" si="188"/>
        <v>0.56</v>
      </c>
    </row>
    <row r="6031" customHeight="1" spans="1:8">
      <c r="A6031" s="36" t="s">
        <v>28823</v>
      </c>
      <c r="B6031" s="37" t="s">
        <v>28824</v>
      </c>
      <c r="C6031" s="36" t="s">
        <v>136</v>
      </c>
      <c r="D6031" s="36" t="s">
        <v>4094</v>
      </c>
      <c r="H6031" s="38">
        <f t="shared" si="188"/>
        <v>0.39</v>
      </c>
    </row>
    <row r="6032" customHeight="1" spans="1:8">
      <c r="A6032" s="36" t="s">
        <v>28825</v>
      </c>
      <c r="B6032" s="37" t="s">
        <v>28826</v>
      </c>
      <c r="C6032" s="36" t="s">
        <v>168</v>
      </c>
      <c r="D6032" s="36" t="s">
        <v>28827</v>
      </c>
      <c r="H6032" s="38">
        <f t="shared" si="188"/>
        <v>10</v>
      </c>
    </row>
    <row r="6033" customHeight="1" spans="1:8">
      <c r="A6033" s="36" t="s">
        <v>28828</v>
      </c>
      <c r="B6033" s="37" t="s">
        <v>28829</v>
      </c>
      <c r="C6033" s="36" t="s">
        <v>168</v>
      </c>
      <c r="D6033" s="36" t="s">
        <v>8140</v>
      </c>
      <c r="H6033" s="38">
        <f t="shared" si="188"/>
        <v>1.24</v>
      </c>
    </row>
    <row r="6034" customHeight="1" spans="1:8">
      <c r="A6034" s="36" t="s">
        <v>28830</v>
      </c>
      <c r="B6034" s="37" t="s">
        <v>28831</v>
      </c>
      <c r="C6034" s="36" t="s">
        <v>168</v>
      </c>
      <c r="D6034" s="36" t="s">
        <v>8149</v>
      </c>
      <c r="H6034" s="38">
        <f t="shared" si="188"/>
        <v>1.06</v>
      </c>
    </row>
    <row r="6035" customHeight="1" spans="1:8">
      <c r="A6035" s="36" t="s">
        <v>28832</v>
      </c>
      <c r="B6035" s="37" t="s">
        <v>28833</v>
      </c>
      <c r="C6035" s="36" t="s">
        <v>168</v>
      </c>
      <c r="D6035" s="36" t="s">
        <v>19207</v>
      </c>
      <c r="H6035" s="38">
        <f t="shared" si="188"/>
        <v>7.27</v>
      </c>
    </row>
    <row r="6036" customHeight="1" spans="1:8">
      <c r="A6036" s="36" t="s">
        <v>28834</v>
      </c>
      <c r="B6036" s="37" t="s">
        <v>28835</v>
      </c>
      <c r="C6036" s="36" t="s">
        <v>127</v>
      </c>
      <c r="D6036" s="36" t="s">
        <v>9788</v>
      </c>
      <c r="H6036" s="38">
        <f t="shared" si="188"/>
        <v>6.97</v>
      </c>
    </row>
    <row r="6037" customHeight="1" spans="1:8">
      <c r="A6037" s="36" t="s">
        <v>28836</v>
      </c>
      <c r="B6037" s="37" t="s">
        <v>28837</v>
      </c>
      <c r="C6037" s="36" t="s">
        <v>127</v>
      </c>
      <c r="D6037" s="36" t="s">
        <v>6720</v>
      </c>
      <c r="H6037" s="38">
        <f t="shared" si="188"/>
        <v>25.44</v>
      </c>
    </row>
    <row r="6038" customHeight="1" spans="1:8">
      <c r="A6038" s="36" t="s">
        <v>28838</v>
      </c>
      <c r="B6038" s="37" t="s">
        <v>28839</v>
      </c>
      <c r="C6038" s="36" t="s">
        <v>168</v>
      </c>
      <c r="D6038" s="36" t="s">
        <v>28840</v>
      </c>
      <c r="H6038" s="38">
        <f t="shared" si="188"/>
        <v>731.39</v>
      </c>
    </row>
    <row r="6039" customHeight="1" spans="1:8">
      <c r="A6039" s="36" t="s">
        <v>28841</v>
      </c>
      <c r="B6039" s="37" t="s">
        <v>28842</v>
      </c>
      <c r="C6039" s="36" t="s">
        <v>168</v>
      </c>
      <c r="D6039" s="36" t="s">
        <v>9394</v>
      </c>
      <c r="H6039" s="38">
        <f t="shared" si="188"/>
        <v>365.69</v>
      </c>
    </row>
    <row r="6040" customHeight="1" spans="1:8">
      <c r="A6040" s="36" t="s">
        <v>28843</v>
      </c>
      <c r="B6040" s="37" t="s">
        <v>28844</v>
      </c>
      <c r="C6040" s="36" t="s">
        <v>25734</v>
      </c>
      <c r="D6040" s="36" t="s">
        <v>7909</v>
      </c>
      <c r="H6040" s="38">
        <f t="shared" si="188"/>
        <v>41.19</v>
      </c>
    </row>
    <row r="6041" customHeight="1" spans="1:8">
      <c r="A6041" s="36" t="s">
        <v>28845</v>
      </c>
      <c r="B6041" s="37" t="s">
        <v>28846</v>
      </c>
      <c r="C6041" s="36" t="s">
        <v>25734</v>
      </c>
      <c r="D6041" s="36" t="s">
        <v>22471</v>
      </c>
      <c r="H6041" s="38">
        <f t="shared" si="188"/>
        <v>57.38</v>
      </c>
    </row>
    <row r="6042" customHeight="1" spans="1:8">
      <c r="A6042" s="36" t="s">
        <v>28847</v>
      </c>
      <c r="B6042" s="37" t="s">
        <v>28848</v>
      </c>
      <c r="C6042" s="36" t="s">
        <v>146</v>
      </c>
      <c r="D6042" s="36" t="s">
        <v>28849</v>
      </c>
      <c r="H6042" s="38">
        <f t="shared" si="188"/>
        <v>27.78</v>
      </c>
    </row>
    <row r="6043" customHeight="1" spans="1:8">
      <c r="A6043" s="36" t="s">
        <v>28850</v>
      </c>
      <c r="B6043" s="37" t="s">
        <v>28851</v>
      </c>
      <c r="C6043" s="36" t="s">
        <v>146</v>
      </c>
      <c r="D6043" s="36" t="s">
        <v>27486</v>
      </c>
      <c r="H6043" s="38">
        <f t="shared" si="188"/>
        <v>25.01</v>
      </c>
    </row>
    <row r="6044" customHeight="1" spans="1:8">
      <c r="A6044" s="36" t="s">
        <v>28852</v>
      </c>
      <c r="B6044" s="37" t="s">
        <v>28853</v>
      </c>
      <c r="C6044" s="36" t="s">
        <v>146</v>
      </c>
      <c r="D6044" s="36" t="s">
        <v>5058</v>
      </c>
      <c r="H6044" s="38">
        <f t="shared" si="188"/>
        <v>2.16</v>
      </c>
    </row>
    <row r="6045" customHeight="1" spans="1:8">
      <c r="A6045" s="36" t="s">
        <v>28854</v>
      </c>
      <c r="B6045" s="37" t="s">
        <v>28855</v>
      </c>
      <c r="C6045" s="36" t="s">
        <v>127</v>
      </c>
      <c r="D6045" s="36" t="s">
        <v>9493</v>
      </c>
      <c r="H6045" s="38">
        <f t="shared" si="188"/>
        <v>0.99</v>
      </c>
    </row>
    <row r="6046" customHeight="1" spans="1:8">
      <c r="A6046" s="36" t="s">
        <v>28856</v>
      </c>
      <c r="B6046" s="37" t="s">
        <v>28857</v>
      </c>
      <c r="C6046" s="36" t="s">
        <v>146</v>
      </c>
      <c r="D6046" s="36" t="s">
        <v>7924</v>
      </c>
      <c r="H6046" s="38">
        <f t="shared" si="188"/>
        <v>1.8</v>
      </c>
    </row>
    <row r="6047" customHeight="1" spans="1:8">
      <c r="A6047" s="36" t="s">
        <v>28858</v>
      </c>
      <c r="B6047" s="37" t="s">
        <v>28859</v>
      </c>
      <c r="C6047" s="36" t="s">
        <v>146</v>
      </c>
      <c r="D6047" s="36" t="s">
        <v>7924</v>
      </c>
      <c r="H6047" s="38">
        <f t="shared" si="188"/>
        <v>1.8</v>
      </c>
    </row>
    <row r="6048" customHeight="1" spans="1:8">
      <c r="A6048" s="36" t="s">
        <v>28860</v>
      </c>
      <c r="B6048" s="37" t="s">
        <v>28861</v>
      </c>
      <c r="C6048" s="36" t="s">
        <v>146</v>
      </c>
      <c r="D6048" s="36" t="s">
        <v>5005</v>
      </c>
      <c r="H6048" s="38">
        <f t="shared" si="188"/>
        <v>1.94</v>
      </c>
    </row>
    <row r="6049" customHeight="1" spans="1:8">
      <c r="A6049" s="36" t="s">
        <v>28862</v>
      </c>
      <c r="B6049" s="37" t="s">
        <v>28863</v>
      </c>
      <c r="C6049" s="36" t="s">
        <v>146</v>
      </c>
      <c r="D6049" s="36" t="s">
        <v>7924</v>
      </c>
      <c r="H6049" s="38">
        <f t="shared" si="188"/>
        <v>1.8</v>
      </c>
    </row>
    <row r="6050" customHeight="1" spans="1:8">
      <c r="A6050" s="36" t="s">
        <v>28864</v>
      </c>
      <c r="B6050" s="37" t="s">
        <v>28865</v>
      </c>
      <c r="C6050" s="36" t="s">
        <v>146</v>
      </c>
      <c r="D6050" s="36" t="s">
        <v>4064</v>
      </c>
      <c r="H6050" s="38">
        <f t="shared" si="188"/>
        <v>1.96</v>
      </c>
    </row>
    <row r="6051" customHeight="1" spans="1:8">
      <c r="A6051" s="36" t="s">
        <v>28866</v>
      </c>
      <c r="B6051" s="37" t="s">
        <v>28867</v>
      </c>
      <c r="C6051" s="36" t="s">
        <v>168</v>
      </c>
      <c r="D6051" s="36" t="s">
        <v>28868</v>
      </c>
      <c r="H6051" s="38">
        <f t="shared" si="188"/>
        <v>155.42</v>
      </c>
    </row>
    <row r="6052" customHeight="1" spans="1:8">
      <c r="A6052" s="36" t="s">
        <v>28869</v>
      </c>
      <c r="B6052" s="37" t="s">
        <v>28870</v>
      </c>
      <c r="C6052" s="36" t="s">
        <v>168</v>
      </c>
      <c r="D6052" s="36" t="s">
        <v>28871</v>
      </c>
      <c r="H6052" s="38">
        <f t="shared" si="188"/>
        <v>201.13</v>
      </c>
    </row>
    <row r="6053" customHeight="1" spans="1:8">
      <c r="A6053" s="36" t="s">
        <v>28872</v>
      </c>
      <c r="B6053" s="37" t="s">
        <v>28873</v>
      </c>
      <c r="C6053" s="36" t="s">
        <v>168</v>
      </c>
      <c r="D6053" s="36" t="s">
        <v>28874</v>
      </c>
      <c r="H6053" s="38">
        <f t="shared" si="188"/>
        <v>182.85</v>
      </c>
    </row>
    <row r="6054" customHeight="1" spans="1:8">
      <c r="A6054" s="36" t="s">
        <v>28875</v>
      </c>
      <c r="B6054" s="37" t="s">
        <v>28876</v>
      </c>
      <c r="C6054" s="36" t="s">
        <v>168</v>
      </c>
      <c r="D6054" s="36" t="s">
        <v>28871</v>
      </c>
      <c r="H6054" s="38">
        <f t="shared" si="188"/>
        <v>201.13</v>
      </c>
    </row>
    <row r="6055" customHeight="1" spans="1:8">
      <c r="A6055" s="36" t="s">
        <v>28877</v>
      </c>
      <c r="B6055" s="37" t="s">
        <v>28878</v>
      </c>
      <c r="C6055" s="36" t="s">
        <v>168</v>
      </c>
      <c r="D6055" s="36" t="s">
        <v>28879</v>
      </c>
      <c r="H6055" s="38">
        <f t="shared" si="188"/>
        <v>159.98</v>
      </c>
    </row>
    <row r="6056" customHeight="1" spans="1:8">
      <c r="A6056" s="36" t="s">
        <v>28880</v>
      </c>
      <c r="B6056" s="37" t="s">
        <v>28881</v>
      </c>
      <c r="C6056" s="36" t="s">
        <v>168</v>
      </c>
      <c r="D6056" s="36" t="s">
        <v>28882</v>
      </c>
      <c r="H6056" s="38">
        <f t="shared" si="188"/>
        <v>146.27</v>
      </c>
    </row>
    <row r="6057" customHeight="1" spans="1:8">
      <c r="A6057" s="36" t="s">
        <v>28883</v>
      </c>
      <c r="B6057" s="37" t="s">
        <v>28884</v>
      </c>
      <c r="C6057" s="36" t="s">
        <v>168</v>
      </c>
      <c r="D6057" s="36" t="s">
        <v>28885</v>
      </c>
      <c r="H6057" s="38">
        <f t="shared" si="188"/>
        <v>173.7</v>
      </c>
    </row>
    <row r="6058" customHeight="1" spans="1:8">
      <c r="A6058" s="36" t="s">
        <v>28886</v>
      </c>
      <c r="B6058" s="37" t="s">
        <v>28887</v>
      </c>
      <c r="C6058" s="36" t="s">
        <v>168</v>
      </c>
      <c r="D6058" s="36" t="s">
        <v>28888</v>
      </c>
      <c r="H6058" s="38">
        <f t="shared" si="188"/>
        <v>91.42</v>
      </c>
    </row>
    <row r="6059" customHeight="1" spans="1:8">
      <c r="A6059" s="36" t="s">
        <v>28889</v>
      </c>
      <c r="B6059" s="37" t="s">
        <v>28890</v>
      </c>
      <c r="C6059" s="36" t="s">
        <v>168</v>
      </c>
      <c r="D6059" s="36" t="s">
        <v>28891</v>
      </c>
      <c r="H6059" s="38">
        <f t="shared" si="188"/>
        <v>82.28</v>
      </c>
    </row>
    <row r="6060" customHeight="1" spans="1:8">
      <c r="A6060" s="36" t="s">
        <v>28892</v>
      </c>
      <c r="B6060" s="37" t="s">
        <v>28893</v>
      </c>
      <c r="C6060" s="36" t="s">
        <v>168</v>
      </c>
      <c r="D6060" s="36" t="s">
        <v>28885</v>
      </c>
      <c r="H6060" s="38">
        <f t="shared" si="188"/>
        <v>173.7</v>
      </c>
    </row>
    <row r="6061" customHeight="1" spans="1:8">
      <c r="A6061" s="36" t="s">
        <v>28894</v>
      </c>
      <c r="B6061" s="37" t="s">
        <v>28895</v>
      </c>
      <c r="C6061" s="36" t="s">
        <v>168</v>
      </c>
      <c r="D6061" s="36" t="s">
        <v>28896</v>
      </c>
      <c r="H6061" s="38">
        <f t="shared" si="188"/>
        <v>265.12</v>
      </c>
    </row>
    <row r="6062" customHeight="1" spans="1:8">
      <c r="A6062" s="36" t="s">
        <v>28897</v>
      </c>
      <c r="B6062" s="37" t="s">
        <v>28898</v>
      </c>
      <c r="C6062" s="36" t="s">
        <v>168</v>
      </c>
      <c r="D6062" s="36" t="s">
        <v>28899</v>
      </c>
      <c r="H6062" s="38">
        <f t="shared" si="188"/>
        <v>347.4</v>
      </c>
    </row>
    <row r="6063" customHeight="1" spans="1:8">
      <c r="A6063" s="36" t="s">
        <v>28900</v>
      </c>
      <c r="B6063" s="37" t="s">
        <v>28901</v>
      </c>
      <c r="C6063" s="36" t="s">
        <v>168</v>
      </c>
      <c r="D6063" s="36" t="s">
        <v>28874</v>
      </c>
      <c r="H6063" s="38">
        <f t="shared" si="188"/>
        <v>182.85</v>
      </c>
    </row>
    <row r="6064" customHeight="1" spans="1:8">
      <c r="A6064" s="36" t="s">
        <v>28902</v>
      </c>
      <c r="B6064" s="37" t="s">
        <v>28903</v>
      </c>
      <c r="C6064" s="36" t="s">
        <v>168</v>
      </c>
      <c r="D6064" s="36" t="s">
        <v>28904</v>
      </c>
      <c r="H6064" s="38">
        <f t="shared" si="188"/>
        <v>63.99</v>
      </c>
    </row>
    <row r="6065" customHeight="1" spans="1:8">
      <c r="A6065" s="36" t="s">
        <v>28905</v>
      </c>
      <c r="B6065" s="37" t="s">
        <v>28906</v>
      </c>
      <c r="C6065" s="36" t="s">
        <v>168</v>
      </c>
      <c r="D6065" s="36" t="s">
        <v>28907</v>
      </c>
      <c r="H6065" s="38">
        <f t="shared" si="188"/>
        <v>73.13</v>
      </c>
    </row>
    <row r="6066" customHeight="1" spans="1:8">
      <c r="A6066" s="36" t="s">
        <v>28908</v>
      </c>
      <c r="B6066" s="37" t="s">
        <v>28909</v>
      </c>
      <c r="C6066" s="36" t="s">
        <v>168</v>
      </c>
      <c r="D6066" s="36" t="s">
        <v>28891</v>
      </c>
      <c r="H6066" s="38">
        <f t="shared" si="188"/>
        <v>82.28</v>
      </c>
    </row>
    <row r="6067" customHeight="1" spans="1:8">
      <c r="A6067" s="36" t="s">
        <v>28910</v>
      </c>
      <c r="B6067" s="37" t="s">
        <v>28911</v>
      </c>
      <c r="C6067" s="36" t="s">
        <v>168</v>
      </c>
      <c r="D6067" s="36" t="s">
        <v>28912</v>
      </c>
      <c r="H6067" s="38">
        <f t="shared" si="188"/>
        <v>383.98</v>
      </c>
    </row>
    <row r="6068" customHeight="1" spans="1:8">
      <c r="A6068" s="36" t="s">
        <v>28913</v>
      </c>
      <c r="B6068" s="37" t="s">
        <v>28914</v>
      </c>
      <c r="C6068" s="36" t="s">
        <v>168</v>
      </c>
      <c r="D6068" s="36" t="s">
        <v>28915</v>
      </c>
      <c r="H6068" s="38">
        <f t="shared" si="188"/>
        <v>100.56</v>
      </c>
    </row>
    <row r="6069" customHeight="1" spans="1:8">
      <c r="A6069" s="36" t="s">
        <v>28916</v>
      </c>
      <c r="B6069" s="37" t="s">
        <v>28917</v>
      </c>
      <c r="C6069" s="36" t="s">
        <v>168</v>
      </c>
      <c r="D6069" s="36" t="s">
        <v>28918</v>
      </c>
      <c r="H6069" s="38">
        <f t="shared" si="188"/>
        <v>210.26</v>
      </c>
    </row>
    <row r="6070" customHeight="1" spans="1:8">
      <c r="A6070" s="36" t="s">
        <v>28919</v>
      </c>
      <c r="B6070" s="37" t="s">
        <v>28920</v>
      </c>
      <c r="C6070" s="36" t="s">
        <v>168</v>
      </c>
      <c r="D6070" s="36" t="s">
        <v>28921</v>
      </c>
      <c r="H6070" s="38">
        <f t="shared" si="188"/>
        <v>237.69</v>
      </c>
    </row>
    <row r="6071" customHeight="1" spans="1:8">
      <c r="A6071" s="36" t="s">
        <v>28922</v>
      </c>
      <c r="B6071" s="37" t="s">
        <v>28923</v>
      </c>
      <c r="C6071" s="36" t="s">
        <v>168</v>
      </c>
      <c r="D6071" s="36" t="s">
        <v>28924</v>
      </c>
      <c r="H6071" s="38">
        <f t="shared" si="188"/>
        <v>255.98</v>
      </c>
    </row>
    <row r="6072" customHeight="1" spans="1:8">
      <c r="A6072" s="36" t="s">
        <v>28925</v>
      </c>
      <c r="B6072" s="37" t="s">
        <v>28926</v>
      </c>
      <c r="C6072" s="36" t="s">
        <v>168</v>
      </c>
      <c r="D6072" s="36" t="s">
        <v>28927</v>
      </c>
      <c r="H6072" s="38">
        <f t="shared" si="188"/>
        <v>54.85</v>
      </c>
    </row>
    <row r="6073" customHeight="1" spans="1:8">
      <c r="A6073" s="36" t="s">
        <v>28928</v>
      </c>
      <c r="B6073" s="37" t="s">
        <v>28929</v>
      </c>
      <c r="C6073" s="36" t="s">
        <v>168</v>
      </c>
      <c r="D6073" s="36" t="s">
        <v>28927</v>
      </c>
      <c r="H6073" s="38">
        <f t="shared" si="188"/>
        <v>54.85</v>
      </c>
    </row>
    <row r="6074" customHeight="1" spans="1:8">
      <c r="A6074" s="36" t="s">
        <v>28930</v>
      </c>
      <c r="B6074" s="37" t="s">
        <v>28931</v>
      </c>
      <c r="C6074" s="36" t="s">
        <v>168</v>
      </c>
      <c r="D6074" s="36" t="s">
        <v>28907</v>
      </c>
      <c r="H6074" s="38">
        <f t="shared" si="188"/>
        <v>73.13</v>
      </c>
    </row>
    <row r="6075" customHeight="1" spans="1:8">
      <c r="A6075" s="36" t="s">
        <v>28932</v>
      </c>
      <c r="B6075" s="37" t="s">
        <v>28933</v>
      </c>
      <c r="C6075" s="36" t="s">
        <v>168</v>
      </c>
      <c r="D6075" s="36" t="s">
        <v>28882</v>
      </c>
      <c r="H6075" s="38">
        <f t="shared" si="188"/>
        <v>146.27</v>
      </c>
    </row>
    <row r="6076" customHeight="1" spans="1:8">
      <c r="A6076" s="36" t="s">
        <v>28934</v>
      </c>
      <c r="B6076" s="37" t="s">
        <v>28935</v>
      </c>
      <c r="C6076" s="36" t="s">
        <v>168</v>
      </c>
      <c r="D6076" s="36" t="s">
        <v>28921</v>
      </c>
      <c r="H6076" s="38">
        <f t="shared" si="188"/>
        <v>237.69</v>
      </c>
    </row>
    <row r="6077" customHeight="1" spans="1:8">
      <c r="A6077" s="36" t="s">
        <v>28936</v>
      </c>
      <c r="B6077" s="37" t="s">
        <v>28937</v>
      </c>
      <c r="C6077" s="36" t="s">
        <v>168</v>
      </c>
      <c r="D6077" s="36" t="s">
        <v>28904</v>
      </c>
      <c r="H6077" s="38">
        <f t="shared" si="188"/>
        <v>63.99</v>
      </c>
    </row>
    <row r="6078" customHeight="1" spans="1:8">
      <c r="A6078" s="36" t="s">
        <v>28938</v>
      </c>
      <c r="B6078" s="37" t="s">
        <v>28939</v>
      </c>
      <c r="C6078" s="36" t="s">
        <v>168</v>
      </c>
      <c r="D6078" s="36" t="s">
        <v>28940</v>
      </c>
      <c r="H6078" s="38">
        <f t="shared" si="188"/>
        <v>228.56</v>
      </c>
    </row>
    <row r="6079" customHeight="1" spans="1:8">
      <c r="A6079" s="36" t="s">
        <v>28941</v>
      </c>
      <c r="B6079" s="37" t="s">
        <v>28942</v>
      </c>
      <c r="C6079" s="36" t="s">
        <v>168</v>
      </c>
      <c r="D6079" s="36" t="s">
        <v>28943</v>
      </c>
      <c r="H6079" s="38">
        <f t="shared" si="188"/>
        <v>164.55</v>
      </c>
    </row>
    <row r="6080" customHeight="1" spans="1:8">
      <c r="A6080" s="36" t="s">
        <v>28944</v>
      </c>
      <c r="B6080" s="37" t="s">
        <v>28945</v>
      </c>
      <c r="C6080" s="36" t="s">
        <v>168</v>
      </c>
      <c r="D6080" s="36" t="s">
        <v>28943</v>
      </c>
      <c r="H6080" s="38">
        <f t="shared" si="188"/>
        <v>164.55</v>
      </c>
    </row>
    <row r="6081" customHeight="1" spans="1:8">
      <c r="A6081" s="36" t="s">
        <v>28946</v>
      </c>
      <c r="B6081" s="37" t="s">
        <v>28947</v>
      </c>
      <c r="C6081" s="36" t="s">
        <v>168</v>
      </c>
      <c r="D6081" s="36" t="s">
        <v>28943</v>
      </c>
      <c r="H6081" s="38">
        <f t="shared" si="188"/>
        <v>164.55</v>
      </c>
    </row>
    <row r="6082" customHeight="1" spans="1:8">
      <c r="A6082" s="36" t="s">
        <v>28948</v>
      </c>
      <c r="B6082" s="37" t="s">
        <v>28949</v>
      </c>
      <c r="C6082" s="36" t="s">
        <v>168</v>
      </c>
      <c r="D6082" s="36" t="s">
        <v>28874</v>
      </c>
      <c r="H6082" s="38">
        <f t="shared" si="188"/>
        <v>182.85</v>
      </c>
    </row>
    <row r="6083" customHeight="1" spans="1:8">
      <c r="A6083" s="36" t="s">
        <v>28950</v>
      </c>
      <c r="B6083" s="37" t="s">
        <v>28951</v>
      </c>
      <c r="C6083" s="36" t="s">
        <v>168</v>
      </c>
      <c r="D6083" s="36" t="s">
        <v>28952</v>
      </c>
      <c r="H6083" s="38">
        <f t="shared" si="188"/>
        <v>1179.36</v>
      </c>
    </row>
    <row r="6084" customHeight="1" spans="1:8">
      <c r="A6084" s="36" t="s">
        <v>28953</v>
      </c>
      <c r="B6084" s="37" t="s">
        <v>28954</v>
      </c>
      <c r="C6084" s="36" t="s">
        <v>168</v>
      </c>
      <c r="D6084" s="36" t="s">
        <v>28955</v>
      </c>
      <c r="H6084" s="38">
        <f t="shared" si="188"/>
        <v>246.84</v>
      </c>
    </row>
    <row r="6085" customHeight="1" spans="1:8">
      <c r="A6085" s="36" t="s">
        <v>28956</v>
      </c>
      <c r="B6085" s="37" t="s">
        <v>28957</v>
      </c>
      <c r="C6085" s="36" t="s">
        <v>168</v>
      </c>
      <c r="D6085" s="36" t="s">
        <v>20069</v>
      </c>
      <c r="H6085" s="38">
        <f t="shared" ref="H6085:H6148" si="189">ROUND(D6085*(1+$H$1),2)</f>
        <v>137.14</v>
      </c>
    </row>
    <row r="6086" customHeight="1" spans="1:8">
      <c r="A6086" s="36" t="s">
        <v>28958</v>
      </c>
      <c r="B6086" s="37" t="s">
        <v>28959</v>
      </c>
      <c r="C6086" s="36" t="s">
        <v>168</v>
      </c>
      <c r="D6086" s="36" t="s">
        <v>28960</v>
      </c>
      <c r="H6086" s="38">
        <f t="shared" si="189"/>
        <v>109.71</v>
      </c>
    </row>
    <row r="6087" customHeight="1" spans="1:8">
      <c r="A6087" s="36" t="s">
        <v>28961</v>
      </c>
      <c r="B6087" s="37" t="s">
        <v>28962</v>
      </c>
      <c r="C6087" s="36" t="s">
        <v>168</v>
      </c>
      <c r="D6087" s="36" t="s">
        <v>28888</v>
      </c>
      <c r="H6087" s="38">
        <f t="shared" si="189"/>
        <v>91.42</v>
      </c>
    </row>
    <row r="6088" customHeight="1" spans="1:8">
      <c r="A6088" s="36" t="s">
        <v>28963</v>
      </c>
      <c r="B6088" s="37" t="s">
        <v>28964</v>
      </c>
      <c r="C6088" s="36" t="s">
        <v>168</v>
      </c>
      <c r="D6088" s="36" t="s">
        <v>28965</v>
      </c>
      <c r="H6088" s="38">
        <f t="shared" si="189"/>
        <v>132.56</v>
      </c>
    </row>
    <row r="6089" customHeight="1" spans="1:8">
      <c r="A6089" s="36" t="s">
        <v>28966</v>
      </c>
      <c r="B6089" s="37" t="s">
        <v>28967</v>
      </c>
      <c r="C6089" s="36" t="s">
        <v>168</v>
      </c>
      <c r="D6089" s="36" t="s">
        <v>28915</v>
      </c>
      <c r="H6089" s="38">
        <f t="shared" si="189"/>
        <v>100.56</v>
      </c>
    </row>
    <row r="6090" customHeight="1" spans="1:8">
      <c r="A6090" s="36" t="s">
        <v>28968</v>
      </c>
      <c r="B6090" s="37" t="s">
        <v>28969</v>
      </c>
      <c r="C6090" s="36" t="s">
        <v>168</v>
      </c>
      <c r="D6090" s="36" t="s">
        <v>28970</v>
      </c>
      <c r="H6090" s="38">
        <f t="shared" si="189"/>
        <v>319.98</v>
      </c>
    </row>
    <row r="6091" customHeight="1" spans="1:8">
      <c r="A6091" s="36" t="s">
        <v>28971</v>
      </c>
      <c r="B6091" s="37" t="s">
        <v>28972</v>
      </c>
      <c r="C6091" s="36" t="s">
        <v>168</v>
      </c>
      <c r="D6091" s="36" t="s">
        <v>28888</v>
      </c>
      <c r="H6091" s="38">
        <f t="shared" si="189"/>
        <v>91.42</v>
      </c>
    </row>
    <row r="6092" customHeight="1" spans="1:8">
      <c r="A6092" s="36" t="s">
        <v>28973</v>
      </c>
      <c r="B6092" s="37" t="s">
        <v>28974</v>
      </c>
      <c r="C6092" s="36" t="s">
        <v>168</v>
      </c>
      <c r="D6092" s="36" t="s">
        <v>28891</v>
      </c>
      <c r="H6092" s="38">
        <f t="shared" si="189"/>
        <v>82.28</v>
      </c>
    </row>
    <row r="6093" customHeight="1" spans="1:8">
      <c r="A6093" s="36" t="s">
        <v>28975</v>
      </c>
      <c r="B6093" s="37" t="s">
        <v>28976</v>
      </c>
      <c r="C6093" s="36" t="s">
        <v>168</v>
      </c>
      <c r="D6093" s="36" t="s">
        <v>28888</v>
      </c>
      <c r="H6093" s="38">
        <f t="shared" si="189"/>
        <v>91.42</v>
      </c>
    </row>
    <row r="6094" customHeight="1" spans="1:8">
      <c r="A6094" s="36" t="s">
        <v>28977</v>
      </c>
      <c r="B6094" s="37" t="s">
        <v>28978</v>
      </c>
      <c r="C6094" s="36" t="s">
        <v>168</v>
      </c>
      <c r="D6094" s="36" t="s">
        <v>28907</v>
      </c>
      <c r="H6094" s="38">
        <f t="shared" si="189"/>
        <v>73.13</v>
      </c>
    </row>
    <row r="6095" customHeight="1" spans="1:8">
      <c r="A6095" s="36" t="s">
        <v>28979</v>
      </c>
      <c r="B6095" s="37" t="s">
        <v>28980</v>
      </c>
      <c r="C6095" s="36" t="s">
        <v>168</v>
      </c>
      <c r="D6095" s="36" t="s">
        <v>28874</v>
      </c>
      <c r="H6095" s="38">
        <f t="shared" si="189"/>
        <v>182.85</v>
      </c>
    </row>
    <row r="6096" customHeight="1" spans="1:8">
      <c r="A6096" s="36" t="s">
        <v>28981</v>
      </c>
      <c r="B6096" s="37" t="s">
        <v>28982</v>
      </c>
      <c r="C6096" s="36" t="s">
        <v>168</v>
      </c>
      <c r="D6096" s="36" t="s">
        <v>28888</v>
      </c>
      <c r="H6096" s="38">
        <f t="shared" si="189"/>
        <v>91.42</v>
      </c>
    </row>
    <row r="6097" customHeight="1" spans="1:8">
      <c r="A6097" s="36" t="s">
        <v>28983</v>
      </c>
      <c r="B6097" s="37" t="s">
        <v>28984</v>
      </c>
      <c r="C6097" s="36" t="s">
        <v>168</v>
      </c>
      <c r="D6097" s="36" t="s">
        <v>28985</v>
      </c>
      <c r="H6097" s="38">
        <f t="shared" si="189"/>
        <v>68.56</v>
      </c>
    </row>
    <row r="6098" customHeight="1" spans="1:8">
      <c r="A6098" s="36" t="s">
        <v>28986</v>
      </c>
      <c r="B6098" s="37" t="s">
        <v>28987</v>
      </c>
      <c r="C6098" s="36" t="s">
        <v>168</v>
      </c>
      <c r="D6098" s="36" t="s">
        <v>28874</v>
      </c>
      <c r="H6098" s="38">
        <f t="shared" si="189"/>
        <v>182.85</v>
      </c>
    </row>
    <row r="6099" customHeight="1" spans="1:8">
      <c r="A6099" s="36" t="s">
        <v>28988</v>
      </c>
      <c r="B6099" s="37" t="s">
        <v>28989</v>
      </c>
      <c r="C6099" s="36" t="s">
        <v>168</v>
      </c>
      <c r="D6099" s="36" t="s">
        <v>28990</v>
      </c>
      <c r="H6099" s="38">
        <f t="shared" si="189"/>
        <v>45.71</v>
      </c>
    </row>
    <row r="6100" customHeight="1" spans="1:8">
      <c r="A6100" s="36" t="s">
        <v>28991</v>
      </c>
      <c r="B6100" s="37" t="s">
        <v>28992</v>
      </c>
      <c r="C6100" s="36" t="s">
        <v>168</v>
      </c>
      <c r="D6100" s="36" t="s">
        <v>28915</v>
      </c>
      <c r="H6100" s="38">
        <f t="shared" si="189"/>
        <v>100.56</v>
      </c>
    </row>
    <row r="6101" customHeight="1" spans="1:8">
      <c r="A6101" s="36" t="s">
        <v>28993</v>
      </c>
      <c r="B6101" s="37" t="s">
        <v>28994</v>
      </c>
      <c r="C6101" s="36" t="s">
        <v>168</v>
      </c>
      <c r="D6101" s="36" t="s">
        <v>28888</v>
      </c>
      <c r="H6101" s="38">
        <f t="shared" si="189"/>
        <v>91.42</v>
      </c>
    </row>
    <row r="6102" customHeight="1" spans="1:8">
      <c r="A6102" s="36" t="s">
        <v>28995</v>
      </c>
      <c r="B6102" s="37" t="s">
        <v>28996</v>
      </c>
      <c r="C6102" s="36" t="s">
        <v>168</v>
      </c>
      <c r="D6102" s="36" t="s">
        <v>28891</v>
      </c>
      <c r="H6102" s="38">
        <f t="shared" si="189"/>
        <v>82.28</v>
      </c>
    </row>
    <row r="6103" customHeight="1" spans="1:8">
      <c r="A6103" s="36" t="s">
        <v>28997</v>
      </c>
      <c r="B6103" s="37" t="s">
        <v>28998</v>
      </c>
      <c r="C6103" s="36" t="s">
        <v>168</v>
      </c>
      <c r="D6103" s="36" t="s">
        <v>28891</v>
      </c>
      <c r="H6103" s="38">
        <f t="shared" si="189"/>
        <v>82.28</v>
      </c>
    </row>
    <row r="6104" customHeight="1" spans="1:8">
      <c r="A6104" s="36" t="s">
        <v>28999</v>
      </c>
      <c r="B6104" s="37" t="s">
        <v>29000</v>
      </c>
      <c r="C6104" s="36" t="s">
        <v>168</v>
      </c>
      <c r="D6104" s="36" t="s">
        <v>28940</v>
      </c>
      <c r="H6104" s="38">
        <f t="shared" si="189"/>
        <v>228.56</v>
      </c>
    </row>
    <row r="6105" customHeight="1" spans="1:8">
      <c r="A6105" s="36" t="s">
        <v>29001</v>
      </c>
      <c r="B6105" s="37" t="s">
        <v>29002</v>
      </c>
      <c r="C6105" s="36" t="s">
        <v>168</v>
      </c>
      <c r="D6105" s="36" t="s">
        <v>29003</v>
      </c>
      <c r="H6105" s="38">
        <f t="shared" si="189"/>
        <v>65.89</v>
      </c>
    </row>
    <row r="6106" customHeight="1" spans="1:8">
      <c r="A6106" s="36" t="s">
        <v>29004</v>
      </c>
      <c r="B6106" s="37" t="s">
        <v>29005</v>
      </c>
      <c r="C6106" s="36" t="s">
        <v>168</v>
      </c>
      <c r="D6106" s="36" t="s">
        <v>29003</v>
      </c>
      <c r="H6106" s="38">
        <f t="shared" si="189"/>
        <v>65.89</v>
      </c>
    </row>
    <row r="6107" customHeight="1" spans="1:8">
      <c r="A6107" s="36" t="s">
        <v>29006</v>
      </c>
      <c r="B6107" s="37" t="s">
        <v>29007</v>
      </c>
      <c r="C6107" s="36" t="s">
        <v>168</v>
      </c>
      <c r="D6107" s="36" t="s">
        <v>29003</v>
      </c>
      <c r="H6107" s="38">
        <f t="shared" si="189"/>
        <v>65.89</v>
      </c>
    </row>
    <row r="6108" customHeight="1" spans="1:8">
      <c r="A6108" s="36" t="s">
        <v>29008</v>
      </c>
      <c r="B6108" s="37" t="s">
        <v>29009</v>
      </c>
      <c r="C6108" s="36" t="s">
        <v>1388</v>
      </c>
      <c r="D6108" s="36" t="s">
        <v>29010</v>
      </c>
      <c r="H6108" s="38">
        <f t="shared" si="189"/>
        <v>143.13</v>
      </c>
    </row>
    <row r="6109" customHeight="1" spans="1:8">
      <c r="A6109" s="36" t="s">
        <v>29011</v>
      </c>
      <c r="B6109" s="37" t="s">
        <v>29012</v>
      </c>
      <c r="C6109" s="36" t="s">
        <v>168</v>
      </c>
      <c r="D6109" s="36" t="s">
        <v>29013</v>
      </c>
      <c r="H6109" s="38">
        <f t="shared" si="189"/>
        <v>806.7</v>
      </c>
    </row>
    <row r="6110" customHeight="1" spans="1:8">
      <c r="A6110" s="36" t="s">
        <v>29014</v>
      </c>
      <c r="B6110" s="37" t="s">
        <v>29015</v>
      </c>
      <c r="C6110" s="36" t="s">
        <v>168</v>
      </c>
      <c r="D6110" s="36" t="s">
        <v>29016</v>
      </c>
      <c r="H6110" s="38">
        <f t="shared" si="189"/>
        <v>355.61</v>
      </c>
    </row>
    <row r="6111" customHeight="1" spans="1:8">
      <c r="A6111" s="36" t="s">
        <v>29017</v>
      </c>
      <c r="B6111" s="37" t="s">
        <v>29018</v>
      </c>
      <c r="C6111" s="36" t="s">
        <v>168</v>
      </c>
      <c r="D6111" s="36" t="s">
        <v>29019</v>
      </c>
      <c r="H6111" s="38">
        <f t="shared" si="189"/>
        <v>581.16</v>
      </c>
    </row>
    <row r="6112" customHeight="1" spans="1:8">
      <c r="A6112" s="36" t="s">
        <v>29020</v>
      </c>
      <c r="B6112" s="37" t="s">
        <v>29021</v>
      </c>
      <c r="C6112" s="36" t="s">
        <v>136</v>
      </c>
      <c r="D6112" s="36" t="s">
        <v>7926</v>
      </c>
      <c r="H6112" s="38">
        <f t="shared" si="189"/>
        <v>1.13</v>
      </c>
    </row>
    <row r="6113" customHeight="1" spans="1:8">
      <c r="A6113" s="36" t="s">
        <v>29022</v>
      </c>
      <c r="B6113" s="37" t="s">
        <v>29023</v>
      </c>
      <c r="C6113" s="36" t="s">
        <v>136</v>
      </c>
      <c r="D6113" s="36" t="s">
        <v>5989</v>
      </c>
      <c r="H6113" s="38">
        <f t="shared" si="189"/>
        <v>2.44</v>
      </c>
    </row>
    <row r="6114" customHeight="1" spans="1:8">
      <c r="A6114" s="36" t="s">
        <v>29024</v>
      </c>
      <c r="B6114" s="37" t="s">
        <v>29025</v>
      </c>
      <c r="C6114" s="36" t="s">
        <v>127</v>
      </c>
      <c r="D6114" s="36" t="s">
        <v>7013</v>
      </c>
      <c r="H6114" s="38">
        <f t="shared" si="189"/>
        <v>23.27</v>
      </c>
    </row>
    <row r="6115" customHeight="1" spans="1:8">
      <c r="A6115" s="36" t="s">
        <v>29026</v>
      </c>
      <c r="B6115" s="37" t="s">
        <v>29027</v>
      </c>
      <c r="C6115" s="36" t="s">
        <v>127</v>
      </c>
      <c r="D6115" s="36" t="s">
        <v>23677</v>
      </c>
      <c r="H6115" s="38">
        <f t="shared" si="189"/>
        <v>15.22</v>
      </c>
    </row>
    <row r="6116" customHeight="1" spans="1:8">
      <c r="A6116" s="36" t="s">
        <v>29028</v>
      </c>
      <c r="B6116" s="37" t="s">
        <v>29029</v>
      </c>
      <c r="C6116" s="36" t="s">
        <v>127</v>
      </c>
      <c r="D6116" s="36" t="s">
        <v>7939</v>
      </c>
      <c r="H6116" s="38">
        <f t="shared" si="189"/>
        <v>5.36</v>
      </c>
    </row>
    <row r="6117" customHeight="1" spans="1:8">
      <c r="A6117" s="36" t="s">
        <v>29030</v>
      </c>
      <c r="B6117" s="37" t="s">
        <v>29031</v>
      </c>
      <c r="C6117" s="36" t="s">
        <v>127</v>
      </c>
      <c r="D6117" s="36" t="s">
        <v>9660</v>
      </c>
      <c r="H6117" s="38">
        <f t="shared" si="189"/>
        <v>7.4</v>
      </c>
    </row>
    <row r="6118" customHeight="1" spans="1:8">
      <c r="A6118" s="36" t="s">
        <v>29032</v>
      </c>
      <c r="B6118" s="37" t="s">
        <v>29033</v>
      </c>
      <c r="C6118" s="36" t="s">
        <v>136</v>
      </c>
      <c r="D6118" s="36" t="s">
        <v>7924</v>
      </c>
      <c r="H6118" s="38">
        <f t="shared" si="189"/>
        <v>1.8</v>
      </c>
    </row>
    <row r="6119" customHeight="1" spans="1:8">
      <c r="A6119" s="36" t="s">
        <v>29034</v>
      </c>
      <c r="B6119" s="37" t="s">
        <v>29035</v>
      </c>
      <c r="C6119" s="36" t="s">
        <v>136</v>
      </c>
      <c r="D6119" s="36" t="s">
        <v>4048</v>
      </c>
      <c r="H6119" s="38">
        <f t="shared" si="189"/>
        <v>1.7</v>
      </c>
    </row>
    <row r="6120" customHeight="1" spans="1:8">
      <c r="A6120" s="36" t="s">
        <v>29036</v>
      </c>
      <c r="B6120" s="37" t="s">
        <v>29037</v>
      </c>
      <c r="C6120" s="36" t="s">
        <v>127</v>
      </c>
      <c r="D6120" s="36" t="s">
        <v>4748</v>
      </c>
      <c r="H6120" s="38">
        <f t="shared" si="189"/>
        <v>0.4</v>
      </c>
    </row>
    <row r="6121" customHeight="1" spans="1:8">
      <c r="A6121" s="36" t="s">
        <v>29038</v>
      </c>
      <c r="B6121" s="37" t="s">
        <v>29039</v>
      </c>
      <c r="C6121" s="36" t="s">
        <v>153</v>
      </c>
      <c r="D6121" s="36" t="s">
        <v>5056</v>
      </c>
      <c r="H6121" s="38">
        <f t="shared" si="189"/>
        <v>1.86</v>
      </c>
    </row>
    <row r="6122" customHeight="1" spans="1:8">
      <c r="A6122" s="36" t="s">
        <v>29040</v>
      </c>
      <c r="B6122" s="37" t="s">
        <v>29041</v>
      </c>
      <c r="C6122" s="36" t="s">
        <v>153</v>
      </c>
      <c r="D6122" s="36" t="s">
        <v>9398</v>
      </c>
      <c r="H6122" s="38">
        <f t="shared" si="189"/>
        <v>1.42</v>
      </c>
    </row>
    <row r="6123" customHeight="1" spans="1:8">
      <c r="A6123" s="36" t="s">
        <v>29042</v>
      </c>
      <c r="B6123" s="37" t="s">
        <v>29043</v>
      </c>
      <c r="C6123" s="36" t="s">
        <v>153</v>
      </c>
      <c r="D6123" s="36" t="s">
        <v>5889</v>
      </c>
      <c r="H6123" s="38">
        <f t="shared" si="189"/>
        <v>0.94</v>
      </c>
    </row>
    <row r="6124" customHeight="1" spans="1:8">
      <c r="A6124" s="36" t="s">
        <v>29044</v>
      </c>
      <c r="B6124" s="37" t="s">
        <v>29045</v>
      </c>
      <c r="C6124" s="36" t="s">
        <v>153</v>
      </c>
      <c r="D6124" s="36" t="s">
        <v>5766</v>
      </c>
      <c r="H6124" s="38">
        <f t="shared" si="189"/>
        <v>1.67</v>
      </c>
    </row>
    <row r="6125" customHeight="1" spans="1:8">
      <c r="A6125" s="36" t="s">
        <v>29046</v>
      </c>
      <c r="B6125" s="37" t="s">
        <v>29047</v>
      </c>
      <c r="C6125" s="36" t="s">
        <v>153</v>
      </c>
      <c r="D6125" s="36" t="s">
        <v>4679</v>
      </c>
      <c r="H6125" s="38">
        <f t="shared" si="189"/>
        <v>1.27</v>
      </c>
    </row>
    <row r="6126" customHeight="1" spans="1:8">
      <c r="A6126" s="36" t="s">
        <v>29048</v>
      </c>
      <c r="B6126" s="37" t="s">
        <v>29049</v>
      </c>
      <c r="C6126" s="36" t="s">
        <v>153</v>
      </c>
      <c r="D6126" s="36" t="s">
        <v>5763</v>
      </c>
      <c r="H6126" s="38">
        <f t="shared" si="189"/>
        <v>0.85</v>
      </c>
    </row>
    <row r="6127" customHeight="1" spans="1:8">
      <c r="A6127" s="36" t="s">
        <v>29050</v>
      </c>
      <c r="B6127" s="37" t="s">
        <v>29051</v>
      </c>
      <c r="C6127" s="36" t="s">
        <v>210</v>
      </c>
      <c r="D6127" s="36" t="s">
        <v>10774</v>
      </c>
      <c r="H6127" s="38">
        <f t="shared" si="189"/>
        <v>1.23</v>
      </c>
    </row>
    <row r="6128" customHeight="1" spans="1:8">
      <c r="A6128" s="36" t="s">
        <v>29052</v>
      </c>
      <c r="B6128" s="37" t="s">
        <v>29053</v>
      </c>
      <c r="C6128" s="36" t="s">
        <v>210</v>
      </c>
      <c r="D6128" s="36" t="s">
        <v>5889</v>
      </c>
      <c r="H6128" s="38">
        <f t="shared" si="189"/>
        <v>0.94</v>
      </c>
    </row>
    <row r="6129" customHeight="1" spans="1:8">
      <c r="A6129" s="36" t="s">
        <v>29054</v>
      </c>
      <c r="B6129" s="37" t="s">
        <v>29055</v>
      </c>
      <c r="C6129" s="36" t="s">
        <v>210</v>
      </c>
      <c r="D6129" s="36" t="s">
        <v>12477</v>
      </c>
      <c r="H6129" s="38">
        <f t="shared" si="189"/>
        <v>0.62</v>
      </c>
    </row>
    <row r="6130" customHeight="1" spans="1:8">
      <c r="A6130" s="36" t="s">
        <v>29056</v>
      </c>
      <c r="B6130" s="37" t="s">
        <v>29057</v>
      </c>
      <c r="C6130" s="36" t="s">
        <v>210</v>
      </c>
      <c r="D6130" s="36" t="s">
        <v>15299</v>
      </c>
      <c r="H6130" s="38">
        <f t="shared" si="189"/>
        <v>1.11</v>
      </c>
    </row>
    <row r="6131" customHeight="1" spans="1:8">
      <c r="A6131" s="36" t="s">
        <v>29058</v>
      </c>
      <c r="B6131" s="37" t="s">
        <v>29059</v>
      </c>
      <c r="C6131" s="36" t="s">
        <v>210</v>
      </c>
      <c r="D6131" s="36" t="s">
        <v>5763</v>
      </c>
      <c r="H6131" s="38">
        <f t="shared" si="189"/>
        <v>0.85</v>
      </c>
    </row>
    <row r="6132" customHeight="1" spans="1:8">
      <c r="A6132" s="36" t="s">
        <v>29060</v>
      </c>
      <c r="B6132" s="37" t="s">
        <v>29061</v>
      </c>
      <c r="C6132" s="36" t="s">
        <v>210</v>
      </c>
      <c r="D6132" s="36" t="s">
        <v>4685</v>
      </c>
      <c r="H6132" s="38">
        <f t="shared" si="189"/>
        <v>0.57</v>
      </c>
    </row>
    <row r="6133" customHeight="1" spans="1:8">
      <c r="A6133" s="36" t="s">
        <v>29062</v>
      </c>
      <c r="B6133" s="37" t="s">
        <v>29063</v>
      </c>
      <c r="C6133" s="36" t="s">
        <v>153</v>
      </c>
      <c r="D6133" s="36" t="s">
        <v>4426</v>
      </c>
      <c r="H6133" s="38">
        <f t="shared" si="189"/>
        <v>1.43</v>
      </c>
    </row>
    <row r="6134" customHeight="1" spans="1:8">
      <c r="A6134" s="36" t="s">
        <v>29064</v>
      </c>
      <c r="B6134" s="37" t="s">
        <v>29065</v>
      </c>
      <c r="C6134" s="36" t="s">
        <v>153</v>
      </c>
      <c r="D6134" s="36" t="s">
        <v>10361</v>
      </c>
      <c r="H6134" s="38">
        <f t="shared" si="189"/>
        <v>1.09</v>
      </c>
    </row>
    <row r="6135" customHeight="1" spans="1:8">
      <c r="A6135" s="36" t="s">
        <v>29066</v>
      </c>
      <c r="B6135" s="37" t="s">
        <v>29067</v>
      </c>
      <c r="C6135" s="36" t="s">
        <v>153</v>
      </c>
      <c r="D6135" s="36" t="s">
        <v>5596</v>
      </c>
      <c r="H6135" s="38">
        <f t="shared" si="189"/>
        <v>0.72</v>
      </c>
    </row>
    <row r="6136" customHeight="1" spans="1:8">
      <c r="A6136" s="36" t="s">
        <v>29068</v>
      </c>
      <c r="B6136" s="37" t="s">
        <v>29069</v>
      </c>
      <c r="C6136" s="36" t="s">
        <v>210</v>
      </c>
      <c r="D6136" s="36" t="s">
        <v>4640</v>
      </c>
      <c r="H6136" s="38">
        <f t="shared" si="189"/>
        <v>0.95</v>
      </c>
    </row>
    <row r="6137" customHeight="1" spans="1:8">
      <c r="A6137" s="36" t="s">
        <v>29070</v>
      </c>
      <c r="B6137" s="37" t="s">
        <v>29071</v>
      </c>
      <c r="C6137" s="36" t="s">
        <v>210</v>
      </c>
      <c r="D6137" s="36" t="s">
        <v>5596</v>
      </c>
      <c r="H6137" s="38">
        <f t="shared" si="189"/>
        <v>0.72</v>
      </c>
    </row>
    <row r="6138" customHeight="1" spans="1:8">
      <c r="A6138" s="36" t="s">
        <v>29072</v>
      </c>
      <c r="B6138" s="37" t="s">
        <v>29073</v>
      </c>
      <c r="C6138" s="36" t="s">
        <v>210</v>
      </c>
      <c r="D6138" s="36" t="s">
        <v>4699</v>
      </c>
      <c r="H6138" s="38">
        <f t="shared" si="189"/>
        <v>0.48</v>
      </c>
    </row>
    <row r="6139" customHeight="1" spans="1:8">
      <c r="A6139" s="36" t="s">
        <v>29074</v>
      </c>
      <c r="B6139" s="37" t="s">
        <v>29075</v>
      </c>
      <c r="C6139" s="36" t="s">
        <v>153</v>
      </c>
      <c r="D6139" s="36" t="s">
        <v>8951</v>
      </c>
      <c r="H6139" s="38">
        <f t="shared" si="189"/>
        <v>1.33</v>
      </c>
    </row>
    <row r="6140" customHeight="1" spans="1:8">
      <c r="A6140" s="36" t="s">
        <v>29076</v>
      </c>
      <c r="B6140" s="37" t="s">
        <v>29077</v>
      </c>
      <c r="C6140" s="36" t="s">
        <v>153</v>
      </c>
      <c r="D6140" s="36" t="s">
        <v>6070</v>
      </c>
      <c r="H6140" s="38">
        <f t="shared" si="189"/>
        <v>1.19</v>
      </c>
    </row>
    <row r="6141" customHeight="1" spans="1:8">
      <c r="A6141" s="36" t="s">
        <v>29078</v>
      </c>
      <c r="B6141" s="37" t="s">
        <v>29079</v>
      </c>
      <c r="C6141" s="36" t="s">
        <v>153</v>
      </c>
      <c r="D6141" s="36" t="s">
        <v>4056</v>
      </c>
      <c r="H6141" s="38">
        <f t="shared" si="189"/>
        <v>1.02</v>
      </c>
    </row>
    <row r="6142" customHeight="1" spans="1:8">
      <c r="A6142" s="36" t="s">
        <v>29080</v>
      </c>
      <c r="B6142" s="37" t="s">
        <v>29081</v>
      </c>
      <c r="C6142" s="36" t="s">
        <v>210</v>
      </c>
      <c r="D6142" s="36" t="s">
        <v>4069</v>
      </c>
      <c r="H6142" s="38">
        <f t="shared" si="189"/>
        <v>0.89</v>
      </c>
    </row>
    <row r="6143" customHeight="1" spans="1:8">
      <c r="A6143" s="36" t="s">
        <v>29082</v>
      </c>
      <c r="B6143" s="37" t="s">
        <v>29083</v>
      </c>
      <c r="C6143" s="36" t="s">
        <v>210</v>
      </c>
      <c r="D6143" s="36" t="s">
        <v>4511</v>
      </c>
      <c r="H6143" s="38">
        <f t="shared" si="189"/>
        <v>0.78</v>
      </c>
    </row>
    <row r="6144" customHeight="1" spans="1:8">
      <c r="A6144" s="36" t="s">
        <v>29084</v>
      </c>
      <c r="B6144" s="37" t="s">
        <v>29085</v>
      </c>
      <c r="C6144" s="36" t="s">
        <v>210</v>
      </c>
      <c r="D6144" s="36" t="s">
        <v>4638</v>
      </c>
      <c r="H6144" s="38">
        <f t="shared" si="189"/>
        <v>0.68</v>
      </c>
    </row>
    <row r="6145" customHeight="1" spans="1:8">
      <c r="A6145" s="36" t="s">
        <v>208</v>
      </c>
      <c r="B6145" s="37" t="s">
        <v>209</v>
      </c>
      <c r="C6145" s="36" t="s">
        <v>210</v>
      </c>
      <c r="D6145" s="36" t="s">
        <v>4685</v>
      </c>
      <c r="H6145" s="38">
        <f t="shared" si="189"/>
        <v>0.57</v>
      </c>
    </row>
    <row r="6146" customHeight="1" spans="1:8">
      <c r="A6146" s="36" t="s">
        <v>29086</v>
      </c>
      <c r="B6146" s="37" t="s">
        <v>29087</v>
      </c>
      <c r="C6146" s="36" t="s">
        <v>210</v>
      </c>
      <c r="D6146" s="36" t="s">
        <v>4428</v>
      </c>
      <c r="H6146" s="38">
        <f t="shared" si="189"/>
        <v>2.01</v>
      </c>
    </row>
    <row r="6147" customHeight="1" spans="1:8">
      <c r="A6147" s="36" t="s">
        <v>29088</v>
      </c>
      <c r="B6147" s="37" t="s">
        <v>29089</v>
      </c>
      <c r="C6147" s="36" t="s">
        <v>210</v>
      </c>
      <c r="D6147" s="36" t="s">
        <v>15626</v>
      </c>
      <c r="H6147" s="38">
        <f t="shared" si="189"/>
        <v>0.65</v>
      </c>
    </row>
    <row r="6148" customHeight="1" spans="1:8">
      <c r="A6148" s="36" t="s">
        <v>29090</v>
      </c>
      <c r="B6148" s="37" t="s">
        <v>29091</v>
      </c>
      <c r="C6148" s="36" t="s">
        <v>210</v>
      </c>
      <c r="D6148" s="36" t="s">
        <v>4533</v>
      </c>
      <c r="H6148" s="38">
        <f t="shared" si="189"/>
        <v>2.24</v>
      </c>
    </row>
    <row r="6149" customHeight="1" spans="1:8">
      <c r="A6149" s="36" t="s">
        <v>29092</v>
      </c>
      <c r="B6149" s="37" t="s">
        <v>29093</v>
      </c>
      <c r="C6149" s="36" t="s">
        <v>136</v>
      </c>
      <c r="D6149" s="36" t="s">
        <v>29094</v>
      </c>
      <c r="H6149" s="38">
        <f t="shared" ref="H6149:H6212" si="190">ROUND(D6149*(1+$H$1),2)</f>
        <v>32.01</v>
      </c>
    </row>
    <row r="6150" customHeight="1" spans="1:8">
      <c r="A6150" s="36" t="s">
        <v>29095</v>
      </c>
      <c r="B6150" s="37" t="s">
        <v>29096</v>
      </c>
      <c r="C6150" s="36" t="s">
        <v>136</v>
      </c>
      <c r="D6150" s="36" t="s">
        <v>29094</v>
      </c>
      <c r="H6150" s="38">
        <f t="shared" si="190"/>
        <v>32.01</v>
      </c>
    </row>
    <row r="6151" customHeight="1" spans="1:8">
      <c r="A6151" s="36" t="s">
        <v>29097</v>
      </c>
      <c r="B6151" s="37" t="s">
        <v>29098</v>
      </c>
      <c r="C6151" s="36" t="s">
        <v>136</v>
      </c>
      <c r="D6151" s="36" t="s">
        <v>29099</v>
      </c>
      <c r="H6151" s="38">
        <f t="shared" si="190"/>
        <v>229.89</v>
      </c>
    </row>
    <row r="6152" customHeight="1" spans="1:8">
      <c r="A6152" s="36" t="s">
        <v>29100</v>
      </c>
      <c r="B6152" s="37" t="s">
        <v>29101</v>
      </c>
      <c r="C6152" s="36" t="s">
        <v>136</v>
      </c>
      <c r="D6152" s="36" t="s">
        <v>29102</v>
      </c>
      <c r="H6152" s="38">
        <f t="shared" si="190"/>
        <v>49.33</v>
      </c>
    </row>
    <row r="6153" customHeight="1" spans="1:8">
      <c r="A6153" s="36" t="s">
        <v>29103</v>
      </c>
      <c r="B6153" s="37" t="s">
        <v>29104</v>
      </c>
      <c r="C6153" s="36" t="s">
        <v>136</v>
      </c>
      <c r="D6153" s="36" t="s">
        <v>29105</v>
      </c>
      <c r="H6153" s="38">
        <f t="shared" si="190"/>
        <v>28.45</v>
      </c>
    </row>
    <row r="6154" customHeight="1" spans="1:8">
      <c r="A6154" s="36" t="s">
        <v>29106</v>
      </c>
      <c r="B6154" s="37" t="s">
        <v>29107</v>
      </c>
      <c r="C6154" s="36" t="s">
        <v>136</v>
      </c>
      <c r="D6154" s="36" t="s">
        <v>8511</v>
      </c>
      <c r="H6154" s="38">
        <f t="shared" si="190"/>
        <v>41.52</v>
      </c>
    </row>
    <row r="6155" customHeight="1" spans="1:8">
      <c r="A6155" s="36" t="s">
        <v>29108</v>
      </c>
      <c r="B6155" s="37" t="s">
        <v>29109</v>
      </c>
      <c r="C6155" s="36" t="s">
        <v>136</v>
      </c>
      <c r="D6155" s="36" t="s">
        <v>12586</v>
      </c>
      <c r="H6155" s="38">
        <f t="shared" si="190"/>
        <v>60.55</v>
      </c>
    </row>
    <row r="6156" customHeight="1" spans="1:8">
      <c r="A6156" s="36" t="s">
        <v>29110</v>
      </c>
      <c r="B6156" s="37" t="s">
        <v>29111</v>
      </c>
      <c r="C6156" s="36" t="s">
        <v>136</v>
      </c>
      <c r="D6156" s="36" t="s">
        <v>29112</v>
      </c>
      <c r="H6156" s="38">
        <f t="shared" si="190"/>
        <v>59.4</v>
      </c>
    </row>
    <row r="6157" customHeight="1" spans="1:8">
      <c r="A6157" s="36" t="s">
        <v>29113</v>
      </c>
      <c r="B6157" s="37" t="s">
        <v>29114</v>
      </c>
      <c r="C6157" s="36" t="s">
        <v>136</v>
      </c>
      <c r="D6157" s="36" t="s">
        <v>16745</v>
      </c>
      <c r="H6157" s="38">
        <f t="shared" si="190"/>
        <v>57.05</v>
      </c>
    </row>
    <row r="6158" customHeight="1" spans="1:8">
      <c r="A6158" s="36" t="s">
        <v>29115</v>
      </c>
      <c r="B6158" s="37" t="s">
        <v>29116</v>
      </c>
      <c r="C6158" s="36" t="s">
        <v>136</v>
      </c>
      <c r="D6158" s="36" t="s">
        <v>29117</v>
      </c>
      <c r="H6158" s="38">
        <f t="shared" si="190"/>
        <v>4.14</v>
      </c>
    </row>
    <row r="6159" customHeight="1" spans="1:8">
      <c r="A6159" s="36" t="s">
        <v>29118</v>
      </c>
      <c r="B6159" s="37" t="s">
        <v>29119</v>
      </c>
      <c r="C6159" s="36" t="s">
        <v>127</v>
      </c>
      <c r="D6159" s="36" t="s">
        <v>29120</v>
      </c>
      <c r="H6159" s="38">
        <f t="shared" si="190"/>
        <v>220.08</v>
      </c>
    </row>
    <row r="6160" customHeight="1" spans="1:8">
      <c r="A6160" s="36" t="s">
        <v>29121</v>
      </c>
      <c r="B6160" s="37" t="s">
        <v>29122</v>
      </c>
      <c r="C6160" s="36" t="s">
        <v>127</v>
      </c>
      <c r="D6160" s="36" t="s">
        <v>29123</v>
      </c>
      <c r="H6160" s="38">
        <f t="shared" si="190"/>
        <v>132.39</v>
      </c>
    </row>
    <row r="6161" customHeight="1" spans="1:8">
      <c r="A6161" s="36" t="s">
        <v>29124</v>
      </c>
      <c r="B6161" s="37" t="s">
        <v>29125</v>
      </c>
      <c r="C6161" s="36" t="s">
        <v>136</v>
      </c>
      <c r="D6161" s="36" t="s">
        <v>29126</v>
      </c>
      <c r="H6161" s="38">
        <f t="shared" si="190"/>
        <v>115.6</v>
      </c>
    </row>
    <row r="6162" customHeight="1" spans="1:8">
      <c r="A6162" s="36" t="s">
        <v>29127</v>
      </c>
      <c r="B6162" s="37" t="s">
        <v>29128</v>
      </c>
      <c r="C6162" s="36" t="s">
        <v>168</v>
      </c>
      <c r="D6162" s="36" t="s">
        <v>29129</v>
      </c>
      <c r="H6162" s="38">
        <f t="shared" si="190"/>
        <v>168.09</v>
      </c>
    </row>
    <row r="6163" customHeight="1" spans="1:8">
      <c r="A6163" s="36" t="s">
        <v>29130</v>
      </c>
      <c r="B6163" s="37" t="s">
        <v>29131</v>
      </c>
      <c r="C6163" s="36" t="s">
        <v>168</v>
      </c>
      <c r="D6163" s="36" t="s">
        <v>29132</v>
      </c>
      <c r="H6163" s="38">
        <f t="shared" si="190"/>
        <v>129.9</v>
      </c>
    </row>
    <row r="6164" customHeight="1" spans="1:8">
      <c r="A6164" s="36" t="s">
        <v>29133</v>
      </c>
      <c r="B6164" s="37" t="s">
        <v>29134</v>
      </c>
      <c r="C6164" s="36" t="s">
        <v>168</v>
      </c>
      <c r="D6164" s="36" t="s">
        <v>29135</v>
      </c>
      <c r="H6164" s="38">
        <f t="shared" si="190"/>
        <v>168.18</v>
      </c>
    </row>
    <row r="6165" customHeight="1" spans="1:8">
      <c r="A6165" s="36" t="s">
        <v>29136</v>
      </c>
      <c r="B6165" s="37" t="s">
        <v>29137</v>
      </c>
      <c r="C6165" s="36" t="s">
        <v>168</v>
      </c>
      <c r="D6165" s="36" t="s">
        <v>29138</v>
      </c>
      <c r="H6165" s="38">
        <f t="shared" si="190"/>
        <v>0.44</v>
      </c>
    </row>
    <row r="6166" customHeight="1" spans="1:8">
      <c r="A6166" s="36" t="s">
        <v>29139</v>
      </c>
      <c r="B6166" s="37" t="s">
        <v>29140</v>
      </c>
      <c r="C6166" s="36" t="s">
        <v>168</v>
      </c>
      <c r="D6166" s="36" t="s">
        <v>29141</v>
      </c>
      <c r="H6166" s="38">
        <f t="shared" si="190"/>
        <v>68.64</v>
      </c>
    </row>
    <row r="6167" customHeight="1" spans="1:8">
      <c r="A6167" s="36" t="s">
        <v>29142</v>
      </c>
      <c r="B6167" s="37" t="s">
        <v>29143</v>
      </c>
      <c r="C6167" s="36" t="s">
        <v>168</v>
      </c>
      <c r="D6167" s="36" t="s">
        <v>11997</v>
      </c>
      <c r="H6167" s="38">
        <f t="shared" si="190"/>
        <v>32.76</v>
      </c>
    </row>
    <row r="6168" customHeight="1" spans="1:8">
      <c r="A6168" s="36" t="s">
        <v>29144</v>
      </c>
      <c r="B6168" s="37" t="s">
        <v>29145</v>
      </c>
      <c r="C6168" s="36" t="s">
        <v>168</v>
      </c>
      <c r="D6168" s="36" t="s">
        <v>29146</v>
      </c>
      <c r="H6168" s="38">
        <f t="shared" si="190"/>
        <v>53</v>
      </c>
    </row>
    <row r="6169" customHeight="1" spans="1:8">
      <c r="A6169" s="36" t="s">
        <v>29147</v>
      </c>
      <c r="B6169" s="37" t="s">
        <v>29148</v>
      </c>
      <c r="C6169" s="36" t="s">
        <v>168</v>
      </c>
      <c r="D6169" s="36" t="s">
        <v>29149</v>
      </c>
      <c r="H6169" s="38">
        <f t="shared" si="190"/>
        <v>98.46</v>
      </c>
    </row>
    <row r="6170" customHeight="1" spans="1:8">
      <c r="A6170" s="36" t="s">
        <v>29150</v>
      </c>
      <c r="B6170" s="37" t="s">
        <v>29151</v>
      </c>
      <c r="C6170" s="36" t="s">
        <v>168</v>
      </c>
      <c r="D6170" s="36" t="s">
        <v>29152</v>
      </c>
      <c r="H6170" s="38">
        <f t="shared" si="190"/>
        <v>268.41</v>
      </c>
    </row>
    <row r="6171" customHeight="1" spans="1:8">
      <c r="A6171" s="36" t="s">
        <v>29153</v>
      </c>
      <c r="B6171" s="37" t="s">
        <v>29154</v>
      </c>
      <c r="C6171" s="36" t="s">
        <v>127</v>
      </c>
      <c r="D6171" s="36" t="s">
        <v>4471</v>
      </c>
      <c r="H6171" s="38">
        <f t="shared" si="190"/>
        <v>1.72</v>
      </c>
    </row>
    <row r="6172" customHeight="1" spans="1:8">
      <c r="A6172" s="36" t="s">
        <v>29155</v>
      </c>
      <c r="B6172" s="37" t="s">
        <v>29156</v>
      </c>
      <c r="C6172" s="36" t="s">
        <v>127</v>
      </c>
      <c r="D6172" s="36" t="s">
        <v>7983</v>
      </c>
      <c r="H6172" s="38">
        <f t="shared" si="190"/>
        <v>4.57</v>
      </c>
    </row>
    <row r="6173" customHeight="1" spans="1:8">
      <c r="A6173" s="36" t="s">
        <v>29157</v>
      </c>
      <c r="B6173" s="37" t="s">
        <v>29158</v>
      </c>
      <c r="C6173" s="36" t="s">
        <v>127</v>
      </c>
      <c r="D6173" s="36" t="s">
        <v>5200</v>
      </c>
      <c r="H6173" s="38">
        <f t="shared" si="190"/>
        <v>0.32</v>
      </c>
    </row>
    <row r="6174" customHeight="1" spans="1:8">
      <c r="A6174" s="36" t="s">
        <v>29159</v>
      </c>
      <c r="B6174" s="37" t="s">
        <v>29160</v>
      </c>
      <c r="C6174" s="36" t="s">
        <v>136</v>
      </c>
      <c r="D6174" s="36" t="s">
        <v>29161</v>
      </c>
      <c r="H6174" s="38">
        <f t="shared" si="190"/>
        <v>147.75</v>
      </c>
    </row>
    <row r="6175" customHeight="1" spans="1:8">
      <c r="A6175" s="36" t="s">
        <v>29162</v>
      </c>
      <c r="B6175" s="37" t="s">
        <v>29163</v>
      </c>
      <c r="C6175" s="36" t="s">
        <v>127</v>
      </c>
      <c r="D6175" s="36" t="s">
        <v>5001</v>
      </c>
      <c r="H6175" s="38">
        <f t="shared" si="190"/>
        <v>2.88</v>
      </c>
    </row>
    <row r="6176" customHeight="1" spans="1:8">
      <c r="A6176" s="36" t="s">
        <v>29164</v>
      </c>
      <c r="B6176" s="37" t="s">
        <v>29165</v>
      </c>
      <c r="C6176" s="36" t="s">
        <v>127</v>
      </c>
      <c r="D6176" s="36" t="s">
        <v>21720</v>
      </c>
      <c r="H6176" s="38">
        <f t="shared" si="190"/>
        <v>14.01</v>
      </c>
    </row>
    <row r="6177" customHeight="1" spans="1:8">
      <c r="A6177" s="36" t="s">
        <v>29166</v>
      </c>
      <c r="B6177" s="37" t="s">
        <v>29167</v>
      </c>
      <c r="C6177" s="36" t="s">
        <v>127</v>
      </c>
      <c r="D6177" s="36" t="s">
        <v>6743</v>
      </c>
      <c r="H6177" s="38">
        <f t="shared" si="190"/>
        <v>16.51</v>
      </c>
    </row>
    <row r="6178" customHeight="1" spans="1:8">
      <c r="A6178" s="36" t="s">
        <v>29168</v>
      </c>
      <c r="B6178" s="37" t="s">
        <v>29169</v>
      </c>
      <c r="C6178" s="36" t="s">
        <v>127</v>
      </c>
      <c r="D6178" s="36" t="s">
        <v>6743</v>
      </c>
      <c r="H6178" s="38">
        <f t="shared" si="190"/>
        <v>16.51</v>
      </c>
    </row>
    <row r="6179" customHeight="1" spans="1:8">
      <c r="A6179" s="36" t="s">
        <v>29170</v>
      </c>
      <c r="B6179" s="37" t="s">
        <v>29171</v>
      </c>
      <c r="C6179" s="36" t="s">
        <v>127</v>
      </c>
      <c r="D6179" s="36" t="s">
        <v>8779</v>
      </c>
      <c r="H6179" s="38">
        <f t="shared" si="190"/>
        <v>16.6</v>
      </c>
    </row>
    <row r="6180" customHeight="1" spans="1:8">
      <c r="A6180" s="36" t="s">
        <v>29172</v>
      </c>
      <c r="B6180" s="37" t="s">
        <v>29173</v>
      </c>
      <c r="C6180" s="36" t="s">
        <v>127</v>
      </c>
      <c r="D6180" s="36" t="s">
        <v>25564</v>
      </c>
      <c r="H6180" s="38">
        <f t="shared" si="190"/>
        <v>9.81</v>
      </c>
    </row>
    <row r="6181" customHeight="1" spans="1:8">
      <c r="A6181" s="36" t="s">
        <v>29174</v>
      </c>
      <c r="B6181" s="37" t="s">
        <v>29175</v>
      </c>
      <c r="C6181" s="36" t="s">
        <v>127</v>
      </c>
      <c r="D6181" s="36" t="s">
        <v>29176</v>
      </c>
      <c r="H6181" s="38">
        <f t="shared" si="190"/>
        <v>47.53</v>
      </c>
    </row>
    <row r="6182" customHeight="1" spans="1:8">
      <c r="A6182" s="36" t="s">
        <v>29177</v>
      </c>
      <c r="B6182" s="37" t="s">
        <v>29178</v>
      </c>
      <c r="C6182" s="36" t="s">
        <v>127</v>
      </c>
      <c r="D6182" s="36" t="s">
        <v>7037</v>
      </c>
      <c r="H6182" s="38">
        <f t="shared" si="190"/>
        <v>2.73</v>
      </c>
    </row>
    <row r="6183" customHeight="1" spans="1:8">
      <c r="A6183" s="36" t="s">
        <v>29179</v>
      </c>
      <c r="B6183" s="37" t="s">
        <v>29180</v>
      </c>
      <c r="C6183" s="36" t="s">
        <v>127</v>
      </c>
      <c r="D6183" s="36" t="s">
        <v>4463</v>
      </c>
      <c r="H6183" s="38">
        <f t="shared" si="190"/>
        <v>2.57</v>
      </c>
    </row>
    <row r="6184" customHeight="1" spans="1:8">
      <c r="A6184" s="36" t="s">
        <v>29181</v>
      </c>
      <c r="B6184" s="37" t="s">
        <v>29182</v>
      </c>
      <c r="C6184" s="36" t="s">
        <v>127</v>
      </c>
      <c r="D6184" s="36" t="s">
        <v>15658</v>
      </c>
      <c r="H6184" s="38">
        <f t="shared" si="190"/>
        <v>4.29</v>
      </c>
    </row>
    <row r="6185" customHeight="1" spans="1:8">
      <c r="A6185" s="36" t="s">
        <v>29183</v>
      </c>
      <c r="B6185" s="37" t="s">
        <v>29184</v>
      </c>
      <c r="C6185" s="36" t="s">
        <v>127</v>
      </c>
      <c r="D6185" s="36" t="s">
        <v>9298</v>
      </c>
      <c r="H6185" s="38">
        <f t="shared" si="190"/>
        <v>5.79</v>
      </c>
    </row>
    <row r="6186" customHeight="1" spans="1:8">
      <c r="A6186" s="36" t="s">
        <v>29185</v>
      </c>
      <c r="B6186" s="37" t="s">
        <v>29186</v>
      </c>
      <c r="C6186" s="36" t="s">
        <v>168</v>
      </c>
      <c r="D6186" s="36" t="s">
        <v>29187</v>
      </c>
      <c r="H6186" s="38">
        <f t="shared" si="190"/>
        <v>120.93</v>
      </c>
    </row>
    <row r="6187" customHeight="1" spans="1:8">
      <c r="A6187" s="36" t="s">
        <v>29188</v>
      </c>
      <c r="B6187" s="37" t="s">
        <v>29189</v>
      </c>
      <c r="C6187" s="36" t="s">
        <v>127</v>
      </c>
      <c r="D6187" s="36" t="s">
        <v>5543</v>
      </c>
      <c r="H6187" s="38">
        <f t="shared" si="190"/>
        <v>0.34</v>
      </c>
    </row>
    <row r="6188" customHeight="1" spans="1:8">
      <c r="A6188" s="36" t="s">
        <v>29190</v>
      </c>
      <c r="B6188" s="37" t="s">
        <v>29191</v>
      </c>
      <c r="C6188" s="36" t="s">
        <v>168</v>
      </c>
      <c r="D6188" s="36" t="s">
        <v>11286</v>
      </c>
      <c r="H6188" s="38">
        <f t="shared" si="190"/>
        <v>69.23</v>
      </c>
    </row>
    <row r="6189" customHeight="1" spans="1:8">
      <c r="A6189" s="36" t="s">
        <v>29192</v>
      </c>
      <c r="B6189" s="37" t="s">
        <v>29193</v>
      </c>
      <c r="C6189" s="36" t="s">
        <v>168</v>
      </c>
      <c r="D6189" s="36" t="s">
        <v>29194</v>
      </c>
      <c r="H6189" s="38">
        <f t="shared" si="190"/>
        <v>149.04</v>
      </c>
    </row>
    <row r="6190" customHeight="1" spans="1:8">
      <c r="A6190" s="36" t="s">
        <v>29195</v>
      </c>
      <c r="B6190" s="37" t="s">
        <v>29196</v>
      </c>
      <c r="C6190" s="36" t="s">
        <v>168</v>
      </c>
      <c r="D6190" s="36" t="s">
        <v>29197</v>
      </c>
      <c r="H6190" s="38">
        <f t="shared" si="190"/>
        <v>217.97</v>
      </c>
    </row>
    <row r="6191" customHeight="1" spans="1:8">
      <c r="A6191" s="36" t="s">
        <v>29198</v>
      </c>
      <c r="B6191" s="37" t="s">
        <v>29199</v>
      </c>
      <c r="C6191" s="36" t="s">
        <v>168</v>
      </c>
      <c r="D6191" s="36" t="s">
        <v>23007</v>
      </c>
      <c r="H6191" s="38">
        <f t="shared" si="190"/>
        <v>62.3</v>
      </c>
    </row>
    <row r="6192" customHeight="1" spans="1:8">
      <c r="A6192" s="36" t="s">
        <v>29200</v>
      </c>
      <c r="B6192" s="37" t="s">
        <v>29201</v>
      </c>
      <c r="C6192" s="36" t="s">
        <v>168</v>
      </c>
      <c r="D6192" s="36" t="s">
        <v>29202</v>
      </c>
      <c r="H6192" s="38">
        <f t="shared" si="190"/>
        <v>110.98</v>
      </c>
    </row>
    <row r="6193" customHeight="1" spans="1:8">
      <c r="A6193" s="36" t="s">
        <v>29203</v>
      </c>
      <c r="B6193" s="37" t="s">
        <v>29204</v>
      </c>
      <c r="C6193" s="36" t="s">
        <v>168</v>
      </c>
      <c r="D6193" s="36" t="s">
        <v>29205</v>
      </c>
      <c r="H6193" s="38">
        <f t="shared" si="190"/>
        <v>240.13</v>
      </c>
    </row>
    <row r="6194" customHeight="1" spans="1:8">
      <c r="A6194" s="36" t="s">
        <v>29206</v>
      </c>
      <c r="B6194" s="37" t="s">
        <v>29207</v>
      </c>
      <c r="C6194" s="36" t="s">
        <v>168</v>
      </c>
      <c r="D6194" s="36" t="s">
        <v>29208</v>
      </c>
      <c r="H6194" s="38">
        <f t="shared" si="190"/>
        <v>83.24</v>
      </c>
    </row>
    <row r="6195" customHeight="1" spans="1:8">
      <c r="A6195" s="36" t="s">
        <v>29209</v>
      </c>
      <c r="B6195" s="37" t="s">
        <v>29210</v>
      </c>
      <c r="C6195" s="36" t="s">
        <v>168</v>
      </c>
      <c r="D6195" s="36" t="s">
        <v>29211</v>
      </c>
      <c r="H6195" s="38">
        <f t="shared" si="190"/>
        <v>229.84</v>
      </c>
    </row>
    <row r="6196" customHeight="1" spans="1:8">
      <c r="A6196" s="36" t="s">
        <v>29212</v>
      </c>
      <c r="B6196" s="37" t="s">
        <v>29213</v>
      </c>
      <c r="C6196" s="36" t="s">
        <v>168</v>
      </c>
      <c r="D6196" s="36" t="s">
        <v>29214</v>
      </c>
      <c r="H6196" s="38">
        <f t="shared" si="190"/>
        <v>586.61</v>
      </c>
    </row>
    <row r="6197" customHeight="1" spans="1:8">
      <c r="A6197" s="36" t="s">
        <v>29215</v>
      </c>
      <c r="B6197" s="37" t="s">
        <v>29216</v>
      </c>
      <c r="C6197" s="36" t="s">
        <v>168</v>
      </c>
      <c r="D6197" s="36" t="s">
        <v>29217</v>
      </c>
      <c r="H6197" s="38">
        <f t="shared" si="190"/>
        <v>932.26</v>
      </c>
    </row>
    <row r="6198" customHeight="1" spans="1:8">
      <c r="A6198" s="36" t="s">
        <v>29218</v>
      </c>
      <c r="B6198" s="37" t="s">
        <v>29219</v>
      </c>
      <c r="C6198" s="36" t="s">
        <v>1388</v>
      </c>
      <c r="D6198" s="36" t="s">
        <v>8410</v>
      </c>
      <c r="H6198" s="38">
        <f t="shared" si="190"/>
        <v>0.52</v>
      </c>
    </row>
    <row r="6199" customHeight="1" spans="1:8">
      <c r="A6199" s="36" t="s">
        <v>29220</v>
      </c>
      <c r="B6199" s="37" t="s">
        <v>29221</v>
      </c>
      <c r="C6199" s="36" t="s">
        <v>1388</v>
      </c>
      <c r="D6199" s="36" t="s">
        <v>4348</v>
      </c>
      <c r="H6199" s="38">
        <f t="shared" si="190"/>
        <v>1.14</v>
      </c>
    </row>
    <row r="6200" customHeight="1" spans="1:8">
      <c r="A6200" s="36" t="s">
        <v>29222</v>
      </c>
      <c r="B6200" s="37" t="s">
        <v>29223</v>
      </c>
      <c r="C6200" s="36" t="s">
        <v>1388</v>
      </c>
      <c r="D6200" s="36" t="s">
        <v>6947</v>
      </c>
      <c r="H6200" s="38">
        <f t="shared" si="190"/>
        <v>18.4</v>
      </c>
    </row>
    <row r="6201" customHeight="1" spans="1:8">
      <c r="A6201" s="36" t="s">
        <v>29224</v>
      </c>
      <c r="B6201" s="37" t="s">
        <v>29225</v>
      </c>
      <c r="C6201" s="36" t="s">
        <v>1388</v>
      </c>
      <c r="D6201" s="36" t="s">
        <v>9820</v>
      </c>
      <c r="H6201" s="38">
        <f t="shared" si="190"/>
        <v>21</v>
      </c>
    </row>
    <row r="6202" customHeight="1" spans="1:8">
      <c r="A6202" s="36" t="s">
        <v>29226</v>
      </c>
      <c r="B6202" s="37" t="s">
        <v>29227</v>
      </c>
      <c r="C6202" s="36" t="s">
        <v>1388</v>
      </c>
      <c r="D6202" s="36" t="s">
        <v>29228</v>
      </c>
      <c r="H6202" s="38">
        <f t="shared" si="190"/>
        <v>20.26</v>
      </c>
    </row>
    <row r="6203" customHeight="1" spans="1:8">
      <c r="A6203" s="36" t="s">
        <v>29229</v>
      </c>
      <c r="B6203" s="37" t="s">
        <v>29230</v>
      </c>
      <c r="C6203" s="36" t="s">
        <v>1388</v>
      </c>
      <c r="D6203" s="36" t="s">
        <v>29231</v>
      </c>
      <c r="H6203" s="38">
        <f t="shared" si="190"/>
        <v>18.83</v>
      </c>
    </row>
    <row r="6204" customHeight="1" spans="1:8">
      <c r="A6204" s="36" t="s">
        <v>29232</v>
      </c>
      <c r="B6204" s="37" t="s">
        <v>29233</v>
      </c>
      <c r="C6204" s="36" t="s">
        <v>1388</v>
      </c>
      <c r="D6204" s="36" t="s">
        <v>29234</v>
      </c>
      <c r="H6204" s="38">
        <f t="shared" si="190"/>
        <v>17.09</v>
      </c>
    </row>
    <row r="6205" customHeight="1" spans="1:8">
      <c r="A6205" s="36" t="s">
        <v>29235</v>
      </c>
      <c r="B6205" s="37" t="s">
        <v>29236</v>
      </c>
      <c r="C6205" s="36" t="s">
        <v>1388</v>
      </c>
      <c r="D6205" s="36" t="s">
        <v>9710</v>
      </c>
      <c r="H6205" s="38">
        <f t="shared" si="190"/>
        <v>29.24</v>
      </c>
    </row>
    <row r="6206" customHeight="1" spans="1:8">
      <c r="A6206" s="36" t="s">
        <v>29237</v>
      </c>
      <c r="B6206" s="37" t="s">
        <v>29238</v>
      </c>
      <c r="C6206" s="36" t="s">
        <v>1388</v>
      </c>
      <c r="D6206" s="36" t="s">
        <v>13115</v>
      </c>
      <c r="H6206" s="38">
        <f t="shared" si="190"/>
        <v>23.86</v>
      </c>
    </row>
    <row r="6207" customHeight="1" spans="1:8">
      <c r="A6207" s="36" t="s">
        <v>29239</v>
      </c>
      <c r="B6207" s="37" t="s">
        <v>29240</v>
      </c>
      <c r="C6207" s="36" t="s">
        <v>1388</v>
      </c>
      <c r="D6207" s="36" t="s">
        <v>12369</v>
      </c>
      <c r="H6207" s="38">
        <f t="shared" si="190"/>
        <v>27.48</v>
      </c>
    </row>
    <row r="6208" customHeight="1" spans="1:8">
      <c r="A6208" s="36" t="s">
        <v>29241</v>
      </c>
      <c r="B6208" s="37" t="s">
        <v>29242</v>
      </c>
      <c r="C6208" s="36" t="s">
        <v>1388</v>
      </c>
      <c r="D6208" s="36" t="s">
        <v>15092</v>
      </c>
      <c r="H6208" s="38">
        <f t="shared" si="190"/>
        <v>19.4</v>
      </c>
    </row>
    <row r="6209" customHeight="1" spans="1:8">
      <c r="A6209" s="36" t="s">
        <v>29243</v>
      </c>
      <c r="B6209" s="37" t="s">
        <v>29244</v>
      </c>
      <c r="C6209" s="36" t="s">
        <v>1388</v>
      </c>
      <c r="D6209" s="36" t="s">
        <v>24530</v>
      </c>
      <c r="H6209" s="38">
        <f t="shared" si="190"/>
        <v>18.22</v>
      </c>
    </row>
    <row r="6210" customHeight="1" spans="1:8">
      <c r="A6210" s="36" t="s">
        <v>29245</v>
      </c>
      <c r="B6210" s="37" t="s">
        <v>29246</v>
      </c>
      <c r="C6210" s="36" t="s">
        <v>1388</v>
      </c>
      <c r="D6210" s="36" t="s">
        <v>7693</v>
      </c>
      <c r="H6210" s="38">
        <f t="shared" si="190"/>
        <v>25.53</v>
      </c>
    </row>
    <row r="6211" customHeight="1" spans="1:8">
      <c r="A6211" s="36" t="s">
        <v>29247</v>
      </c>
      <c r="B6211" s="37" t="s">
        <v>29248</v>
      </c>
      <c r="C6211" s="36" t="s">
        <v>1388</v>
      </c>
      <c r="D6211" s="36" t="s">
        <v>23533</v>
      </c>
      <c r="H6211" s="38">
        <f t="shared" si="190"/>
        <v>20.64</v>
      </c>
    </row>
    <row r="6212" customHeight="1" spans="1:8">
      <c r="A6212" s="36" t="s">
        <v>29249</v>
      </c>
      <c r="B6212" s="37" t="s">
        <v>29250</v>
      </c>
      <c r="C6212" s="36" t="s">
        <v>1388</v>
      </c>
      <c r="D6212" s="36" t="s">
        <v>26746</v>
      </c>
      <c r="H6212" s="38">
        <f t="shared" si="190"/>
        <v>19.31</v>
      </c>
    </row>
    <row r="6213" customHeight="1" spans="1:8">
      <c r="A6213" s="36" t="s">
        <v>29251</v>
      </c>
      <c r="B6213" s="37" t="s">
        <v>29252</v>
      </c>
      <c r="C6213" s="36" t="s">
        <v>1388</v>
      </c>
      <c r="D6213" s="36" t="s">
        <v>29253</v>
      </c>
      <c r="H6213" s="38">
        <f t="shared" ref="H6213:H6276" si="191">ROUND(D6213*(1+$H$1),2)</f>
        <v>25.25</v>
      </c>
    </row>
    <row r="6214" customHeight="1" spans="1:8">
      <c r="A6214" s="36" t="s">
        <v>29254</v>
      </c>
      <c r="B6214" s="37" t="s">
        <v>29255</v>
      </c>
      <c r="C6214" s="36" t="s">
        <v>1388</v>
      </c>
      <c r="D6214" s="36" t="s">
        <v>8528</v>
      </c>
      <c r="H6214" s="38">
        <f t="shared" si="191"/>
        <v>14.66</v>
      </c>
    </row>
    <row r="6215" customHeight="1" spans="1:8">
      <c r="A6215" s="36" t="s">
        <v>29256</v>
      </c>
      <c r="B6215" s="37" t="s">
        <v>29257</v>
      </c>
      <c r="C6215" s="36" t="s">
        <v>1388</v>
      </c>
      <c r="D6215" s="36" t="s">
        <v>29258</v>
      </c>
      <c r="H6215" s="38">
        <f t="shared" si="191"/>
        <v>39.6</v>
      </c>
    </row>
    <row r="6216" customHeight="1" spans="1:8">
      <c r="A6216" s="36" t="s">
        <v>29259</v>
      </c>
      <c r="B6216" s="37" t="s">
        <v>29260</v>
      </c>
      <c r="C6216" s="36" t="s">
        <v>1388</v>
      </c>
      <c r="D6216" s="36" t="s">
        <v>8102</v>
      </c>
      <c r="H6216" s="38">
        <f t="shared" si="191"/>
        <v>24.82</v>
      </c>
    </row>
    <row r="6217" customHeight="1" spans="1:8">
      <c r="A6217" s="36" t="s">
        <v>29261</v>
      </c>
      <c r="B6217" s="37" t="s">
        <v>29262</v>
      </c>
      <c r="C6217" s="36" t="s">
        <v>1388</v>
      </c>
      <c r="D6217" s="36" t="s">
        <v>11813</v>
      </c>
      <c r="H6217" s="38">
        <f t="shared" si="191"/>
        <v>25.58</v>
      </c>
    </row>
    <row r="6218" customHeight="1" spans="1:8">
      <c r="A6218" s="36" t="s">
        <v>29263</v>
      </c>
      <c r="B6218" s="37" t="s">
        <v>29264</v>
      </c>
      <c r="C6218" s="36" t="s">
        <v>1388</v>
      </c>
      <c r="D6218" s="36" t="s">
        <v>10044</v>
      </c>
      <c r="H6218" s="38">
        <f t="shared" si="191"/>
        <v>18.65</v>
      </c>
    </row>
    <row r="6219" customHeight="1" spans="1:8">
      <c r="A6219" s="36" t="s">
        <v>29265</v>
      </c>
      <c r="B6219" s="37" t="s">
        <v>29266</v>
      </c>
      <c r="C6219" s="36" t="s">
        <v>1388</v>
      </c>
      <c r="D6219" s="36" t="s">
        <v>4230</v>
      </c>
      <c r="H6219" s="38">
        <f t="shared" si="191"/>
        <v>27.85</v>
      </c>
    </row>
    <row r="6220" customHeight="1" spans="1:8">
      <c r="A6220" s="36" t="s">
        <v>29267</v>
      </c>
      <c r="B6220" s="37" t="s">
        <v>29268</v>
      </c>
      <c r="C6220" s="36" t="s">
        <v>1388</v>
      </c>
      <c r="D6220" s="36" t="s">
        <v>4931</v>
      </c>
      <c r="H6220" s="38">
        <f t="shared" si="191"/>
        <v>21.55</v>
      </c>
    </row>
    <row r="6221" customHeight="1" spans="1:8">
      <c r="A6221" s="36" t="s">
        <v>29269</v>
      </c>
      <c r="B6221" s="37" t="s">
        <v>29270</v>
      </c>
      <c r="C6221" s="36" t="s">
        <v>1388</v>
      </c>
      <c r="D6221" s="36" t="s">
        <v>9820</v>
      </c>
      <c r="H6221" s="38">
        <f t="shared" si="191"/>
        <v>21</v>
      </c>
    </row>
    <row r="6222" customHeight="1" spans="1:8">
      <c r="A6222" s="36" t="s">
        <v>29271</v>
      </c>
      <c r="B6222" s="37" t="s">
        <v>29272</v>
      </c>
      <c r="C6222" s="36" t="s">
        <v>1388</v>
      </c>
      <c r="D6222" s="36" t="s">
        <v>13115</v>
      </c>
      <c r="H6222" s="38">
        <f t="shared" si="191"/>
        <v>23.86</v>
      </c>
    </row>
    <row r="6223" customHeight="1" spans="1:8">
      <c r="A6223" s="36" t="s">
        <v>29273</v>
      </c>
      <c r="B6223" s="37" t="s">
        <v>29274</v>
      </c>
      <c r="C6223" s="36" t="s">
        <v>1388</v>
      </c>
      <c r="D6223" s="36" t="s">
        <v>29275</v>
      </c>
      <c r="H6223" s="38">
        <f t="shared" si="191"/>
        <v>19.75</v>
      </c>
    </row>
    <row r="6224" customHeight="1" spans="1:8">
      <c r="A6224" s="36" t="s">
        <v>29276</v>
      </c>
      <c r="B6224" s="37" t="s">
        <v>29277</v>
      </c>
      <c r="C6224" s="36" t="s">
        <v>1388</v>
      </c>
      <c r="D6224" s="36" t="s">
        <v>29278</v>
      </c>
      <c r="H6224" s="38">
        <f t="shared" si="191"/>
        <v>25.15</v>
      </c>
    </row>
    <row r="6225" customHeight="1" spans="1:8">
      <c r="A6225" s="36" t="s">
        <v>29279</v>
      </c>
      <c r="B6225" s="37" t="s">
        <v>29280</v>
      </c>
      <c r="C6225" s="36" t="s">
        <v>1388</v>
      </c>
      <c r="D6225" s="36" t="s">
        <v>13492</v>
      </c>
      <c r="H6225" s="38">
        <f t="shared" si="191"/>
        <v>27.1</v>
      </c>
    </row>
    <row r="6226" customHeight="1" spans="1:8">
      <c r="A6226" s="36" t="s">
        <v>29281</v>
      </c>
      <c r="B6226" s="37" t="s">
        <v>29282</v>
      </c>
      <c r="C6226" s="36" t="s">
        <v>1388</v>
      </c>
      <c r="D6226" s="36" t="s">
        <v>29283</v>
      </c>
      <c r="H6226" s="38">
        <f t="shared" si="191"/>
        <v>28.88</v>
      </c>
    </row>
    <row r="6227" customHeight="1" spans="1:8">
      <c r="A6227" s="36" t="s">
        <v>29284</v>
      </c>
      <c r="B6227" s="37" t="s">
        <v>29285</v>
      </c>
      <c r="C6227" s="36" t="s">
        <v>1388</v>
      </c>
      <c r="D6227" s="36" t="s">
        <v>15143</v>
      </c>
      <c r="H6227" s="38">
        <f t="shared" si="191"/>
        <v>23.32</v>
      </c>
    </row>
    <row r="6228" customHeight="1" spans="1:8">
      <c r="A6228" s="36" t="s">
        <v>29286</v>
      </c>
      <c r="B6228" s="37" t="s">
        <v>29287</v>
      </c>
      <c r="C6228" s="36" t="s">
        <v>1388</v>
      </c>
      <c r="D6228" s="36" t="s">
        <v>29288</v>
      </c>
      <c r="H6228" s="38">
        <f t="shared" si="191"/>
        <v>24.73</v>
      </c>
    </row>
    <row r="6229" customHeight="1" spans="1:8">
      <c r="A6229" s="36" t="s">
        <v>29289</v>
      </c>
      <c r="B6229" s="37" t="s">
        <v>29290</v>
      </c>
      <c r="C6229" s="36" t="s">
        <v>1388</v>
      </c>
      <c r="D6229" s="36" t="s">
        <v>9838</v>
      </c>
      <c r="H6229" s="38">
        <f t="shared" si="191"/>
        <v>19.14</v>
      </c>
    </row>
    <row r="6230" customHeight="1" spans="1:8">
      <c r="A6230" s="36" t="s">
        <v>29291</v>
      </c>
      <c r="B6230" s="37" t="s">
        <v>29292</v>
      </c>
      <c r="C6230" s="36" t="s">
        <v>1388</v>
      </c>
      <c r="D6230" s="36" t="s">
        <v>10191</v>
      </c>
      <c r="H6230" s="38">
        <f t="shared" si="191"/>
        <v>22.69</v>
      </c>
    </row>
    <row r="6231" customHeight="1" spans="1:8">
      <c r="A6231" s="36" t="s">
        <v>29293</v>
      </c>
      <c r="B6231" s="37" t="s">
        <v>29294</v>
      </c>
      <c r="C6231" s="36" t="s">
        <v>1388</v>
      </c>
      <c r="D6231" s="36" t="s">
        <v>18505</v>
      </c>
      <c r="H6231" s="38">
        <f t="shared" si="191"/>
        <v>20.28</v>
      </c>
    </row>
    <row r="6232" customHeight="1" spans="1:8">
      <c r="A6232" s="36" t="s">
        <v>29295</v>
      </c>
      <c r="B6232" s="37" t="s">
        <v>29296</v>
      </c>
      <c r="C6232" s="36" t="s">
        <v>1388</v>
      </c>
      <c r="D6232" s="36" t="s">
        <v>21547</v>
      </c>
      <c r="H6232" s="38">
        <f t="shared" si="191"/>
        <v>21.7</v>
      </c>
    </row>
    <row r="6233" customHeight="1" spans="1:8">
      <c r="A6233" s="36" t="s">
        <v>29297</v>
      </c>
      <c r="B6233" s="37" t="s">
        <v>29298</v>
      </c>
      <c r="C6233" s="36" t="s">
        <v>1388</v>
      </c>
      <c r="D6233" s="36" t="s">
        <v>29299</v>
      </c>
      <c r="H6233" s="38">
        <f t="shared" si="191"/>
        <v>24.81</v>
      </c>
    </row>
    <row r="6234" customHeight="1" spans="1:8">
      <c r="A6234" s="36" t="s">
        <v>29300</v>
      </c>
      <c r="B6234" s="37" t="s">
        <v>29301</v>
      </c>
      <c r="C6234" s="36" t="s">
        <v>1388</v>
      </c>
      <c r="D6234" s="36" t="s">
        <v>29302</v>
      </c>
      <c r="H6234" s="38">
        <f t="shared" si="191"/>
        <v>31.68</v>
      </c>
    </row>
    <row r="6235" customHeight="1" spans="1:8">
      <c r="A6235" s="36" t="s">
        <v>29303</v>
      </c>
      <c r="B6235" s="37" t="s">
        <v>29304</v>
      </c>
      <c r="C6235" s="36" t="s">
        <v>1388</v>
      </c>
      <c r="D6235" s="36" t="s">
        <v>4222</v>
      </c>
      <c r="H6235" s="38">
        <f t="shared" si="191"/>
        <v>24.92</v>
      </c>
    </row>
    <row r="6236" customHeight="1" spans="1:8">
      <c r="A6236" s="36" t="s">
        <v>29305</v>
      </c>
      <c r="B6236" s="37" t="s">
        <v>29306</v>
      </c>
      <c r="C6236" s="36" t="s">
        <v>1388</v>
      </c>
      <c r="D6236" s="36" t="s">
        <v>4929</v>
      </c>
      <c r="H6236" s="38">
        <f t="shared" si="191"/>
        <v>25.51</v>
      </c>
    </row>
    <row r="6237" customHeight="1" spans="1:8">
      <c r="A6237" s="36" t="s">
        <v>29307</v>
      </c>
      <c r="B6237" s="37" t="s">
        <v>29308</v>
      </c>
      <c r="C6237" s="36" t="s">
        <v>1388</v>
      </c>
      <c r="D6237" s="36" t="s">
        <v>19520</v>
      </c>
      <c r="H6237" s="38">
        <f t="shared" si="191"/>
        <v>33.89</v>
      </c>
    </row>
    <row r="6238" customHeight="1" spans="1:8">
      <c r="A6238" s="36" t="s">
        <v>29309</v>
      </c>
      <c r="B6238" s="37" t="s">
        <v>29310</v>
      </c>
      <c r="C6238" s="36" t="s">
        <v>1388</v>
      </c>
      <c r="D6238" s="36" t="s">
        <v>23800</v>
      </c>
      <c r="H6238" s="38">
        <f t="shared" si="191"/>
        <v>21.82</v>
      </c>
    </row>
    <row r="6239" customHeight="1" spans="1:8">
      <c r="A6239" s="36" t="s">
        <v>29311</v>
      </c>
      <c r="B6239" s="37" t="s">
        <v>29312</v>
      </c>
      <c r="C6239" s="36" t="s">
        <v>1388</v>
      </c>
      <c r="D6239" s="36" t="s">
        <v>29313</v>
      </c>
      <c r="H6239" s="38">
        <f t="shared" si="191"/>
        <v>22.89</v>
      </c>
    </row>
    <row r="6240" customHeight="1" spans="1:8">
      <c r="A6240" s="36" t="s">
        <v>29314</v>
      </c>
      <c r="B6240" s="37" t="s">
        <v>29315</v>
      </c>
      <c r="C6240" s="36" t="s">
        <v>1388</v>
      </c>
      <c r="D6240" s="36" t="s">
        <v>27531</v>
      </c>
      <c r="H6240" s="38">
        <f t="shared" si="191"/>
        <v>29.18</v>
      </c>
    </row>
    <row r="6241" customHeight="1" spans="1:8">
      <c r="A6241" s="36" t="s">
        <v>29316</v>
      </c>
      <c r="B6241" s="37" t="s">
        <v>29317</v>
      </c>
      <c r="C6241" s="36" t="s">
        <v>1388</v>
      </c>
      <c r="D6241" s="36" t="s">
        <v>4180</v>
      </c>
      <c r="H6241" s="38">
        <f t="shared" si="191"/>
        <v>22.2</v>
      </c>
    </row>
    <row r="6242" customHeight="1" spans="1:8">
      <c r="A6242" s="36" t="s">
        <v>29318</v>
      </c>
      <c r="B6242" s="37" t="s">
        <v>29319</v>
      </c>
      <c r="C6242" s="36" t="s">
        <v>1388</v>
      </c>
      <c r="D6242" s="36" t="s">
        <v>10201</v>
      </c>
      <c r="H6242" s="38">
        <f t="shared" si="191"/>
        <v>25.67</v>
      </c>
    </row>
    <row r="6243" customHeight="1" spans="1:8">
      <c r="A6243" s="36" t="s">
        <v>29320</v>
      </c>
      <c r="B6243" s="37" t="s">
        <v>29321</v>
      </c>
      <c r="C6243" s="36" t="s">
        <v>1388</v>
      </c>
      <c r="D6243" s="36" t="s">
        <v>29322</v>
      </c>
      <c r="H6243" s="38">
        <f t="shared" si="191"/>
        <v>26.06</v>
      </c>
    </row>
    <row r="6244" customHeight="1" spans="1:8">
      <c r="A6244" s="36" t="s">
        <v>29323</v>
      </c>
      <c r="B6244" s="37" t="s">
        <v>29324</v>
      </c>
      <c r="C6244" s="36" t="s">
        <v>1388</v>
      </c>
      <c r="D6244" s="36" t="s">
        <v>29325</v>
      </c>
      <c r="H6244" s="38">
        <f t="shared" si="191"/>
        <v>16.98</v>
      </c>
    </row>
    <row r="6245" customHeight="1" spans="1:8">
      <c r="A6245" s="36" t="s">
        <v>29326</v>
      </c>
      <c r="B6245" s="37" t="s">
        <v>29327</v>
      </c>
      <c r="C6245" s="36" t="s">
        <v>1388</v>
      </c>
      <c r="D6245" s="36" t="s">
        <v>4180</v>
      </c>
      <c r="H6245" s="38">
        <f t="shared" si="191"/>
        <v>22.2</v>
      </c>
    </row>
    <row r="6246" customHeight="1" spans="1:8">
      <c r="A6246" s="36" t="s">
        <v>29328</v>
      </c>
      <c r="B6246" s="37" t="s">
        <v>29329</v>
      </c>
      <c r="C6246" s="36" t="s">
        <v>1388</v>
      </c>
      <c r="D6246" s="36" t="s">
        <v>13101</v>
      </c>
      <c r="H6246" s="38">
        <f t="shared" si="191"/>
        <v>25.06</v>
      </c>
    </row>
    <row r="6247" customHeight="1" spans="1:8">
      <c r="A6247" s="36" t="s">
        <v>29330</v>
      </c>
      <c r="B6247" s="37" t="s">
        <v>29331</v>
      </c>
      <c r="C6247" s="36" t="s">
        <v>1388</v>
      </c>
      <c r="D6247" s="36" t="s">
        <v>29332</v>
      </c>
      <c r="H6247" s="38">
        <f t="shared" si="191"/>
        <v>26.11</v>
      </c>
    </row>
    <row r="6248" customHeight="1" spans="1:8">
      <c r="A6248" s="36" t="s">
        <v>29333</v>
      </c>
      <c r="B6248" s="37" t="s">
        <v>29334</v>
      </c>
      <c r="C6248" s="36" t="s">
        <v>1388</v>
      </c>
      <c r="D6248" s="36" t="s">
        <v>29335</v>
      </c>
      <c r="H6248" s="38">
        <f t="shared" si="191"/>
        <v>28.19</v>
      </c>
    </row>
    <row r="6249" customHeight="1" spans="1:8">
      <c r="A6249" s="36" t="s">
        <v>29336</v>
      </c>
      <c r="B6249" s="37" t="s">
        <v>29337</v>
      </c>
      <c r="C6249" s="36" t="s">
        <v>1388</v>
      </c>
      <c r="D6249" s="36" t="s">
        <v>4710</v>
      </c>
      <c r="H6249" s="38">
        <f t="shared" si="191"/>
        <v>23.51</v>
      </c>
    </row>
    <row r="6250" customHeight="1" spans="1:8">
      <c r="A6250" s="36" t="s">
        <v>29338</v>
      </c>
      <c r="B6250" s="37" t="s">
        <v>29339</v>
      </c>
      <c r="C6250" s="36" t="s">
        <v>1388</v>
      </c>
      <c r="D6250" s="36" t="s">
        <v>6240</v>
      </c>
      <c r="H6250" s="38">
        <f t="shared" si="191"/>
        <v>26.33</v>
      </c>
    </row>
    <row r="6251" customHeight="1" spans="1:8">
      <c r="A6251" s="36" t="s">
        <v>29340</v>
      </c>
      <c r="B6251" s="37" t="s">
        <v>29341</v>
      </c>
      <c r="C6251" s="36" t="s">
        <v>1388</v>
      </c>
      <c r="D6251" s="36" t="s">
        <v>29342</v>
      </c>
      <c r="H6251" s="38">
        <f t="shared" si="191"/>
        <v>26.95</v>
      </c>
    </row>
    <row r="6252" customHeight="1" spans="1:8">
      <c r="A6252" s="36" t="s">
        <v>29343</v>
      </c>
      <c r="B6252" s="37" t="s">
        <v>29344</v>
      </c>
      <c r="C6252" s="36" t="s">
        <v>1388</v>
      </c>
      <c r="D6252" s="36" t="s">
        <v>9725</v>
      </c>
      <c r="H6252" s="38">
        <f t="shared" si="191"/>
        <v>15.93</v>
      </c>
    </row>
    <row r="6253" customHeight="1" spans="1:8">
      <c r="A6253" s="36" t="s">
        <v>29345</v>
      </c>
      <c r="B6253" s="37" t="s">
        <v>29346</v>
      </c>
      <c r="C6253" s="36" t="s">
        <v>1388</v>
      </c>
      <c r="D6253" s="36" t="s">
        <v>10116</v>
      </c>
      <c r="H6253" s="38">
        <f t="shared" si="191"/>
        <v>26.49</v>
      </c>
    </row>
    <row r="6254" customHeight="1" spans="1:8">
      <c r="A6254" s="36" t="s">
        <v>29347</v>
      </c>
      <c r="B6254" s="37" t="s">
        <v>29348</v>
      </c>
      <c r="C6254" s="36" t="s">
        <v>1388</v>
      </c>
      <c r="D6254" s="36" t="s">
        <v>29349</v>
      </c>
      <c r="H6254" s="38">
        <f t="shared" si="191"/>
        <v>31.29</v>
      </c>
    </row>
    <row r="6255" customHeight="1" spans="1:8">
      <c r="A6255" s="36" t="s">
        <v>29350</v>
      </c>
      <c r="B6255" s="37" t="s">
        <v>29351</v>
      </c>
      <c r="C6255" s="36" t="s">
        <v>1388</v>
      </c>
      <c r="D6255" s="36" t="s">
        <v>13310</v>
      </c>
      <c r="H6255" s="38">
        <f t="shared" si="191"/>
        <v>25.73</v>
      </c>
    </row>
    <row r="6256" customHeight="1" spans="1:8">
      <c r="A6256" s="36" t="s">
        <v>29352</v>
      </c>
      <c r="B6256" s="37" t="s">
        <v>29353</v>
      </c>
      <c r="C6256" s="36" t="s">
        <v>1388</v>
      </c>
      <c r="D6256" s="36" t="s">
        <v>4269</v>
      </c>
      <c r="H6256" s="38">
        <f t="shared" si="191"/>
        <v>27.16</v>
      </c>
    </row>
    <row r="6257" customHeight="1" spans="1:8">
      <c r="A6257" s="36" t="s">
        <v>29354</v>
      </c>
      <c r="B6257" s="37" t="s">
        <v>29355</v>
      </c>
      <c r="C6257" s="36" t="s">
        <v>1388</v>
      </c>
      <c r="D6257" s="36" t="s">
        <v>8104</v>
      </c>
      <c r="H6257" s="38">
        <f t="shared" si="191"/>
        <v>21.75</v>
      </c>
    </row>
    <row r="6258" customHeight="1" spans="1:8">
      <c r="A6258" s="36" t="s">
        <v>29356</v>
      </c>
      <c r="B6258" s="37" t="s">
        <v>29357</v>
      </c>
      <c r="C6258" s="36" t="s">
        <v>1388</v>
      </c>
      <c r="D6258" s="36" t="s">
        <v>5901</v>
      </c>
      <c r="H6258" s="38">
        <f t="shared" si="191"/>
        <v>24.06</v>
      </c>
    </row>
    <row r="6259" customHeight="1" spans="1:8">
      <c r="A6259" s="36" t="s">
        <v>29358</v>
      </c>
      <c r="B6259" s="37" t="s">
        <v>29359</v>
      </c>
      <c r="C6259" s="36" t="s">
        <v>1388</v>
      </c>
      <c r="D6259" s="36" t="s">
        <v>12272</v>
      </c>
      <c r="H6259" s="38">
        <f t="shared" si="191"/>
        <v>31.2</v>
      </c>
    </row>
    <row r="6260" customHeight="1" spans="1:8">
      <c r="A6260" s="36" t="s">
        <v>29360</v>
      </c>
      <c r="B6260" s="37" t="s">
        <v>29361</v>
      </c>
      <c r="C6260" s="36" t="s">
        <v>1388</v>
      </c>
      <c r="D6260" s="36" t="s">
        <v>29362</v>
      </c>
      <c r="H6260" s="38">
        <f t="shared" si="191"/>
        <v>28.28</v>
      </c>
    </row>
    <row r="6261" customHeight="1" spans="1:8">
      <c r="A6261" s="36" t="s">
        <v>29363</v>
      </c>
      <c r="B6261" s="37" t="s">
        <v>29364</v>
      </c>
      <c r="C6261" s="36" t="s">
        <v>1388</v>
      </c>
      <c r="D6261" s="36" t="s">
        <v>29299</v>
      </c>
      <c r="H6261" s="38">
        <f t="shared" si="191"/>
        <v>24.81</v>
      </c>
    </row>
    <row r="6262" customHeight="1" spans="1:8">
      <c r="A6262" s="36" t="s">
        <v>29365</v>
      </c>
      <c r="B6262" s="37" t="s">
        <v>29366</v>
      </c>
      <c r="C6262" s="36" t="s">
        <v>1388</v>
      </c>
      <c r="D6262" s="36" t="s">
        <v>6318</v>
      </c>
      <c r="H6262" s="38">
        <f t="shared" si="191"/>
        <v>24</v>
      </c>
    </row>
    <row r="6263" customHeight="1" spans="1:8">
      <c r="A6263" s="36" t="s">
        <v>29367</v>
      </c>
      <c r="B6263" s="37" t="s">
        <v>29368</v>
      </c>
      <c r="C6263" s="36" t="s">
        <v>1388</v>
      </c>
      <c r="D6263" s="36" t="s">
        <v>7495</v>
      </c>
      <c r="H6263" s="38">
        <f t="shared" si="191"/>
        <v>23.9</v>
      </c>
    </row>
    <row r="6264" customHeight="1" spans="1:8">
      <c r="A6264" s="36" t="s">
        <v>29369</v>
      </c>
      <c r="B6264" s="37" t="s">
        <v>29370</v>
      </c>
      <c r="C6264" s="36" t="s">
        <v>1388</v>
      </c>
      <c r="D6264" s="36" t="s">
        <v>17596</v>
      </c>
      <c r="H6264" s="38">
        <f t="shared" si="191"/>
        <v>29.64</v>
      </c>
    </row>
    <row r="6265" customHeight="1" spans="1:8">
      <c r="A6265" s="36" t="s">
        <v>29371</v>
      </c>
      <c r="B6265" s="37" t="s">
        <v>29372</v>
      </c>
      <c r="C6265" s="36" t="s">
        <v>1388</v>
      </c>
      <c r="D6265" s="36" t="s">
        <v>29373</v>
      </c>
      <c r="H6265" s="38">
        <f t="shared" si="191"/>
        <v>25.28</v>
      </c>
    </row>
    <row r="6266" customHeight="1" spans="1:8">
      <c r="A6266" s="36" t="s">
        <v>29374</v>
      </c>
      <c r="B6266" s="37" t="s">
        <v>29375</v>
      </c>
      <c r="C6266" s="36" t="s">
        <v>1388</v>
      </c>
      <c r="D6266" s="36" t="s">
        <v>4242</v>
      </c>
      <c r="H6266" s="38">
        <f t="shared" si="191"/>
        <v>22.95</v>
      </c>
    </row>
    <row r="6267" customHeight="1" spans="1:8">
      <c r="A6267" s="36" t="s">
        <v>29376</v>
      </c>
      <c r="B6267" s="37" t="s">
        <v>29377</v>
      </c>
      <c r="C6267" s="36" t="s">
        <v>1388</v>
      </c>
      <c r="D6267" s="36" t="s">
        <v>29378</v>
      </c>
      <c r="H6267" s="38">
        <f t="shared" si="191"/>
        <v>20.56</v>
      </c>
    </row>
    <row r="6268" customHeight="1" spans="1:8">
      <c r="A6268" s="36" t="s">
        <v>29379</v>
      </c>
      <c r="B6268" s="37" t="s">
        <v>29380</v>
      </c>
      <c r="C6268" s="36" t="s">
        <v>1388</v>
      </c>
      <c r="D6268" s="36" t="s">
        <v>13115</v>
      </c>
      <c r="H6268" s="38">
        <f t="shared" si="191"/>
        <v>23.86</v>
      </c>
    </row>
    <row r="6269" customHeight="1" spans="1:8">
      <c r="A6269" s="36" t="s">
        <v>29381</v>
      </c>
      <c r="B6269" s="37" t="s">
        <v>29382</v>
      </c>
      <c r="C6269" s="36" t="s">
        <v>1388</v>
      </c>
      <c r="D6269" s="36" t="s">
        <v>21820</v>
      </c>
      <c r="H6269" s="38">
        <f t="shared" si="191"/>
        <v>17.16</v>
      </c>
    </row>
    <row r="6270" customHeight="1" spans="1:8">
      <c r="A6270" s="36" t="s">
        <v>29383</v>
      </c>
      <c r="B6270" s="37" t="s">
        <v>29384</v>
      </c>
      <c r="C6270" s="36" t="s">
        <v>1388</v>
      </c>
      <c r="D6270" s="36" t="s">
        <v>6322</v>
      </c>
      <c r="H6270" s="38">
        <f t="shared" si="191"/>
        <v>21.13</v>
      </c>
    </row>
    <row r="6271" customHeight="1" spans="1:8">
      <c r="A6271" s="36" t="s">
        <v>29385</v>
      </c>
      <c r="B6271" s="37" t="s">
        <v>29386</v>
      </c>
      <c r="C6271" s="36" t="s">
        <v>1388</v>
      </c>
      <c r="D6271" s="36" t="s">
        <v>16115</v>
      </c>
      <c r="H6271" s="38">
        <f t="shared" si="191"/>
        <v>22.48</v>
      </c>
    </row>
    <row r="6272" customHeight="1" spans="1:8">
      <c r="A6272" s="36" t="s">
        <v>29387</v>
      </c>
      <c r="B6272" s="37" t="s">
        <v>29388</v>
      </c>
      <c r="C6272" s="36" t="s">
        <v>1388</v>
      </c>
      <c r="D6272" s="36" t="s">
        <v>4659</v>
      </c>
      <c r="H6272" s="38">
        <f t="shared" si="191"/>
        <v>27.96</v>
      </c>
    </row>
    <row r="6273" customHeight="1" spans="1:8">
      <c r="A6273" s="36" t="s">
        <v>29389</v>
      </c>
      <c r="B6273" s="37" t="s">
        <v>29390</v>
      </c>
      <c r="C6273" s="36" t="s">
        <v>1388</v>
      </c>
      <c r="D6273" s="36" t="s">
        <v>7089</v>
      </c>
      <c r="H6273" s="38">
        <f t="shared" si="191"/>
        <v>40.36</v>
      </c>
    </row>
    <row r="6274" customHeight="1" spans="1:8">
      <c r="A6274" s="36" t="s">
        <v>29391</v>
      </c>
      <c r="B6274" s="37" t="s">
        <v>29392</v>
      </c>
      <c r="C6274" s="36" t="s">
        <v>1388</v>
      </c>
      <c r="D6274" s="36" t="s">
        <v>7743</v>
      </c>
      <c r="H6274" s="38">
        <f t="shared" si="191"/>
        <v>30.72</v>
      </c>
    </row>
    <row r="6275" customHeight="1" spans="1:8">
      <c r="A6275" s="36" t="s">
        <v>29393</v>
      </c>
      <c r="B6275" s="37" t="s">
        <v>29394</v>
      </c>
      <c r="C6275" s="36" t="s">
        <v>1388</v>
      </c>
      <c r="D6275" s="36" t="s">
        <v>8997</v>
      </c>
      <c r="H6275" s="38">
        <f t="shared" si="191"/>
        <v>21.74</v>
      </c>
    </row>
    <row r="6276" customHeight="1" spans="1:8">
      <c r="A6276" s="36" t="s">
        <v>29395</v>
      </c>
      <c r="B6276" s="37" t="s">
        <v>29396</v>
      </c>
      <c r="C6276" s="36" t="s">
        <v>1388</v>
      </c>
      <c r="D6276" s="36" t="s">
        <v>29397</v>
      </c>
      <c r="H6276" s="38">
        <f t="shared" si="191"/>
        <v>29.72</v>
      </c>
    </row>
    <row r="6277" customHeight="1" spans="1:8">
      <c r="A6277" s="36" t="s">
        <v>29398</v>
      </c>
      <c r="B6277" s="37" t="s">
        <v>29399</v>
      </c>
      <c r="C6277" s="36" t="s">
        <v>1388</v>
      </c>
      <c r="D6277" s="36" t="s">
        <v>17473</v>
      </c>
      <c r="H6277" s="38">
        <f t="shared" ref="H6277:H6340" si="192">ROUND(D6277*(1+$H$1),2)</f>
        <v>23.06</v>
      </c>
    </row>
    <row r="6278" customHeight="1" spans="1:8">
      <c r="A6278" s="36" t="s">
        <v>29400</v>
      </c>
      <c r="B6278" s="37" t="s">
        <v>29401</v>
      </c>
      <c r="C6278" s="36" t="s">
        <v>1388</v>
      </c>
      <c r="D6278" s="36" t="s">
        <v>8906</v>
      </c>
      <c r="H6278" s="38">
        <f t="shared" si="192"/>
        <v>18.52</v>
      </c>
    </row>
    <row r="6279" customHeight="1" spans="1:8">
      <c r="A6279" s="36" t="s">
        <v>29402</v>
      </c>
      <c r="B6279" s="37" t="s">
        <v>29403</v>
      </c>
      <c r="C6279" s="36" t="s">
        <v>1388</v>
      </c>
      <c r="D6279" s="36" t="s">
        <v>20028</v>
      </c>
      <c r="H6279" s="38">
        <f t="shared" si="192"/>
        <v>21.63</v>
      </c>
    </row>
    <row r="6280" customHeight="1" spans="1:8">
      <c r="A6280" s="36" t="s">
        <v>29404</v>
      </c>
      <c r="B6280" s="37" t="s">
        <v>29405</v>
      </c>
      <c r="C6280" s="36" t="s">
        <v>1388</v>
      </c>
      <c r="D6280" s="36" t="s">
        <v>29406</v>
      </c>
      <c r="H6280" s="38">
        <f t="shared" si="192"/>
        <v>23.19</v>
      </c>
    </row>
    <row r="6281" customHeight="1" spans="1:8">
      <c r="A6281" s="36" t="s">
        <v>29407</v>
      </c>
      <c r="B6281" s="37" t="s">
        <v>29408</v>
      </c>
      <c r="C6281" s="36" t="s">
        <v>1388</v>
      </c>
      <c r="D6281" s="36" t="s">
        <v>20694</v>
      </c>
      <c r="H6281" s="38">
        <f t="shared" si="192"/>
        <v>40.73</v>
      </c>
    </row>
    <row r="6282" customHeight="1" spans="1:8">
      <c r="A6282" s="36" t="s">
        <v>29409</v>
      </c>
      <c r="B6282" s="37" t="s">
        <v>29410</v>
      </c>
      <c r="C6282" s="36" t="s">
        <v>1388</v>
      </c>
      <c r="D6282" s="36" t="s">
        <v>17526</v>
      </c>
      <c r="H6282" s="38">
        <f t="shared" si="192"/>
        <v>23.42</v>
      </c>
    </row>
    <row r="6283" customHeight="1" spans="1:8">
      <c r="A6283" s="36" t="s">
        <v>29411</v>
      </c>
      <c r="B6283" s="37" t="s">
        <v>29412</v>
      </c>
      <c r="C6283" s="36" t="s">
        <v>1388</v>
      </c>
      <c r="D6283" s="36" t="s">
        <v>24058</v>
      </c>
      <c r="H6283" s="38">
        <f t="shared" si="192"/>
        <v>24.48</v>
      </c>
    </row>
    <row r="6284" customHeight="1" spans="1:8">
      <c r="A6284" s="36" t="s">
        <v>29413</v>
      </c>
      <c r="B6284" s="37" t="s">
        <v>29414</v>
      </c>
      <c r="C6284" s="36" t="s">
        <v>1388</v>
      </c>
      <c r="D6284" s="36" t="s">
        <v>29415</v>
      </c>
      <c r="H6284" s="38">
        <f t="shared" si="192"/>
        <v>66.09</v>
      </c>
    </row>
    <row r="6285" customHeight="1" spans="1:8">
      <c r="A6285" s="36" t="s">
        <v>29416</v>
      </c>
      <c r="B6285" s="37" t="s">
        <v>29417</v>
      </c>
      <c r="C6285" s="36" t="s">
        <v>1388</v>
      </c>
      <c r="D6285" s="36" t="s">
        <v>29418</v>
      </c>
      <c r="H6285" s="38">
        <f t="shared" si="192"/>
        <v>93.7</v>
      </c>
    </row>
    <row r="6286" customHeight="1" spans="1:8">
      <c r="A6286" s="36" t="s">
        <v>29419</v>
      </c>
      <c r="B6286" s="37" t="s">
        <v>29420</v>
      </c>
      <c r="C6286" s="36" t="s">
        <v>1388</v>
      </c>
      <c r="D6286" s="36" t="s">
        <v>29421</v>
      </c>
      <c r="H6286" s="38">
        <f t="shared" si="192"/>
        <v>123.7</v>
      </c>
    </row>
    <row r="6287" customHeight="1" spans="1:8">
      <c r="A6287" s="36" t="s">
        <v>29422</v>
      </c>
      <c r="B6287" s="37" t="s">
        <v>29423</v>
      </c>
      <c r="C6287" s="36" t="s">
        <v>1388</v>
      </c>
      <c r="D6287" s="36" t="s">
        <v>12931</v>
      </c>
      <c r="H6287" s="38">
        <f t="shared" si="192"/>
        <v>29.29</v>
      </c>
    </row>
    <row r="6288" customHeight="1" spans="1:8">
      <c r="A6288" s="36" t="s">
        <v>29424</v>
      </c>
      <c r="B6288" s="37" t="s">
        <v>29425</v>
      </c>
      <c r="C6288" s="36" t="s">
        <v>1388</v>
      </c>
      <c r="D6288" s="36" t="s">
        <v>29426</v>
      </c>
      <c r="H6288" s="38">
        <f t="shared" si="192"/>
        <v>18.26</v>
      </c>
    </row>
    <row r="6289" customHeight="1" spans="1:8">
      <c r="A6289" s="36" t="s">
        <v>29427</v>
      </c>
      <c r="B6289" s="37" t="s">
        <v>29428</v>
      </c>
      <c r="C6289" s="36" t="s">
        <v>1388</v>
      </c>
      <c r="D6289" s="36" t="s">
        <v>19557</v>
      </c>
      <c r="H6289" s="38">
        <f t="shared" si="192"/>
        <v>25.09</v>
      </c>
    </row>
    <row r="6290" customHeight="1" spans="1:8">
      <c r="A6290" s="36" t="s">
        <v>29429</v>
      </c>
      <c r="B6290" s="37" t="s">
        <v>29430</v>
      </c>
      <c r="C6290" s="36" t="s">
        <v>1388</v>
      </c>
      <c r="D6290" s="36" t="s">
        <v>29431</v>
      </c>
      <c r="H6290" s="38">
        <f t="shared" si="192"/>
        <v>28.42</v>
      </c>
    </row>
    <row r="6291" customHeight="1" spans="1:8">
      <c r="A6291" s="36" t="s">
        <v>29432</v>
      </c>
      <c r="B6291" s="37" t="s">
        <v>29433</v>
      </c>
      <c r="C6291" s="36" t="s">
        <v>1388</v>
      </c>
      <c r="D6291" s="36" t="s">
        <v>29434</v>
      </c>
      <c r="H6291" s="38">
        <f t="shared" si="192"/>
        <v>40.8</v>
      </c>
    </row>
    <row r="6292" customHeight="1" spans="1:8">
      <c r="A6292" s="36" t="s">
        <v>29435</v>
      </c>
      <c r="B6292" s="37" t="s">
        <v>29436</v>
      </c>
      <c r="C6292" s="36" t="s">
        <v>1388</v>
      </c>
      <c r="D6292" s="36" t="s">
        <v>29437</v>
      </c>
      <c r="H6292" s="38">
        <f t="shared" si="192"/>
        <v>89.98</v>
      </c>
    </row>
    <row r="6293" customHeight="1" spans="1:8">
      <c r="A6293" s="36" t="s">
        <v>29438</v>
      </c>
      <c r="B6293" s="37" t="s">
        <v>29439</v>
      </c>
      <c r="C6293" s="36" t="s">
        <v>1388</v>
      </c>
      <c r="D6293" s="36" t="s">
        <v>29440</v>
      </c>
      <c r="H6293" s="38">
        <f t="shared" si="192"/>
        <v>102.33</v>
      </c>
    </row>
    <row r="6294" customHeight="1" spans="1:8">
      <c r="A6294" s="36" t="s">
        <v>29441</v>
      </c>
      <c r="B6294" s="37" t="s">
        <v>29442</v>
      </c>
      <c r="C6294" s="36" t="s">
        <v>1388</v>
      </c>
      <c r="D6294" s="36" t="s">
        <v>29443</v>
      </c>
      <c r="H6294" s="38">
        <f t="shared" si="192"/>
        <v>139.7</v>
      </c>
    </row>
    <row r="6295" customHeight="1" spans="1:8">
      <c r="A6295" s="36" t="s">
        <v>29444</v>
      </c>
      <c r="B6295" s="37" t="s">
        <v>29445</v>
      </c>
      <c r="C6295" s="36" t="s">
        <v>1388</v>
      </c>
      <c r="D6295" s="36" t="s">
        <v>29446</v>
      </c>
      <c r="H6295" s="38">
        <f t="shared" si="192"/>
        <v>56.09</v>
      </c>
    </row>
    <row r="6296" customHeight="1" spans="1:8">
      <c r="A6296" s="36" t="s">
        <v>29447</v>
      </c>
      <c r="B6296" s="37" t="s">
        <v>29448</v>
      </c>
      <c r="C6296" s="36" t="s">
        <v>1388</v>
      </c>
      <c r="D6296" s="36" t="s">
        <v>29449</v>
      </c>
      <c r="H6296" s="38">
        <f t="shared" si="192"/>
        <v>25.92</v>
      </c>
    </row>
    <row r="6297" customHeight="1" spans="1:8">
      <c r="A6297" s="36" t="s">
        <v>29450</v>
      </c>
      <c r="B6297" s="37" t="s">
        <v>29451</v>
      </c>
      <c r="C6297" s="36" t="s">
        <v>1388</v>
      </c>
      <c r="D6297" s="36" t="s">
        <v>8877</v>
      </c>
      <c r="H6297" s="38">
        <f t="shared" si="192"/>
        <v>55.42</v>
      </c>
    </row>
    <row r="6298" customHeight="1" spans="1:8">
      <c r="A6298" s="36" t="s">
        <v>29452</v>
      </c>
      <c r="B6298" s="37" t="s">
        <v>29453</v>
      </c>
      <c r="C6298" s="36" t="s">
        <v>1388</v>
      </c>
      <c r="D6298" s="36" t="s">
        <v>28888</v>
      </c>
      <c r="H6298" s="38">
        <f t="shared" si="192"/>
        <v>91.42</v>
      </c>
    </row>
    <row r="6299" customHeight="1" spans="1:8">
      <c r="A6299" s="36" t="s">
        <v>29454</v>
      </c>
      <c r="B6299" s="37" t="s">
        <v>29455</v>
      </c>
      <c r="C6299" s="36" t="s">
        <v>14266</v>
      </c>
      <c r="D6299" s="36" t="s">
        <v>29456</v>
      </c>
      <c r="H6299" s="38">
        <f t="shared" si="192"/>
        <v>110.4</v>
      </c>
    </row>
    <row r="6300" customHeight="1" spans="1:8">
      <c r="A6300" s="36" t="s">
        <v>29457</v>
      </c>
      <c r="B6300" s="37" t="s">
        <v>29458</v>
      </c>
      <c r="C6300" s="36" t="s">
        <v>14266</v>
      </c>
      <c r="D6300" s="36" t="s">
        <v>29459</v>
      </c>
      <c r="H6300" s="38">
        <f t="shared" si="192"/>
        <v>224.6</v>
      </c>
    </row>
    <row r="6301" customHeight="1" spans="1:8">
      <c r="A6301" s="36" t="s">
        <v>29460</v>
      </c>
      <c r="B6301" s="37" t="s">
        <v>29461</v>
      </c>
      <c r="C6301" s="36" t="s">
        <v>14266</v>
      </c>
      <c r="D6301" s="36" t="s">
        <v>29462</v>
      </c>
      <c r="H6301" s="38">
        <f t="shared" si="192"/>
        <v>4066.78</v>
      </c>
    </row>
    <row r="6302" customHeight="1" spans="1:8">
      <c r="A6302" s="36" t="s">
        <v>29463</v>
      </c>
      <c r="B6302" s="37" t="s">
        <v>29408</v>
      </c>
      <c r="C6302" s="36" t="s">
        <v>14266</v>
      </c>
      <c r="D6302" s="36" t="s">
        <v>29464</v>
      </c>
      <c r="H6302" s="38">
        <f t="shared" si="192"/>
        <v>7194.15</v>
      </c>
    </row>
    <row r="6303" customHeight="1" spans="1:8">
      <c r="A6303" s="36" t="s">
        <v>29465</v>
      </c>
      <c r="B6303" s="37" t="s">
        <v>29428</v>
      </c>
      <c r="C6303" s="36" t="s">
        <v>14266</v>
      </c>
      <c r="D6303" s="36" t="s">
        <v>29466</v>
      </c>
      <c r="H6303" s="38">
        <f t="shared" si="192"/>
        <v>4457.35</v>
      </c>
    </row>
    <row r="6304" customHeight="1" spans="1:8">
      <c r="A6304" s="36" t="s">
        <v>29467</v>
      </c>
      <c r="B6304" s="37" t="s">
        <v>29430</v>
      </c>
      <c r="C6304" s="36" t="s">
        <v>14266</v>
      </c>
      <c r="D6304" s="36" t="s">
        <v>29468</v>
      </c>
      <c r="H6304" s="38">
        <f t="shared" si="192"/>
        <v>5563.48</v>
      </c>
    </row>
    <row r="6305" customHeight="1" spans="1:8">
      <c r="A6305" s="36" t="s">
        <v>29469</v>
      </c>
      <c r="B6305" s="37" t="s">
        <v>29423</v>
      </c>
      <c r="C6305" s="36" t="s">
        <v>14266</v>
      </c>
      <c r="D6305" s="36" t="s">
        <v>29470</v>
      </c>
      <c r="H6305" s="38">
        <f t="shared" si="192"/>
        <v>5190.36</v>
      </c>
    </row>
    <row r="6306" customHeight="1" spans="1:8">
      <c r="A6306" s="36" t="s">
        <v>29471</v>
      </c>
      <c r="B6306" s="37" t="s">
        <v>29410</v>
      </c>
      <c r="C6306" s="36" t="s">
        <v>14266</v>
      </c>
      <c r="D6306" s="36" t="s">
        <v>29472</v>
      </c>
      <c r="H6306" s="38">
        <f t="shared" si="192"/>
        <v>4161.55</v>
      </c>
    </row>
    <row r="6307" customHeight="1" spans="1:8">
      <c r="A6307" s="36" t="s">
        <v>29473</v>
      </c>
      <c r="B6307" s="37" t="s">
        <v>29412</v>
      </c>
      <c r="C6307" s="36" t="s">
        <v>14266</v>
      </c>
      <c r="D6307" s="36" t="s">
        <v>29474</v>
      </c>
      <c r="H6307" s="38">
        <f t="shared" si="192"/>
        <v>4341.69</v>
      </c>
    </row>
    <row r="6308" customHeight="1" spans="1:8">
      <c r="A6308" s="36" t="s">
        <v>29475</v>
      </c>
      <c r="B6308" s="37" t="s">
        <v>29436</v>
      </c>
      <c r="C6308" s="36" t="s">
        <v>14266</v>
      </c>
      <c r="D6308" s="36" t="s">
        <v>29476</v>
      </c>
      <c r="H6308" s="38">
        <f t="shared" si="192"/>
        <v>15741.15</v>
      </c>
    </row>
    <row r="6309" customHeight="1" spans="1:8">
      <c r="A6309" s="36" t="s">
        <v>29477</v>
      </c>
      <c r="B6309" s="37" t="s">
        <v>29425</v>
      </c>
      <c r="C6309" s="36" t="s">
        <v>14266</v>
      </c>
      <c r="D6309" s="36" t="s">
        <v>29478</v>
      </c>
      <c r="H6309" s="38">
        <f t="shared" si="192"/>
        <v>3257.98</v>
      </c>
    </row>
    <row r="6310" customHeight="1" spans="1:8">
      <c r="A6310" s="36" t="s">
        <v>29479</v>
      </c>
      <c r="B6310" s="37" t="s">
        <v>29439</v>
      </c>
      <c r="C6310" s="36" t="s">
        <v>14266</v>
      </c>
      <c r="D6310" s="36" t="s">
        <v>29480</v>
      </c>
      <c r="H6310" s="38">
        <f t="shared" si="192"/>
        <v>17902.34</v>
      </c>
    </row>
    <row r="6311" customHeight="1" spans="1:8">
      <c r="A6311" s="36" t="s">
        <v>29481</v>
      </c>
      <c r="B6311" s="37" t="s">
        <v>29442</v>
      </c>
      <c r="C6311" s="36" t="s">
        <v>14266</v>
      </c>
      <c r="D6311" s="36" t="s">
        <v>29482</v>
      </c>
      <c r="H6311" s="38">
        <f t="shared" si="192"/>
        <v>24433.9</v>
      </c>
    </row>
    <row r="6312" customHeight="1" spans="1:8">
      <c r="A6312" s="36" t="s">
        <v>29483</v>
      </c>
      <c r="B6312" s="37" t="s">
        <v>29484</v>
      </c>
      <c r="C6312" s="36" t="s">
        <v>14266</v>
      </c>
      <c r="D6312" s="36" t="s">
        <v>29485</v>
      </c>
      <c r="H6312" s="38">
        <f t="shared" si="192"/>
        <v>11584.4</v>
      </c>
    </row>
    <row r="6313" customHeight="1" spans="1:8">
      <c r="A6313" s="36" t="s">
        <v>29486</v>
      </c>
      <c r="B6313" s="37" t="s">
        <v>29487</v>
      </c>
      <c r="C6313" s="36" t="s">
        <v>14266</v>
      </c>
      <c r="D6313" s="36" t="s">
        <v>29488</v>
      </c>
      <c r="H6313" s="38">
        <f t="shared" si="192"/>
        <v>16411.06</v>
      </c>
    </row>
    <row r="6314" customHeight="1" spans="1:8">
      <c r="A6314" s="36" t="s">
        <v>29489</v>
      </c>
      <c r="B6314" s="37" t="s">
        <v>29490</v>
      </c>
      <c r="C6314" s="36" t="s">
        <v>14266</v>
      </c>
      <c r="D6314" s="36" t="s">
        <v>29491</v>
      </c>
      <c r="H6314" s="38">
        <f t="shared" si="192"/>
        <v>21663.42</v>
      </c>
    </row>
    <row r="6315" customHeight="1" spans="1:8">
      <c r="A6315" s="36" t="s">
        <v>29492</v>
      </c>
      <c r="B6315" s="37" t="s">
        <v>29493</v>
      </c>
      <c r="C6315" s="36" t="s">
        <v>14266</v>
      </c>
      <c r="D6315" s="36" t="s">
        <v>29494</v>
      </c>
      <c r="H6315" s="38">
        <f t="shared" si="192"/>
        <v>7188.66</v>
      </c>
    </row>
    <row r="6316" customHeight="1" spans="1:8">
      <c r="A6316" s="36" t="s">
        <v>29495</v>
      </c>
      <c r="B6316" s="37" t="s">
        <v>29445</v>
      </c>
      <c r="C6316" s="36" t="s">
        <v>14266</v>
      </c>
      <c r="D6316" s="36" t="s">
        <v>29496</v>
      </c>
      <c r="H6316" s="38">
        <f t="shared" si="192"/>
        <v>9805.83</v>
      </c>
    </row>
    <row r="6317" customHeight="1" spans="1:8">
      <c r="A6317" s="36" t="s">
        <v>29497</v>
      </c>
      <c r="B6317" s="37" t="s">
        <v>29448</v>
      </c>
      <c r="C6317" s="36" t="s">
        <v>14266</v>
      </c>
      <c r="D6317" s="36" t="s">
        <v>29498</v>
      </c>
      <c r="H6317" s="38">
        <f t="shared" si="192"/>
        <v>4599.27</v>
      </c>
    </row>
    <row r="6318" customHeight="1" spans="1:8">
      <c r="A6318" s="36" t="s">
        <v>29499</v>
      </c>
      <c r="B6318" s="37" t="s">
        <v>29500</v>
      </c>
      <c r="C6318" s="36" t="s">
        <v>1388</v>
      </c>
      <c r="D6318" s="36" t="s">
        <v>10288</v>
      </c>
      <c r="H6318" s="38">
        <f t="shared" si="192"/>
        <v>0.11</v>
      </c>
    </row>
    <row r="6319" customHeight="1" spans="1:8">
      <c r="A6319" s="36" t="s">
        <v>29501</v>
      </c>
      <c r="B6319" s="37" t="s">
        <v>29502</v>
      </c>
      <c r="C6319" s="36" t="s">
        <v>1388</v>
      </c>
      <c r="D6319" s="36" t="s">
        <v>4038</v>
      </c>
      <c r="H6319" s="38">
        <f t="shared" si="192"/>
        <v>0.18</v>
      </c>
    </row>
    <row r="6320" customHeight="1" spans="1:8">
      <c r="A6320" s="36" t="s">
        <v>29503</v>
      </c>
      <c r="B6320" s="37" t="s">
        <v>29504</v>
      </c>
      <c r="C6320" s="36" t="s">
        <v>1388</v>
      </c>
      <c r="D6320" s="36" t="s">
        <v>10303</v>
      </c>
      <c r="H6320" s="38">
        <f t="shared" si="192"/>
        <v>0.13</v>
      </c>
    </row>
    <row r="6321" customHeight="1" spans="1:8">
      <c r="A6321" s="36" t="s">
        <v>29505</v>
      </c>
      <c r="B6321" s="37" t="s">
        <v>29506</v>
      </c>
      <c r="C6321" s="36" t="s">
        <v>1388</v>
      </c>
      <c r="D6321" s="36" t="s">
        <v>10288</v>
      </c>
      <c r="H6321" s="38">
        <f t="shared" si="192"/>
        <v>0.11</v>
      </c>
    </row>
    <row r="6322" customHeight="1" spans="1:8">
      <c r="A6322" s="36" t="s">
        <v>29507</v>
      </c>
      <c r="B6322" s="37" t="s">
        <v>29508</v>
      </c>
      <c r="C6322" s="36" t="s">
        <v>1388</v>
      </c>
      <c r="D6322" s="36" t="s">
        <v>10303</v>
      </c>
      <c r="H6322" s="38">
        <f t="shared" si="192"/>
        <v>0.13</v>
      </c>
    </row>
    <row r="6323" customHeight="1" spans="1:8">
      <c r="A6323" s="36" t="s">
        <v>29509</v>
      </c>
      <c r="B6323" s="37" t="s">
        <v>29510</v>
      </c>
      <c r="C6323" s="36" t="s">
        <v>1388</v>
      </c>
      <c r="D6323" s="36" t="s">
        <v>10346</v>
      </c>
      <c r="H6323" s="38">
        <f t="shared" si="192"/>
        <v>0.22</v>
      </c>
    </row>
    <row r="6324" customHeight="1" spans="1:8">
      <c r="A6324" s="36" t="s">
        <v>29511</v>
      </c>
      <c r="B6324" s="37" t="s">
        <v>29512</v>
      </c>
      <c r="C6324" s="36" t="s">
        <v>1388</v>
      </c>
      <c r="D6324" s="36" t="s">
        <v>5211</v>
      </c>
      <c r="H6324" s="38">
        <f t="shared" si="192"/>
        <v>0.16</v>
      </c>
    </row>
    <row r="6325" customHeight="1" spans="1:8">
      <c r="A6325" s="36" t="s">
        <v>29513</v>
      </c>
      <c r="B6325" s="37" t="s">
        <v>29514</v>
      </c>
      <c r="C6325" s="36" t="s">
        <v>1388</v>
      </c>
      <c r="D6325" s="36" t="s">
        <v>4096</v>
      </c>
      <c r="H6325" s="38">
        <f t="shared" si="192"/>
        <v>0.25</v>
      </c>
    </row>
    <row r="6326" customHeight="1" spans="1:8">
      <c r="A6326" s="36" t="s">
        <v>29515</v>
      </c>
      <c r="B6326" s="37" t="s">
        <v>29516</v>
      </c>
      <c r="C6326" s="36" t="s">
        <v>1388</v>
      </c>
      <c r="D6326" s="36" t="s">
        <v>4094</v>
      </c>
      <c r="H6326" s="38">
        <f t="shared" si="192"/>
        <v>0.39</v>
      </c>
    </row>
    <row r="6327" customHeight="1" spans="1:8">
      <c r="A6327" s="36" t="s">
        <v>29517</v>
      </c>
      <c r="B6327" s="37" t="s">
        <v>29518</v>
      </c>
      <c r="C6327" s="36" t="s">
        <v>1388</v>
      </c>
      <c r="D6327" s="36" t="s">
        <v>4038</v>
      </c>
      <c r="H6327" s="38">
        <f t="shared" si="192"/>
        <v>0.18</v>
      </c>
    </row>
    <row r="6328" customHeight="1" spans="1:8">
      <c r="A6328" s="36" t="s">
        <v>29519</v>
      </c>
      <c r="B6328" s="37" t="s">
        <v>29520</v>
      </c>
      <c r="C6328" s="36" t="s">
        <v>1388</v>
      </c>
      <c r="D6328" s="36" t="s">
        <v>10303</v>
      </c>
      <c r="H6328" s="38">
        <f t="shared" si="192"/>
        <v>0.13</v>
      </c>
    </row>
    <row r="6329" customHeight="1" spans="1:8">
      <c r="A6329" s="36" t="s">
        <v>29521</v>
      </c>
      <c r="B6329" s="37" t="s">
        <v>29522</v>
      </c>
      <c r="C6329" s="36" t="s">
        <v>1388</v>
      </c>
      <c r="D6329" s="36" t="s">
        <v>10303</v>
      </c>
      <c r="H6329" s="38">
        <f t="shared" si="192"/>
        <v>0.13</v>
      </c>
    </row>
    <row r="6330" customHeight="1" spans="1:8">
      <c r="A6330" s="36" t="s">
        <v>29523</v>
      </c>
      <c r="B6330" s="37" t="s">
        <v>29524</v>
      </c>
      <c r="C6330" s="36" t="s">
        <v>1388</v>
      </c>
      <c r="D6330" s="36" t="s">
        <v>10288</v>
      </c>
      <c r="H6330" s="38">
        <f t="shared" si="192"/>
        <v>0.11</v>
      </c>
    </row>
    <row r="6331" customHeight="1" spans="1:8">
      <c r="A6331" s="36" t="s">
        <v>29525</v>
      </c>
      <c r="B6331" s="37" t="s">
        <v>29526</v>
      </c>
      <c r="C6331" s="36" t="s">
        <v>1388</v>
      </c>
      <c r="D6331" s="36" t="s">
        <v>4038</v>
      </c>
      <c r="H6331" s="38">
        <f t="shared" si="192"/>
        <v>0.18</v>
      </c>
    </row>
    <row r="6332" customHeight="1" spans="1:8">
      <c r="A6332" s="36" t="s">
        <v>29527</v>
      </c>
      <c r="B6332" s="37" t="s">
        <v>29528</v>
      </c>
      <c r="C6332" s="36" t="s">
        <v>1388</v>
      </c>
      <c r="D6332" s="36" t="s">
        <v>4034</v>
      </c>
      <c r="H6332" s="38">
        <f t="shared" si="192"/>
        <v>0.05</v>
      </c>
    </row>
    <row r="6333" customHeight="1" spans="1:8">
      <c r="A6333" s="36" t="s">
        <v>29529</v>
      </c>
      <c r="B6333" s="37" t="s">
        <v>29530</v>
      </c>
      <c r="C6333" s="36" t="s">
        <v>1388</v>
      </c>
      <c r="D6333" s="36" t="s">
        <v>10346</v>
      </c>
      <c r="H6333" s="38">
        <f t="shared" si="192"/>
        <v>0.22</v>
      </c>
    </row>
    <row r="6334" customHeight="1" spans="1:8">
      <c r="A6334" s="36" t="s">
        <v>29531</v>
      </c>
      <c r="B6334" s="37" t="s">
        <v>29532</v>
      </c>
      <c r="C6334" s="36" t="s">
        <v>1388</v>
      </c>
      <c r="D6334" s="36" t="s">
        <v>10346</v>
      </c>
      <c r="H6334" s="38">
        <f t="shared" si="192"/>
        <v>0.22</v>
      </c>
    </row>
    <row r="6335" customHeight="1" spans="1:8">
      <c r="A6335" s="36" t="s">
        <v>29533</v>
      </c>
      <c r="B6335" s="37" t="s">
        <v>29534</v>
      </c>
      <c r="C6335" s="36" t="s">
        <v>1388</v>
      </c>
      <c r="D6335" s="36" t="s">
        <v>10348</v>
      </c>
      <c r="H6335" s="38">
        <f t="shared" si="192"/>
        <v>0.28</v>
      </c>
    </row>
    <row r="6336" customHeight="1" spans="1:8">
      <c r="A6336" s="36" t="s">
        <v>29535</v>
      </c>
      <c r="B6336" s="37" t="s">
        <v>29536</v>
      </c>
      <c r="C6336" s="36" t="s">
        <v>1388</v>
      </c>
      <c r="D6336" s="36" t="s">
        <v>4034</v>
      </c>
      <c r="H6336" s="38">
        <f t="shared" si="192"/>
        <v>0.05</v>
      </c>
    </row>
    <row r="6337" customHeight="1" spans="1:8">
      <c r="A6337" s="36" t="s">
        <v>29537</v>
      </c>
      <c r="B6337" s="37" t="s">
        <v>29538</v>
      </c>
      <c r="C6337" s="36" t="s">
        <v>1388</v>
      </c>
      <c r="D6337" s="36" t="s">
        <v>4096</v>
      </c>
      <c r="H6337" s="38">
        <f t="shared" si="192"/>
        <v>0.25</v>
      </c>
    </row>
    <row r="6338" customHeight="1" spans="1:8">
      <c r="A6338" s="36" t="s">
        <v>29539</v>
      </c>
      <c r="B6338" s="37" t="s">
        <v>29540</v>
      </c>
      <c r="C6338" s="36" t="s">
        <v>1388</v>
      </c>
      <c r="D6338" s="36" t="s">
        <v>4036</v>
      </c>
      <c r="H6338" s="38">
        <f t="shared" si="192"/>
        <v>0.14</v>
      </c>
    </row>
    <row r="6339" customHeight="1" spans="1:8">
      <c r="A6339" s="36" t="s">
        <v>29541</v>
      </c>
      <c r="B6339" s="37" t="s">
        <v>29542</v>
      </c>
      <c r="C6339" s="36" t="s">
        <v>1388</v>
      </c>
      <c r="D6339" s="36" t="s">
        <v>4038</v>
      </c>
      <c r="H6339" s="38">
        <f t="shared" si="192"/>
        <v>0.18</v>
      </c>
    </row>
    <row r="6340" customHeight="1" spans="1:8">
      <c r="A6340" s="36" t="s">
        <v>29543</v>
      </c>
      <c r="B6340" s="37" t="s">
        <v>29544</v>
      </c>
      <c r="C6340" s="36" t="s">
        <v>1388</v>
      </c>
      <c r="D6340" s="36" t="s">
        <v>5211</v>
      </c>
      <c r="H6340" s="38">
        <f t="shared" si="192"/>
        <v>0.16</v>
      </c>
    </row>
    <row r="6341" customHeight="1" spans="1:8">
      <c r="A6341" s="36" t="s">
        <v>29545</v>
      </c>
      <c r="B6341" s="37" t="s">
        <v>29546</v>
      </c>
      <c r="C6341" s="36" t="s">
        <v>1388</v>
      </c>
      <c r="D6341" s="36" t="s">
        <v>10303</v>
      </c>
      <c r="H6341" s="38">
        <f t="shared" ref="H6341:H6404" si="193">ROUND(D6341*(1+$H$1),2)</f>
        <v>0.13</v>
      </c>
    </row>
    <row r="6342" customHeight="1" spans="1:8">
      <c r="A6342" s="36" t="s">
        <v>29547</v>
      </c>
      <c r="B6342" s="37" t="s">
        <v>29548</v>
      </c>
      <c r="C6342" s="36" t="s">
        <v>1388</v>
      </c>
      <c r="D6342" s="36" t="s">
        <v>16177</v>
      </c>
      <c r="H6342" s="38">
        <f t="shared" si="193"/>
        <v>0.56</v>
      </c>
    </row>
    <row r="6343" customHeight="1" spans="1:8">
      <c r="A6343" s="36" t="s">
        <v>29549</v>
      </c>
      <c r="B6343" s="37" t="s">
        <v>29550</v>
      </c>
      <c r="C6343" s="36" t="s">
        <v>1388</v>
      </c>
      <c r="D6343" s="36" t="s">
        <v>12477</v>
      </c>
      <c r="H6343" s="38">
        <f t="shared" si="193"/>
        <v>0.62</v>
      </c>
    </row>
    <row r="6344" customHeight="1" spans="1:8">
      <c r="A6344" s="36" t="s">
        <v>29551</v>
      </c>
      <c r="B6344" s="37" t="s">
        <v>29552</v>
      </c>
      <c r="C6344" s="36" t="s">
        <v>1388</v>
      </c>
      <c r="D6344" s="36" t="s">
        <v>16177</v>
      </c>
      <c r="H6344" s="38">
        <f t="shared" si="193"/>
        <v>0.56</v>
      </c>
    </row>
    <row r="6345" customHeight="1" spans="1:8">
      <c r="A6345" s="36" t="s">
        <v>29553</v>
      </c>
      <c r="B6345" s="37" t="s">
        <v>29554</v>
      </c>
      <c r="C6345" s="36" t="s">
        <v>1388</v>
      </c>
      <c r="D6345" s="36" t="s">
        <v>8159</v>
      </c>
      <c r="H6345" s="38">
        <f t="shared" si="193"/>
        <v>0.24</v>
      </c>
    </row>
    <row r="6346" customHeight="1" spans="1:8">
      <c r="A6346" s="36" t="s">
        <v>29555</v>
      </c>
      <c r="B6346" s="37" t="s">
        <v>29556</v>
      </c>
      <c r="C6346" s="36" t="s">
        <v>1388</v>
      </c>
      <c r="D6346" s="36" t="s">
        <v>5211</v>
      </c>
      <c r="H6346" s="38">
        <f t="shared" si="193"/>
        <v>0.16</v>
      </c>
    </row>
    <row r="6347" customHeight="1" spans="1:8">
      <c r="A6347" s="36" t="s">
        <v>29557</v>
      </c>
      <c r="B6347" s="37" t="s">
        <v>29558</v>
      </c>
      <c r="C6347" s="36" t="s">
        <v>1388</v>
      </c>
      <c r="D6347" s="36" t="s">
        <v>10288</v>
      </c>
      <c r="H6347" s="38">
        <f t="shared" si="193"/>
        <v>0.11</v>
      </c>
    </row>
    <row r="6348" customHeight="1" spans="1:8">
      <c r="A6348" s="36" t="s">
        <v>29559</v>
      </c>
      <c r="B6348" s="37" t="s">
        <v>29560</v>
      </c>
      <c r="C6348" s="36" t="s">
        <v>1388</v>
      </c>
      <c r="D6348" s="36" t="s">
        <v>10348</v>
      </c>
      <c r="H6348" s="38">
        <f t="shared" si="193"/>
        <v>0.28</v>
      </c>
    </row>
    <row r="6349" customHeight="1" spans="1:8">
      <c r="A6349" s="36" t="s">
        <v>29561</v>
      </c>
      <c r="B6349" s="37" t="s">
        <v>29562</v>
      </c>
      <c r="C6349" s="36" t="s">
        <v>1388</v>
      </c>
      <c r="D6349" s="36" t="s">
        <v>10780</v>
      </c>
      <c r="H6349" s="38">
        <f t="shared" si="193"/>
        <v>0.2</v>
      </c>
    </row>
    <row r="6350" customHeight="1" spans="1:8">
      <c r="A6350" s="36" t="s">
        <v>29563</v>
      </c>
      <c r="B6350" s="37" t="s">
        <v>29564</v>
      </c>
      <c r="C6350" s="36" t="s">
        <v>1388</v>
      </c>
      <c r="D6350" s="36" t="s">
        <v>4038</v>
      </c>
      <c r="H6350" s="38">
        <f t="shared" si="193"/>
        <v>0.18</v>
      </c>
    </row>
    <row r="6351" customHeight="1" spans="1:8">
      <c r="A6351" s="36" t="s">
        <v>29565</v>
      </c>
      <c r="B6351" s="37" t="s">
        <v>29566</v>
      </c>
      <c r="C6351" s="36" t="s">
        <v>1388</v>
      </c>
      <c r="D6351" s="36" t="s">
        <v>10346</v>
      </c>
      <c r="H6351" s="38">
        <f t="shared" si="193"/>
        <v>0.22</v>
      </c>
    </row>
    <row r="6352" customHeight="1" spans="1:8">
      <c r="A6352" s="36" t="s">
        <v>29567</v>
      </c>
      <c r="B6352" s="37" t="s">
        <v>29568</v>
      </c>
      <c r="C6352" s="36" t="s">
        <v>1388</v>
      </c>
      <c r="D6352" s="36" t="s">
        <v>5211</v>
      </c>
      <c r="H6352" s="38">
        <f t="shared" si="193"/>
        <v>0.16</v>
      </c>
    </row>
    <row r="6353" customHeight="1" spans="1:8">
      <c r="A6353" s="36" t="s">
        <v>29569</v>
      </c>
      <c r="B6353" s="37" t="s">
        <v>29570</v>
      </c>
      <c r="C6353" s="36" t="s">
        <v>1388</v>
      </c>
      <c r="D6353" s="36" t="s">
        <v>10346</v>
      </c>
      <c r="H6353" s="38">
        <f t="shared" si="193"/>
        <v>0.22</v>
      </c>
    </row>
    <row r="6354" customHeight="1" spans="1:8">
      <c r="A6354" s="36" t="s">
        <v>29571</v>
      </c>
      <c r="B6354" s="37" t="s">
        <v>29572</v>
      </c>
      <c r="C6354" s="36" t="s">
        <v>1388</v>
      </c>
      <c r="D6354" s="36" t="s">
        <v>4038</v>
      </c>
      <c r="H6354" s="38">
        <f t="shared" si="193"/>
        <v>0.18</v>
      </c>
    </row>
    <row r="6355" customHeight="1" spans="1:8">
      <c r="A6355" s="36" t="s">
        <v>29573</v>
      </c>
      <c r="B6355" s="37" t="s">
        <v>29574</v>
      </c>
      <c r="C6355" s="36" t="s">
        <v>1388</v>
      </c>
      <c r="D6355" s="36" t="s">
        <v>4697</v>
      </c>
      <c r="H6355" s="38">
        <f t="shared" si="193"/>
        <v>0.67</v>
      </c>
    </row>
    <row r="6356" customHeight="1" spans="1:8">
      <c r="A6356" s="36" t="s">
        <v>29575</v>
      </c>
      <c r="B6356" s="37" t="s">
        <v>29576</v>
      </c>
      <c r="C6356" s="36" t="s">
        <v>1388</v>
      </c>
      <c r="D6356" s="36" t="s">
        <v>8176</v>
      </c>
      <c r="H6356" s="38">
        <f t="shared" si="193"/>
        <v>0.06</v>
      </c>
    </row>
    <row r="6357" customHeight="1" spans="1:8">
      <c r="A6357" s="36" t="s">
        <v>29577</v>
      </c>
      <c r="B6357" s="37" t="s">
        <v>29578</v>
      </c>
      <c r="C6357" s="36" t="s">
        <v>1388</v>
      </c>
      <c r="D6357" s="36" t="s">
        <v>15902</v>
      </c>
      <c r="H6357" s="38">
        <f t="shared" si="193"/>
        <v>0.08</v>
      </c>
    </row>
    <row r="6358" customHeight="1" spans="1:8">
      <c r="A6358" s="36" t="s">
        <v>29579</v>
      </c>
      <c r="B6358" s="37" t="s">
        <v>29580</v>
      </c>
      <c r="C6358" s="36" t="s">
        <v>1388</v>
      </c>
      <c r="D6358" s="36" t="s">
        <v>5895</v>
      </c>
      <c r="H6358" s="38">
        <f t="shared" si="193"/>
        <v>0.1</v>
      </c>
    </row>
    <row r="6359" customHeight="1" spans="1:8">
      <c r="A6359" s="36" t="s">
        <v>29581</v>
      </c>
      <c r="B6359" s="37" t="s">
        <v>29582</v>
      </c>
      <c r="C6359" s="36" t="s">
        <v>1388</v>
      </c>
      <c r="D6359" s="36" t="s">
        <v>8176</v>
      </c>
      <c r="H6359" s="38">
        <f t="shared" si="193"/>
        <v>0.06</v>
      </c>
    </row>
    <row r="6360" customHeight="1" spans="1:8">
      <c r="A6360" s="36" t="s">
        <v>29583</v>
      </c>
      <c r="B6360" s="37" t="s">
        <v>29584</v>
      </c>
      <c r="C6360" s="36" t="s">
        <v>1388</v>
      </c>
      <c r="D6360" s="36" t="s">
        <v>15902</v>
      </c>
      <c r="H6360" s="38">
        <f t="shared" si="193"/>
        <v>0.08</v>
      </c>
    </row>
    <row r="6361" customHeight="1" spans="1:8">
      <c r="A6361" s="36" t="s">
        <v>29585</v>
      </c>
      <c r="B6361" s="37" t="s">
        <v>29586</v>
      </c>
      <c r="C6361" s="36" t="s">
        <v>1388</v>
      </c>
      <c r="D6361" s="36" t="s">
        <v>10348</v>
      </c>
      <c r="H6361" s="38">
        <f t="shared" si="193"/>
        <v>0.28</v>
      </c>
    </row>
    <row r="6362" customHeight="1" spans="1:8">
      <c r="A6362" s="36" t="s">
        <v>29587</v>
      </c>
      <c r="B6362" s="37" t="s">
        <v>29588</v>
      </c>
      <c r="C6362" s="36" t="s">
        <v>1388</v>
      </c>
      <c r="D6362" s="36" t="s">
        <v>8176</v>
      </c>
      <c r="H6362" s="38">
        <f t="shared" si="193"/>
        <v>0.06</v>
      </c>
    </row>
    <row r="6363" customHeight="1" spans="1:8">
      <c r="A6363" s="36" t="s">
        <v>29589</v>
      </c>
      <c r="B6363" s="37" t="s">
        <v>29590</v>
      </c>
      <c r="C6363" s="36" t="s">
        <v>1388</v>
      </c>
      <c r="D6363" s="36" t="s">
        <v>5895</v>
      </c>
      <c r="H6363" s="38">
        <f t="shared" si="193"/>
        <v>0.1</v>
      </c>
    </row>
    <row r="6364" customHeight="1" spans="1:8">
      <c r="A6364" s="36" t="s">
        <v>29591</v>
      </c>
      <c r="B6364" s="37" t="s">
        <v>29592</v>
      </c>
      <c r="C6364" s="36" t="s">
        <v>1388</v>
      </c>
      <c r="D6364" s="36" t="s">
        <v>10303</v>
      </c>
      <c r="H6364" s="38">
        <f t="shared" si="193"/>
        <v>0.13</v>
      </c>
    </row>
    <row r="6365" customHeight="1" spans="1:8">
      <c r="A6365" s="36" t="s">
        <v>29593</v>
      </c>
      <c r="B6365" s="37" t="s">
        <v>29594</v>
      </c>
      <c r="C6365" s="36" t="s">
        <v>1388</v>
      </c>
      <c r="D6365" s="36" t="s">
        <v>10303</v>
      </c>
      <c r="H6365" s="38">
        <f t="shared" si="193"/>
        <v>0.13</v>
      </c>
    </row>
    <row r="6366" customHeight="1" spans="1:8">
      <c r="A6366" s="36" t="s">
        <v>29595</v>
      </c>
      <c r="B6366" s="37" t="s">
        <v>29596</v>
      </c>
      <c r="C6366" s="36" t="s">
        <v>1388</v>
      </c>
      <c r="D6366" s="36" t="s">
        <v>10780</v>
      </c>
      <c r="H6366" s="38">
        <f t="shared" si="193"/>
        <v>0.2</v>
      </c>
    </row>
    <row r="6367" customHeight="1" spans="1:8">
      <c r="A6367" s="36" t="s">
        <v>29597</v>
      </c>
      <c r="B6367" s="37" t="s">
        <v>29598</v>
      </c>
      <c r="C6367" s="36" t="s">
        <v>1388</v>
      </c>
      <c r="D6367" s="36" t="s">
        <v>7921</v>
      </c>
      <c r="H6367" s="38">
        <f t="shared" si="193"/>
        <v>0.23</v>
      </c>
    </row>
    <row r="6368" customHeight="1" spans="1:8">
      <c r="A6368" s="36" t="s">
        <v>29599</v>
      </c>
      <c r="B6368" s="37" t="s">
        <v>29600</v>
      </c>
      <c r="C6368" s="36" t="s">
        <v>1388</v>
      </c>
      <c r="D6368" s="36" t="s">
        <v>14899</v>
      </c>
      <c r="H6368" s="38">
        <f t="shared" si="193"/>
        <v>0.27</v>
      </c>
    </row>
    <row r="6369" customHeight="1" spans="1:8">
      <c r="A6369" s="36" t="s">
        <v>29601</v>
      </c>
      <c r="B6369" s="37" t="s">
        <v>29602</v>
      </c>
      <c r="C6369" s="36" t="s">
        <v>1388</v>
      </c>
      <c r="D6369" s="36" t="s">
        <v>16040</v>
      </c>
      <c r="H6369" s="38">
        <f t="shared" si="193"/>
        <v>0.19</v>
      </c>
    </row>
    <row r="6370" customHeight="1" spans="1:8">
      <c r="A6370" s="36" t="s">
        <v>29603</v>
      </c>
      <c r="B6370" s="37" t="s">
        <v>29604</v>
      </c>
      <c r="C6370" s="36" t="s">
        <v>1388</v>
      </c>
      <c r="D6370" s="36" t="s">
        <v>8176</v>
      </c>
      <c r="H6370" s="38">
        <f t="shared" si="193"/>
        <v>0.06</v>
      </c>
    </row>
    <row r="6371" customHeight="1" spans="1:8">
      <c r="A6371" s="36" t="s">
        <v>29605</v>
      </c>
      <c r="B6371" s="37" t="s">
        <v>29606</v>
      </c>
      <c r="C6371" s="36" t="s">
        <v>1388</v>
      </c>
      <c r="D6371" s="36" t="s">
        <v>4036</v>
      </c>
      <c r="H6371" s="38">
        <f t="shared" si="193"/>
        <v>0.14</v>
      </c>
    </row>
    <row r="6372" customHeight="1" spans="1:8">
      <c r="A6372" s="36" t="s">
        <v>29607</v>
      </c>
      <c r="B6372" s="37" t="s">
        <v>29608</v>
      </c>
      <c r="C6372" s="36" t="s">
        <v>1388</v>
      </c>
      <c r="D6372" s="36" t="s">
        <v>5211</v>
      </c>
      <c r="H6372" s="38">
        <f t="shared" si="193"/>
        <v>0.16</v>
      </c>
    </row>
    <row r="6373" customHeight="1" spans="1:8">
      <c r="A6373" s="36" t="s">
        <v>29609</v>
      </c>
      <c r="B6373" s="37" t="s">
        <v>29610</v>
      </c>
      <c r="C6373" s="36" t="s">
        <v>1388</v>
      </c>
      <c r="D6373" s="36" t="s">
        <v>10303</v>
      </c>
      <c r="H6373" s="38">
        <f t="shared" si="193"/>
        <v>0.13</v>
      </c>
    </row>
    <row r="6374" customHeight="1" spans="1:8">
      <c r="A6374" s="36" t="s">
        <v>29611</v>
      </c>
      <c r="B6374" s="37" t="s">
        <v>29612</v>
      </c>
      <c r="C6374" s="36" t="s">
        <v>1388</v>
      </c>
      <c r="D6374" s="36" t="s">
        <v>4036</v>
      </c>
      <c r="H6374" s="38">
        <f t="shared" si="193"/>
        <v>0.14</v>
      </c>
    </row>
    <row r="6375" customHeight="1" spans="1:8">
      <c r="A6375" s="36" t="s">
        <v>29613</v>
      </c>
      <c r="B6375" s="37" t="s">
        <v>29614</v>
      </c>
      <c r="C6375" s="36" t="s">
        <v>1388</v>
      </c>
      <c r="D6375" s="36" t="s">
        <v>5895</v>
      </c>
      <c r="H6375" s="38">
        <f t="shared" si="193"/>
        <v>0.1</v>
      </c>
    </row>
    <row r="6376" customHeight="1" spans="1:8">
      <c r="A6376" s="36" t="s">
        <v>29615</v>
      </c>
      <c r="B6376" s="37" t="s">
        <v>29616</v>
      </c>
      <c r="C6376" s="36" t="s">
        <v>1388</v>
      </c>
      <c r="D6376" s="36" t="s">
        <v>10288</v>
      </c>
      <c r="H6376" s="38">
        <f t="shared" si="193"/>
        <v>0.11</v>
      </c>
    </row>
    <row r="6377" customHeight="1" spans="1:8">
      <c r="A6377" s="36" t="s">
        <v>29617</v>
      </c>
      <c r="B6377" s="37" t="s">
        <v>29618</v>
      </c>
      <c r="C6377" s="36" t="s">
        <v>1388</v>
      </c>
      <c r="D6377" s="36" t="s">
        <v>7921</v>
      </c>
      <c r="H6377" s="38">
        <f t="shared" si="193"/>
        <v>0.23</v>
      </c>
    </row>
    <row r="6378" customHeight="1" spans="1:8">
      <c r="A6378" s="36" t="s">
        <v>29619</v>
      </c>
      <c r="B6378" s="37" t="s">
        <v>29620</v>
      </c>
      <c r="C6378" s="36" t="s">
        <v>1388</v>
      </c>
      <c r="D6378" s="36" t="s">
        <v>10300</v>
      </c>
      <c r="H6378" s="38">
        <f t="shared" si="193"/>
        <v>0.15</v>
      </c>
    </row>
    <row r="6379" customHeight="1" spans="1:8">
      <c r="A6379" s="36" t="s">
        <v>29621</v>
      </c>
      <c r="B6379" s="37" t="s">
        <v>29622</v>
      </c>
      <c r="C6379" s="36" t="s">
        <v>1388</v>
      </c>
      <c r="D6379" s="36" t="s">
        <v>10346</v>
      </c>
      <c r="H6379" s="38">
        <f t="shared" si="193"/>
        <v>0.22</v>
      </c>
    </row>
    <row r="6380" customHeight="1" spans="1:8">
      <c r="A6380" s="36" t="s">
        <v>29623</v>
      </c>
      <c r="B6380" s="37" t="s">
        <v>29624</v>
      </c>
      <c r="C6380" s="36" t="s">
        <v>1388</v>
      </c>
      <c r="D6380" s="36" t="s">
        <v>10291</v>
      </c>
      <c r="H6380" s="38">
        <f t="shared" si="193"/>
        <v>0.3</v>
      </c>
    </row>
    <row r="6381" customHeight="1" spans="1:8">
      <c r="A6381" s="36" t="s">
        <v>29625</v>
      </c>
      <c r="B6381" s="37" t="s">
        <v>29626</v>
      </c>
      <c r="C6381" s="36" t="s">
        <v>1388</v>
      </c>
      <c r="D6381" s="36" t="s">
        <v>10780</v>
      </c>
      <c r="H6381" s="38">
        <f t="shared" si="193"/>
        <v>0.2</v>
      </c>
    </row>
    <row r="6382" customHeight="1" spans="1:8">
      <c r="A6382" s="36" t="s">
        <v>29627</v>
      </c>
      <c r="B6382" s="37" t="s">
        <v>29628</v>
      </c>
      <c r="C6382" s="36" t="s">
        <v>1388</v>
      </c>
      <c r="D6382" s="36" t="s">
        <v>10348</v>
      </c>
      <c r="H6382" s="38">
        <f t="shared" si="193"/>
        <v>0.28</v>
      </c>
    </row>
    <row r="6383" customHeight="1" spans="1:8">
      <c r="A6383" s="36" t="s">
        <v>29629</v>
      </c>
      <c r="B6383" s="37" t="s">
        <v>29630</v>
      </c>
      <c r="C6383" s="36" t="s">
        <v>1388</v>
      </c>
      <c r="D6383" s="36" t="s">
        <v>7921</v>
      </c>
      <c r="H6383" s="38">
        <f t="shared" si="193"/>
        <v>0.23</v>
      </c>
    </row>
    <row r="6384" customHeight="1" spans="1:8">
      <c r="A6384" s="36" t="s">
        <v>29631</v>
      </c>
      <c r="B6384" s="37" t="s">
        <v>29632</v>
      </c>
      <c r="C6384" s="36" t="s">
        <v>1388</v>
      </c>
      <c r="D6384" s="36" t="s">
        <v>10348</v>
      </c>
      <c r="H6384" s="38">
        <f t="shared" si="193"/>
        <v>0.28</v>
      </c>
    </row>
    <row r="6385" customHeight="1" spans="1:8">
      <c r="A6385" s="36" t="s">
        <v>29633</v>
      </c>
      <c r="B6385" s="37" t="s">
        <v>29634</v>
      </c>
      <c r="C6385" s="36" t="s">
        <v>1388</v>
      </c>
      <c r="D6385" s="36" t="s">
        <v>4034</v>
      </c>
      <c r="H6385" s="38">
        <f t="shared" si="193"/>
        <v>0.05</v>
      </c>
    </row>
    <row r="6386" customHeight="1" spans="1:8">
      <c r="A6386" s="36" t="s">
        <v>29635</v>
      </c>
      <c r="B6386" s="37" t="s">
        <v>29636</v>
      </c>
      <c r="C6386" s="36" t="s">
        <v>1388</v>
      </c>
      <c r="D6386" s="36" t="s">
        <v>5211</v>
      </c>
      <c r="H6386" s="38">
        <f t="shared" si="193"/>
        <v>0.16</v>
      </c>
    </row>
    <row r="6387" customHeight="1" spans="1:8">
      <c r="A6387" s="36" t="s">
        <v>29637</v>
      </c>
      <c r="B6387" s="37" t="s">
        <v>29638</v>
      </c>
      <c r="C6387" s="36" t="s">
        <v>1388</v>
      </c>
      <c r="D6387" s="36" t="s">
        <v>16040</v>
      </c>
      <c r="H6387" s="38">
        <f t="shared" si="193"/>
        <v>0.19</v>
      </c>
    </row>
    <row r="6388" customHeight="1" spans="1:8">
      <c r="A6388" s="36" t="s">
        <v>29639</v>
      </c>
      <c r="B6388" s="37" t="s">
        <v>29640</v>
      </c>
      <c r="C6388" s="36" t="s">
        <v>1388</v>
      </c>
      <c r="D6388" s="36" t="s">
        <v>4036</v>
      </c>
      <c r="H6388" s="38">
        <f t="shared" si="193"/>
        <v>0.14</v>
      </c>
    </row>
    <row r="6389" customHeight="1" spans="1:8">
      <c r="A6389" s="36" t="s">
        <v>29641</v>
      </c>
      <c r="B6389" s="37" t="s">
        <v>29642</v>
      </c>
      <c r="C6389" s="36" t="s">
        <v>1388</v>
      </c>
      <c r="D6389" s="36" t="s">
        <v>10300</v>
      </c>
      <c r="H6389" s="38">
        <f t="shared" si="193"/>
        <v>0.15</v>
      </c>
    </row>
    <row r="6390" customHeight="1" spans="1:8">
      <c r="A6390" s="36" t="s">
        <v>29643</v>
      </c>
      <c r="B6390" s="37" t="s">
        <v>29644</v>
      </c>
      <c r="C6390" s="36" t="s">
        <v>1388</v>
      </c>
      <c r="D6390" s="36" t="s">
        <v>7921</v>
      </c>
      <c r="H6390" s="38">
        <f t="shared" si="193"/>
        <v>0.23</v>
      </c>
    </row>
    <row r="6391" customHeight="1" spans="1:8">
      <c r="A6391" s="36" t="s">
        <v>29645</v>
      </c>
      <c r="B6391" s="37" t="s">
        <v>29646</v>
      </c>
      <c r="C6391" s="36" t="s">
        <v>1388</v>
      </c>
      <c r="D6391" s="36" t="s">
        <v>10780</v>
      </c>
      <c r="H6391" s="38">
        <f t="shared" si="193"/>
        <v>0.2</v>
      </c>
    </row>
    <row r="6392" customHeight="1" spans="1:8">
      <c r="A6392" s="36" t="s">
        <v>29647</v>
      </c>
      <c r="B6392" s="37" t="s">
        <v>29648</v>
      </c>
      <c r="C6392" s="36" t="s">
        <v>1388</v>
      </c>
      <c r="D6392" s="36" t="s">
        <v>7921</v>
      </c>
      <c r="H6392" s="38">
        <f t="shared" si="193"/>
        <v>0.23</v>
      </c>
    </row>
    <row r="6393" customHeight="1" spans="1:8">
      <c r="A6393" s="36" t="s">
        <v>29649</v>
      </c>
      <c r="B6393" s="37" t="s">
        <v>29650</v>
      </c>
      <c r="C6393" s="36" t="s">
        <v>1388</v>
      </c>
      <c r="D6393" s="36" t="s">
        <v>7921</v>
      </c>
      <c r="H6393" s="38">
        <f t="shared" si="193"/>
        <v>0.23</v>
      </c>
    </row>
    <row r="6394" customHeight="1" spans="1:8">
      <c r="A6394" s="36" t="s">
        <v>29651</v>
      </c>
      <c r="B6394" s="37" t="s">
        <v>29652</v>
      </c>
      <c r="C6394" s="36" t="s">
        <v>1388</v>
      </c>
      <c r="D6394" s="36" t="s">
        <v>4036</v>
      </c>
      <c r="H6394" s="38">
        <f t="shared" si="193"/>
        <v>0.14</v>
      </c>
    </row>
    <row r="6395" customHeight="1" spans="1:8">
      <c r="A6395" s="36" t="s">
        <v>29653</v>
      </c>
      <c r="B6395" s="37" t="s">
        <v>29654</v>
      </c>
      <c r="C6395" s="36" t="s">
        <v>1388</v>
      </c>
      <c r="D6395" s="36" t="s">
        <v>10346</v>
      </c>
      <c r="H6395" s="38">
        <f t="shared" si="193"/>
        <v>0.22</v>
      </c>
    </row>
    <row r="6396" customHeight="1" spans="1:8">
      <c r="A6396" s="36" t="s">
        <v>29655</v>
      </c>
      <c r="B6396" s="37" t="s">
        <v>29656</v>
      </c>
      <c r="C6396" s="36" t="s">
        <v>1388</v>
      </c>
      <c r="D6396" s="36" t="s">
        <v>10780</v>
      </c>
      <c r="H6396" s="38">
        <f t="shared" si="193"/>
        <v>0.2</v>
      </c>
    </row>
    <row r="6397" customHeight="1" spans="1:8">
      <c r="A6397" s="36" t="s">
        <v>29657</v>
      </c>
      <c r="B6397" s="37" t="s">
        <v>29658</v>
      </c>
      <c r="C6397" s="36" t="s">
        <v>1388</v>
      </c>
      <c r="D6397" s="36" t="s">
        <v>4034</v>
      </c>
      <c r="H6397" s="38">
        <f t="shared" si="193"/>
        <v>0.05</v>
      </c>
    </row>
    <row r="6398" customHeight="1" spans="1:8">
      <c r="A6398" s="36" t="s">
        <v>29659</v>
      </c>
      <c r="B6398" s="37" t="s">
        <v>29660</v>
      </c>
      <c r="C6398" s="36" t="s">
        <v>1388</v>
      </c>
      <c r="D6398" s="36" t="s">
        <v>5895</v>
      </c>
      <c r="H6398" s="38">
        <f t="shared" si="193"/>
        <v>0.1</v>
      </c>
    </row>
    <row r="6399" customHeight="1" spans="1:8">
      <c r="A6399" s="36" t="s">
        <v>29661</v>
      </c>
      <c r="B6399" s="37" t="s">
        <v>29662</v>
      </c>
      <c r="C6399" s="36" t="s">
        <v>1388</v>
      </c>
      <c r="D6399" s="36" t="s">
        <v>8176</v>
      </c>
      <c r="H6399" s="38">
        <f t="shared" si="193"/>
        <v>0.06</v>
      </c>
    </row>
    <row r="6400" customHeight="1" spans="1:8">
      <c r="A6400" s="36" t="s">
        <v>29663</v>
      </c>
      <c r="B6400" s="37" t="s">
        <v>29664</v>
      </c>
      <c r="C6400" s="36" t="s">
        <v>1388</v>
      </c>
      <c r="D6400" s="36" t="s">
        <v>4036</v>
      </c>
      <c r="H6400" s="38">
        <f t="shared" si="193"/>
        <v>0.14</v>
      </c>
    </row>
    <row r="6401" customHeight="1" spans="1:8">
      <c r="A6401" s="36" t="s">
        <v>29665</v>
      </c>
      <c r="B6401" s="37" t="s">
        <v>29666</v>
      </c>
      <c r="C6401" s="36" t="s">
        <v>1388</v>
      </c>
      <c r="D6401" s="36" t="s">
        <v>15902</v>
      </c>
      <c r="H6401" s="38">
        <f t="shared" si="193"/>
        <v>0.08</v>
      </c>
    </row>
    <row r="6402" customHeight="1" spans="1:8">
      <c r="A6402" s="36" t="s">
        <v>29667</v>
      </c>
      <c r="B6402" s="37" t="s">
        <v>29668</v>
      </c>
      <c r="C6402" s="36" t="s">
        <v>1388</v>
      </c>
      <c r="D6402" s="36" t="s">
        <v>15268</v>
      </c>
      <c r="H6402" s="38">
        <f t="shared" si="193"/>
        <v>0.33</v>
      </c>
    </row>
    <row r="6403" customHeight="1" spans="1:8">
      <c r="A6403" s="36" t="s">
        <v>29669</v>
      </c>
      <c r="B6403" s="37" t="s">
        <v>29670</v>
      </c>
      <c r="C6403" s="36" t="s">
        <v>1388</v>
      </c>
      <c r="D6403" s="36" t="s">
        <v>5214</v>
      </c>
      <c r="H6403" s="38">
        <f t="shared" si="193"/>
        <v>0.43</v>
      </c>
    </row>
    <row r="6404" customHeight="1" spans="1:8">
      <c r="A6404" s="36" t="s">
        <v>29671</v>
      </c>
      <c r="B6404" s="37" t="s">
        <v>29672</v>
      </c>
      <c r="C6404" s="36" t="s">
        <v>1388</v>
      </c>
      <c r="D6404" s="36" t="s">
        <v>12477</v>
      </c>
      <c r="H6404" s="38">
        <f t="shared" si="193"/>
        <v>0.62</v>
      </c>
    </row>
    <row r="6405" customHeight="1" spans="1:8">
      <c r="A6405" s="36" t="s">
        <v>29673</v>
      </c>
      <c r="B6405" s="37" t="s">
        <v>29674</v>
      </c>
      <c r="C6405" s="36" t="s">
        <v>1388</v>
      </c>
      <c r="D6405" s="36" t="s">
        <v>4196</v>
      </c>
      <c r="H6405" s="38">
        <f t="shared" ref="H6405:H6433" si="194">ROUND(D6405*(1+$H$1),2)</f>
        <v>0.81</v>
      </c>
    </row>
    <row r="6406" customHeight="1" spans="1:8">
      <c r="A6406" s="36" t="s">
        <v>29675</v>
      </c>
      <c r="B6406" s="37" t="s">
        <v>29676</v>
      </c>
      <c r="C6406" s="36" t="s">
        <v>1388</v>
      </c>
      <c r="D6406" s="36" t="s">
        <v>5895</v>
      </c>
      <c r="H6406" s="38">
        <f t="shared" si="194"/>
        <v>0.1</v>
      </c>
    </row>
    <row r="6407" customHeight="1" spans="1:8">
      <c r="A6407" s="36" t="s">
        <v>29677</v>
      </c>
      <c r="B6407" s="37" t="s">
        <v>29678</v>
      </c>
      <c r="C6407" s="36" t="s">
        <v>1388</v>
      </c>
      <c r="D6407" s="36" t="s">
        <v>4034</v>
      </c>
      <c r="H6407" s="38">
        <f t="shared" si="194"/>
        <v>0.05</v>
      </c>
    </row>
    <row r="6408" customHeight="1" spans="1:8">
      <c r="A6408" s="36" t="s">
        <v>29679</v>
      </c>
      <c r="B6408" s="37" t="s">
        <v>29680</v>
      </c>
      <c r="C6408" s="36" t="s">
        <v>1388</v>
      </c>
      <c r="D6408" s="36" t="s">
        <v>15902</v>
      </c>
      <c r="H6408" s="38">
        <f t="shared" si="194"/>
        <v>0.08</v>
      </c>
    </row>
    <row r="6409" customHeight="1" spans="1:8">
      <c r="A6409" s="36" t="s">
        <v>29681</v>
      </c>
      <c r="B6409" s="37" t="s">
        <v>29682</v>
      </c>
      <c r="C6409" s="36" t="s">
        <v>1388</v>
      </c>
      <c r="D6409" s="36" t="s">
        <v>10288</v>
      </c>
      <c r="H6409" s="38">
        <f t="shared" si="194"/>
        <v>0.11</v>
      </c>
    </row>
    <row r="6410" customHeight="1" spans="1:8">
      <c r="A6410" s="36" t="s">
        <v>29683</v>
      </c>
      <c r="B6410" s="37" t="s">
        <v>29684</v>
      </c>
      <c r="C6410" s="36" t="s">
        <v>1388</v>
      </c>
      <c r="D6410" s="36" t="s">
        <v>7827</v>
      </c>
      <c r="H6410" s="38">
        <f t="shared" si="194"/>
        <v>0.61</v>
      </c>
    </row>
    <row r="6411" customHeight="1" spans="1:8">
      <c r="A6411" s="36" t="s">
        <v>29685</v>
      </c>
      <c r="B6411" s="37" t="s">
        <v>29686</v>
      </c>
      <c r="C6411" s="36" t="s">
        <v>1388</v>
      </c>
      <c r="D6411" s="36" t="s">
        <v>12134</v>
      </c>
      <c r="H6411" s="38">
        <f t="shared" si="194"/>
        <v>1.05</v>
      </c>
    </row>
    <row r="6412" customHeight="1" spans="1:8">
      <c r="A6412" s="36" t="s">
        <v>29687</v>
      </c>
      <c r="B6412" s="37" t="s">
        <v>29688</v>
      </c>
      <c r="C6412" s="36" t="s">
        <v>1388</v>
      </c>
      <c r="D6412" s="36" t="s">
        <v>6070</v>
      </c>
      <c r="H6412" s="38">
        <f t="shared" si="194"/>
        <v>1.19</v>
      </c>
    </row>
    <row r="6413" customHeight="1" spans="1:8">
      <c r="A6413" s="36" t="s">
        <v>29689</v>
      </c>
      <c r="B6413" s="37" t="s">
        <v>29690</v>
      </c>
      <c r="C6413" s="36" t="s">
        <v>1388</v>
      </c>
      <c r="D6413" s="36" t="s">
        <v>8789</v>
      </c>
      <c r="H6413" s="38">
        <f t="shared" si="194"/>
        <v>1.63</v>
      </c>
    </row>
    <row r="6414" customHeight="1" spans="1:8">
      <c r="A6414" s="36" t="s">
        <v>29691</v>
      </c>
      <c r="B6414" s="37" t="s">
        <v>29692</v>
      </c>
      <c r="C6414" s="36" t="s">
        <v>1388</v>
      </c>
      <c r="D6414" s="36" t="s">
        <v>14763</v>
      </c>
      <c r="H6414" s="38">
        <f t="shared" si="194"/>
        <v>0.92</v>
      </c>
    </row>
    <row r="6415" customHeight="1" spans="1:8">
      <c r="A6415" s="36" t="s">
        <v>29693</v>
      </c>
      <c r="B6415" s="37" t="s">
        <v>29694</v>
      </c>
      <c r="C6415" s="36" t="s">
        <v>1388</v>
      </c>
      <c r="D6415" s="36" t="s">
        <v>4036</v>
      </c>
      <c r="H6415" s="38">
        <f t="shared" si="194"/>
        <v>0.14</v>
      </c>
    </row>
    <row r="6416" customHeight="1" spans="1:8">
      <c r="A6416" s="36" t="s">
        <v>29695</v>
      </c>
      <c r="B6416" s="37" t="s">
        <v>29696</v>
      </c>
      <c r="C6416" s="36" t="s">
        <v>1388</v>
      </c>
      <c r="D6416" s="36" t="s">
        <v>9318</v>
      </c>
      <c r="H6416" s="38">
        <f t="shared" si="194"/>
        <v>1.47</v>
      </c>
    </row>
    <row r="6417" customHeight="1" spans="1:8">
      <c r="A6417" s="36" t="s">
        <v>29697</v>
      </c>
      <c r="B6417" s="37" t="s">
        <v>29698</v>
      </c>
      <c r="C6417" s="36" t="s">
        <v>14266</v>
      </c>
      <c r="D6417" s="36" t="s">
        <v>7075</v>
      </c>
      <c r="H6417" s="38">
        <f t="shared" si="194"/>
        <v>10.13</v>
      </c>
    </row>
    <row r="6418" customHeight="1" spans="1:8">
      <c r="A6418" s="36" t="s">
        <v>29699</v>
      </c>
      <c r="B6418" s="37" t="s">
        <v>29700</v>
      </c>
      <c r="C6418" s="36" t="s">
        <v>14266</v>
      </c>
      <c r="D6418" s="36" t="s">
        <v>5121</v>
      </c>
      <c r="H6418" s="38">
        <f t="shared" si="194"/>
        <v>19.8</v>
      </c>
    </row>
    <row r="6419" customHeight="1" spans="1:8">
      <c r="A6419" s="36" t="s">
        <v>29701</v>
      </c>
      <c r="B6419" s="37" t="s">
        <v>29702</v>
      </c>
      <c r="C6419" s="36" t="s">
        <v>14266</v>
      </c>
      <c r="D6419" s="36" t="s">
        <v>15385</v>
      </c>
      <c r="H6419" s="38">
        <f t="shared" si="194"/>
        <v>11.35</v>
      </c>
    </row>
    <row r="6420" customHeight="1" spans="1:8">
      <c r="A6420" s="36" t="s">
        <v>29703</v>
      </c>
      <c r="B6420" s="37" t="s">
        <v>29704</v>
      </c>
      <c r="C6420" s="36" t="s">
        <v>14266</v>
      </c>
      <c r="D6420" s="36" t="s">
        <v>22448</v>
      </c>
      <c r="H6420" s="38">
        <f t="shared" si="194"/>
        <v>15.12</v>
      </c>
    </row>
    <row r="6421" customHeight="1" spans="1:8">
      <c r="A6421" s="36" t="s">
        <v>29705</v>
      </c>
      <c r="B6421" s="37" t="s">
        <v>29706</v>
      </c>
      <c r="C6421" s="36" t="s">
        <v>14266</v>
      </c>
      <c r="D6421" s="36" t="s">
        <v>4650</v>
      </c>
      <c r="H6421" s="38">
        <f t="shared" si="194"/>
        <v>13.61</v>
      </c>
    </row>
    <row r="6422" customHeight="1" spans="1:8">
      <c r="A6422" s="36" t="s">
        <v>29707</v>
      </c>
      <c r="B6422" s="37" t="s">
        <v>29708</v>
      </c>
      <c r="C6422" s="36" t="s">
        <v>14266</v>
      </c>
      <c r="D6422" s="36" t="s">
        <v>9188</v>
      </c>
      <c r="H6422" s="38">
        <f t="shared" si="194"/>
        <v>10.4</v>
      </c>
    </row>
    <row r="6423" customHeight="1" spans="1:8">
      <c r="A6423" s="36" t="s">
        <v>29709</v>
      </c>
      <c r="B6423" s="37" t="s">
        <v>29710</v>
      </c>
      <c r="C6423" s="36" t="s">
        <v>14266</v>
      </c>
      <c r="D6423" s="36" t="s">
        <v>16462</v>
      </c>
      <c r="H6423" s="38">
        <f t="shared" si="194"/>
        <v>45.5</v>
      </c>
    </row>
    <row r="6424" customHeight="1" spans="1:8">
      <c r="A6424" s="36" t="s">
        <v>29711</v>
      </c>
      <c r="B6424" s="37" t="s">
        <v>29712</v>
      </c>
      <c r="C6424" s="36" t="s">
        <v>14266</v>
      </c>
      <c r="D6424" s="36" t="s">
        <v>29713</v>
      </c>
      <c r="H6424" s="38">
        <f t="shared" si="194"/>
        <v>141.01</v>
      </c>
    </row>
    <row r="6425" customHeight="1" spans="1:8">
      <c r="A6425" s="36" t="s">
        <v>29714</v>
      </c>
      <c r="B6425" s="37" t="s">
        <v>29715</v>
      </c>
      <c r="C6425" s="36" t="s">
        <v>14266</v>
      </c>
      <c r="D6425" s="36" t="s">
        <v>15016</v>
      </c>
      <c r="H6425" s="38">
        <f t="shared" si="194"/>
        <v>7.64</v>
      </c>
    </row>
    <row r="6426" customHeight="1" spans="1:8">
      <c r="A6426" s="36" t="s">
        <v>29716</v>
      </c>
      <c r="B6426" s="37" t="s">
        <v>29717</v>
      </c>
      <c r="C6426" s="36" t="s">
        <v>14266</v>
      </c>
      <c r="D6426" s="36" t="s">
        <v>29718</v>
      </c>
      <c r="H6426" s="38">
        <f t="shared" si="194"/>
        <v>160.5</v>
      </c>
    </row>
    <row r="6427" customHeight="1" spans="1:8">
      <c r="A6427" s="36" t="s">
        <v>29719</v>
      </c>
      <c r="B6427" s="37" t="s">
        <v>29720</v>
      </c>
      <c r="C6427" s="36" t="s">
        <v>14266</v>
      </c>
      <c r="D6427" s="36" t="s">
        <v>29721</v>
      </c>
      <c r="H6427" s="38">
        <f t="shared" si="194"/>
        <v>219.4</v>
      </c>
    </row>
    <row r="6428" customHeight="1" spans="1:8">
      <c r="A6428" s="36" t="s">
        <v>29722</v>
      </c>
      <c r="B6428" s="37" t="s">
        <v>29723</v>
      </c>
      <c r="C6428" s="36" t="s">
        <v>14266</v>
      </c>
      <c r="D6428" s="36" t="s">
        <v>29724</v>
      </c>
      <c r="H6428" s="38">
        <f t="shared" si="194"/>
        <v>58.25</v>
      </c>
    </row>
    <row r="6429" customHeight="1" spans="1:8">
      <c r="A6429" s="36" t="s">
        <v>29725</v>
      </c>
      <c r="B6429" s="37" t="s">
        <v>29726</v>
      </c>
      <c r="C6429" s="36" t="s">
        <v>14266</v>
      </c>
      <c r="D6429" s="36" t="s">
        <v>29727</v>
      </c>
      <c r="H6429" s="38">
        <f t="shared" si="194"/>
        <v>82.74</v>
      </c>
    </row>
    <row r="6430" customHeight="1" spans="1:8">
      <c r="A6430" s="36" t="s">
        <v>29728</v>
      </c>
      <c r="B6430" s="37" t="s">
        <v>29729</v>
      </c>
      <c r="C6430" s="36" t="s">
        <v>14266</v>
      </c>
      <c r="D6430" s="36" t="s">
        <v>29730</v>
      </c>
      <c r="H6430" s="38">
        <f t="shared" si="194"/>
        <v>109.39</v>
      </c>
    </row>
    <row r="6431" customHeight="1" spans="1:8">
      <c r="A6431" s="36" t="s">
        <v>29731</v>
      </c>
      <c r="B6431" s="37" t="s">
        <v>29732</v>
      </c>
      <c r="C6431" s="36" t="s">
        <v>14266</v>
      </c>
      <c r="D6431" s="36" t="s">
        <v>29733</v>
      </c>
      <c r="H6431" s="38">
        <f t="shared" si="194"/>
        <v>82.02</v>
      </c>
    </row>
    <row r="6432" customHeight="1" spans="1:8">
      <c r="A6432" s="36" t="s">
        <v>29734</v>
      </c>
      <c r="B6432" s="37" t="s">
        <v>29735</v>
      </c>
      <c r="C6432" s="36" t="s">
        <v>14266</v>
      </c>
      <c r="D6432" s="36" t="s">
        <v>29736</v>
      </c>
      <c r="H6432" s="38">
        <f t="shared" si="194"/>
        <v>124.5</v>
      </c>
    </row>
    <row r="6433" customHeight="1" spans="1:8">
      <c r="A6433" s="36" t="s">
        <v>29737</v>
      </c>
      <c r="B6433" s="37" t="s">
        <v>29738</v>
      </c>
      <c r="C6433" s="36" t="s">
        <v>14266</v>
      </c>
      <c r="D6433" s="36" t="s">
        <v>29739</v>
      </c>
      <c r="H6433" s="38">
        <f t="shared" si="194"/>
        <v>19.29</v>
      </c>
    </row>
  </sheetData>
  <pageMargins left="0.511805555555556" right="0.511805555555556" top="0.786805555555556" bottom="0.786805555555556" header="0.314583333333333" footer="0.31458333333333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showGridLines="0" view="pageBreakPreview" zoomScale="90" zoomScaleNormal="90" zoomScaleSheetLayoutView="90" workbookViewId="0">
      <selection activeCell="E19" sqref="E19"/>
    </sheetView>
  </sheetViews>
  <sheetFormatPr defaultColWidth="9" defaultRowHeight="15" customHeight="1"/>
  <cols>
    <col min="1" max="1" width="5.85714285714286" customWidth="1"/>
    <col min="2" max="2" width="6" customWidth="1"/>
    <col min="3" max="4" width="12.8571428571429" style="20" customWidth="1"/>
    <col min="5" max="5" width="67.8571428571429" customWidth="1"/>
    <col min="6" max="6" width="8.71428571428571" style="20" customWidth="1"/>
    <col min="7" max="7" width="9.42857142857143" customWidth="1"/>
    <col min="8" max="8" width="11.7142857142857" customWidth="1"/>
    <col min="9" max="9" width="10.8571428571429" customWidth="1"/>
    <col min="10" max="10" width="14.4285714285714" customWidth="1"/>
    <col min="11" max="11" width="3.85714285714286" customWidth="1"/>
    <col min="12" max="12" width="18.1428571428571" customWidth="1"/>
    <col min="13" max="13" width="5.14285714285714" customWidth="1"/>
  </cols>
  <sheetData/>
  <printOptions horizontalCentered="1"/>
  <pageMargins left="0.511805555555556" right="0.511805555555556" top="0.393055555555556" bottom="0.786805555555556" header="0.314583333333333" footer="0.196527777777778"/>
  <pageSetup paperSize="9" scale="84" orientation="landscape"/>
  <headerFooter/>
  <legacyDrawingHF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showGridLines="0" view="pageBreakPreview" zoomScale="85" zoomScaleNormal="90" zoomScaleSheetLayoutView="85" workbookViewId="0">
      <selection activeCell="E19" sqref="E19"/>
    </sheetView>
  </sheetViews>
  <sheetFormatPr defaultColWidth="9.14285714285714" defaultRowHeight="15" customHeight="1"/>
  <cols>
    <col min="1" max="1" width="5.85714285714286" style="23" customWidth="1"/>
    <col min="2" max="2" width="6" style="23" customWidth="1"/>
    <col min="3" max="4" width="12.8571428571429" style="24" customWidth="1"/>
    <col min="5" max="5" width="67.8571428571429" style="23" customWidth="1"/>
    <col min="6" max="6" width="8.71428571428571" style="24" customWidth="1"/>
    <col min="7" max="7" width="9.42857142857143" style="23" customWidth="1"/>
    <col min="8" max="8" width="11.7142857142857" style="23" customWidth="1"/>
    <col min="9" max="9" width="10.8571428571429" style="23" customWidth="1"/>
    <col min="10" max="10" width="14.4285714285714" style="23" customWidth="1"/>
    <col min="11" max="11" width="3.85714285714286" style="23" customWidth="1"/>
    <col min="12" max="12" width="18.1428571428571" style="23" customWidth="1"/>
    <col min="13" max="13" width="5.14285714285714" style="23" customWidth="1"/>
    <col min="14" max="16384" width="9.14285714285714" style="23"/>
  </cols>
  <sheetData/>
  <printOptions horizontalCentered="1"/>
  <pageMargins left="0.511805555555556" right="0.511805555555556" top="0.393055555555556" bottom="0.786805555555556" header="0.314583333333333" footer="0.196527777777778"/>
  <pageSetup paperSize="9" scale="84" orientation="landscape"/>
  <headerFooter/>
  <legacyDrawingHF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2"/>
  <sheetViews>
    <sheetView showGridLines="0" view="pageBreakPreview" zoomScaleNormal="90" zoomScaleSheetLayoutView="100" workbookViewId="0">
      <selection activeCell="E19" sqref="E19"/>
    </sheetView>
  </sheetViews>
  <sheetFormatPr defaultColWidth="9" defaultRowHeight="15" customHeight="1" outlineLevelRow="1"/>
  <cols>
    <col min="1" max="1" width="5.14285714285714" customWidth="1"/>
  </cols>
  <sheetData>
    <row r="1" ht="15.75" customHeight="1"/>
    <row r="2" ht="15.75" customHeight="1"/>
  </sheetData>
  <printOptions horizontalCentered="1"/>
  <pageMargins left="0.511805555555556" right="0.511805555555556" top="0.393055555555556" bottom="0.786805555555556" header="0.314583333333333" footer="0.196527777777778"/>
  <pageSetup paperSize="9" scale="84" orientation="landscape"/>
  <headerFooter/>
  <legacyDrawingHF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showGridLines="0" view="pageBreakPreview" zoomScale="90" zoomScaleNormal="90" zoomScaleSheetLayoutView="90" workbookViewId="0">
      <selection activeCell="E19" sqref="E19"/>
    </sheetView>
  </sheetViews>
  <sheetFormatPr defaultColWidth="9" defaultRowHeight="15" customHeight="1"/>
  <cols>
    <col min="1" max="1" width="6.71428571428571" customWidth="1"/>
    <col min="2" max="2" width="6" customWidth="1"/>
    <col min="3" max="4" width="12.8571428571429" style="20" customWidth="1"/>
    <col min="5" max="5" width="67.8571428571429" customWidth="1"/>
    <col min="6" max="6" width="8.71428571428571" style="20" customWidth="1"/>
    <col min="7" max="7" width="9.42857142857143" customWidth="1"/>
    <col min="8" max="8" width="11.7142857142857" customWidth="1"/>
    <col min="9" max="9" width="10.8571428571429" customWidth="1"/>
    <col min="10" max="10" width="14.4285714285714" customWidth="1"/>
    <col min="11" max="11" width="3.85714285714286" customWidth="1"/>
    <col min="12" max="12" width="18.1428571428571" customWidth="1"/>
    <col min="13" max="13" width="6.71428571428571" customWidth="1"/>
  </cols>
  <sheetData/>
  <printOptions horizontalCentered="1"/>
  <pageMargins left="0.511805555555556" right="0.511805555555556" top="0.393055555555556" bottom="0.786805555555556" header="0.314583333333333" footer="0.196527777777778"/>
  <pageSetup paperSize="9" scale="84" orientation="landscape"/>
  <headerFooter/>
  <legacyDrawingHF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showGridLines="0" view="pageBreakPreview" zoomScaleNormal="90" zoomScaleSheetLayoutView="100" workbookViewId="0">
      <selection activeCell="E19" sqref="E19"/>
    </sheetView>
  </sheetViews>
  <sheetFormatPr defaultColWidth="9.14285714285714" defaultRowHeight="15" customHeight="1"/>
  <cols>
    <col min="1" max="1" width="5.85714285714286" style="25" customWidth="1"/>
    <col min="2" max="2" width="6" style="25" customWidth="1"/>
    <col min="3" max="4" width="12.8571428571429" style="26" customWidth="1"/>
    <col min="5" max="5" width="67.8571428571429" style="25" customWidth="1"/>
    <col min="6" max="6" width="8.71428571428571" style="26" customWidth="1"/>
    <col min="7" max="7" width="9.42857142857143" style="25" customWidth="1"/>
    <col min="8" max="8" width="11.7142857142857" style="25" customWidth="1"/>
    <col min="9" max="9" width="10.8571428571429" style="25" customWidth="1"/>
    <col min="10" max="10" width="14.4285714285714" style="25" customWidth="1"/>
    <col min="11" max="11" width="3.85714285714286" style="25" customWidth="1"/>
    <col min="12" max="12" width="18.1428571428571" style="25" customWidth="1"/>
    <col min="13" max="13" width="4.28571428571429" style="25" customWidth="1"/>
    <col min="14" max="16384" width="9.14285714285714" style="25"/>
  </cols>
  <sheetData/>
  <printOptions horizontalCentered="1"/>
  <pageMargins left="0.511805555555556" right="0.511805555555556" top="0.393055555555556" bottom="0.786805555555556" header="0.314583333333333" footer="0.196527777777778"/>
  <pageSetup paperSize="9" scale="83" orientation="landscape"/>
  <headerFooter/>
  <legacyDrawingHF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39"/>
  <sheetViews>
    <sheetView view="pageBreakPreview" zoomScale="70" zoomScaleNormal="100" zoomScaleSheetLayoutView="70" topLeftCell="B1" workbookViewId="0">
      <selection activeCell="H4" sqref="H4"/>
    </sheetView>
  </sheetViews>
  <sheetFormatPr defaultColWidth="9.14285714285714" defaultRowHeight="15" customHeight="1"/>
  <cols>
    <col min="1" max="1" width="4.42857142857143" style="670" hidden="1" customWidth="1"/>
    <col min="2" max="2" width="10" style="671" customWidth="1"/>
    <col min="3" max="3" width="61.2857142857143" style="671" customWidth="1"/>
    <col min="4" max="4" width="15.4285714285714" style="671" customWidth="1"/>
    <col min="5" max="5" width="17" style="671" customWidth="1"/>
    <col min="6" max="6" width="20" style="670" customWidth="1"/>
    <col min="7" max="7" width="10.5714285714286" style="670" customWidth="1"/>
    <col min="8" max="10" width="9.14285714285714" style="670"/>
    <col min="11" max="11" width="11.5714285714286" style="670" customWidth="1"/>
    <col min="12" max="12" width="10.5714285714286" style="670" customWidth="1"/>
    <col min="13" max="16384" width="9.14285714285714" style="670"/>
  </cols>
  <sheetData>
    <row r="1" customFormat="1" ht="35.25" customHeight="1" spans="1:5">
      <c r="A1" s="672"/>
      <c r="B1" s="710" t="str">
        <f>GLOBAL!A1</f>
        <v>PREFEITURA MUNICIPAL DE VIANA</v>
      </c>
      <c r="C1" s="711"/>
      <c r="D1" s="711"/>
      <c r="E1" s="712"/>
    </row>
    <row r="2" customFormat="1" ht="35.25" customHeight="1" spans="1:5">
      <c r="A2" s="675"/>
      <c r="B2" s="673"/>
      <c r="C2" s="674"/>
      <c r="D2" s="674"/>
      <c r="E2" s="713"/>
    </row>
    <row r="3" customFormat="1" spans="1:9">
      <c r="A3" s="675"/>
      <c r="B3" s="676" t="str">
        <f>GLOBAL!C2</f>
        <v>OBRA: PAVIMENTAÇÃO E DRENAGEM DE DIVERSAS RUAS NOS BAIRROS ARLINDO VILLASCHI E NOVA BETHÂNIA</v>
      </c>
      <c r="C3" s="677"/>
      <c r="D3" s="678" t="s">
        <v>0</v>
      </c>
      <c r="E3" s="714"/>
      <c r="G3" s="670"/>
      <c r="H3" s="670"/>
      <c r="I3" s="670"/>
    </row>
    <row r="4" customFormat="1" ht="44.25" customHeight="1" spans="1:9">
      <c r="A4" s="675"/>
      <c r="B4" s="715" t="str">
        <f>GLOBAL!C3</f>
        <v>LOCAL: ARLINDO VILLASCHI E NOVA BETHÂNIA/ES</v>
      </c>
      <c r="C4" s="716"/>
      <c r="D4" s="717" t="s">
        <v>22</v>
      </c>
      <c r="E4" s="718"/>
      <c r="F4" s="682">
        <f>D7+D24</f>
        <v>24754.82</v>
      </c>
      <c r="G4" s="670"/>
      <c r="H4" s="670"/>
      <c r="I4" s="670"/>
    </row>
    <row r="5" customFormat="1" ht="24.75" customHeight="1" spans="1:9">
      <c r="A5" s="675"/>
      <c r="B5" s="719" t="s">
        <v>23</v>
      </c>
      <c r="C5" s="683"/>
      <c r="D5" s="683"/>
      <c r="E5" s="720"/>
      <c r="F5" s="721"/>
      <c r="G5" s="684"/>
      <c r="H5" s="684"/>
      <c r="I5" s="684"/>
    </row>
    <row r="6" ht="30" customHeight="1" spans="1:11">
      <c r="A6" s="685"/>
      <c r="B6" s="686" t="s">
        <v>3</v>
      </c>
      <c r="C6" s="687" t="s">
        <v>4</v>
      </c>
      <c r="D6" s="688" t="s">
        <v>5</v>
      </c>
      <c r="E6" s="722" t="s">
        <v>6</v>
      </c>
      <c r="F6" s="721"/>
      <c r="G6" s="684"/>
      <c r="H6" s="684"/>
      <c r="I6" s="684"/>
      <c r="K6" s="703"/>
    </row>
    <row r="7" ht="26.1" customHeight="1" spans="1:12">
      <c r="A7" s="685"/>
      <c r="B7" s="730" t="s">
        <v>24</v>
      </c>
      <c r="C7" s="724" t="str">
        <f>UPPER(VLOOKUP($B7,GLOBAL!A:H,4,0))</f>
        <v>SERVIÇOS PRELIMINARES</v>
      </c>
      <c r="D7" s="692">
        <f>VLOOKUP(G7,GLOBAL!D6:H89,5,FALSE)</f>
        <v>8109.2</v>
      </c>
      <c r="E7" s="725">
        <f t="shared" ref="E7:E16" si="0">D7/$D$25</f>
        <v>0.00185768860446889</v>
      </c>
      <c r="F7" s="721"/>
      <c r="G7" s="684" t="s">
        <v>25</v>
      </c>
      <c r="H7" s="684"/>
      <c r="I7" s="684"/>
      <c r="K7" s="703">
        <v>23027.77</v>
      </c>
      <c r="L7" s="707">
        <f>D7-K7</f>
        <v>-14918.57</v>
      </c>
    </row>
    <row r="8" ht="26.1" customHeight="1" spans="1:12">
      <c r="A8" s="685"/>
      <c r="B8" s="729" t="s">
        <v>7</v>
      </c>
      <c r="C8" s="691" t="str">
        <f>UPPER(VLOOKUP($B8,GLOBAL!A:H,4,0))</f>
        <v>RUA DAS FLORES</v>
      </c>
      <c r="D8" s="692">
        <f>VLOOKUP(G8,GLOBAL!D7:H666,5,FALSE)</f>
        <v>211238.36</v>
      </c>
      <c r="E8" s="726">
        <f t="shared" si="0"/>
        <v>0.0483913449167238</v>
      </c>
      <c r="F8" s="727">
        <f>D8+($F$4/16)</f>
        <v>212785.53625</v>
      </c>
      <c r="G8" s="684" t="s">
        <v>8</v>
      </c>
      <c r="H8" s="684"/>
      <c r="I8" s="684"/>
      <c r="K8" s="703">
        <v>47254.76</v>
      </c>
      <c r="L8" s="707">
        <f>D8-K8</f>
        <v>163983.6</v>
      </c>
    </row>
    <row r="9" ht="26.1" customHeight="1" spans="1:12">
      <c r="A9" s="685">
        <v>2</v>
      </c>
      <c r="B9" s="729" t="s">
        <v>9</v>
      </c>
      <c r="C9" s="695" t="str">
        <f>UPPER(VLOOKUP($B9,GLOBAL!A:H,4,0))</f>
        <v>RUA GIRASSOL</v>
      </c>
      <c r="D9" s="692">
        <f>VLOOKUP(G9,GLOBAL!D8:H667,5,FALSE)</f>
        <v>252561.34</v>
      </c>
      <c r="E9" s="726">
        <f t="shared" si="0"/>
        <v>0.0578577816859114</v>
      </c>
      <c r="F9" s="727">
        <f t="shared" ref="F9:F23" si="1">D9+($F$4/16)</f>
        <v>254108.51625</v>
      </c>
      <c r="G9" s="684" t="s">
        <v>10</v>
      </c>
      <c r="H9" s="684"/>
      <c r="I9" s="684"/>
      <c r="K9" s="703">
        <v>5626.76</v>
      </c>
      <c r="L9" s="707">
        <f>D9-K9</f>
        <v>246934.58</v>
      </c>
    </row>
    <row r="10" ht="26.1" customHeight="1" spans="1:12">
      <c r="A10" s="685">
        <v>3</v>
      </c>
      <c r="B10" s="729" t="s">
        <v>11</v>
      </c>
      <c r="C10" s="691" t="str">
        <f>UPPER(VLOOKUP($B10,GLOBAL!A:H,4,0))</f>
        <v>RUA NOSSA SENHORA DA CONCEIÇÃO </v>
      </c>
      <c r="D10" s="692">
        <f>VLOOKUP(G10,GLOBAL!D9:H668,5,FALSE)</f>
        <v>189256.65</v>
      </c>
      <c r="E10" s="726">
        <f t="shared" si="0"/>
        <v>0.0433556851508111</v>
      </c>
      <c r="F10" s="727">
        <f t="shared" si="1"/>
        <v>190803.82625</v>
      </c>
      <c r="G10" s="684" t="s">
        <v>12</v>
      </c>
      <c r="H10" s="684"/>
      <c r="I10" s="684"/>
      <c r="K10" s="703">
        <v>31381.6</v>
      </c>
      <c r="L10" s="707">
        <f>D10-K10</f>
        <v>157875.05</v>
      </c>
    </row>
    <row r="11" ht="26.1" customHeight="1" spans="1:12">
      <c r="A11" s="685">
        <v>4</v>
      </c>
      <c r="B11" s="729" t="s">
        <v>13</v>
      </c>
      <c r="C11" s="691" t="str">
        <f>UPPER(VLOOKUP($B11,GLOBAL!A:H,4,0))</f>
        <v>RUA NOSSA SENHORA DE FÁTIMA </v>
      </c>
      <c r="D11" s="692">
        <f>VLOOKUP(G11,GLOBAL!D9:H669,5,FALSE)</f>
        <v>261204.01</v>
      </c>
      <c r="E11" s="726">
        <f t="shared" si="0"/>
        <v>0.0598376797734151</v>
      </c>
      <c r="F11" s="727">
        <f t="shared" si="1"/>
        <v>262751.18625</v>
      </c>
      <c r="G11" s="684" t="s">
        <v>14</v>
      </c>
      <c r="K11" s="703">
        <v>9916.39</v>
      </c>
      <c r="L11" s="707">
        <f>D11-K11</f>
        <v>251287.62</v>
      </c>
    </row>
    <row r="12" ht="26.1" customHeight="1" spans="1:12">
      <c r="A12" s="685">
        <v>5</v>
      </c>
      <c r="B12" s="729" t="s">
        <v>15</v>
      </c>
      <c r="C12" s="691" t="str">
        <f>UPPER(VLOOKUP($B12,GLOBAL!A:H,4,0))</f>
        <v>RUA SÃO GABRIEL</v>
      </c>
      <c r="D12" s="692">
        <f>VLOOKUP(G12,GLOBAL!D10:H670,5,FALSE)</f>
        <v>192692.52</v>
      </c>
      <c r="E12" s="726">
        <f t="shared" si="0"/>
        <v>0.0441427882615293</v>
      </c>
      <c r="F12" s="727">
        <f t="shared" si="1"/>
        <v>194239.69625</v>
      </c>
      <c r="G12" s="684" t="s">
        <v>16</v>
      </c>
      <c r="K12" s="703">
        <v>17603.6</v>
      </c>
      <c r="L12" s="708">
        <f>SUM(D12:D14)-SUM(K12:K14)</f>
        <v>477476.6</v>
      </c>
    </row>
    <row r="13" ht="26.1" customHeight="1" spans="1:12">
      <c r="A13" s="685">
        <v>7</v>
      </c>
      <c r="B13" s="729" t="s">
        <v>17</v>
      </c>
      <c r="C13" s="691" t="str">
        <f>UPPER(VLOOKUP($B13,GLOBAL!A:H,4,0))</f>
        <v>RUA SÃO ROQUE</v>
      </c>
      <c r="D13" s="692">
        <f>VLOOKUP(G13,GLOBAL!D11:H671,5,FALSE)</f>
        <v>149236.78</v>
      </c>
      <c r="E13" s="726">
        <f t="shared" si="0"/>
        <v>0.0341877701343697</v>
      </c>
      <c r="F13" s="727">
        <f t="shared" si="1"/>
        <v>150783.95625</v>
      </c>
      <c r="G13" s="684" t="s">
        <v>18</v>
      </c>
      <c r="K13" s="703">
        <v>947.64</v>
      </c>
      <c r="L13" s="24"/>
    </row>
    <row r="14" ht="26.1" customHeight="1" spans="1:12">
      <c r="A14" s="685">
        <v>8</v>
      </c>
      <c r="B14" s="729" t="s">
        <v>19</v>
      </c>
      <c r="C14" s="691" t="str">
        <f>UPPER(VLOOKUP($B14,GLOBAL!A:H,4,0))</f>
        <v>RUA SÃO VICENTE</v>
      </c>
      <c r="D14" s="692">
        <f>VLOOKUP(G14,GLOBAL!D11:H678,5,FALSE)</f>
        <v>180258.75</v>
      </c>
      <c r="E14" s="726">
        <f t="shared" si="0"/>
        <v>0.0412944095263166</v>
      </c>
      <c r="F14" s="727">
        <f t="shared" si="1"/>
        <v>181805.92625</v>
      </c>
      <c r="G14" s="684" t="s">
        <v>20</v>
      </c>
      <c r="K14" s="703">
        <v>26160.21</v>
      </c>
      <c r="L14" s="24"/>
    </row>
    <row r="15" ht="26.1" customHeight="1" spans="1:12">
      <c r="A15" s="685">
        <v>9</v>
      </c>
      <c r="B15" s="729" t="s">
        <v>26</v>
      </c>
      <c r="C15" s="691" t="str">
        <f>UPPER(VLOOKUP($B15,GLOBAL!A:H,4,0))</f>
        <v>RUA CORDILHEIRA</v>
      </c>
      <c r="D15" s="692">
        <f>VLOOKUP(G15,GLOBAL!D11:H678,5,FALSE)</f>
        <v>290923.72</v>
      </c>
      <c r="E15" s="726">
        <f t="shared" si="0"/>
        <v>0.0666459921340821</v>
      </c>
      <c r="F15" s="727">
        <f t="shared" si="1"/>
        <v>292470.89625</v>
      </c>
      <c r="G15" s="684" t="s">
        <v>27</v>
      </c>
      <c r="K15" s="703">
        <v>32241.48</v>
      </c>
      <c r="L15" s="709">
        <f t="shared" ref="L15:L20" si="2">D15-K15</f>
        <v>258682.24</v>
      </c>
    </row>
    <row r="16" ht="26.1" customHeight="1" spans="1:12">
      <c r="A16" s="685">
        <v>10</v>
      </c>
      <c r="B16" s="729" t="s">
        <v>28</v>
      </c>
      <c r="C16" s="691" t="str">
        <f>UPPER(VLOOKUP($B16,GLOBAL!A:H,4,0))</f>
        <v>RUA DOS ANDRADES</v>
      </c>
      <c r="D16" s="692">
        <f>VLOOKUP(G16,GLOBAL!D11:H679,5,FALSE)</f>
        <v>148583.87</v>
      </c>
      <c r="E16" s="726">
        <f t="shared" si="0"/>
        <v>0.0340381988490711</v>
      </c>
      <c r="F16" s="727">
        <f t="shared" si="1"/>
        <v>150131.04625</v>
      </c>
      <c r="G16" s="684" t="s">
        <v>29</v>
      </c>
      <c r="K16" s="703">
        <v>59043.45</v>
      </c>
      <c r="L16" s="707">
        <f t="shared" si="2"/>
        <v>89540.42</v>
      </c>
    </row>
    <row r="17" ht="26.1" customHeight="1" spans="1:12">
      <c r="A17" s="685"/>
      <c r="B17" s="729" t="s">
        <v>30</v>
      </c>
      <c r="C17" s="691" t="str">
        <f>UPPER(VLOOKUP($B17,GLOBAL!A:H,4,0))</f>
        <v>RUA TUCUMAQUE</v>
      </c>
      <c r="D17" s="692">
        <f>VLOOKUP(G17,GLOBAL!D16:H675,5,FALSE)</f>
        <v>155391.05</v>
      </c>
      <c r="E17" s="726">
        <f t="shared" ref="E17:E24" si="3">D17/$D$25</f>
        <v>0.0355976154024387</v>
      </c>
      <c r="F17" s="727">
        <f t="shared" si="1"/>
        <v>156938.22625</v>
      </c>
      <c r="G17" s="684" t="s">
        <v>31</v>
      </c>
      <c r="H17" s="684"/>
      <c r="I17" s="684"/>
      <c r="K17" s="703">
        <v>47254.76</v>
      </c>
      <c r="L17" s="707">
        <f t="shared" si="2"/>
        <v>108136.29</v>
      </c>
    </row>
    <row r="18" ht="26.1" customHeight="1" spans="1:12">
      <c r="A18" s="685">
        <v>2</v>
      </c>
      <c r="B18" s="729" t="s">
        <v>32</v>
      </c>
      <c r="C18" s="695" t="str">
        <f>UPPER(VLOOKUP($B18,GLOBAL!A:H,4,0))</f>
        <v>RUA MONTE PASCOAL</v>
      </c>
      <c r="D18" s="692">
        <f>VLOOKUP(G18,GLOBAL!D17:H676,5,FALSE)</f>
        <v>295022.8</v>
      </c>
      <c r="E18" s="726">
        <f t="shared" si="3"/>
        <v>0.0675850260961013</v>
      </c>
      <c r="F18" s="727">
        <f t="shared" si="1"/>
        <v>296569.97625</v>
      </c>
      <c r="G18" s="684" t="s">
        <v>33</v>
      </c>
      <c r="H18" s="684"/>
      <c r="I18" s="684"/>
      <c r="K18" s="703">
        <v>5626.76</v>
      </c>
      <c r="L18" s="707">
        <f t="shared" si="2"/>
        <v>289396.04</v>
      </c>
    </row>
    <row r="19" ht="26.1" customHeight="1" spans="1:12">
      <c r="A19" s="685">
        <v>3</v>
      </c>
      <c r="B19" s="729" t="s">
        <v>34</v>
      </c>
      <c r="C19" s="691" t="str">
        <f>UPPER(VLOOKUP($B19,GLOBAL!A:H,4,0))</f>
        <v>RUA TIRADENTES</v>
      </c>
      <c r="D19" s="692">
        <f>VLOOKUP(G19,GLOBAL!D18:H677,5,FALSE)</f>
        <v>274392.85</v>
      </c>
      <c r="E19" s="726">
        <f t="shared" si="3"/>
        <v>0.0628590330233243</v>
      </c>
      <c r="F19" s="727">
        <f t="shared" si="1"/>
        <v>275940.02625</v>
      </c>
      <c r="G19" s="684" t="s">
        <v>35</v>
      </c>
      <c r="H19" s="684"/>
      <c r="I19" s="684"/>
      <c r="K19" s="703">
        <v>31381.6</v>
      </c>
      <c r="L19" s="707">
        <f t="shared" si="2"/>
        <v>243011.25</v>
      </c>
    </row>
    <row r="20" ht="26.1" customHeight="1" spans="1:12">
      <c r="A20" s="685">
        <v>4</v>
      </c>
      <c r="B20" s="729" t="s">
        <v>36</v>
      </c>
      <c r="C20" s="691" t="str">
        <f>UPPER(VLOOKUP($B20,GLOBAL!A:H,4,0))</f>
        <v>TRECHO DA RUA URANO </v>
      </c>
      <c r="D20" s="692">
        <f>VLOOKUP(G20,GLOBAL!D18:H678,5,FALSE)</f>
        <v>123389.93</v>
      </c>
      <c r="E20" s="726">
        <f t="shared" si="3"/>
        <v>0.0282666683356205</v>
      </c>
      <c r="F20" s="727">
        <f t="shared" si="1"/>
        <v>124937.10625</v>
      </c>
      <c r="G20" s="684" t="s">
        <v>37</v>
      </c>
      <c r="K20" s="703">
        <v>9916.39</v>
      </c>
      <c r="L20" s="707">
        <f t="shared" si="2"/>
        <v>113473.54</v>
      </c>
    </row>
    <row r="21" ht="26.1" customHeight="1" spans="1:12">
      <c r="A21" s="685">
        <v>5</v>
      </c>
      <c r="B21" s="729" t="s">
        <v>38</v>
      </c>
      <c r="C21" s="691" t="str">
        <f>UPPER(VLOOKUP($B21,GLOBAL!A:H,4,0))</f>
        <v>TRECHO DA RUA DUQUE DE CAXIAS</v>
      </c>
      <c r="D21" s="692">
        <f>VLOOKUP(G21,GLOBAL!D19:H679,5,FALSE)</f>
        <v>725699.55</v>
      </c>
      <c r="E21" s="726">
        <f t="shared" si="3"/>
        <v>0.166246212240813</v>
      </c>
      <c r="F21" s="727">
        <f t="shared" si="1"/>
        <v>727246.72625</v>
      </c>
      <c r="G21" s="684" t="s">
        <v>39</v>
      </c>
      <c r="K21" s="703">
        <v>17603.6</v>
      </c>
      <c r="L21" s="708">
        <f>SUM(D21:D23)-SUM(K21:K23)</f>
        <v>1571590.63</v>
      </c>
    </row>
    <row r="22" ht="26.1" customHeight="1" spans="1:12">
      <c r="A22" s="685">
        <v>7</v>
      </c>
      <c r="B22" s="729" t="s">
        <v>40</v>
      </c>
      <c r="C22" s="691" t="str">
        <f>UPPER(VLOOKUP($B22,GLOBAL!A:H,4,0))</f>
        <v>RUA ALMIRANTE TAMANDARÉ</v>
      </c>
      <c r="D22" s="692">
        <f>VLOOKUP(G22,GLOBAL!D20:H680,5,FALSE)</f>
        <v>601363.7</v>
      </c>
      <c r="E22" s="726">
        <f t="shared" si="3"/>
        <v>0.13776284869423</v>
      </c>
      <c r="F22" s="727">
        <f t="shared" si="1"/>
        <v>602910.87625</v>
      </c>
      <c r="G22" s="684" t="s">
        <v>41</v>
      </c>
      <c r="K22" s="703">
        <v>947.64</v>
      </c>
      <c r="L22" s="24"/>
    </row>
    <row r="23" ht="26.1" customHeight="1" spans="1:12">
      <c r="A23" s="685">
        <v>8</v>
      </c>
      <c r="B23" s="729" t="s">
        <v>42</v>
      </c>
      <c r="C23" s="691" t="str">
        <f>UPPER(VLOOKUP($B23,GLOBAL!A:H,4,0))</f>
        <v>RUA PICO DA BANDEIRA</v>
      </c>
      <c r="D23" s="692">
        <f>VLOOKUP(G23,GLOBAL!D20:H687,5,FALSE)</f>
        <v>289238.83</v>
      </c>
      <c r="E23" s="726">
        <f t="shared" si="3"/>
        <v>0.066260010662077</v>
      </c>
      <c r="F23" s="727">
        <f t="shared" si="1"/>
        <v>290786.00625</v>
      </c>
      <c r="G23" s="684" t="s">
        <v>43</v>
      </c>
      <c r="K23" s="703">
        <v>26160.21</v>
      </c>
      <c r="L23" s="24"/>
    </row>
    <row r="24" ht="26.1" customHeight="1" spans="1:12">
      <c r="A24" s="685">
        <v>9</v>
      </c>
      <c r="B24" s="729" t="s">
        <v>44</v>
      </c>
      <c r="C24" s="691" t="str">
        <f>UPPER(VLOOKUP($B24,GLOBAL!A:H,4,0))</f>
        <v>ADMINISTRAÇÃO LOCAL DA OBRA</v>
      </c>
      <c r="D24" s="692">
        <f>VLOOKUP(G24,GLOBAL!D20:H687,5,FALSE)</f>
        <v>16645.62</v>
      </c>
      <c r="E24" s="726">
        <f t="shared" si="3"/>
        <v>0.00381324650869623</v>
      </c>
      <c r="G24" s="684" t="s">
        <v>45</v>
      </c>
      <c r="K24" s="703">
        <v>32241.48</v>
      </c>
      <c r="L24" s="709">
        <f>D24-K24</f>
        <v>-15595.86</v>
      </c>
    </row>
    <row r="25" ht="20.1" customHeight="1" spans="1:11">
      <c r="A25" s="696"/>
      <c r="B25" s="697" t="s">
        <v>21</v>
      </c>
      <c r="C25" s="698"/>
      <c r="D25" s="699">
        <f>SUM(D7:D24)</f>
        <v>4365209.53</v>
      </c>
      <c r="E25" s="699">
        <f t="shared" ref="E25:F25" si="4">SUM(E7:E24)</f>
        <v>1</v>
      </c>
      <c r="F25" s="699">
        <f t="shared" si="4"/>
        <v>4365209.53</v>
      </c>
      <c r="K25" s="707"/>
    </row>
    <row r="26" customHeight="1" spans="11:11">
      <c r="K26" s="707">
        <f>SUM(K7:K25)</f>
        <v>424336.1</v>
      </c>
    </row>
    <row r="28" customHeight="1" spans="4:7">
      <c r="D28" s="701">
        <v>901787.27</v>
      </c>
      <c r="E28" s="702">
        <f>D28-D25</f>
        <v>-3463422.26</v>
      </c>
      <c r="G28" s="703">
        <f>D25*0.05</f>
        <v>218260.4765</v>
      </c>
    </row>
    <row r="29" customHeight="1" spans="4:7">
      <c r="D29" s="671">
        <v>465</v>
      </c>
      <c r="G29" s="703">
        <f>G28/8</f>
        <v>27282.5595625</v>
      </c>
    </row>
    <row r="30" customHeight="1" spans="4:11">
      <c r="D30" s="704">
        <f>D25/D29</f>
        <v>9387.54737634409</v>
      </c>
      <c r="K30" s="707">
        <f>D25/K26</f>
        <v>10.2871509871538</v>
      </c>
    </row>
    <row r="32" customHeight="1" spans="4:4">
      <c r="D32" s="671">
        <v>3500</v>
      </c>
    </row>
    <row r="33" customHeight="1" spans="4:4">
      <c r="D33" s="705">
        <f>D30/D32</f>
        <v>2.68215639324117</v>
      </c>
    </row>
    <row r="34" customHeight="1" spans="4:6">
      <c r="D34" s="671">
        <v>910330.37</v>
      </c>
      <c r="E34" s="702">
        <f>D25-D34</f>
        <v>3454879.16</v>
      </c>
      <c r="F34" s="706"/>
    </row>
    <row r="39" customHeight="1" spans="4:4">
      <c r="D39" s="671">
        <v>261443.53</v>
      </c>
    </row>
  </sheetData>
  <mergeCells count="9">
    <mergeCell ref="B3:C3"/>
    <mergeCell ref="D3:E3"/>
    <mergeCell ref="B4:C4"/>
    <mergeCell ref="D4:E4"/>
    <mergeCell ref="B5:E5"/>
    <mergeCell ref="B25:C25"/>
    <mergeCell ref="L12:L14"/>
    <mergeCell ref="L21:L23"/>
    <mergeCell ref="B1:E2"/>
  </mergeCells>
  <printOptions horizontalCentered="1"/>
  <pageMargins left="0.511805555555556" right="0.511805555555556" top="0.786805555555556" bottom="0.786805555555556" header="0.196527777777778" footer="0.314583333333333"/>
  <pageSetup paperSize="9" scale="82" orientation="portrait"/>
  <headerFooter>
    <oddFooter>&amp;C&amp;P de &amp;N&amp;RFERNANDA R. DA SILVA
ENGª CIVIL
CREA n° 038888/D</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showGridLines="0" view="pageBreakPreview" zoomScale="90" zoomScaleNormal="90" zoomScaleSheetLayoutView="90" workbookViewId="0">
      <selection activeCell="E19" sqref="E19"/>
    </sheetView>
  </sheetViews>
  <sheetFormatPr defaultColWidth="9" defaultRowHeight="15" customHeight="1"/>
  <cols>
    <col min="1" max="1" width="5.85714285714286" style="23" customWidth="1"/>
    <col min="2" max="2" width="6" style="23" customWidth="1"/>
    <col min="3" max="4" width="12.8571428571429" style="24" customWidth="1"/>
    <col min="5" max="5" width="67.8571428571429" style="23" customWidth="1"/>
    <col min="6" max="6" width="8.71428571428571" style="24" customWidth="1"/>
    <col min="7" max="7" width="9.42857142857143" style="23" customWidth="1"/>
    <col min="8" max="8" width="11.7142857142857" style="23" customWidth="1"/>
    <col min="9" max="9" width="10.8571428571429" style="23" customWidth="1"/>
    <col min="10" max="10" width="14.4285714285714" style="23" customWidth="1"/>
    <col min="11" max="11" width="3.85714285714286" customWidth="1"/>
    <col min="12" max="12" width="18.1428571428571" customWidth="1"/>
    <col min="13" max="13" width="5.14285714285714" customWidth="1"/>
  </cols>
  <sheetData/>
  <sortState ref="E52:E129">
    <sortCondition ref="E52"/>
  </sortState>
  <printOptions horizontalCentered="1"/>
  <pageMargins left="0.511805555555556" right="0.511805555555556" top="0.393055555555556" bottom="0.786805555555556" header="0.314583333333333" footer="0.196527777777778"/>
  <pageSetup paperSize="9" scale="84" orientation="landscape"/>
  <headerFooter/>
  <legacyDrawingHF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showGridLines="0" view="pageBreakPreview" zoomScale="90" zoomScaleNormal="90" zoomScaleSheetLayoutView="90" workbookViewId="0">
      <selection activeCell="E19" sqref="E19"/>
    </sheetView>
  </sheetViews>
  <sheetFormatPr defaultColWidth="9.14285714285714" defaultRowHeight="15" customHeight="1"/>
  <cols>
    <col min="1" max="1" width="5.85714285714286" style="21" customWidth="1"/>
    <col min="2" max="2" width="6" style="21" customWidth="1"/>
    <col min="3" max="4" width="12.8571428571429" style="22" customWidth="1"/>
    <col min="5" max="5" width="67.8571428571429" style="21" customWidth="1"/>
    <col min="6" max="6" width="8.71428571428571" style="22" customWidth="1"/>
    <col min="7" max="7" width="9.42857142857143" style="21" customWidth="1"/>
    <col min="8" max="8" width="11.7142857142857" style="21" customWidth="1"/>
    <col min="9" max="9" width="10.8571428571429" style="21" customWidth="1"/>
    <col min="10" max="10" width="14.4285714285714" style="21" customWidth="1"/>
    <col min="11" max="11" width="3.85714285714286" style="21" customWidth="1"/>
    <col min="12" max="12" width="18.1428571428571" style="21" customWidth="1"/>
    <col min="13" max="13" width="5.14285714285714" style="21" customWidth="1"/>
    <col min="14" max="16384" width="9.14285714285714" style="21"/>
  </cols>
  <sheetData/>
  <printOptions horizontalCentered="1"/>
  <pageMargins left="0.511805555555556" right="0.511805555555556" top="0.393055555555556" bottom="0.786805555555556" header="0.314583333333333" footer="0.196527777777778"/>
  <pageSetup paperSize="9" scale="84" orientation="landscape"/>
  <headerFooter/>
  <legacyDrawingHF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showGridLines="0" view="pageBreakPreview" zoomScale="90" zoomScaleNormal="90" zoomScaleSheetLayoutView="90" workbookViewId="0">
      <selection activeCell="E19" sqref="E19"/>
    </sheetView>
  </sheetViews>
  <sheetFormatPr defaultColWidth="9" defaultRowHeight="15" customHeight="1"/>
  <cols>
    <col min="1" max="1" width="5.85714285714286" customWidth="1"/>
    <col min="2" max="2" width="6" customWidth="1"/>
    <col min="3" max="4" width="12.8571428571429" style="20" customWidth="1"/>
    <col min="5" max="5" width="67.8571428571429" customWidth="1"/>
    <col min="6" max="6" width="8.71428571428571" style="20" customWidth="1"/>
    <col min="7" max="7" width="9.42857142857143" customWidth="1"/>
    <col min="8" max="8" width="11.7142857142857" customWidth="1"/>
    <col min="9" max="9" width="10.8571428571429" customWidth="1"/>
    <col min="10" max="10" width="14.4285714285714" customWidth="1"/>
    <col min="11" max="11" width="3.85714285714286" customWidth="1"/>
    <col min="12" max="12" width="18.1428571428571" customWidth="1"/>
    <col min="13" max="13" width="5.14285714285714" customWidth="1"/>
  </cols>
  <sheetData/>
  <printOptions horizontalCentered="1"/>
  <pageMargins left="0.511805555555556" right="0.511805555555556" top="0.393055555555556" bottom="0.786805555555556" header="0.314583333333333" footer="0.196527777777778"/>
  <pageSetup paperSize="9" scale="84" orientation="landscape"/>
  <headerFooter/>
  <legacyDrawingHF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showGridLines="0" view="pageBreakPreview" zoomScale="90" zoomScaleNormal="90" zoomScaleSheetLayoutView="90" workbookViewId="0">
      <selection activeCell="E19" sqref="E19"/>
    </sheetView>
  </sheetViews>
  <sheetFormatPr defaultColWidth="9" defaultRowHeight="15" customHeight="1"/>
  <cols>
    <col min="1" max="1" width="5.85714285714286" customWidth="1"/>
    <col min="2" max="2" width="6" customWidth="1"/>
    <col min="3" max="4" width="12.8571428571429" style="20" customWidth="1"/>
    <col min="5" max="5" width="67.8571428571429" customWidth="1"/>
    <col min="6" max="6" width="8.71428571428571" style="20" customWidth="1"/>
    <col min="7" max="7" width="9.42857142857143" customWidth="1"/>
    <col min="8" max="8" width="11.7142857142857" customWidth="1"/>
    <col min="9" max="9" width="10.8571428571429" customWidth="1"/>
    <col min="10" max="10" width="14.4285714285714" customWidth="1"/>
    <col min="11" max="11" width="3.85714285714286" customWidth="1"/>
    <col min="12" max="12" width="18.1428571428571" customWidth="1"/>
    <col min="13" max="13" width="5.14285714285714" customWidth="1"/>
  </cols>
  <sheetData/>
  <printOptions horizontalCentered="1"/>
  <pageMargins left="0.511805555555556" right="0.511805555555556" top="0.393055555555556" bottom="0.786805555555556" header="0.314583333333333" footer="0.196527777777778"/>
  <pageSetup paperSize="9" scale="84" orientation="landscape"/>
  <headerFooter/>
  <legacyDrawingHF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showGridLines="0" view="pageBreakPreview" zoomScale="90" zoomScaleNormal="90" zoomScaleSheetLayoutView="90" workbookViewId="0">
      <selection activeCell="E19" sqref="E19"/>
    </sheetView>
  </sheetViews>
  <sheetFormatPr defaultColWidth="9" defaultRowHeight="15" customHeight="1"/>
  <cols>
    <col min="1" max="1" width="5.85714285714286" customWidth="1"/>
    <col min="2" max="2" width="4.42857142857143" customWidth="1"/>
    <col min="3" max="4" width="12.8571428571429" style="20" customWidth="1"/>
    <col min="5" max="5" width="67.8571428571429" customWidth="1"/>
    <col min="6" max="6" width="8.14285714285714" style="20" customWidth="1"/>
    <col min="7" max="7" width="9.42857142857143" customWidth="1"/>
    <col min="8" max="8" width="11.7142857142857" customWidth="1"/>
    <col min="9" max="9" width="10.8571428571429" customWidth="1"/>
    <col min="10" max="10" width="15.8571428571429" customWidth="1"/>
    <col min="11" max="11" width="3.85714285714286" customWidth="1"/>
    <col min="12" max="12" width="18.1428571428571" customWidth="1"/>
    <col min="13" max="13" width="5.14285714285714" customWidth="1"/>
  </cols>
  <sheetData/>
  <printOptions horizontalCentered="1"/>
  <pageMargins left="0.511805555555556" right="0.511805555555556" top="0.196527777777778" bottom="0.786805555555556" header="0.314583333333333" footer="0.196527777777778"/>
  <pageSetup paperSize="9" scale="85" orientation="landscape"/>
  <headerFooter/>
  <legacyDrawingHF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49"/>
  <sheetViews>
    <sheetView zoomScale="85" zoomScaleNormal="85" workbookViewId="0">
      <selection activeCell="B2" sqref="B2"/>
    </sheetView>
  </sheetViews>
  <sheetFormatPr defaultColWidth="9" defaultRowHeight="15" outlineLevelCol="2"/>
  <cols>
    <col min="1" max="1" width="81.7142857142857" style="13" customWidth="1"/>
    <col min="2" max="2" width="17.2857142857143" style="14" customWidth="1"/>
  </cols>
  <sheetData>
    <row r="1" ht="30" spans="1:3">
      <c r="A1" s="15" t="s">
        <v>1226</v>
      </c>
      <c r="B1" s="16">
        <v>63541.77</v>
      </c>
      <c r="C1" s="17">
        <f>B1/$B$49</f>
        <v>0.16213385790366</v>
      </c>
    </row>
    <row r="2" ht="45" spans="1:3">
      <c r="A2" s="15" t="s">
        <v>27778</v>
      </c>
      <c r="B2" s="16">
        <v>41773.32</v>
      </c>
      <c r="C2" s="17">
        <f t="shared" ref="C2:C48" si="0">B2/$B$49</f>
        <v>0.10658924875785</v>
      </c>
    </row>
    <row r="3" spans="1:3">
      <c r="A3" s="15" t="s">
        <v>1252</v>
      </c>
      <c r="B3" s="16">
        <v>28959.84</v>
      </c>
      <c r="C3" s="17">
        <f t="shared" si="0"/>
        <v>0.0738942365545173</v>
      </c>
    </row>
    <row r="4" spans="1:3">
      <c r="A4" s="15" t="s">
        <v>1253</v>
      </c>
      <c r="B4" s="16">
        <v>23261.92</v>
      </c>
      <c r="C4" s="17">
        <f t="shared" si="0"/>
        <v>0.0593553631232858</v>
      </c>
    </row>
    <row r="5" ht="30" spans="1:3">
      <c r="A5" s="15" t="s">
        <v>26718</v>
      </c>
      <c r="B5" s="16">
        <v>22803.28</v>
      </c>
      <c r="C5" s="17">
        <f t="shared" si="0"/>
        <v>0.0581850924086215</v>
      </c>
    </row>
    <row r="6" ht="45" spans="1:3">
      <c r="A6" s="15" t="s">
        <v>27775</v>
      </c>
      <c r="B6" s="16">
        <v>22765.75</v>
      </c>
      <c r="C6" s="17">
        <f t="shared" si="0"/>
        <v>0.0580893304604239</v>
      </c>
    </row>
    <row r="7" spans="1:3">
      <c r="A7" s="15" t="s">
        <v>16744</v>
      </c>
      <c r="B7" s="16">
        <v>19610.2</v>
      </c>
      <c r="C7" s="17">
        <f t="shared" si="0"/>
        <v>0.0500375954315146</v>
      </c>
    </row>
    <row r="8" spans="1:3">
      <c r="A8" s="15" t="s">
        <v>26731</v>
      </c>
      <c r="B8" s="16">
        <v>18654.06</v>
      </c>
      <c r="C8" s="17">
        <f t="shared" si="0"/>
        <v>0.0475978984118061</v>
      </c>
    </row>
    <row r="9" ht="30" spans="1:3">
      <c r="A9" s="13" t="s">
        <v>26712</v>
      </c>
      <c r="B9" s="14">
        <v>15542.53</v>
      </c>
      <c r="C9" s="18">
        <f t="shared" si="0"/>
        <v>0.0396584852843</v>
      </c>
    </row>
    <row r="10" ht="60" spans="1:3">
      <c r="A10" s="13" t="s">
        <v>17612</v>
      </c>
      <c r="B10" s="14">
        <v>13851.94</v>
      </c>
      <c r="C10" s="18">
        <f t="shared" si="0"/>
        <v>0.0353447578128533</v>
      </c>
    </row>
    <row r="11" ht="30" spans="1:3">
      <c r="A11" s="13" t="s">
        <v>26750</v>
      </c>
      <c r="B11" s="14">
        <v>12604.11</v>
      </c>
      <c r="C11" s="18">
        <f t="shared" si="0"/>
        <v>0.032160781478736</v>
      </c>
    </row>
    <row r="12" spans="1:3">
      <c r="A12" s="13" t="s">
        <v>846</v>
      </c>
      <c r="B12" s="14">
        <v>11097</v>
      </c>
      <c r="C12" s="18">
        <f t="shared" si="0"/>
        <v>0.0283152235318109</v>
      </c>
    </row>
    <row r="13" ht="45" spans="1:3">
      <c r="A13" s="13" t="s">
        <v>20933</v>
      </c>
      <c r="B13" s="14">
        <v>10544.43</v>
      </c>
      <c r="C13" s="18">
        <f t="shared" si="0"/>
        <v>0.0269052800275329</v>
      </c>
    </row>
    <row r="14" spans="1:3">
      <c r="A14" s="13" t="s">
        <v>29740</v>
      </c>
      <c r="B14" s="14">
        <v>8539.45</v>
      </c>
      <c r="C14" s="18">
        <f t="shared" si="0"/>
        <v>0.0217893516796181</v>
      </c>
    </row>
    <row r="15" spans="1:3">
      <c r="A15" s="13" t="s">
        <v>1247</v>
      </c>
      <c r="B15" s="14">
        <v>8013.8</v>
      </c>
      <c r="C15" s="18">
        <f t="shared" si="0"/>
        <v>0.020448097534399</v>
      </c>
    </row>
    <row r="16" spans="1:3">
      <c r="A16" s="13" t="s">
        <v>1250</v>
      </c>
      <c r="B16" s="14">
        <v>6969.99</v>
      </c>
      <c r="C16" s="18">
        <f t="shared" si="0"/>
        <v>0.0177847008078297</v>
      </c>
    </row>
    <row r="17" ht="45" spans="1:3">
      <c r="A17" s="13" t="s">
        <v>25965</v>
      </c>
      <c r="B17" s="14">
        <v>6668.47</v>
      </c>
      <c r="C17" s="18">
        <f t="shared" si="0"/>
        <v>0.0170153391605997</v>
      </c>
    </row>
    <row r="18" ht="45" spans="1:3">
      <c r="A18" s="13" t="s">
        <v>27478</v>
      </c>
      <c r="B18" s="14">
        <v>6602.04</v>
      </c>
      <c r="C18" s="18">
        <f t="shared" si="0"/>
        <v>0.0168458356642297</v>
      </c>
    </row>
    <row r="19" spans="1:3">
      <c r="A19" s="13" t="s">
        <v>29741</v>
      </c>
      <c r="B19" s="14">
        <v>5985.85</v>
      </c>
      <c r="C19" s="18">
        <f t="shared" si="0"/>
        <v>0.0152735586895458</v>
      </c>
    </row>
    <row r="20" ht="30" spans="1:3">
      <c r="A20" s="13" t="s">
        <v>26404</v>
      </c>
      <c r="B20" s="14">
        <v>5739.94</v>
      </c>
      <c r="C20" s="18">
        <f t="shared" si="0"/>
        <v>0.0146460921113078</v>
      </c>
    </row>
    <row r="21" spans="1:3">
      <c r="A21" s="13" t="s">
        <v>28582</v>
      </c>
      <c r="B21" s="14">
        <v>5593.15</v>
      </c>
      <c r="C21" s="18">
        <f t="shared" si="0"/>
        <v>0.0142715411820265</v>
      </c>
    </row>
    <row r="22" ht="30" spans="1:3">
      <c r="A22" s="13" t="s">
        <v>29742</v>
      </c>
      <c r="B22" s="14">
        <v>5003.47</v>
      </c>
      <c r="C22" s="18">
        <f t="shared" si="0"/>
        <v>0.0127669074060295</v>
      </c>
    </row>
    <row r="23" spans="1:3">
      <c r="A23" s="13" t="s">
        <v>26710</v>
      </c>
      <c r="B23" s="14">
        <v>4375.86</v>
      </c>
      <c r="C23" s="18">
        <f t="shared" si="0"/>
        <v>0.0111654910375696</v>
      </c>
    </row>
    <row r="24" ht="45" spans="1:3">
      <c r="A24" s="13" t="s">
        <v>29743</v>
      </c>
      <c r="B24" s="14">
        <v>2978.48</v>
      </c>
      <c r="C24" s="18">
        <f t="shared" si="0"/>
        <v>0.00759992132874003</v>
      </c>
    </row>
    <row r="25" ht="30" spans="1:3">
      <c r="A25" s="13" t="s">
        <v>29742</v>
      </c>
      <c r="B25" s="14">
        <v>2540.29</v>
      </c>
      <c r="C25" s="18">
        <f t="shared" si="0"/>
        <v>0.00648183105214237</v>
      </c>
    </row>
    <row r="26" ht="45" spans="1:3">
      <c r="A26" s="13" t="s">
        <v>14265</v>
      </c>
      <c r="B26" s="14">
        <v>2014.32</v>
      </c>
      <c r="C26" s="18">
        <f t="shared" si="0"/>
        <v>0.00513976039151098</v>
      </c>
    </row>
    <row r="27" spans="1:3">
      <c r="A27" s="13" t="s">
        <v>27844</v>
      </c>
      <c r="B27" s="14">
        <v>2006.55</v>
      </c>
      <c r="C27" s="18">
        <f t="shared" si="0"/>
        <v>0.00511993437665632</v>
      </c>
    </row>
    <row r="28" ht="45" spans="1:3">
      <c r="A28" s="13" t="s">
        <v>16495</v>
      </c>
      <c r="B28" s="14">
        <v>1785.6</v>
      </c>
      <c r="C28" s="18">
        <f t="shared" si="0"/>
        <v>0.00455615600057687</v>
      </c>
    </row>
    <row r="29" spans="1:3">
      <c r="A29" s="13" t="s">
        <v>17865</v>
      </c>
      <c r="B29" s="14">
        <v>1549.54</v>
      </c>
      <c r="C29" s="18">
        <f t="shared" si="0"/>
        <v>0.00395382278737337</v>
      </c>
    </row>
    <row r="30" ht="30" spans="1:3">
      <c r="A30" s="13" t="s">
        <v>25138</v>
      </c>
      <c r="B30" s="14">
        <v>1257.2</v>
      </c>
      <c r="C30" s="18">
        <f t="shared" si="0"/>
        <v>0.0032078849260334</v>
      </c>
    </row>
    <row r="31" spans="1:3">
      <c r="A31" s="13" t="s">
        <v>26729</v>
      </c>
      <c r="B31" s="14">
        <v>1103.6</v>
      </c>
      <c r="C31" s="18">
        <f t="shared" si="0"/>
        <v>0.00281595752813432</v>
      </c>
    </row>
    <row r="32" spans="1:3">
      <c r="A32" s="13" t="s">
        <v>14262</v>
      </c>
      <c r="B32" s="14">
        <v>1084.95</v>
      </c>
      <c r="C32" s="18">
        <f t="shared" si="0"/>
        <v>0.0027683699892618</v>
      </c>
    </row>
    <row r="33" ht="30" spans="1:3">
      <c r="A33" s="13" t="s">
        <v>28786</v>
      </c>
      <c r="B33" s="14">
        <v>1024.21</v>
      </c>
      <c r="C33" s="18">
        <f t="shared" si="0"/>
        <v>0.00261338515756655</v>
      </c>
    </row>
    <row r="34" ht="30" spans="1:3">
      <c r="A34" s="13" t="s">
        <v>27332</v>
      </c>
      <c r="B34" s="14">
        <v>748.48</v>
      </c>
      <c r="C34" s="18">
        <f t="shared" si="0"/>
        <v>0.00190982954934575</v>
      </c>
    </row>
    <row r="35" ht="30" spans="1:3">
      <c r="A35" s="13" t="s">
        <v>16372</v>
      </c>
      <c r="B35" s="14">
        <v>699.6</v>
      </c>
      <c r="C35" s="18">
        <f t="shared" si="0"/>
        <v>0.00178510682011849</v>
      </c>
    </row>
    <row r="36" ht="30" spans="1:3">
      <c r="A36" s="13" t="s">
        <v>28763</v>
      </c>
      <c r="B36" s="14">
        <v>562.21</v>
      </c>
      <c r="C36" s="18">
        <f t="shared" si="0"/>
        <v>0.00143454103107321</v>
      </c>
    </row>
    <row r="37" ht="30" spans="1:3">
      <c r="A37" s="13" t="s">
        <v>28737</v>
      </c>
      <c r="B37" s="14">
        <v>544.03</v>
      </c>
      <c r="C37" s="18">
        <f t="shared" si="0"/>
        <v>0.0013881527492125</v>
      </c>
    </row>
    <row r="38" ht="30" spans="1:3">
      <c r="A38" s="13" t="s">
        <v>21281</v>
      </c>
      <c r="B38" s="14">
        <v>541.8</v>
      </c>
      <c r="C38" s="18">
        <f t="shared" si="0"/>
        <v>0.0013824626574331</v>
      </c>
    </row>
    <row r="39" ht="30" spans="1:3">
      <c r="A39" s="13" t="s">
        <v>21340</v>
      </c>
      <c r="B39" s="14">
        <v>501.76</v>
      </c>
      <c r="C39" s="18">
        <f t="shared" si="0"/>
        <v>0.00128029616647035</v>
      </c>
    </row>
    <row r="40" ht="45" spans="1:3">
      <c r="A40" s="13" t="s">
        <v>24857</v>
      </c>
      <c r="B40" s="14">
        <v>495.96</v>
      </c>
      <c r="C40" s="18">
        <f t="shared" si="0"/>
        <v>0.00126549682462259</v>
      </c>
    </row>
    <row r="41" spans="1:3">
      <c r="A41" s="13" t="s">
        <v>28782</v>
      </c>
      <c r="B41" s="14">
        <v>431.25</v>
      </c>
      <c r="C41" s="18">
        <f t="shared" si="0"/>
        <v>0.00110038209859362</v>
      </c>
    </row>
    <row r="42" ht="30" spans="1:3">
      <c r="A42" s="13" t="s">
        <v>152</v>
      </c>
      <c r="B42" s="14">
        <v>423.98</v>
      </c>
      <c r="C42" s="18">
        <f t="shared" si="0"/>
        <v>0.00108183188907067</v>
      </c>
    </row>
    <row r="43" ht="30" spans="1:3">
      <c r="A43" s="13" t="s">
        <v>24551</v>
      </c>
      <c r="B43" s="14">
        <v>382.52</v>
      </c>
      <c r="C43" s="18">
        <f t="shared" si="0"/>
        <v>0.000976042110965874</v>
      </c>
    </row>
    <row r="44" ht="30" spans="1:3">
      <c r="A44" s="13" t="s">
        <v>25177</v>
      </c>
      <c r="B44" s="14">
        <v>264.32</v>
      </c>
      <c r="C44" s="18">
        <f t="shared" si="0"/>
        <v>0.000674441730551343</v>
      </c>
    </row>
    <row r="45" spans="1:3">
      <c r="A45" s="13" t="s">
        <v>25775</v>
      </c>
      <c r="B45" s="14">
        <v>187.35</v>
      </c>
      <c r="C45" s="18">
        <f t="shared" si="0"/>
        <v>0.000478044257789021</v>
      </c>
    </row>
    <row r="46" spans="1:3">
      <c r="A46" s="13" t="s">
        <v>28826</v>
      </c>
      <c r="B46" s="14">
        <v>120.96</v>
      </c>
      <c r="C46" s="18">
        <f t="shared" si="0"/>
        <v>0.00030864282584553</v>
      </c>
    </row>
    <row r="47" spans="1:3">
      <c r="A47" s="13" t="s">
        <v>29744</v>
      </c>
      <c r="B47" s="14">
        <v>118.27</v>
      </c>
      <c r="C47" s="18">
        <f t="shared" si="0"/>
        <v>0.000301778993160969</v>
      </c>
    </row>
    <row r="48" spans="1:3">
      <c r="A48" s="13" t="s">
        <v>28784</v>
      </c>
      <c r="B48" s="14">
        <v>39.92</v>
      </c>
      <c r="C48" s="18">
        <f t="shared" si="0"/>
        <v>0.000101860297683148</v>
      </c>
    </row>
    <row r="49" spans="1:3">
      <c r="A49" s="13" t="s">
        <v>5</v>
      </c>
      <c r="B49" s="14">
        <f>SUM(B1:B48)</f>
        <v>391909.32</v>
      </c>
      <c r="C49" s="19">
        <f>SUM(C1:C48)</f>
        <v>1</v>
      </c>
    </row>
  </sheetData>
  <sortState ref="A1:B84">
    <sortCondition ref="B1:B84" descending="1"/>
  </sortState>
  <pageMargins left="0.511805555555556" right="0.511805555555556" top="0.786805555555556" bottom="0.786805555555556" header="0.314583333333333" footer="0.31458333333333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274"/>
  <sheetViews>
    <sheetView workbookViewId="0">
      <selection activeCell="A244" sqref="A1:A244"/>
    </sheetView>
  </sheetViews>
  <sheetFormatPr defaultColWidth="9" defaultRowHeight="15"/>
  <sheetData>
    <row r="1" spans="1:1">
      <c r="A1" s="732" t="s">
        <v>42</v>
      </c>
    </row>
    <row r="2" spans="1:1">
      <c r="A2" s="1" t="s">
        <v>796</v>
      </c>
    </row>
    <row r="3" spans="1:1">
      <c r="A3" s="2" t="s">
        <v>797</v>
      </c>
    </row>
    <row r="4" spans="1:1">
      <c r="A4" s="3"/>
    </row>
    <row r="5" spans="1:1">
      <c r="A5" s="4"/>
    </row>
    <row r="6" spans="1:1">
      <c r="A6" s="5"/>
    </row>
    <row r="7" spans="1:1">
      <c r="A7" s="6"/>
    </row>
    <row r="8" spans="1:1">
      <c r="A8" s="2" t="s">
        <v>800</v>
      </c>
    </row>
    <row r="9" spans="1:1">
      <c r="A9" s="3"/>
    </row>
    <row r="10" spans="1:1">
      <c r="A10" s="4"/>
    </row>
    <row r="11" spans="1:1">
      <c r="A11" s="4"/>
    </row>
    <row r="12" spans="1:1">
      <c r="A12" s="4"/>
    </row>
    <row r="13" spans="1:1">
      <c r="A13" s="5"/>
    </row>
    <row r="14" spans="1:1">
      <c r="A14" s="6"/>
    </row>
    <row r="15" spans="1:1">
      <c r="A15" s="2" t="s">
        <v>29745</v>
      </c>
    </row>
    <row r="16" spans="1:1">
      <c r="A16" s="3"/>
    </row>
    <row r="17" spans="1:1">
      <c r="A17" s="4"/>
    </row>
    <row r="18" spans="1:1">
      <c r="A18" s="5"/>
    </row>
    <row r="19" spans="1:1">
      <c r="A19" s="6"/>
    </row>
    <row r="20" spans="1:1">
      <c r="A20" s="2" t="s">
        <v>29746</v>
      </c>
    </row>
    <row r="21" spans="1:1">
      <c r="A21" s="3"/>
    </row>
    <row r="22" spans="1:1">
      <c r="A22" s="4"/>
    </row>
    <row r="23" spans="1:1">
      <c r="A23" s="5"/>
    </row>
    <row r="24" spans="1:1">
      <c r="A24" s="6"/>
    </row>
    <row r="25" spans="1:1">
      <c r="A25" s="1" t="s">
        <v>801</v>
      </c>
    </row>
    <row r="26" spans="1:1">
      <c r="A26" s="2" t="s">
        <v>802</v>
      </c>
    </row>
    <row r="27" spans="1:1">
      <c r="A27" s="3"/>
    </row>
    <row r="28" spans="1:1">
      <c r="A28" s="4"/>
    </row>
    <row r="29" spans="1:1">
      <c r="A29" s="5"/>
    </row>
    <row r="30" spans="1:1">
      <c r="A30" s="6"/>
    </row>
    <row r="31" spans="1:1">
      <c r="A31" s="2" t="s">
        <v>803</v>
      </c>
    </row>
    <row r="32" spans="1:1">
      <c r="A32" s="3"/>
    </row>
    <row r="33" spans="1:1">
      <c r="A33" s="4"/>
    </row>
    <row r="34" spans="1:1">
      <c r="A34" s="5"/>
    </row>
    <row r="35" spans="1:1">
      <c r="A35" s="6"/>
    </row>
    <row r="36" spans="1:1">
      <c r="A36" s="2" t="s">
        <v>804</v>
      </c>
    </row>
    <row r="37" spans="1:1">
      <c r="A37" s="3"/>
    </row>
    <row r="38" spans="1:1">
      <c r="A38" s="4"/>
    </row>
    <row r="39" spans="1:1">
      <c r="A39" s="5"/>
    </row>
    <row r="40" spans="1:1">
      <c r="A40" s="6"/>
    </row>
    <row r="41" spans="1:1">
      <c r="A41" s="1" t="s">
        <v>805</v>
      </c>
    </row>
    <row r="42" spans="1:1">
      <c r="A42" s="2" t="s">
        <v>806</v>
      </c>
    </row>
    <row r="43" spans="1:1">
      <c r="A43" s="7"/>
    </row>
    <row r="44" spans="1:1">
      <c r="A44" s="8"/>
    </row>
    <row r="45" spans="1:1">
      <c r="A45" s="4"/>
    </row>
    <row r="46" spans="1:1">
      <c r="A46" s="6"/>
    </row>
    <row r="47" spans="1:1">
      <c r="A47" s="2" t="s">
        <v>807</v>
      </c>
    </row>
    <row r="48" spans="1:1">
      <c r="A48" s="7"/>
    </row>
    <row r="49" spans="1:1">
      <c r="A49" s="8"/>
    </row>
    <row r="50" spans="1:1">
      <c r="A50" s="4"/>
    </row>
    <row r="51" spans="1:1">
      <c r="A51" s="6"/>
    </row>
    <row r="52" spans="1:1">
      <c r="A52" s="2" t="s">
        <v>808</v>
      </c>
    </row>
    <row r="53" spans="1:1">
      <c r="A53" s="7"/>
    </row>
    <row r="54" spans="1:1">
      <c r="A54" s="8"/>
    </row>
    <row r="55" spans="1:1">
      <c r="A55" s="8"/>
    </row>
    <row r="56" spans="1:1">
      <c r="A56" s="6"/>
    </row>
    <row r="57" spans="1:1">
      <c r="A57" s="2" t="s">
        <v>809</v>
      </c>
    </row>
    <row r="58" spans="1:1">
      <c r="A58" s="7"/>
    </row>
    <row r="59" spans="1:1">
      <c r="A59" s="7"/>
    </row>
    <row r="60" spans="1:1">
      <c r="A60" s="8"/>
    </row>
    <row r="61" spans="1:1">
      <c r="A61" s="8"/>
    </row>
    <row r="62" spans="1:1">
      <c r="A62" s="6"/>
    </row>
    <row r="63" spans="1:1">
      <c r="A63" s="2" t="s">
        <v>810</v>
      </c>
    </row>
    <row r="64" spans="1:1">
      <c r="A64" s="7"/>
    </row>
    <row r="65" spans="1:1">
      <c r="A65" s="8"/>
    </row>
    <row r="66" spans="1:1">
      <c r="A66" s="8"/>
    </row>
    <row r="67" spans="1:1">
      <c r="A67" s="8"/>
    </row>
    <row r="68" spans="1:1">
      <c r="A68" s="6"/>
    </row>
    <row r="69" spans="1:1">
      <c r="A69" s="2" t="s">
        <v>811</v>
      </c>
    </row>
    <row r="70" spans="1:1">
      <c r="A70" s="7"/>
    </row>
    <row r="71" spans="1:1">
      <c r="A71" s="8"/>
    </row>
    <row r="72" spans="1:1">
      <c r="A72" s="8"/>
    </row>
    <row r="73" spans="1:1">
      <c r="A73" s="6"/>
    </row>
    <row r="74" spans="1:1">
      <c r="A74" s="2" t="s">
        <v>812</v>
      </c>
    </row>
    <row r="75" spans="1:1">
      <c r="A75" s="7"/>
    </row>
    <row r="76" spans="1:1">
      <c r="A76" s="8"/>
    </row>
    <row r="77" spans="1:1">
      <c r="A77" s="8"/>
    </row>
    <row r="78" spans="1:1">
      <c r="A78" s="8"/>
    </row>
    <row r="79" spans="1:1">
      <c r="A79" s="8"/>
    </row>
    <row r="80" spans="1:1">
      <c r="A80" s="8"/>
    </row>
    <row r="81" spans="1:1">
      <c r="A81" s="8"/>
    </row>
    <row r="82" spans="1:1">
      <c r="A82" s="8"/>
    </row>
    <row r="83" spans="1:1">
      <c r="A83" s="6"/>
    </row>
    <row r="84" spans="1:1">
      <c r="A84" s="2" t="s">
        <v>813</v>
      </c>
    </row>
    <row r="85" spans="1:1">
      <c r="A85" s="7"/>
    </row>
    <row r="86" spans="1:1">
      <c r="A86" s="8"/>
    </row>
    <row r="87" spans="1:1">
      <c r="A87" s="8"/>
    </row>
    <row r="88" spans="1:1">
      <c r="A88" s="6"/>
    </row>
    <row r="89" spans="1:1">
      <c r="A89" s="2" t="s">
        <v>814</v>
      </c>
    </row>
    <row r="90" spans="1:1">
      <c r="A90" s="7"/>
    </row>
    <row r="91" spans="1:1">
      <c r="A91" s="8"/>
    </row>
    <row r="92" spans="1:1">
      <c r="A92" s="8"/>
    </row>
    <row r="93" spans="1:1">
      <c r="A93" s="8"/>
    </row>
    <row r="94" spans="1:1">
      <c r="A94" s="8"/>
    </row>
    <row r="95" spans="1:1">
      <c r="A95" s="8"/>
    </row>
    <row r="96" spans="1:1">
      <c r="A96" s="8"/>
    </row>
    <row r="97" spans="1:1">
      <c r="A97" s="8"/>
    </row>
    <row r="98" spans="1:1">
      <c r="A98" s="6"/>
    </row>
    <row r="99" spans="1:1">
      <c r="A99" s="2" t="s">
        <v>815</v>
      </c>
    </row>
    <row r="100" spans="1:1">
      <c r="A100" s="7"/>
    </row>
    <row r="101" spans="1:1">
      <c r="A101" s="8"/>
    </row>
    <row r="102" spans="1:1">
      <c r="A102" s="8"/>
    </row>
    <row r="103" spans="1:1">
      <c r="A103" s="8"/>
    </row>
    <row r="104" spans="1:1">
      <c r="A104" s="8"/>
    </row>
    <row r="105" spans="1:1">
      <c r="A105" s="8"/>
    </row>
    <row r="106" spans="1:1">
      <c r="A106" s="8"/>
    </row>
    <row r="107" spans="1:1">
      <c r="A107" s="8"/>
    </row>
    <row r="108" spans="1:1">
      <c r="A108" s="8"/>
    </row>
    <row r="109" spans="1:1">
      <c r="A109" s="8"/>
    </row>
    <row r="110" spans="1:1">
      <c r="A110" s="8"/>
    </row>
    <row r="111" spans="1:1">
      <c r="A111" s="8"/>
    </row>
    <row r="112" spans="1:1">
      <c r="A112" s="8"/>
    </row>
    <row r="113" spans="1:1">
      <c r="A113" s="8"/>
    </row>
    <row r="114" spans="1:1">
      <c r="A114" s="8"/>
    </row>
    <row r="115" spans="1:1">
      <c r="A115" s="6"/>
    </row>
    <row r="116" spans="1:1">
      <c r="A116" s="2" t="s">
        <v>816</v>
      </c>
    </row>
    <row r="117" spans="1:1">
      <c r="A117" s="7"/>
    </row>
    <row r="118" spans="1:1">
      <c r="A118" s="8"/>
    </row>
    <row r="119" spans="1:1">
      <c r="A119" s="8"/>
    </row>
    <row r="120" spans="1:1">
      <c r="A120" s="8"/>
    </row>
    <row r="121" spans="1:1">
      <c r="A121" s="8"/>
    </row>
    <row r="122" spans="1:1">
      <c r="A122" s="8"/>
    </row>
    <row r="123" spans="1:1">
      <c r="A123" s="8"/>
    </row>
    <row r="124" spans="1:1">
      <c r="A124" s="8"/>
    </row>
    <row r="125" spans="1:1">
      <c r="A125" s="6"/>
    </row>
    <row r="126" spans="1:1">
      <c r="A126" s="2" t="s">
        <v>817</v>
      </c>
    </row>
    <row r="127" spans="1:1">
      <c r="A127" s="7"/>
    </row>
    <row r="128" spans="1:1">
      <c r="A128" s="8"/>
    </row>
    <row r="129" spans="1:1">
      <c r="A129" s="8"/>
    </row>
    <row r="130" spans="1:1">
      <c r="A130" s="8"/>
    </row>
    <row r="131" spans="1:1">
      <c r="A131" s="8"/>
    </row>
    <row r="132" spans="1:1">
      <c r="A132" s="8"/>
    </row>
    <row r="133" spans="1:1">
      <c r="A133" s="8"/>
    </row>
    <row r="134" spans="1:1">
      <c r="A134" s="8"/>
    </row>
    <row r="135" spans="1:1">
      <c r="A135" s="6"/>
    </row>
    <row r="136" spans="1:1">
      <c r="A136" s="2" t="s">
        <v>818</v>
      </c>
    </row>
    <row r="137" spans="1:1">
      <c r="A137" s="7"/>
    </row>
    <row r="138" spans="1:1">
      <c r="A138" s="8"/>
    </row>
    <row r="139" spans="1:1">
      <c r="A139" s="8"/>
    </row>
    <row r="140" spans="1:1">
      <c r="A140" s="8"/>
    </row>
    <row r="141" spans="1:1">
      <c r="A141" s="8"/>
    </row>
    <row r="142" spans="1:1">
      <c r="A142" s="8"/>
    </row>
    <row r="143" spans="1:1">
      <c r="A143" s="8"/>
    </row>
    <row r="144" spans="1:1">
      <c r="A144" s="8"/>
    </row>
    <row r="145" spans="1:1">
      <c r="A145" s="6"/>
    </row>
    <row r="146" spans="1:1">
      <c r="A146" s="1" t="s">
        <v>819</v>
      </c>
    </row>
    <row r="147" spans="1:1">
      <c r="A147" s="2" t="s">
        <v>820</v>
      </c>
    </row>
    <row r="148" spans="1:1">
      <c r="A148" s="7"/>
    </row>
    <row r="149" spans="1:1">
      <c r="A149" s="8"/>
    </row>
    <row r="150" spans="1:1">
      <c r="A150" s="8"/>
    </row>
    <row r="151" spans="1:1">
      <c r="A151" s="8"/>
    </row>
    <row r="152" spans="1:1">
      <c r="A152" s="8"/>
    </row>
    <row r="153" spans="1:1">
      <c r="A153" s="8"/>
    </row>
    <row r="154" spans="1:1">
      <c r="A154" s="8"/>
    </row>
    <row r="155" spans="1:1">
      <c r="A155" s="8"/>
    </row>
    <row r="156" spans="1:1">
      <c r="A156" s="8"/>
    </row>
    <row r="157" spans="1:1">
      <c r="A157" s="8"/>
    </row>
    <row r="158" spans="1:1">
      <c r="A158" s="4"/>
    </row>
    <row r="159" spans="1:1">
      <c r="A159" s="6"/>
    </row>
    <row r="160" spans="1:1">
      <c r="A160" s="2" t="s">
        <v>821</v>
      </c>
    </row>
    <row r="161" spans="1:1">
      <c r="A161" s="7"/>
    </row>
    <row r="162" spans="1:1">
      <c r="A162" s="8"/>
    </row>
    <row r="163" spans="1:1">
      <c r="A163" s="8"/>
    </row>
    <row r="164" spans="1:1">
      <c r="A164" s="8"/>
    </row>
    <row r="165" spans="1:1">
      <c r="A165" s="8"/>
    </row>
    <row r="166" spans="1:1">
      <c r="A166" s="8"/>
    </row>
    <row r="167" spans="1:1">
      <c r="A167" s="8"/>
    </row>
    <row r="168" spans="1:1">
      <c r="A168" s="8"/>
    </row>
    <row r="169" spans="1:1">
      <c r="A169" s="8"/>
    </row>
    <row r="170" spans="1:1">
      <c r="A170" s="8"/>
    </row>
    <row r="171" spans="1:1">
      <c r="A171" s="4"/>
    </row>
    <row r="172" spans="1:1">
      <c r="A172" s="6"/>
    </row>
    <row r="173" spans="1:1">
      <c r="A173" s="2" t="s">
        <v>822</v>
      </c>
    </row>
    <row r="174" spans="1:1">
      <c r="A174" s="7"/>
    </row>
    <row r="175" spans="1:1">
      <c r="A175" s="8"/>
    </row>
    <row r="176" spans="1:1">
      <c r="A176" s="4"/>
    </row>
    <row r="177" spans="1:1">
      <c r="A177" s="6"/>
    </row>
    <row r="178" spans="1:1">
      <c r="A178" s="2" t="s">
        <v>823</v>
      </c>
    </row>
    <row r="179" spans="1:1">
      <c r="A179" s="7"/>
    </row>
    <row r="180" spans="1:1">
      <c r="A180" s="8"/>
    </row>
    <row r="181" spans="1:1">
      <c r="A181" s="8"/>
    </row>
    <row r="182" spans="1:1">
      <c r="A182" s="8"/>
    </row>
    <row r="183" spans="1:1">
      <c r="A183" s="8"/>
    </row>
    <row r="184" spans="1:1">
      <c r="A184" s="8"/>
    </row>
    <row r="185" spans="1:1">
      <c r="A185" s="8"/>
    </row>
    <row r="186" spans="1:1">
      <c r="A186" s="8"/>
    </row>
    <row r="187" spans="1:1">
      <c r="A187" s="8"/>
    </row>
    <row r="188" spans="1:1">
      <c r="A188" s="8"/>
    </row>
    <row r="189" spans="1:1">
      <c r="A189" s="4"/>
    </row>
    <row r="190" spans="1:1">
      <c r="A190" s="6"/>
    </row>
    <row r="191" spans="1:1">
      <c r="A191" s="2" t="s">
        <v>824</v>
      </c>
    </row>
    <row r="192" spans="1:1">
      <c r="A192" s="7"/>
    </row>
    <row r="193" spans="1:1">
      <c r="A193" s="8"/>
    </row>
    <row r="194" spans="1:1">
      <c r="A194" s="8"/>
    </row>
    <row r="195" spans="1:1">
      <c r="A195" s="8"/>
    </row>
    <row r="196" spans="1:1">
      <c r="A196" s="4"/>
    </row>
    <row r="197" spans="1:1">
      <c r="A197" s="6"/>
    </row>
    <row r="198" spans="1:1">
      <c r="A198" s="2" t="s">
        <v>825</v>
      </c>
    </row>
    <row r="199" spans="1:1">
      <c r="A199" s="3"/>
    </row>
    <row r="200" spans="1:1">
      <c r="A200" s="8"/>
    </row>
    <row r="201" spans="1:1">
      <c r="A201" s="8"/>
    </row>
    <row r="202" spans="1:1">
      <c r="A202" s="8"/>
    </row>
    <row r="203" spans="1:1">
      <c r="A203" s="8"/>
    </row>
    <row r="204" spans="1:1">
      <c r="A204" s="8"/>
    </row>
    <row r="205" spans="1:1">
      <c r="A205" s="8"/>
    </row>
    <row r="206" spans="1:1">
      <c r="A206" s="5"/>
    </row>
    <row r="207" spans="1:1">
      <c r="A207" s="6"/>
    </row>
    <row r="208" spans="1:1">
      <c r="A208" s="2" t="s">
        <v>826</v>
      </c>
    </row>
    <row r="209" spans="1:1">
      <c r="A209" s="9"/>
    </row>
    <row r="210" spans="1:1">
      <c r="A210" s="10"/>
    </row>
    <row r="211" spans="1:1">
      <c r="A211" s="10"/>
    </row>
    <row r="212" spans="1:1">
      <c r="A212" s="11"/>
    </row>
    <row r="213" spans="1:1">
      <c r="A213" s="6"/>
    </row>
    <row r="214" spans="1:1">
      <c r="A214" s="1" t="s">
        <v>831</v>
      </c>
    </row>
    <row r="215" spans="1:1">
      <c r="A215" s="2" t="s">
        <v>832</v>
      </c>
    </row>
    <row r="216" spans="1:1">
      <c r="A216" s="3"/>
    </row>
    <row r="217" spans="1:1">
      <c r="A217" s="4"/>
    </row>
    <row r="218" spans="1:1">
      <c r="A218" s="5"/>
    </row>
    <row r="219" spans="1:1">
      <c r="A219" s="12"/>
    </row>
    <row r="220" spans="1:1">
      <c r="A220" s="2" t="s">
        <v>833</v>
      </c>
    </row>
    <row r="221" spans="1:1">
      <c r="A221" s="3"/>
    </row>
    <row r="222" spans="1:1">
      <c r="A222" s="4"/>
    </row>
    <row r="223" spans="1:1">
      <c r="A223" s="4"/>
    </row>
    <row r="224" spans="1:1">
      <c r="A224" s="4"/>
    </row>
    <row r="225" spans="1:1">
      <c r="A225" s="4"/>
    </row>
    <row r="226" spans="1:1">
      <c r="A226" s="4"/>
    </row>
    <row r="227" spans="1:1">
      <c r="A227" s="5"/>
    </row>
    <row r="228" spans="1:1">
      <c r="A228" s="12"/>
    </row>
    <row r="229" spans="1:1">
      <c r="A229" s="2" t="s">
        <v>834</v>
      </c>
    </row>
    <row r="230" spans="1:1">
      <c r="A230" s="3"/>
    </row>
    <row r="231" spans="1:1">
      <c r="A231" s="4"/>
    </row>
    <row r="232" spans="1:1">
      <c r="A232" s="4"/>
    </row>
    <row r="233" spans="1:1">
      <c r="A233" s="6"/>
    </row>
    <row r="234" spans="1:1">
      <c r="A234" s="1" t="s">
        <v>835</v>
      </c>
    </row>
    <row r="235" spans="1:1">
      <c r="A235" s="2" t="s">
        <v>836</v>
      </c>
    </row>
    <row r="236" spans="1:1">
      <c r="A236" s="3"/>
    </row>
    <row r="237" spans="1:1">
      <c r="A237" s="4"/>
    </row>
    <row r="238" spans="1:1">
      <c r="A238" s="5"/>
    </row>
    <row r="239" spans="1:1">
      <c r="A239" s="12"/>
    </row>
    <row r="240" spans="1:1">
      <c r="A240" s="2" t="s">
        <v>837</v>
      </c>
    </row>
    <row r="241" spans="1:1">
      <c r="A241" s="3"/>
    </row>
    <row r="242" spans="1:1">
      <c r="A242" s="4"/>
    </row>
    <row r="243" spans="1:1">
      <c r="A243" s="5"/>
    </row>
    <row r="244" spans="1:1">
      <c r="A244" s="6"/>
    </row>
    <row r="245" spans="1:1">
      <c r="A245" s="1" t="s">
        <v>787</v>
      </c>
    </row>
    <row r="246" spans="1:1">
      <c r="A246" s="2" t="s">
        <v>788</v>
      </c>
    </row>
    <row r="247" spans="1:1">
      <c r="A247" s="3"/>
    </row>
    <row r="248" spans="1:1">
      <c r="A248" s="4"/>
    </row>
    <row r="249" spans="1:1">
      <c r="A249" s="5"/>
    </row>
    <row r="250" spans="1:1">
      <c r="A250" s="12"/>
    </row>
    <row r="251" spans="1:1">
      <c r="A251" s="2" t="s">
        <v>789</v>
      </c>
    </row>
    <row r="252" spans="1:1">
      <c r="A252" s="3"/>
    </row>
    <row r="253" spans="1:1">
      <c r="A253" s="4"/>
    </row>
    <row r="254" spans="1:1">
      <c r="A254" s="4"/>
    </row>
    <row r="255" spans="1:1">
      <c r="A255" s="4"/>
    </row>
    <row r="256" spans="1:1">
      <c r="A256" s="4"/>
    </row>
    <row r="257" spans="1:1">
      <c r="A257" s="5"/>
    </row>
    <row r="258" spans="1:1">
      <c r="A258" s="12"/>
    </row>
    <row r="259" spans="1:1">
      <c r="A259" s="2" t="s">
        <v>790</v>
      </c>
    </row>
    <row r="260" spans="1:1">
      <c r="A260" s="3"/>
    </row>
    <row r="261" spans="1:1">
      <c r="A261" s="4"/>
    </row>
    <row r="262" spans="1:1">
      <c r="A262" s="4"/>
    </row>
    <row r="263" spans="1:1">
      <c r="A263" s="6"/>
    </row>
    <row r="264" spans="1:1">
      <c r="A264" s="1" t="s">
        <v>791</v>
      </c>
    </row>
    <row r="265" spans="1:1">
      <c r="A265" s="2" t="s">
        <v>792</v>
      </c>
    </row>
    <row r="266" spans="1:1">
      <c r="A266" s="3"/>
    </row>
    <row r="267" spans="1:1">
      <c r="A267" s="4"/>
    </row>
    <row r="268" spans="1:1">
      <c r="A268" s="5"/>
    </row>
    <row r="269" spans="1:1">
      <c r="A269" s="12"/>
    </row>
    <row r="270" spans="1:1">
      <c r="A270" s="2" t="s">
        <v>793</v>
      </c>
    </row>
    <row r="271" spans="1:1">
      <c r="A271" s="3"/>
    </row>
    <row r="272" spans="1:1">
      <c r="A272" s="4"/>
    </row>
    <row r="273" spans="1:1">
      <c r="A273" s="5"/>
    </row>
    <row r="274" spans="1:1">
      <c r="A274" s="6"/>
    </row>
  </sheetData>
  <mergeCells count="1">
    <mergeCell ref="A209:A212"/>
  </mergeCells>
  <pageMargins left="0.511805555555556" right="0.511805555555556" top="0.786805555555556" bottom="0.786805555555556" header="0.314583333333333" footer="0.31458333333333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32"/>
  <sheetViews>
    <sheetView tabSelected="1" view="pageBreakPreview" zoomScale="85" zoomScaleNormal="100" zoomScaleSheetLayoutView="85" topLeftCell="B1" workbookViewId="0">
      <selection activeCell="F25" sqref="F25"/>
    </sheetView>
  </sheetViews>
  <sheetFormatPr defaultColWidth="9.14285714285714" defaultRowHeight="15" customHeight="1"/>
  <cols>
    <col min="1" max="1" width="4.42857142857143" style="670" hidden="1" customWidth="1"/>
    <col min="2" max="2" width="10" style="671" customWidth="1"/>
    <col min="3" max="3" width="61.2857142857143" style="671" customWidth="1"/>
    <col min="4" max="4" width="19.4285714285714" style="671" customWidth="1"/>
    <col min="5" max="5" width="17" style="671" customWidth="1"/>
    <col min="6" max="6" width="20" style="670" customWidth="1"/>
    <col min="7" max="7" width="10.5714285714286" style="670" hidden="1" customWidth="1"/>
    <col min="8" max="8" width="20" style="670" customWidth="1"/>
    <col min="9" max="10" width="9.14285714285714" style="670"/>
    <col min="11" max="11" width="11.5714285714286" style="670" customWidth="1"/>
    <col min="12" max="12" width="10.5714285714286" style="670" customWidth="1"/>
    <col min="13" max="16384" width="9.14285714285714" style="670"/>
  </cols>
  <sheetData>
    <row r="1" customFormat="1" ht="35.25" customHeight="1" spans="1:6">
      <c r="A1" s="672"/>
      <c r="B1" s="673" t="str">
        <f>GLOBAL!A1</f>
        <v>PREFEITURA MUNICIPAL DE VIANA</v>
      </c>
      <c r="C1" s="674"/>
      <c r="D1" s="674"/>
      <c r="E1" s="674"/>
      <c r="F1" s="674"/>
    </row>
    <row r="2" customFormat="1" ht="35.25" customHeight="1" spans="1:6">
      <c r="A2" s="675"/>
      <c r="B2" s="673"/>
      <c r="C2" s="674"/>
      <c r="D2" s="674"/>
      <c r="E2" s="674"/>
      <c r="F2" s="674"/>
    </row>
    <row r="3" customFormat="1" spans="1:9">
      <c r="A3" s="675"/>
      <c r="B3" s="676" t="str">
        <f>GLOBAL!C2</f>
        <v>OBRA: PAVIMENTAÇÃO E DRENAGEM DE DIVERSAS RUAS NOS BAIRROS ARLINDO VILLASCHI E NOVA BETHÂNIA</v>
      </c>
      <c r="C3" s="677"/>
      <c r="D3" s="678" t="s">
        <v>0</v>
      </c>
      <c r="E3" s="678"/>
      <c r="F3" s="363"/>
      <c r="G3" s="670"/>
      <c r="H3" s="670"/>
      <c r="I3" s="670"/>
    </row>
    <row r="4" customFormat="1" ht="44.25" customHeight="1" spans="1:9">
      <c r="A4" s="675"/>
      <c r="B4" s="679" t="str">
        <f>GLOBAL!C3</f>
        <v>LOCAL: ARLINDO VILLASCHI E NOVA BETHÂNIA/ES</v>
      </c>
      <c r="C4" s="680"/>
      <c r="D4" s="681" t="s">
        <v>22</v>
      </c>
      <c r="E4" s="681"/>
      <c r="F4" s="363"/>
      <c r="G4" s="670"/>
      <c r="H4" s="682">
        <v>24754.82</v>
      </c>
      <c r="I4" s="670"/>
    </row>
    <row r="5" customFormat="1" ht="24.75" customHeight="1" spans="1:9">
      <c r="A5" s="675"/>
      <c r="B5" s="683" t="s">
        <v>46</v>
      </c>
      <c r="C5" s="683"/>
      <c r="D5" s="683"/>
      <c r="E5" s="683"/>
      <c r="F5" s="683"/>
      <c r="G5" s="684"/>
      <c r="H5" s="684"/>
      <c r="I5" s="684"/>
    </row>
    <row r="6" ht="30" customHeight="1" spans="1:11">
      <c r="A6" s="685"/>
      <c r="B6" s="686" t="s">
        <v>3</v>
      </c>
      <c r="C6" s="687" t="s">
        <v>4</v>
      </c>
      <c r="D6" s="688" t="s">
        <v>5</v>
      </c>
      <c r="E6" s="688" t="s">
        <v>6</v>
      </c>
      <c r="F6" s="689"/>
      <c r="G6" s="684"/>
      <c r="H6" s="684"/>
      <c r="I6" s="684"/>
      <c r="K6" s="703"/>
    </row>
    <row r="7" ht="26.1" customHeight="1" spans="1:12">
      <c r="A7" s="685"/>
      <c r="B7" s="690">
        <v>1</v>
      </c>
      <c r="C7" s="691" t="s">
        <v>47</v>
      </c>
      <c r="D7" s="692">
        <f>VLOOKUP(G7,GLOBAL!D7:H666,5,FALSE)</f>
        <v>211238.36</v>
      </c>
      <c r="E7" s="693">
        <f>D7/$F$23</f>
        <v>0.0483913449167238</v>
      </c>
      <c r="F7" s="694">
        <f t="shared" ref="F7:F22" si="0">D7+($H$4/16)</f>
        <v>212785.53625</v>
      </c>
      <c r="G7" s="684" t="s">
        <v>8</v>
      </c>
      <c r="H7" s="684"/>
      <c r="I7" s="684"/>
      <c r="K7" s="703">
        <v>47254.76</v>
      </c>
      <c r="L7" s="707">
        <f>D7-K7</f>
        <v>163983.6</v>
      </c>
    </row>
    <row r="8" ht="26.1" customHeight="1" spans="1:12">
      <c r="A8" s="685">
        <v>2</v>
      </c>
      <c r="B8" s="690">
        <v>2</v>
      </c>
      <c r="C8" s="695" t="s">
        <v>48</v>
      </c>
      <c r="D8" s="692">
        <f>VLOOKUP(G8,GLOBAL!D8:H667,5,FALSE)</f>
        <v>252561.34</v>
      </c>
      <c r="E8" s="693">
        <f t="shared" ref="E8:E22" si="1">D8/$F$23</f>
        <v>0.0578577816859114</v>
      </c>
      <c r="F8" s="694">
        <f t="shared" si="0"/>
        <v>254108.51625</v>
      </c>
      <c r="G8" s="684" t="s">
        <v>10</v>
      </c>
      <c r="H8" s="684"/>
      <c r="I8" s="684"/>
      <c r="K8" s="703">
        <v>5626.76</v>
      </c>
      <c r="L8" s="707">
        <f>D8-K8</f>
        <v>246934.58</v>
      </c>
    </row>
    <row r="9" ht="26.1" customHeight="1" spans="1:12">
      <c r="A9" s="685">
        <v>3</v>
      </c>
      <c r="B9" s="690">
        <v>3</v>
      </c>
      <c r="C9" s="691" t="s">
        <v>49</v>
      </c>
      <c r="D9" s="692">
        <f>VLOOKUP(G9,GLOBAL!D9:H668,5,FALSE)</f>
        <v>189256.65</v>
      </c>
      <c r="E9" s="693">
        <f t="shared" si="1"/>
        <v>0.0433556851508111</v>
      </c>
      <c r="F9" s="694">
        <f t="shared" si="0"/>
        <v>190803.82625</v>
      </c>
      <c r="G9" s="684" t="s">
        <v>12</v>
      </c>
      <c r="H9" s="684"/>
      <c r="I9" s="684"/>
      <c r="K9" s="703">
        <v>31381.6</v>
      </c>
      <c r="L9" s="707">
        <f>D9-K9</f>
        <v>157875.05</v>
      </c>
    </row>
    <row r="10" ht="26.1" customHeight="1" spans="1:12">
      <c r="A10" s="685">
        <v>4</v>
      </c>
      <c r="B10" s="690">
        <v>4</v>
      </c>
      <c r="C10" s="691" t="s">
        <v>50</v>
      </c>
      <c r="D10" s="692">
        <f>VLOOKUP(G10,GLOBAL!D9:H669,5,FALSE)</f>
        <v>261204.01</v>
      </c>
      <c r="E10" s="693">
        <f t="shared" si="1"/>
        <v>0.0598376797734151</v>
      </c>
      <c r="F10" s="694">
        <f t="shared" si="0"/>
        <v>262751.18625</v>
      </c>
      <c r="G10" s="684" t="s">
        <v>14</v>
      </c>
      <c r="K10" s="703">
        <v>9916.39</v>
      </c>
      <c r="L10" s="707">
        <f>D10-K10</f>
        <v>251287.62</v>
      </c>
    </row>
    <row r="11" ht="26.1" customHeight="1" spans="1:12">
      <c r="A11" s="685">
        <v>5</v>
      </c>
      <c r="B11" s="690">
        <v>5</v>
      </c>
      <c r="C11" s="691" t="s">
        <v>51</v>
      </c>
      <c r="D11" s="692">
        <f>VLOOKUP(G11,GLOBAL!D10:H670,5,FALSE)</f>
        <v>192692.52</v>
      </c>
      <c r="E11" s="693">
        <f t="shared" si="1"/>
        <v>0.0441427882615293</v>
      </c>
      <c r="F11" s="694">
        <f t="shared" si="0"/>
        <v>194239.69625</v>
      </c>
      <c r="G11" s="684" t="s">
        <v>16</v>
      </c>
      <c r="K11" s="703">
        <v>17603.6</v>
      </c>
      <c r="L11" s="708">
        <f>SUM(D11:D13)-SUM(K11:K13)</f>
        <v>477476.6</v>
      </c>
    </row>
    <row r="12" ht="26.1" customHeight="1" spans="1:12">
      <c r="A12" s="685">
        <v>7</v>
      </c>
      <c r="B12" s="690">
        <v>6</v>
      </c>
      <c r="C12" s="691" t="s">
        <v>52</v>
      </c>
      <c r="D12" s="692">
        <f>VLOOKUP(G12,GLOBAL!D11:H671,5,FALSE)</f>
        <v>149236.78</v>
      </c>
      <c r="E12" s="693">
        <f t="shared" si="1"/>
        <v>0.0341877701343697</v>
      </c>
      <c r="F12" s="694">
        <f t="shared" si="0"/>
        <v>150783.95625</v>
      </c>
      <c r="G12" s="684" t="s">
        <v>18</v>
      </c>
      <c r="K12" s="703">
        <v>947.64</v>
      </c>
      <c r="L12" s="24"/>
    </row>
    <row r="13" ht="26.1" customHeight="1" spans="1:12">
      <c r="A13" s="685">
        <v>8</v>
      </c>
      <c r="B13" s="690">
        <v>7</v>
      </c>
      <c r="C13" s="691" t="s">
        <v>53</v>
      </c>
      <c r="D13" s="692">
        <f>VLOOKUP(G13,GLOBAL!D11:H678,5,FALSE)</f>
        <v>180258.75</v>
      </c>
      <c r="E13" s="693">
        <f t="shared" si="1"/>
        <v>0.0412944095263166</v>
      </c>
      <c r="F13" s="694">
        <f t="shared" si="0"/>
        <v>181805.92625</v>
      </c>
      <c r="G13" s="684" t="s">
        <v>20</v>
      </c>
      <c r="K13" s="703">
        <v>26160.21</v>
      </c>
      <c r="L13" s="24"/>
    </row>
    <row r="14" ht="26.1" customHeight="1" spans="1:12">
      <c r="A14" s="685">
        <v>9</v>
      </c>
      <c r="B14" s="690">
        <v>8</v>
      </c>
      <c r="C14" s="691" t="s">
        <v>54</v>
      </c>
      <c r="D14" s="692">
        <f>VLOOKUP(G14,GLOBAL!D11:H678,5,FALSE)</f>
        <v>290923.72</v>
      </c>
      <c r="E14" s="693">
        <f t="shared" si="1"/>
        <v>0.0666459921340821</v>
      </c>
      <c r="F14" s="694">
        <f t="shared" si="0"/>
        <v>292470.89625</v>
      </c>
      <c r="G14" s="684" t="s">
        <v>27</v>
      </c>
      <c r="K14" s="703">
        <v>32241.48</v>
      </c>
      <c r="L14" s="709">
        <f t="shared" ref="L14:L19" si="2">D14-K14</f>
        <v>258682.24</v>
      </c>
    </row>
    <row r="15" ht="26.1" customHeight="1" spans="1:12">
      <c r="A15" s="685">
        <v>10</v>
      </c>
      <c r="B15" s="690">
        <v>9</v>
      </c>
      <c r="C15" s="691" t="s">
        <v>55</v>
      </c>
      <c r="D15" s="692">
        <f>VLOOKUP(G15,GLOBAL!D11:H679,5,FALSE)</f>
        <v>148583.87</v>
      </c>
      <c r="E15" s="693">
        <f t="shared" si="1"/>
        <v>0.0340381988490711</v>
      </c>
      <c r="F15" s="694">
        <f t="shared" si="0"/>
        <v>150131.04625</v>
      </c>
      <c r="G15" s="684" t="s">
        <v>29</v>
      </c>
      <c r="K15" s="703">
        <v>59043.45</v>
      </c>
      <c r="L15" s="707">
        <f t="shared" si="2"/>
        <v>89540.42</v>
      </c>
    </row>
    <row r="16" ht="26.1" customHeight="1" spans="1:12">
      <c r="A16" s="685"/>
      <c r="B16" s="690">
        <v>10</v>
      </c>
      <c r="C16" s="691" t="s">
        <v>56</v>
      </c>
      <c r="D16" s="692">
        <f>VLOOKUP(G16,GLOBAL!D16:H675,5,FALSE)</f>
        <v>155391.05</v>
      </c>
      <c r="E16" s="693">
        <f t="shared" si="1"/>
        <v>0.0355976154024387</v>
      </c>
      <c r="F16" s="694">
        <f t="shared" si="0"/>
        <v>156938.22625</v>
      </c>
      <c r="G16" s="684" t="s">
        <v>31</v>
      </c>
      <c r="H16" s="684"/>
      <c r="I16" s="684"/>
      <c r="K16" s="703">
        <v>47254.76</v>
      </c>
      <c r="L16" s="707">
        <f t="shared" si="2"/>
        <v>108136.29</v>
      </c>
    </row>
    <row r="17" ht="26.1" customHeight="1" spans="1:12">
      <c r="A17" s="685">
        <v>2</v>
      </c>
      <c r="B17" s="690">
        <v>11</v>
      </c>
      <c r="C17" s="695" t="s">
        <v>57</v>
      </c>
      <c r="D17" s="692">
        <f>VLOOKUP(G17,GLOBAL!D17:H676,5,FALSE)</f>
        <v>295022.8</v>
      </c>
      <c r="E17" s="693">
        <f t="shared" si="1"/>
        <v>0.0675850260961013</v>
      </c>
      <c r="F17" s="694">
        <f t="shared" si="0"/>
        <v>296569.97625</v>
      </c>
      <c r="G17" s="684" t="s">
        <v>33</v>
      </c>
      <c r="H17" s="684"/>
      <c r="I17" s="684"/>
      <c r="K17" s="703">
        <v>5626.76</v>
      </c>
      <c r="L17" s="707">
        <f t="shared" si="2"/>
        <v>289396.04</v>
      </c>
    </row>
    <row r="18" ht="26.1" customHeight="1" spans="1:12">
      <c r="A18" s="685">
        <v>3</v>
      </c>
      <c r="B18" s="690">
        <v>12</v>
      </c>
      <c r="C18" s="691" t="s">
        <v>58</v>
      </c>
      <c r="D18" s="692">
        <f>VLOOKUP(G18,GLOBAL!D18:H677,5,FALSE)</f>
        <v>274392.85</v>
      </c>
      <c r="E18" s="693">
        <f t="shared" si="1"/>
        <v>0.0628590330233243</v>
      </c>
      <c r="F18" s="694">
        <f t="shared" si="0"/>
        <v>275940.02625</v>
      </c>
      <c r="G18" s="684" t="s">
        <v>35</v>
      </c>
      <c r="H18" s="684"/>
      <c r="I18" s="684"/>
      <c r="K18" s="703">
        <v>31381.6</v>
      </c>
      <c r="L18" s="707">
        <f t="shared" si="2"/>
        <v>243011.25</v>
      </c>
    </row>
    <row r="19" ht="26.1" customHeight="1" spans="1:12">
      <c r="A19" s="685">
        <v>4</v>
      </c>
      <c r="B19" s="690">
        <v>13</v>
      </c>
      <c r="C19" s="691" t="s">
        <v>59</v>
      </c>
      <c r="D19" s="692">
        <f>VLOOKUP(G19,GLOBAL!D18:H678,5,FALSE)</f>
        <v>123389.93</v>
      </c>
      <c r="E19" s="693">
        <f t="shared" si="1"/>
        <v>0.0282666683356205</v>
      </c>
      <c r="F19" s="694">
        <f t="shared" si="0"/>
        <v>124937.10625</v>
      </c>
      <c r="G19" s="684" t="s">
        <v>37</v>
      </c>
      <c r="K19" s="703">
        <v>9916.39</v>
      </c>
      <c r="L19" s="707">
        <f t="shared" si="2"/>
        <v>113473.54</v>
      </c>
    </row>
    <row r="20" ht="26.1" customHeight="1" spans="1:12">
      <c r="A20" s="685">
        <v>5</v>
      </c>
      <c r="B20" s="690">
        <v>14</v>
      </c>
      <c r="C20" s="691" t="s">
        <v>60</v>
      </c>
      <c r="D20" s="692">
        <f>VLOOKUP(G20,GLOBAL!D19:H679,5,FALSE)</f>
        <v>725699.55</v>
      </c>
      <c r="E20" s="693">
        <f t="shared" si="1"/>
        <v>0.166246212240813</v>
      </c>
      <c r="F20" s="694">
        <f t="shared" si="0"/>
        <v>727246.72625</v>
      </c>
      <c r="G20" s="684" t="s">
        <v>39</v>
      </c>
      <c r="K20" s="703">
        <v>17603.6</v>
      </c>
      <c r="L20" s="708">
        <f>SUM(D20:D22)-SUM(K20:K22)</f>
        <v>1571590.63</v>
      </c>
    </row>
    <row r="21" ht="26.1" customHeight="1" spans="1:12">
      <c r="A21" s="685">
        <v>7</v>
      </c>
      <c r="B21" s="690">
        <v>15</v>
      </c>
      <c r="C21" s="691" t="s">
        <v>61</v>
      </c>
      <c r="D21" s="692">
        <f>VLOOKUP(G21,GLOBAL!D20:H680,5,FALSE)</f>
        <v>601363.7</v>
      </c>
      <c r="E21" s="693">
        <f t="shared" si="1"/>
        <v>0.13776284869423</v>
      </c>
      <c r="F21" s="694">
        <f t="shared" si="0"/>
        <v>602910.87625</v>
      </c>
      <c r="G21" s="684" t="s">
        <v>41</v>
      </c>
      <c r="K21" s="703">
        <v>947.64</v>
      </c>
      <c r="L21" s="24"/>
    </row>
    <row r="22" ht="26.1" customHeight="1" spans="1:12">
      <c r="A22" s="685">
        <v>8</v>
      </c>
      <c r="B22" s="690">
        <v>16</v>
      </c>
      <c r="C22" s="691" t="s">
        <v>62</v>
      </c>
      <c r="D22" s="692">
        <f>VLOOKUP(G22,GLOBAL!D20:H687,5,FALSE)</f>
        <v>289238.83</v>
      </c>
      <c r="E22" s="693">
        <f t="shared" si="1"/>
        <v>0.066260010662077</v>
      </c>
      <c r="F22" s="694">
        <f t="shared" si="0"/>
        <v>290786.00625</v>
      </c>
      <c r="G22" s="684" t="s">
        <v>43</v>
      </c>
      <c r="K22" s="703">
        <v>26160.21</v>
      </c>
      <c r="L22" s="24"/>
    </row>
    <row r="23" ht="20.1" customHeight="1" spans="1:11">
      <c r="A23" s="696"/>
      <c r="B23" s="697" t="s">
        <v>21</v>
      </c>
      <c r="C23" s="698"/>
      <c r="D23" s="699"/>
      <c r="E23" s="700">
        <f>SUM(E7:E22)</f>
        <v>0.994329064886835</v>
      </c>
      <c r="F23" s="699">
        <f>SUM(F7:F22)</f>
        <v>4365209.53</v>
      </c>
      <c r="K23" s="707"/>
    </row>
    <row r="24" customHeight="1" spans="11:11">
      <c r="K24" s="707">
        <f>SUM(K7:K23)</f>
        <v>369066.85</v>
      </c>
    </row>
    <row r="26" customHeight="1" spans="4:7">
      <c r="D26" s="701"/>
      <c r="E26" s="702"/>
      <c r="G26" s="703"/>
    </row>
    <row r="27" customHeight="1" spans="7:7">
      <c r="G27" s="703"/>
    </row>
    <row r="28" customHeight="1" spans="4:11">
      <c r="D28" s="704"/>
      <c r="K28" s="707">
        <f>D23/K24</f>
        <v>0</v>
      </c>
    </row>
    <row r="31" customHeight="1" spans="4:4">
      <c r="D31" s="705"/>
    </row>
    <row r="32" customHeight="1" spans="5:6">
      <c r="E32" s="702"/>
      <c r="F32" s="706"/>
    </row>
  </sheetData>
  <mergeCells count="10">
    <mergeCell ref="B3:C3"/>
    <mergeCell ref="D3:E3"/>
    <mergeCell ref="B4:C4"/>
    <mergeCell ref="D4:E4"/>
    <mergeCell ref="B5:F5"/>
    <mergeCell ref="B23:C23"/>
    <mergeCell ref="F3:F4"/>
    <mergeCell ref="L11:L13"/>
    <mergeCell ref="L20:L22"/>
    <mergeCell ref="B1:F2"/>
  </mergeCells>
  <printOptions horizontalCentered="1"/>
  <pageMargins left="0.511805555555556" right="0.511805555555556" top="0.786805555555556" bottom="0.786805555555556" header="0.196527777777778" footer="0.314583333333333"/>
  <pageSetup paperSize="9" scale="72" orientation="portrait"/>
  <headerFooter>
    <oddFooter>&amp;C&amp;P de &amp;N&amp;RFERNANDA R. DA SILVA
ENGª CIVIL
CREA n° 038888/D</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S680"/>
  <sheetViews>
    <sheetView showGridLines="0" view="pageBreakPreview" zoomScale="85" zoomScaleNormal="85" zoomScaleSheetLayoutView="85" topLeftCell="A657" workbookViewId="0">
      <selection activeCell="D15" sqref="D15"/>
    </sheetView>
  </sheetViews>
  <sheetFormatPr defaultColWidth="9" defaultRowHeight="12.75"/>
  <cols>
    <col min="1" max="1" width="12.5714285714286" style="562" customWidth="1"/>
    <col min="2" max="3" width="15.7142857142857" style="562" customWidth="1"/>
    <col min="4" max="4" width="58.1428571428571" style="563" customWidth="1"/>
    <col min="5" max="5" width="8.28571428571429" style="564" customWidth="1"/>
    <col min="6" max="6" width="10.4285714285714" style="565" customWidth="1"/>
    <col min="7" max="7" width="12.4285714285714" style="566" customWidth="1"/>
    <col min="8" max="8" width="17.2857142857143" style="567" customWidth="1"/>
    <col min="9" max="10" width="9.14285714285714" style="568"/>
    <col min="11" max="11" width="83.7142857142857" style="568" customWidth="1"/>
    <col min="12" max="235" width="9.14285714285714" style="568"/>
    <col min="236" max="236" width="15.4285714285714" style="568" customWidth="1"/>
    <col min="237" max="237" width="58.1428571428571" style="568" customWidth="1"/>
    <col min="238" max="238" width="8.28571428571429" style="568" customWidth="1"/>
    <col min="239" max="239" width="10.4285714285714" style="568" customWidth="1"/>
    <col min="240" max="240" width="14.7142857142857" style="568" customWidth="1"/>
    <col min="241" max="241" width="18.8571428571429" style="568" customWidth="1"/>
    <col min="242" max="242" width="16" style="568" customWidth="1"/>
    <col min="243" max="243" width="14.4285714285714" style="568" customWidth="1"/>
    <col min="244" max="244" width="17" style="568" customWidth="1"/>
    <col min="245" max="262" width="15.7142857142857" style="568" customWidth="1"/>
    <col min="263" max="491" width="9.14285714285714" style="568"/>
    <col min="492" max="492" width="15.4285714285714" style="568" customWidth="1"/>
    <col min="493" max="493" width="58.1428571428571" style="568" customWidth="1"/>
    <col min="494" max="494" width="8.28571428571429" style="568" customWidth="1"/>
    <col min="495" max="495" width="10.4285714285714" style="568" customWidth="1"/>
    <col min="496" max="496" width="14.7142857142857" style="568" customWidth="1"/>
    <col min="497" max="497" width="18.8571428571429" style="568" customWidth="1"/>
    <col min="498" max="498" width="16" style="568" customWidth="1"/>
    <col min="499" max="499" width="14.4285714285714" style="568" customWidth="1"/>
    <col min="500" max="500" width="17" style="568" customWidth="1"/>
    <col min="501" max="518" width="15.7142857142857" style="568" customWidth="1"/>
    <col min="519" max="747" width="9.14285714285714" style="568"/>
    <col min="748" max="748" width="15.4285714285714" style="568" customWidth="1"/>
    <col min="749" max="749" width="58.1428571428571" style="568" customWidth="1"/>
    <col min="750" max="750" width="8.28571428571429" style="568" customWidth="1"/>
    <col min="751" max="751" width="10.4285714285714" style="568" customWidth="1"/>
    <col min="752" max="752" width="14.7142857142857" style="568" customWidth="1"/>
    <col min="753" max="753" width="18.8571428571429" style="568" customWidth="1"/>
    <col min="754" max="754" width="16" style="568" customWidth="1"/>
    <col min="755" max="755" width="14.4285714285714" style="568" customWidth="1"/>
    <col min="756" max="756" width="17" style="568" customWidth="1"/>
    <col min="757" max="774" width="15.7142857142857" style="568" customWidth="1"/>
    <col min="775" max="1003" width="9.14285714285714" style="568"/>
    <col min="1004" max="1004" width="15.4285714285714" style="568" customWidth="1"/>
    <col min="1005" max="1005" width="58.1428571428571" style="568" customWidth="1"/>
    <col min="1006" max="1006" width="8.28571428571429" style="568" customWidth="1"/>
    <col min="1007" max="1007" width="10.4285714285714" style="568" customWidth="1"/>
    <col min="1008" max="1008" width="14.7142857142857" style="568" customWidth="1"/>
    <col min="1009" max="1009" width="18.8571428571429" style="568" customWidth="1"/>
    <col min="1010" max="1010" width="16" style="568" customWidth="1"/>
    <col min="1011" max="1011" width="14.4285714285714" style="568" customWidth="1"/>
    <col min="1012" max="1012" width="17" style="568" customWidth="1"/>
    <col min="1013" max="1030" width="15.7142857142857" style="568" customWidth="1"/>
    <col min="1031" max="1259" width="9.14285714285714" style="568"/>
    <col min="1260" max="1260" width="15.4285714285714" style="568" customWidth="1"/>
    <col min="1261" max="1261" width="58.1428571428571" style="568" customWidth="1"/>
    <col min="1262" max="1262" width="8.28571428571429" style="568" customWidth="1"/>
    <col min="1263" max="1263" width="10.4285714285714" style="568" customWidth="1"/>
    <col min="1264" max="1264" width="14.7142857142857" style="568" customWidth="1"/>
    <col min="1265" max="1265" width="18.8571428571429" style="568" customWidth="1"/>
    <col min="1266" max="1266" width="16" style="568" customWidth="1"/>
    <col min="1267" max="1267" width="14.4285714285714" style="568" customWidth="1"/>
    <col min="1268" max="1268" width="17" style="568" customWidth="1"/>
    <col min="1269" max="1286" width="15.7142857142857" style="568" customWidth="1"/>
    <col min="1287" max="1515" width="9.14285714285714" style="568"/>
    <col min="1516" max="1516" width="15.4285714285714" style="568" customWidth="1"/>
    <col min="1517" max="1517" width="58.1428571428571" style="568" customWidth="1"/>
    <col min="1518" max="1518" width="8.28571428571429" style="568" customWidth="1"/>
    <col min="1519" max="1519" width="10.4285714285714" style="568" customWidth="1"/>
    <col min="1520" max="1520" width="14.7142857142857" style="568" customWidth="1"/>
    <col min="1521" max="1521" width="18.8571428571429" style="568" customWidth="1"/>
    <col min="1522" max="1522" width="16" style="568" customWidth="1"/>
    <col min="1523" max="1523" width="14.4285714285714" style="568" customWidth="1"/>
    <col min="1524" max="1524" width="17" style="568" customWidth="1"/>
    <col min="1525" max="1542" width="15.7142857142857" style="568" customWidth="1"/>
    <col min="1543" max="1771" width="9.14285714285714" style="568"/>
    <col min="1772" max="1772" width="15.4285714285714" style="568" customWidth="1"/>
    <col min="1773" max="1773" width="58.1428571428571" style="568" customWidth="1"/>
    <col min="1774" max="1774" width="8.28571428571429" style="568" customWidth="1"/>
    <col min="1775" max="1775" width="10.4285714285714" style="568" customWidth="1"/>
    <col min="1776" max="1776" width="14.7142857142857" style="568" customWidth="1"/>
    <col min="1777" max="1777" width="18.8571428571429" style="568" customWidth="1"/>
    <col min="1778" max="1778" width="16" style="568" customWidth="1"/>
    <col min="1779" max="1779" width="14.4285714285714" style="568" customWidth="1"/>
    <col min="1780" max="1780" width="17" style="568" customWidth="1"/>
    <col min="1781" max="1798" width="15.7142857142857" style="568" customWidth="1"/>
    <col min="1799" max="2027" width="9.14285714285714" style="568"/>
    <col min="2028" max="2028" width="15.4285714285714" style="568" customWidth="1"/>
    <col min="2029" max="2029" width="58.1428571428571" style="568" customWidth="1"/>
    <col min="2030" max="2030" width="8.28571428571429" style="568" customWidth="1"/>
    <col min="2031" max="2031" width="10.4285714285714" style="568" customWidth="1"/>
    <col min="2032" max="2032" width="14.7142857142857" style="568" customWidth="1"/>
    <col min="2033" max="2033" width="18.8571428571429" style="568" customWidth="1"/>
    <col min="2034" max="2034" width="16" style="568" customWidth="1"/>
    <col min="2035" max="2035" width="14.4285714285714" style="568" customWidth="1"/>
    <col min="2036" max="2036" width="17" style="568" customWidth="1"/>
    <col min="2037" max="2054" width="15.7142857142857" style="568" customWidth="1"/>
    <col min="2055" max="2283" width="9.14285714285714" style="568"/>
    <col min="2284" max="2284" width="15.4285714285714" style="568" customWidth="1"/>
    <col min="2285" max="2285" width="58.1428571428571" style="568" customWidth="1"/>
    <col min="2286" max="2286" width="8.28571428571429" style="568" customWidth="1"/>
    <col min="2287" max="2287" width="10.4285714285714" style="568" customWidth="1"/>
    <col min="2288" max="2288" width="14.7142857142857" style="568" customWidth="1"/>
    <col min="2289" max="2289" width="18.8571428571429" style="568" customWidth="1"/>
    <col min="2290" max="2290" width="16" style="568" customWidth="1"/>
    <col min="2291" max="2291" width="14.4285714285714" style="568" customWidth="1"/>
    <col min="2292" max="2292" width="17" style="568" customWidth="1"/>
    <col min="2293" max="2310" width="15.7142857142857" style="568" customWidth="1"/>
    <col min="2311" max="2539" width="9.14285714285714" style="568"/>
    <col min="2540" max="2540" width="15.4285714285714" style="568" customWidth="1"/>
    <col min="2541" max="2541" width="58.1428571428571" style="568" customWidth="1"/>
    <col min="2542" max="2542" width="8.28571428571429" style="568" customWidth="1"/>
    <col min="2543" max="2543" width="10.4285714285714" style="568" customWidth="1"/>
    <col min="2544" max="2544" width="14.7142857142857" style="568" customWidth="1"/>
    <col min="2545" max="2545" width="18.8571428571429" style="568" customWidth="1"/>
    <col min="2546" max="2546" width="16" style="568" customWidth="1"/>
    <col min="2547" max="2547" width="14.4285714285714" style="568" customWidth="1"/>
    <col min="2548" max="2548" width="17" style="568" customWidth="1"/>
    <col min="2549" max="2566" width="15.7142857142857" style="568" customWidth="1"/>
    <col min="2567" max="2795" width="9.14285714285714" style="568"/>
    <col min="2796" max="2796" width="15.4285714285714" style="568" customWidth="1"/>
    <col min="2797" max="2797" width="58.1428571428571" style="568" customWidth="1"/>
    <col min="2798" max="2798" width="8.28571428571429" style="568" customWidth="1"/>
    <col min="2799" max="2799" width="10.4285714285714" style="568" customWidth="1"/>
    <col min="2800" max="2800" width="14.7142857142857" style="568" customWidth="1"/>
    <col min="2801" max="2801" width="18.8571428571429" style="568" customWidth="1"/>
    <col min="2802" max="2802" width="16" style="568" customWidth="1"/>
    <col min="2803" max="2803" width="14.4285714285714" style="568" customWidth="1"/>
    <col min="2804" max="2804" width="17" style="568" customWidth="1"/>
    <col min="2805" max="2822" width="15.7142857142857" style="568" customWidth="1"/>
    <col min="2823" max="3051" width="9.14285714285714" style="568"/>
    <col min="3052" max="3052" width="15.4285714285714" style="568" customWidth="1"/>
    <col min="3053" max="3053" width="58.1428571428571" style="568" customWidth="1"/>
    <col min="3054" max="3054" width="8.28571428571429" style="568" customWidth="1"/>
    <col min="3055" max="3055" width="10.4285714285714" style="568" customWidth="1"/>
    <col min="3056" max="3056" width="14.7142857142857" style="568" customWidth="1"/>
    <col min="3057" max="3057" width="18.8571428571429" style="568" customWidth="1"/>
    <col min="3058" max="3058" width="16" style="568" customWidth="1"/>
    <col min="3059" max="3059" width="14.4285714285714" style="568" customWidth="1"/>
    <col min="3060" max="3060" width="17" style="568" customWidth="1"/>
    <col min="3061" max="3078" width="15.7142857142857" style="568" customWidth="1"/>
    <col min="3079" max="3307" width="9.14285714285714" style="568"/>
    <col min="3308" max="3308" width="15.4285714285714" style="568" customWidth="1"/>
    <col min="3309" max="3309" width="58.1428571428571" style="568" customWidth="1"/>
    <col min="3310" max="3310" width="8.28571428571429" style="568" customWidth="1"/>
    <col min="3311" max="3311" width="10.4285714285714" style="568" customWidth="1"/>
    <col min="3312" max="3312" width="14.7142857142857" style="568" customWidth="1"/>
    <col min="3313" max="3313" width="18.8571428571429" style="568" customWidth="1"/>
    <col min="3314" max="3314" width="16" style="568" customWidth="1"/>
    <col min="3315" max="3315" width="14.4285714285714" style="568" customWidth="1"/>
    <col min="3316" max="3316" width="17" style="568" customWidth="1"/>
    <col min="3317" max="3334" width="15.7142857142857" style="568" customWidth="1"/>
    <col min="3335" max="3563" width="9.14285714285714" style="568"/>
    <col min="3564" max="3564" width="15.4285714285714" style="568" customWidth="1"/>
    <col min="3565" max="3565" width="58.1428571428571" style="568" customWidth="1"/>
    <col min="3566" max="3566" width="8.28571428571429" style="568" customWidth="1"/>
    <col min="3567" max="3567" width="10.4285714285714" style="568" customWidth="1"/>
    <col min="3568" max="3568" width="14.7142857142857" style="568" customWidth="1"/>
    <col min="3569" max="3569" width="18.8571428571429" style="568" customWidth="1"/>
    <col min="3570" max="3570" width="16" style="568" customWidth="1"/>
    <col min="3571" max="3571" width="14.4285714285714" style="568" customWidth="1"/>
    <col min="3572" max="3572" width="17" style="568" customWidth="1"/>
    <col min="3573" max="3590" width="15.7142857142857" style="568" customWidth="1"/>
    <col min="3591" max="3819" width="9.14285714285714" style="568"/>
    <col min="3820" max="3820" width="15.4285714285714" style="568" customWidth="1"/>
    <col min="3821" max="3821" width="58.1428571428571" style="568" customWidth="1"/>
    <col min="3822" max="3822" width="8.28571428571429" style="568" customWidth="1"/>
    <col min="3823" max="3823" width="10.4285714285714" style="568" customWidth="1"/>
    <col min="3824" max="3824" width="14.7142857142857" style="568" customWidth="1"/>
    <col min="3825" max="3825" width="18.8571428571429" style="568" customWidth="1"/>
    <col min="3826" max="3826" width="16" style="568" customWidth="1"/>
    <col min="3827" max="3827" width="14.4285714285714" style="568" customWidth="1"/>
    <col min="3828" max="3828" width="17" style="568" customWidth="1"/>
    <col min="3829" max="3846" width="15.7142857142857" style="568" customWidth="1"/>
    <col min="3847" max="4075" width="9.14285714285714" style="568"/>
    <col min="4076" max="4076" width="15.4285714285714" style="568" customWidth="1"/>
    <col min="4077" max="4077" width="58.1428571428571" style="568" customWidth="1"/>
    <col min="4078" max="4078" width="8.28571428571429" style="568" customWidth="1"/>
    <col min="4079" max="4079" width="10.4285714285714" style="568" customWidth="1"/>
    <col min="4080" max="4080" width="14.7142857142857" style="568" customWidth="1"/>
    <col min="4081" max="4081" width="18.8571428571429" style="568" customWidth="1"/>
    <col min="4082" max="4082" width="16" style="568" customWidth="1"/>
    <col min="4083" max="4083" width="14.4285714285714" style="568" customWidth="1"/>
    <col min="4084" max="4084" width="17" style="568" customWidth="1"/>
    <col min="4085" max="4102" width="15.7142857142857" style="568" customWidth="1"/>
    <col min="4103" max="4331" width="9.14285714285714" style="568"/>
    <col min="4332" max="4332" width="15.4285714285714" style="568" customWidth="1"/>
    <col min="4333" max="4333" width="58.1428571428571" style="568" customWidth="1"/>
    <col min="4334" max="4334" width="8.28571428571429" style="568" customWidth="1"/>
    <col min="4335" max="4335" width="10.4285714285714" style="568" customWidth="1"/>
    <col min="4336" max="4336" width="14.7142857142857" style="568" customWidth="1"/>
    <col min="4337" max="4337" width="18.8571428571429" style="568" customWidth="1"/>
    <col min="4338" max="4338" width="16" style="568" customWidth="1"/>
    <col min="4339" max="4339" width="14.4285714285714" style="568" customWidth="1"/>
    <col min="4340" max="4340" width="17" style="568" customWidth="1"/>
    <col min="4341" max="4358" width="15.7142857142857" style="568" customWidth="1"/>
    <col min="4359" max="4587" width="9.14285714285714" style="568"/>
    <col min="4588" max="4588" width="15.4285714285714" style="568" customWidth="1"/>
    <col min="4589" max="4589" width="58.1428571428571" style="568" customWidth="1"/>
    <col min="4590" max="4590" width="8.28571428571429" style="568" customWidth="1"/>
    <col min="4591" max="4591" width="10.4285714285714" style="568" customWidth="1"/>
    <col min="4592" max="4592" width="14.7142857142857" style="568" customWidth="1"/>
    <col min="4593" max="4593" width="18.8571428571429" style="568" customWidth="1"/>
    <col min="4594" max="4594" width="16" style="568" customWidth="1"/>
    <col min="4595" max="4595" width="14.4285714285714" style="568" customWidth="1"/>
    <col min="4596" max="4596" width="17" style="568" customWidth="1"/>
    <col min="4597" max="4614" width="15.7142857142857" style="568" customWidth="1"/>
    <col min="4615" max="4843" width="9.14285714285714" style="568"/>
    <col min="4844" max="4844" width="15.4285714285714" style="568" customWidth="1"/>
    <col min="4845" max="4845" width="58.1428571428571" style="568" customWidth="1"/>
    <col min="4846" max="4846" width="8.28571428571429" style="568" customWidth="1"/>
    <col min="4847" max="4847" width="10.4285714285714" style="568" customWidth="1"/>
    <col min="4848" max="4848" width="14.7142857142857" style="568" customWidth="1"/>
    <col min="4849" max="4849" width="18.8571428571429" style="568" customWidth="1"/>
    <col min="4850" max="4850" width="16" style="568" customWidth="1"/>
    <col min="4851" max="4851" width="14.4285714285714" style="568" customWidth="1"/>
    <col min="4852" max="4852" width="17" style="568" customWidth="1"/>
    <col min="4853" max="4870" width="15.7142857142857" style="568" customWidth="1"/>
    <col min="4871" max="5099" width="9.14285714285714" style="568"/>
    <col min="5100" max="5100" width="15.4285714285714" style="568" customWidth="1"/>
    <col min="5101" max="5101" width="58.1428571428571" style="568" customWidth="1"/>
    <col min="5102" max="5102" width="8.28571428571429" style="568" customWidth="1"/>
    <col min="5103" max="5103" width="10.4285714285714" style="568" customWidth="1"/>
    <col min="5104" max="5104" width="14.7142857142857" style="568" customWidth="1"/>
    <col min="5105" max="5105" width="18.8571428571429" style="568" customWidth="1"/>
    <col min="5106" max="5106" width="16" style="568" customWidth="1"/>
    <col min="5107" max="5107" width="14.4285714285714" style="568" customWidth="1"/>
    <col min="5108" max="5108" width="17" style="568" customWidth="1"/>
    <col min="5109" max="5126" width="15.7142857142857" style="568" customWidth="1"/>
    <col min="5127" max="5355" width="9.14285714285714" style="568"/>
    <col min="5356" max="5356" width="15.4285714285714" style="568" customWidth="1"/>
    <col min="5357" max="5357" width="58.1428571428571" style="568" customWidth="1"/>
    <col min="5358" max="5358" width="8.28571428571429" style="568" customWidth="1"/>
    <col min="5359" max="5359" width="10.4285714285714" style="568" customWidth="1"/>
    <col min="5360" max="5360" width="14.7142857142857" style="568" customWidth="1"/>
    <col min="5361" max="5361" width="18.8571428571429" style="568" customWidth="1"/>
    <col min="5362" max="5362" width="16" style="568" customWidth="1"/>
    <col min="5363" max="5363" width="14.4285714285714" style="568" customWidth="1"/>
    <col min="5364" max="5364" width="17" style="568" customWidth="1"/>
    <col min="5365" max="5382" width="15.7142857142857" style="568" customWidth="1"/>
    <col min="5383" max="5611" width="9.14285714285714" style="568"/>
    <col min="5612" max="5612" width="15.4285714285714" style="568" customWidth="1"/>
    <col min="5613" max="5613" width="58.1428571428571" style="568" customWidth="1"/>
    <col min="5614" max="5614" width="8.28571428571429" style="568" customWidth="1"/>
    <col min="5615" max="5615" width="10.4285714285714" style="568" customWidth="1"/>
    <col min="5616" max="5616" width="14.7142857142857" style="568" customWidth="1"/>
    <col min="5617" max="5617" width="18.8571428571429" style="568" customWidth="1"/>
    <col min="5618" max="5618" width="16" style="568" customWidth="1"/>
    <col min="5619" max="5619" width="14.4285714285714" style="568" customWidth="1"/>
    <col min="5620" max="5620" width="17" style="568" customWidth="1"/>
    <col min="5621" max="5638" width="15.7142857142857" style="568" customWidth="1"/>
    <col min="5639" max="5867" width="9.14285714285714" style="568"/>
    <col min="5868" max="5868" width="15.4285714285714" style="568" customWidth="1"/>
    <col min="5869" max="5869" width="58.1428571428571" style="568" customWidth="1"/>
    <col min="5870" max="5870" width="8.28571428571429" style="568" customWidth="1"/>
    <col min="5871" max="5871" width="10.4285714285714" style="568" customWidth="1"/>
    <col min="5872" max="5872" width="14.7142857142857" style="568" customWidth="1"/>
    <col min="5873" max="5873" width="18.8571428571429" style="568" customWidth="1"/>
    <col min="5874" max="5874" width="16" style="568" customWidth="1"/>
    <col min="5875" max="5875" width="14.4285714285714" style="568" customWidth="1"/>
    <col min="5876" max="5876" width="17" style="568" customWidth="1"/>
    <col min="5877" max="5894" width="15.7142857142857" style="568" customWidth="1"/>
    <col min="5895" max="6123" width="9.14285714285714" style="568"/>
    <col min="6124" max="6124" width="15.4285714285714" style="568" customWidth="1"/>
    <col min="6125" max="6125" width="58.1428571428571" style="568" customWidth="1"/>
    <col min="6126" max="6126" width="8.28571428571429" style="568" customWidth="1"/>
    <col min="6127" max="6127" width="10.4285714285714" style="568" customWidth="1"/>
    <col min="6128" max="6128" width="14.7142857142857" style="568" customWidth="1"/>
    <col min="6129" max="6129" width="18.8571428571429" style="568" customWidth="1"/>
    <col min="6130" max="6130" width="16" style="568" customWidth="1"/>
    <col min="6131" max="6131" width="14.4285714285714" style="568" customWidth="1"/>
    <col min="6132" max="6132" width="17" style="568" customWidth="1"/>
    <col min="6133" max="6150" width="15.7142857142857" style="568" customWidth="1"/>
    <col min="6151" max="6379" width="9.14285714285714" style="568"/>
    <col min="6380" max="6380" width="15.4285714285714" style="568" customWidth="1"/>
    <col min="6381" max="6381" width="58.1428571428571" style="568" customWidth="1"/>
    <col min="6382" max="6382" width="8.28571428571429" style="568" customWidth="1"/>
    <col min="6383" max="6383" width="10.4285714285714" style="568" customWidth="1"/>
    <col min="6384" max="6384" width="14.7142857142857" style="568" customWidth="1"/>
    <col min="6385" max="6385" width="18.8571428571429" style="568" customWidth="1"/>
    <col min="6386" max="6386" width="16" style="568" customWidth="1"/>
    <col min="6387" max="6387" width="14.4285714285714" style="568" customWidth="1"/>
    <col min="6388" max="6388" width="17" style="568" customWidth="1"/>
    <col min="6389" max="6406" width="15.7142857142857" style="568" customWidth="1"/>
    <col min="6407" max="6635" width="9.14285714285714" style="568"/>
    <col min="6636" max="6636" width="15.4285714285714" style="568" customWidth="1"/>
    <col min="6637" max="6637" width="58.1428571428571" style="568" customWidth="1"/>
    <col min="6638" max="6638" width="8.28571428571429" style="568" customWidth="1"/>
    <col min="6639" max="6639" width="10.4285714285714" style="568" customWidth="1"/>
    <col min="6640" max="6640" width="14.7142857142857" style="568" customWidth="1"/>
    <col min="6641" max="6641" width="18.8571428571429" style="568" customWidth="1"/>
    <col min="6642" max="6642" width="16" style="568" customWidth="1"/>
    <col min="6643" max="6643" width="14.4285714285714" style="568" customWidth="1"/>
    <col min="6644" max="6644" width="17" style="568" customWidth="1"/>
    <col min="6645" max="6662" width="15.7142857142857" style="568" customWidth="1"/>
    <col min="6663" max="6891" width="9.14285714285714" style="568"/>
    <col min="6892" max="6892" width="15.4285714285714" style="568" customWidth="1"/>
    <col min="6893" max="6893" width="58.1428571428571" style="568" customWidth="1"/>
    <col min="6894" max="6894" width="8.28571428571429" style="568" customWidth="1"/>
    <col min="6895" max="6895" width="10.4285714285714" style="568" customWidth="1"/>
    <col min="6896" max="6896" width="14.7142857142857" style="568" customWidth="1"/>
    <col min="6897" max="6897" width="18.8571428571429" style="568" customWidth="1"/>
    <col min="6898" max="6898" width="16" style="568" customWidth="1"/>
    <col min="6899" max="6899" width="14.4285714285714" style="568" customWidth="1"/>
    <col min="6900" max="6900" width="17" style="568" customWidth="1"/>
    <col min="6901" max="6918" width="15.7142857142857" style="568" customWidth="1"/>
    <col min="6919" max="7147" width="9.14285714285714" style="568"/>
    <col min="7148" max="7148" width="15.4285714285714" style="568" customWidth="1"/>
    <col min="7149" max="7149" width="58.1428571428571" style="568" customWidth="1"/>
    <col min="7150" max="7150" width="8.28571428571429" style="568" customWidth="1"/>
    <col min="7151" max="7151" width="10.4285714285714" style="568" customWidth="1"/>
    <col min="7152" max="7152" width="14.7142857142857" style="568" customWidth="1"/>
    <col min="7153" max="7153" width="18.8571428571429" style="568" customWidth="1"/>
    <col min="7154" max="7154" width="16" style="568" customWidth="1"/>
    <col min="7155" max="7155" width="14.4285714285714" style="568" customWidth="1"/>
    <col min="7156" max="7156" width="17" style="568" customWidth="1"/>
    <col min="7157" max="7174" width="15.7142857142857" style="568" customWidth="1"/>
    <col min="7175" max="7403" width="9.14285714285714" style="568"/>
    <col min="7404" max="7404" width="15.4285714285714" style="568" customWidth="1"/>
    <col min="7405" max="7405" width="58.1428571428571" style="568" customWidth="1"/>
    <col min="7406" max="7406" width="8.28571428571429" style="568" customWidth="1"/>
    <col min="7407" max="7407" width="10.4285714285714" style="568" customWidth="1"/>
    <col min="7408" max="7408" width="14.7142857142857" style="568" customWidth="1"/>
    <col min="7409" max="7409" width="18.8571428571429" style="568" customWidth="1"/>
    <col min="7410" max="7410" width="16" style="568" customWidth="1"/>
    <col min="7411" max="7411" width="14.4285714285714" style="568" customWidth="1"/>
    <col min="7412" max="7412" width="17" style="568" customWidth="1"/>
    <col min="7413" max="7430" width="15.7142857142857" style="568" customWidth="1"/>
    <col min="7431" max="7659" width="9.14285714285714" style="568"/>
    <col min="7660" max="7660" width="15.4285714285714" style="568" customWidth="1"/>
    <col min="7661" max="7661" width="58.1428571428571" style="568" customWidth="1"/>
    <col min="7662" max="7662" width="8.28571428571429" style="568" customWidth="1"/>
    <col min="7663" max="7663" width="10.4285714285714" style="568" customWidth="1"/>
    <col min="7664" max="7664" width="14.7142857142857" style="568" customWidth="1"/>
    <col min="7665" max="7665" width="18.8571428571429" style="568" customWidth="1"/>
    <col min="7666" max="7666" width="16" style="568" customWidth="1"/>
    <col min="7667" max="7667" width="14.4285714285714" style="568" customWidth="1"/>
    <col min="7668" max="7668" width="17" style="568" customWidth="1"/>
    <col min="7669" max="7686" width="15.7142857142857" style="568" customWidth="1"/>
    <col min="7687" max="7915" width="9.14285714285714" style="568"/>
    <col min="7916" max="7916" width="15.4285714285714" style="568" customWidth="1"/>
    <col min="7917" max="7917" width="58.1428571428571" style="568" customWidth="1"/>
    <col min="7918" max="7918" width="8.28571428571429" style="568" customWidth="1"/>
    <col min="7919" max="7919" width="10.4285714285714" style="568" customWidth="1"/>
    <col min="7920" max="7920" width="14.7142857142857" style="568" customWidth="1"/>
    <col min="7921" max="7921" width="18.8571428571429" style="568" customWidth="1"/>
    <col min="7922" max="7922" width="16" style="568" customWidth="1"/>
    <col min="7923" max="7923" width="14.4285714285714" style="568" customWidth="1"/>
    <col min="7924" max="7924" width="17" style="568" customWidth="1"/>
    <col min="7925" max="7942" width="15.7142857142857" style="568" customWidth="1"/>
    <col min="7943" max="8171" width="9.14285714285714" style="568"/>
    <col min="8172" max="8172" width="15.4285714285714" style="568" customWidth="1"/>
    <col min="8173" max="8173" width="58.1428571428571" style="568" customWidth="1"/>
    <col min="8174" max="8174" width="8.28571428571429" style="568" customWidth="1"/>
    <col min="8175" max="8175" width="10.4285714285714" style="568" customWidth="1"/>
    <col min="8176" max="8176" width="14.7142857142857" style="568" customWidth="1"/>
    <col min="8177" max="8177" width="18.8571428571429" style="568" customWidth="1"/>
    <col min="8178" max="8178" width="16" style="568" customWidth="1"/>
    <col min="8179" max="8179" width="14.4285714285714" style="568" customWidth="1"/>
    <col min="8180" max="8180" width="17" style="568" customWidth="1"/>
    <col min="8181" max="8198" width="15.7142857142857" style="568" customWidth="1"/>
    <col min="8199" max="8427" width="9.14285714285714" style="568"/>
    <col min="8428" max="8428" width="15.4285714285714" style="568" customWidth="1"/>
    <col min="8429" max="8429" width="58.1428571428571" style="568" customWidth="1"/>
    <col min="8430" max="8430" width="8.28571428571429" style="568" customWidth="1"/>
    <col min="8431" max="8431" width="10.4285714285714" style="568" customWidth="1"/>
    <col min="8432" max="8432" width="14.7142857142857" style="568" customWidth="1"/>
    <col min="8433" max="8433" width="18.8571428571429" style="568" customWidth="1"/>
    <col min="8434" max="8434" width="16" style="568" customWidth="1"/>
    <col min="8435" max="8435" width="14.4285714285714" style="568" customWidth="1"/>
    <col min="8436" max="8436" width="17" style="568" customWidth="1"/>
    <col min="8437" max="8454" width="15.7142857142857" style="568" customWidth="1"/>
    <col min="8455" max="8683" width="9.14285714285714" style="568"/>
    <col min="8684" max="8684" width="15.4285714285714" style="568" customWidth="1"/>
    <col min="8685" max="8685" width="58.1428571428571" style="568" customWidth="1"/>
    <col min="8686" max="8686" width="8.28571428571429" style="568" customWidth="1"/>
    <col min="8687" max="8687" width="10.4285714285714" style="568" customWidth="1"/>
    <col min="8688" max="8688" width="14.7142857142857" style="568" customWidth="1"/>
    <col min="8689" max="8689" width="18.8571428571429" style="568" customWidth="1"/>
    <col min="8690" max="8690" width="16" style="568" customWidth="1"/>
    <col min="8691" max="8691" width="14.4285714285714" style="568" customWidth="1"/>
    <col min="8692" max="8692" width="17" style="568" customWidth="1"/>
    <col min="8693" max="8710" width="15.7142857142857" style="568" customWidth="1"/>
    <col min="8711" max="8939" width="9.14285714285714" style="568"/>
    <col min="8940" max="8940" width="15.4285714285714" style="568" customWidth="1"/>
    <col min="8941" max="8941" width="58.1428571428571" style="568" customWidth="1"/>
    <col min="8942" max="8942" width="8.28571428571429" style="568" customWidth="1"/>
    <col min="8943" max="8943" width="10.4285714285714" style="568" customWidth="1"/>
    <col min="8944" max="8944" width="14.7142857142857" style="568" customWidth="1"/>
    <col min="8945" max="8945" width="18.8571428571429" style="568" customWidth="1"/>
    <col min="8946" max="8946" width="16" style="568" customWidth="1"/>
    <col min="8947" max="8947" width="14.4285714285714" style="568" customWidth="1"/>
    <col min="8948" max="8948" width="17" style="568" customWidth="1"/>
    <col min="8949" max="8966" width="15.7142857142857" style="568" customWidth="1"/>
    <col min="8967" max="9195" width="9.14285714285714" style="568"/>
    <col min="9196" max="9196" width="15.4285714285714" style="568" customWidth="1"/>
    <col min="9197" max="9197" width="58.1428571428571" style="568" customWidth="1"/>
    <col min="9198" max="9198" width="8.28571428571429" style="568" customWidth="1"/>
    <col min="9199" max="9199" width="10.4285714285714" style="568" customWidth="1"/>
    <col min="9200" max="9200" width="14.7142857142857" style="568" customWidth="1"/>
    <col min="9201" max="9201" width="18.8571428571429" style="568" customWidth="1"/>
    <col min="9202" max="9202" width="16" style="568" customWidth="1"/>
    <col min="9203" max="9203" width="14.4285714285714" style="568" customWidth="1"/>
    <col min="9204" max="9204" width="17" style="568" customWidth="1"/>
    <col min="9205" max="9222" width="15.7142857142857" style="568" customWidth="1"/>
    <col min="9223" max="9451" width="9.14285714285714" style="568"/>
    <col min="9452" max="9452" width="15.4285714285714" style="568" customWidth="1"/>
    <col min="9453" max="9453" width="58.1428571428571" style="568" customWidth="1"/>
    <col min="9454" max="9454" width="8.28571428571429" style="568" customWidth="1"/>
    <col min="9455" max="9455" width="10.4285714285714" style="568" customWidth="1"/>
    <col min="9456" max="9456" width="14.7142857142857" style="568" customWidth="1"/>
    <col min="9457" max="9457" width="18.8571428571429" style="568" customWidth="1"/>
    <col min="9458" max="9458" width="16" style="568" customWidth="1"/>
    <col min="9459" max="9459" width="14.4285714285714" style="568" customWidth="1"/>
    <col min="9460" max="9460" width="17" style="568" customWidth="1"/>
    <col min="9461" max="9478" width="15.7142857142857" style="568" customWidth="1"/>
    <col min="9479" max="9707" width="9.14285714285714" style="568"/>
    <col min="9708" max="9708" width="15.4285714285714" style="568" customWidth="1"/>
    <col min="9709" max="9709" width="58.1428571428571" style="568" customWidth="1"/>
    <col min="9710" max="9710" width="8.28571428571429" style="568" customWidth="1"/>
    <col min="9711" max="9711" width="10.4285714285714" style="568" customWidth="1"/>
    <col min="9712" max="9712" width="14.7142857142857" style="568" customWidth="1"/>
    <col min="9713" max="9713" width="18.8571428571429" style="568" customWidth="1"/>
    <col min="9714" max="9714" width="16" style="568" customWidth="1"/>
    <col min="9715" max="9715" width="14.4285714285714" style="568" customWidth="1"/>
    <col min="9716" max="9716" width="17" style="568" customWidth="1"/>
    <col min="9717" max="9734" width="15.7142857142857" style="568" customWidth="1"/>
    <col min="9735" max="9963" width="9.14285714285714" style="568"/>
    <col min="9964" max="9964" width="15.4285714285714" style="568" customWidth="1"/>
    <col min="9965" max="9965" width="58.1428571428571" style="568" customWidth="1"/>
    <col min="9966" max="9966" width="8.28571428571429" style="568" customWidth="1"/>
    <col min="9967" max="9967" width="10.4285714285714" style="568" customWidth="1"/>
    <col min="9968" max="9968" width="14.7142857142857" style="568" customWidth="1"/>
    <col min="9969" max="9969" width="18.8571428571429" style="568" customWidth="1"/>
    <col min="9970" max="9970" width="16" style="568" customWidth="1"/>
    <col min="9971" max="9971" width="14.4285714285714" style="568" customWidth="1"/>
    <col min="9972" max="9972" width="17" style="568" customWidth="1"/>
    <col min="9973" max="9990" width="15.7142857142857" style="568" customWidth="1"/>
    <col min="9991" max="10219" width="9.14285714285714" style="568"/>
    <col min="10220" max="10220" width="15.4285714285714" style="568" customWidth="1"/>
    <col min="10221" max="10221" width="58.1428571428571" style="568" customWidth="1"/>
    <col min="10222" max="10222" width="8.28571428571429" style="568" customWidth="1"/>
    <col min="10223" max="10223" width="10.4285714285714" style="568" customWidth="1"/>
    <col min="10224" max="10224" width="14.7142857142857" style="568" customWidth="1"/>
    <col min="10225" max="10225" width="18.8571428571429" style="568" customWidth="1"/>
    <col min="10226" max="10226" width="16" style="568" customWidth="1"/>
    <col min="10227" max="10227" width="14.4285714285714" style="568" customWidth="1"/>
    <col min="10228" max="10228" width="17" style="568" customWidth="1"/>
    <col min="10229" max="10246" width="15.7142857142857" style="568" customWidth="1"/>
    <col min="10247" max="10475" width="9.14285714285714" style="568"/>
    <col min="10476" max="10476" width="15.4285714285714" style="568" customWidth="1"/>
    <col min="10477" max="10477" width="58.1428571428571" style="568" customWidth="1"/>
    <col min="10478" max="10478" width="8.28571428571429" style="568" customWidth="1"/>
    <col min="10479" max="10479" width="10.4285714285714" style="568" customWidth="1"/>
    <col min="10480" max="10480" width="14.7142857142857" style="568" customWidth="1"/>
    <col min="10481" max="10481" width="18.8571428571429" style="568" customWidth="1"/>
    <col min="10482" max="10482" width="16" style="568" customWidth="1"/>
    <col min="10483" max="10483" width="14.4285714285714" style="568" customWidth="1"/>
    <col min="10484" max="10484" width="17" style="568" customWidth="1"/>
    <col min="10485" max="10502" width="15.7142857142857" style="568" customWidth="1"/>
    <col min="10503" max="10731" width="9.14285714285714" style="568"/>
    <col min="10732" max="10732" width="15.4285714285714" style="568" customWidth="1"/>
    <col min="10733" max="10733" width="58.1428571428571" style="568" customWidth="1"/>
    <col min="10734" max="10734" width="8.28571428571429" style="568" customWidth="1"/>
    <col min="10735" max="10735" width="10.4285714285714" style="568" customWidth="1"/>
    <col min="10736" max="10736" width="14.7142857142857" style="568" customWidth="1"/>
    <col min="10737" max="10737" width="18.8571428571429" style="568" customWidth="1"/>
    <col min="10738" max="10738" width="16" style="568" customWidth="1"/>
    <col min="10739" max="10739" width="14.4285714285714" style="568" customWidth="1"/>
    <col min="10740" max="10740" width="17" style="568" customWidth="1"/>
    <col min="10741" max="10758" width="15.7142857142857" style="568" customWidth="1"/>
    <col min="10759" max="10987" width="9.14285714285714" style="568"/>
    <col min="10988" max="10988" width="15.4285714285714" style="568" customWidth="1"/>
    <col min="10989" max="10989" width="58.1428571428571" style="568" customWidth="1"/>
    <col min="10990" max="10990" width="8.28571428571429" style="568" customWidth="1"/>
    <col min="10991" max="10991" width="10.4285714285714" style="568" customWidth="1"/>
    <col min="10992" max="10992" width="14.7142857142857" style="568" customWidth="1"/>
    <col min="10993" max="10993" width="18.8571428571429" style="568" customWidth="1"/>
    <col min="10994" max="10994" width="16" style="568" customWidth="1"/>
    <col min="10995" max="10995" width="14.4285714285714" style="568" customWidth="1"/>
    <col min="10996" max="10996" width="17" style="568" customWidth="1"/>
    <col min="10997" max="11014" width="15.7142857142857" style="568" customWidth="1"/>
    <col min="11015" max="11243" width="9.14285714285714" style="568"/>
    <col min="11244" max="11244" width="15.4285714285714" style="568" customWidth="1"/>
    <col min="11245" max="11245" width="58.1428571428571" style="568" customWidth="1"/>
    <col min="11246" max="11246" width="8.28571428571429" style="568" customWidth="1"/>
    <col min="11247" max="11247" width="10.4285714285714" style="568" customWidth="1"/>
    <col min="11248" max="11248" width="14.7142857142857" style="568" customWidth="1"/>
    <col min="11249" max="11249" width="18.8571428571429" style="568" customWidth="1"/>
    <col min="11250" max="11250" width="16" style="568" customWidth="1"/>
    <col min="11251" max="11251" width="14.4285714285714" style="568" customWidth="1"/>
    <col min="11252" max="11252" width="17" style="568" customWidth="1"/>
    <col min="11253" max="11270" width="15.7142857142857" style="568" customWidth="1"/>
    <col min="11271" max="11499" width="9.14285714285714" style="568"/>
    <col min="11500" max="11500" width="15.4285714285714" style="568" customWidth="1"/>
    <col min="11501" max="11501" width="58.1428571428571" style="568" customWidth="1"/>
    <col min="11502" max="11502" width="8.28571428571429" style="568" customWidth="1"/>
    <col min="11503" max="11503" width="10.4285714285714" style="568" customWidth="1"/>
    <col min="11504" max="11504" width="14.7142857142857" style="568" customWidth="1"/>
    <col min="11505" max="11505" width="18.8571428571429" style="568" customWidth="1"/>
    <col min="11506" max="11506" width="16" style="568" customWidth="1"/>
    <col min="11507" max="11507" width="14.4285714285714" style="568" customWidth="1"/>
    <col min="11508" max="11508" width="17" style="568" customWidth="1"/>
    <col min="11509" max="11526" width="15.7142857142857" style="568" customWidth="1"/>
    <col min="11527" max="11755" width="9.14285714285714" style="568"/>
    <col min="11756" max="11756" width="15.4285714285714" style="568" customWidth="1"/>
    <col min="11757" max="11757" width="58.1428571428571" style="568" customWidth="1"/>
    <col min="11758" max="11758" width="8.28571428571429" style="568" customWidth="1"/>
    <col min="11759" max="11759" width="10.4285714285714" style="568" customWidth="1"/>
    <col min="11760" max="11760" width="14.7142857142857" style="568" customWidth="1"/>
    <col min="11761" max="11761" width="18.8571428571429" style="568" customWidth="1"/>
    <col min="11762" max="11762" width="16" style="568" customWidth="1"/>
    <col min="11763" max="11763" width="14.4285714285714" style="568" customWidth="1"/>
    <col min="11764" max="11764" width="17" style="568" customWidth="1"/>
    <col min="11765" max="11782" width="15.7142857142857" style="568" customWidth="1"/>
    <col min="11783" max="12011" width="9.14285714285714" style="568"/>
    <col min="12012" max="12012" width="15.4285714285714" style="568" customWidth="1"/>
    <col min="12013" max="12013" width="58.1428571428571" style="568" customWidth="1"/>
    <col min="12014" max="12014" width="8.28571428571429" style="568" customWidth="1"/>
    <col min="12015" max="12015" width="10.4285714285714" style="568" customWidth="1"/>
    <col min="12016" max="12016" width="14.7142857142857" style="568" customWidth="1"/>
    <col min="12017" max="12017" width="18.8571428571429" style="568" customWidth="1"/>
    <col min="12018" max="12018" width="16" style="568" customWidth="1"/>
    <col min="12019" max="12019" width="14.4285714285714" style="568" customWidth="1"/>
    <col min="12020" max="12020" width="17" style="568" customWidth="1"/>
    <col min="12021" max="12038" width="15.7142857142857" style="568" customWidth="1"/>
    <col min="12039" max="12267" width="9.14285714285714" style="568"/>
    <col min="12268" max="12268" width="15.4285714285714" style="568" customWidth="1"/>
    <col min="12269" max="12269" width="58.1428571428571" style="568" customWidth="1"/>
    <col min="12270" max="12270" width="8.28571428571429" style="568" customWidth="1"/>
    <col min="12271" max="12271" width="10.4285714285714" style="568" customWidth="1"/>
    <col min="12272" max="12272" width="14.7142857142857" style="568" customWidth="1"/>
    <col min="12273" max="12273" width="18.8571428571429" style="568" customWidth="1"/>
    <col min="12274" max="12274" width="16" style="568" customWidth="1"/>
    <col min="12275" max="12275" width="14.4285714285714" style="568" customWidth="1"/>
    <col min="12276" max="12276" width="17" style="568" customWidth="1"/>
    <col min="12277" max="12294" width="15.7142857142857" style="568" customWidth="1"/>
    <col min="12295" max="12523" width="9.14285714285714" style="568"/>
    <col min="12524" max="12524" width="15.4285714285714" style="568" customWidth="1"/>
    <col min="12525" max="12525" width="58.1428571428571" style="568" customWidth="1"/>
    <col min="12526" max="12526" width="8.28571428571429" style="568" customWidth="1"/>
    <col min="12527" max="12527" width="10.4285714285714" style="568" customWidth="1"/>
    <col min="12528" max="12528" width="14.7142857142857" style="568" customWidth="1"/>
    <col min="12529" max="12529" width="18.8571428571429" style="568" customWidth="1"/>
    <col min="12530" max="12530" width="16" style="568" customWidth="1"/>
    <col min="12531" max="12531" width="14.4285714285714" style="568" customWidth="1"/>
    <col min="12532" max="12532" width="17" style="568" customWidth="1"/>
    <col min="12533" max="12550" width="15.7142857142857" style="568" customWidth="1"/>
    <col min="12551" max="12779" width="9.14285714285714" style="568"/>
    <col min="12780" max="12780" width="15.4285714285714" style="568" customWidth="1"/>
    <col min="12781" max="12781" width="58.1428571428571" style="568" customWidth="1"/>
    <col min="12782" max="12782" width="8.28571428571429" style="568" customWidth="1"/>
    <col min="12783" max="12783" width="10.4285714285714" style="568" customWidth="1"/>
    <col min="12784" max="12784" width="14.7142857142857" style="568" customWidth="1"/>
    <col min="12785" max="12785" width="18.8571428571429" style="568" customWidth="1"/>
    <col min="12786" max="12786" width="16" style="568" customWidth="1"/>
    <col min="12787" max="12787" width="14.4285714285714" style="568" customWidth="1"/>
    <col min="12788" max="12788" width="17" style="568" customWidth="1"/>
    <col min="12789" max="12806" width="15.7142857142857" style="568" customWidth="1"/>
    <col min="12807" max="13035" width="9.14285714285714" style="568"/>
    <col min="13036" max="13036" width="15.4285714285714" style="568" customWidth="1"/>
    <col min="13037" max="13037" width="58.1428571428571" style="568" customWidth="1"/>
    <col min="13038" max="13038" width="8.28571428571429" style="568" customWidth="1"/>
    <col min="13039" max="13039" width="10.4285714285714" style="568" customWidth="1"/>
    <col min="13040" max="13040" width="14.7142857142857" style="568" customWidth="1"/>
    <col min="13041" max="13041" width="18.8571428571429" style="568" customWidth="1"/>
    <col min="13042" max="13042" width="16" style="568" customWidth="1"/>
    <col min="13043" max="13043" width="14.4285714285714" style="568" customWidth="1"/>
    <col min="13044" max="13044" width="17" style="568" customWidth="1"/>
    <col min="13045" max="13062" width="15.7142857142857" style="568" customWidth="1"/>
    <col min="13063" max="13291" width="9.14285714285714" style="568"/>
    <col min="13292" max="13292" width="15.4285714285714" style="568" customWidth="1"/>
    <col min="13293" max="13293" width="58.1428571428571" style="568" customWidth="1"/>
    <col min="13294" max="13294" width="8.28571428571429" style="568" customWidth="1"/>
    <col min="13295" max="13295" width="10.4285714285714" style="568" customWidth="1"/>
    <col min="13296" max="13296" width="14.7142857142857" style="568" customWidth="1"/>
    <col min="13297" max="13297" width="18.8571428571429" style="568" customWidth="1"/>
    <col min="13298" max="13298" width="16" style="568" customWidth="1"/>
    <col min="13299" max="13299" width="14.4285714285714" style="568" customWidth="1"/>
    <col min="13300" max="13300" width="17" style="568" customWidth="1"/>
    <col min="13301" max="13318" width="15.7142857142857" style="568" customWidth="1"/>
    <col min="13319" max="13547" width="9.14285714285714" style="568"/>
    <col min="13548" max="13548" width="15.4285714285714" style="568" customWidth="1"/>
    <col min="13549" max="13549" width="58.1428571428571" style="568" customWidth="1"/>
    <col min="13550" max="13550" width="8.28571428571429" style="568" customWidth="1"/>
    <col min="13551" max="13551" width="10.4285714285714" style="568" customWidth="1"/>
    <col min="13552" max="13552" width="14.7142857142857" style="568" customWidth="1"/>
    <col min="13553" max="13553" width="18.8571428571429" style="568" customWidth="1"/>
    <col min="13554" max="13554" width="16" style="568" customWidth="1"/>
    <col min="13555" max="13555" width="14.4285714285714" style="568" customWidth="1"/>
    <col min="13556" max="13556" width="17" style="568" customWidth="1"/>
    <col min="13557" max="13574" width="15.7142857142857" style="568" customWidth="1"/>
    <col min="13575" max="13803" width="9.14285714285714" style="568"/>
    <col min="13804" max="13804" width="15.4285714285714" style="568" customWidth="1"/>
    <col min="13805" max="13805" width="58.1428571428571" style="568" customWidth="1"/>
    <col min="13806" max="13806" width="8.28571428571429" style="568" customWidth="1"/>
    <col min="13807" max="13807" width="10.4285714285714" style="568" customWidth="1"/>
    <col min="13808" max="13808" width="14.7142857142857" style="568" customWidth="1"/>
    <col min="13809" max="13809" width="18.8571428571429" style="568" customWidth="1"/>
    <col min="13810" max="13810" width="16" style="568" customWidth="1"/>
    <col min="13811" max="13811" width="14.4285714285714" style="568" customWidth="1"/>
    <col min="13812" max="13812" width="17" style="568" customWidth="1"/>
    <col min="13813" max="13830" width="15.7142857142857" style="568" customWidth="1"/>
    <col min="13831" max="14059" width="9.14285714285714" style="568"/>
    <col min="14060" max="14060" width="15.4285714285714" style="568" customWidth="1"/>
    <col min="14061" max="14061" width="58.1428571428571" style="568" customWidth="1"/>
    <col min="14062" max="14062" width="8.28571428571429" style="568" customWidth="1"/>
    <col min="14063" max="14063" width="10.4285714285714" style="568" customWidth="1"/>
    <col min="14064" max="14064" width="14.7142857142857" style="568" customWidth="1"/>
    <col min="14065" max="14065" width="18.8571428571429" style="568" customWidth="1"/>
    <col min="14066" max="14066" width="16" style="568" customWidth="1"/>
    <col min="14067" max="14067" width="14.4285714285714" style="568" customWidth="1"/>
    <col min="14068" max="14068" width="17" style="568" customWidth="1"/>
    <col min="14069" max="14086" width="15.7142857142857" style="568" customWidth="1"/>
    <col min="14087" max="14315" width="9.14285714285714" style="568"/>
    <col min="14316" max="14316" width="15.4285714285714" style="568" customWidth="1"/>
    <col min="14317" max="14317" width="58.1428571428571" style="568" customWidth="1"/>
    <col min="14318" max="14318" width="8.28571428571429" style="568" customWidth="1"/>
    <col min="14319" max="14319" width="10.4285714285714" style="568" customWidth="1"/>
    <col min="14320" max="14320" width="14.7142857142857" style="568" customWidth="1"/>
    <col min="14321" max="14321" width="18.8571428571429" style="568" customWidth="1"/>
    <col min="14322" max="14322" width="16" style="568" customWidth="1"/>
    <col min="14323" max="14323" width="14.4285714285714" style="568" customWidth="1"/>
    <col min="14324" max="14324" width="17" style="568" customWidth="1"/>
    <col min="14325" max="14342" width="15.7142857142857" style="568" customWidth="1"/>
    <col min="14343" max="14571" width="9.14285714285714" style="568"/>
    <col min="14572" max="14572" width="15.4285714285714" style="568" customWidth="1"/>
    <col min="14573" max="14573" width="58.1428571428571" style="568" customWidth="1"/>
    <col min="14574" max="14574" width="8.28571428571429" style="568" customWidth="1"/>
    <col min="14575" max="14575" width="10.4285714285714" style="568" customWidth="1"/>
    <col min="14576" max="14576" width="14.7142857142857" style="568" customWidth="1"/>
    <col min="14577" max="14577" width="18.8571428571429" style="568" customWidth="1"/>
    <col min="14578" max="14578" width="16" style="568" customWidth="1"/>
    <col min="14579" max="14579" width="14.4285714285714" style="568" customWidth="1"/>
    <col min="14580" max="14580" width="17" style="568" customWidth="1"/>
    <col min="14581" max="14598" width="15.7142857142857" style="568" customWidth="1"/>
    <col min="14599" max="14827" width="9.14285714285714" style="568"/>
    <col min="14828" max="14828" width="15.4285714285714" style="568" customWidth="1"/>
    <col min="14829" max="14829" width="58.1428571428571" style="568" customWidth="1"/>
    <col min="14830" max="14830" width="8.28571428571429" style="568" customWidth="1"/>
    <col min="14831" max="14831" width="10.4285714285714" style="568" customWidth="1"/>
    <col min="14832" max="14832" width="14.7142857142857" style="568" customWidth="1"/>
    <col min="14833" max="14833" width="18.8571428571429" style="568" customWidth="1"/>
    <col min="14834" max="14834" width="16" style="568" customWidth="1"/>
    <col min="14835" max="14835" width="14.4285714285714" style="568" customWidth="1"/>
    <col min="14836" max="14836" width="17" style="568" customWidth="1"/>
    <col min="14837" max="14854" width="15.7142857142857" style="568" customWidth="1"/>
    <col min="14855" max="15083" width="9.14285714285714" style="568"/>
    <col min="15084" max="15084" width="15.4285714285714" style="568" customWidth="1"/>
    <col min="15085" max="15085" width="58.1428571428571" style="568" customWidth="1"/>
    <col min="15086" max="15086" width="8.28571428571429" style="568" customWidth="1"/>
    <col min="15087" max="15087" width="10.4285714285714" style="568" customWidth="1"/>
    <col min="15088" max="15088" width="14.7142857142857" style="568" customWidth="1"/>
    <col min="15089" max="15089" width="18.8571428571429" style="568" customWidth="1"/>
    <col min="15090" max="15090" width="16" style="568" customWidth="1"/>
    <col min="15091" max="15091" width="14.4285714285714" style="568" customWidth="1"/>
    <col min="15092" max="15092" width="17" style="568" customWidth="1"/>
    <col min="15093" max="15110" width="15.7142857142857" style="568" customWidth="1"/>
    <col min="15111" max="15339" width="9.14285714285714" style="568"/>
    <col min="15340" max="15340" width="15.4285714285714" style="568" customWidth="1"/>
    <col min="15341" max="15341" width="58.1428571428571" style="568" customWidth="1"/>
    <col min="15342" max="15342" width="8.28571428571429" style="568" customWidth="1"/>
    <col min="15343" max="15343" width="10.4285714285714" style="568" customWidth="1"/>
    <col min="15344" max="15344" width="14.7142857142857" style="568" customWidth="1"/>
    <col min="15345" max="15345" width="18.8571428571429" style="568" customWidth="1"/>
    <col min="15346" max="15346" width="16" style="568" customWidth="1"/>
    <col min="15347" max="15347" width="14.4285714285714" style="568" customWidth="1"/>
    <col min="15348" max="15348" width="17" style="568" customWidth="1"/>
    <col min="15349" max="15366" width="15.7142857142857" style="568" customWidth="1"/>
    <col min="15367" max="15595" width="9.14285714285714" style="568"/>
    <col min="15596" max="15596" width="15.4285714285714" style="568" customWidth="1"/>
    <col min="15597" max="15597" width="58.1428571428571" style="568" customWidth="1"/>
    <col min="15598" max="15598" width="8.28571428571429" style="568" customWidth="1"/>
    <col min="15599" max="15599" width="10.4285714285714" style="568" customWidth="1"/>
    <col min="15600" max="15600" width="14.7142857142857" style="568" customWidth="1"/>
    <col min="15601" max="15601" width="18.8571428571429" style="568" customWidth="1"/>
    <col min="15602" max="15602" width="16" style="568" customWidth="1"/>
    <col min="15603" max="15603" width="14.4285714285714" style="568" customWidth="1"/>
    <col min="15604" max="15604" width="17" style="568" customWidth="1"/>
    <col min="15605" max="15622" width="15.7142857142857" style="568" customWidth="1"/>
    <col min="15623" max="15851" width="9.14285714285714" style="568"/>
    <col min="15852" max="15852" width="15.4285714285714" style="568" customWidth="1"/>
    <col min="15853" max="15853" width="58.1428571428571" style="568" customWidth="1"/>
    <col min="15854" max="15854" width="8.28571428571429" style="568" customWidth="1"/>
    <col min="15855" max="15855" width="10.4285714285714" style="568" customWidth="1"/>
    <col min="15856" max="15856" width="14.7142857142857" style="568" customWidth="1"/>
    <col min="15857" max="15857" width="18.8571428571429" style="568" customWidth="1"/>
    <col min="15858" max="15858" width="16" style="568" customWidth="1"/>
    <col min="15859" max="15859" width="14.4285714285714" style="568" customWidth="1"/>
    <col min="15860" max="15860" width="17" style="568" customWidth="1"/>
    <col min="15861" max="15878" width="15.7142857142857" style="568" customWidth="1"/>
    <col min="15879" max="16107" width="9.14285714285714" style="568"/>
    <col min="16108" max="16108" width="15.4285714285714" style="568" customWidth="1"/>
    <col min="16109" max="16109" width="58.1428571428571" style="568" customWidth="1"/>
    <col min="16110" max="16110" width="8.28571428571429" style="568" customWidth="1"/>
    <col min="16111" max="16111" width="10.4285714285714" style="568" customWidth="1"/>
    <col min="16112" max="16112" width="14.7142857142857" style="568" customWidth="1"/>
    <col min="16113" max="16113" width="18.8571428571429" style="568" customWidth="1"/>
    <col min="16114" max="16114" width="16" style="568" customWidth="1"/>
    <col min="16115" max="16115" width="14.4285714285714" style="568" customWidth="1"/>
    <col min="16116" max="16116" width="17" style="568" customWidth="1"/>
    <col min="16117" max="16134" width="15.7142857142857" style="568" customWidth="1"/>
    <col min="16135" max="16384" width="9.14285714285714" style="568"/>
  </cols>
  <sheetData>
    <row r="1" ht="48" customHeight="1" spans="1:19">
      <c r="A1" s="569" t="s">
        <v>63</v>
      </c>
      <c r="B1" s="570"/>
      <c r="C1" s="570"/>
      <c r="D1" s="570"/>
      <c r="E1" s="570"/>
      <c r="F1" s="570"/>
      <c r="G1" s="570"/>
      <c r="H1" s="571"/>
      <c r="I1" s="636"/>
      <c r="J1" s="636"/>
      <c r="K1" s="636"/>
      <c r="L1" s="636"/>
      <c r="M1" s="636"/>
      <c r="N1" s="636"/>
      <c r="O1" s="636"/>
      <c r="P1" s="636"/>
      <c r="Q1" s="636"/>
      <c r="R1" s="636"/>
      <c r="S1" s="636"/>
    </row>
    <row r="2" ht="25.5" customHeight="1" spans="2:19">
      <c r="B2" s="572"/>
      <c r="C2" s="573" t="s">
        <v>64</v>
      </c>
      <c r="D2" s="573"/>
      <c r="E2" s="573"/>
      <c r="F2" s="573"/>
      <c r="G2" s="574" t="s">
        <v>65</v>
      </c>
      <c r="H2" s="575"/>
      <c r="I2" s="636"/>
      <c r="J2" s="636"/>
      <c r="K2" s="636"/>
      <c r="L2" s="636"/>
      <c r="M2" s="636"/>
      <c r="N2" s="636"/>
      <c r="O2" s="636"/>
      <c r="P2" s="636"/>
      <c r="Q2" s="636"/>
      <c r="R2" s="636"/>
      <c r="S2" s="636"/>
    </row>
    <row r="3" ht="42.75" customHeight="1" spans="2:19">
      <c r="B3" s="576"/>
      <c r="C3" s="576" t="s">
        <v>66</v>
      </c>
      <c r="D3" s="577"/>
      <c r="E3" s="578"/>
      <c r="F3" s="579"/>
      <c r="G3" s="580" t="s">
        <v>67</v>
      </c>
      <c r="H3" s="581"/>
      <c r="I3" s="636"/>
      <c r="J3" s="636" t="s">
        <v>68</v>
      </c>
      <c r="K3" s="636"/>
      <c r="L3" s="636"/>
      <c r="M3" s="636"/>
      <c r="N3" s="636"/>
      <c r="O3" s="636"/>
      <c r="P3" s="636"/>
      <c r="Q3" s="636"/>
      <c r="R3" s="636"/>
      <c r="S3" s="636"/>
    </row>
    <row r="4" customFormat="1" ht="24.75" customHeight="1" spans="1:10">
      <c r="A4" s="582" t="s">
        <v>69</v>
      </c>
      <c r="B4" s="583"/>
      <c r="C4" s="583"/>
      <c r="D4" s="583"/>
      <c r="E4" s="583"/>
      <c r="F4" s="583"/>
      <c r="G4" s="583"/>
      <c r="H4" s="584"/>
      <c r="J4">
        <f>726.923/691.792</f>
        <v>1.05078260517612</v>
      </c>
    </row>
    <row r="5" s="558" customFormat="1" ht="45" spans="1:19">
      <c r="A5" s="585" t="s">
        <v>3</v>
      </c>
      <c r="B5" s="586" t="s">
        <v>70</v>
      </c>
      <c r="C5" s="587" t="s">
        <v>71</v>
      </c>
      <c r="D5" s="587" t="s">
        <v>72</v>
      </c>
      <c r="E5" s="585" t="s">
        <v>73</v>
      </c>
      <c r="F5" s="588" t="s">
        <v>74</v>
      </c>
      <c r="G5" s="589" t="s">
        <v>75</v>
      </c>
      <c r="H5" s="589" t="s">
        <v>76</v>
      </c>
      <c r="I5" s="637"/>
      <c r="J5" s="637"/>
      <c r="K5" s="637"/>
      <c r="L5" s="637"/>
      <c r="M5" s="637"/>
      <c r="N5" s="637"/>
      <c r="O5" s="637"/>
      <c r="P5" s="637"/>
      <c r="Q5" s="637"/>
      <c r="R5" s="637"/>
      <c r="S5" s="637"/>
    </row>
    <row r="6" s="559" customFormat="1" spans="1:19">
      <c r="A6" s="731" t="s">
        <v>24</v>
      </c>
      <c r="B6" s="591"/>
      <c r="C6" s="592"/>
      <c r="D6" s="593" t="s">
        <v>77</v>
      </c>
      <c r="E6" s="594"/>
      <c r="F6" s="595"/>
      <c r="G6" s="596"/>
      <c r="H6" s="597"/>
      <c r="I6" s="638"/>
      <c r="J6" s="638"/>
      <c r="K6" s="638"/>
      <c r="L6" s="638"/>
      <c r="M6" s="638"/>
      <c r="N6" s="638"/>
      <c r="O6" s="638"/>
      <c r="P6" s="638"/>
      <c r="Q6" s="638"/>
      <c r="R6" s="638"/>
      <c r="S6" s="638"/>
    </row>
    <row r="7" spans="1:19">
      <c r="A7" s="598" t="s">
        <v>78</v>
      </c>
      <c r="B7" s="599"/>
      <c r="C7" s="600"/>
      <c r="D7" s="601" t="s">
        <v>79</v>
      </c>
      <c r="E7" s="602"/>
      <c r="F7" s="603"/>
      <c r="G7" s="604"/>
      <c r="H7" s="604"/>
      <c r="I7" s="636"/>
      <c r="J7" s="636"/>
      <c r="K7" s="636"/>
      <c r="L7" s="636"/>
      <c r="M7" s="636"/>
      <c r="N7" s="636"/>
      <c r="O7" s="636"/>
      <c r="P7" s="636"/>
      <c r="Q7" s="636"/>
      <c r="R7" s="636"/>
      <c r="S7" s="636"/>
    </row>
    <row r="8" spans="1:19">
      <c r="A8" s="605" t="s">
        <v>80</v>
      </c>
      <c r="B8" s="606" t="s">
        <v>81</v>
      </c>
      <c r="C8" s="607" t="str">
        <f>'SINAPI-SERVIÇOS'!A317</f>
        <v>74209/1</v>
      </c>
      <c r="D8" s="608" t="str">
        <f>IF(B8="IOPES",VLOOKUP(C8,'LABOR-SERVIÇOS'!A:H,5,FALSE),IF(B8="SINAPI",VLOOKUP(C8,'SINAPI-SERVIÇOS'!A:D,2,FALSE),IF(LEFT(C8,3)="ARQ",VLOOKUP(VALUE(RIGHT(C8,3)),'ARQ-COMP'!B:J,4,FALSE),IF(LEFT(C8,3)="SCI",VLOOKUP(VALUE(RIGHT(C8,3)),'GAS-COMP'!#REF!,4,FALSE),IF(LEFT(C8,3)="SCE",VLOOKUP(VALUE(RIGHT(C8,3)),'SCE-COMP'!B:J,4,FALSE),IF(LEFT(C8,3)="EST",VLOOKUP(VALUE(RIGHT(C8,3)),'EST-COMP'!B:J,4,FALSE),IF(LEFT(C8,3)="HID",VLOOKUP(VALUE(RIGHT(C8,3)),'HID-COMP'!B:J,4,FALSE),IF(LEFT(C8,3)="INC",VLOOKUP(VALUE(RIGHT(C8,3)),'INC-COMP'!B:J,4,FALSE),IF(LEFT(C8,3)="ELE",VLOOKUP(VALUE(RIGHT(C8,3)),#REF!,4,FALSE),IF(LEFT(C8,3)="CAB",VLOOKUP(VALUE(RIGHT(C8,3)),#REF!,4,FALSE),IF(LEFT(C8,3)="SEG",VLOOKUP(VALUE(RIGHT(C8,3)),'SEG-COMP'!B:J,4,FALSE),IF(LEFT(C8,3)="CLI",VLOOKUP(VALUE(RIGHT(C8,3)),'CLI-COMP'!B:J,4,FALSE),IF(LEFT(C8,4)="IMPL",VLOOKUP(VALUE(RIGHT(C8,3)),'IMPL-COMP'!B:J,4,FALSE),IF(LEFT(C8,4)="SPDA",VLOOKUP(VALUE(RIGHT(C8,3)),'SPDA-COMP'!B:J,4,FALSE),IF(LEFT(C8,4)="SDAI",VLOOKUP(VALUE(RIGHT(C8,3)),'ADM-COMP'!B:J,4,FALSE),IF(LEFT(C8,5)="IMPER",VLOOKUP(VALUE(RIGHT(C8,3)),'IMPER-COMP'!B:J,4,FALSE),""))))))))))))))))</f>
        <v>PLACA DE OBRA EM CHAPA DE ACO GALVANIZADO</v>
      </c>
      <c r="E8" s="609" t="str">
        <f>IF(B8="IOPES",VLOOKUP(C8,'LABOR-SERVIÇOS'!A:H,6,FALSE),IF(B8="SINAPI",VLOOKUP(C8,'SINAPI-SERVIÇOS'!A:D,3,FALSE),IF(LEFT(C8,3)="ARQ",VLOOKUP(VALUE(RIGHT(C8,3)),'ARQ-COMP'!B:J,5,FALSE),IF(LEFT(C8,3)="SCI",VLOOKUP(VALUE(RIGHT(C8,3)),'GAS-COMP'!#REF!,5,FALSE),IF(LEFT(C8,3)="SCE",VLOOKUP(VALUE(RIGHT(C8,3)),'SCE-COMP'!B:J,5,FALSE),IF(LEFT(C8,3)="EST",VLOOKUP(VALUE(RIGHT(C8,3)),'EST-COMP'!B:J,5,FALSE),IF(LEFT(C8,3)="HID",VLOOKUP(VALUE(RIGHT(C8,3)),'HID-COMP'!B:J,5,FALSE),IF(LEFT(C8,3)="INC",VLOOKUP(VALUE(RIGHT(C8,3)),'INC-COMP'!B:J,5,FALSE),IF(LEFT(C8,3)="ELE",VLOOKUP(VALUE(RIGHT(C8,3)),#REF!,5,FALSE),IF(LEFT(C8,3)="CAB",VLOOKUP(VALUE(RIGHT(C8,3)),#REF!,5,FALSE),IF(LEFT(C8,3)="SEG",VLOOKUP(VALUE(RIGHT(C8,3)),'SEG-COMP'!B:J,5,FALSE),IF(LEFT(C8,3)="CLI",VLOOKUP(VALUE(RIGHT(C8,3)),'CLI-COMP'!B:J,5,FALSE),IF(LEFT(C8,4)="IMPL",VLOOKUP(VALUE(RIGHT(C8,3)),'IMPL-COMP'!B:J,5,FALSE),IF(LEFT(C8,4)="SPDA",VLOOKUP(VALUE(RIGHT(C8,3)),'SPDA-COMP'!B:J,5,FALSE),IF(LEFT(C8,4)="SDAI",VLOOKUP(VALUE(RIGHT(C8,3)),'ADM-COMP'!B:J,5,FALSE),IF(LEFT(C8,5)="IMPER",VLOOKUP(VALUE(RIGHT(C8,3)),'IMPER-COMP'!B:J,5,FALSE),""))))))))))))))))</f>
        <v>M2</v>
      </c>
      <c r="F8" s="610">
        <f>ROUND(VLOOKUP(A8,'MEM-LEVANT'!A:O,15,FALSE),2)</f>
        <v>8</v>
      </c>
      <c r="G8" s="611">
        <f>IF(B8="IOPES",VLOOKUP(C8,'LABOR-SERVIÇOS'!A:H,7,FALSE),IF(B8="SINAPI",VLOOKUP(C8,'SINAPI-SERVIÇOS'!A:H,8,FALSE),IF(LEFT(C8,3)="ARQ",VLOOKUP(VALUE(RIGHT(C8,3)),'ARQ-COMP'!B:J,9,FALSE),IF(LEFT(C8,3)="SCI",VLOOKUP(VALUE(RIGHT(C8,3)),'GAS-COMP'!#REF!,9,FALSE),IF(LEFT(C8,3)="SCE",VLOOKUP(VALUE(RIGHT(C8,3)),'SCE-COMP'!B:J,9,FALSE),IF(LEFT(C8,3)="EST",VLOOKUP(VALUE(RIGHT(C8,3)),'EST-COMP'!B:J,9,FALSE),IF(LEFT(C8,3)="HID",VLOOKUP(VALUE(RIGHT(C8,3)),'HID-COMP'!B:J,9,FALSE),IF(LEFT(C8,3)="INC",VLOOKUP(VALUE(RIGHT(C8,3)),'INC-COMP'!B:J,9,FALSE),IF(LEFT(C8,3)="ELE",VLOOKUP(VALUE(RIGHT(C8,3)),#REF!,9,FALSE),IF(LEFT(C8,3)="CAB",VLOOKUP(VALUE(RIGHT(C8,3)),#REF!,9,FALSE),IF(LEFT(C8,3)="SEG",VLOOKUP(VALUE(RIGHT(C8,3)),'SEG-COMP'!B:J,9,FALSE),IF(LEFT(C8,3)="CLI",VLOOKUP(VALUE(RIGHT(C8,3)),'CLI-COMP'!B:J,9,FALSE),IF(LEFT(C8,4)="IMPL",VLOOKUP(VALUE(RIGHT(C8,3)),'IMPL-COMP'!B:J,9,FALSE),IF(LEFT(C8,4)="SPDA",VLOOKUP(VALUE(RIGHT(C8,3)),'SPDA-COMP'!B:J,9,FALSE),IF(LEFT(C8,4)="SDAI",VLOOKUP(VALUE(RIGHT(C8,3)),'ADM-COMP'!B:J,9,FALSE),IF(LEFT(C8,5)="IMPER",VLOOKUP(VALUE(RIGHT(C8,3)),'IMPER-COMP'!B:J,9,FALSE),""))))))))))))))))</f>
        <v>417.87</v>
      </c>
      <c r="H8" s="611">
        <f>ROUND(F8*G8,2)</f>
        <v>3342.96</v>
      </c>
      <c r="I8" s="636"/>
      <c r="J8" s="636"/>
      <c r="K8" s="636"/>
      <c r="L8" s="636"/>
      <c r="M8" s="636"/>
      <c r="N8" s="636"/>
      <c r="O8" s="636"/>
      <c r="P8" s="636"/>
      <c r="Q8" s="636"/>
      <c r="R8" s="636"/>
      <c r="S8" s="636"/>
    </row>
    <row r="9" ht="51" spans="1:19">
      <c r="A9" s="605" t="s">
        <v>82</v>
      </c>
      <c r="B9" s="606" t="s">
        <v>81</v>
      </c>
      <c r="C9" s="607" t="str">
        <f>'SINAPI-SERVIÇOS'!A318</f>
        <v>73847/1</v>
      </c>
      <c r="D9" s="608" t="str">
        <f>IF(B9="IOPES",VLOOKUP(C9,'LABOR-SERVIÇOS'!A:H,5,FALSE),IF(B9="SINAPI",VLOOKUP(C9,'SINAPI-SERVIÇOS'!A:D,2,FALSE),IF(LEFT(C9,3)="ARQ",VLOOKUP(VALUE(RIGHT(C9,3)),'ARQ-COMP'!B:J,4,FALSE),IF(LEFT(C9,3)="SCI",VLOOKUP(VALUE(RIGHT(C9,3)),'GAS-COMP'!#REF!,4,FALSE),IF(LEFT(C9,3)="SCE",VLOOKUP(VALUE(RIGHT(C9,3)),'SCE-COMP'!B:J,4,FALSE),IF(LEFT(C9,3)="EST",VLOOKUP(VALUE(RIGHT(C9,3)),'EST-COMP'!B:J,4,FALSE),IF(LEFT(C9,3)="HID",VLOOKUP(VALUE(RIGHT(C9,3)),'HID-COMP'!B:J,4,FALSE),IF(LEFT(C9,3)="INC",VLOOKUP(VALUE(RIGHT(C9,3)),'INC-COMP'!B:J,4,FALSE),IF(LEFT(C9,3)="ELE",VLOOKUP(VALUE(RIGHT(C9,3)),#REF!,4,FALSE),IF(LEFT(C9,3)="CAB",VLOOKUP(VALUE(RIGHT(C9,3)),#REF!,4,FALSE),IF(LEFT(C9,3)="SEG",VLOOKUP(VALUE(RIGHT(C9,3)),'SEG-COMP'!B:J,4,FALSE),IF(LEFT(C9,3)="CLI",VLOOKUP(VALUE(RIGHT(C9,3)),'CLI-COMP'!B:J,4,FALSE),IF(LEFT(C9,4)="IMPL",VLOOKUP(VALUE(RIGHT(C9,3)),'IMPL-COMP'!B:J,4,FALSE),IF(LEFT(C9,4)="SPDA",VLOOKUP(VALUE(RIGHT(C9,3)),'SPDA-COMP'!B:J,4,FALSE),IF(LEFT(C9,4)="SDAI",VLOOKUP(VALUE(RIGHT(C9,3)),'ADM-COMP'!B:J,4,FALSE),IF(LEFT(C9,5)="IMPER",VLOOKUP(VALUE(RIGHT(C9,3)),'IMPER-COMP'!B:J,4,FALSE),""))))))))))))))))</f>
        <v>ALUGUEL CONTAINER/ESCRIT INCL INST ELET LARG=2,20 COMP=6,20M          ALT=2,50M CHAPA ACO C/NERV TRAPEZ FORRO C/ISOL TERMO/ACUSTICO         CHASSIS REFORC PISO COMPENS NAVAL EXC TRANSP/CARGA/DESCARGA</v>
      </c>
      <c r="E9" s="609" t="str">
        <f>IF(B9="IOPES",VLOOKUP(C9,'LABOR-SERVIÇOS'!A:H,6,FALSE),IF(B9="SINAPI",VLOOKUP(C9,'SINAPI-SERVIÇOS'!A:D,3,FALSE),IF(LEFT(C9,3)="ARQ",VLOOKUP(VALUE(RIGHT(C9,3)),'ARQ-COMP'!B:J,5,FALSE),IF(LEFT(C9,3)="SCI",VLOOKUP(VALUE(RIGHT(C9,3)),'GAS-COMP'!#REF!,5,FALSE),IF(LEFT(C9,3)="SCE",VLOOKUP(VALUE(RIGHT(C9,3)),'SCE-COMP'!B:J,5,FALSE),IF(LEFT(C9,3)="EST",VLOOKUP(VALUE(RIGHT(C9,3)),'EST-COMP'!B:J,5,FALSE),IF(LEFT(C9,3)="HID",VLOOKUP(VALUE(RIGHT(C9,3)),'HID-COMP'!B:J,5,FALSE),IF(LEFT(C9,3)="INC",VLOOKUP(VALUE(RIGHT(C9,3)),'INC-COMP'!B:J,5,FALSE),IF(LEFT(C9,3)="ELE",VLOOKUP(VALUE(RIGHT(C9,3)),#REF!,5,FALSE),IF(LEFT(C9,3)="CAB",VLOOKUP(VALUE(RIGHT(C9,3)),#REF!,5,FALSE),IF(LEFT(C9,3)="SEG",VLOOKUP(VALUE(RIGHT(C9,3)),'SEG-COMP'!B:J,5,FALSE),IF(LEFT(C9,3)="CLI",VLOOKUP(VALUE(RIGHT(C9,3)),'CLI-COMP'!B:J,5,FALSE),IF(LEFT(C9,4)="IMPL",VLOOKUP(VALUE(RIGHT(C9,3)),'IMPL-COMP'!B:J,5,FALSE),IF(LEFT(C9,4)="SPDA",VLOOKUP(VALUE(RIGHT(C9,3)),'SPDA-COMP'!B:J,5,FALSE),IF(LEFT(C9,4)="SDAI",VLOOKUP(VALUE(RIGHT(C9,3)),'ADM-COMP'!B:J,5,FALSE),IF(LEFT(C9,5)="IMPER",VLOOKUP(VALUE(RIGHT(C9,3)),'IMPER-COMP'!B:J,5,FALSE),""))))))))))))))))</f>
        <v>MES</v>
      </c>
      <c r="F9" s="610">
        <f>ROUND(VLOOKUP(A9,'MEM-LEVANT'!A:O,15,FALSE),2)</f>
        <v>6</v>
      </c>
      <c r="G9" s="611">
        <f>IF(B9="IOPES",VLOOKUP(C9,'LABOR-SERVIÇOS'!A:H,7,FALSE),IF(B9="SINAPI",VLOOKUP(C9,'SINAPI-SERVIÇOS'!A:H,8,FALSE),IF(LEFT(C9,3)="ARQ",VLOOKUP(VALUE(RIGHT(C9,3)),'ARQ-COMP'!B:J,9,FALSE),IF(LEFT(C9,3)="SCI",VLOOKUP(VALUE(RIGHT(C9,3)),'GAS-COMP'!#REF!,9,FALSE),IF(LEFT(C9,3)="SCE",VLOOKUP(VALUE(RIGHT(C9,3)),'SCE-COMP'!B:J,9,FALSE),IF(LEFT(C9,3)="EST",VLOOKUP(VALUE(RIGHT(C9,3)),'EST-COMP'!B:J,9,FALSE),IF(LEFT(C9,3)="HID",VLOOKUP(VALUE(RIGHT(C9,3)),'HID-COMP'!B:J,9,FALSE),IF(LEFT(C9,3)="INC",VLOOKUP(VALUE(RIGHT(C9,3)),'INC-COMP'!B:J,9,FALSE),IF(LEFT(C9,3)="ELE",VLOOKUP(VALUE(RIGHT(C9,3)),#REF!,9,FALSE),IF(LEFT(C9,3)="CAB",VLOOKUP(VALUE(RIGHT(C9,3)),#REF!,9,FALSE),IF(LEFT(C9,3)="SEG",VLOOKUP(VALUE(RIGHT(C9,3)),'SEG-COMP'!B:J,9,FALSE),IF(LEFT(C9,3)="CLI",VLOOKUP(VALUE(RIGHT(C9,3)),'CLI-COMP'!B:J,9,FALSE),IF(LEFT(C9,4)="IMPL",VLOOKUP(VALUE(RIGHT(C9,3)),'IMPL-COMP'!B:J,9,FALSE),IF(LEFT(C9,4)="SPDA",VLOOKUP(VALUE(RIGHT(C9,3)),'SPDA-COMP'!B:J,9,FALSE),IF(LEFT(C9,4)="SDAI",VLOOKUP(VALUE(RIGHT(C9,3)),'ADM-COMP'!B:J,9,FALSE),IF(LEFT(C9,5)="IMPER",VLOOKUP(VALUE(RIGHT(C9,3)),'IMPER-COMP'!B:J,9,FALSE),""))))))))))))))))</f>
        <v>499.16</v>
      </c>
      <c r="H9" s="611">
        <f>ROUND(F9*G9,2)</f>
        <v>2994.96</v>
      </c>
      <c r="I9" s="636"/>
      <c r="J9" s="636"/>
      <c r="K9" s="636"/>
      <c r="L9" s="636"/>
      <c r="M9" s="636"/>
      <c r="N9" s="636"/>
      <c r="O9" s="636"/>
      <c r="P9" s="636"/>
      <c r="Q9" s="636"/>
      <c r="R9" s="636"/>
      <c r="S9" s="636"/>
    </row>
    <row r="10" ht="25.5" spans="1:19">
      <c r="A10" s="605" t="s">
        <v>83</v>
      </c>
      <c r="B10" s="606" t="s">
        <v>84</v>
      </c>
      <c r="C10" s="607">
        <f>'LABOR-SERVIÇOS'!A84</f>
        <v>20344</v>
      </c>
      <c r="D10" s="608" t="str">
        <f>IF(B10="IOPES",VLOOKUP(C10,'LABOR-SERVIÇOS'!A:H,5,FALSE),IF(B10="SINAPI",VLOOKUP(C10,'SINAPI-SERVIÇOS'!A:D,2,FALSE),IF(LEFT(C10,3)="ARQ",VLOOKUP(VALUE(RIGHT(C10,3)),'ARQ-COMP'!B:J,4,FALSE),IF(LEFT(C10,3)="SCI",VLOOKUP(VALUE(RIGHT(C10,3)),'GAS-COMP'!#REF!,4,FALSE),IF(LEFT(C10,3)="SCE",VLOOKUP(VALUE(RIGHT(C10,3)),'SCE-COMP'!B:J,4,FALSE),IF(LEFT(C10,3)="EST",VLOOKUP(VALUE(RIGHT(C10,3)),'EST-COMP'!B:J,4,FALSE),IF(LEFT(C10,3)="HID",VLOOKUP(VALUE(RIGHT(C10,3)),'HID-COMP'!B:J,4,FALSE),IF(LEFT(C10,3)="INC",VLOOKUP(VALUE(RIGHT(C10,3)),'INC-COMP'!B:J,4,FALSE),IF(LEFT(C10,3)="ELE",VLOOKUP(VALUE(RIGHT(C10,3)),#REF!,4,FALSE),IF(LEFT(C10,3)="CAB",VLOOKUP(VALUE(RIGHT(C10,3)),#REF!,4,FALSE),IF(LEFT(C10,3)="SEG",VLOOKUP(VALUE(RIGHT(C10,3)),'SEG-COMP'!B:J,4,FALSE),IF(LEFT(C10,3)="CLI",VLOOKUP(VALUE(RIGHT(C10,3)),'CLI-COMP'!B:J,4,FALSE),IF(LEFT(C10,4)="IMPL",VLOOKUP(VALUE(RIGHT(C10,3)),'IMPL-COMP'!B:J,4,FALSE),IF(LEFT(C10,4)="SPDA",VLOOKUP(VALUE(RIGHT(C10,3)),'SPDA-COMP'!B:J,4,FALSE),IF(LEFT(C10,4)="SDAI",VLOOKUP(VALUE(RIGHT(C10,3)),'ADM-COMP'!B:J,4,FALSE),IF(LEFT(C10,5)="IMPER",VLOOKUP(VALUE(RIGHT(C10,3)),'IMPER-COMP'!B:J,4,FALSE),""))))))))))))))))</f>
        <v>MOBILIZAÇÃO E DESMOBILIZAÇÃO DE CONTEINER LOCADO PARA BARRACÃO DE OBRA</v>
      </c>
      <c r="E10" s="609" t="str">
        <f>IF(B10="IOPES",VLOOKUP(C10,'LABOR-SERVIÇOS'!A:H,6,FALSE),IF(B10="SINAPI",VLOOKUP(C10,'SINAPI-SERVIÇOS'!A:D,3,FALSE),IF(LEFT(C10,3)="ARQ",VLOOKUP(VALUE(RIGHT(C10,3)),'ARQ-COMP'!B:J,5,FALSE),IF(LEFT(C10,3)="SCI",VLOOKUP(VALUE(RIGHT(C10,3)),'GAS-COMP'!#REF!,5,FALSE),IF(LEFT(C10,3)="SCE",VLOOKUP(VALUE(RIGHT(C10,3)),'SCE-COMP'!B:J,5,FALSE),IF(LEFT(C10,3)="EST",VLOOKUP(VALUE(RIGHT(C10,3)),'EST-COMP'!B:J,5,FALSE),IF(LEFT(C10,3)="HID",VLOOKUP(VALUE(RIGHT(C10,3)),'HID-COMP'!B:J,5,FALSE),IF(LEFT(C10,3)="INC",VLOOKUP(VALUE(RIGHT(C10,3)),'INC-COMP'!B:J,5,FALSE),IF(LEFT(C10,3)="ELE",VLOOKUP(VALUE(RIGHT(C10,3)),#REF!,5,FALSE),IF(LEFT(C10,3)="CAB",VLOOKUP(VALUE(RIGHT(C10,3)),#REF!,5,FALSE),IF(LEFT(C10,3)="SEG",VLOOKUP(VALUE(RIGHT(C10,3)),'SEG-COMP'!B:J,5,FALSE),IF(LEFT(C10,3)="CLI",VLOOKUP(VALUE(RIGHT(C10,3)),'CLI-COMP'!B:J,5,FALSE),IF(LEFT(C10,4)="IMPL",VLOOKUP(VALUE(RIGHT(C10,3)),'IMPL-COMP'!B:J,5,FALSE),IF(LEFT(C10,4)="SPDA",VLOOKUP(VALUE(RIGHT(C10,3)),'SPDA-COMP'!B:J,5,FALSE),IF(LEFT(C10,4)="SDAI",VLOOKUP(VALUE(RIGHT(C10,3)),'ADM-COMP'!B:J,5,FALSE),IF(LEFT(C10,5)="IMPER",VLOOKUP(VALUE(RIGHT(C10,3)),'IMPER-COMP'!B:J,5,FALSE),""))))))))))))))))</f>
        <v>UND</v>
      </c>
      <c r="F10" s="610">
        <f>ROUND(VLOOKUP(A10,'MEM-LEVANT'!A:O,15,FALSE),2)</f>
        <v>2</v>
      </c>
      <c r="G10" s="611">
        <f>IF(B10="IOPES",VLOOKUP(C10,'LABOR-SERVIÇOS'!A:H,7,FALSE),IF(B10="SINAPI",VLOOKUP(C10,'SINAPI-SERVIÇOS'!A:H,8,FALSE),IF(LEFT(C10,3)="ARQ",VLOOKUP(VALUE(RIGHT(C10,3)),'ARQ-COMP'!B:J,9,FALSE),IF(LEFT(C10,3)="SCI",VLOOKUP(VALUE(RIGHT(C10,3)),'GAS-COMP'!#REF!,9,FALSE),IF(LEFT(C10,3)="SCE",VLOOKUP(VALUE(RIGHT(C10,3)),'SCE-COMP'!B:J,9,FALSE),IF(LEFT(C10,3)="EST",VLOOKUP(VALUE(RIGHT(C10,3)),'EST-COMP'!B:J,9,FALSE),IF(LEFT(C10,3)="HID",VLOOKUP(VALUE(RIGHT(C10,3)),'HID-COMP'!B:J,9,FALSE),IF(LEFT(C10,3)="INC",VLOOKUP(VALUE(RIGHT(C10,3)),'INC-COMP'!B:J,9,FALSE),IF(LEFT(C10,3)="ELE",VLOOKUP(VALUE(RIGHT(C10,3)),#REF!,9,FALSE),IF(LEFT(C10,3)="CAB",VLOOKUP(VALUE(RIGHT(C10,3)),#REF!,9,FALSE),IF(LEFT(C10,3)="SEG",VLOOKUP(VALUE(RIGHT(C10,3)),'SEG-COMP'!B:J,9,FALSE),IF(LEFT(C10,3)="CLI",VLOOKUP(VALUE(RIGHT(C10,3)),'CLI-COMP'!B:J,9,FALSE),IF(LEFT(C10,4)="IMPL",VLOOKUP(VALUE(RIGHT(C10,3)),'IMPL-COMP'!B:J,9,FALSE),IF(LEFT(C10,4)="SPDA",VLOOKUP(VALUE(RIGHT(C10,3)),'SPDA-COMP'!B:J,9,FALSE),IF(LEFT(C10,4)="SDAI",VLOOKUP(VALUE(RIGHT(C10,3)),'ADM-COMP'!B:J,9,FALSE),IF(LEFT(C10,5)="IMPER",VLOOKUP(VALUE(RIGHT(C10,3)),'IMPER-COMP'!B:J,9,FALSE),""))))))))))))))))</f>
        <v>885.64</v>
      </c>
      <c r="H10" s="611">
        <f>ROUND(F10*G10,2)</f>
        <v>1771.28</v>
      </c>
      <c r="I10" s="636"/>
      <c r="J10" s="636"/>
      <c r="K10" s="636"/>
      <c r="L10" s="636"/>
      <c r="M10" s="636"/>
      <c r="N10" s="636"/>
      <c r="O10" s="636"/>
      <c r="P10" s="636"/>
      <c r="Q10" s="636"/>
      <c r="R10" s="636"/>
      <c r="S10" s="636"/>
    </row>
    <row r="11" spans="1:19">
      <c r="A11" s="605"/>
      <c r="B11" s="606"/>
      <c r="C11" s="607"/>
      <c r="D11" s="612" t="s">
        <v>85</v>
      </c>
      <c r="E11" s="609"/>
      <c r="F11" s="610"/>
      <c r="G11" s="611"/>
      <c r="H11" s="613">
        <f>SUM(H6:H10)</f>
        <v>8109.2</v>
      </c>
      <c r="I11" s="636"/>
      <c r="J11" s="636"/>
      <c r="K11" s="636"/>
      <c r="L11" s="636"/>
      <c r="M11" s="636"/>
      <c r="N11" s="636"/>
      <c r="O11" s="636"/>
      <c r="P11" s="636"/>
      <c r="Q11" s="636"/>
      <c r="R11" s="636"/>
      <c r="S11" s="636"/>
    </row>
    <row r="12" spans="1:19">
      <c r="A12" s="614"/>
      <c r="B12" s="615"/>
      <c r="C12" s="616"/>
      <c r="D12" s="617" t="s">
        <v>86</v>
      </c>
      <c r="E12" s="618"/>
      <c r="F12" s="619"/>
      <c r="G12" s="620"/>
      <c r="H12" s="621"/>
      <c r="I12" s="636"/>
      <c r="J12" s="636"/>
      <c r="K12" s="636"/>
      <c r="L12" s="636"/>
      <c r="M12" s="636"/>
      <c r="N12" s="636"/>
      <c r="O12" s="636"/>
      <c r="P12" s="636"/>
      <c r="Q12" s="636"/>
      <c r="R12" s="636"/>
      <c r="S12" s="636"/>
    </row>
    <row r="13" s="559" customFormat="1" spans="1:19">
      <c r="A13" s="731" t="s">
        <v>7</v>
      </c>
      <c r="B13" s="591"/>
      <c r="C13" s="592"/>
      <c r="D13" s="593" t="s">
        <v>87</v>
      </c>
      <c r="E13" s="594"/>
      <c r="F13" s="595"/>
      <c r="G13" s="596"/>
      <c r="H13" s="597"/>
      <c r="I13" s="638"/>
      <c r="J13" s="638"/>
      <c r="K13" s="638"/>
      <c r="L13" s="638"/>
      <c r="M13" s="638"/>
      <c r="N13" s="638"/>
      <c r="O13" s="638"/>
      <c r="P13" s="638"/>
      <c r="Q13" s="638"/>
      <c r="R13" s="638"/>
      <c r="S13" s="638"/>
    </row>
    <row r="14" spans="1:19">
      <c r="A14" s="598" t="s">
        <v>88</v>
      </c>
      <c r="B14" s="606"/>
      <c r="C14" s="622"/>
      <c r="D14" s="601" t="s">
        <v>89</v>
      </c>
      <c r="E14" s="609"/>
      <c r="F14" s="610"/>
      <c r="G14" s="611"/>
      <c r="H14" s="611"/>
      <c r="I14" s="636"/>
      <c r="J14" s="636"/>
      <c r="K14" s="636"/>
      <c r="L14" s="636"/>
      <c r="M14" s="636"/>
      <c r="N14" s="636"/>
      <c r="O14" s="636"/>
      <c r="P14" s="636"/>
      <c r="Q14" s="636"/>
      <c r="R14" s="636"/>
      <c r="S14" s="636"/>
    </row>
    <row r="15" ht="25.5" spans="1:19">
      <c r="A15" s="605" t="s">
        <v>90</v>
      </c>
      <c r="B15" s="606" t="s">
        <v>81</v>
      </c>
      <c r="C15" s="607" t="str">
        <f>'SINAPI-SERVIÇOS'!A5999</f>
        <v>97628</v>
      </c>
      <c r="D15" s="608" t="str">
        <f>IF(B15="IOPES",VLOOKUP(C15,'LABOR-SERVIÇOS'!A:H,5,FALSE),IF(B15="SINAPI",VLOOKUP(C15,'SINAPI-SERVIÇOS'!A:D,2,FALSE),IF(LEFT(C15,3)="ARQ",VLOOKUP(VALUE(RIGHT(C15,3)),'ARQ-COMP'!B:J,4,FALSE),IF(LEFT(C15,3)="SCI",VLOOKUP(VALUE(RIGHT(C15,3)),'GAS-COMP'!#REF!,4,FALSE),IF(LEFT(C15,3)="SCE",VLOOKUP(VALUE(RIGHT(C15,3)),'SCE-COMP'!B:J,4,FALSE),IF(LEFT(C15,3)="EST",VLOOKUP(VALUE(RIGHT(C15,3)),'EST-COMP'!B:J,4,FALSE),IF(LEFT(C15,3)="HID",VLOOKUP(VALUE(RIGHT(C15,3)),'HID-COMP'!B:J,4,FALSE),IF(LEFT(C15,3)="INC",VLOOKUP(VALUE(RIGHT(C15,3)),'INC-COMP'!B:J,4,FALSE),IF(LEFT(C15,3)="ELE",VLOOKUP(VALUE(RIGHT(C15,3)),#REF!,4,FALSE),IF(LEFT(C15,3)="CAB",VLOOKUP(VALUE(RIGHT(C15,3)),#REF!,4,FALSE),IF(LEFT(C15,3)="SEG",VLOOKUP(VALUE(RIGHT(C15,3)),'SEG-COMP'!B:J,4,FALSE),IF(LEFT(C15,3)="CLI",VLOOKUP(VALUE(RIGHT(C15,3)),'CLI-COMP'!B:J,4,FALSE),IF(LEFT(C15,4)="IMPL",VLOOKUP(VALUE(RIGHT(C15,3)),'IMPL-COMP'!B:J,4,FALSE),IF(LEFT(C15,4)="SPDA",VLOOKUP(VALUE(RIGHT(C15,3)),'SPDA-COMP'!B:J,4,FALSE),IF(LEFT(C15,4)="SDAI",VLOOKUP(VALUE(RIGHT(C15,3)),'ADM-COMP'!B:J,4,FALSE),IF(LEFT(C15,5)="IMPER",VLOOKUP(VALUE(RIGHT(C15,3)),'IMPER-COMP'!B:J,4,FALSE),""))))))))))))))))</f>
        <v>DEMOLIÇÃO DE LAJES, DE FORMA MANUAL, SEM REAPROVEITAMENTO. AF_12/2017</v>
      </c>
      <c r="E15" s="609" t="str">
        <f>IF(B15="IOPES",VLOOKUP(C15,'LABOR-SERVIÇOS'!A:H,6,FALSE),IF(B15="SINAPI",VLOOKUP(C15,'SINAPI-SERVIÇOS'!A:D,3,FALSE),IF(LEFT(C15,3)="ARQ",VLOOKUP(VALUE(RIGHT(C15,3)),'ARQ-COMP'!B:J,5,FALSE),IF(LEFT(C15,3)="SCI",VLOOKUP(VALUE(RIGHT(C15,3)),'GAS-COMP'!#REF!,5,FALSE),IF(LEFT(C15,3)="SCE",VLOOKUP(VALUE(RIGHT(C15,3)),'SCE-COMP'!B:J,5,FALSE),IF(LEFT(C15,3)="EST",VLOOKUP(VALUE(RIGHT(C15,3)),'EST-COMP'!B:J,5,FALSE),IF(LEFT(C15,3)="HID",VLOOKUP(VALUE(RIGHT(C15,3)),'HID-COMP'!B:J,5,FALSE),IF(LEFT(C15,3)="INC",VLOOKUP(VALUE(RIGHT(C15,3)),'INC-COMP'!B:J,5,FALSE),IF(LEFT(C15,3)="ELE",VLOOKUP(VALUE(RIGHT(C15,3)),#REF!,5,FALSE),IF(LEFT(C15,3)="CAB",VLOOKUP(VALUE(RIGHT(C15,3)),#REF!,5,FALSE),IF(LEFT(C15,3)="SEG",VLOOKUP(VALUE(RIGHT(C15,3)),'SEG-COMP'!B:J,5,FALSE),IF(LEFT(C15,3)="CLI",VLOOKUP(VALUE(RIGHT(C15,3)),'CLI-COMP'!B:J,5,FALSE),IF(LEFT(C15,4)="IMPL",VLOOKUP(VALUE(RIGHT(C15,3)),'IMPL-COMP'!B:J,5,FALSE),IF(LEFT(C15,4)="SPDA",VLOOKUP(VALUE(RIGHT(C15,3)),'SPDA-COMP'!B:J,5,FALSE),IF(LEFT(C15,4)="SDAI",VLOOKUP(VALUE(RIGHT(C15,3)),'ADM-COMP'!B:J,5,FALSE),IF(LEFT(C15,5)="IMPER",VLOOKUP(VALUE(RIGHT(C15,3)),'IMPER-COMP'!B:J,5,FALSE),""))))))))))))))))</f>
        <v>M3</v>
      </c>
      <c r="F15" s="610">
        <f>ROUND(VLOOKUP(A15,'MEM-LEVANT'!A:O,15,FALSE),2)</f>
        <v>15.18</v>
      </c>
      <c r="G15" s="611">
        <f>IF(B15="IOPES",VLOOKUP(C15,'LABOR-SERVIÇOS'!A:H,7,FALSE),IF(B15="SINAPI",VLOOKUP(C15,'SINAPI-SERVIÇOS'!A:H,8,FALSE),IF(LEFT(C15,3)="ARQ",VLOOKUP(VALUE(RIGHT(C15,3)),'ARQ-COMP'!B:J,9,FALSE),IF(LEFT(C15,3)="SCI",VLOOKUP(VALUE(RIGHT(C15,3)),'GAS-COMP'!#REF!,9,FALSE),IF(LEFT(C15,3)="SCE",VLOOKUP(VALUE(RIGHT(C15,3)),'SCE-COMP'!B:J,9,FALSE),IF(LEFT(C15,3)="EST",VLOOKUP(VALUE(RIGHT(C15,3)),'EST-COMP'!B:J,9,FALSE),IF(LEFT(C15,3)="HID",VLOOKUP(VALUE(RIGHT(C15,3)),'HID-COMP'!B:J,9,FALSE),IF(LEFT(C15,3)="INC",VLOOKUP(VALUE(RIGHT(C15,3)),'INC-COMP'!B:J,9,FALSE),IF(LEFT(C15,3)="ELE",VLOOKUP(VALUE(RIGHT(C15,3)),#REF!,9,FALSE),IF(LEFT(C15,3)="CAB",VLOOKUP(VALUE(RIGHT(C15,3)),#REF!,9,FALSE),IF(LEFT(C15,3)="SEG",VLOOKUP(VALUE(RIGHT(C15,3)),'SEG-COMP'!B:J,9,FALSE),IF(LEFT(C15,3)="CLI",VLOOKUP(VALUE(RIGHT(C15,3)),'CLI-COMP'!B:J,9,FALSE),IF(LEFT(C15,4)="IMPL",VLOOKUP(VALUE(RIGHT(C15,3)),'IMPL-COMP'!B:J,9,FALSE),IF(LEFT(C15,4)="SPDA",VLOOKUP(VALUE(RIGHT(C15,3)),'SPDA-COMP'!B:J,9,FALSE),IF(LEFT(C15,4)="SDAI",VLOOKUP(VALUE(RIGHT(C15,3)),'ADM-COMP'!B:J,9,FALSE),IF(LEFT(C15,5)="IMPER",VLOOKUP(VALUE(RIGHT(C15,3)),'IMPER-COMP'!B:J,9,FALSE),""))))))))))))))))</f>
        <v>223.76</v>
      </c>
      <c r="H15" s="611">
        <f>ROUND(F15*G15,2)</f>
        <v>3396.68</v>
      </c>
      <c r="I15" s="636"/>
      <c r="J15" s="636"/>
      <c r="K15" s="636"/>
      <c r="L15" s="636"/>
      <c r="M15" s="636"/>
      <c r="N15" s="636"/>
      <c r="O15" s="636"/>
      <c r="P15" s="636"/>
      <c r="Q15" s="636"/>
      <c r="R15" s="636"/>
      <c r="S15" s="636"/>
    </row>
    <row r="16" ht="38.25" spans="1:19">
      <c r="A16" s="605" t="s">
        <v>91</v>
      </c>
      <c r="B16" s="606" t="s">
        <v>81</v>
      </c>
      <c r="C16" s="607" t="str">
        <f>'SINAPI-SERVIÇOS'!A4821</f>
        <v>95302</v>
      </c>
      <c r="D16" s="608" t="str">
        <f>IF(B16="IOPES",VLOOKUP(C16,'LABOR-SERVIÇOS'!A:H,5,FALSE),IF(B16="SINAPI",VLOOKUP(C16,'SINAPI-SERVIÇOS'!A:D,2,FALSE),IF(LEFT(C16,3)="ARQ",VLOOKUP(VALUE(RIGHT(C16,3)),'ARQ-COMP'!B:J,4,FALSE),IF(LEFT(C16,3)="SCI",VLOOKUP(VALUE(RIGHT(C16,3)),'GAS-COMP'!#REF!,4,FALSE),IF(LEFT(C16,3)="SCE",VLOOKUP(VALUE(RIGHT(C16,3)),'SCE-COMP'!B:J,4,FALSE),IF(LEFT(C16,3)="EST",VLOOKUP(VALUE(RIGHT(C16,3)),'EST-COMP'!B:J,4,FALSE),IF(LEFT(C16,3)="HID",VLOOKUP(VALUE(RIGHT(C16,3)),'HID-COMP'!B:J,4,FALSE),IF(LEFT(C16,3)="INC",VLOOKUP(VALUE(RIGHT(C16,3)),'INC-COMP'!B:J,4,FALSE),IF(LEFT(C16,3)="ELE",VLOOKUP(VALUE(RIGHT(C16,3)),#REF!,4,FALSE),IF(LEFT(C16,3)="CAB",VLOOKUP(VALUE(RIGHT(C16,3)),#REF!,4,FALSE),IF(LEFT(C16,3)="SEG",VLOOKUP(VALUE(RIGHT(C16,3)),'SEG-COMP'!B:J,4,FALSE),IF(LEFT(C16,3)="CLI",VLOOKUP(VALUE(RIGHT(C16,3)),'CLI-COMP'!B:J,4,FALSE),IF(LEFT(C16,4)="IMPL",VLOOKUP(VALUE(RIGHT(C16,3)),'IMPL-COMP'!B:J,4,FALSE),IF(LEFT(C16,4)="SPDA",VLOOKUP(VALUE(RIGHT(C16,3)),'SPDA-COMP'!B:J,4,FALSE),IF(LEFT(C16,4)="SDAI",VLOOKUP(VALUE(RIGHT(C16,3)),'ADM-COMP'!B:J,4,FALSE),IF(LEFT(C16,5)="IMPER",VLOOKUP(VALUE(RIGHT(C16,3)),'IMPER-COMP'!B:J,4,FALSE),""))))))))))))))))</f>
        <v>TRANSPORTE COM CAMINHÃO BASCULANTE 6 M3 EM RODOVIA PAVIMENTADA ( PARA DISTÂNCIAS SUPERIORES A 4 KM)</v>
      </c>
      <c r="E16" s="609" t="str">
        <f>IF(B16="IOPES",VLOOKUP(C16,'LABOR-SERVIÇOS'!A:H,6,FALSE),IF(B16="SINAPI",VLOOKUP(C16,'SINAPI-SERVIÇOS'!A:D,3,FALSE),IF(LEFT(C16,3)="ARQ",VLOOKUP(VALUE(RIGHT(C16,3)),'ARQ-COMP'!B:J,5,FALSE),IF(LEFT(C16,3)="SCI",VLOOKUP(VALUE(RIGHT(C16,3)),'GAS-COMP'!#REF!,5,FALSE),IF(LEFT(C16,3)="SCE",VLOOKUP(VALUE(RIGHT(C16,3)),'SCE-COMP'!B:J,5,FALSE),IF(LEFT(C16,3)="EST",VLOOKUP(VALUE(RIGHT(C16,3)),'EST-COMP'!B:J,5,FALSE),IF(LEFT(C16,3)="HID",VLOOKUP(VALUE(RIGHT(C16,3)),'HID-COMP'!B:J,5,FALSE),IF(LEFT(C16,3)="INC",VLOOKUP(VALUE(RIGHT(C16,3)),'INC-COMP'!B:J,5,FALSE),IF(LEFT(C16,3)="ELE",VLOOKUP(VALUE(RIGHT(C16,3)),#REF!,5,FALSE),IF(LEFT(C16,3)="CAB",VLOOKUP(VALUE(RIGHT(C16,3)),#REF!,5,FALSE),IF(LEFT(C16,3)="SEG",VLOOKUP(VALUE(RIGHT(C16,3)),'SEG-COMP'!B:J,5,FALSE),IF(LEFT(C16,3)="CLI",VLOOKUP(VALUE(RIGHT(C16,3)),'CLI-COMP'!B:J,5,FALSE),IF(LEFT(C16,4)="IMPL",VLOOKUP(VALUE(RIGHT(C16,3)),'IMPL-COMP'!B:J,5,FALSE),IF(LEFT(C16,4)="SPDA",VLOOKUP(VALUE(RIGHT(C16,3)),'SPDA-COMP'!B:J,5,FALSE),IF(LEFT(C16,4)="SDAI",VLOOKUP(VALUE(RIGHT(C16,3)),'ADM-COMP'!B:J,5,FALSE),IF(LEFT(C16,5)="IMPER",VLOOKUP(VALUE(RIGHT(C16,3)),'IMPER-COMP'!B:J,5,FALSE),""))))))))))))))))</f>
        <v>M3XKM</v>
      </c>
      <c r="F16" s="610">
        <f>ROUND(VLOOKUP(A16,'MEM-LEVANT'!A:O,15,FALSE),2)</f>
        <v>500.94</v>
      </c>
      <c r="G16" s="611">
        <f>IF(B16="IOPES",VLOOKUP(C16,'LABOR-SERVIÇOS'!A:H,7,FALSE),IF(B16="SINAPI",VLOOKUP(C16,'SINAPI-SERVIÇOS'!A:H,8,FALSE),IF(LEFT(C16,3)="ARQ",VLOOKUP(VALUE(RIGHT(C16,3)),'ARQ-COMP'!B:J,9,FALSE),IF(LEFT(C16,3)="SCI",VLOOKUP(VALUE(RIGHT(C16,3)),'GAS-COMP'!#REF!,9,FALSE),IF(LEFT(C16,3)="SCE",VLOOKUP(VALUE(RIGHT(C16,3)),'SCE-COMP'!B:J,9,FALSE),IF(LEFT(C16,3)="EST",VLOOKUP(VALUE(RIGHT(C16,3)),'EST-COMP'!B:J,9,FALSE),IF(LEFT(C16,3)="HID",VLOOKUP(VALUE(RIGHT(C16,3)),'HID-COMP'!B:J,9,FALSE),IF(LEFT(C16,3)="INC",VLOOKUP(VALUE(RIGHT(C16,3)),'INC-COMP'!B:J,9,FALSE),IF(LEFT(C16,3)="ELE",VLOOKUP(VALUE(RIGHT(C16,3)),#REF!,9,FALSE),IF(LEFT(C16,3)="CAB",VLOOKUP(VALUE(RIGHT(C16,3)),#REF!,9,FALSE),IF(LEFT(C16,3)="SEG",VLOOKUP(VALUE(RIGHT(C16,3)),'SEG-COMP'!B:J,9,FALSE),IF(LEFT(C16,3)="CLI",VLOOKUP(VALUE(RIGHT(C16,3)),'CLI-COMP'!B:J,9,FALSE),IF(LEFT(C16,4)="IMPL",VLOOKUP(VALUE(RIGHT(C16,3)),'IMPL-COMP'!B:J,9,FALSE),IF(LEFT(C16,4)="SPDA",VLOOKUP(VALUE(RIGHT(C16,3)),'SPDA-COMP'!B:J,9,FALSE),IF(LEFT(C16,4)="SDAI",VLOOKUP(VALUE(RIGHT(C16,3)),'ADM-COMP'!B:J,9,FALSE),IF(LEFT(C16,5)="IMPER",VLOOKUP(VALUE(RIGHT(C16,3)),'IMPER-COMP'!B:J,9,FALSE),""))))))))))))))))</f>
        <v>1.76</v>
      </c>
      <c r="H16" s="611">
        <f>ROUND(F16*G16,2)</f>
        <v>881.65</v>
      </c>
      <c r="I16" s="636"/>
      <c r="J16" s="636"/>
      <c r="K16" s="636"/>
      <c r="L16" s="636"/>
      <c r="M16" s="636"/>
      <c r="N16" s="636"/>
      <c r="O16" s="636"/>
      <c r="P16" s="636"/>
      <c r="Q16" s="636"/>
      <c r="R16" s="636"/>
      <c r="S16" s="636"/>
    </row>
    <row r="17" spans="1:19">
      <c r="A17" s="598" t="s">
        <v>92</v>
      </c>
      <c r="B17" s="606"/>
      <c r="C17" s="622"/>
      <c r="D17" s="601" t="s">
        <v>93</v>
      </c>
      <c r="E17" s="609"/>
      <c r="F17" s="610"/>
      <c r="G17" s="611"/>
      <c r="H17" s="611"/>
      <c r="I17" s="636"/>
      <c r="J17" s="636"/>
      <c r="K17" s="636"/>
      <c r="L17" s="636"/>
      <c r="M17" s="636"/>
      <c r="N17" s="636"/>
      <c r="O17" s="636"/>
      <c r="P17" s="636"/>
      <c r="Q17" s="636"/>
      <c r="R17" s="636"/>
      <c r="S17" s="636"/>
    </row>
    <row r="18" ht="38.25" spans="1:19">
      <c r="A18" s="623" t="s">
        <v>94</v>
      </c>
      <c r="B18" s="606" t="s">
        <v>81</v>
      </c>
      <c r="C18" s="607" t="str">
        <f>'SINAPI-SERVIÇOS'!A4637</f>
        <v>74205/1</v>
      </c>
      <c r="D18" s="608" t="str">
        <f>IF(B18="IOPES",VLOOKUP(C18,'LABOR-SERVIÇOS'!A:H,5,FALSE),IF(B18="SINAPI",VLOOKUP(C18,'SINAPI-SERVIÇOS'!A:D,2,FALSE),IF(LEFT(C18,3)="ARQ",VLOOKUP(VALUE(RIGHT(C18,3)),'ARQ-COMP'!B:J,4,FALSE),IF(LEFT(C18,3)="SCI",VLOOKUP(VALUE(RIGHT(C18,3)),'GAS-COMP'!#REF!,4,FALSE),IF(LEFT(C18,3)="SCE",VLOOKUP(VALUE(RIGHT(C18,3)),'SCE-COMP'!B:J,4,FALSE),IF(LEFT(C18,3)="EST",VLOOKUP(VALUE(RIGHT(C18,3)),'EST-COMP'!B:J,4,FALSE),IF(LEFT(C18,3)="HID",VLOOKUP(VALUE(RIGHT(C18,3)),'HID-COMP'!B:J,4,FALSE),IF(LEFT(C18,3)="INC",VLOOKUP(VALUE(RIGHT(C18,3)),'INC-COMP'!B:J,4,FALSE),IF(LEFT(C18,3)="ELE",VLOOKUP(VALUE(RIGHT(C18,3)),#REF!,4,FALSE),IF(LEFT(C18,3)="CAB",VLOOKUP(VALUE(RIGHT(C18,3)),#REF!,4,FALSE),IF(LEFT(C18,3)="SEG",VLOOKUP(VALUE(RIGHT(C18,3)),'SEG-COMP'!B:J,4,FALSE),IF(LEFT(C18,3)="CLI",VLOOKUP(VALUE(RIGHT(C18,3)),'CLI-COMP'!B:J,4,FALSE),IF(LEFT(C18,4)="IMPL",VLOOKUP(VALUE(RIGHT(C18,3)),'IMPL-COMP'!B:J,4,FALSE),IF(LEFT(C18,4)="SPDA",VLOOKUP(VALUE(RIGHT(C18,3)),'SPDA-COMP'!B:J,4,FALSE),IF(LEFT(C18,4)="SDAI",VLOOKUP(VALUE(RIGHT(C18,3)),'ADM-COMP'!B:J,4,FALSE),IF(LEFT(C18,5)="IMPER",VLOOKUP(VALUE(RIGHT(C18,3)),'IMPER-COMP'!B:J,4,FALSE),""))))))))))))))))</f>
        <v>ESCAVACAO MECANICA DE MATERIAL 1A. CATEGORIA, PROVENIENTE DE CORTE DE SUBLEITO (C/TRATOR ESTEIRAS  160HP)</v>
      </c>
      <c r="E18" s="609" t="str">
        <f>IF(B18="IOPES",VLOOKUP(C18,'LABOR-SERVIÇOS'!A:H,6,FALSE),IF(B18="SINAPI",VLOOKUP(C18,'SINAPI-SERVIÇOS'!A:D,3,FALSE),IF(LEFT(C18,3)="ARQ",VLOOKUP(VALUE(RIGHT(C18,3)),'ARQ-COMP'!B:J,5,FALSE),IF(LEFT(C18,3)="SCI",VLOOKUP(VALUE(RIGHT(C18,3)),'GAS-COMP'!#REF!,5,FALSE),IF(LEFT(C18,3)="SCE",VLOOKUP(VALUE(RIGHT(C18,3)),'SCE-COMP'!B:J,5,FALSE),IF(LEFT(C18,3)="EST",VLOOKUP(VALUE(RIGHT(C18,3)),'EST-COMP'!B:J,5,FALSE),IF(LEFT(C18,3)="HID",VLOOKUP(VALUE(RIGHT(C18,3)),'HID-COMP'!B:J,5,FALSE),IF(LEFT(C18,3)="INC",VLOOKUP(VALUE(RIGHT(C18,3)),'INC-COMP'!B:J,5,FALSE),IF(LEFT(C18,3)="ELE",VLOOKUP(VALUE(RIGHT(C18,3)),#REF!,5,FALSE),IF(LEFT(C18,3)="CAB",VLOOKUP(VALUE(RIGHT(C18,3)),#REF!,5,FALSE),IF(LEFT(C18,3)="SEG",VLOOKUP(VALUE(RIGHT(C18,3)),'SEG-COMP'!B:J,5,FALSE),IF(LEFT(C18,3)="CLI",VLOOKUP(VALUE(RIGHT(C18,3)),'CLI-COMP'!B:J,5,FALSE),IF(LEFT(C18,4)="IMPL",VLOOKUP(VALUE(RIGHT(C18,3)),'IMPL-COMP'!B:J,5,FALSE),IF(LEFT(C18,4)="SPDA",VLOOKUP(VALUE(RIGHT(C18,3)),'SPDA-COMP'!B:J,5,FALSE),IF(LEFT(C18,4)="SDAI",VLOOKUP(VALUE(RIGHT(C18,3)),'ADM-COMP'!B:J,5,FALSE),IF(LEFT(C18,5)="IMPER",VLOOKUP(VALUE(RIGHT(C18,3)),'IMPER-COMP'!B:J,5,FALSE),""))))))))))))))))</f>
        <v>M3</v>
      </c>
      <c r="F18" s="610">
        <f>ROUND(VLOOKUP(A18,'MEM-LEVANT'!A:O,15,FALSE),2)</f>
        <v>194.9</v>
      </c>
      <c r="G18" s="611">
        <f>IF(B18="IOPES",VLOOKUP(C18,'LABOR-SERVIÇOS'!A:H,7,FALSE),IF(B18="SINAPI",VLOOKUP(C18,'SINAPI-SERVIÇOS'!A:H,8,FALSE),IF(LEFT(C18,3)="ARQ",VLOOKUP(VALUE(RIGHT(C18,3)),'ARQ-COMP'!B:J,9,FALSE),IF(LEFT(C18,3)="SCI",VLOOKUP(VALUE(RIGHT(C18,3)),'GAS-COMP'!#REF!,9,FALSE),IF(LEFT(C18,3)="SCE",VLOOKUP(VALUE(RIGHT(C18,3)),'SCE-COMP'!B:J,9,FALSE),IF(LEFT(C18,3)="EST",VLOOKUP(VALUE(RIGHT(C18,3)),'EST-COMP'!B:J,9,FALSE),IF(LEFT(C18,3)="HID",VLOOKUP(VALUE(RIGHT(C18,3)),'HID-COMP'!B:J,9,FALSE),IF(LEFT(C18,3)="INC",VLOOKUP(VALUE(RIGHT(C18,3)),'INC-COMP'!B:J,9,FALSE),IF(LEFT(C18,3)="ELE",VLOOKUP(VALUE(RIGHT(C18,3)),#REF!,9,FALSE),IF(LEFT(C18,3)="CAB",VLOOKUP(VALUE(RIGHT(C18,3)),#REF!,9,FALSE),IF(LEFT(C18,3)="SEG",VLOOKUP(VALUE(RIGHT(C18,3)),'SEG-COMP'!B:J,9,FALSE),IF(LEFT(C18,3)="CLI",VLOOKUP(VALUE(RIGHT(C18,3)),'CLI-COMP'!B:J,9,FALSE),IF(LEFT(C18,4)="IMPL",VLOOKUP(VALUE(RIGHT(C18,3)),'IMPL-COMP'!B:J,9,FALSE),IF(LEFT(C18,4)="SPDA",VLOOKUP(VALUE(RIGHT(C18,3)),'SPDA-COMP'!B:J,9,FALSE),IF(LEFT(C18,4)="SDAI",VLOOKUP(VALUE(RIGHT(C18,3)),'ADM-COMP'!B:J,9,FALSE),IF(LEFT(C18,5)="IMPER",VLOOKUP(VALUE(RIGHT(C18,3)),'IMPER-COMP'!B:J,9,FALSE),""))))))))))))))))</f>
        <v>1.82</v>
      </c>
      <c r="H18" s="611">
        <f>ROUND(F18*G18,2)</f>
        <v>354.72</v>
      </c>
      <c r="I18" s="636"/>
      <c r="J18" s="636"/>
      <c r="K18" s="636"/>
      <c r="L18" s="636"/>
      <c r="M18" s="636"/>
      <c r="N18" s="636"/>
      <c r="O18" s="636"/>
      <c r="P18" s="636"/>
      <c r="Q18" s="636"/>
      <c r="R18" s="636"/>
      <c r="S18" s="636"/>
    </row>
    <row r="19" ht="25.5" spans="1:19">
      <c r="A19" s="623" t="s">
        <v>95</v>
      </c>
      <c r="B19" s="606" t="s">
        <v>81</v>
      </c>
      <c r="C19" s="607" t="str">
        <f>'SINAPI-SERVIÇOS'!A4854</f>
        <v>41722</v>
      </c>
      <c r="D19" s="608" t="str">
        <f>IF(B19="IOPES",VLOOKUP(C19,'LABOR-SERVIÇOS'!A:H,5,FALSE),IF(B19="SINAPI",VLOOKUP(C19,'SINAPI-SERVIÇOS'!A:D,2,FALSE),IF(LEFT(C19,3)="ARQ",VLOOKUP(VALUE(RIGHT(C19,3)),'ARQ-COMP'!B:J,4,FALSE),IF(LEFT(C19,3)="SCI",VLOOKUP(VALUE(RIGHT(C19,3)),'GAS-COMP'!#REF!,4,FALSE),IF(LEFT(C19,3)="SCE",VLOOKUP(VALUE(RIGHT(C19,3)),'SCE-COMP'!B:J,4,FALSE),IF(LEFT(C19,3)="EST",VLOOKUP(VALUE(RIGHT(C19,3)),'EST-COMP'!B:J,4,FALSE),IF(LEFT(C19,3)="HID",VLOOKUP(VALUE(RIGHT(C19,3)),'HID-COMP'!B:J,4,FALSE),IF(LEFT(C19,3)="INC",VLOOKUP(VALUE(RIGHT(C19,3)),'INC-COMP'!B:J,4,FALSE),IF(LEFT(C19,3)="ELE",VLOOKUP(VALUE(RIGHT(C19,3)),#REF!,4,FALSE),IF(LEFT(C19,3)="CAB",VLOOKUP(VALUE(RIGHT(C19,3)),#REF!,4,FALSE),IF(LEFT(C19,3)="SEG",VLOOKUP(VALUE(RIGHT(C19,3)),'SEG-COMP'!B:J,4,FALSE),IF(LEFT(C19,3)="CLI",VLOOKUP(VALUE(RIGHT(C19,3)),'CLI-COMP'!B:J,4,FALSE),IF(LEFT(C19,4)="IMPL",VLOOKUP(VALUE(RIGHT(C19,3)),'IMPL-COMP'!B:J,4,FALSE),IF(LEFT(C19,4)="SPDA",VLOOKUP(VALUE(RIGHT(C19,3)),'SPDA-COMP'!B:J,4,FALSE),IF(LEFT(C19,4)="SDAI",VLOOKUP(VALUE(RIGHT(C19,3)),'ADM-COMP'!B:J,4,FALSE),IF(LEFT(C19,5)="IMPER",VLOOKUP(VALUE(RIGHT(C19,3)),'IMPER-COMP'!B:J,4,FALSE),""))))))))))))))))</f>
        <v>COMPACTACAO MECANICA A 100% DO PROCTOR NORMAL - PAVIMENTACAO URBANA</v>
      </c>
      <c r="E19" s="609" t="str">
        <f>IF(B19="IOPES",VLOOKUP(C19,'LABOR-SERVIÇOS'!A:H,6,FALSE),IF(B19="SINAPI",VLOOKUP(C19,'SINAPI-SERVIÇOS'!A:D,3,FALSE),IF(LEFT(C19,3)="ARQ",VLOOKUP(VALUE(RIGHT(C19,3)),'ARQ-COMP'!B:J,5,FALSE),IF(LEFT(C19,3)="SCI",VLOOKUP(VALUE(RIGHT(C19,3)),'GAS-COMP'!#REF!,5,FALSE),IF(LEFT(C19,3)="SCE",VLOOKUP(VALUE(RIGHT(C19,3)),'SCE-COMP'!B:J,5,FALSE),IF(LEFT(C19,3)="EST",VLOOKUP(VALUE(RIGHT(C19,3)),'EST-COMP'!B:J,5,FALSE),IF(LEFT(C19,3)="HID",VLOOKUP(VALUE(RIGHT(C19,3)),'HID-COMP'!B:J,5,FALSE),IF(LEFT(C19,3)="INC",VLOOKUP(VALUE(RIGHT(C19,3)),'INC-COMP'!B:J,5,FALSE),IF(LEFT(C19,3)="ELE",VLOOKUP(VALUE(RIGHT(C19,3)),#REF!,5,FALSE),IF(LEFT(C19,3)="CAB",VLOOKUP(VALUE(RIGHT(C19,3)),#REF!,5,FALSE),IF(LEFT(C19,3)="SEG",VLOOKUP(VALUE(RIGHT(C19,3)),'SEG-COMP'!B:J,5,FALSE),IF(LEFT(C19,3)="CLI",VLOOKUP(VALUE(RIGHT(C19,3)),'CLI-COMP'!B:J,5,FALSE),IF(LEFT(C19,4)="IMPL",VLOOKUP(VALUE(RIGHT(C19,3)),'IMPL-COMP'!B:J,5,FALSE),IF(LEFT(C19,4)="SPDA",VLOOKUP(VALUE(RIGHT(C19,3)),'SPDA-COMP'!B:J,5,FALSE),IF(LEFT(C19,4)="SDAI",VLOOKUP(VALUE(RIGHT(C19,3)),'ADM-COMP'!B:J,5,FALSE),IF(LEFT(C19,5)="IMPER",VLOOKUP(VALUE(RIGHT(C19,3)),'IMPER-COMP'!B:J,5,FALSE),""))))))))))))))))</f>
        <v>M3</v>
      </c>
      <c r="F19" s="610">
        <f>ROUND(VLOOKUP(A19,'MEM-LEVANT'!A:O,15,FALSE),2)</f>
        <v>96.85</v>
      </c>
      <c r="G19" s="611">
        <f>IF(B19="IOPES",VLOOKUP(C19,'LABOR-SERVIÇOS'!A:H,7,FALSE),IF(B19="SINAPI",VLOOKUP(C19,'SINAPI-SERVIÇOS'!A:H,8,FALSE),IF(LEFT(C19,3)="ARQ",VLOOKUP(VALUE(RIGHT(C19,3)),'ARQ-COMP'!B:J,9,FALSE),IF(LEFT(C19,3)="SCI",VLOOKUP(VALUE(RIGHT(C19,3)),'GAS-COMP'!#REF!,9,FALSE),IF(LEFT(C19,3)="SCE",VLOOKUP(VALUE(RIGHT(C19,3)),'SCE-COMP'!B:J,9,FALSE),IF(LEFT(C19,3)="EST",VLOOKUP(VALUE(RIGHT(C19,3)),'EST-COMP'!B:J,9,FALSE),IF(LEFT(C19,3)="HID",VLOOKUP(VALUE(RIGHT(C19,3)),'HID-COMP'!B:J,9,FALSE),IF(LEFT(C19,3)="INC",VLOOKUP(VALUE(RIGHT(C19,3)),'INC-COMP'!B:J,9,FALSE),IF(LEFT(C19,3)="ELE",VLOOKUP(VALUE(RIGHT(C19,3)),#REF!,9,FALSE),IF(LEFT(C19,3)="CAB",VLOOKUP(VALUE(RIGHT(C19,3)),#REF!,9,FALSE),IF(LEFT(C19,3)="SEG",VLOOKUP(VALUE(RIGHT(C19,3)),'SEG-COMP'!B:J,9,FALSE),IF(LEFT(C19,3)="CLI",VLOOKUP(VALUE(RIGHT(C19,3)),'CLI-COMP'!B:J,9,FALSE),IF(LEFT(C19,4)="IMPL",VLOOKUP(VALUE(RIGHT(C19,3)),'IMPL-COMP'!B:J,9,FALSE),IF(LEFT(C19,4)="SPDA",VLOOKUP(VALUE(RIGHT(C19,3)),'SPDA-COMP'!B:J,9,FALSE),IF(LEFT(C19,4)="SDAI",VLOOKUP(VALUE(RIGHT(C19,3)),'ADM-COMP'!B:J,9,FALSE),IF(LEFT(C19,5)="IMPER",VLOOKUP(VALUE(RIGHT(C19,3)),'IMPER-COMP'!B:J,9,FALSE),""))))))))))))))))</f>
        <v>5.25</v>
      </c>
      <c r="H19" s="611">
        <f>ROUND(F19*G19,2)</f>
        <v>508.46</v>
      </c>
      <c r="I19" s="636"/>
      <c r="J19" s="636"/>
      <c r="K19" s="636"/>
      <c r="L19" s="636"/>
      <c r="M19" s="636"/>
      <c r="N19" s="636"/>
      <c r="O19" s="636"/>
      <c r="P19" s="636"/>
      <c r="Q19" s="636"/>
      <c r="R19" s="636"/>
      <c r="S19" s="636"/>
    </row>
    <row r="20" ht="38.25" spans="1:19">
      <c r="A20" s="623" t="s">
        <v>96</v>
      </c>
      <c r="B20" s="606" t="s">
        <v>81</v>
      </c>
      <c r="C20" s="607" t="str">
        <f>'SINAPI-SERVIÇOS'!A4821</f>
        <v>95302</v>
      </c>
      <c r="D20" s="608" t="str">
        <f>IF(B20="IOPES",VLOOKUP(C20,'LABOR-SERVIÇOS'!A:H,5,FALSE),IF(B20="SINAPI",VLOOKUP(C20,'SINAPI-SERVIÇOS'!A:D,2,FALSE),IF(LEFT(C20,3)="ARQ",VLOOKUP(VALUE(RIGHT(C20,3)),'ARQ-COMP'!B:J,4,FALSE),IF(LEFT(C20,3)="SCI",VLOOKUP(VALUE(RIGHT(C20,3)),'GAS-COMP'!#REF!,4,FALSE),IF(LEFT(C20,3)="SCE",VLOOKUP(VALUE(RIGHT(C20,3)),'SCE-COMP'!B:J,4,FALSE),IF(LEFT(C20,3)="EST",VLOOKUP(VALUE(RIGHT(C20,3)),'EST-COMP'!B:J,4,FALSE),IF(LEFT(C20,3)="HID",VLOOKUP(VALUE(RIGHT(C20,3)),'HID-COMP'!B:J,4,FALSE),IF(LEFT(C20,3)="INC",VLOOKUP(VALUE(RIGHT(C20,3)),'INC-COMP'!B:J,4,FALSE),IF(LEFT(C20,3)="ELE",VLOOKUP(VALUE(RIGHT(C20,3)),#REF!,4,FALSE),IF(LEFT(C20,3)="CAB",VLOOKUP(VALUE(RIGHT(C20,3)),#REF!,4,FALSE),IF(LEFT(C20,3)="SEG",VLOOKUP(VALUE(RIGHT(C20,3)),'SEG-COMP'!B:J,4,FALSE),IF(LEFT(C20,3)="CLI",VLOOKUP(VALUE(RIGHT(C20,3)),'CLI-COMP'!B:J,4,FALSE),IF(LEFT(C20,4)="IMPL",VLOOKUP(VALUE(RIGHT(C20,3)),'IMPL-COMP'!B:J,4,FALSE),IF(LEFT(C20,4)="SPDA",VLOOKUP(VALUE(RIGHT(C20,3)),'SPDA-COMP'!B:J,4,FALSE),IF(LEFT(C20,4)="SDAI",VLOOKUP(VALUE(RIGHT(C20,3)),'ADM-COMP'!B:J,4,FALSE),IF(LEFT(C20,5)="IMPER",VLOOKUP(VALUE(RIGHT(C20,3)),'IMPER-COMP'!B:J,4,FALSE),""))))))))))))))))</f>
        <v>TRANSPORTE COM CAMINHÃO BASCULANTE 6 M3 EM RODOVIA PAVIMENTADA ( PARA DISTÂNCIAS SUPERIORES A 4 KM)</v>
      </c>
      <c r="E20" s="609" t="str">
        <f>IF(B20="IOPES",VLOOKUP(C20,'LABOR-SERVIÇOS'!A:H,6,FALSE),IF(B20="SINAPI",VLOOKUP(C20,'SINAPI-SERVIÇOS'!A:D,3,FALSE),IF(LEFT(C20,3)="ARQ",VLOOKUP(VALUE(RIGHT(C20,3)),'ARQ-COMP'!B:J,5,FALSE),IF(LEFT(C20,3)="SCI",VLOOKUP(VALUE(RIGHT(C20,3)),'GAS-COMP'!#REF!,5,FALSE),IF(LEFT(C20,3)="SCE",VLOOKUP(VALUE(RIGHT(C20,3)),'SCE-COMP'!B:J,5,FALSE),IF(LEFT(C20,3)="EST",VLOOKUP(VALUE(RIGHT(C20,3)),'EST-COMP'!B:J,5,FALSE),IF(LEFT(C20,3)="HID",VLOOKUP(VALUE(RIGHT(C20,3)),'HID-COMP'!B:J,5,FALSE),IF(LEFT(C20,3)="INC",VLOOKUP(VALUE(RIGHT(C20,3)),'INC-COMP'!B:J,5,FALSE),IF(LEFT(C20,3)="ELE",VLOOKUP(VALUE(RIGHT(C20,3)),#REF!,5,FALSE),IF(LEFT(C20,3)="CAB",VLOOKUP(VALUE(RIGHT(C20,3)),#REF!,5,FALSE),IF(LEFT(C20,3)="SEG",VLOOKUP(VALUE(RIGHT(C20,3)),'SEG-COMP'!B:J,5,FALSE),IF(LEFT(C20,3)="CLI",VLOOKUP(VALUE(RIGHT(C20,3)),'CLI-COMP'!B:J,5,FALSE),IF(LEFT(C20,4)="IMPL",VLOOKUP(VALUE(RIGHT(C20,3)),'IMPL-COMP'!B:J,5,FALSE),IF(LEFT(C20,4)="SPDA",VLOOKUP(VALUE(RIGHT(C20,3)),'SPDA-COMP'!B:J,5,FALSE),IF(LEFT(C20,4)="SDAI",VLOOKUP(VALUE(RIGHT(C20,3)),'ADM-COMP'!B:J,5,FALSE),IF(LEFT(C20,5)="IMPER",VLOOKUP(VALUE(RIGHT(C20,3)),'IMPER-COMP'!B:J,5,FALSE),""))))))))))))))))</f>
        <v>M3XKM</v>
      </c>
      <c r="F20" s="610">
        <f>ROUND(VLOOKUP(A20,'MEM-LEVANT'!A:O,15,FALSE),2)</f>
        <v>2353.2</v>
      </c>
      <c r="G20" s="611">
        <f>IF(B20="IOPES",VLOOKUP(C20,'LABOR-SERVIÇOS'!A:H,7,FALSE),IF(B20="SINAPI",VLOOKUP(C20,'SINAPI-SERVIÇOS'!A:H,8,FALSE),IF(LEFT(C20,3)="ARQ",VLOOKUP(VALUE(RIGHT(C20,3)),'ARQ-COMP'!B:J,9,FALSE),IF(LEFT(C20,3)="SCI",VLOOKUP(VALUE(RIGHT(C20,3)),'GAS-COMP'!#REF!,9,FALSE),IF(LEFT(C20,3)="SCE",VLOOKUP(VALUE(RIGHT(C20,3)),'SCE-COMP'!B:J,9,FALSE),IF(LEFT(C20,3)="EST",VLOOKUP(VALUE(RIGHT(C20,3)),'EST-COMP'!B:J,9,FALSE),IF(LEFT(C20,3)="HID",VLOOKUP(VALUE(RIGHT(C20,3)),'HID-COMP'!B:J,9,FALSE),IF(LEFT(C20,3)="INC",VLOOKUP(VALUE(RIGHT(C20,3)),'INC-COMP'!B:J,9,FALSE),IF(LEFT(C20,3)="ELE",VLOOKUP(VALUE(RIGHT(C20,3)),#REF!,9,FALSE),IF(LEFT(C20,3)="CAB",VLOOKUP(VALUE(RIGHT(C20,3)),#REF!,9,FALSE),IF(LEFT(C20,3)="SEG",VLOOKUP(VALUE(RIGHT(C20,3)),'SEG-COMP'!B:J,9,FALSE),IF(LEFT(C20,3)="CLI",VLOOKUP(VALUE(RIGHT(C20,3)),'CLI-COMP'!B:J,9,FALSE),IF(LEFT(C20,4)="IMPL",VLOOKUP(VALUE(RIGHT(C20,3)),'IMPL-COMP'!B:J,9,FALSE),IF(LEFT(C20,4)="SPDA",VLOOKUP(VALUE(RIGHT(C20,3)),'SPDA-COMP'!B:J,9,FALSE),IF(LEFT(C20,4)="SDAI",VLOOKUP(VALUE(RIGHT(C20,3)),'ADM-COMP'!B:J,9,FALSE),IF(LEFT(C20,5)="IMPER",VLOOKUP(VALUE(RIGHT(C20,3)),'IMPER-COMP'!B:J,9,FALSE),""))))))))))))))))</f>
        <v>1.76</v>
      </c>
      <c r="H20" s="611">
        <f>ROUND(F20*G20,2)</f>
        <v>4141.63</v>
      </c>
      <c r="I20" s="636"/>
      <c r="J20" s="636"/>
      <c r="K20" s="636"/>
      <c r="L20" s="636"/>
      <c r="M20" s="636"/>
      <c r="N20" s="636"/>
      <c r="O20" s="636"/>
      <c r="P20" s="636"/>
      <c r="Q20" s="636"/>
      <c r="R20" s="636"/>
      <c r="S20" s="636"/>
    </row>
    <row r="21" spans="1:19">
      <c r="A21" s="478" t="s">
        <v>97</v>
      </c>
      <c r="B21" s="624"/>
      <c r="C21" s="625"/>
      <c r="D21" s="626" t="s">
        <v>98</v>
      </c>
      <c r="E21" s="625"/>
      <c r="F21" s="610"/>
      <c r="G21" s="611"/>
      <c r="H21" s="611"/>
      <c r="I21" s="636"/>
      <c r="J21" s="636"/>
      <c r="K21" s="636"/>
      <c r="L21" s="636"/>
      <c r="M21" s="636"/>
      <c r="N21" s="636"/>
      <c r="O21" s="636"/>
      <c r="P21" s="636"/>
      <c r="Q21" s="636"/>
      <c r="R21" s="636"/>
      <c r="S21" s="636"/>
    </row>
    <row r="22" ht="89.25" spans="1:19">
      <c r="A22" s="605" t="s">
        <v>99</v>
      </c>
      <c r="B22" s="624" t="s">
        <v>81</v>
      </c>
      <c r="C22" s="607" t="str">
        <f>'SINAPI-SERVIÇOS'!A4719</f>
        <v>90106</v>
      </c>
      <c r="D22" s="608" t="str">
        <f>IF(B22="IOPES",VLOOKUP(C22,'LABOR-SERVIÇOS'!A:H,5,FALSE),IF(B22="SINAPI",VLOOKUP(C22,'SINAPI-SERVIÇOS'!A:D,2,FALSE),IF(LEFT(C22,3)="ARQ",VLOOKUP(VALUE(RIGHT(C22,3)),'ARQ-COMP'!B:J,4,FALSE),IF(LEFT(C22,3)="SCI",VLOOKUP(VALUE(RIGHT(C22,3)),'GAS-COMP'!#REF!,4,FALSE),IF(LEFT(C22,3)="SCE",VLOOKUP(VALUE(RIGHT(C22,3)),'SCE-COMP'!B:J,4,FALSE),IF(LEFT(C22,3)="EST",VLOOKUP(VALUE(RIGHT(C22,3)),'EST-COMP'!B:J,4,FALSE),IF(LEFT(C22,3)="HID",VLOOKUP(VALUE(RIGHT(C22,3)),'HID-COMP'!B:J,4,FALSE),IF(LEFT(C22,3)="INC",VLOOKUP(VALUE(RIGHT(C22,3)),'INC-COMP'!B:J,4,FALSE),IF(LEFT(C22,3)="ELE",VLOOKUP(VALUE(RIGHT(C22,3)),#REF!,4,FALSE),IF(LEFT(C22,3)="CAB",VLOOKUP(VALUE(RIGHT(C22,3)),#REF!,4,FALSE),IF(LEFT(C22,3)="SEG",VLOOKUP(VALUE(RIGHT(C22,3)),'SEG-COMP'!B:J,4,FALSE),IF(LEFT(C22,3)="CLI",VLOOKUP(VALUE(RIGHT(C22,3)),'CLI-COMP'!B:J,4,FALSE),IF(LEFT(C22,4)="IMPL",VLOOKUP(VALUE(RIGHT(C22,3)),'IMPL-COMP'!B:J,4,FALSE),IF(LEFT(C22,4)="SPDA",VLOOKUP(VALUE(RIGHT(C22,3)),'SPDA-COMP'!B:J,4,FALSE),IF(LEFT(C22,4)="SDAI",VLOOKUP(VALUE(RIGHT(C22,3)),'ADM-COMP'!B:J,4,FALSE),IF(LEFT(C22,5)="IMPER",VLOOKUP(VALUE(RIGHT(C22,3)),'IMPER-COMP'!B:J,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E22" s="609" t="str">
        <f>IF(B22="IOPES",VLOOKUP(C22,'LABOR-SERVIÇOS'!A:H,6,FALSE),IF(B22="SINAPI",VLOOKUP(C22,'SINAPI-SERVIÇOS'!A:D,3,FALSE),IF(LEFT(C22,3)="ARQ",VLOOKUP(VALUE(RIGHT(C22,3)),'ARQ-COMP'!B:J,5,FALSE),IF(LEFT(C22,3)="SCI",VLOOKUP(VALUE(RIGHT(C22,3)),'GAS-COMP'!#REF!,5,FALSE),IF(LEFT(C22,3)="SCE",VLOOKUP(VALUE(RIGHT(C22,3)),'SCE-COMP'!B:J,5,FALSE),IF(LEFT(C22,3)="EST",VLOOKUP(VALUE(RIGHT(C22,3)),'EST-COMP'!B:J,5,FALSE),IF(LEFT(C22,3)="HID",VLOOKUP(VALUE(RIGHT(C22,3)),'HID-COMP'!B:J,5,FALSE),IF(LEFT(C22,3)="INC",VLOOKUP(VALUE(RIGHT(C22,3)),'INC-COMP'!B:J,5,FALSE),IF(LEFT(C22,3)="ELE",VLOOKUP(VALUE(RIGHT(C22,3)),#REF!,5,FALSE),IF(LEFT(C22,3)="CAB",VLOOKUP(VALUE(RIGHT(C22,3)),#REF!,5,FALSE),IF(LEFT(C22,3)="SEG",VLOOKUP(VALUE(RIGHT(C22,3)),'SEG-COMP'!B:J,5,FALSE),IF(LEFT(C22,3)="CLI",VLOOKUP(VALUE(RIGHT(C22,3)),'CLI-COMP'!B:J,5,FALSE),IF(LEFT(C22,4)="IMPL",VLOOKUP(VALUE(RIGHT(C22,3)),'IMPL-COMP'!B:J,5,FALSE),IF(LEFT(C22,4)="SPDA",VLOOKUP(VALUE(RIGHT(C22,3)),'SPDA-COMP'!B:J,5,FALSE),IF(LEFT(C22,4)="SDAI",VLOOKUP(VALUE(RIGHT(C22,3)),'ADM-COMP'!B:J,5,FALSE),IF(LEFT(C22,5)="IMPER",VLOOKUP(VALUE(RIGHT(C22,3)),'IMPER-COMP'!B:J,5,FALSE),""))))))))))))))))</f>
        <v>M3</v>
      </c>
      <c r="F22" s="610">
        <f>ROUND(VLOOKUP(A22,'MEM-LEVANT'!A:O,15,FALSE),2)</f>
        <v>324</v>
      </c>
      <c r="G22" s="611">
        <f>IF(B22="IOPES",VLOOKUP(C22,'LABOR-SERVIÇOS'!A:H,7,FALSE),IF(B22="SINAPI",VLOOKUP(C22,'SINAPI-SERVIÇOS'!A:H,8,FALSE),IF(LEFT(C22,3)="ARQ",VLOOKUP(VALUE(RIGHT(C22,3)),'ARQ-COMP'!B:J,9,FALSE),IF(LEFT(C22,3)="SCI",VLOOKUP(VALUE(RIGHT(C22,3)),'GAS-COMP'!#REF!,9,FALSE),IF(LEFT(C22,3)="SCE",VLOOKUP(VALUE(RIGHT(C22,3)),'SCE-COMP'!B:J,9,FALSE),IF(LEFT(C22,3)="EST",VLOOKUP(VALUE(RIGHT(C22,3)),'EST-COMP'!B:J,9,FALSE),IF(LEFT(C22,3)="HID",VLOOKUP(VALUE(RIGHT(C22,3)),'HID-COMP'!B:J,9,FALSE),IF(LEFT(C22,3)="INC",VLOOKUP(VALUE(RIGHT(C22,3)),'INC-COMP'!B:J,9,FALSE),IF(LEFT(C22,3)="ELE",VLOOKUP(VALUE(RIGHT(C22,3)),#REF!,9,FALSE),IF(LEFT(C22,3)="CAB",VLOOKUP(VALUE(RIGHT(C22,3)),#REF!,9,FALSE),IF(LEFT(C22,3)="SEG",VLOOKUP(VALUE(RIGHT(C22,3)),'SEG-COMP'!B:J,9,FALSE),IF(LEFT(C22,3)="CLI",VLOOKUP(VALUE(RIGHT(C22,3)),'CLI-COMP'!B:J,9,FALSE),IF(LEFT(C22,4)="IMPL",VLOOKUP(VALUE(RIGHT(C22,3)),'IMPL-COMP'!B:J,9,FALSE),IF(LEFT(C22,4)="SPDA",VLOOKUP(VALUE(RIGHT(C22,3)),'SPDA-COMP'!B:J,9,FALSE),IF(LEFT(C22,4)="SDAI",VLOOKUP(VALUE(RIGHT(C22,3)),'ADM-COMP'!B:J,9,FALSE),IF(LEFT(C22,5)="IMPER",VLOOKUP(VALUE(RIGHT(C22,3)),'IMPER-COMP'!B:J,9,FALSE),""))))))))))))))))</f>
        <v>6.64</v>
      </c>
      <c r="H22" s="611">
        <f t="shared" ref="H22:H32" si="0">ROUND(F22*G22,2)</f>
        <v>2151.36</v>
      </c>
      <c r="I22" s="636"/>
      <c r="J22" s="636"/>
      <c r="K22" s="636"/>
      <c r="L22" s="636"/>
      <c r="M22" s="636"/>
      <c r="N22" s="636"/>
      <c r="O22" s="636"/>
      <c r="P22" s="636"/>
      <c r="Q22" s="636"/>
      <c r="R22" s="636"/>
      <c r="S22" s="636"/>
    </row>
    <row r="23" spans="1:19">
      <c r="A23" s="605" t="s">
        <v>100</v>
      </c>
      <c r="B23" s="624" t="s">
        <v>81</v>
      </c>
      <c r="C23" s="605" t="str">
        <f>'SINAPI-SERVIÇOS'!A4723</f>
        <v>79482</v>
      </c>
      <c r="D23" s="627" t="str">
        <f>IF(B23="IOPES",VLOOKUP(C23,'LABOR-SERVIÇOS'!A:H,5,FALSE),IF(B23="SINAPI",VLOOKUP(C23,'SINAPI-SERVIÇOS'!A:D,2,FALSE),IF(LEFT(C23,3)="ARQ",VLOOKUP(VALUE(RIGHT(C23,3)),'ARQ-COMP'!B:J,4,FALSE),IF(LEFT(C23,3)="SCI",VLOOKUP(VALUE(RIGHT(C23,3)),'GAS-COMP'!#REF!,4,FALSE),IF(LEFT(C23,3)="SCE",VLOOKUP(VALUE(RIGHT(C23,3)),'SCE-COMP'!B:J,4,FALSE),IF(LEFT(C23,3)="EST",VLOOKUP(VALUE(RIGHT(C23,3)),'EST-COMP'!B:J,4,FALSE),IF(LEFT(C23,3)="HID",VLOOKUP(VALUE(RIGHT(C23,3)),'HID-COMP'!B:J,4,FALSE),IF(LEFT(C23,3)="INC",VLOOKUP(VALUE(RIGHT(C23,3)),'INC-COMP'!B:J,4,FALSE),IF(LEFT(C23,3)="ELE",VLOOKUP(VALUE(RIGHT(C23,3)),#REF!,4,FALSE),IF(LEFT(C23,3)="CAB",VLOOKUP(VALUE(RIGHT(C23,3)),#REF!,4,FALSE),IF(LEFT(C23,3)="SEG",VLOOKUP(VALUE(RIGHT(C23,3)),'SEG-COMP'!B:J,4,FALSE),IF(LEFT(C23,3)="CLI",VLOOKUP(VALUE(RIGHT(C23,3)),'CLI-COMP'!B:J,4,FALSE),IF(LEFT(C23,4)="IMPL",VLOOKUP(VALUE(RIGHT(C23,3)),'IMPL-COMP'!B:J,4,FALSE),IF(LEFT(C23,4)="SPDA",VLOOKUP(VALUE(RIGHT(C23,3)),'SPDA-COMP'!B:J,4,FALSE),IF(LEFT(C23,4)="SDAI",VLOOKUP(VALUE(RIGHT(C23,3)),'ADM-COMP'!B:J,4,FALSE),IF(LEFT(C23,5)="IMPER",VLOOKUP(VALUE(RIGHT(C23,3)),'IMPER-COMP'!B:J,4,FALSE),""))))))))))))))))</f>
        <v>ATERRO COM AREIA COM ADENSAMENTO HIDRAULICO</v>
      </c>
      <c r="E23" s="609" t="str">
        <f>IF(B23="IOPES",VLOOKUP(C23,'LABOR-SERVIÇOS'!A:H,6,FALSE),IF(B23="SINAPI",VLOOKUP(C23,'SINAPI-SERVIÇOS'!A:D,3,FALSE),IF(LEFT(C23,3)="ARQ",VLOOKUP(VALUE(RIGHT(C23,3)),'ARQ-COMP'!B:J,5,FALSE),IF(LEFT(C23,3)="SCI",VLOOKUP(VALUE(RIGHT(C23,3)),'GAS-COMP'!#REF!,5,FALSE),IF(LEFT(C23,3)="SCE",VLOOKUP(VALUE(RIGHT(C23,3)),'SCE-COMP'!B:J,5,FALSE),IF(LEFT(C23,3)="EST",VLOOKUP(VALUE(RIGHT(C23,3)),'EST-COMP'!B:J,5,FALSE),IF(LEFT(C23,3)="HID",VLOOKUP(VALUE(RIGHT(C23,3)),'HID-COMP'!B:J,5,FALSE),IF(LEFT(C23,3)="INC",VLOOKUP(VALUE(RIGHT(C23,3)),'INC-COMP'!B:J,5,FALSE),IF(LEFT(C23,3)="ELE",VLOOKUP(VALUE(RIGHT(C23,3)),#REF!,5,FALSE),IF(LEFT(C23,3)="CAB",VLOOKUP(VALUE(RIGHT(C23,3)),#REF!,5,FALSE),IF(LEFT(C23,3)="SEG",VLOOKUP(VALUE(RIGHT(C23,3)),'SEG-COMP'!B:J,5,FALSE),IF(LEFT(C23,3)="CLI",VLOOKUP(VALUE(RIGHT(C23,3)),'CLI-COMP'!B:J,5,FALSE),IF(LEFT(C23,4)="IMPL",VLOOKUP(VALUE(RIGHT(C23,3)),'IMPL-COMP'!B:J,5,FALSE),IF(LEFT(C23,4)="SPDA",VLOOKUP(VALUE(RIGHT(C23,3)),'SPDA-COMP'!B:J,5,FALSE),IF(LEFT(C23,4)="SDAI",VLOOKUP(VALUE(RIGHT(C23,3)),'ADM-COMP'!B:J,5,FALSE),IF(LEFT(C23,5)="IMPER",VLOOKUP(VALUE(RIGHT(C23,3)),'IMPER-COMP'!B:J,5,FALSE),""))))))))))))))))</f>
        <v>M3</v>
      </c>
      <c r="F23" s="610">
        <f>ROUND(VLOOKUP(A23,'MEM-LEVANT'!A:O,15,FALSE),2)</f>
        <v>116.85</v>
      </c>
      <c r="G23" s="611">
        <f>IF(B23="IOPES",VLOOKUP(C23,'LABOR-SERVIÇOS'!A:H,7,FALSE),IF(B23="SINAPI",VLOOKUP(C23,'SINAPI-SERVIÇOS'!A:H,8,FALSE),IF(LEFT(C23,3)="ARQ",VLOOKUP(VALUE(RIGHT(C23,3)),'ARQ-COMP'!B:J,9,FALSE),IF(LEFT(C23,3)="SCI",VLOOKUP(VALUE(RIGHT(C23,3)),'GAS-COMP'!#REF!,9,FALSE),IF(LEFT(C23,3)="SCE",VLOOKUP(VALUE(RIGHT(C23,3)),'SCE-COMP'!B:J,9,FALSE),IF(LEFT(C23,3)="EST",VLOOKUP(VALUE(RIGHT(C23,3)),'EST-COMP'!B:J,9,FALSE),IF(LEFT(C23,3)="HID",VLOOKUP(VALUE(RIGHT(C23,3)),'HID-COMP'!B:J,9,FALSE),IF(LEFT(C23,3)="INC",VLOOKUP(VALUE(RIGHT(C23,3)),'INC-COMP'!B:J,9,FALSE),IF(LEFT(C23,3)="ELE",VLOOKUP(VALUE(RIGHT(C23,3)),#REF!,9,FALSE),IF(LEFT(C23,3)="CAB",VLOOKUP(VALUE(RIGHT(C23,3)),#REF!,9,FALSE),IF(LEFT(C23,3)="SEG",VLOOKUP(VALUE(RIGHT(C23,3)),'SEG-COMP'!B:J,9,FALSE),IF(LEFT(C23,3)="CLI",VLOOKUP(VALUE(RIGHT(C23,3)),'CLI-COMP'!B:J,9,FALSE),IF(LEFT(C23,4)="IMPL",VLOOKUP(VALUE(RIGHT(C23,3)),'IMPL-COMP'!B:J,9,FALSE),IF(LEFT(C23,4)="SPDA",VLOOKUP(VALUE(RIGHT(C23,3)),'SPDA-COMP'!B:J,9,FALSE),IF(LEFT(C23,4)="SDAI",VLOOKUP(VALUE(RIGHT(C23,3)),'ADM-COMP'!B:J,9,FALSE),IF(LEFT(C23,5)="IMPER",VLOOKUP(VALUE(RIGHT(C23,3)),'IMPER-COMP'!B:J,9,FALSE),""))))))))))))))))</f>
        <v>83.04</v>
      </c>
      <c r="H23" s="611">
        <f t="shared" si="0"/>
        <v>9703.22</v>
      </c>
      <c r="I23" s="636"/>
      <c r="J23" s="636"/>
      <c r="K23" s="636"/>
      <c r="L23" s="636"/>
      <c r="M23" s="636"/>
      <c r="N23" s="636"/>
      <c r="O23" s="636"/>
      <c r="P23" s="636"/>
      <c r="Q23" s="636"/>
      <c r="R23" s="636"/>
      <c r="S23" s="636"/>
    </row>
    <row r="24" spans="1:19">
      <c r="A24" s="605" t="s">
        <v>101</v>
      </c>
      <c r="B24" s="624" t="s">
        <v>81</v>
      </c>
      <c r="C24" s="607" t="str">
        <f>'SINAPI-SERVIÇOS'!A4774</f>
        <v>96995</v>
      </c>
      <c r="D24" s="608" t="str">
        <f>IF(B24="IOPES",VLOOKUP(C24,'LABOR-SERVIÇOS'!A:H,5,FALSE),IF(B24="SINAPI",VLOOKUP(C24,'SINAPI-SERVIÇOS'!A:D,2,FALSE),IF(LEFT(C24,3)="ARQ",VLOOKUP(VALUE(RIGHT(C24,3)),'ARQ-COMP'!B:J,4,FALSE),IF(LEFT(C24,3)="SCI",VLOOKUP(VALUE(RIGHT(C24,3)),'GAS-COMP'!#REF!,4,FALSE),IF(LEFT(C24,3)="SCE",VLOOKUP(VALUE(RIGHT(C24,3)),'SCE-COMP'!B:J,4,FALSE),IF(LEFT(C24,3)="EST",VLOOKUP(VALUE(RIGHT(C24,3)),'EST-COMP'!B:J,4,FALSE),IF(LEFT(C24,3)="HID",VLOOKUP(VALUE(RIGHT(C24,3)),'HID-COMP'!B:J,4,FALSE),IF(LEFT(C24,3)="INC",VLOOKUP(VALUE(RIGHT(C24,3)),'INC-COMP'!B:J,4,FALSE),IF(LEFT(C24,3)="ELE",VLOOKUP(VALUE(RIGHT(C24,3)),#REF!,4,FALSE),IF(LEFT(C24,3)="CAB",VLOOKUP(VALUE(RIGHT(C24,3)),#REF!,4,FALSE),IF(LEFT(C24,3)="SEG",VLOOKUP(VALUE(RIGHT(C24,3)),'SEG-COMP'!B:J,4,FALSE),IF(LEFT(C24,3)="CLI",VLOOKUP(VALUE(RIGHT(C24,3)),'CLI-COMP'!B:J,4,FALSE),IF(LEFT(C24,4)="IMPL",VLOOKUP(VALUE(RIGHT(C24,3)),'IMPL-COMP'!B:J,4,FALSE),IF(LEFT(C24,4)="SPDA",VLOOKUP(VALUE(RIGHT(C24,3)),'SPDA-COMP'!B:J,4,FALSE),IF(LEFT(C24,4)="SDAI",VLOOKUP(VALUE(RIGHT(C24,3)),'ADM-COMP'!B:J,4,FALSE),IF(LEFT(C24,5)="IMPER",VLOOKUP(VALUE(RIGHT(C24,3)),'IMPER-COMP'!B:J,4,FALSE),""))))))))))))))))</f>
        <v>REATERRO MANUAL APILOADO COM SOQUETE. AF_10/2017</v>
      </c>
      <c r="E24" s="609" t="str">
        <f>IF(B24="IOPES",VLOOKUP(C24,'LABOR-SERVIÇOS'!A:H,6,FALSE),IF(B24="SINAPI",VLOOKUP(C24,'SINAPI-SERVIÇOS'!A:D,3,FALSE),IF(LEFT(C24,3)="ARQ",VLOOKUP(VALUE(RIGHT(C24,3)),'ARQ-COMP'!B:J,5,FALSE),IF(LEFT(C24,3)="SCI",VLOOKUP(VALUE(RIGHT(C24,3)),'GAS-COMP'!#REF!,5,FALSE),IF(LEFT(C24,3)="SCE",VLOOKUP(VALUE(RIGHT(C24,3)),'SCE-COMP'!B:J,5,FALSE),IF(LEFT(C24,3)="EST",VLOOKUP(VALUE(RIGHT(C24,3)),'EST-COMP'!B:J,5,FALSE),IF(LEFT(C24,3)="HID",VLOOKUP(VALUE(RIGHT(C24,3)),'HID-COMP'!B:J,5,FALSE),IF(LEFT(C24,3)="INC",VLOOKUP(VALUE(RIGHT(C24,3)),'INC-COMP'!B:J,5,FALSE),IF(LEFT(C24,3)="ELE",VLOOKUP(VALUE(RIGHT(C24,3)),#REF!,5,FALSE),IF(LEFT(C24,3)="CAB",VLOOKUP(VALUE(RIGHT(C24,3)),#REF!,5,FALSE),IF(LEFT(C24,3)="SEG",VLOOKUP(VALUE(RIGHT(C24,3)),'SEG-COMP'!B:J,5,FALSE),IF(LEFT(C24,3)="CLI",VLOOKUP(VALUE(RIGHT(C24,3)),'CLI-COMP'!B:J,5,FALSE),IF(LEFT(C24,4)="IMPL",VLOOKUP(VALUE(RIGHT(C24,3)),'IMPL-COMP'!B:J,5,FALSE),IF(LEFT(C24,4)="SPDA",VLOOKUP(VALUE(RIGHT(C24,3)),'SPDA-COMP'!B:J,5,FALSE),IF(LEFT(C24,4)="SDAI",VLOOKUP(VALUE(RIGHT(C24,3)),'ADM-COMP'!B:J,5,FALSE),IF(LEFT(C24,5)="IMPER",VLOOKUP(VALUE(RIGHT(C24,3)),'IMPER-COMP'!B:J,5,FALSE),""))))))))))))))))</f>
        <v>M3</v>
      </c>
      <c r="F24" s="610">
        <f>ROUND(VLOOKUP(A24,'MEM-LEVANT'!A:O,15,FALSE),2)</f>
        <v>165.6</v>
      </c>
      <c r="G24" s="611">
        <f>IF(B24="IOPES",VLOOKUP(C24,'LABOR-SERVIÇOS'!A:H,7,FALSE),IF(B24="SINAPI",VLOOKUP(C24,'SINAPI-SERVIÇOS'!A:H,8,FALSE),IF(LEFT(C24,3)="ARQ",VLOOKUP(VALUE(RIGHT(C24,3)),'ARQ-COMP'!B:J,9,FALSE),IF(LEFT(C24,3)="SCI",VLOOKUP(VALUE(RIGHT(C24,3)),'GAS-COMP'!#REF!,9,FALSE),IF(LEFT(C24,3)="SCE",VLOOKUP(VALUE(RIGHT(C24,3)),'SCE-COMP'!B:J,9,FALSE),IF(LEFT(C24,3)="EST",VLOOKUP(VALUE(RIGHT(C24,3)),'EST-COMP'!B:J,9,FALSE),IF(LEFT(C24,3)="HID",VLOOKUP(VALUE(RIGHT(C24,3)),'HID-COMP'!B:J,9,FALSE),IF(LEFT(C24,3)="INC",VLOOKUP(VALUE(RIGHT(C24,3)),'INC-COMP'!B:J,9,FALSE),IF(LEFT(C24,3)="ELE",VLOOKUP(VALUE(RIGHT(C24,3)),#REF!,9,FALSE),IF(LEFT(C24,3)="CAB",VLOOKUP(VALUE(RIGHT(C24,3)),#REF!,9,FALSE),IF(LEFT(C24,3)="SEG",VLOOKUP(VALUE(RIGHT(C24,3)),'SEG-COMP'!B:J,9,FALSE),IF(LEFT(C24,3)="CLI",VLOOKUP(VALUE(RIGHT(C24,3)),'CLI-COMP'!B:J,9,FALSE),IF(LEFT(C24,4)="IMPL",VLOOKUP(VALUE(RIGHT(C24,3)),'IMPL-COMP'!B:J,9,FALSE),IF(LEFT(C24,4)="SPDA",VLOOKUP(VALUE(RIGHT(C24,3)),'SPDA-COMP'!B:J,9,FALSE),IF(LEFT(C24,4)="SDAI",VLOOKUP(VALUE(RIGHT(C24,3)),'ADM-COMP'!B:J,9,FALSE),IF(LEFT(C24,5)="IMPER",VLOOKUP(VALUE(RIGHT(C24,3)),'IMPER-COMP'!B:J,9,FALSE),""))))))))))))))))</f>
        <v>41.14</v>
      </c>
      <c r="H24" s="611">
        <f t="shared" si="0"/>
        <v>6812.78</v>
      </c>
      <c r="I24" s="636"/>
      <c r="J24" s="636"/>
      <c r="K24" s="636"/>
      <c r="L24" s="636"/>
      <c r="M24" s="636"/>
      <c r="N24" s="636"/>
      <c r="O24" s="636"/>
      <c r="P24" s="636"/>
      <c r="Q24" s="636"/>
      <c r="R24" s="636"/>
      <c r="S24" s="636"/>
    </row>
    <row r="25" ht="38.25" spans="1:19">
      <c r="A25" s="605" t="s">
        <v>102</v>
      </c>
      <c r="B25" s="624" t="s">
        <v>81</v>
      </c>
      <c r="C25" s="607" t="str">
        <f>'SINAPI-SERVIÇOS'!A4821</f>
        <v>95302</v>
      </c>
      <c r="D25" s="608" t="str">
        <f>IF(B25="IOPES",VLOOKUP(C25,'LABOR-SERVIÇOS'!A:H,5,FALSE),IF(B25="SINAPI",VLOOKUP(C25,'SINAPI-SERVIÇOS'!A:D,2,FALSE),IF(LEFT(C25,3)="ARQ",VLOOKUP(VALUE(RIGHT(C25,3)),'ARQ-COMP'!B:J,4,FALSE),IF(LEFT(C25,3)="SCI",VLOOKUP(VALUE(RIGHT(C25,3)),'GAS-COMP'!#REF!,4,FALSE),IF(LEFT(C25,3)="SCE",VLOOKUP(VALUE(RIGHT(C25,3)),'SCE-COMP'!B:J,4,FALSE),IF(LEFT(C25,3)="EST",VLOOKUP(VALUE(RIGHT(C25,3)),'EST-COMP'!B:J,4,FALSE),IF(LEFT(C25,3)="HID",VLOOKUP(VALUE(RIGHT(C25,3)),'HID-COMP'!B:J,4,FALSE),IF(LEFT(C25,3)="INC",VLOOKUP(VALUE(RIGHT(C25,3)),'INC-COMP'!B:J,4,FALSE),IF(LEFT(C25,3)="ELE",VLOOKUP(VALUE(RIGHT(C25,3)),#REF!,4,FALSE),IF(LEFT(C25,3)="CAB",VLOOKUP(VALUE(RIGHT(C25,3)),#REF!,4,FALSE),IF(LEFT(C25,3)="SEG",VLOOKUP(VALUE(RIGHT(C25,3)),'SEG-COMP'!B:J,4,FALSE),IF(LEFT(C25,3)="CLI",VLOOKUP(VALUE(RIGHT(C25,3)),'CLI-COMP'!B:J,4,FALSE),IF(LEFT(C25,4)="IMPL",VLOOKUP(VALUE(RIGHT(C25,3)),'IMPL-COMP'!B:J,4,FALSE),IF(LEFT(C25,4)="SPDA",VLOOKUP(VALUE(RIGHT(C25,3)),'SPDA-COMP'!B:J,4,FALSE),IF(LEFT(C25,4)="SDAI",VLOOKUP(VALUE(RIGHT(C25,3)),'ADM-COMP'!B:J,4,FALSE),IF(LEFT(C25,5)="IMPER",VLOOKUP(VALUE(RIGHT(C25,3)),'IMPER-COMP'!B:J,4,FALSE),""))))))))))))))))</f>
        <v>TRANSPORTE COM CAMINHÃO BASCULANTE 6 M3 EM RODOVIA PAVIMENTADA ( PARA DISTÂNCIAS SUPERIORES A 4 KM)</v>
      </c>
      <c r="E25" s="609" t="str">
        <f>IF(B25="IOPES",VLOOKUP(C25,'LABOR-SERVIÇOS'!A:H,6,FALSE),IF(B25="SINAPI",VLOOKUP(C25,'SINAPI-SERVIÇOS'!A:D,3,FALSE),IF(LEFT(C25,3)="ARQ",VLOOKUP(VALUE(RIGHT(C25,3)),'ARQ-COMP'!B:J,5,FALSE),IF(LEFT(C25,3)="SCI",VLOOKUP(VALUE(RIGHT(C25,3)),'GAS-COMP'!#REF!,5,FALSE),IF(LEFT(C25,3)="SCE",VLOOKUP(VALUE(RIGHT(C25,3)),'SCE-COMP'!B:J,5,FALSE),IF(LEFT(C25,3)="EST",VLOOKUP(VALUE(RIGHT(C25,3)),'EST-COMP'!B:J,5,FALSE),IF(LEFT(C25,3)="HID",VLOOKUP(VALUE(RIGHT(C25,3)),'HID-COMP'!B:J,5,FALSE),IF(LEFT(C25,3)="INC",VLOOKUP(VALUE(RIGHT(C25,3)),'INC-COMP'!B:J,5,FALSE),IF(LEFT(C25,3)="ELE",VLOOKUP(VALUE(RIGHT(C25,3)),#REF!,5,FALSE),IF(LEFT(C25,3)="CAB",VLOOKUP(VALUE(RIGHT(C25,3)),#REF!,5,FALSE),IF(LEFT(C25,3)="SEG",VLOOKUP(VALUE(RIGHT(C25,3)),'SEG-COMP'!B:J,5,FALSE),IF(LEFT(C25,3)="CLI",VLOOKUP(VALUE(RIGHT(C25,3)),'CLI-COMP'!B:J,5,FALSE),IF(LEFT(C25,4)="IMPL",VLOOKUP(VALUE(RIGHT(C25,3)),'IMPL-COMP'!B:J,5,FALSE),IF(LEFT(C25,4)="SPDA",VLOOKUP(VALUE(RIGHT(C25,3)),'SPDA-COMP'!B:J,5,FALSE),IF(LEFT(C25,4)="SDAI",VLOOKUP(VALUE(RIGHT(C25,3)),'ADM-COMP'!B:J,5,FALSE),IF(LEFT(C25,5)="IMPER",VLOOKUP(VALUE(RIGHT(C25,3)),'IMPER-COMP'!B:J,5,FALSE),""))))))))))))))))</f>
        <v>M3XKM</v>
      </c>
      <c r="F25" s="610">
        <f>ROUND(VLOOKUP(A25,'MEM-LEVANT'!A:O,15,FALSE),2)</f>
        <v>6923.83</v>
      </c>
      <c r="G25" s="611">
        <f>IF(B25="IOPES",VLOOKUP(C25,'LABOR-SERVIÇOS'!A:H,7,FALSE),IF(B25="SINAPI",VLOOKUP(C25,'SINAPI-SERVIÇOS'!A:H,8,FALSE),IF(LEFT(C25,3)="ARQ",VLOOKUP(VALUE(RIGHT(C25,3)),'ARQ-COMP'!B:J,9,FALSE),IF(LEFT(C25,3)="SCI",VLOOKUP(VALUE(RIGHT(C25,3)),'GAS-COMP'!#REF!,9,FALSE),IF(LEFT(C25,3)="SCE",VLOOKUP(VALUE(RIGHT(C25,3)),'SCE-COMP'!B:J,9,FALSE),IF(LEFT(C25,3)="EST",VLOOKUP(VALUE(RIGHT(C25,3)),'EST-COMP'!B:J,9,FALSE),IF(LEFT(C25,3)="HID",VLOOKUP(VALUE(RIGHT(C25,3)),'HID-COMP'!B:J,9,FALSE),IF(LEFT(C25,3)="INC",VLOOKUP(VALUE(RIGHT(C25,3)),'INC-COMP'!B:J,9,FALSE),IF(LEFT(C25,3)="ELE",VLOOKUP(VALUE(RIGHT(C25,3)),#REF!,9,FALSE),IF(LEFT(C25,3)="CAB",VLOOKUP(VALUE(RIGHT(C25,3)),#REF!,9,FALSE),IF(LEFT(C25,3)="SEG",VLOOKUP(VALUE(RIGHT(C25,3)),'SEG-COMP'!B:J,9,FALSE),IF(LEFT(C25,3)="CLI",VLOOKUP(VALUE(RIGHT(C25,3)),'CLI-COMP'!B:J,9,FALSE),IF(LEFT(C25,4)="IMPL",VLOOKUP(VALUE(RIGHT(C25,3)),'IMPL-COMP'!B:J,9,FALSE),IF(LEFT(C25,4)="SPDA",VLOOKUP(VALUE(RIGHT(C25,3)),'SPDA-COMP'!B:J,9,FALSE),IF(LEFT(C25,4)="SDAI",VLOOKUP(VALUE(RIGHT(C25,3)),'ADM-COMP'!B:J,9,FALSE),IF(LEFT(C25,5)="IMPER",VLOOKUP(VALUE(RIGHT(C25,3)),'IMPER-COMP'!B:J,9,FALSE),""))))))))))))))))</f>
        <v>1.76</v>
      </c>
      <c r="H25" s="611">
        <f t="shared" si="0"/>
        <v>12185.94</v>
      </c>
      <c r="I25" s="636"/>
      <c r="J25" s="636"/>
      <c r="K25" s="636"/>
      <c r="L25" s="636"/>
      <c r="M25" s="636"/>
      <c r="N25" s="636"/>
      <c r="O25" s="636"/>
      <c r="P25" s="636"/>
      <c r="Q25" s="636"/>
      <c r="R25" s="636"/>
      <c r="S25" s="636"/>
    </row>
    <row r="26" ht="51" spans="1:19">
      <c r="A26" s="605" t="s">
        <v>103</v>
      </c>
      <c r="B26" s="624" t="s">
        <v>81</v>
      </c>
      <c r="C26" s="605" t="str">
        <f>'SINAPI-SERVIÇOS'!A1448</f>
        <v>74224/1</v>
      </c>
      <c r="D26" s="608" t="str">
        <f>IF(B26="IOPES",VLOOKUP(C26,'LABOR-SERVIÇOS'!A:H,5,FALSE),IF(B26="SINAPI",VLOOKUP(C26,'SINAPI-SERVIÇOS'!A:D,2,FALSE),IF(LEFT(C26,3)="ARQ",VLOOKUP(VALUE(RIGHT(C26,3)),'ARQ-COMP'!B:J,4,FALSE),IF(LEFT(C26,3)="SCI",VLOOKUP(VALUE(RIGHT(C26,3)),'GAS-COMP'!#REF!,4,FALSE),IF(LEFT(C26,3)="SCE",VLOOKUP(VALUE(RIGHT(C26,3)),'SCE-COMP'!B:J,4,FALSE),IF(LEFT(C26,3)="EST",VLOOKUP(VALUE(RIGHT(C26,3)),'EST-COMP'!B:J,4,FALSE),IF(LEFT(C26,3)="HID",VLOOKUP(VALUE(RIGHT(C26,3)),'HID-COMP'!B:J,4,FALSE),IF(LEFT(C26,3)="INC",VLOOKUP(VALUE(RIGHT(C26,3)),'INC-COMP'!B:J,4,FALSE),IF(LEFT(C26,3)="ELE",VLOOKUP(VALUE(RIGHT(C26,3)),#REF!,4,FALSE),IF(LEFT(C26,3)="CAB",VLOOKUP(VALUE(RIGHT(C26,3)),#REF!,4,FALSE),IF(LEFT(C26,3)="SEG",VLOOKUP(VALUE(RIGHT(C26,3)),'SEG-COMP'!B:J,4,FALSE),IF(LEFT(C26,3)="CLI",VLOOKUP(VALUE(RIGHT(C26,3)),'CLI-COMP'!B:J,4,FALSE),IF(LEFT(C26,4)="IMPL",VLOOKUP(VALUE(RIGHT(C26,3)),'IMPL-COMP'!B:J,4,FALSE),IF(LEFT(C26,4)="SPDA",VLOOKUP(VALUE(RIGHT(C26,3)),'SPDA-COMP'!B:J,4,FALSE),IF(LEFT(C26,4)="SDAI",VLOOKUP(VALUE(RIGHT(C26,3)),'ADM-COMP'!B:J,4,FALSE),IF(LEFT(C26,5)="IMPER",VLOOKUP(VALUE(RIGHT(C26,3)),'IMPER-COMP'!B:J,4,FALSE),""))))))))))))))))</f>
        <v>POCO DE VISITA PARA DRENAGEM PLUVIAL, EM CONCRETO ESTRUTURAL, DIMENSOES INTERNAS DE 90X150X80CM (LARGXCOMPXALT), PARA REDE DE 600 MM, EXCLUSOS TAMPAO E CHAMINE.</v>
      </c>
      <c r="E26" s="609" t="str">
        <f>IF(B26="IOPES",VLOOKUP(C26,'LABOR-SERVIÇOS'!A:H,6,FALSE),IF(B26="SINAPI",VLOOKUP(C26,'SINAPI-SERVIÇOS'!A:D,3,FALSE),IF(LEFT(C26,3)="ARQ",VLOOKUP(VALUE(RIGHT(C26,3)),'ARQ-COMP'!B:J,5,FALSE),IF(LEFT(C26,3)="SCI",VLOOKUP(VALUE(RIGHT(C26,3)),'GAS-COMP'!#REF!,5,FALSE),IF(LEFT(C26,3)="SCE",VLOOKUP(VALUE(RIGHT(C26,3)),'SCE-COMP'!B:J,5,FALSE),IF(LEFT(C26,3)="EST",VLOOKUP(VALUE(RIGHT(C26,3)),'EST-COMP'!B:J,5,FALSE),IF(LEFT(C26,3)="HID",VLOOKUP(VALUE(RIGHT(C26,3)),'HID-COMP'!B:J,5,FALSE),IF(LEFT(C26,3)="INC",VLOOKUP(VALUE(RIGHT(C26,3)),'INC-COMP'!B:J,5,FALSE),IF(LEFT(C26,3)="ELE",VLOOKUP(VALUE(RIGHT(C26,3)),#REF!,5,FALSE),IF(LEFT(C26,3)="CAB",VLOOKUP(VALUE(RIGHT(C26,3)),#REF!,5,FALSE),IF(LEFT(C26,3)="SEG",VLOOKUP(VALUE(RIGHT(C26,3)),'SEG-COMP'!B:J,5,FALSE),IF(LEFT(C26,3)="CLI",VLOOKUP(VALUE(RIGHT(C26,3)),'CLI-COMP'!B:J,5,FALSE),IF(LEFT(C26,4)="IMPL",VLOOKUP(VALUE(RIGHT(C26,3)),'IMPL-COMP'!B:J,5,FALSE),IF(LEFT(C26,4)="SPDA",VLOOKUP(VALUE(RIGHT(C26,3)),'SPDA-COMP'!B:J,5,FALSE),IF(LEFT(C26,4)="SDAI",VLOOKUP(VALUE(RIGHT(C26,3)),'ADM-COMP'!B:J,5,FALSE),IF(LEFT(C26,5)="IMPER",VLOOKUP(VALUE(RIGHT(C26,3)),'IMPER-COMP'!B:J,5,FALSE),""))))))))))))))))</f>
        <v>UN</v>
      </c>
      <c r="F26" s="610">
        <f>ROUND(VLOOKUP(A26,'MEM-LEVANT'!A:O,15,FALSE),2)</f>
        <v>2</v>
      </c>
      <c r="G26" s="611">
        <f>IF(B26="IOPES",VLOOKUP(C26,'LABOR-SERVIÇOS'!A:H,7,FALSE),IF(B26="SINAPI",VLOOKUP(C26,'SINAPI-SERVIÇOS'!A:H,8,FALSE),IF(LEFT(C26,3)="ARQ",VLOOKUP(VALUE(RIGHT(C26,3)),'ARQ-COMP'!B:J,9,FALSE),IF(LEFT(C26,3)="SCI",VLOOKUP(VALUE(RIGHT(C26,3)),'GAS-COMP'!#REF!,9,FALSE),IF(LEFT(C26,3)="SCE",VLOOKUP(VALUE(RIGHT(C26,3)),'SCE-COMP'!B:J,9,FALSE),IF(LEFT(C26,3)="EST",VLOOKUP(VALUE(RIGHT(C26,3)),'EST-COMP'!B:J,9,FALSE),IF(LEFT(C26,3)="HID",VLOOKUP(VALUE(RIGHT(C26,3)),'HID-COMP'!B:J,9,FALSE),IF(LEFT(C26,3)="INC",VLOOKUP(VALUE(RIGHT(C26,3)),'INC-COMP'!B:J,9,FALSE),IF(LEFT(C26,3)="ELE",VLOOKUP(VALUE(RIGHT(C26,3)),#REF!,9,FALSE),IF(LEFT(C26,3)="CAB",VLOOKUP(VALUE(RIGHT(C26,3)),#REF!,9,FALSE),IF(LEFT(C26,3)="SEG",VLOOKUP(VALUE(RIGHT(C26,3)),'SEG-COMP'!B:J,9,FALSE),IF(LEFT(C26,3)="CLI",VLOOKUP(VALUE(RIGHT(C26,3)),'CLI-COMP'!B:J,9,FALSE),IF(LEFT(C26,4)="IMPL",VLOOKUP(VALUE(RIGHT(C26,3)),'IMPL-COMP'!B:J,9,FALSE),IF(LEFT(C26,4)="SPDA",VLOOKUP(VALUE(RIGHT(C26,3)),'SPDA-COMP'!B:J,9,FALSE),IF(LEFT(C26,4)="SDAI",VLOOKUP(VALUE(RIGHT(C26,3)),'ADM-COMP'!B:J,9,FALSE),IF(LEFT(C26,5)="IMPER",VLOOKUP(VALUE(RIGHT(C26,3)),'IMPER-COMP'!B:J,9,FALSE),""))))))))))))))))</f>
        <v>1579.78</v>
      </c>
      <c r="H26" s="611">
        <f t="shared" si="0"/>
        <v>3159.56</v>
      </c>
      <c r="I26" s="636"/>
      <c r="J26" s="636"/>
      <c r="K26" s="636"/>
      <c r="L26" s="636"/>
      <c r="M26" s="636"/>
      <c r="N26" s="636"/>
      <c r="O26" s="636"/>
      <c r="P26" s="636"/>
      <c r="Q26" s="636"/>
      <c r="R26" s="636"/>
      <c r="S26" s="636"/>
    </row>
    <row r="27" ht="51" spans="1:19">
      <c r="A27" s="605" t="s">
        <v>104</v>
      </c>
      <c r="B27" s="624" t="s">
        <v>81</v>
      </c>
      <c r="C27" s="607" t="str">
        <f>'SINAPI-SERVIÇOS'!A232</f>
        <v>83627</v>
      </c>
      <c r="D27" s="608" t="str">
        <f>IF(B27="IOPES",VLOOKUP(C27,'LABOR-SERVIÇOS'!A:H,5,FALSE),IF(B27="SINAPI",VLOOKUP(C27,'SINAPI-SERVIÇOS'!A:D,2,FALSE),IF(LEFT(C27,3)="ARQ",VLOOKUP(VALUE(RIGHT(C27,3)),'ARQ-COMP'!B:J,4,FALSE),IF(LEFT(C27,3)="SCI",VLOOKUP(VALUE(RIGHT(C27,3)),'GAS-COMP'!#REF!,4,FALSE),IF(LEFT(C27,3)="SCE",VLOOKUP(VALUE(RIGHT(C27,3)),'SCE-COMP'!B:J,4,FALSE),IF(LEFT(C27,3)="EST",VLOOKUP(VALUE(RIGHT(C27,3)),'EST-COMP'!B:J,4,FALSE),IF(LEFT(C27,3)="HID",VLOOKUP(VALUE(RIGHT(C27,3)),'HID-COMP'!B:J,4,FALSE),IF(LEFT(C27,3)="INC",VLOOKUP(VALUE(RIGHT(C27,3)),'INC-COMP'!B:J,4,FALSE),IF(LEFT(C27,3)="ELE",VLOOKUP(VALUE(RIGHT(C27,3)),#REF!,4,FALSE),IF(LEFT(C27,3)="CAB",VLOOKUP(VALUE(RIGHT(C27,3)),#REF!,4,FALSE),IF(LEFT(C27,3)="SEG",VLOOKUP(VALUE(RIGHT(C27,3)),'SEG-COMP'!B:J,4,FALSE),IF(LEFT(C27,3)="CLI",VLOOKUP(VALUE(RIGHT(C27,3)),'CLI-COMP'!B:J,4,FALSE),IF(LEFT(C27,4)="IMPL",VLOOKUP(VALUE(RIGHT(C27,3)),'IMPL-COMP'!B:J,4,FALSE),IF(LEFT(C27,4)="SPDA",VLOOKUP(VALUE(RIGHT(C27,3)),'SPDA-COMP'!B:J,4,FALSE),IF(LEFT(C27,4)="SDAI",VLOOKUP(VALUE(RIGHT(C27,3)),'ADM-COMP'!B:J,4,FALSE),IF(LEFT(C27,5)="IMPER",VLOOKUP(VALUE(RIGHT(C27,3)),'IMPER-COMP'!B:J,4,FALSE),""))))))))))))))))</f>
        <v>TAMPAO FOFO ARTICULADO, CLASSE B125 CARGA MAX 12,5 T, REDONDO TAMPA 600 MM, REDE PLUVIAL/ESGOTO, P = CHAMINE CX AREIA / POCO VISITA ASSENTADO COM ARG CIM/AREIA 1:4, FORNECIMENTO E ASSENTAMENTO</v>
      </c>
      <c r="E27" s="609" t="str">
        <f>IF(B27="IOPES",VLOOKUP(C27,'LABOR-SERVIÇOS'!A:H,6,FALSE),IF(B27="SINAPI",VLOOKUP(C27,'SINAPI-SERVIÇOS'!A:D,3,FALSE),IF(LEFT(C27,3)="ARQ",VLOOKUP(VALUE(RIGHT(C27,3)),'ARQ-COMP'!B:J,5,FALSE),IF(LEFT(C27,3)="SCI",VLOOKUP(VALUE(RIGHT(C27,3)),'GAS-COMP'!#REF!,5,FALSE),IF(LEFT(C27,3)="SCE",VLOOKUP(VALUE(RIGHT(C27,3)),'SCE-COMP'!B:J,5,FALSE),IF(LEFT(C27,3)="EST",VLOOKUP(VALUE(RIGHT(C27,3)),'EST-COMP'!B:J,5,FALSE),IF(LEFT(C27,3)="HID",VLOOKUP(VALUE(RIGHT(C27,3)),'HID-COMP'!B:J,5,FALSE),IF(LEFT(C27,3)="INC",VLOOKUP(VALUE(RIGHT(C27,3)),'INC-COMP'!B:J,5,FALSE),IF(LEFT(C27,3)="ELE",VLOOKUP(VALUE(RIGHT(C27,3)),#REF!,5,FALSE),IF(LEFT(C27,3)="CAB",VLOOKUP(VALUE(RIGHT(C27,3)),#REF!,5,FALSE),IF(LEFT(C27,3)="SEG",VLOOKUP(VALUE(RIGHT(C27,3)),'SEG-COMP'!B:J,5,FALSE),IF(LEFT(C27,3)="CLI",VLOOKUP(VALUE(RIGHT(C27,3)),'CLI-COMP'!B:J,5,FALSE),IF(LEFT(C27,4)="IMPL",VLOOKUP(VALUE(RIGHT(C27,3)),'IMPL-COMP'!B:J,5,FALSE),IF(LEFT(C27,4)="SPDA",VLOOKUP(VALUE(RIGHT(C27,3)),'SPDA-COMP'!B:J,5,FALSE),IF(LEFT(C27,4)="SDAI",VLOOKUP(VALUE(RIGHT(C27,3)),'ADM-COMP'!B:J,5,FALSE),IF(LEFT(C27,5)="IMPER",VLOOKUP(VALUE(RIGHT(C27,3)),'IMPER-COMP'!B:J,5,FALSE),""))))))))))))))))</f>
        <v>UN</v>
      </c>
      <c r="F27" s="610">
        <f>ROUND(VLOOKUP(A27,'MEM-LEVANT'!A:O,15,FALSE),2)</f>
        <v>2</v>
      </c>
      <c r="G27" s="611">
        <f>IF(B27="IOPES",VLOOKUP(C27,'LABOR-SERVIÇOS'!A:H,7,FALSE),IF(B27="SINAPI",VLOOKUP(C27,'SINAPI-SERVIÇOS'!A:H,8,FALSE),IF(LEFT(C27,3)="ARQ",VLOOKUP(VALUE(RIGHT(C27,3)),'ARQ-COMP'!B:J,9,FALSE),IF(LEFT(C27,3)="SCI",VLOOKUP(VALUE(RIGHT(C27,3)),'GAS-COMP'!#REF!,9,FALSE),IF(LEFT(C27,3)="SCE",VLOOKUP(VALUE(RIGHT(C27,3)),'SCE-COMP'!B:J,9,FALSE),IF(LEFT(C27,3)="EST",VLOOKUP(VALUE(RIGHT(C27,3)),'EST-COMP'!B:J,9,FALSE),IF(LEFT(C27,3)="HID",VLOOKUP(VALUE(RIGHT(C27,3)),'HID-COMP'!B:J,9,FALSE),IF(LEFT(C27,3)="INC",VLOOKUP(VALUE(RIGHT(C27,3)),'INC-COMP'!B:J,9,FALSE),IF(LEFT(C27,3)="ELE",VLOOKUP(VALUE(RIGHT(C27,3)),#REF!,9,FALSE),IF(LEFT(C27,3)="CAB",VLOOKUP(VALUE(RIGHT(C27,3)),#REF!,9,FALSE),IF(LEFT(C27,3)="SEG",VLOOKUP(VALUE(RIGHT(C27,3)),'SEG-COMP'!B:J,9,FALSE),IF(LEFT(C27,3)="CLI",VLOOKUP(VALUE(RIGHT(C27,3)),'CLI-COMP'!B:J,9,FALSE),IF(LEFT(C27,4)="IMPL",VLOOKUP(VALUE(RIGHT(C27,3)),'IMPL-COMP'!B:J,9,FALSE),IF(LEFT(C27,4)="SPDA",VLOOKUP(VALUE(RIGHT(C27,3)),'SPDA-COMP'!B:J,9,FALSE),IF(LEFT(C27,4)="SDAI",VLOOKUP(VALUE(RIGHT(C27,3)),'ADM-COMP'!B:J,9,FALSE),IF(LEFT(C27,5)="IMPER",VLOOKUP(VALUE(RIGHT(C27,3)),'IMPER-COMP'!B:J,9,FALSE),""))))))))))))))))</f>
        <v>564.53</v>
      </c>
      <c r="H27" s="611">
        <f t="shared" si="0"/>
        <v>1129.06</v>
      </c>
      <c r="I27" s="636"/>
      <c r="J27" s="636"/>
      <c r="K27" s="636"/>
      <c r="L27" s="636"/>
      <c r="M27" s="636"/>
      <c r="N27" s="636"/>
      <c r="O27" s="636"/>
      <c r="P27" s="636"/>
      <c r="Q27" s="636"/>
      <c r="R27" s="636"/>
      <c r="S27" s="636"/>
    </row>
    <row r="28" ht="63.75" spans="1:19">
      <c r="A28" s="605" t="s">
        <v>105</v>
      </c>
      <c r="B28" s="624" t="s">
        <v>81</v>
      </c>
      <c r="C28" s="607" t="str">
        <f>'SINAPI-SERVIÇOS'!A5949</f>
        <v>73714</v>
      </c>
      <c r="D28" s="608" t="str">
        <f>IF(B28="IOPES",VLOOKUP(C28,'LABOR-SERVIÇOS'!A:H,5,FALSE),IF(B28="SINAPI",VLOOKUP(C28,'SINAPI-SERVIÇOS'!A:D,2,FALSE),IF(LEFT(C28,3)="ARQ",VLOOKUP(VALUE(RIGHT(C28,3)),'ARQ-COMP'!B:J,4,FALSE),IF(LEFT(C28,3)="SCI",VLOOKUP(VALUE(RIGHT(C28,3)),'GAS-COMP'!#REF!,4,FALSE),IF(LEFT(C28,3)="SCE",VLOOKUP(VALUE(RIGHT(C28,3)),'SCE-COMP'!B:J,4,FALSE),IF(LEFT(C28,3)="EST",VLOOKUP(VALUE(RIGHT(C28,3)),'EST-COMP'!B:J,4,FALSE),IF(LEFT(C28,3)="HID",VLOOKUP(VALUE(RIGHT(C28,3)),'HID-COMP'!B:J,4,FALSE),IF(LEFT(C28,3)="INC",VLOOKUP(VALUE(RIGHT(C28,3)),'INC-COMP'!B:J,4,FALSE),IF(LEFT(C28,3)="ELE",VLOOKUP(VALUE(RIGHT(C28,3)),#REF!,4,FALSE),IF(LEFT(C28,3)="CAB",VLOOKUP(VALUE(RIGHT(C28,3)),#REF!,4,FALSE),IF(LEFT(C28,3)="SEG",VLOOKUP(VALUE(RIGHT(C28,3)),'SEG-COMP'!B:J,4,FALSE),IF(LEFT(C28,3)="CLI",VLOOKUP(VALUE(RIGHT(C28,3)),'CLI-COMP'!B:J,4,FALSE),IF(LEFT(C28,4)="IMPL",VLOOKUP(VALUE(RIGHT(C28,3)),'IMPL-COMP'!B:J,4,FALSE),IF(LEFT(C28,4)="SPDA",VLOOKUP(VALUE(RIGHT(C28,3)),'SPDA-COMP'!B:J,4,FALSE),IF(LEFT(C28,4)="SDAI",VLOOKUP(VALUE(RIGHT(C28,3)),'ADM-COMP'!B:J,4,FALSE),IF(LEFT(C28,5)="IMPER",VLOOKUP(VALUE(RIGHT(C28,3)),'IMPER-COMP'!B:J,4,FALSE),""))))))))))))))))</f>
        <v>CAIXA PARA RALO C OM GRELHA FOFO 135 KG DE ALV TIJOLO MACICO (7X10X20) PAREDES DE UMA VEZ (0.20 M) DE 0.90X1.20X1.50 M (EXTERNA) COM ARGAMASSA 1:4 CIMENTO:AREIA, BASE CONC FCK=10 MPA, EXCLUSIVE ESCAVACAO E REATERRO.</v>
      </c>
      <c r="E28" s="609" t="str">
        <f>IF(B28="IOPES",VLOOKUP(C28,'LABOR-SERVIÇOS'!A:H,6,FALSE),IF(B28="SINAPI",VLOOKUP(C28,'SINAPI-SERVIÇOS'!A:D,3,FALSE),IF(LEFT(C28,3)="ARQ",VLOOKUP(VALUE(RIGHT(C28,3)),'ARQ-COMP'!B:J,5,FALSE),IF(LEFT(C28,3)="SCI",VLOOKUP(VALUE(RIGHT(C28,3)),'GAS-COMP'!#REF!,5,FALSE),IF(LEFT(C28,3)="SCE",VLOOKUP(VALUE(RIGHT(C28,3)),'SCE-COMP'!B:J,5,FALSE),IF(LEFT(C28,3)="EST",VLOOKUP(VALUE(RIGHT(C28,3)),'EST-COMP'!B:J,5,FALSE),IF(LEFT(C28,3)="HID",VLOOKUP(VALUE(RIGHT(C28,3)),'HID-COMP'!B:J,5,FALSE),IF(LEFT(C28,3)="INC",VLOOKUP(VALUE(RIGHT(C28,3)),'INC-COMP'!B:J,5,FALSE),IF(LEFT(C28,3)="ELE",VLOOKUP(VALUE(RIGHT(C28,3)),#REF!,5,FALSE),IF(LEFT(C28,3)="CAB",VLOOKUP(VALUE(RIGHT(C28,3)),#REF!,5,FALSE),IF(LEFT(C28,3)="SEG",VLOOKUP(VALUE(RIGHT(C28,3)),'SEG-COMP'!B:J,5,FALSE),IF(LEFT(C28,3)="CLI",VLOOKUP(VALUE(RIGHT(C28,3)),'CLI-COMP'!B:J,5,FALSE),IF(LEFT(C28,4)="IMPL",VLOOKUP(VALUE(RIGHT(C28,3)),'IMPL-COMP'!B:J,5,FALSE),IF(LEFT(C28,4)="SPDA",VLOOKUP(VALUE(RIGHT(C28,3)),'SPDA-COMP'!B:J,5,FALSE),IF(LEFT(C28,4)="SDAI",VLOOKUP(VALUE(RIGHT(C28,3)),'ADM-COMP'!B:J,5,FALSE),IF(LEFT(C28,5)="IMPER",VLOOKUP(VALUE(RIGHT(C28,3)),'IMPER-COMP'!B:J,5,FALSE),""))))))))))))))))</f>
        <v>UN</v>
      </c>
      <c r="F28" s="610">
        <f>ROUND(VLOOKUP(A28,'MEM-LEVANT'!A:O,15,FALSE),2)</f>
        <v>4</v>
      </c>
      <c r="G28" s="611">
        <f>IF(B28="IOPES",VLOOKUP(C28,'LABOR-SERVIÇOS'!A:H,7,FALSE),IF(B28="SINAPI",VLOOKUP(C28,'SINAPI-SERVIÇOS'!A:H,8,FALSE),IF(LEFT(C28,3)="ARQ",VLOOKUP(VALUE(RIGHT(C28,3)),'ARQ-COMP'!B:J,9,FALSE),IF(LEFT(C28,3)="SCI",VLOOKUP(VALUE(RIGHT(C28,3)),'GAS-COMP'!#REF!,9,FALSE),IF(LEFT(C28,3)="SCE",VLOOKUP(VALUE(RIGHT(C28,3)),'SCE-COMP'!B:J,9,FALSE),IF(LEFT(C28,3)="EST",VLOOKUP(VALUE(RIGHT(C28,3)),'EST-COMP'!B:J,9,FALSE),IF(LEFT(C28,3)="HID",VLOOKUP(VALUE(RIGHT(C28,3)),'HID-COMP'!B:J,9,FALSE),IF(LEFT(C28,3)="INC",VLOOKUP(VALUE(RIGHT(C28,3)),'INC-COMP'!B:J,9,FALSE),IF(LEFT(C28,3)="ELE",VLOOKUP(VALUE(RIGHT(C28,3)),#REF!,9,FALSE),IF(LEFT(C28,3)="CAB",VLOOKUP(VALUE(RIGHT(C28,3)),#REF!,9,FALSE),IF(LEFT(C28,3)="SEG",VLOOKUP(VALUE(RIGHT(C28,3)),'SEG-COMP'!B:J,9,FALSE),IF(LEFT(C28,3)="CLI",VLOOKUP(VALUE(RIGHT(C28,3)),'CLI-COMP'!B:J,9,FALSE),IF(LEFT(C28,4)="IMPL",VLOOKUP(VALUE(RIGHT(C28,3)),'IMPL-COMP'!B:J,9,FALSE),IF(LEFT(C28,4)="SPDA",VLOOKUP(VALUE(RIGHT(C28,3)),'SPDA-COMP'!B:J,9,FALSE),IF(LEFT(C28,4)="SDAI",VLOOKUP(VALUE(RIGHT(C28,3)),'ADM-COMP'!B:J,9,FALSE),IF(LEFT(C28,5)="IMPER",VLOOKUP(VALUE(RIGHT(C28,3)),'IMPER-COMP'!B:J,9,FALSE),""))))))))))))))))</f>
        <v>1625.3</v>
      </c>
      <c r="H28" s="611">
        <f t="shared" si="0"/>
        <v>6501.2</v>
      </c>
      <c r="I28" s="636"/>
      <c r="J28" s="636"/>
      <c r="K28" s="636"/>
      <c r="L28" s="636"/>
      <c r="M28" s="636"/>
      <c r="N28" s="636"/>
      <c r="O28" s="636"/>
      <c r="P28" s="636"/>
      <c r="Q28" s="636"/>
      <c r="R28" s="636"/>
      <c r="S28" s="636"/>
    </row>
    <row r="29" ht="38.25" spans="1:19">
      <c r="A29" s="605" t="s">
        <v>106</v>
      </c>
      <c r="B29" s="624" t="s">
        <v>81</v>
      </c>
      <c r="C29" s="607" t="str">
        <f>'SINAPI-SERVIÇOS'!A1341</f>
        <v>83676</v>
      </c>
      <c r="D29" s="608" t="str">
        <f>IF(B29="IOPES",VLOOKUP(C29,'LABOR-SERVIÇOS'!A:H,5,FALSE),IF(B29="SINAPI",VLOOKUP(C29,'SINAPI-SERVIÇOS'!A:D,2,FALSE),IF(LEFT(C29,3)="ARQ",VLOOKUP(VALUE(RIGHT(C29,3)),'ARQ-COMP'!B:J,4,FALSE),IF(LEFT(C29,3)="SCI",VLOOKUP(VALUE(RIGHT(C29,3)),'GAS-COMP'!#REF!,4,FALSE),IF(LEFT(C29,3)="SCE",VLOOKUP(VALUE(RIGHT(C29,3)),'SCE-COMP'!B:J,4,FALSE),IF(LEFT(C29,3)="EST",VLOOKUP(VALUE(RIGHT(C29,3)),'EST-COMP'!B:J,4,FALSE),IF(LEFT(C29,3)="HID",VLOOKUP(VALUE(RIGHT(C29,3)),'HID-COMP'!B:J,4,FALSE),IF(LEFT(C29,3)="INC",VLOOKUP(VALUE(RIGHT(C29,3)),'INC-COMP'!B:J,4,FALSE),IF(LEFT(C29,3)="ELE",VLOOKUP(VALUE(RIGHT(C29,3)),#REF!,4,FALSE),IF(LEFT(C29,3)="CAB",VLOOKUP(VALUE(RIGHT(C29,3)),#REF!,4,FALSE),IF(LEFT(C29,3)="SEG",VLOOKUP(VALUE(RIGHT(C29,3)),'SEG-COMP'!B:J,4,FALSE),IF(LEFT(C29,3)="CLI",VLOOKUP(VALUE(RIGHT(C29,3)),'CLI-COMP'!B:J,4,FALSE),IF(LEFT(C29,4)="IMPL",VLOOKUP(VALUE(RIGHT(C29,3)),'IMPL-COMP'!B:J,4,FALSE),IF(LEFT(C29,4)="SPDA",VLOOKUP(VALUE(RIGHT(C29,3)),'SPDA-COMP'!B:J,4,FALSE),IF(LEFT(C29,4)="SDAI",VLOOKUP(VALUE(RIGHT(C29,3)),'ADM-COMP'!B:J,4,FALSE),IF(LEFT(C29,5)="IMPER",VLOOKUP(VALUE(RIGHT(C29,3)),'IMPER-COMP'!B:J,4,FALSE),""))))))))))))))))</f>
        <v>TUBO CONCRETO SIMPLES DN 300 MM PARA DRENAGEM - FORNECIMENTO E INSTALACAO INCLUSIVE ESCAVACAO MANUAL 1M3/M</v>
      </c>
      <c r="E29" s="609" t="str">
        <f>IF(B29="IOPES",VLOOKUP(C29,'LABOR-SERVIÇOS'!A:H,6,FALSE),IF(B29="SINAPI",VLOOKUP(C29,'SINAPI-SERVIÇOS'!A:D,3,FALSE),IF(LEFT(C29,3)="ARQ",VLOOKUP(VALUE(RIGHT(C29,3)),'ARQ-COMP'!B:J,5,FALSE),IF(LEFT(C29,3)="SCI",VLOOKUP(VALUE(RIGHT(C29,3)),'GAS-COMP'!#REF!,5,FALSE),IF(LEFT(C29,3)="SCE",VLOOKUP(VALUE(RIGHT(C29,3)),'SCE-COMP'!B:J,5,FALSE),IF(LEFT(C29,3)="EST",VLOOKUP(VALUE(RIGHT(C29,3)),'EST-COMP'!B:J,5,FALSE),IF(LEFT(C29,3)="HID",VLOOKUP(VALUE(RIGHT(C29,3)),'HID-COMP'!B:J,5,FALSE),IF(LEFT(C29,3)="INC",VLOOKUP(VALUE(RIGHT(C29,3)),'INC-COMP'!B:J,5,FALSE),IF(LEFT(C29,3)="ELE",VLOOKUP(VALUE(RIGHT(C29,3)),#REF!,5,FALSE),IF(LEFT(C29,3)="CAB",VLOOKUP(VALUE(RIGHT(C29,3)),#REF!,5,FALSE),IF(LEFT(C29,3)="SEG",VLOOKUP(VALUE(RIGHT(C29,3)),'SEG-COMP'!B:J,5,FALSE),IF(LEFT(C29,3)="CLI",VLOOKUP(VALUE(RIGHT(C29,3)),'CLI-COMP'!B:J,5,FALSE),IF(LEFT(C29,4)="IMPL",VLOOKUP(VALUE(RIGHT(C29,3)),'IMPL-COMP'!B:J,5,FALSE),IF(LEFT(C29,4)="SPDA",VLOOKUP(VALUE(RIGHT(C29,3)),'SPDA-COMP'!B:J,5,FALSE),IF(LEFT(C29,4)="SDAI",VLOOKUP(VALUE(RIGHT(C29,3)),'ADM-COMP'!B:J,5,FALSE),IF(LEFT(C29,5)="IMPER",VLOOKUP(VALUE(RIGHT(C29,3)),'IMPER-COMP'!B:J,5,FALSE),""))))))))))))))))</f>
        <v>M</v>
      </c>
      <c r="F29" s="610">
        <f>ROUND(VLOOKUP(A29,'MEM-LEVANT'!A:O,15,FALSE),2)</f>
        <v>14</v>
      </c>
      <c r="G29" s="611">
        <f>IF(B29="IOPES",VLOOKUP(C29,'LABOR-SERVIÇOS'!A:H,7,FALSE),IF(B29="SINAPI",VLOOKUP(C29,'SINAPI-SERVIÇOS'!A:H,8,FALSE),IF(LEFT(C29,3)="ARQ",VLOOKUP(VALUE(RIGHT(C29,3)),'ARQ-COMP'!B:J,9,FALSE),IF(LEFT(C29,3)="SCI",VLOOKUP(VALUE(RIGHT(C29,3)),'GAS-COMP'!#REF!,9,FALSE),IF(LEFT(C29,3)="SCE",VLOOKUP(VALUE(RIGHT(C29,3)),'SCE-COMP'!B:J,9,FALSE),IF(LEFT(C29,3)="EST",VLOOKUP(VALUE(RIGHT(C29,3)),'EST-COMP'!B:J,9,FALSE),IF(LEFT(C29,3)="HID",VLOOKUP(VALUE(RIGHT(C29,3)),'HID-COMP'!B:J,9,FALSE),IF(LEFT(C29,3)="INC",VLOOKUP(VALUE(RIGHT(C29,3)),'INC-COMP'!B:J,9,FALSE),IF(LEFT(C29,3)="ELE",VLOOKUP(VALUE(RIGHT(C29,3)),#REF!,9,FALSE),IF(LEFT(C29,3)="CAB",VLOOKUP(VALUE(RIGHT(C29,3)),#REF!,9,FALSE),IF(LEFT(C29,3)="SEG",VLOOKUP(VALUE(RIGHT(C29,3)),'SEG-COMP'!B:J,9,FALSE),IF(LEFT(C29,3)="CLI",VLOOKUP(VALUE(RIGHT(C29,3)),'CLI-COMP'!B:J,9,FALSE),IF(LEFT(C29,4)="IMPL",VLOOKUP(VALUE(RIGHT(C29,3)),'IMPL-COMP'!B:J,9,FALSE),IF(LEFT(C29,4)="SPDA",VLOOKUP(VALUE(RIGHT(C29,3)),'SPDA-COMP'!B:J,9,FALSE),IF(LEFT(C29,4)="SDAI",VLOOKUP(VALUE(RIGHT(C29,3)),'ADM-COMP'!B:J,9,FALSE),IF(LEFT(C29,5)="IMPER",VLOOKUP(VALUE(RIGHT(C29,3)),'IMPER-COMP'!B:J,9,FALSE),""))))))))))))))))</f>
        <v>122.95</v>
      </c>
      <c r="H29" s="611">
        <f t="shared" si="0"/>
        <v>1721.3</v>
      </c>
      <c r="I29" s="636"/>
      <c r="J29" s="636"/>
      <c r="K29" s="636"/>
      <c r="L29" s="636"/>
      <c r="M29" s="636"/>
      <c r="N29" s="636"/>
      <c r="O29" s="636"/>
      <c r="P29" s="636"/>
      <c r="Q29" s="636"/>
      <c r="R29" s="636"/>
      <c r="S29" s="636"/>
    </row>
    <row r="30" ht="51" spans="1:19">
      <c r="A30" s="605" t="s">
        <v>107</v>
      </c>
      <c r="B30" s="624" t="s">
        <v>81</v>
      </c>
      <c r="C30" s="605" t="str">
        <f>'SINAPI-SERVIÇOS'!A188</f>
        <v>92219</v>
      </c>
      <c r="D30" s="608" t="str">
        <f>IF(B30="IOPES",VLOOKUP(C30,'LABOR-SERVIÇOS'!A:H,5,FALSE),IF(B30="SINAPI",VLOOKUP(C30,'SINAPI-SERVIÇOS'!A:D,2,FALSE),IF(LEFT(C30,3)="ARQ",VLOOKUP(VALUE(RIGHT(C30,3)),'ARQ-COMP'!B:J,4,FALSE),IF(LEFT(C30,3)="SCI",VLOOKUP(VALUE(RIGHT(C30,3)),'GAS-COMP'!#REF!,4,FALSE),IF(LEFT(C30,3)="SCE",VLOOKUP(VALUE(RIGHT(C30,3)),'SCE-COMP'!B:J,4,FALSE),IF(LEFT(C30,3)="EST",VLOOKUP(VALUE(RIGHT(C30,3)),'EST-COMP'!B:J,4,FALSE),IF(LEFT(C30,3)="HID",VLOOKUP(VALUE(RIGHT(C30,3)),'HID-COMP'!B:J,4,FALSE),IF(LEFT(C30,3)="INC",VLOOKUP(VALUE(RIGHT(C30,3)),'INC-COMP'!B:J,4,FALSE),IF(LEFT(C30,3)="ELE",VLOOKUP(VALUE(RIGHT(C30,3)),#REF!,4,FALSE),IF(LEFT(C30,3)="CAB",VLOOKUP(VALUE(RIGHT(C30,3)),#REF!,4,FALSE),IF(LEFT(C30,3)="SEG",VLOOKUP(VALUE(RIGHT(C30,3)),'SEG-COMP'!B:J,4,FALSE),IF(LEFT(C30,3)="CLI",VLOOKUP(VALUE(RIGHT(C30,3)),'CLI-COMP'!B:J,4,FALSE),IF(LEFT(C30,4)="IMPL",VLOOKUP(VALUE(RIGHT(C30,3)),'IMPL-COMP'!B:J,4,FALSE),IF(LEFT(C30,4)="SPDA",VLOOKUP(VALUE(RIGHT(C30,3)),'SPDA-COMP'!B:J,4,FALSE),IF(LEFT(C30,4)="SDAI",VLOOKUP(VALUE(RIGHT(C30,3)),'ADM-COMP'!B:J,4,FALSE),IF(LEFT(C30,5)="IMPER",VLOOKUP(VALUE(RIGHT(C30,3)),'IMPER-COMP'!B:J,4,FALSE),""))))))))))))))))</f>
        <v>TUBO DE CONCRETO PARA REDES COLETORAS DE ÁGUAS PLUVIAIS, DIÂMETRO DE 400 MM, JUNTA RÍGIDA, INSTALADO EM LOCAL COM ALTO NÍVEL DE INTERFERÊNCIAS - FORNECIMENTO E ASSENTAMENTO. AF_12/2015</v>
      </c>
      <c r="E30" s="609" t="str">
        <f>IF(B30="IOPES",VLOOKUP(C30,'LABOR-SERVIÇOS'!A:H,6,FALSE),IF(B30="SINAPI",VLOOKUP(C30,'SINAPI-SERVIÇOS'!A:D,3,FALSE),IF(LEFT(C30,3)="ARQ",VLOOKUP(VALUE(RIGHT(C30,3)),'ARQ-COMP'!B:J,5,FALSE),IF(LEFT(C30,3)="SCI",VLOOKUP(VALUE(RIGHT(C30,3)),'GAS-COMP'!#REF!,5,FALSE),IF(LEFT(C30,3)="SCE",VLOOKUP(VALUE(RIGHT(C30,3)),'SCE-COMP'!B:J,5,FALSE),IF(LEFT(C30,3)="EST",VLOOKUP(VALUE(RIGHT(C30,3)),'EST-COMP'!B:J,5,FALSE),IF(LEFT(C30,3)="HID",VLOOKUP(VALUE(RIGHT(C30,3)),'HID-COMP'!B:J,5,FALSE),IF(LEFT(C30,3)="INC",VLOOKUP(VALUE(RIGHT(C30,3)),'INC-COMP'!B:J,5,FALSE),IF(LEFT(C30,3)="ELE",VLOOKUP(VALUE(RIGHT(C30,3)),#REF!,5,FALSE),IF(LEFT(C30,3)="CAB",VLOOKUP(VALUE(RIGHT(C30,3)),#REF!,5,FALSE),IF(LEFT(C30,3)="SEG",VLOOKUP(VALUE(RIGHT(C30,3)),'SEG-COMP'!B:J,5,FALSE),IF(LEFT(C30,3)="CLI",VLOOKUP(VALUE(RIGHT(C30,3)),'CLI-COMP'!B:J,5,FALSE),IF(LEFT(C30,4)="IMPL",VLOOKUP(VALUE(RIGHT(C30,3)),'IMPL-COMP'!B:J,5,FALSE),IF(LEFT(C30,4)="SPDA",VLOOKUP(VALUE(RIGHT(C30,3)),'SPDA-COMP'!B:J,5,FALSE),IF(LEFT(C30,4)="SDAI",VLOOKUP(VALUE(RIGHT(C30,3)),'ADM-COMP'!B:J,5,FALSE),IF(LEFT(C30,5)="IMPER",VLOOKUP(VALUE(RIGHT(C30,3)),'IMPER-COMP'!B:J,5,FALSE),""))))))))))))))))</f>
        <v>M</v>
      </c>
      <c r="F30" s="610">
        <f>ROUND(VLOOKUP(A30,'MEM-LEVANT'!A:O,15,FALSE),2)</f>
        <v>120</v>
      </c>
      <c r="G30" s="611">
        <f>IF(B30="IOPES",VLOOKUP(C30,'LABOR-SERVIÇOS'!A:H,7,FALSE),IF(B30="SINAPI",VLOOKUP(C30,'SINAPI-SERVIÇOS'!A:H,8,FALSE),IF(LEFT(C30,3)="ARQ",VLOOKUP(VALUE(RIGHT(C30,3)),'ARQ-COMP'!B:J,9,FALSE),IF(LEFT(C30,3)="SCI",VLOOKUP(VALUE(RIGHT(C30,3)),'GAS-COMP'!#REF!,9,FALSE),IF(LEFT(C30,3)="SCE",VLOOKUP(VALUE(RIGHT(C30,3)),'SCE-COMP'!B:J,9,FALSE),IF(LEFT(C30,3)="EST",VLOOKUP(VALUE(RIGHT(C30,3)),'EST-COMP'!B:J,9,FALSE),IF(LEFT(C30,3)="HID",VLOOKUP(VALUE(RIGHT(C30,3)),'HID-COMP'!B:J,9,FALSE),IF(LEFT(C30,3)="INC",VLOOKUP(VALUE(RIGHT(C30,3)),'INC-COMP'!B:J,9,FALSE),IF(LEFT(C30,3)="ELE",VLOOKUP(VALUE(RIGHT(C30,3)),#REF!,9,FALSE),IF(LEFT(C30,3)="CAB",VLOOKUP(VALUE(RIGHT(C30,3)),#REF!,9,FALSE),IF(LEFT(C30,3)="SEG",VLOOKUP(VALUE(RIGHT(C30,3)),'SEG-COMP'!B:J,9,FALSE),IF(LEFT(C30,3)="CLI",VLOOKUP(VALUE(RIGHT(C30,3)),'CLI-COMP'!B:J,9,FALSE),IF(LEFT(C30,4)="IMPL",VLOOKUP(VALUE(RIGHT(C30,3)),'IMPL-COMP'!B:J,9,FALSE),IF(LEFT(C30,4)="SPDA",VLOOKUP(VALUE(RIGHT(C30,3)),'SPDA-COMP'!B:J,9,FALSE),IF(LEFT(C30,4)="SDAI",VLOOKUP(VALUE(RIGHT(C30,3)),'ADM-COMP'!B:J,9,FALSE),IF(LEFT(C30,5)="IMPER",VLOOKUP(VALUE(RIGHT(C30,3)),'IMPER-COMP'!B:J,9,FALSE),""))))))))))))))))</f>
        <v>114.69</v>
      </c>
      <c r="H30" s="611">
        <f t="shared" si="0"/>
        <v>13762.8</v>
      </c>
      <c r="I30" s="636"/>
      <c r="J30" s="636"/>
      <c r="K30" s="636"/>
      <c r="L30" s="636"/>
      <c r="M30" s="636"/>
      <c r="N30" s="636"/>
      <c r="O30" s="636"/>
      <c r="P30" s="636"/>
      <c r="Q30" s="636"/>
      <c r="R30" s="636"/>
      <c r="S30" s="636"/>
    </row>
    <row r="31" ht="25.5" spans="1:19">
      <c r="A31" s="605" t="s">
        <v>108</v>
      </c>
      <c r="B31" s="624" t="s">
        <v>81</v>
      </c>
      <c r="C31" s="607" t="str">
        <f>'SINAPI-SERVIÇOS'!A1909</f>
        <v>96621</v>
      </c>
      <c r="D31" s="608" t="s">
        <v>109</v>
      </c>
      <c r="E31" s="609" t="str">
        <f>IF(B31="IOPES",VLOOKUP(C31,'LABOR-SERVIÇOS'!A:H,6,FALSE),IF(B31="SINAPI",VLOOKUP(C31,'SINAPI-SERVIÇOS'!A:D,3,FALSE),IF(LEFT(C31,3)="ARQ",VLOOKUP(VALUE(RIGHT(C31,3)),'ARQ-COMP'!B:J,5,FALSE),IF(LEFT(C31,3)="SCI",VLOOKUP(VALUE(RIGHT(C31,3)),'GAS-COMP'!#REF!,5,FALSE),IF(LEFT(C31,3)="SCE",VLOOKUP(VALUE(RIGHT(C31,3)),'SCE-COMP'!B:J,5,FALSE),IF(LEFT(C31,3)="EST",VLOOKUP(VALUE(RIGHT(C31,3)),'EST-COMP'!B:J,5,FALSE),IF(LEFT(C31,3)="HID",VLOOKUP(VALUE(RIGHT(C31,3)),'HID-COMP'!B:J,5,FALSE),IF(LEFT(C31,3)="INC",VLOOKUP(VALUE(RIGHT(C31,3)),'INC-COMP'!B:J,5,FALSE),IF(LEFT(C31,3)="ELE",VLOOKUP(VALUE(RIGHT(C31,3)),#REF!,5,FALSE),IF(LEFT(C31,3)="CAB",VLOOKUP(VALUE(RIGHT(C31,3)),#REF!,5,FALSE),IF(LEFT(C31,3)="SEG",VLOOKUP(VALUE(RIGHT(C31,3)),'SEG-COMP'!B:J,5,FALSE),IF(LEFT(C31,3)="CLI",VLOOKUP(VALUE(RIGHT(C31,3)),'CLI-COMP'!B:J,5,FALSE),IF(LEFT(C31,4)="IMPL",VLOOKUP(VALUE(RIGHT(C31,3)),'IMPL-COMP'!B:J,5,FALSE),IF(LEFT(C31,4)="SPDA",VLOOKUP(VALUE(RIGHT(C31,3)),'SPDA-COMP'!B:J,5,FALSE),IF(LEFT(C31,4)="SDAI",VLOOKUP(VALUE(RIGHT(C31,3)),'ADM-COMP'!B:J,5,FALSE),IF(LEFT(C31,5)="IMPER",VLOOKUP(VALUE(RIGHT(C31,3)),'IMPER-COMP'!B:J,5,FALSE),""))))))))))))))))</f>
        <v>M3</v>
      </c>
      <c r="F31" s="610">
        <f>ROUND(VLOOKUP(A31,'MEM-LEVANT'!A:O,15,FALSE),2)</f>
        <v>12</v>
      </c>
      <c r="G31" s="611">
        <f>IF(B31="IOPES",VLOOKUP(C31,'LABOR-SERVIÇOS'!A:H,7,FALSE),IF(B31="SINAPI",VLOOKUP(C31,'SINAPI-SERVIÇOS'!A:H,8,FALSE),IF(LEFT(C31,3)="ARQ",VLOOKUP(VALUE(RIGHT(C31,3)),'ARQ-COMP'!B:J,9,FALSE),IF(LEFT(C31,3)="SCI",VLOOKUP(VALUE(RIGHT(C31,3)),'GAS-COMP'!#REF!,9,FALSE),IF(LEFT(C31,3)="SCE",VLOOKUP(VALUE(RIGHT(C31,3)),'SCE-COMP'!B:J,9,FALSE),IF(LEFT(C31,3)="EST",VLOOKUP(VALUE(RIGHT(C31,3)),'EST-COMP'!B:J,9,FALSE),IF(LEFT(C31,3)="HID",VLOOKUP(VALUE(RIGHT(C31,3)),'HID-COMP'!B:J,9,FALSE),IF(LEFT(C31,3)="INC",VLOOKUP(VALUE(RIGHT(C31,3)),'INC-COMP'!B:J,9,FALSE),IF(LEFT(C31,3)="ELE",VLOOKUP(VALUE(RIGHT(C31,3)),#REF!,9,FALSE),IF(LEFT(C31,3)="CAB",VLOOKUP(VALUE(RIGHT(C31,3)),#REF!,9,FALSE),IF(LEFT(C31,3)="SEG",VLOOKUP(VALUE(RIGHT(C31,3)),'SEG-COMP'!B:J,9,FALSE),IF(LEFT(C31,3)="CLI",VLOOKUP(VALUE(RIGHT(C31,3)),'CLI-COMP'!B:J,9,FALSE),IF(LEFT(C31,4)="IMPL",VLOOKUP(VALUE(RIGHT(C31,3)),'IMPL-COMP'!B:J,9,FALSE),IF(LEFT(C31,4)="SPDA",VLOOKUP(VALUE(RIGHT(C31,3)),'SPDA-COMP'!B:J,9,FALSE),IF(LEFT(C31,4)="SDAI",VLOOKUP(VALUE(RIGHT(C31,3)),'ADM-COMP'!B:J,9,FALSE),IF(LEFT(C31,5)="IMPER",VLOOKUP(VALUE(RIGHT(C31,3)),'IMPER-COMP'!B:J,9,FALSE),""))))))))))))))))</f>
        <v>185.39</v>
      </c>
      <c r="H31" s="611">
        <f t="shared" si="0"/>
        <v>2224.68</v>
      </c>
      <c r="I31" s="636"/>
      <c r="J31" s="636"/>
      <c r="K31" s="636"/>
      <c r="L31" s="636"/>
      <c r="M31" s="636"/>
      <c r="N31" s="636"/>
      <c r="O31" s="636"/>
      <c r="P31" s="636"/>
      <c r="Q31" s="636"/>
      <c r="R31" s="636"/>
      <c r="S31" s="636"/>
    </row>
    <row r="32" ht="38.25" spans="1:19">
      <c r="A32" s="605" t="s">
        <v>110</v>
      </c>
      <c r="B32" s="624" t="s">
        <v>81</v>
      </c>
      <c r="C32" s="605" t="str">
        <f>'SINAPI-SERVIÇOS'!A1931</f>
        <v>92263</v>
      </c>
      <c r="D32" s="608" t="str">
        <f>IF(B32="IOPES",VLOOKUP(C32,'LABOR-SERVIÇOS'!A:H,5,FALSE),IF(B32="SINAPI",VLOOKUP(C32,'SINAPI-SERVIÇOS'!A:D,2,FALSE),IF(LEFT(C32,3)="ARQ",VLOOKUP(VALUE(RIGHT(C32,3)),'ARQ-COMP'!B:J,4,FALSE),IF(LEFT(C32,3)="SCI",VLOOKUP(VALUE(RIGHT(C32,3)),'GAS-COMP'!#REF!,4,FALSE),IF(LEFT(C32,3)="SCE",VLOOKUP(VALUE(RIGHT(C32,3)),'SCE-COMP'!B:J,4,FALSE),IF(LEFT(C32,3)="EST",VLOOKUP(VALUE(RIGHT(C32,3)),'EST-COMP'!B:J,4,FALSE),IF(LEFT(C32,3)="HID",VLOOKUP(VALUE(RIGHT(C32,3)),'HID-COMP'!B:J,4,FALSE),IF(LEFT(C32,3)="INC",VLOOKUP(VALUE(RIGHT(C32,3)),'INC-COMP'!B:J,4,FALSE),IF(LEFT(C32,3)="ELE",VLOOKUP(VALUE(RIGHT(C32,3)),#REF!,4,FALSE),IF(LEFT(C32,3)="CAB",VLOOKUP(VALUE(RIGHT(C32,3)),#REF!,4,FALSE),IF(LEFT(C32,3)="SEG",VLOOKUP(VALUE(RIGHT(C32,3)),'SEG-COMP'!B:J,4,FALSE),IF(LEFT(C32,3)="CLI",VLOOKUP(VALUE(RIGHT(C32,3)),'CLI-COMP'!B:J,4,FALSE),IF(LEFT(C32,4)="IMPL",VLOOKUP(VALUE(RIGHT(C32,3)),'IMPL-COMP'!B:J,4,FALSE),IF(LEFT(C32,4)="SPDA",VLOOKUP(VALUE(RIGHT(C32,3)),'SPDA-COMP'!B:J,4,FALSE),IF(LEFT(C32,4)="SDAI",VLOOKUP(VALUE(RIGHT(C32,3)),'ADM-COMP'!B:J,4,FALSE),IF(LEFT(C32,5)="IMPER",VLOOKUP(VALUE(RIGHT(C32,3)),'IMPER-COMP'!B:J,4,FALSE),""))))))))))))))))</f>
        <v>FABRICAÇÃO DE FÔRMA PARA PILARES E ESTRUTURAS SIMILARES, EM CHAPA DE MADEIRA COMPENSADA RESINADA, E = 17 MM. AF_12/2015</v>
      </c>
      <c r="E32" s="609" t="str">
        <f>IF(B32="IOPES",VLOOKUP(C32,'LABOR-SERVIÇOS'!A:H,6,FALSE),IF(B32="SINAPI",VLOOKUP(C32,'SINAPI-SERVIÇOS'!A:D,3,FALSE),IF(LEFT(C32,3)="ARQ",VLOOKUP(VALUE(RIGHT(C32,3)),'ARQ-COMP'!B:J,5,FALSE),IF(LEFT(C32,3)="SCI",VLOOKUP(VALUE(RIGHT(C32,3)),'GAS-COMP'!#REF!,5,FALSE),IF(LEFT(C32,3)="SCE",VLOOKUP(VALUE(RIGHT(C32,3)),'SCE-COMP'!B:J,5,FALSE),IF(LEFT(C32,3)="EST",VLOOKUP(VALUE(RIGHT(C32,3)),'EST-COMP'!B:J,5,FALSE),IF(LEFT(C32,3)="HID",VLOOKUP(VALUE(RIGHT(C32,3)),'HID-COMP'!B:J,5,FALSE),IF(LEFT(C32,3)="INC",VLOOKUP(VALUE(RIGHT(C32,3)),'INC-COMP'!B:J,5,FALSE),IF(LEFT(C32,3)="ELE",VLOOKUP(VALUE(RIGHT(C32,3)),#REF!,5,FALSE),IF(LEFT(C32,3)="CAB",VLOOKUP(VALUE(RIGHT(C32,3)),#REF!,5,FALSE),IF(LEFT(C32,3)="SEG",VLOOKUP(VALUE(RIGHT(C32,3)),'SEG-COMP'!B:J,5,FALSE),IF(LEFT(C32,3)="CLI",VLOOKUP(VALUE(RIGHT(C32,3)),'CLI-COMP'!B:J,5,FALSE),IF(LEFT(C32,4)="IMPL",VLOOKUP(VALUE(RIGHT(C32,3)),'IMPL-COMP'!B:J,5,FALSE),IF(LEFT(C32,4)="SPDA",VLOOKUP(VALUE(RIGHT(C32,3)),'SPDA-COMP'!B:J,5,FALSE),IF(LEFT(C32,4)="SDAI",VLOOKUP(VALUE(RIGHT(C32,3)),'ADM-COMP'!B:J,5,FALSE),IF(LEFT(C32,5)="IMPER",VLOOKUP(VALUE(RIGHT(C32,3)),'IMPER-COMP'!B:J,5,FALSE),""))))))))))))))))</f>
        <v>M2</v>
      </c>
      <c r="F32" s="610">
        <f>ROUND(VLOOKUP(A32,'MEM-LEVANT'!A:O,15,FALSE),2)</f>
        <v>60</v>
      </c>
      <c r="G32" s="611">
        <f>IF(B32="IOPES",VLOOKUP(C32,'LABOR-SERVIÇOS'!A:H,7,FALSE),IF(B32="SINAPI",VLOOKUP(C32,'SINAPI-SERVIÇOS'!A:H,8,FALSE),IF(LEFT(C32,3)="ARQ",VLOOKUP(VALUE(RIGHT(C32,3)),'ARQ-COMP'!B:J,9,FALSE),IF(LEFT(C32,3)="SCI",VLOOKUP(VALUE(RIGHT(C32,3)),'GAS-COMP'!#REF!,9,FALSE),IF(LEFT(C32,3)="SCE",VLOOKUP(VALUE(RIGHT(C32,3)),'SCE-COMP'!B:J,9,FALSE),IF(LEFT(C32,3)="EST",VLOOKUP(VALUE(RIGHT(C32,3)),'EST-COMP'!B:J,9,FALSE),IF(LEFT(C32,3)="HID",VLOOKUP(VALUE(RIGHT(C32,3)),'HID-COMP'!B:J,9,FALSE),IF(LEFT(C32,3)="INC",VLOOKUP(VALUE(RIGHT(C32,3)),'INC-COMP'!B:J,9,FALSE),IF(LEFT(C32,3)="ELE",VLOOKUP(VALUE(RIGHT(C32,3)),#REF!,9,FALSE),IF(LEFT(C32,3)="CAB",VLOOKUP(VALUE(RIGHT(C32,3)),#REF!,9,FALSE),IF(LEFT(C32,3)="SEG",VLOOKUP(VALUE(RIGHT(C32,3)),'SEG-COMP'!B:J,9,FALSE),IF(LEFT(C32,3)="CLI",VLOOKUP(VALUE(RIGHT(C32,3)),'CLI-COMP'!B:J,9,FALSE),IF(LEFT(C32,4)="IMPL",VLOOKUP(VALUE(RIGHT(C32,3)),'IMPL-COMP'!B:J,9,FALSE),IF(LEFT(C32,4)="SPDA",VLOOKUP(VALUE(RIGHT(C32,3)),'SPDA-COMP'!B:J,9,FALSE),IF(LEFT(C32,4)="SDAI",VLOOKUP(VALUE(RIGHT(C32,3)),'ADM-COMP'!B:J,9,FALSE),IF(LEFT(C32,5)="IMPER",VLOOKUP(VALUE(RIGHT(C32,3)),'IMPER-COMP'!B:J,9,FALSE),""))))))))))))))))</f>
        <v>131.28</v>
      </c>
      <c r="H32" s="611">
        <f t="shared" si="0"/>
        <v>7876.8</v>
      </c>
      <c r="I32" s="636"/>
      <c r="J32" s="636"/>
      <c r="K32" s="636"/>
      <c r="L32" s="636"/>
      <c r="M32" s="636"/>
      <c r="N32" s="636"/>
      <c r="O32" s="636"/>
      <c r="P32" s="636"/>
      <c r="Q32" s="636"/>
      <c r="R32" s="636"/>
      <c r="S32" s="636"/>
    </row>
    <row r="33" spans="1:19">
      <c r="A33" s="628" t="s">
        <v>111</v>
      </c>
      <c r="B33" s="629"/>
      <c r="C33" s="630"/>
      <c r="D33" s="631" t="s">
        <v>112</v>
      </c>
      <c r="E33" s="632"/>
      <c r="F33" s="610"/>
      <c r="G33" s="633"/>
      <c r="H33" s="633"/>
      <c r="I33" s="636"/>
      <c r="J33" s="636"/>
      <c r="K33" s="636"/>
      <c r="L33" s="636"/>
      <c r="M33" s="636"/>
      <c r="N33" s="636"/>
      <c r="O33" s="636"/>
      <c r="P33" s="636"/>
      <c r="Q33" s="636"/>
      <c r="R33" s="636"/>
      <c r="S33" s="636"/>
    </row>
    <row r="34" ht="25.5" spans="1:19">
      <c r="A34" s="605" t="s">
        <v>113</v>
      </c>
      <c r="B34" s="629" t="s">
        <v>81</v>
      </c>
      <c r="C34" s="607" t="str">
        <f>'SINAPI-SERVIÇOS'!A5062</f>
        <v>72961</v>
      </c>
      <c r="D34" s="608" t="str">
        <f>IF(B34="IOPES",VLOOKUP(C34,'LABOR-SERVIÇOS'!A:H,5,FALSE),IF(B34="SINAPI",VLOOKUP(C34,'SINAPI-SERVIÇOS'!A:D,2,FALSE),IF(LEFT(C34,3)="ARQ",VLOOKUP(VALUE(RIGHT(C34,3)),'ARQ-COMP'!B:J,4,FALSE),IF(LEFT(C34,3)="SCI",VLOOKUP(VALUE(RIGHT(C34,3)),'GAS-COMP'!#REF!,4,FALSE),IF(LEFT(C34,3)="SCE",VLOOKUP(VALUE(RIGHT(C34,3)),'SCE-COMP'!B:J,4,FALSE),IF(LEFT(C34,3)="EST",VLOOKUP(VALUE(RIGHT(C34,3)),'EST-COMP'!B:J,4,FALSE),IF(LEFT(C34,3)="HID",VLOOKUP(VALUE(RIGHT(C34,3)),'HID-COMP'!B:J,4,FALSE),IF(LEFT(C34,3)="INC",VLOOKUP(VALUE(RIGHT(C34,3)),'INC-COMP'!B:J,4,FALSE),IF(LEFT(C34,3)="ELE",VLOOKUP(VALUE(RIGHT(C34,3)),#REF!,4,FALSE),IF(LEFT(C34,3)="CAB",VLOOKUP(VALUE(RIGHT(C34,3)),#REF!,4,FALSE),IF(LEFT(C34,3)="SEG",VLOOKUP(VALUE(RIGHT(C34,3)),'SEG-COMP'!B:J,4,FALSE),IF(LEFT(C34,3)="CLI",VLOOKUP(VALUE(RIGHT(C34,3)),'CLI-COMP'!B:J,4,FALSE),IF(LEFT(C34,4)="IMPL",VLOOKUP(VALUE(RIGHT(C34,3)),'IMPL-COMP'!B:J,4,FALSE),IF(LEFT(C34,4)="SPDA",VLOOKUP(VALUE(RIGHT(C34,3)),'SPDA-COMP'!B:J,4,FALSE),IF(LEFT(C34,4)="SDAI",VLOOKUP(VALUE(RIGHT(C34,3)),'ADM-COMP'!B:J,4,FALSE),IF(LEFT(C34,5)="IMPER",VLOOKUP(VALUE(RIGHT(C34,3)),'IMPER-COMP'!B:J,4,FALSE),""))))))))))))))))</f>
        <v>REGULARIZACAO E COMPACTACAO DE SUBLEITO ATE 20 CM DE ESPESSURA</v>
      </c>
      <c r="E34" s="609" t="str">
        <f>IF(B34="IOPES",VLOOKUP(C34,'LABOR-SERVIÇOS'!A:H,6,FALSE),IF(B34="SINAPI",VLOOKUP(C34,'SINAPI-SERVIÇOS'!A:D,3,FALSE),IF(LEFT(C34,3)="ARQ",VLOOKUP(VALUE(RIGHT(C34,3)),'ARQ-COMP'!B:J,5,FALSE),IF(LEFT(C34,3)="SCI",VLOOKUP(VALUE(RIGHT(C34,3)),'GAS-COMP'!#REF!,5,FALSE),IF(LEFT(C34,3)="SCE",VLOOKUP(VALUE(RIGHT(C34,3)),'SCE-COMP'!B:J,5,FALSE),IF(LEFT(C34,3)="EST",VLOOKUP(VALUE(RIGHT(C34,3)),'EST-COMP'!B:J,5,FALSE),IF(LEFT(C34,3)="HID",VLOOKUP(VALUE(RIGHT(C34,3)),'HID-COMP'!B:J,5,FALSE),IF(LEFT(C34,3)="INC",VLOOKUP(VALUE(RIGHT(C34,3)),'INC-COMP'!B:J,5,FALSE),IF(LEFT(C34,3)="ELE",VLOOKUP(VALUE(RIGHT(C34,3)),#REF!,5,FALSE),IF(LEFT(C34,3)="CAB",VLOOKUP(VALUE(RIGHT(C34,3)),#REF!,5,FALSE),IF(LEFT(C34,3)="SEG",VLOOKUP(VALUE(RIGHT(C34,3)),'SEG-COMP'!B:J,5,FALSE),IF(LEFT(C34,3)="CLI",VLOOKUP(VALUE(RIGHT(C34,3)),'CLI-COMP'!B:J,5,FALSE),IF(LEFT(C34,4)="IMPL",VLOOKUP(VALUE(RIGHT(C34,3)),'IMPL-COMP'!B:J,5,FALSE),IF(LEFT(C34,4)="SPDA",VLOOKUP(VALUE(RIGHT(C34,3)),'SPDA-COMP'!B:J,5,FALSE),IF(LEFT(C34,4)="SDAI",VLOOKUP(VALUE(RIGHT(C34,3)),'ADM-COMP'!B:J,5,FALSE),IF(LEFT(C34,5)="IMPER",VLOOKUP(VALUE(RIGHT(C34,3)),'IMPER-COMP'!B:J,5,FALSE),""))))))))))))))))</f>
        <v>M2</v>
      </c>
      <c r="F34" s="610">
        <f>ROUND(VLOOKUP(A34,'MEM-LEVANT'!A:O,15,FALSE),2)</f>
        <v>1379.28</v>
      </c>
      <c r="G34" s="611">
        <f>IF(B34="IOPES",VLOOKUP(C34,'LABOR-SERVIÇOS'!A:H,7,FALSE),IF(B34="SINAPI",VLOOKUP(C34,'SINAPI-SERVIÇOS'!A:H,8,FALSE),IF(LEFT(C34,3)="ARQ",VLOOKUP(VALUE(RIGHT(C34,3)),'ARQ-COMP'!B:J,9,FALSE),IF(LEFT(C34,3)="SCI",VLOOKUP(VALUE(RIGHT(C34,3)),'GAS-COMP'!#REF!,9,FALSE),IF(LEFT(C34,3)="SCE",VLOOKUP(VALUE(RIGHT(C34,3)),'SCE-COMP'!B:J,9,FALSE),IF(LEFT(C34,3)="EST",VLOOKUP(VALUE(RIGHT(C34,3)),'EST-COMP'!B:J,9,FALSE),IF(LEFT(C34,3)="HID",VLOOKUP(VALUE(RIGHT(C34,3)),'HID-COMP'!B:J,9,FALSE),IF(LEFT(C34,3)="INC",VLOOKUP(VALUE(RIGHT(C34,3)),'INC-COMP'!B:J,9,FALSE),IF(LEFT(C34,3)="ELE",VLOOKUP(VALUE(RIGHT(C34,3)),#REF!,9,FALSE),IF(LEFT(C34,3)="CAB",VLOOKUP(VALUE(RIGHT(C34,3)),#REF!,9,FALSE),IF(LEFT(C34,3)="SEG",VLOOKUP(VALUE(RIGHT(C34,3)),'SEG-COMP'!B:J,9,FALSE),IF(LEFT(C34,3)="CLI",VLOOKUP(VALUE(RIGHT(C34,3)),'CLI-COMP'!B:J,9,FALSE),IF(LEFT(C34,4)="IMPL",VLOOKUP(VALUE(RIGHT(C34,3)),'IMPL-COMP'!B:J,9,FALSE),IF(LEFT(C34,4)="SPDA",VLOOKUP(VALUE(RIGHT(C34,3)),'SPDA-COMP'!B:J,9,FALSE),IF(LEFT(C34,4)="SDAI",VLOOKUP(VALUE(RIGHT(C34,3)),'ADM-COMP'!B:J,9,FALSE),IF(LEFT(C34,5)="IMPER",VLOOKUP(VALUE(RIGHT(C34,3)),'IMPER-COMP'!B:J,9,FALSE),""))))))))))))))))</f>
        <v>1.51</v>
      </c>
      <c r="H34" s="633">
        <f t="shared" ref="H34:H44" si="1">ROUND(F34*G34,2)</f>
        <v>2082.71</v>
      </c>
      <c r="I34" s="636"/>
      <c r="J34" s="636"/>
      <c r="K34" s="636"/>
      <c r="L34" s="636"/>
      <c r="M34" s="636"/>
      <c r="N34" s="636"/>
      <c r="O34" s="636"/>
      <c r="P34" s="636"/>
      <c r="Q34" s="636"/>
      <c r="R34" s="636"/>
      <c r="S34" s="636"/>
    </row>
    <row r="35" spans="1:19">
      <c r="A35" s="605" t="s">
        <v>114</v>
      </c>
      <c r="B35" s="629" t="s">
        <v>81</v>
      </c>
      <c r="C35" s="607" t="str">
        <f>'SINAPI-SERVIÇOS'!A4851</f>
        <v>6514</v>
      </c>
      <c r="D35" s="608" t="str">
        <f>IF(B35="IOPES",VLOOKUP(C35,'LABOR-SERVIÇOS'!A:H,5,FALSE),IF(B35="SINAPI",VLOOKUP(C35,'SINAPI-SERVIÇOS'!A:D,2,FALSE),IF(LEFT(C35,3)="ARQ",VLOOKUP(VALUE(RIGHT(C35,3)),'ARQ-COMP'!B:J,4,FALSE),IF(LEFT(C35,3)="SCI",VLOOKUP(VALUE(RIGHT(C35,3)),'GAS-COMP'!#REF!,4,FALSE),IF(LEFT(C35,3)="SCE",VLOOKUP(VALUE(RIGHT(C35,3)),'SCE-COMP'!B:J,4,FALSE),IF(LEFT(C35,3)="EST",VLOOKUP(VALUE(RIGHT(C35,3)),'EST-COMP'!B:J,4,FALSE),IF(LEFT(C35,3)="HID",VLOOKUP(VALUE(RIGHT(C35,3)),'HID-COMP'!B:J,4,FALSE),IF(LEFT(C35,3)="INC",VLOOKUP(VALUE(RIGHT(C35,3)),'INC-COMP'!B:J,4,FALSE),IF(LEFT(C35,3)="ELE",VLOOKUP(VALUE(RIGHT(C35,3)),#REF!,4,FALSE),IF(LEFT(C35,3)="CAB",VLOOKUP(VALUE(RIGHT(C35,3)),#REF!,4,FALSE),IF(LEFT(C35,3)="SEG",VLOOKUP(VALUE(RIGHT(C35,3)),'SEG-COMP'!B:J,4,FALSE),IF(LEFT(C35,3)="CLI",VLOOKUP(VALUE(RIGHT(C35,3)),'CLI-COMP'!B:J,4,FALSE),IF(LEFT(C35,4)="IMPL",VLOOKUP(VALUE(RIGHT(C35,3)),'IMPL-COMP'!B:J,4,FALSE),IF(LEFT(C35,4)="SPDA",VLOOKUP(VALUE(RIGHT(C35,3)),'SPDA-COMP'!B:J,4,FALSE),IF(LEFT(C35,4)="SDAI",VLOOKUP(VALUE(RIGHT(C35,3)),'ADM-COMP'!B:J,4,FALSE),IF(LEFT(C35,5)="IMPER",VLOOKUP(VALUE(RIGHT(C35,3)),'IMPER-COMP'!B:J,4,FALSE),""))))))))))))))))</f>
        <v>FORNECIMENTO E LANCAMENTO DE BRITA N. 4</v>
      </c>
      <c r="E35" s="609" t="str">
        <f>IF(B35="IOPES",VLOOKUP(C35,'LABOR-SERVIÇOS'!A:H,6,FALSE),IF(B35="SINAPI",VLOOKUP(C35,'SINAPI-SERVIÇOS'!A:D,3,FALSE),IF(LEFT(C35,3)="ARQ",VLOOKUP(VALUE(RIGHT(C35,3)),'ARQ-COMP'!B:J,5,FALSE),IF(LEFT(C35,3)="SCI",VLOOKUP(VALUE(RIGHT(C35,3)),'GAS-COMP'!#REF!,5,FALSE),IF(LEFT(C35,3)="SCE",VLOOKUP(VALUE(RIGHT(C35,3)),'SCE-COMP'!B:J,5,FALSE),IF(LEFT(C35,3)="EST",VLOOKUP(VALUE(RIGHT(C35,3)),'EST-COMP'!B:J,5,FALSE),IF(LEFT(C35,3)="HID",VLOOKUP(VALUE(RIGHT(C35,3)),'HID-COMP'!B:J,5,FALSE),IF(LEFT(C35,3)="INC",VLOOKUP(VALUE(RIGHT(C35,3)),'INC-COMP'!B:J,5,FALSE),IF(LEFT(C35,3)="ELE",VLOOKUP(VALUE(RIGHT(C35,3)),#REF!,5,FALSE),IF(LEFT(C35,3)="CAB",VLOOKUP(VALUE(RIGHT(C35,3)),#REF!,5,FALSE),IF(LEFT(C35,3)="SEG",VLOOKUP(VALUE(RIGHT(C35,3)),'SEG-COMP'!B:J,5,FALSE),IF(LEFT(C35,3)="CLI",VLOOKUP(VALUE(RIGHT(C35,3)),'CLI-COMP'!B:J,5,FALSE),IF(LEFT(C35,4)="IMPL",VLOOKUP(VALUE(RIGHT(C35,3)),'IMPL-COMP'!B:J,5,FALSE),IF(LEFT(C35,4)="SPDA",VLOOKUP(VALUE(RIGHT(C35,3)),'SPDA-COMP'!B:J,5,FALSE),IF(LEFT(C35,4)="SDAI",VLOOKUP(VALUE(RIGHT(C35,3)),'ADM-COMP'!B:J,5,FALSE),IF(LEFT(C35,5)="IMPER",VLOOKUP(VALUE(RIGHT(C35,3)),'IMPER-COMP'!B:J,5,FALSE),""))))))))))))))))</f>
        <v>M3</v>
      </c>
      <c r="F35" s="610">
        <f>ROUND(VLOOKUP(A35,'MEM-LEVANT'!A:O,15,FALSE),2)</f>
        <v>275.86</v>
      </c>
      <c r="G35" s="611">
        <f>IF(B35="IOPES",VLOOKUP(C35,'LABOR-SERVIÇOS'!A:H,7,FALSE),IF(B35="SINAPI",VLOOKUP(C35,'SINAPI-SERVIÇOS'!A:H,8,FALSE),IF(LEFT(C35,3)="ARQ",VLOOKUP(VALUE(RIGHT(C35,3)),'ARQ-COMP'!B:J,9,FALSE),IF(LEFT(C35,3)="SCI",VLOOKUP(VALUE(RIGHT(C35,3)),'GAS-COMP'!#REF!,9,FALSE),IF(LEFT(C35,3)="SCE",VLOOKUP(VALUE(RIGHT(C35,3)),'SCE-COMP'!B:J,9,FALSE),IF(LEFT(C35,3)="EST",VLOOKUP(VALUE(RIGHT(C35,3)),'EST-COMP'!B:J,9,FALSE),IF(LEFT(C35,3)="HID",VLOOKUP(VALUE(RIGHT(C35,3)),'HID-COMP'!B:J,9,FALSE),IF(LEFT(C35,3)="INC",VLOOKUP(VALUE(RIGHT(C35,3)),'INC-COMP'!B:J,9,FALSE),IF(LEFT(C35,3)="ELE",VLOOKUP(VALUE(RIGHT(C35,3)),#REF!,9,FALSE),IF(LEFT(C35,3)="CAB",VLOOKUP(VALUE(RIGHT(C35,3)),#REF!,9,FALSE),IF(LEFT(C35,3)="SEG",VLOOKUP(VALUE(RIGHT(C35,3)),'SEG-COMP'!B:J,9,FALSE),IF(LEFT(C35,3)="CLI",VLOOKUP(VALUE(RIGHT(C35,3)),'CLI-COMP'!B:J,9,FALSE),IF(LEFT(C35,4)="IMPL",VLOOKUP(VALUE(RIGHT(C35,3)),'IMPL-COMP'!B:J,9,FALSE),IF(LEFT(C35,4)="SPDA",VLOOKUP(VALUE(RIGHT(C35,3)),'SPDA-COMP'!B:J,9,FALSE),IF(LEFT(C35,4)="SDAI",VLOOKUP(VALUE(RIGHT(C35,3)),'ADM-COMP'!B:J,9,FALSE),IF(LEFT(C35,5)="IMPER",VLOOKUP(VALUE(RIGHT(C35,3)),'IMPER-COMP'!B:J,9,FALSE),""))))))))))))))))</f>
        <v>119.55</v>
      </c>
      <c r="H35" s="633">
        <f t="shared" si="1"/>
        <v>32979.06</v>
      </c>
      <c r="I35" s="636"/>
      <c r="J35" s="636"/>
      <c r="K35" s="636"/>
      <c r="L35" s="636"/>
      <c r="M35" s="636"/>
      <c r="N35" s="636"/>
      <c r="O35" s="636"/>
      <c r="P35" s="636"/>
      <c r="Q35" s="636"/>
      <c r="R35" s="636"/>
      <c r="S35" s="636"/>
    </row>
    <row r="36" spans="1:19">
      <c r="A36" s="605" t="s">
        <v>115</v>
      </c>
      <c r="B36" s="629" t="s">
        <v>81</v>
      </c>
      <c r="C36" s="607" t="str">
        <f>'SINAPI-SERVIÇOS'!A4804</f>
        <v>83356</v>
      </c>
      <c r="D36" s="608" t="str">
        <f>IF(B36="IOPES",VLOOKUP(C36,'LABOR-SERVIÇOS'!A:H,5,FALSE),IF(B36="SINAPI",VLOOKUP(C36,'SINAPI-SERVIÇOS'!A:D,2,FALSE),IF(LEFT(C36,3)="ARQ",VLOOKUP(VALUE(RIGHT(C36,3)),'ARQ-COMP'!B:J,4,FALSE),IF(LEFT(C36,3)="SCI",VLOOKUP(VALUE(RIGHT(C36,3)),'GAS-COMP'!#REF!,4,FALSE),IF(LEFT(C36,3)="SCE",VLOOKUP(VALUE(RIGHT(C36,3)),'SCE-COMP'!B:J,4,FALSE),IF(LEFT(C36,3)="EST",VLOOKUP(VALUE(RIGHT(C36,3)),'EST-COMP'!B:J,4,FALSE),IF(LEFT(C36,3)="HID",VLOOKUP(VALUE(RIGHT(C36,3)),'HID-COMP'!B:J,4,FALSE),IF(LEFT(C36,3)="INC",VLOOKUP(VALUE(RIGHT(C36,3)),'INC-COMP'!B:J,4,FALSE),IF(LEFT(C36,3)="ELE",VLOOKUP(VALUE(RIGHT(C36,3)),#REF!,4,FALSE),IF(LEFT(C36,3)="CAB",VLOOKUP(VALUE(RIGHT(C36,3)),#REF!,4,FALSE),IF(LEFT(C36,3)="SEG",VLOOKUP(VALUE(RIGHT(C36,3)),'SEG-COMP'!B:J,4,FALSE),IF(LEFT(C36,3)="CLI",VLOOKUP(VALUE(RIGHT(C36,3)),'CLI-COMP'!B:J,4,FALSE),IF(LEFT(C36,4)="IMPL",VLOOKUP(VALUE(RIGHT(C36,3)),'IMPL-COMP'!B:J,4,FALSE),IF(LEFT(C36,4)="SPDA",VLOOKUP(VALUE(RIGHT(C36,3)),'SPDA-COMP'!B:J,4,FALSE),IF(LEFT(C36,4)="SDAI",VLOOKUP(VALUE(RIGHT(C36,3)),'ADM-COMP'!B:J,4,FALSE),IF(LEFT(C36,5)="IMPER",VLOOKUP(VALUE(RIGHT(C36,3)),'IMPER-COMP'!B:J,4,FALSE),""))))))))))))))))</f>
        <v>TRANSPORTE COMERCIAL DE BRITA</v>
      </c>
      <c r="E36" s="609" t="str">
        <f>IF(B36="IOPES",VLOOKUP(C36,'LABOR-SERVIÇOS'!A:H,6,FALSE),IF(B36="SINAPI",VLOOKUP(C36,'SINAPI-SERVIÇOS'!A:D,3,FALSE),IF(LEFT(C36,3)="ARQ",VLOOKUP(VALUE(RIGHT(C36,3)),'ARQ-COMP'!B:J,5,FALSE),IF(LEFT(C36,3)="SCI",VLOOKUP(VALUE(RIGHT(C36,3)),'GAS-COMP'!#REF!,5,FALSE),IF(LEFT(C36,3)="SCE",VLOOKUP(VALUE(RIGHT(C36,3)),'SCE-COMP'!B:J,5,FALSE),IF(LEFT(C36,3)="EST",VLOOKUP(VALUE(RIGHT(C36,3)),'EST-COMP'!B:J,5,FALSE),IF(LEFT(C36,3)="HID",VLOOKUP(VALUE(RIGHT(C36,3)),'HID-COMP'!B:J,5,FALSE),IF(LEFT(C36,3)="INC",VLOOKUP(VALUE(RIGHT(C36,3)),'INC-COMP'!B:J,5,FALSE),IF(LEFT(C36,3)="ELE",VLOOKUP(VALUE(RIGHT(C36,3)),#REF!,5,FALSE),IF(LEFT(C36,3)="CAB",VLOOKUP(VALUE(RIGHT(C36,3)),#REF!,5,FALSE),IF(LEFT(C36,3)="SEG",VLOOKUP(VALUE(RIGHT(C36,3)),'SEG-COMP'!B:J,5,FALSE),IF(LEFT(C36,3)="CLI",VLOOKUP(VALUE(RIGHT(C36,3)),'CLI-COMP'!B:J,5,FALSE),IF(LEFT(C36,4)="IMPL",VLOOKUP(VALUE(RIGHT(C36,3)),'IMPL-COMP'!B:J,5,FALSE),IF(LEFT(C36,4)="SPDA",VLOOKUP(VALUE(RIGHT(C36,3)),'SPDA-COMP'!B:J,5,FALSE),IF(LEFT(C36,4)="SDAI",VLOOKUP(VALUE(RIGHT(C36,3)),'ADM-COMP'!B:J,5,FALSE),IF(LEFT(C36,5)="IMPER",VLOOKUP(VALUE(RIGHT(C36,3)),'IMPER-COMP'!B:J,5,FALSE),""))))))))))))))))</f>
        <v>M3XKM</v>
      </c>
      <c r="F36" s="610">
        <f>ROUND(VLOOKUP(A36,'MEM-LEVANT'!A:O,15,FALSE),2)</f>
        <v>2399.98</v>
      </c>
      <c r="G36" s="611">
        <f>IF(B36="IOPES",VLOOKUP(C36,'LABOR-SERVIÇOS'!A:H,7,FALSE),IF(B36="SINAPI",VLOOKUP(C36,'SINAPI-SERVIÇOS'!A:H,8,FALSE),IF(LEFT(C36,3)="ARQ",VLOOKUP(VALUE(RIGHT(C36,3)),'ARQ-COMP'!B:J,9,FALSE),IF(LEFT(C36,3)="SCI",VLOOKUP(VALUE(RIGHT(C36,3)),'GAS-COMP'!#REF!,9,FALSE),IF(LEFT(C36,3)="SCE",VLOOKUP(VALUE(RIGHT(C36,3)),'SCE-COMP'!B:J,9,FALSE),IF(LEFT(C36,3)="EST",VLOOKUP(VALUE(RIGHT(C36,3)),'EST-COMP'!B:J,9,FALSE),IF(LEFT(C36,3)="HID",VLOOKUP(VALUE(RIGHT(C36,3)),'HID-COMP'!B:J,9,FALSE),IF(LEFT(C36,3)="INC",VLOOKUP(VALUE(RIGHT(C36,3)),'INC-COMP'!B:J,9,FALSE),IF(LEFT(C36,3)="ELE",VLOOKUP(VALUE(RIGHT(C36,3)),#REF!,9,FALSE),IF(LEFT(C36,3)="CAB",VLOOKUP(VALUE(RIGHT(C36,3)),#REF!,9,FALSE),IF(LEFT(C36,3)="SEG",VLOOKUP(VALUE(RIGHT(C36,3)),'SEG-COMP'!B:J,9,FALSE),IF(LEFT(C36,3)="CLI",VLOOKUP(VALUE(RIGHT(C36,3)),'CLI-COMP'!B:J,9,FALSE),IF(LEFT(C36,4)="IMPL",VLOOKUP(VALUE(RIGHT(C36,3)),'IMPL-COMP'!B:J,9,FALSE),IF(LEFT(C36,4)="SPDA",VLOOKUP(VALUE(RIGHT(C36,3)),'SPDA-COMP'!B:J,9,FALSE),IF(LEFT(C36,4)="SDAI",VLOOKUP(VALUE(RIGHT(C36,3)),'ADM-COMP'!B:J,9,FALSE),IF(LEFT(C36,5)="IMPER",VLOOKUP(VALUE(RIGHT(C36,3)),'IMPER-COMP'!B:J,9,FALSE),""))))))))))))))))</f>
        <v>0.94</v>
      </c>
      <c r="H36" s="633">
        <f t="shared" si="1"/>
        <v>2255.98</v>
      </c>
      <c r="I36" s="636"/>
      <c r="J36" s="636"/>
      <c r="K36" s="636"/>
      <c r="L36" s="636"/>
      <c r="M36" s="636"/>
      <c r="N36" s="636"/>
      <c r="O36" s="636"/>
      <c r="P36" s="636"/>
      <c r="Q36" s="636"/>
      <c r="R36" s="636"/>
      <c r="S36" s="636"/>
    </row>
    <row r="37" ht="25.5" spans="1:19">
      <c r="A37" s="605" t="s">
        <v>116</v>
      </c>
      <c r="B37" s="629" t="s">
        <v>81</v>
      </c>
      <c r="C37" s="607" t="str">
        <f>'SINAPI-SERVIÇOS'!A5074</f>
        <v>96401</v>
      </c>
      <c r="D37" s="608" t="str">
        <f>IF(B37="IOPES",VLOOKUP(C37,'LABOR-SERVIÇOS'!A:H,5,FALSE),IF(B37="SINAPI",VLOOKUP(C37,'SINAPI-SERVIÇOS'!A:D,2,FALSE),IF(LEFT(C37,3)="ARQ",VLOOKUP(VALUE(RIGHT(C37,3)),'ARQ-COMP'!B:J,4,FALSE),IF(LEFT(C37,3)="SCI",VLOOKUP(VALUE(RIGHT(C37,3)),'GAS-COMP'!#REF!,4,FALSE),IF(LEFT(C37,3)="SCE",VLOOKUP(VALUE(RIGHT(C37,3)),'SCE-COMP'!B:J,4,FALSE),IF(LEFT(C37,3)="EST",VLOOKUP(VALUE(RIGHT(C37,3)),'EST-COMP'!B:J,4,FALSE),IF(LEFT(C37,3)="HID",VLOOKUP(VALUE(RIGHT(C37,3)),'HID-COMP'!B:J,4,FALSE),IF(LEFT(C37,3)="INC",VLOOKUP(VALUE(RIGHT(C37,3)),'INC-COMP'!B:J,4,FALSE),IF(LEFT(C37,3)="ELE",VLOOKUP(VALUE(RIGHT(C37,3)),#REF!,4,FALSE),IF(LEFT(C37,3)="CAB",VLOOKUP(VALUE(RIGHT(C37,3)),#REF!,4,FALSE),IF(LEFT(C37,3)="SEG",VLOOKUP(VALUE(RIGHT(C37,3)),'SEG-COMP'!B:J,4,FALSE),IF(LEFT(C37,3)="CLI",VLOOKUP(VALUE(RIGHT(C37,3)),'CLI-COMP'!B:J,4,FALSE),IF(LEFT(C37,4)="IMPL",VLOOKUP(VALUE(RIGHT(C37,3)),'IMPL-COMP'!B:J,4,FALSE),IF(LEFT(C37,4)="SPDA",VLOOKUP(VALUE(RIGHT(C37,3)),'SPDA-COMP'!B:J,4,FALSE),IF(LEFT(C37,4)="SDAI",VLOOKUP(VALUE(RIGHT(C37,3)),'ADM-COMP'!B:J,4,FALSE),IF(LEFT(C37,5)="IMPER",VLOOKUP(VALUE(RIGHT(C37,3)),'IMPER-COMP'!B:J,4,FALSE),""))))))))))))))))</f>
        <v>EXECUÇÃO DE IMPRIMAÇÃO COM ASFALTO DILUÍDO CM-30. AF_09/2017</v>
      </c>
      <c r="E37" s="609" t="str">
        <f>IF(B37="IOPES",VLOOKUP(C37,'LABOR-SERVIÇOS'!A:H,6,FALSE),IF(B37="SINAPI",VLOOKUP(C37,'SINAPI-SERVIÇOS'!A:D,3,FALSE),IF(LEFT(C37,3)="ARQ",VLOOKUP(VALUE(RIGHT(C37,3)),'ARQ-COMP'!B:J,5,FALSE),IF(LEFT(C37,3)="SCI",VLOOKUP(VALUE(RIGHT(C37,3)),'GAS-COMP'!#REF!,5,FALSE),IF(LEFT(C37,3)="SCE",VLOOKUP(VALUE(RIGHT(C37,3)),'SCE-COMP'!B:J,5,FALSE),IF(LEFT(C37,3)="EST",VLOOKUP(VALUE(RIGHT(C37,3)),'EST-COMP'!B:J,5,FALSE),IF(LEFT(C37,3)="HID",VLOOKUP(VALUE(RIGHT(C37,3)),'HID-COMP'!B:J,5,FALSE),IF(LEFT(C37,3)="INC",VLOOKUP(VALUE(RIGHT(C37,3)),'INC-COMP'!B:J,5,FALSE),IF(LEFT(C37,3)="ELE",VLOOKUP(VALUE(RIGHT(C37,3)),#REF!,5,FALSE),IF(LEFT(C37,3)="CAB",VLOOKUP(VALUE(RIGHT(C37,3)),#REF!,5,FALSE),IF(LEFT(C37,3)="SEG",VLOOKUP(VALUE(RIGHT(C37,3)),'SEG-COMP'!B:J,5,FALSE),IF(LEFT(C37,3)="CLI",VLOOKUP(VALUE(RIGHT(C37,3)),'CLI-COMP'!B:J,5,FALSE),IF(LEFT(C37,4)="IMPL",VLOOKUP(VALUE(RIGHT(C37,3)),'IMPL-COMP'!B:J,5,FALSE),IF(LEFT(C37,4)="SPDA",VLOOKUP(VALUE(RIGHT(C37,3)),'SPDA-COMP'!B:J,5,FALSE),IF(LEFT(C37,4)="SDAI",VLOOKUP(VALUE(RIGHT(C37,3)),'ADM-COMP'!B:J,5,FALSE),IF(LEFT(C37,5)="IMPER",VLOOKUP(VALUE(RIGHT(C37,3)),'IMPER-COMP'!B:J,5,FALSE),""))))))))))))))))</f>
        <v>M2</v>
      </c>
      <c r="F37" s="610">
        <f>ROUND(VLOOKUP(A37,'MEM-LEVANT'!A:O,15,FALSE),2)</f>
        <v>1379.28</v>
      </c>
      <c r="G37" s="611">
        <f>IF(B37="IOPES",VLOOKUP(C37,'LABOR-SERVIÇOS'!A:H,7,FALSE),IF(B37="SINAPI",VLOOKUP(C37,'SINAPI-SERVIÇOS'!A:H,8,FALSE),IF(LEFT(C37,3)="ARQ",VLOOKUP(VALUE(RIGHT(C37,3)),'ARQ-COMP'!B:J,9,FALSE),IF(LEFT(C37,3)="SCI",VLOOKUP(VALUE(RIGHT(C37,3)),'GAS-COMP'!#REF!,9,FALSE),IF(LEFT(C37,3)="SCE",VLOOKUP(VALUE(RIGHT(C37,3)),'SCE-COMP'!B:J,9,FALSE),IF(LEFT(C37,3)="EST",VLOOKUP(VALUE(RIGHT(C37,3)),'EST-COMP'!B:J,9,FALSE),IF(LEFT(C37,3)="HID",VLOOKUP(VALUE(RIGHT(C37,3)),'HID-COMP'!B:J,9,FALSE),IF(LEFT(C37,3)="INC",VLOOKUP(VALUE(RIGHT(C37,3)),'INC-COMP'!B:J,9,FALSE),IF(LEFT(C37,3)="ELE",VLOOKUP(VALUE(RIGHT(C37,3)),#REF!,9,FALSE),IF(LEFT(C37,3)="CAB",VLOOKUP(VALUE(RIGHT(C37,3)),#REF!,9,FALSE),IF(LEFT(C37,3)="SEG",VLOOKUP(VALUE(RIGHT(C37,3)),'SEG-COMP'!B:J,9,FALSE),IF(LEFT(C37,3)="CLI",VLOOKUP(VALUE(RIGHT(C37,3)),'CLI-COMP'!B:J,9,FALSE),IF(LEFT(C37,4)="IMPL",VLOOKUP(VALUE(RIGHT(C37,3)),'IMPL-COMP'!B:J,9,FALSE),IF(LEFT(C37,4)="SPDA",VLOOKUP(VALUE(RIGHT(C37,3)),'SPDA-COMP'!B:J,9,FALSE),IF(LEFT(C37,4)="SDAI",VLOOKUP(VALUE(RIGHT(C37,3)),'ADM-COMP'!B:J,9,FALSE),IF(LEFT(C37,5)="IMPER",VLOOKUP(VALUE(RIGHT(C37,3)),'IMPER-COMP'!B:J,9,FALSE),""))))))))))))))))</f>
        <v>5.34</v>
      </c>
      <c r="H37" s="633">
        <f t="shared" si="1"/>
        <v>7365.36</v>
      </c>
      <c r="I37" s="636"/>
      <c r="J37" s="636"/>
      <c r="K37" s="636"/>
      <c r="L37" s="636"/>
      <c r="M37" s="636"/>
      <c r="N37" s="636"/>
      <c r="O37" s="636"/>
      <c r="P37" s="636"/>
      <c r="Q37" s="636"/>
      <c r="R37" s="636"/>
      <c r="S37" s="636"/>
    </row>
    <row r="38" ht="38.25" spans="1:19">
      <c r="A38" s="605" t="s">
        <v>117</v>
      </c>
      <c r="B38" s="629" t="s">
        <v>81</v>
      </c>
      <c r="C38" s="607" t="str">
        <f>'SINAPI-SERVIÇOS'!A4821</f>
        <v>95302</v>
      </c>
      <c r="D38" s="608" t="str">
        <f>IF(B38="IOPES",VLOOKUP(C38,'LABOR-SERVIÇOS'!A:H,5,FALSE),IF(B38="SINAPI",VLOOKUP(C38,'SINAPI-SERVIÇOS'!A:D,2,FALSE),IF(LEFT(C38,3)="ARQ",VLOOKUP(VALUE(RIGHT(C38,3)),'ARQ-COMP'!B:J,4,FALSE),IF(LEFT(C38,3)="SCI",VLOOKUP(VALUE(RIGHT(C38,3)),'GAS-COMP'!#REF!,4,FALSE),IF(LEFT(C38,3)="SCE",VLOOKUP(VALUE(RIGHT(C38,3)),'SCE-COMP'!B:J,4,FALSE),IF(LEFT(C38,3)="EST",VLOOKUP(VALUE(RIGHT(C38,3)),'EST-COMP'!B:J,4,FALSE),IF(LEFT(C38,3)="HID",VLOOKUP(VALUE(RIGHT(C38,3)),'HID-COMP'!B:J,4,FALSE),IF(LEFT(C38,3)="INC",VLOOKUP(VALUE(RIGHT(C38,3)),'INC-COMP'!B:J,4,FALSE),IF(LEFT(C38,3)="ELE",VLOOKUP(VALUE(RIGHT(C38,3)),#REF!,4,FALSE),IF(LEFT(C38,3)="CAB",VLOOKUP(VALUE(RIGHT(C38,3)),#REF!,4,FALSE),IF(LEFT(C38,3)="SEG",VLOOKUP(VALUE(RIGHT(C38,3)),'SEG-COMP'!B:J,4,FALSE),IF(LEFT(C38,3)="CLI",VLOOKUP(VALUE(RIGHT(C38,3)),'CLI-COMP'!B:J,4,FALSE),IF(LEFT(C38,4)="IMPL",VLOOKUP(VALUE(RIGHT(C38,3)),'IMPL-COMP'!B:J,4,FALSE),IF(LEFT(C38,4)="SPDA",VLOOKUP(VALUE(RIGHT(C38,3)),'SPDA-COMP'!B:J,4,FALSE),IF(LEFT(C38,4)="SDAI",VLOOKUP(VALUE(RIGHT(C38,3)),'ADM-COMP'!B:J,4,FALSE),IF(LEFT(C38,5)="IMPER",VLOOKUP(VALUE(RIGHT(C38,3)),'IMPER-COMP'!B:J,4,FALSE),""))))))))))))))))</f>
        <v>TRANSPORTE COM CAMINHÃO BASCULANTE 6 M3 EM RODOVIA PAVIMENTADA ( PARA DISTÂNCIAS SUPERIORES A 4 KM)</v>
      </c>
      <c r="E38" s="609" t="str">
        <f>IF(B38="IOPES",VLOOKUP(C38,'LABOR-SERVIÇOS'!A:H,6,FALSE),IF(B38="SINAPI",VLOOKUP(C38,'SINAPI-SERVIÇOS'!A:D,3,FALSE),IF(LEFT(C38,3)="ARQ",VLOOKUP(VALUE(RIGHT(C38,3)),'ARQ-COMP'!B:J,5,FALSE),IF(LEFT(C38,3)="SCI",VLOOKUP(VALUE(RIGHT(C38,3)),'GAS-COMP'!#REF!,5,FALSE),IF(LEFT(C38,3)="SCE",VLOOKUP(VALUE(RIGHT(C38,3)),'SCE-COMP'!B:J,5,FALSE),IF(LEFT(C38,3)="EST",VLOOKUP(VALUE(RIGHT(C38,3)),'EST-COMP'!B:J,5,FALSE),IF(LEFT(C38,3)="HID",VLOOKUP(VALUE(RIGHT(C38,3)),'HID-COMP'!B:J,5,FALSE),IF(LEFT(C38,3)="INC",VLOOKUP(VALUE(RIGHT(C38,3)),'INC-COMP'!B:J,5,FALSE),IF(LEFT(C38,3)="ELE",VLOOKUP(VALUE(RIGHT(C38,3)),#REF!,5,FALSE),IF(LEFT(C38,3)="CAB",VLOOKUP(VALUE(RIGHT(C38,3)),#REF!,5,FALSE),IF(LEFT(C38,3)="SEG",VLOOKUP(VALUE(RIGHT(C38,3)),'SEG-COMP'!B:J,5,FALSE),IF(LEFT(C38,3)="CLI",VLOOKUP(VALUE(RIGHT(C38,3)),'CLI-COMP'!B:J,5,FALSE),IF(LEFT(C38,4)="IMPL",VLOOKUP(VALUE(RIGHT(C38,3)),'IMPL-COMP'!B:J,5,FALSE),IF(LEFT(C38,4)="SPDA",VLOOKUP(VALUE(RIGHT(C38,3)),'SPDA-COMP'!B:J,5,FALSE),IF(LEFT(C38,4)="SDAI",VLOOKUP(VALUE(RIGHT(C38,3)),'ADM-COMP'!B:J,5,FALSE),IF(LEFT(C38,5)="IMPER",VLOOKUP(VALUE(RIGHT(C38,3)),'IMPER-COMP'!B:J,5,FALSE),""))))))))))))))))</f>
        <v>M3XKM</v>
      </c>
      <c r="F38" s="610">
        <f>ROUND(VLOOKUP(A38,'MEM-LEVANT'!A:O,15,FALSE),2)</f>
        <v>868.18</v>
      </c>
      <c r="G38" s="611">
        <f>IF(B38="IOPES",VLOOKUP(C38,'LABOR-SERVIÇOS'!A:H,7,FALSE),IF(B38="SINAPI",VLOOKUP(C38,'SINAPI-SERVIÇOS'!A:H,8,FALSE),IF(LEFT(C38,3)="ARQ",VLOOKUP(VALUE(RIGHT(C38,3)),'ARQ-COMP'!B:J,9,FALSE),IF(LEFT(C38,3)="SCI",VLOOKUP(VALUE(RIGHT(C38,3)),'GAS-COMP'!#REF!,9,FALSE),IF(LEFT(C38,3)="SCE",VLOOKUP(VALUE(RIGHT(C38,3)),'SCE-COMP'!B:J,9,FALSE),IF(LEFT(C38,3)="EST",VLOOKUP(VALUE(RIGHT(C38,3)),'EST-COMP'!B:J,9,FALSE),IF(LEFT(C38,3)="HID",VLOOKUP(VALUE(RIGHT(C38,3)),'HID-COMP'!B:J,9,FALSE),IF(LEFT(C38,3)="INC",VLOOKUP(VALUE(RIGHT(C38,3)),'INC-COMP'!B:J,9,FALSE),IF(LEFT(C38,3)="ELE",VLOOKUP(VALUE(RIGHT(C38,3)),#REF!,9,FALSE),IF(LEFT(C38,3)="CAB",VLOOKUP(VALUE(RIGHT(C38,3)),#REF!,9,FALSE),IF(LEFT(C38,3)="SEG",VLOOKUP(VALUE(RIGHT(C38,3)),'SEG-COMP'!B:J,9,FALSE),IF(LEFT(C38,3)="CLI",VLOOKUP(VALUE(RIGHT(C38,3)),'CLI-COMP'!B:J,9,FALSE),IF(LEFT(C38,4)="IMPL",VLOOKUP(VALUE(RIGHT(C38,3)),'IMPL-COMP'!B:J,9,FALSE),IF(LEFT(C38,4)="SPDA",VLOOKUP(VALUE(RIGHT(C38,3)),'SPDA-COMP'!B:J,9,FALSE),IF(LEFT(C38,4)="SDAI",VLOOKUP(VALUE(RIGHT(C38,3)),'ADM-COMP'!B:J,9,FALSE),IF(LEFT(C38,5)="IMPER",VLOOKUP(VALUE(RIGHT(C38,3)),'IMPER-COMP'!B:J,9,FALSE),""))))))))))))))))</f>
        <v>1.76</v>
      </c>
      <c r="H38" s="633">
        <f t="shared" si="1"/>
        <v>1528</v>
      </c>
      <c r="I38" s="636"/>
      <c r="J38" s="636"/>
      <c r="K38" s="636"/>
      <c r="L38" s="636"/>
      <c r="M38" s="636"/>
      <c r="N38" s="636"/>
      <c r="O38" s="636"/>
      <c r="P38" s="636"/>
      <c r="Q38" s="636"/>
      <c r="R38" s="636"/>
      <c r="S38" s="636"/>
    </row>
    <row r="39" spans="1:19">
      <c r="A39" s="605" t="s">
        <v>118</v>
      </c>
      <c r="B39" s="629" t="s">
        <v>81</v>
      </c>
      <c r="C39" s="607" t="str">
        <f>'SINAPI-SERVIÇOS'!A5077</f>
        <v>72942</v>
      </c>
      <c r="D39" s="608" t="str">
        <f>IF(B39="IOPES",VLOOKUP(C39,'LABOR-SERVIÇOS'!A:H,5,FALSE),IF(B39="SINAPI",VLOOKUP(C39,'SINAPI-SERVIÇOS'!A:D,2,FALSE),IF(LEFT(C39,3)="ARQ",VLOOKUP(VALUE(RIGHT(C39,3)),'ARQ-COMP'!B:J,4,FALSE),IF(LEFT(C39,3)="SCI",VLOOKUP(VALUE(RIGHT(C39,3)),'GAS-COMP'!#REF!,4,FALSE),IF(LEFT(C39,3)="SCE",VLOOKUP(VALUE(RIGHT(C39,3)),'SCE-COMP'!B:J,4,FALSE),IF(LEFT(C39,3)="EST",VLOOKUP(VALUE(RIGHT(C39,3)),'EST-COMP'!B:J,4,FALSE),IF(LEFT(C39,3)="HID",VLOOKUP(VALUE(RIGHT(C39,3)),'HID-COMP'!B:J,4,FALSE),IF(LEFT(C39,3)="INC",VLOOKUP(VALUE(RIGHT(C39,3)),'INC-COMP'!B:J,4,FALSE),IF(LEFT(C39,3)="ELE",VLOOKUP(VALUE(RIGHT(C39,3)),#REF!,4,FALSE),IF(LEFT(C39,3)="CAB",VLOOKUP(VALUE(RIGHT(C39,3)),#REF!,4,FALSE),IF(LEFT(C39,3)="SEG",VLOOKUP(VALUE(RIGHT(C39,3)),'SEG-COMP'!B:J,4,FALSE),IF(LEFT(C39,3)="CLI",VLOOKUP(VALUE(RIGHT(C39,3)),'CLI-COMP'!B:J,4,FALSE),IF(LEFT(C39,4)="IMPL",VLOOKUP(VALUE(RIGHT(C39,3)),'IMPL-COMP'!B:J,4,FALSE),IF(LEFT(C39,4)="SPDA",VLOOKUP(VALUE(RIGHT(C39,3)),'SPDA-COMP'!B:J,4,FALSE),IF(LEFT(C39,4)="SDAI",VLOOKUP(VALUE(RIGHT(C39,3)),'ADM-COMP'!B:J,4,FALSE),IF(LEFT(C39,5)="IMPER",VLOOKUP(VALUE(RIGHT(C39,3)),'IMPER-COMP'!B:J,4,FALSE),""))))))))))))))))</f>
        <v>PINTURA DE LIGACAO COM EMULSAO RR-1C</v>
      </c>
      <c r="E39" s="609" t="str">
        <f>IF(B39="IOPES",VLOOKUP(C39,'LABOR-SERVIÇOS'!A:H,6,FALSE),IF(B39="SINAPI",VLOOKUP(C39,'SINAPI-SERVIÇOS'!A:D,3,FALSE),IF(LEFT(C39,3)="ARQ",VLOOKUP(VALUE(RIGHT(C39,3)),'ARQ-COMP'!B:J,5,FALSE),IF(LEFT(C39,3)="SCI",VLOOKUP(VALUE(RIGHT(C39,3)),'GAS-COMP'!#REF!,5,FALSE),IF(LEFT(C39,3)="SCE",VLOOKUP(VALUE(RIGHT(C39,3)),'SCE-COMP'!B:J,5,FALSE),IF(LEFT(C39,3)="EST",VLOOKUP(VALUE(RIGHT(C39,3)),'EST-COMP'!B:J,5,FALSE),IF(LEFT(C39,3)="HID",VLOOKUP(VALUE(RIGHT(C39,3)),'HID-COMP'!B:J,5,FALSE),IF(LEFT(C39,3)="INC",VLOOKUP(VALUE(RIGHT(C39,3)),'INC-COMP'!B:J,5,FALSE),IF(LEFT(C39,3)="ELE",VLOOKUP(VALUE(RIGHT(C39,3)),#REF!,5,FALSE),IF(LEFT(C39,3)="CAB",VLOOKUP(VALUE(RIGHT(C39,3)),#REF!,5,FALSE),IF(LEFT(C39,3)="SEG",VLOOKUP(VALUE(RIGHT(C39,3)),'SEG-COMP'!B:J,5,FALSE),IF(LEFT(C39,3)="CLI",VLOOKUP(VALUE(RIGHT(C39,3)),'CLI-COMP'!B:J,5,FALSE),IF(LEFT(C39,4)="IMPL",VLOOKUP(VALUE(RIGHT(C39,3)),'IMPL-COMP'!B:J,5,FALSE),IF(LEFT(C39,4)="SPDA",VLOOKUP(VALUE(RIGHT(C39,3)),'SPDA-COMP'!B:J,5,FALSE),IF(LEFT(C39,4)="SDAI",VLOOKUP(VALUE(RIGHT(C39,3)),'ADM-COMP'!B:J,5,FALSE),IF(LEFT(C39,5)="IMPER",VLOOKUP(VALUE(RIGHT(C39,3)),'IMPER-COMP'!B:J,5,FALSE),""))))))))))))))))</f>
        <v>M2</v>
      </c>
      <c r="F39" s="610">
        <f>ROUND(VLOOKUP(A39,'MEM-LEVANT'!A:O,15,FALSE),2)</f>
        <v>1379.28</v>
      </c>
      <c r="G39" s="611">
        <f>IF(B39="IOPES",VLOOKUP(C39,'LABOR-SERVIÇOS'!A:H,7,FALSE),IF(B39="SINAPI",VLOOKUP(C39,'SINAPI-SERVIÇOS'!A:H,8,FALSE),IF(LEFT(C39,3)="ARQ",VLOOKUP(VALUE(RIGHT(C39,3)),'ARQ-COMP'!B:J,9,FALSE),IF(LEFT(C39,3)="SCI",VLOOKUP(VALUE(RIGHT(C39,3)),'GAS-COMP'!#REF!,9,FALSE),IF(LEFT(C39,3)="SCE",VLOOKUP(VALUE(RIGHT(C39,3)),'SCE-COMP'!B:J,9,FALSE),IF(LEFT(C39,3)="EST",VLOOKUP(VALUE(RIGHT(C39,3)),'EST-COMP'!B:J,9,FALSE),IF(LEFT(C39,3)="HID",VLOOKUP(VALUE(RIGHT(C39,3)),'HID-COMP'!B:J,9,FALSE),IF(LEFT(C39,3)="INC",VLOOKUP(VALUE(RIGHT(C39,3)),'INC-COMP'!B:J,9,FALSE),IF(LEFT(C39,3)="ELE",VLOOKUP(VALUE(RIGHT(C39,3)),#REF!,9,FALSE),IF(LEFT(C39,3)="CAB",VLOOKUP(VALUE(RIGHT(C39,3)),#REF!,9,FALSE),IF(LEFT(C39,3)="SEG",VLOOKUP(VALUE(RIGHT(C39,3)),'SEG-COMP'!B:J,9,FALSE),IF(LEFT(C39,3)="CLI",VLOOKUP(VALUE(RIGHT(C39,3)),'CLI-COMP'!B:J,9,FALSE),IF(LEFT(C39,4)="IMPL",VLOOKUP(VALUE(RIGHT(C39,3)),'IMPL-COMP'!B:J,9,FALSE),IF(LEFT(C39,4)="SPDA",VLOOKUP(VALUE(RIGHT(C39,3)),'SPDA-COMP'!B:J,9,FALSE),IF(LEFT(C39,4)="SDAI",VLOOKUP(VALUE(RIGHT(C39,3)),'ADM-COMP'!B:J,9,FALSE),IF(LEFT(C39,5)="IMPER",VLOOKUP(VALUE(RIGHT(C39,3)),'IMPER-COMP'!B:J,9,FALSE),""))))))))))))))))</f>
        <v>1.57</v>
      </c>
      <c r="H39" s="633">
        <f t="shared" si="1"/>
        <v>2165.47</v>
      </c>
      <c r="I39" s="636"/>
      <c r="J39" s="636"/>
      <c r="K39" s="636"/>
      <c r="L39" s="636"/>
      <c r="M39" s="636"/>
      <c r="N39" s="636"/>
      <c r="O39" s="636"/>
      <c r="P39" s="636"/>
      <c r="Q39" s="636"/>
      <c r="R39" s="636"/>
      <c r="S39" s="636"/>
    </row>
    <row r="40" ht="38.25" spans="1:19">
      <c r="A40" s="605" t="s">
        <v>119</v>
      </c>
      <c r="B40" s="629" t="s">
        <v>81</v>
      </c>
      <c r="C40" s="607" t="str">
        <f>'SINAPI-SERVIÇOS'!A4821</f>
        <v>95302</v>
      </c>
      <c r="D40" s="608" t="str">
        <f>IF(B40="IOPES",VLOOKUP(C40,'LABOR-SERVIÇOS'!A:H,5,FALSE),IF(B40="SINAPI",VLOOKUP(C40,'SINAPI-SERVIÇOS'!A:D,2,FALSE),IF(LEFT(C40,3)="ARQ",VLOOKUP(VALUE(RIGHT(C40,3)),'ARQ-COMP'!B:J,4,FALSE),IF(LEFT(C40,3)="SCI",VLOOKUP(VALUE(RIGHT(C40,3)),'GAS-COMP'!#REF!,4,FALSE),IF(LEFT(C40,3)="SCE",VLOOKUP(VALUE(RIGHT(C40,3)),'SCE-COMP'!B:J,4,FALSE),IF(LEFT(C40,3)="EST",VLOOKUP(VALUE(RIGHT(C40,3)),'EST-COMP'!B:J,4,FALSE),IF(LEFT(C40,3)="HID",VLOOKUP(VALUE(RIGHT(C40,3)),'HID-COMP'!B:J,4,FALSE),IF(LEFT(C40,3)="INC",VLOOKUP(VALUE(RIGHT(C40,3)),'INC-COMP'!B:J,4,FALSE),IF(LEFT(C40,3)="ELE",VLOOKUP(VALUE(RIGHT(C40,3)),#REF!,4,FALSE),IF(LEFT(C40,3)="CAB",VLOOKUP(VALUE(RIGHT(C40,3)),#REF!,4,FALSE),IF(LEFT(C40,3)="SEG",VLOOKUP(VALUE(RIGHT(C40,3)),'SEG-COMP'!B:J,4,FALSE),IF(LEFT(C40,3)="CLI",VLOOKUP(VALUE(RIGHT(C40,3)),'CLI-COMP'!B:J,4,FALSE),IF(LEFT(C40,4)="IMPL",VLOOKUP(VALUE(RIGHT(C40,3)),'IMPL-COMP'!B:J,4,FALSE),IF(LEFT(C40,4)="SPDA",VLOOKUP(VALUE(RIGHT(C40,3)),'SPDA-COMP'!B:J,4,FALSE),IF(LEFT(C40,4)="SDAI",VLOOKUP(VALUE(RIGHT(C40,3)),'ADM-COMP'!B:J,4,FALSE),IF(LEFT(C40,5)="IMPER",VLOOKUP(VALUE(RIGHT(C40,3)),'IMPER-COMP'!B:J,4,FALSE),""))))))))))))))))</f>
        <v>TRANSPORTE COM CAMINHÃO BASCULANTE 6 M3 EM RODOVIA PAVIMENTADA ( PARA DISTÂNCIAS SUPERIORES A 4 KM)</v>
      </c>
      <c r="E40" s="609" t="str">
        <f>IF(B40="IOPES",VLOOKUP(C40,'LABOR-SERVIÇOS'!A:H,6,FALSE),IF(B40="SINAPI",VLOOKUP(C40,'SINAPI-SERVIÇOS'!A:D,3,FALSE),IF(LEFT(C40,3)="ARQ",VLOOKUP(VALUE(RIGHT(C40,3)),'ARQ-COMP'!B:J,5,FALSE),IF(LEFT(C40,3)="SCI",VLOOKUP(VALUE(RIGHT(C40,3)),'GAS-COMP'!#REF!,5,FALSE),IF(LEFT(C40,3)="SCE",VLOOKUP(VALUE(RIGHT(C40,3)),'SCE-COMP'!B:J,5,FALSE),IF(LEFT(C40,3)="EST",VLOOKUP(VALUE(RIGHT(C40,3)),'EST-COMP'!B:J,5,FALSE),IF(LEFT(C40,3)="HID",VLOOKUP(VALUE(RIGHT(C40,3)),'HID-COMP'!B:J,5,FALSE),IF(LEFT(C40,3)="INC",VLOOKUP(VALUE(RIGHT(C40,3)),'INC-COMP'!B:J,5,FALSE),IF(LEFT(C40,3)="ELE",VLOOKUP(VALUE(RIGHT(C40,3)),#REF!,5,FALSE),IF(LEFT(C40,3)="CAB",VLOOKUP(VALUE(RIGHT(C40,3)),#REF!,5,FALSE),IF(LEFT(C40,3)="SEG",VLOOKUP(VALUE(RIGHT(C40,3)),'SEG-COMP'!B:J,5,FALSE),IF(LEFT(C40,3)="CLI",VLOOKUP(VALUE(RIGHT(C40,3)),'CLI-COMP'!B:J,5,FALSE),IF(LEFT(C40,4)="IMPL",VLOOKUP(VALUE(RIGHT(C40,3)),'IMPL-COMP'!B:J,5,FALSE),IF(LEFT(C40,4)="SPDA",VLOOKUP(VALUE(RIGHT(C40,3)),'SPDA-COMP'!B:J,5,FALSE),IF(LEFT(C40,4)="SDAI",VLOOKUP(VALUE(RIGHT(C40,3)),'ADM-COMP'!B:J,5,FALSE),IF(LEFT(C40,5)="IMPER",VLOOKUP(VALUE(RIGHT(C40,3)),'IMPER-COMP'!B:J,5,FALSE),""))))))))))))))))</f>
        <v>M3XKM</v>
      </c>
      <c r="F40" s="610">
        <f>ROUND(VLOOKUP(A40,'MEM-LEVANT'!A:O,15,FALSE),2)</f>
        <v>287.65</v>
      </c>
      <c r="G40" s="611">
        <f>IF(B40="IOPES",VLOOKUP(C40,'LABOR-SERVIÇOS'!A:H,7,FALSE),IF(B40="SINAPI",VLOOKUP(C40,'SINAPI-SERVIÇOS'!A:H,8,FALSE),IF(LEFT(C40,3)="ARQ",VLOOKUP(VALUE(RIGHT(C40,3)),'ARQ-COMP'!B:J,9,FALSE),IF(LEFT(C40,3)="SCI",VLOOKUP(VALUE(RIGHT(C40,3)),'GAS-COMP'!#REF!,9,FALSE),IF(LEFT(C40,3)="SCE",VLOOKUP(VALUE(RIGHT(C40,3)),'SCE-COMP'!B:J,9,FALSE),IF(LEFT(C40,3)="EST",VLOOKUP(VALUE(RIGHT(C40,3)),'EST-COMP'!B:J,9,FALSE),IF(LEFT(C40,3)="HID",VLOOKUP(VALUE(RIGHT(C40,3)),'HID-COMP'!B:J,9,FALSE),IF(LEFT(C40,3)="INC",VLOOKUP(VALUE(RIGHT(C40,3)),'INC-COMP'!B:J,9,FALSE),IF(LEFT(C40,3)="ELE",VLOOKUP(VALUE(RIGHT(C40,3)),#REF!,9,FALSE),IF(LEFT(C40,3)="CAB",VLOOKUP(VALUE(RIGHT(C40,3)),#REF!,9,FALSE),IF(LEFT(C40,3)="SEG",VLOOKUP(VALUE(RIGHT(C40,3)),'SEG-COMP'!B:J,9,FALSE),IF(LEFT(C40,3)="CLI",VLOOKUP(VALUE(RIGHT(C40,3)),'CLI-COMP'!B:J,9,FALSE),IF(LEFT(C40,4)="IMPL",VLOOKUP(VALUE(RIGHT(C40,3)),'IMPL-COMP'!B:J,9,FALSE),IF(LEFT(C40,4)="SPDA",VLOOKUP(VALUE(RIGHT(C40,3)),'SPDA-COMP'!B:J,9,FALSE),IF(LEFT(C40,4)="SDAI",VLOOKUP(VALUE(RIGHT(C40,3)),'ADM-COMP'!B:J,9,FALSE),IF(LEFT(C40,5)="IMPER",VLOOKUP(VALUE(RIGHT(C40,3)),'IMPER-COMP'!B:J,9,FALSE),""))))))))))))))))</f>
        <v>1.76</v>
      </c>
      <c r="H40" s="633">
        <f t="shared" si="1"/>
        <v>506.26</v>
      </c>
      <c r="I40" s="636"/>
      <c r="J40" s="636"/>
      <c r="K40" s="636"/>
      <c r="L40" s="636"/>
      <c r="M40" s="636"/>
      <c r="N40" s="636"/>
      <c r="O40" s="636"/>
      <c r="P40" s="636"/>
      <c r="Q40" s="636"/>
      <c r="R40" s="636"/>
      <c r="S40" s="636"/>
    </row>
    <row r="41" ht="51" spans="1:19">
      <c r="A41" s="605" t="s">
        <v>120</v>
      </c>
      <c r="B41" s="629" t="s">
        <v>81</v>
      </c>
      <c r="C41" s="607" t="str">
        <f>'SINAPI-SERVIÇOS'!A5140</f>
        <v>95995</v>
      </c>
      <c r="D41" s="608" t="str">
        <f>IF(B41="IOPES",VLOOKUP(C41,'LABOR-SERVIÇOS'!A:H,5,FALSE),IF(B41="SINAPI",VLOOKUP(C41,'SINAPI-SERVIÇOS'!A:D,2,FALSE),IF(LEFT(C41,3)="ARQ",VLOOKUP(VALUE(RIGHT(C41,3)),'ARQ-COMP'!B:J,4,FALSE),IF(LEFT(C41,3)="SCI",VLOOKUP(VALUE(RIGHT(C41,3)),'GAS-COMP'!#REF!,4,FALSE),IF(LEFT(C41,3)="SCE",VLOOKUP(VALUE(RIGHT(C41,3)),'SCE-COMP'!B:J,4,FALSE),IF(LEFT(C41,3)="EST",VLOOKUP(VALUE(RIGHT(C41,3)),'EST-COMP'!B:J,4,FALSE),IF(LEFT(C41,3)="HID",VLOOKUP(VALUE(RIGHT(C41,3)),'HID-COMP'!B:J,4,FALSE),IF(LEFT(C41,3)="INC",VLOOKUP(VALUE(RIGHT(C41,3)),'INC-COMP'!B:J,4,FALSE),IF(LEFT(C41,3)="ELE",VLOOKUP(VALUE(RIGHT(C41,3)),#REF!,4,FALSE),IF(LEFT(C41,3)="CAB",VLOOKUP(VALUE(RIGHT(C41,3)),#REF!,4,FALSE),IF(LEFT(C41,3)="SEG",VLOOKUP(VALUE(RIGHT(C41,3)),'SEG-COMP'!B:J,4,FALSE),IF(LEFT(C41,3)="CLI",VLOOKUP(VALUE(RIGHT(C41,3)),'CLI-COMP'!B:J,4,FALSE),IF(LEFT(C41,4)="IMPL",VLOOKUP(VALUE(RIGHT(C41,3)),'IMPL-COMP'!B:J,4,FALSE),IF(LEFT(C41,4)="SPDA",VLOOKUP(VALUE(RIGHT(C41,3)),'SPDA-COMP'!B:J,4,FALSE),IF(LEFT(C41,4)="SDAI",VLOOKUP(VALUE(RIGHT(C41,3)),'ADM-COMP'!B:J,4,FALSE),IF(LEFT(C41,5)="IMPER",VLOOKUP(VALUE(RIGHT(C41,3)),'IMPER-COMP'!B:J,4,FALSE),""))))))))))))))))</f>
        <v>CONSTRUÇÃO DE PAVIMENTO COM APLICAÇÃO DE CONCRETO BETUMINOSO USINADO A QUENTE (CBUQ), CAMADA DE ROLAMENTO, COM ESPESSURA DE 5,0 CM - EXCLUSIVE TRANSPORTE. AF_03/2017</v>
      </c>
      <c r="E41" s="609" t="str">
        <f>IF(B41="IOPES",VLOOKUP(C41,'LABOR-SERVIÇOS'!A:H,6,FALSE),IF(B41="SINAPI",VLOOKUP(C41,'SINAPI-SERVIÇOS'!A:D,3,FALSE),IF(LEFT(C41,3)="ARQ",VLOOKUP(VALUE(RIGHT(C41,3)),'ARQ-COMP'!B:J,5,FALSE),IF(LEFT(C41,3)="SCI",VLOOKUP(VALUE(RIGHT(C41,3)),'GAS-COMP'!#REF!,5,FALSE),IF(LEFT(C41,3)="SCE",VLOOKUP(VALUE(RIGHT(C41,3)),'SCE-COMP'!B:J,5,FALSE),IF(LEFT(C41,3)="EST",VLOOKUP(VALUE(RIGHT(C41,3)),'EST-COMP'!B:J,5,FALSE),IF(LEFT(C41,3)="HID",VLOOKUP(VALUE(RIGHT(C41,3)),'HID-COMP'!B:J,5,FALSE),IF(LEFT(C41,3)="INC",VLOOKUP(VALUE(RIGHT(C41,3)),'INC-COMP'!B:J,5,FALSE),IF(LEFT(C41,3)="ELE",VLOOKUP(VALUE(RIGHT(C41,3)),#REF!,5,FALSE),IF(LEFT(C41,3)="CAB",VLOOKUP(VALUE(RIGHT(C41,3)),#REF!,5,FALSE),IF(LEFT(C41,3)="SEG",VLOOKUP(VALUE(RIGHT(C41,3)),'SEG-COMP'!B:J,5,FALSE),IF(LEFT(C41,3)="CLI",VLOOKUP(VALUE(RIGHT(C41,3)),'CLI-COMP'!B:J,5,FALSE),IF(LEFT(C41,4)="IMPL",VLOOKUP(VALUE(RIGHT(C41,3)),'IMPL-COMP'!B:J,5,FALSE),IF(LEFT(C41,4)="SPDA",VLOOKUP(VALUE(RIGHT(C41,3)),'SPDA-COMP'!B:J,5,FALSE),IF(LEFT(C41,4)="SDAI",VLOOKUP(VALUE(RIGHT(C41,3)),'ADM-COMP'!B:J,5,FALSE),IF(LEFT(C41,5)="IMPER",VLOOKUP(VALUE(RIGHT(C41,3)),'IMPER-COMP'!B:J,5,FALSE),""))))))))))))))))</f>
        <v>M3</v>
      </c>
      <c r="F41" s="610">
        <f>ROUND(VLOOKUP(A41,'MEM-LEVANT'!A:O,15,FALSE),2)</f>
        <v>68.96</v>
      </c>
      <c r="G41" s="611">
        <f>IF(B41="IOPES",VLOOKUP(C41,'LABOR-SERVIÇOS'!A:H,7,FALSE),IF(B41="SINAPI",VLOOKUP(C41,'SINAPI-SERVIÇOS'!A:H,8,FALSE),IF(LEFT(C41,3)="ARQ",VLOOKUP(VALUE(RIGHT(C41,3)),'ARQ-COMP'!B:J,9,FALSE),IF(LEFT(C41,3)="SCI",VLOOKUP(VALUE(RIGHT(C41,3)),'GAS-COMP'!#REF!,9,FALSE),IF(LEFT(C41,3)="SCE",VLOOKUP(VALUE(RIGHT(C41,3)),'SCE-COMP'!B:J,9,FALSE),IF(LEFT(C41,3)="EST",VLOOKUP(VALUE(RIGHT(C41,3)),'EST-COMP'!B:J,9,FALSE),IF(LEFT(C41,3)="HID",VLOOKUP(VALUE(RIGHT(C41,3)),'HID-COMP'!B:J,9,FALSE),IF(LEFT(C41,3)="INC",VLOOKUP(VALUE(RIGHT(C41,3)),'INC-COMP'!B:J,9,FALSE),IF(LEFT(C41,3)="ELE",VLOOKUP(VALUE(RIGHT(C41,3)),#REF!,9,FALSE),IF(LEFT(C41,3)="CAB",VLOOKUP(VALUE(RIGHT(C41,3)),#REF!,9,FALSE),IF(LEFT(C41,3)="SEG",VLOOKUP(VALUE(RIGHT(C41,3)),'SEG-COMP'!B:J,9,FALSE),IF(LEFT(C41,3)="CLI",VLOOKUP(VALUE(RIGHT(C41,3)),'CLI-COMP'!B:J,9,FALSE),IF(LEFT(C41,4)="IMPL",VLOOKUP(VALUE(RIGHT(C41,3)),'IMPL-COMP'!B:J,9,FALSE),IF(LEFT(C41,4)="SPDA",VLOOKUP(VALUE(RIGHT(C41,3)),'SPDA-COMP'!B:J,9,FALSE),IF(LEFT(C41,4)="SDAI",VLOOKUP(VALUE(RIGHT(C41,3)),'ADM-COMP'!B:J,9,FALSE),IF(LEFT(C41,5)="IMPER",VLOOKUP(VALUE(RIGHT(C41,3)),'IMPER-COMP'!B:J,9,FALSE),""))))))))))))))))</f>
        <v>937.6</v>
      </c>
      <c r="H41" s="633">
        <f t="shared" si="1"/>
        <v>64656.9</v>
      </c>
      <c r="I41" s="636"/>
      <c r="J41" s="636"/>
      <c r="K41" s="636"/>
      <c r="L41" s="636"/>
      <c r="M41" s="636"/>
      <c r="N41" s="636"/>
      <c r="O41" s="636"/>
      <c r="P41" s="636"/>
      <c r="Q41" s="636"/>
      <c r="R41" s="636"/>
      <c r="S41" s="636"/>
    </row>
    <row r="42" ht="51" spans="1:19">
      <c r="A42" s="605" t="s">
        <v>121</v>
      </c>
      <c r="B42" s="629" t="s">
        <v>81</v>
      </c>
      <c r="C42" s="607" t="str">
        <f>'SINAPI-SERVIÇOS'!A6145</f>
        <v>93176</v>
      </c>
      <c r="D42" s="608" t="str">
        <f>IF(B42="IOPES",VLOOKUP(C42,'LABOR-SERVIÇOS'!A:H,5,FALSE),IF(B42="SINAPI",VLOOKUP(C42,'SINAPI-SERVIÇOS'!A:D,2,FALSE),IF(LEFT(C42,3)="ARQ",VLOOKUP(VALUE(RIGHT(C42,3)),'ARQ-COMP'!B:J,4,FALSE),IF(LEFT(C42,3)="SCI",VLOOKUP(VALUE(RIGHT(C42,3)),'GAS-COMP'!#REF!,4,FALSE),IF(LEFT(C42,3)="SCE",VLOOKUP(VALUE(RIGHT(C42,3)),'SCE-COMP'!B:J,4,FALSE),IF(LEFT(C42,3)="EST",VLOOKUP(VALUE(RIGHT(C42,3)),'EST-COMP'!B:J,4,FALSE),IF(LEFT(C42,3)="HID",VLOOKUP(VALUE(RIGHT(C42,3)),'HID-COMP'!B:J,4,FALSE),IF(LEFT(C42,3)="INC",VLOOKUP(VALUE(RIGHT(C42,3)),'INC-COMP'!B:J,4,FALSE),IF(LEFT(C42,3)="ELE",VLOOKUP(VALUE(RIGHT(C42,3)),#REF!,4,FALSE),IF(LEFT(C42,3)="CAB",VLOOKUP(VALUE(RIGHT(C42,3)),#REF!,4,FALSE),IF(LEFT(C42,3)="SEG",VLOOKUP(VALUE(RIGHT(C42,3)),'SEG-COMP'!B:J,4,FALSE),IF(LEFT(C42,3)="CLI",VLOOKUP(VALUE(RIGHT(C42,3)),'CLI-COMP'!B:J,4,FALSE),IF(LEFT(C42,4)="IMPL",VLOOKUP(VALUE(RIGHT(C42,3)),'IMPL-COMP'!B:J,4,FALSE),IF(LEFT(C42,4)="SPDA",VLOOKUP(VALUE(RIGHT(C42,3)),'SPDA-COMP'!B:J,4,FALSE),IF(LEFT(C42,4)="SDAI",VLOOKUP(VALUE(RIGHT(C42,3)),'ADM-COMP'!B:J,4,FALSE),IF(LEFT(C42,5)="IMPER",VLOOKUP(VALUE(RIGHT(C42,3)),'IMPER-COMP'!B:J,4,FALSE),""))))))))))))))))</f>
        <v>TRANSPORTE DE MATERIAL ASFALTICO, COM CAMINHÃO COM CAPACIDADE DE 30000 L EM RODOVIA PAVIMENTADA PARA DISTÂNCIAS MÉDIAS DE TRANSPORTE SUPERIORES A 100 KM. AF_02/2016</v>
      </c>
      <c r="E42" s="609" t="str">
        <f>IF(B42="IOPES",VLOOKUP(C42,'LABOR-SERVIÇOS'!A:H,6,FALSE),IF(B42="SINAPI",VLOOKUP(C42,'SINAPI-SERVIÇOS'!A:D,3,FALSE),IF(LEFT(C42,3)="ARQ",VLOOKUP(VALUE(RIGHT(C42,3)),'ARQ-COMP'!B:J,5,FALSE),IF(LEFT(C42,3)="SCI",VLOOKUP(VALUE(RIGHT(C42,3)),'GAS-COMP'!#REF!,5,FALSE),IF(LEFT(C42,3)="SCE",VLOOKUP(VALUE(RIGHT(C42,3)),'SCE-COMP'!B:J,5,FALSE),IF(LEFT(C42,3)="EST",VLOOKUP(VALUE(RIGHT(C42,3)),'EST-COMP'!B:J,5,FALSE),IF(LEFT(C42,3)="HID",VLOOKUP(VALUE(RIGHT(C42,3)),'HID-COMP'!B:J,5,FALSE),IF(LEFT(C42,3)="INC",VLOOKUP(VALUE(RIGHT(C42,3)),'INC-COMP'!B:J,5,FALSE),IF(LEFT(C42,3)="ELE",VLOOKUP(VALUE(RIGHT(C42,3)),#REF!,5,FALSE),IF(LEFT(C42,3)="CAB",VLOOKUP(VALUE(RIGHT(C42,3)),#REF!,5,FALSE),IF(LEFT(C42,3)="SEG",VLOOKUP(VALUE(RIGHT(C42,3)),'SEG-COMP'!B:J,5,FALSE),IF(LEFT(C42,3)="CLI",VLOOKUP(VALUE(RIGHT(C42,3)),'CLI-COMP'!B:J,5,FALSE),IF(LEFT(C42,4)="IMPL",VLOOKUP(VALUE(RIGHT(C42,3)),'IMPL-COMP'!B:J,5,FALSE),IF(LEFT(C42,4)="SPDA",VLOOKUP(VALUE(RIGHT(C42,3)),'SPDA-COMP'!B:J,5,FALSE),IF(LEFT(C42,4)="SDAI",VLOOKUP(VALUE(RIGHT(C42,3)),'ADM-COMP'!B:J,5,FALSE),IF(LEFT(C42,5)="IMPER",VLOOKUP(VALUE(RIGHT(C42,3)),'IMPER-COMP'!B:J,5,FALSE),""))))))))))))))))</f>
        <v>TXKM</v>
      </c>
      <c r="F42" s="610">
        <f>ROUND(VLOOKUP(A42,'MEM-LEVANT'!A:O,15,FALSE),2)</f>
        <v>4815.34</v>
      </c>
      <c r="G42" s="611">
        <f>IF(B42="IOPES",VLOOKUP(C42,'LABOR-SERVIÇOS'!A:H,7,FALSE),IF(B42="SINAPI",VLOOKUP(C42,'SINAPI-SERVIÇOS'!A:H,8,FALSE),IF(LEFT(C42,3)="ARQ",VLOOKUP(VALUE(RIGHT(C42,3)),'ARQ-COMP'!B:J,9,FALSE),IF(LEFT(C42,3)="SCI",VLOOKUP(VALUE(RIGHT(C42,3)),'GAS-COMP'!#REF!,9,FALSE),IF(LEFT(C42,3)="SCE",VLOOKUP(VALUE(RIGHT(C42,3)),'SCE-COMP'!B:J,9,FALSE),IF(LEFT(C42,3)="EST",VLOOKUP(VALUE(RIGHT(C42,3)),'EST-COMP'!B:J,9,FALSE),IF(LEFT(C42,3)="HID",VLOOKUP(VALUE(RIGHT(C42,3)),'HID-COMP'!B:J,9,FALSE),IF(LEFT(C42,3)="INC",VLOOKUP(VALUE(RIGHT(C42,3)),'INC-COMP'!B:J,9,FALSE),IF(LEFT(C42,3)="ELE",VLOOKUP(VALUE(RIGHT(C42,3)),#REF!,9,FALSE),IF(LEFT(C42,3)="CAB",VLOOKUP(VALUE(RIGHT(C42,3)),#REF!,9,FALSE),IF(LEFT(C42,3)="SEG",VLOOKUP(VALUE(RIGHT(C42,3)),'SEG-COMP'!B:J,9,FALSE),IF(LEFT(C42,3)="CLI",VLOOKUP(VALUE(RIGHT(C42,3)),'CLI-COMP'!B:J,9,FALSE),IF(LEFT(C42,4)="IMPL",VLOOKUP(VALUE(RIGHT(C42,3)),'IMPL-COMP'!B:J,9,FALSE),IF(LEFT(C42,4)="SPDA",VLOOKUP(VALUE(RIGHT(C42,3)),'SPDA-COMP'!B:J,9,FALSE),IF(LEFT(C42,4)="SDAI",VLOOKUP(VALUE(RIGHT(C42,3)),'ADM-COMP'!B:J,9,FALSE),IF(LEFT(C42,5)="IMPER",VLOOKUP(VALUE(RIGHT(C42,3)),'IMPER-COMP'!B:J,9,FALSE),""))))))))))))))))</f>
        <v>0.57</v>
      </c>
      <c r="H42" s="633">
        <f t="shared" si="1"/>
        <v>2744.74</v>
      </c>
      <c r="I42" s="636"/>
      <c r="J42" s="636"/>
      <c r="K42" s="636"/>
      <c r="L42" s="636"/>
      <c r="M42" s="636"/>
      <c r="N42" s="636"/>
      <c r="O42" s="636"/>
      <c r="P42" s="636"/>
      <c r="Q42" s="636"/>
      <c r="R42" s="636"/>
      <c r="S42" s="636"/>
    </row>
    <row r="43" ht="25.5" spans="1:19">
      <c r="A43" s="605" t="s">
        <v>122</v>
      </c>
      <c r="B43" s="629" t="s">
        <v>81</v>
      </c>
      <c r="C43" s="607" t="str">
        <f>'SINAPI-SERVIÇOS'!A4822</f>
        <v>95303</v>
      </c>
      <c r="D43" s="608" t="str">
        <f>IF(B43="IOPES",VLOOKUP(C43,'LABOR-SERVIÇOS'!A:H,5,FALSE),IF(B43="SINAPI",VLOOKUP(C43,'SINAPI-SERVIÇOS'!A:D,2,FALSE),IF(LEFT(C43,3)="ARQ",VLOOKUP(VALUE(RIGHT(C43,3)),'ARQ-COMP'!B:J,4,FALSE),IF(LEFT(C43,3)="SCI",VLOOKUP(VALUE(RIGHT(C43,3)),'GAS-COMP'!#REF!,4,FALSE),IF(LEFT(C43,3)="SCE",VLOOKUP(VALUE(RIGHT(C43,3)),'SCE-COMP'!B:J,4,FALSE),IF(LEFT(C43,3)="EST",VLOOKUP(VALUE(RIGHT(C43,3)),'EST-COMP'!B:J,4,FALSE),IF(LEFT(C43,3)="HID",VLOOKUP(VALUE(RIGHT(C43,3)),'HID-COMP'!B:J,4,FALSE),IF(LEFT(C43,3)="INC",VLOOKUP(VALUE(RIGHT(C43,3)),'INC-COMP'!B:J,4,FALSE),IF(LEFT(C43,3)="ELE",VLOOKUP(VALUE(RIGHT(C43,3)),#REF!,4,FALSE),IF(LEFT(C43,3)="CAB",VLOOKUP(VALUE(RIGHT(C43,3)),#REF!,4,FALSE),IF(LEFT(C43,3)="SEG",VLOOKUP(VALUE(RIGHT(C43,3)),'SEG-COMP'!B:J,4,FALSE),IF(LEFT(C43,3)="CLI",VLOOKUP(VALUE(RIGHT(C43,3)),'CLI-COMP'!B:J,4,FALSE),IF(LEFT(C43,4)="IMPL",VLOOKUP(VALUE(RIGHT(C43,3)),'IMPL-COMP'!B:J,4,FALSE),IF(LEFT(C43,4)="SPDA",VLOOKUP(VALUE(RIGHT(C43,3)),'SPDA-COMP'!B:J,4,FALSE),IF(LEFT(C43,4)="SDAI",VLOOKUP(VALUE(RIGHT(C43,3)),'ADM-COMP'!B:J,4,FALSE),IF(LEFT(C43,5)="IMPER",VLOOKUP(VALUE(RIGHT(C43,3)),'IMPER-COMP'!B:J,4,FALSE),""))))))))))))))))</f>
        <v>TRANSPORTE COM CAMINHÃO BASCULANTE 10 M3 DE MASSA ASFALTICA PARA PAVIMENTAÇÃO URBANA</v>
      </c>
      <c r="E43" s="609" t="str">
        <f>IF(B43="IOPES",VLOOKUP(C43,'LABOR-SERVIÇOS'!A:H,6,FALSE),IF(B43="SINAPI",VLOOKUP(C43,'SINAPI-SERVIÇOS'!A:D,3,FALSE),IF(LEFT(C43,3)="ARQ",VLOOKUP(VALUE(RIGHT(C43,3)),'ARQ-COMP'!B:J,5,FALSE),IF(LEFT(C43,3)="SCI",VLOOKUP(VALUE(RIGHT(C43,3)),'GAS-COMP'!#REF!,5,FALSE),IF(LEFT(C43,3)="SCE",VLOOKUP(VALUE(RIGHT(C43,3)),'SCE-COMP'!B:J,5,FALSE),IF(LEFT(C43,3)="EST",VLOOKUP(VALUE(RIGHT(C43,3)),'EST-COMP'!B:J,5,FALSE),IF(LEFT(C43,3)="HID",VLOOKUP(VALUE(RIGHT(C43,3)),'HID-COMP'!B:J,5,FALSE),IF(LEFT(C43,3)="INC",VLOOKUP(VALUE(RIGHT(C43,3)),'INC-COMP'!B:J,5,FALSE),IF(LEFT(C43,3)="ELE",VLOOKUP(VALUE(RIGHT(C43,3)),#REF!,5,FALSE),IF(LEFT(C43,3)="CAB",VLOOKUP(VALUE(RIGHT(C43,3)),#REF!,5,FALSE),IF(LEFT(C43,3)="SEG",VLOOKUP(VALUE(RIGHT(C43,3)),'SEG-COMP'!B:J,5,FALSE),IF(LEFT(C43,3)="CLI",VLOOKUP(VALUE(RIGHT(C43,3)),'CLI-COMP'!B:J,5,FALSE),IF(LEFT(C43,4)="IMPL",VLOOKUP(VALUE(RIGHT(C43,3)),'IMPL-COMP'!B:J,5,FALSE),IF(LEFT(C43,4)="SPDA",VLOOKUP(VALUE(RIGHT(C43,3)),'SPDA-COMP'!B:J,5,FALSE),IF(LEFT(C43,4)="SDAI",VLOOKUP(VALUE(RIGHT(C43,3)),'ADM-COMP'!B:J,5,FALSE),IF(LEFT(C43,5)="IMPER",VLOOKUP(VALUE(RIGHT(C43,3)),'IMPER-COMP'!B:J,5,FALSE),""))))))))))))))))</f>
        <v>M3XKM</v>
      </c>
      <c r="F43" s="610">
        <f>ROUND(VLOOKUP(A43,'MEM-LEVANT'!A:O,15,FALSE),2)</f>
        <v>600.04</v>
      </c>
      <c r="G43" s="611">
        <f>IF(B43="IOPES",VLOOKUP(C43,'LABOR-SERVIÇOS'!A:H,7,FALSE),IF(B43="SINAPI",VLOOKUP(C43,'SINAPI-SERVIÇOS'!A:H,8,FALSE),IF(LEFT(C43,3)="ARQ",VLOOKUP(VALUE(RIGHT(C43,3)),'ARQ-COMP'!B:J,9,FALSE),IF(LEFT(C43,3)="SCI",VLOOKUP(VALUE(RIGHT(C43,3)),'GAS-COMP'!#REF!,9,FALSE),IF(LEFT(C43,3)="SCE",VLOOKUP(VALUE(RIGHT(C43,3)),'SCE-COMP'!B:J,9,FALSE),IF(LEFT(C43,3)="EST",VLOOKUP(VALUE(RIGHT(C43,3)),'EST-COMP'!B:J,9,FALSE),IF(LEFT(C43,3)="HID",VLOOKUP(VALUE(RIGHT(C43,3)),'HID-COMP'!B:J,9,FALSE),IF(LEFT(C43,3)="INC",VLOOKUP(VALUE(RIGHT(C43,3)),'INC-COMP'!B:J,9,FALSE),IF(LEFT(C43,3)="ELE",VLOOKUP(VALUE(RIGHT(C43,3)),#REF!,9,FALSE),IF(LEFT(C43,3)="CAB",VLOOKUP(VALUE(RIGHT(C43,3)),#REF!,9,FALSE),IF(LEFT(C43,3)="SEG",VLOOKUP(VALUE(RIGHT(C43,3)),'SEG-COMP'!B:J,9,FALSE),IF(LEFT(C43,3)="CLI",VLOOKUP(VALUE(RIGHT(C43,3)),'CLI-COMP'!B:J,9,FALSE),IF(LEFT(C43,4)="IMPL",VLOOKUP(VALUE(RIGHT(C43,3)),'IMPL-COMP'!B:J,9,FALSE),IF(LEFT(C43,4)="SPDA",VLOOKUP(VALUE(RIGHT(C43,3)),'SPDA-COMP'!B:J,9,FALSE),IF(LEFT(C43,4)="SDAI",VLOOKUP(VALUE(RIGHT(C43,3)),'ADM-COMP'!B:J,9,FALSE),IF(LEFT(C43,5)="IMPER",VLOOKUP(VALUE(RIGHT(C43,3)),'IMPER-COMP'!B:J,9,FALSE),""))))))))))))))))</f>
        <v>1.2</v>
      </c>
      <c r="H43" s="633">
        <f t="shared" si="1"/>
        <v>720.05</v>
      </c>
      <c r="I43" s="636"/>
      <c r="J43" s="636"/>
      <c r="K43" s="636"/>
      <c r="L43" s="636"/>
      <c r="M43" s="636"/>
      <c r="N43" s="636"/>
      <c r="O43" s="636"/>
      <c r="P43" s="636"/>
      <c r="Q43" s="636"/>
      <c r="R43" s="636"/>
      <c r="S43" s="636"/>
    </row>
    <row r="44" ht="63.75" spans="1:19">
      <c r="A44" s="605" t="s">
        <v>123</v>
      </c>
      <c r="B44" s="629" t="s">
        <v>81</v>
      </c>
      <c r="C44" s="607" t="str">
        <f>'SINAPI-SERVIÇOS'!A1554</f>
        <v>94273</v>
      </c>
      <c r="D44" s="608" t="str">
        <f>IF(B44="IOPES",VLOOKUP(C44,'LABOR-SERVIÇOS'!A:H,5,FALSE),IF(B44="SINAPI",VLOOKUP(C44,'SINAPI-SERVIÇOS'!A:D,2,FALSE),IF(LEFT(C44,3)="ARQ",VLOOKUP(VALUE(RIGHT(C44,3)),'ARQ-COMP'!B:J,4,FALSE),IF(LEFT(C44,3)="SCI",VLOOKUP(VALUE(RIGHT(C44,3)),'GAS-COMP'!#REF!,4,FALSE),IF(LEFT(C44,3)="SCE",VLOOKUP(VALUE(RIGHT(C44,3)),'SCE-COMP'!B:J,4,FALSE),IF(LEFT(C44,3)="EST",VLOOKUP(VALUE(RIGHT(C44,3)),'EST-COMP'!B:J,4,FALSE),IF(LEFT(C44,3)="HID",VLOOKUP(VALUE(RIGHT(C44,3)),'HID-COMP'!B:J,4,FALSE),IF(LEFT(C44,3)="INC",VLOOKUP(VALUE(RIGHT(C44,3)),'INC-COMP'!B:J,4,FALSE),IF(LEFT(C44,3)="ELE",VLOOKUP(VALUE(RIGHT(C44,3)),#REF!,4,FALSE),IF(LEFT(C44,3)="CAB",VLOOKUP(VALUE(RIGHT(C44,3)),#REF!,4,FALSE),IF(LEFT(C44,3)="SEG",VLOOKUP(VALUE(RIGHT(C44,3)),'SEG-COMP'!B:J,4,FALSE),IF(LEFT(C44,3)="CLI",VLOOKUP(VALUE(RIGHT(C44,3)),'CLI-COMP'!B:J,4,FALSE),IF(LEFT(C44,4)="IMPL",VLOOKUP(VALUE(RIGHT(C44,3)),'IMPL-COMP'!B:J,4,FALSE),IF(LEFT(C44,4)="SPDA",VLOOKUP(VALUE(RIGHT(C44,3)),'SPDA-COMP'!B:J,4,FALSE),IF(LEFT(C44,4)="SDAI",VLOOKUP(VALUE(RIGHT(C44,3)),'ADM-COMP'!B:J,4,FALSE),IF(LEFT(C44,5)="IMPER",VLOOKUP(VALUE(RIGHT(C44,3)),'IMPER-COMP'!B:J,4,FALSE),""))))))))))))))))</f>
        <v>ASSENTAMENTO DE GUIA (MEIO-FIO) EM TRECHO RETO, CONFECCIONADA EM CONCRETO PRÉ-FABRICADO, DIMENSÕES 100X15X13X30 CM (COMPRIMENTO X BASE INFERIOR X BASE SUPERIOR X ALTURA), PARA VIAS URBANAS (USO VIÁRIO). AF_06/2016</v>
      </c>
      <c r="E44" s="609" t="str">
        <f>IF(B44="IOPES",VLOOKUP(C44,'LABOR-SERVIÇOS'!A:H,6,FALSE),IF(B44="SINAPI",VLOOKUP(C44,'SINAPI-SERVIÇOS'!A:D,3,FALSE),IF(LEFT(C44,3)="ARQ",VLOOKUP(VALUE(RIGHT(C44,3)),'ARQ-COMP'!B:J,5,FALSE),IF(LEFT(C44,3)="SCI",VLOOKUP(VALUE(RIGHT(C44,3)),'GAS-COMP'!#REF!,5,FALSE),IF(LEFT(C44,3)="SCE",VLOOKUP(VALUE(RIGHT(C44,3)),'SCE-COMP'!B:J,5,FALSE),IF(LEFT(C44,3)="EST",VLOOKUP(VALUE(RIGHT(C44,3)),'EST-COMP'!B:J,5,FALSE),IF(LEFT(C44,3)="HID",VLOOKUP(VALUE(RIGHT(C44,3)),'HID-COMP'!B:J,5,FALSE),IF(LEFT(C44,3)="INC",VLOOKUP(VALUE(RIGHT(C44,3)),'INC-COMP'!B:J,5,FALSE),IF(LEFT(C44,3)="ELE",VLOOKUP(VALUE(RIGHT(C44,3)),#REF!,5,FALSE),IF(LEFT(C44,3)="CAB",VLOOKUP(VALUE(RIGHT(C44,3)),#REF!,5,FALSE),IF(LEFT(C44,3)="SEG",VLOOKUP(VALUE(RIGHT(C44,3)),'SEG-COMP'!B:J,5,FALSE),IF(LEFT(C44,3)="CLI",VLOOKUP(VALUE(RIGHT(C44,3)),'CLI-COMP'!B:J,5,FALSE),IF(LEFT(C44,4)="IMPL",VLOOKUP(VALUE(RIGHT(C44,3)),'IMPL-COMP'!B:J,5,FALSE),IF(LEFT(C44,4)="SPDA",VLOOKUP(VALUE(RIGHT(C44,3)),'SPDA-COMP'!B:J,5,FALSE),IF(LEFT(C44,4)="SDAI",VLOOKUP(VALUE(RIGHT(C44,3)),'ADM-COMP'!B:J,5,FALSE),IF(LEFT(C44,5)="IMPER",VLOOKUP(VALUE(RIGHT(C44,3)),'IMPER-COMP'!B:J,5,FALSE),""))))))))))))))))</f>
        <v>M</v>
      </c>
      <c r="F44" s="610">
        <f>ROUND(VLOOKUP(A44,'MEM-LEVANT'!A:O,15,FALSE),2)</f>
        <v>350.56</v>
      </c>
      <c r="G44" s="611">
        <f>IF(B44="IOPES",VLOOKUP(C44,'LABOR-SERVIÇOS'!A:H,7,FALSE),IF(B44="SINAPI",VLOOKUP(C44,'SINAPI-SERVIÇOS'!A:H,8,FALSE),IF(LEFT(C44,3)="ARQ",VLOOKUP(VALUE(RIGHT(C44,3)),'ARQ-COMP'!B:J,9,FALSE),IF(LEFT(C44,3)="SCI",VLOOKUP(VALUE(RIGHT(C44,3)),'GAS-COMP'!#REF!,9,FALSE),IF(LEFT(C44,3)="SCE",VLOOKUP(VALUE(RIGHT(C44,3)),'SCE-COMP'!B:J,9,FALSE),IF(LEFT(C44,3)="EST",VLOOKUP(VALUE(RIGHT(C44,3)),'EST-COMP'!B:J,9,FALSE),IF(LEFT(C44,3)="HID",VLOOKUP(VALUE(RIGHT(C44,3)),'HID-COMP'!B:J,9,FALSE),IF(LEFT(C44,3)="INC",VLOOKUP(VALUE(RIGHT(C44,3)),'INC-COMP'!B:J,9,FALSE),IF(LEFT(C44,3)="ELE",VLOOKUP(VALUE(RIGHT(C44,3)),#REF!,9,FALSE),IF(LEFT(C44,3)="CAB",VLOOKUP(VALUE(RIGHT(C44,3)),#REF!,9,FALSE),IF(LEFT(C44,3)="SEG",VLOOKUP(VALUE(RIGHT(C44,3)),'SEG-COMP'!B:J,9,FALSE),IF(LEFT(C44,3)="CLI",VLOOKUP(VALUE(RIGHT(C44,3)),'CLI-COMP'!B:J,9,FALSE),IF(LEFT(C44,4)="IMPL",VLOOKUP(VALUE(RIGHT(C44,3)),'IMPL-COMP'!B:J,9,FALSE),IF(LEFT(C44,4)="SPDA",VLOOKUP(VALUE(RIGHT(C44,3)),'SPDA-COMP'!B:J,9,FALSE),IF(LEFT(C44,4)="SDAI",VLOOKUP(VALUE(RIGHT(C44,3)),'ADM-COMP'!B:J,9,FALSE),IF(LEFT(C44,5)="IMPER",VLOOKUP(VALUE(RIGHT(C44,3)),'IMPER-COMP'!B:J,9,FALSE),""))))))))))))))))</f>
        <v>36.15</v>
      </c>
      <c r="H44" s="633">
        <f t="shared" si="1"/>
        <v>12672.74</v>
      </c>
      <c r="I44" s="636"/>
      <c r="J44" s="636"/>
      <c r="K44" s="636"/>
      <c r="L44" s="636"/>
      <c r="M44" s="636"/>
      <c r="N44" s="636"/>
      <c r="O44" s="636"/>
      <c r="P44" s="636"/>
      <c r="Q44" s="636"/>
      <c r="R44" s="636"/>
      <c r="S44" s="636"/>
    </row>
    <row r="45" spans="1:19">
      <c r="A45" s="628" t="s">
        <v>124</v>
      </c>
      <c r="B45" s="629"/>
      <c r="C45" s="630"/>
      <c r="D45" s="631" t="s">
        <v>125</v>
      </c>
      <c r="E45" s="632"/>
      <c r="F45" s="610"/>
      <c r="G45" s="633"/>
      <c r="H45" s="633"/>
      <c r="I45" s="636"/>
      <c r="J45" s="636"/>
      <c r="K45" s="636"/>
      <c r="L45" s="636"/>
      <c r="M45" s="636"/>
      <c r="N45" s="636"/>
      <c r="O45" s="636"/>
      <c r="P45" s="636"/>
      <c r="Q45" s="636"/>
      <c r="R45" s="636"/>
      <c r="S45" s="636"/>
    </row>
    <row r="46" ht="25.5" spans="1:19">
      <c r="A46" s="605" t="s">
        <v>126</v>
      </c>
      <c r="B46" s="629" t="s">
        <v>68</v>
      </c>
      <c r="C46" s="607">
        <v>40936</v>
      </c>
      <c r="D46" s="608" t="str">
        <f>UPPER(J46)</f>
        <v>SINALIZAÇÃO VERTICAL COM CHAPA REVESTIDA EM PELÍCULA, INCLUSIVE SUPORTE EM MADEIRA</v>
      </c>
      <c r="E46" s="609" t="s">
        <v>127</v>
      </c>
      <c r="F46" s="610">
        <f>ROUND(VLOOKUP(A46,'MEM-LEVANT'!A:O,15,FALSE),2)</f>
        <v>0.6</v>
      </c>
      <c r="G46" s="611">
        <f>(490.85*$J$4)</f>
        <v>515.7766417507</v>
      </c>
      <c r="H46" s="633">
        <f>ROUND(F46*G46,2)</f>
        <v>309.47</v>
      </c>
      <c r="I46" s="636"/>
      <c r="J46" t="s">
        <v>128</v>
      </c>
      <c r="K46" s="636"/>
      <c r="L46" s="636"/>
      <c r="M46" s="636"/>
      <c r="N46" s="636"/>
      <c r="O46" s="636"/>
      <c r="P46" s="636"/>
      <c r="Q46" s="636"/>
      <c r="R46" s="636"/>
      <c r="S46" s="636"/>
    </row>
    <row r="47" ht="25.5" spans="1:19">
      <c r="A47" s="605" t="s">
        <v>129</v>
      </c>
      <c r="B47" s="629" t="s">
        <v>81</v>
      </c>
      <c r="C47" s="607" t="str">
        <f>'SINAPI-SERVIÇOS'!A5128</f>
        <v>72947</v>
      </c>
      <c r="D47" s="608" t="str">
        <f>IF(B47="IOPES",VLOOKUP(C47,'LABOR-SERVIÇOS'!A:H,5,FALSE),IF(B47="SINAPI",VLOOKUP(C47,'SINAPI-SERVIÇOS'!A:D,2,FALSE),IF(LEFT(C47,3)="ARQ",VLOOKUP(VALUE(RIGHT(C47,3)),'ARQ-COMP'!B:J,4,FALSE),IF(LEFT(C47,3)="SCI",VLOOKUP(VALUE(RIGHT(C47,3)),'GAS-COMP'!#REF!,4,FALSE),IF(LEFT(C47,3)="SCE",VLOOKUP(VALUE(RIGHT(C47,3)),'SCE-COMP'!B:J,4,FALSE),IF(LEFT(C47,3)="EST",VLOOKUP(VALUE(RIGHT(C47,3)),'EST-COMP'!B:J,4,FALSE),IF(LEFT(C47,3)="HID",VLOOKUP(VALUE(RIGHT(C47,3)),'HID-COMP'!B:J,4,FALSE),IF(LEFT(C47,3)="INC",VLOOKUP(VALUE(RIGHT(C47,3)),'INC-COMP'!B:J,4,FALSE),IF(LEFT(C47,3)="ELE",VLOOKUP(VALUE(RIGHT(C47,3)),#REF!,4,FALSE),IF(LEFT(C47,3)="CAB",VLOOKUP(VALUE(RIGHT(C47,3)),#REF!,4,FALSE),IF(LEFT(C47,3)="SEG",VLOOKUP(VALUE(RIGHT(C47,3)),'SEG-COMP'!B:J,4,FALSE),IF(LEFT(C47,3)="CLI",VLOOKUP(VALUE(RIGHT(C47,3)),'CLI-COMP'!B:J,4,FALSE),IF(LEFT(C47,4)="IMPL",VLOOKUP(VALUE(RIGHT(C47,3)),'IMPL-COMP'!B:J,4,FALSE),IF(LEFT(C47,4)="SPDA",VLOOKUP(VALUE(RIGHT(C47,3)),'SPDA-COMP'!B:J,4,FALSE),IF(LEFT(C47,4)="SDAI",VLOOKUP(VALUE(RIGHT(C47,3)),'ADM-COMP'!B:J,4,FALSE),IF(LEFT(C47,5)="IMPER",VLOOKUP(VALUE(RIGHT(C47,3)),'IMPER-COMP'!B:J,4,FALSE),""))))))))))))))))</f>
        <v>SINALIZACAO HORIZONTAL COM TINTA RETRORREFLETIVA A BASE DE RESINA ACRILICA COM MICROESFERAS DE VIDRO</v>
      </c>
      <c r="E47" s="609" t="str">
        <f>IF(B47="IOPES",VLOOKUP(C47,'LABOR-SERVIÇOS'!A:H,6,FALSE),IF(B47="SINAPI",VLOOKUP(C47,'SINAPI-SERVIÇOS'!A:D,3,FALSE),IF(LEFT(C47,3)="ARQ",VLOOKUP(VALUE(RIGHT(C47,3)),'ARQ-COMP'!B:J,5,FALSE),IF(LEFT(C47,3)="SCI",VLOOKUP(VALUE(RIGHT(C47,3)),'GAS-COMP'!#REF!,5,FALSE),IF(LEFT(C47,3)="SCE",VLOOKUP(VALUE(RIGHT(C47,3)),'SCE-COMP'!B:J,5,FALSE),IF(LEFT(C47,3)="EST",VLOOKUP(VALUE(RIGHT(C47,3)),'EST-COMP'!B:J,5,FALSE),IF(LEFT(C47,3)="HID",VLOOKUP(VALUE(RIGHT(C47,3)),'HID-COMP'!B:J,5,FALSE),IF(LEFT(C47,3)="INC",VLOOKUP(VALUE(RIGHT(C47,3)),'INC-COMP'!B:J,5,FALSE),IF(LEFT(C47,3)="ELE",VLOOKUP(VALUE(RIGHT(C47,3)),#REF!,5,FALSE),IF(LEFT(C47,3)="CAB",VLOOKUP(VALUE(RIGHT(C47,3)),#REF!,5,FALSE),IF(LEFT(C47,3)="SEG",VLOOKUP(VALUE(RIGHT(C47,3)),'SEG-COMP'!B:J,5,FALSE),IF(LEFT(C47,3)="CLI",VLOOKUP(VALUE(RIGHT(C47,3)),'CLI-COMP'!B:J,5,FALSE),IF(LEFT(C47,4)="IMPL",VLOOKUP(VALUE(RIGHT(C47,3)),'IMPL-COMP'!B:J,5,FALSE),IF(LEFT(C47,4)="SPDA",VLOOKUP(VALUE(RIGHT(C47,3)),'SPDA-COMP'!B:J,5,FALSE),IF(LEFT(C47,4)="SDAI",VLOOKUP(VALUE(RIGHT(C47,3)),'ADM-COMP'!B:J,5,FALSE),IF(LEFT(C47,5)="IMPER",VLOOKUP(VALUE(RIGHT(C47,3)),'IMPER-COMP'!B:J,5,FALSE),""))))))))))))))))</f>
        <v>M2</v>
      </c>
      <c r="F47" s="610">
        <f>ROUND(VLOOKUP(A47,'MEM-LEVANT'!A:O,15,FALSE),2)</f>
        <v>61.22</v>
      </c>
      <c r="G47" s="611">
        <f>IF(B47="IOPES",VLOOKUP(C47,'LABOR-SERVIÇOS'!A:H,7,FALSE),IF(B47="SINAPI",VLOOKUP(C47,'SINAPI-SERVIÇOS'!A:H,8,FALSE),IF(LEFT(C47,3)="ARQ",VLOOKUP(VALUE(RIGHT(C47,3)),'ARQ-COMP'!B:J,9,FALSE),IF(LEFT(C47,3)="SCI",VLOOKUP(VALUE(RIGHT(C47,3)),'GAS-COMP'!#REF!,9,FALSE),IF(LEFT(C47,3)="SCE",VLOOKUP(VALUE(RIGHT(C47,3)),'SCE-COMP'!B:J,9,FALSE),IF(LEFT(C47,3)="EST",VLOOKUP(VALUE(RIGHT(C47,3)),'EST-COMP'!B:J,9,FALSE),IF(LEFT(C47,3)="HID",VLOOKUP(VALUE(RIGHT(C47,3)),'HID-COMP'!B:J,9,FALSE),IF(LEFT(C47,3)="INC",VLOOKUP(VALUE(RIGHT(C47,3)),'INC-COMP'!B:J,9,FALSE),IF(LEFT(C47,3)="ELE",VLOOKUP(VALUE(RIGHT(C47,3)),#REF!,9,FALSE),IF(LEFT(C47,3)="CAB",VLOOKUP(VALUE(RIGHT(C47,3)),#REF!,9,FALSE),IF(LEFT(C47,3)="SEG",VLOOKUP(VALUE(RIGHT(C47,3)),'SEG-COMP'!B:J,9,FALSE),IF(LEFT(C47,3)="CLI",VLOOKUP(VALUE(RIGHT(C47,3)),'CLI-COMP'!B:J,9,FALSE),IF(LEFT(C47,4)="IMPL",VLOOKUP(VALUE(RIGHT(C47,3)),'IMPL-COMP'!B:J,9,FALSE),IF(LEFT(C47,4)="SPDA",VLOOKUP(VALUE(RIGHT(C47,3)),'SPDA-COMP'!B:J,9,FALSE),IF(LEFT(C47,4)="SDAI",VLOOKUP(VALUE(RIGHT(C47,3)),'ADM-COMP'!B:J,9,FALSE),IF(LEFT(C47,5)="IMPER",VLOOKUP(VALUE(RIGHT(C47,3)),'IMPER-COMP'!B:J,9,FALSE),""))))))))))))))))</f>
        <v>39.23</v>
      </c>
      <c r="H47" s="633">
        <f>ROUND(F47*G47,2)</f>
        <v>2401.66</v>
      </c>
      <c r="I47" s="636"/>
      <c r="J47" s="636"/>
      <c r="K47" s="636"/>
      <c r="L47" s="636"/>
      <c r="M47" s="636"/>
      <c r="N47" s="636"/>
      <c r="O47" s="636"/>
      <c r="P47" s="636"/>
      <c r="Q47" s="636"/>
      <c r="R47" s="636"/>
      <c r="S47" s="636"/>
    </row>
    <row r="48" ht="25.5" customHeight="1" spans="1:19">
      <c r="A48" s="605" t="s">
        <v>130</v>
      </c>
      <c r="B48" s="629" t="s">
        <v>68</v>
      </c>
      <c r="C48" s="607">
        <v>40934</v>
      </c>
      <c r="D48" s="608" t="str">
        <f>UPPER(J48)</f>
        <v>TACHA REFLETIVA BIRREFLETORIZADA, FORNECIMENTO E APLICAÇÃO</v>
      </c>
      <c r="E48" s="609" t="s">
        <v>131</v>
      </c>
      <c r="F48" s="610">
        <f>ROUND(VLOOKUP(A48,'MEM-LEVANT'!A:O,15,FALSE),2)</f>
        <v>40</v>
      </c>
      <c r="G48" s="611">
        <f>(22.42*$J$4)</f>
        <v>23.5585460080487</v>
      </c>
      <c r="H48" s="633">
        <f>ROUND(F48*G48,2)</f>
        <v>942.34</v>
      </c>
      <c r="I48" s="636"/>
      <c r="J48" t="s">
        <v>132</v>
      </c>
      <c r="K48" s="636"/>
      <c r="L48" s="636"/>
      <c r="M48" s="636"/>
      <c r="N48" s="636"/>
      <c r="O48" s="636"/>
      <c r="P48" s="636"/>
      <c r="Q48" s="636"/>
      <c r="R48" s="636"/>
      <c r="S48" s="636"/>
    </row>
    <row r="49" spans="1:19">
      <c r="A49" s="628" t="s">
        <v>133</v>
      </c>
      <c r="B49" s="629"/>
      <c r="C49" s="630"/>
      <c r="D49" s="631" t="s">
        <v>134</v>
      </c>
      <c r="E49" s="632"/>
      <c r="F49" s="610"/>
      <c r="G49" s="633"/>
      <c r="H49" s="633"/>
      <c r="I49" s="636"/>
      <c r="J49" s="636"/>
      <c r="K49" s="636"/>
      <c r="L49" s="636"/>
      <c r="M49" s="636"/>
      <c r="N49" s="636"/>
      <c r="O49" s="636"/>
      <c r="P49" s="636"/>
      <c r="Q49" s="636"/>
      <c r="R49" s="636"/>
      <c r="S49" s="636"/>
    </row>
    <row r="50" ht="25.5" spans="1:19">
      <c r="A50" s="605" t="s">
        <v>135</v>
      </c>
      <c r="B50" s="629" t="s">
        <v>68</v>
      </c>
      <c r="C50" s="607">
        <v>43068</v>
      </c>
      <c r="D50" s="608" t="str">
        <f>UPPER(J50)</f>
        <v>REMANEJAMENTO DE LIGAÇÃO E RELIGAÇÃO DE REDES DE ESGOTO, EM VIAS URBANAS</v>
      </c>
      <c r="E50" s="609" t="s">
        <v>136</v>
      </c>
      <c r="F50" s="610">
        <f>ROUND(VLOOKUP(A50,'MEM-LEVANT'!A:O,15,FALSE),2)</f>
        <v>14</v>
      </c>
      <c r="G50" s="611">
        <f>76.06*$J$4</f>
        <v>79.9225249496959</v>
      </c>
      <c r="H50" s="633">
        <f>ROUND(F50*G50,2)</f>
        <v>1118.92</v>
      </c>
      <c r="I50" s="636"/>
      <c r="J50" t="s">
        <v>137</v>
      </c>
      <c r="K50" s="636"/>
      <c r="L50" s="636"/>
      <c r="M50" s="636"/>
      <c r="N50" s="636"/>
      <c r="O50" s="636"/>
      <c r="P50" s="636"/>
      <c r="Q50" s="636"/>
      <c r="R50" s="636"/>
      <c r="S50" s="636"/>
    </row>
    <row r="51" ht="25.5" customHeight="1" spans="1:19">
      <c r="A51" s="605" t="s">
        <v>138</v>
      </c>
      <c r="B51" s="629" t="s">
        <v>68</v>
      </c>
      <c r="C51" s="607">
        <v>43064</v>
      </c>
      <c r="D51" s="608" t="str">
        <f>UPPER(J51)</f>
        <v>RELIGAÇÃO DE REDE DE ÁGUA EM PVC DN 20 MM, INCLUSIVE CONEXÕES, EM VIAS URBANAS</v>
      </c>
      <c r="E51" s="609" t="s">
        <v>136</v>
      </c>
      <c r="F51" s="610">
        <f>ROUND(VLOOKUP(A51,'MEM-LEVANT'!A:O,15,FALSE),2)</f>
        <v>14</v>
      </c>
      <c r="G51" s="611">
        <f>(18.82*$J$4)</f>
        <v>19.7757286294146</v>
      </c>
      <c r="H51" s="633">
        <f>ROUND(F51*G51,2)</f>
        <v>276.86</v>
      </c>
      <c r="I51" s="636"/>
      <c r="J51" t="s">
        <v>139</v>
      </c>
      <c r="K51" s="636"/>
      <c r="L51" s="636"/>
      <c r="M51" s="636"/>
      <c r="N51" s="636"/>
      <c r="O51" s="636"/>
      <c r="P51" s="636"/>
      <c r="Q51" s="636"/>
      <c r="R51" s="636"/>
      <c r="S51" s="636"/>
    </row>
    <row r="52" s="560" customFormat="1" spans="1:8">
      <c r="A52" s="605"/>
      <c r="B52" s="634"/>
      <c r="C52" s="635"/>
      <c r="D52" s="612" t="s">
        <v>140</v>
      </c>
      <c r="E52" s="609"/>
      <c r="F52" s="610"/>
      <c r="G52" s="611"/>
      <c r="H52" s="613">
        <f>SUM(H14:H51)</f>
        <v>211238.36</v>
      </c>
    </row>
    <row r="53" s="559" customFormat="1" spans="1:19">
      <c r="A53" s="731" t="s">
        <v>9</v>
      </c>
      <c r="B53" s="591"/>
      <c r="C53" s="592"/>
      <c r="D53" s="593" t="s">
        <v>141</v>
      </c>
      <c r="E53" s="594"/>
      <c r="F53" s="595"/>
      <c r="G53" s="596"/>
      <c r="H53" s="597"/>
      <c r="I53" s="638"/>
      <c r="J53" s="638"/>
      <c r="K53" s="638"/>
      <c r="L53" s="638"/>
      <c r="M53" s="638"/>
      <c r="N53" s="638"/>
      <c r="O53" s="638"/>
      <c r="P53" s="638"/>
      <c r="Q53" s="638"/>
      <c r="R53" s="638"/>
      <c r="S53" s="638"/>
    </row>
    <row r="54" spans="1:19">
      <c r="A54" s="598" t="s">
        <v>142</v>
      </c>
      <c r="B54" s="606"/>
      <c r="C54" s="622"/>
      <c r="D54" s="601" t="s">
        <v>93</v>
      </c>
      <c r="E54" s="609"/>
      <c r="F54" s="610"/>
      <c r="G54" s="611"/>
      <c r="H54" s="611"/>
      <c r="I54" s="636"/>
      <c r="J54" s="636"/>
      <c r="K54" s="636"/>
      <c r="L54" s="636"/>
      <c r="M54" s="636"/>
      <c r="N54" s="636"/>
      <c r="O54" s="636"/>
      <c r="P54" s="636"/>
      <c r="Q54" s="636"/>
      <c r="R54" s="636"/>
      <c r="S54" s="636"/>
    </row>
    <row r="55" ht="38.25" spans="1:19">
      <c r="A55" s="623" t="s">
        <v>143</v>
      </c>
      <c r="B55" s="606" t="s">
        <v>81</v>
      </c>
      <c r="C55" s="607" t="s">
        <v>144</v>
      </c>
      <c r="D55" s="608" t="s">
        <v>145</v>
      </c>
      <c r="E55" s="609" t="s">
        <v>146</v>
      </c>
      <c r="F55" s="610">
        <f>ROUND(VLOOKUP(A55,'MEM-LEVANT'!A:O,15,FALSE),2)</f>
        <v>250.59</v>
      </c>
      <c r="G55" s="611">
        <f>IF(B55="IOPES",VLOOKUP(C55,'LABOR-SERVIÇOS'!A:H,7,FALSE),IF(B55="SINAPI",VLOOKUP(C55,'SINAPI-SERVIÇOS'!A:H,8,FALSE),IF(LEFT(C55,3)="ARQ",VLOOKUP(VALUE(RIGHT(C55,3)),'ARQ-COMP'!B:J,9,FALSE),IF(LEFT(C55,3)="SCI",VLOOKUP(VALUE(RIGHT(C55,3)),'GAS-COMP'!#REF!,9,FALSE),IF(LEFT(C55,3)="SCE",VLOOKUP(VALUE(RIGHT(C55,3)),'SCE-COMP'!B:J,9,FALSE),IF(LEFT(C55,3)="EST",VLOOKUP(VALUE(RIGHT(C55,3)),'EST-COMP'!B:J,9,FALSE),IF(LEFT(C55,3)="HID",VLOOKUP(VALUE(RIGHT(C55,3)),'HID-COMP'!B:J,9,FALSE),IF(LEFT(C55,3)="INC",VLOOKUP(VALUE(RIGHT(C55,3)),'INC-COMP'!B:J,9,FALSE),IF(LEFT(C55,3)="ELE",VLOOKUP(VALUE(RIGHT(C55,3)),#REF!,9,FALSE),IF(LEFT(C55,3)="CAB",VLOOKUP(VALUE(RIGHT(C55,3)),#REF!,9,FALSE),IF(LEFT(C55,3)="SEG",VLOOKUP(VALUE(RIGHT(C55,3)),'SEG-COMP'!B:J,9,FALSE),IF(LEFT(C55,3)="CLI",VLOOKUP(VALUE(RIGHT(C55,3)),'CLI-COMP'!B:J,9,FALSE),IF(LEFT(C55,4)="IMPL",VLOOKUP(VALUE(RIGHT(C55,3)),'IMPL-COMP'!B:J,9,FALSE),IF(LEFT(C55,4)="SPDA",VLOOKUP(VALUE(RIGHT(C55,3)),'SPDA-COMP'!B:J,9,FALSE),IF(LEFT(C55,4)="SDAI",VLOOKUP(VALUE(RIGHT(C55,3)),'ADM-COMP'!B:J,9,FALSE),IF(LEFT(C55,5)="IMPER",VLOOKUP(VALUE(RIGHT(C55,3)),'IMPER-COMP'!B:J,9,FALSE),""))))))))))))))))</f>
        <v>1.82</v>
      </c>
      <c r="H55" s="611">
        <f>ROUND(F55*G55,2)</f>
        <v>456.07</v>
      </c>
      <c r="I55" s="636"/>
      <c r="J55" s="636"/>
      <c r="K55" s="636"/>
      <c r="L55" s="636"/>
      <c r="M55" s="636"/>
      <c r="N55" s="636"/>
      <c r="O55" s="636"/>
      <c r="P55" s="636"/>
      <c r="Q55" s="636"/>
      <c r="R55" s="636"/>
      <c r="S55" s="636"/>
    </row>
    <row r="56" ht="25.5" spans="1:19">
      <c r="A56" s="623" t="s">
        <v>147</v>
      </c>
      <c r="B56" s="606" t="s">
        <v>81</v>
      </c>
      <c r="C56" s="607" t="s">
        <v>148</v>
      </c>
      <c r="D56" s="608" t="s">
        <v>149</v>
      </c>
      <c r="E56" s="609" t="s">
        <v>146</v>
      </c>
      <c r="F56" s="610">
        <f>ROUND(VLOOKUP(A56,'MEM-LEVANT'!A:O,15,FALSE),2)</f>
        <v>125.96</v>
      </c>
      <c r="G56" s="611">
        <f>IF(B56="IOPES",VLOOKUP(C56,'LABOR-SERVIÇOS'!A:H,7,FALSE),IF(B56="SINAPI",VLOOKUP(C56,'SINAPI-SERVIÇOS'!A:H,8,FALSE),IF(LEFT(C56,3)="ARQ",VLOOKUP(VALUE(RIGHT(C56,3)),'ARQ-COMP'!B:J,9,FALSE),IF(LEFT(C56,3)="SCI",VLOOKUP(VALUE(RIGHT(C56,3)),'GAS-COMP'!#REF!,9,FALSE),IF(LEFT(C56,3)="SCE",VLOOKUP(VALUE(RIGHT(C56,3)),'SCE-COMP'!B:J,9,FALSE),IF(LEFT(C56,3)="EST",VLOOKUP(VALUE(RIGHT(C56,3)),'EST-COMP'!B:J,9,FALSE),IF(LEFT(C56,3)="HID",VLOOKUP(VALUE(RIGHT(C56,3)),'HID-COMP'!B:J,9,FALSE),IF(LEFT(C56,3)="INC",VLOOKUP(VALUE(RIGHT(C56,3)),'INC-COMP'!B:J,9,FALSE),IF(LEFT(C56,3)="ELE",VLOOKUP(VALUE(RIGHT(C56,3)),#REF!,9,FALSE),IF(LEFT(C56,3)="CAB",VLOOKUP(VALUE(RIGHT(C56,3)),#REF!,9,FALSE),IF(LEFT(C56,3)="SEG",VLOOKUP(VALUE(RIGHT(C56,3)),'SEG-COMP'!B:J,9,FALSE),IF(LEFT(C56,3)="CLI",VLOOKUP(VALUE(RIGHT(C56,3)),'CLI-COMP'!B:J,9,FALSE),IF(LEFT(C56,4)="IMPL",VLOOKUP(VALUE(RIGHT(C56,3)),'IMPL-COMP'!B:J,9,FALSE),IF(LEFT(C56,4)="SPDA",VLOOKUP(VALUE(RIGHT(C56,3)),'SPDA-COMP'!B:J,9,FALSE),IF(LEFT(C56,4)="SDAI",VLOOKUP(VALUE(RIGHT(C56,3)),'ADM-COMP'!B:J,9,FALSE),IF(LEFT(C56,5)="IMPER",VLOOKUP(VALUE(RIGHT(C56,3)),'IMPER-COMP'!B:J,9,FALSE),""))))))))))))))))</f>
        <v>5.25</v>
      </c>
      <c r="H56" s="611">
        <f>ROUND(F56*G56,2)</f>
        <v>661.29</v>
      </c>
      <c r="I56" s="636"/>
      <c r="J56" s="636"/>
      <c r="K56" s="636"/>
      <c r="L56" s="636"/>
      <c r="M56" s="636"/>
      <c r="N56" s="636"/>
      <c r="O56" s="636"/>
      <c r="P56" s="636"/>
      <c r="Q56" s="636"/>
      <c r="R56" s="636"/>
      <c r="S56" s="636"/>
    </row>
    <row r="57" ht="38.25" spans="1:19">
      <c r="A57" s="623" t="s">
        <v>150</v>
      </c>
      <c r="B57" s="606" t="s">
        <v>81</v>
      </c>
      <c r="C57" s="607" t="s">
        <v>151</v>
      </c>
      <c r="D57" s="608" t="s">
        <v>152</v>
      </c>
      <c r="E57" s="609" t="s">
        <v>153</v>
      </c>
      <c r="F57" s="610">
        <f>ROUND(VLOOKUP(A57,'MEM-LEVANT'!A:O,15,FALSE),2)</f>
        <v>2991.12</v>
      </c>
      <c r="G57" s="611">
        <f>IF(B57="IOPES",VLOOKUP(C57,'LABOR-SERVIÇOS'!A:H,7,FALSE),IF(B57="SINAPI",VLOOKUP(C57,'SINAPI-SERVIÇOS'!A:H,8,FALSE),IF(LEFT(C57,3)="ARQ",VLOOKUP(VALUE(RIGHT(C57,3)),'ARQ-COMP'!B:J,9,FALSE),IF(LEFT(C57,3)="SCI",VLOOKUP(VALUE(RIGHT(C57,3)),'GAS-COMP'!#REF!,9,FALSE),IF(LEFT(C57,3)="SCE",VLOOKUP(VALUE(RIGHT(C57,3)),'SCE-COMP'!B:J,9,FALSE),IF(LEFT(C57,3)="EST",VLOOKUP(VALUE(RIGHT(C57,3)),'EST-COMP'!B:J,9,FALSE),IF(LEFT(C57,3)="HID",VLOOKUP(VALUE(RIGHT(C57,3)),'HID-COMP'!B:J,9,FALSE),IF(LEFT(C57,3)="INC",VLOOKUP(VALUE(RIGHT(C57,3)),'INC-COMP'!B:J,9,FALSE),IF(LEFT(C57,3)="ELE",VLOOKUP(VALUE(RIGHT(C57,3)),#REF!,9,FALSE),IF(LEFT(C57,3)="CAB",VLOOKUP(VALUE(RIGHT(C57,3)),#REF!,9,FALSE),IF(LEFT(C57,3)="SEG",VLOOKUP(VALUE(RIGHT(C57,3)),'SEG-COMP'!B:J,9,FALSE),IF(LEFT(C57,3)="CLI",VLOOKUP(VALUE(RIGHT(C57,3)),'CLI-COMP'!B:J,9,FALSE),IF(LEFT(C57,4)="IMPL",VLOOKUP(VALUE(RIGHT(C57,3)),'IMPL-COMP'!B:J,9,FALSE),IF(LEFT(C57,4)="SPDA",VLOOKUP(VALUE(RIGHT(C57,3)),'SPDA-COMP'!B:J,9,FALSE),IF(LEFT(C57,4)="SDAI",VLOOKUP(VALUE(RIGHT(C57,3)),'ADM-COMP'!B:J,9,FALSE),IF(LEFT(C57,5)="IMPER",VLOOKUP(VALUE(RIGHT(C57,3)),'IMPER-COMP'!B:J,9,FALSE),""))))))))))))))))</f>
        <v>1.76</v>
      </c>
      <c r="H57" s="611">
        <f>ROUND(F57*G57,2)</f>
        <v>5264.37</v>
      </c>
      <c r="I57" s="636"/>
      <c r="J57" s="636"/>
      <c r="K57" s="636"/>
      <c r="L57" s="636"/>
      <c r="M57" s="636"/>
      <c r="N57" s="636"/>
      <c r="O57" s="636"/>
      <c r="P57" s="636"/>
      <c r="Q57" s="636"/>
      <c r="R57" s="636"/>
      <c r="S57" s="636"/>
    </row>
    <row r="58" spans="1:19">
      <c r="A58" s="478" t="s">
        <v>154</v>
      </c>
      <c r="B58" s="624"/>
      <c r="C58" s="625"/>
      <c r="D58" s="626" t="s">
        <v>98</v>
      </c>
      <c r="E58" s="625"/>
      <c r="F58" s="610"/>
      <c r="G58" s="611"/>
      <c r="H58" s="611"/>
      <c r="I58" s="636"/>
      <c r="J58" s="636"/>
      <c r="K58" s="636"/>
      <c r="L58" s="636"/>
      <c r="M58" s="636"/>
      <c r="N58" s="636"/>
      <c r="O58" s="636"/>
      <c r="P58" s="636"/>
      <c r="Q58" s="636"/>
      <c r="R58" s="636"/>
      <c r="S58" s="636"/>
    </row>
    <row r="59" ht="89.25" spans="1:19">
      <c r="A59" s="605" t="s">
        <v>155</v>
      </c>
      <c r="B59" s="624" t="s">
        <v>81</v>
      </c>
      <c r="C59" s="607" t="s">
        <v>156</v>
      </c>
      <c r="D59" s="608" t="s">
        <v>157</v>
      </c>
      <c r="E59" s="609" t="s">
        <v>146</v>
      </c>
      <c r="F59" s="610">
        <f>ROUND(VLOOKUP(A59,'MEM-LEVANT'!A:O,15,FALSE),2)</f>
        <v>337.5</v>
      </c>
      <c r="G59" s="611">
        <f>IF(B59="IOPES",VLOOKUP(C59,'LABOR-SERVIÇOS'!A:H,7,FALSE),IF(B59="SINAPI",VLOOKUP(C59,'SINAPI-SERVIÇOS'!A:H,8,FALSE),IF(LEFT(C59,3)="ARQ",VLOOKUP(VALUE(RIGHT(C59,3)),'ARQ-COMP'!B:J,9,FALSE),IF(LEFT(C59,3)="SCI",VLOOKUP(VALUE(RIGHT(C59,3)),'GAS-COMP'!#REF!,9,FALSE),IF(LEFT(C59,3)="SCE",VLOOKUP(VALUE(RIGHT(C59,3)),'SCE-COMP'!B:J,9,FALSE),IF(LEFT(C59,3)="EST",VLOOKUP(VALUE(RIGHT(C59,3)),'EST-COMP'!B:J,9,FALSE),IF(LEFT(C59,3)="HID",VLOOKUP(VALUE(RIGHT(C59,3)),'HID-COMP'!B:J,9,FALSE),IF(LEFT(C59,3)="INC",VLOOKUP(VALUE(RIGHT(C59,3)),'INC-COMP'!B:J,9,FALSE),IF(LEFT(C59,3)="ELE",VLOOKUP(VALUE(RIGHT(C59,3)),#REF!,9,FALSE),IF(LEFT(C59,3)="CAB",VLOOKUP(VALUE(RIGHT(C59,3)),#REF!,9,FALSE),IF(LEFT(C59,3)="SEG",VLOOKUP(VALUE(RIGHT(C59,3)),'SEG-COMP'!B:J,9,FALSE),IF(LEFT(C59,3)="CLI",VLOOKUP(VALUE(RIGHT(C59,3)),'CLI-COMP'!B:J,9,FALSE),IF(LEFT(C59,4)="IMPL",VLOOKUP(VALUE(RIGHT(C59,3)),'IMPL-COMP'!B:J,9,FALSE),IF(LEFT(C59,4)="SPDA",VLOOKUP(VALUE(RIGHT(C59,3)),'SPDA-COMP'!B:J,9,FALSE),IF(LEFT(C59,4)="SDAI",VLOOKUP(VALUE(RIGHT(C59,3)),'ADM-COMP'!B:J,9,FALSE),IF(LEFT(C59,5)="IMPER",VLOOKUP(VALUE(RIGHT(C59,3)),'IMPER-COMP'!B:J,9,FALSE),""))))))))))))))))</f>
        <v>6.64</v>
      </c>
      <c r="H59" s="611">
        <f t="shared" ref="H59:H69" si="2">ROUND(F59*G59,2)</f>
        <v>2241</v>
      </c>
      <c r="I59" s="636"/>
      <c r="J59" s="636"/>
      <c r="K59" s="636"/>
      <c r="L59" s="636"/>
      <c r="M59" s="636"/>
      <c r="N59" s="636"/>
      <c r="O59" s="636"/>
      <c r="P59" s="636"/>
      <c r="Q59" s="636"/>
      <c r="R59" s="636"/>
      <c r="S59" s="636"/>
    </row>
    <row r="60" spans="1:19">
      <c r="A60" s="605" t="s">
        <v>158</v>
      </c>
      <c r="B60" s="624" t="s">
        <v>81</v>
      </c>
      <c r="C60" s="605" t="s">
        <v>159</v>
      </c>
      <c r="D60" s="627" t="s">
        <v>160</v>
      </c>
      <c r="E60" s="609" t="s">
        <v>146</v>
      </c>
      <c r="F60" s="610">
        <f>ROUND(VLOOKUP(A60,'MEM-LEVANT'!A:O,15,FALSE),2)</f>
        <v>121.72</v>
      </c>
      <c r="G60" s="611">
        <f>IF(B60="IOPES",VLOOKUP(C60,'LABOR-SERVIÇOS'!A:H,7,FALSE),IF(B60="SINAPI",VLOOKUP(C60,'SINAPI-SERVIÇOS'!A:H,8,FALSE),IF(LEFT(C60,3)="ARQ",VLOOKUP(VALUE(RIGHT(C60,3)),'ARQ-COMP'!B:J,9,FALSE),IF(LEFT(C60,3)="SCI",VLOOKUP(VALUE(RIGHT(C60,3)),'GAS-COMP'!#REF!,9,FALSE),IF(LEFT(C60,3)="SCE",VLOOKUP(VALUE(RIGHT(C60,3)),'SCE-COMP'!B:J,9,FALSE),IF(LEFT(C60,3)="EST",VLOOKUP(VALUE(RIGHT(C60,3)),'EST-COMP'!B:J,9,FALSE),IF(LEFT(C60,3)="HID",VLOOKUP(VALUE(RIGHT(C60,3)),'HID-COMP'!B:J,9,FALSE),IF(LEFT(C60,3)="INC",VLOOKUP(VALUE(RIGHT(C60,3)),'INC-COMP'!B:J,9,FALSE),IF(LEFT(C60,3)="ELE",VLOOKUP(VALUE(RIGHT(C60,3)),#REF!,9,FALSE),IF(LEFT(C60,3)="CAB",VLOOKUP(VALUE(RIGHT(C60,3)),#REF!,9,FALSE),IF(LEFT(C60,3)="SEG",VLOOKUP(VALUE(RIGHT(C60,3)),'SEG-COMP'!B:J,9,FALSE),IF(LEFT(C60,3)="CLI",VLOOKUP(VALUE(RIGHT(C60,3)),'CLI-COMP'!B:J,9,FALSE),IF(LEFT(C60,4)="IMPL",VLOOKUP(VALUE(RIGHT(C60,3)),'IMPL-COMP'!B:J,9,FALSE),IF(LEFT(C60,4)="SPDA",VLOOKUP(VALUE(RIGHT(C60,3)),'SPDA-COMP'!B:J,9,FALSE),IF(LEFT(C60,4)="SDAI",VLOOKUP(VALUE(RIGHT(C60,3)),'ADM-COMP'!B:J,9,FALSE),IF(LEFT(C60,5)="IMPER",VLOOKUP(VALUE(RIGHT(C60,3)),'IMPER-COMP'!B:J,9,FALSE),""))))))))))))))))</f>
        <v>83.04</v>
      </c>
      <c r="H60" s="611">
        <f t="shared" si="2"/>
        <v>10107.63</v>
      </c>
      <c r="I60" s="636"/>
      <c r="J60" s="636"/>
      <c r="K60" s="636"/>
      <c r="L60" s="636"/>
      <c r="M60" s="636"/>
      <c r="N60" s="636"/>
      <c r="O60" s="636"/>
      <c r="P60" s="636"/>
      <c r="Q60" s="636"/>
      <c r="R60" s="636"/>
      <c r="S60" s="636"/>
    </row>
    <row r="61" spans="1:19">
      <c r="A61" s="605" t="s">
        <v>161</v>
      </c>
      <c r="B61" s="624" t="s">
        <v>81</v>
      </c>
      <c r="C61" s="607" t="s">
        <v>162</v>
      </c>
      <c r="D61" s="608" t="s">
        <v>163</v>
      </c>
      <c r="E61" s="609" t="s">
        <v>146</v>
      </c>
      <c r="F61" s="610">
        <f>ROUND(VLOOKUP(A61,'MEM-LEVANT'!A:O,15,FALSE),2)</f>
        <v>172.5</v>
      </c>
      <c r="G61" s="611">
        <f>IF(B61="IOPES",VLOOKUP(C61,'LABOR-SERVIÇOS'!A:H,7,FALSE),IF(B61="SINAPI",VLOOKUP(C61,'SINAPI-SERVIÇOS'!A:H,8,FALSE),IF(LEFT(C61,3)="ARQ",VLOOKUP(VALUE(RIGHT(C61,3)),'ARQ-COMP'!B:J,9,FALSE),IF(LEFT(C61,3)="SCI",VLOOKUP(VALUE(RIGHT(C61,3)),'GAS-COMP'!#REF!,9,FALSE),IF(LEFT(C61,3)="SCE",VLOOKUP(VALUE(RIGHT(C61,3)),'SCE-COMP'!B:J,9,FALSE),IF(LEFT(C61,3)="EST",VLOOKUP(VALUE(RIGHT(C61,3)),'EST-COMP'!B:J,9,FALSE),IF(LEFT(C61,3)="HID",VLOOKUP(VALUE(RIGHT(C61,3)),'HID-COMP'!B:J,9,FALSE),IF(LEFT(C61,3)="INC",VLOOKUP(VALUE(RIGHT(C61,3)),'INC-COMP'!B:J,9,FALSE),IF(LEFT(C61,3)="ELE",VLOOKUP(VALUE(RIGHT(C61,3)),#REF!,9,FALSE),IF(LEFT(C61,3)="CAB",VLOOKUP(VALUE(RIGHT(C61,3)),#REF!,9,FALSE),IF(LEFT(C61,3)="SEG",VLOOKUP(VALUE(RIGHT(C61,3)),'SEG-COMP'!B:J,9,FALSE),IF(LEFT(C61,3)="CLI",VLOOKUP(VALUE(RIGHT(C61,3)),'CLI-COMP'!B:J,9,FALSE),IF(LEFT(C61,4)="IMPL",VLOOKUP(VALUE(RIGHT(C61,3)),'IMPL-COMP'!B:J,9,FALSE),IF(LEFT(C61,4)="SPDA",VLOOKUP(VALUE(RIGHT(C61,3)),'SPDA-COMP'!B:J,9,FALSE),IF(LEFT(C61,4)="SDAI",VLOOKUP(VALUE(RIGHT(C61,3)),'ADM-COMP'!B:J,9,FALSE),IF(LEFT(C61,5)="IMPER",VLOOKUP(VALUE(RIGHT(C61,3)),'IMPER-COMP'!B:J,9,FALSE),""))))))))))))))))</f>
        <v>41.14</v>
      </c>
      <c r="H61" s="611">
        <f t="shared" si="2"/>
        <v>7096.65</v>
      </c>
      <c r="I61" s="636"/>
      <c r="J61" s="636"/>
      <c r="K61" s="636"/>
      <c r="L61" s="636"/>
      <c r="M61" s="636"/>
      <c r="N61" s="636"/>
      <c r="O61" s="636"/>
      <c r="P61" s="636"/>
      <c r="Q61" s="636"/>
      <c r="R61" s="636"/>
      <c r="S61" s="636"/>
    </row>
    <row r="62" ht="38.25" spans="1:19">
      <c r="A62" s="605" t="s">
        <v>164</v>
      </c>
      <c r="B62" s="624" t="s">
        <v>81</v>
      </c>
      <c r="C62" s="607" t="s">
        <v>151</v>
      </c>
      <c r="D62" s="608" t="s">
        <v>152</v>
      </c>
      <c r="E62" s="609" t="s">
        <v>153</v>
      </c>
      <c r="F62" s="610">
        <f>ROUND(VLOOKUP(A62,'MEM-LEVANT'!A:O,15,FALSE),2)</f>
        <v>7212.36</v>
      </c>
      <c r="G62" s="611">
        <f>IF(B62="IOPES",VLOOKUP(C62,'LABOR-SERVIÇOS'!A:H,7,FALSE),IF(B62="SINAPI",VLOOKUP(C62,'SINAPI-SERVIÇOS'!A:H,8,FALSE),IF(LEFT(C62,3)="ARQ",VLOOKUP(VALUE(RIGHT(C62,3)),'ARQ-COMP'!B:J,9,FALSE),IF(LEFT(C62,3)="SCI",VLOOKUP(VALUE(RIGHT(C62,3)),'GAS-COMP'!#REF!,9,FALSE),IF(LEFT(C62,3)="SCE",VLOOKUP(VALUE(RIGHT(C62,3)),'SCE-COMP'!B:J,9,FALSE),IF(LEFT(C62,3)="EST",VLOOKUP(VALUE(RIGHT(C62,3)),'EST-COMP'!B:J,9,FALSE),IF(LEFT(C62,3)="HID",VLOOKUP(VALUE(RIGHT(C62,3)),'HID-COMP'!B:J,9,FALSE),IF(LEFT(C62,3)="INC",VLOOKUP(VALUE(RIGHT(C62,3)),'INC-COMP'!B:J,9,FALSE),IF(LEFT(C62,3)="ELE",VLOOKUP(VALUE(RIGHT(C62,3)),#REF!,9,FALSE),IF(LEFT(C62,3)="CAB",VLOOKUP(VALUE(RIGHT(C62,3)),#REF!,9,FALSE),IF(LEFT(C62,3)="SEG",VLOOKUP(VALUE(RIGHT(C62,3)),'SEG-COMP'!B:J,9,FALSE),IF(LEFT(C62,3)="CLI",VLOOKUP(VALUE(RIGHT(C62,3)),'CLI-COMP'!B:J,9,FALSE),IF(LEFT(C62,4)="IMPL",VLOOKUP(VALUE(RIGHT(C62,3)),'IMPL-COMP'!B:J,9,FALSE),IF(LEFT(C62,4)="SPDA",VLOOKUP(VALUE(RIGHT(C62,3)),'SPDA-COMP'!B:J,9,FALSE),IF(LEFT(C62,4)="SDAI",VLOOKUP(VALUE(RIGHT(C62,3)),'ADM-COMP'!B:J,9,FALSE),IF(LEFT(C62,5)="IMPER",VLOOKUP(VALUE(RIGHT(C62,3)),'IMPER-COMP'!B:J,9,FALSE),""))))))))))))))))</f>
        <v>1.76</v>
      </c>
      <c r="H62" s="611">
        <f t="shared" si="2"/>
        <v>12693.75</v>
      </c>
      <c r="I62" s="636"/>
      <c r="J62" s="636"/>
      <c r="K62" s="636"/>
      <c r="L62" s="636"/>
      <c r="M62" s="636"/>
      <c r="N62" s="636"/>
      <c r="O62" s="636"/>
      <c r="P62" s="636"/>
      <c r="Q62" s="636"/>
      <c r="R62" s="636"/>
      <c r="S62" s="636"/>
    </row>
    <row r="63" ht="51" spans="1:19">
      <c r="A63" s="605" t="s">
        <v>165</v>
      </c>
      <c r="B63" s="624" t="s">
        <v>81</v>
      </c>
      <c r="C63" s="605" t="s">
        <v>166</v>
      </c>
      <c r="D63" s="608" t="s">
        <v>167</v>
      </c>
      <c r="E63" s="609" t="s">
        <v>168</v>
      </c>
      <c r="F63" s="610">
        <f>ROUND(VLOOKUP(A63,'MEM-LEVANT'!A:O,15,FALSE),2)</f>
        <v>3</v>
      </c>
      <c r="G63" s="611">
        <f>IF(B63="IOPES",VLOOKUP(C63,'LABOR-SERVIÇOS'!A:H,7,FALSE),IF(B63="SINAPI",VLOOKUP(C63,'SINAPI-SERVIÇOS'!A:H,8,FALSE),IF(LEFT(C63,3)="ARQ",VLOOKUP(VALUE(RIGHT(C63,3)),'ARQ-COMP'!B:J,9,FALSE),IF(LEFT(C63,3)="SCI",VLOOKUP(VALUE(RIGHT(C63,3)),'GAS-COMP'!#REF!,9,FALSE),IF(LEFT(C63,3)="SCE",VLOOKUP(VALUE(RIGHT(C63,3)),'SCE-COMP'!B:J,9,FALSE),IF(LEFT(C63,3)="EST",VLOOKUP(VALUE(RIGHT(C63,3)),'EST-COMP'!B:J,9,FALSE),IF(LEFT(C63,3)="HID",VLOOKUP(VALUE(RIGHT(C63,3)),'HID-COMP'!B:J,9,FALSE),IF(LEFT(C63,3)="INC",VLOOKUP(VALUE(RIGHT(C63,3)),'INC-COMP'!B:J,9,FALSE),IF(LEFT(C63,3)="ELE",VLOOKUP(VALUE(RIGHT(C63,3)),#REF!,9,FALSE),IF(LEFT(C63,3)="CAB",VLOOKUP(VALUE(RIGHT(C63,3)),#REF!,9,FALSE),IF(LEFT(C63,3)="SEG",VLOOKUP(VALUE(RIGHT(C63,3)),'SEG-COMP'!B:J,9,FALSE),IF(LEFT(C63,3)="CLI",VLOOKUP(VALUE(RIGHT(C63,3)),'CLI-COMP'!B:J,9,FALSE),IF(LEFT(C63,4)="IMPL",VLOOKUP(VALUE(RIGHT(C63,3)),'IMPL-COMP'!B:J,9,FALSE),IF(LEFT(C63,4)="SPDA",VLOOKUP(VALUE(RIGHT(C63,3)),'SPDA-COMP'!B:J,9,FALSE),IF(LEFT(C63,4)="SDAI",VLOOKUP(VALUE(RIGHT(C63,3)),'ADM-COMP'!B:J,9,FALSE),IF(LEFT(C63,5)="IMPER",VLOOKUP(VALUE(RIGHT(C63,3)),'IMPER-COMP'!B:J,9,FALSE),""))))))))))))))))</f>
        <v>1579.78</v>
      </c>
      <c r="H63" s="611">
        <f t="shared" si="2"/>
        <v>4739.34</v>
      </c>
      <c r="I63" s="636"/>
      <c r="J63" s="636"/>
      <c r="K63" s="636"/>
      <c r="L63" s="636"/>
      <c r="M63" s="636"/>
      <c r="N63" s="636"/>
      <c r="O63" s="636"/>
      <c r="P63" s="636"/>
      <c r="Q63" s="636"/>
      <c r="R63" s="636"/>
      <c r="S63" s="636"/>
    </row>
    <row r="64" ht="51" spans="1:19">
      <c r="A64" s="605" t="s">
        <v>169</v>
      </c>
      <c r="B64" s="624" t="s">
        <v>81</v>
      </c>
      <c r="C64" s="607" t="s">
        <v>170</v>
      </c>
      <c r="D64" s="608" t="s">
        <v>171</v>
      </c>
      <c r="E64" s="609" t="s">
        <v>168</v>
      </c>
      <c r="F64" s="610">
        <f>ROUND(VLOOKUP(A64,'MEM-LEVANT'!A:O,15,FALSE),2)</f>
        <v>3</v>
      </c>
      <c r="G64" s="611">
        <f>IF(B64="IOPES",VLOOKUP(C64,'LABOR-SERVIÇOS'!A:H,7,FALSE),IF(B64="SINAPI",VLOOKUP(C64,'SINAPI-SERVIÇOS'!A:H,8,FALSE),IF(LEFT(C64,3)="ARQ",VLOOKUP(VALUE(RIGHT(C64,3)),'ARQ-COMP'!B:J,9,FALSE),IF(LEFT(C64,3)="SCI",VLOOKUP(VALUE(RIGHT(C64,3)),'GAS-COMP'!#REF!,9,FALSE),IF(LEFT(C64,3)="SCE",VLOOKUP(VALUE(RIGHT(C64,3)),'SCE-COMP'!B:J,9,FALSE),IF(LEFT(C64,3)="EST",VLOOKUP(VALUE(RIGHT(C64,3)),'EST-COMP'!B:J,9,FALSE),IF(LEFT(C64,3)="HID",VLOOKUP(VALUE(RIGHT(C64,3)),'HID-COMP'!B:J,9,FALSE),IF(LEFT(C64,3)="INC",VLOOKUP(VALUE(RIGHT(C64,3)),'INC-COMP'!B:J,9,FALSE),IF(LEFT(C64,3)="ELE",VLOOKUP(VALUE(RIGHT(C64,3)),#REF!,9,FALSE),IF(LEFT(C64,3)="CAB",VLOOKUP(VALUE(RIGHT(C64,3)),#REF!,9,FALSE),IF(LEFT(C64,3)="SEG",VLOOKUP(VALUE(RIGHT(C64,3)),'SEG-COMP'!B:J,9,FALSE),IF(LEFT(C64,3)="CLI",VLOOKUP(VALUE(RIGHT(C64,3)),'CLI-COMP'!B:J,9,FALSE),IF(LEFT(C64,4)="IMPL",VLOOKUP(VALUE(RIGHT(C64,3)),'IMPL-COMP'!B:J,9,FALSE),IF(LEFT(C64,4)="SPDA",VLOOKUP(VALUE(RIGHT(C64,3)),'SPDA-COMP'!B:J,9,FALSE),IF(LEFT(C64,4)="SDAI",VLOOKUP(VALUE(RIGHT(C64,3)),'ADM-COMP'!B:J,9,FALSE),IF(LEFT(C64,5)="IMPER",VLOOKUP(VALUE(RIGHT(C64,3)),'IMPER-COMP'!B:J,9,FALSE),""))))))))))))))))</f>
        <v>564.53</v>
      </c>
      <c r="H64" s="611">
        <f t="shared" si="2"/>
        <v>1693.59</v>
      </c>
      <c r="I64" s="636"/>
      <c r="J64" s="636"/>
      <c r="K64" s="636"/>
      <c r="L64" s="636"/>
      <c r="M64" s="636"/>
      <c r="N64" s="636"/>
      <c r="O64" s="636"/>
      <c r="P64" s="636"/>
      <c r="Q64" s="636"/>
      <c r="R64" s="636"/>
      <c r="S64" s="636"/>
    </row>
    <row r="65" ht="63.75" spans="1:19">
      <c r="A65" s="605" t="s">
        <v>172</v>
      </c>
      <c r="B65" s="624" t="s">
        <v>81</v>
      </c>
      <c r="C65" s="607" t="s">
        <v>173</v>
      </c>
      <c r="D65" s="608" t="s">
        <v>174</v>
      </c>
      <c r="E65" s="609" t="s">
        <v>168</v>
      </c>
      <c r="F65" s="610">
        <f>ROUND(VLOOKUP(A65,'MEM-LEVANT'!A:O,15,FALSE),2)</f>
        <v>6</v>
      </c>
      <c r="G65" s="611">
        <f>IF(B65="IOPES",VLOOKUP(C65,'LABOR-SERVIÇOS'!A:H,7,FALSE),IF(B65="SINAPI",VLOOKUP(C65,'SINAPI-SERVIÇOS'!A:H,8,FALSE),IF(LEFT(C65,3)="ARQ",VLOOKUP(VALUE(RIGHT(C65,3)),'ARQ-COMP'!B:J,9,FALSE),IF(LEFT(C65,3)="SCI",VLOOKUP(VALUE(RIGHT(C65,3)),'GAS-COMP'!#REF!,9,FALSE),IF(LEFT(C65,3)="SCE",VLOOKUP(VALUE(RIGHT(C65,3)),'SCE-COMP'!B:J,9,FALSE),IF(LEFT(C65,3)="EST",VLOOKUP(VALUE(RIGHT(C65,3)),'EST-COMP'!B:J,9,FALSE),IF(LEFT(C65,3)="HID",VLOOKUP(VALUE(RIGHT(C65,3)),'HID-COMP'!B:J,9,FALSE),IF(LEFT(C65,3)="INC",VLOOKUP(VALUE(RIGHT(C65,3)),'INC-COMP'!B:J,9,FALSE),IF(LEFT(C65,3)="ELE",VLOOKUP(VALUE(RIGHT(C65,3)),#REF!,9,FALSE),IF(LEFT(C65,3)="CAB",VLOOKUP(VALUE(RIGHT(C65,3)),#REF!,9,FALSE),IF(LEFT(C65,3)="SEG",VLOOKUP(VALUE(RIGHT(C65,3)),'SEG-COMP'!B:J,9,FALSE),IF(LEFT(C65,3)="CLI",VLOOKUP(VALUE(RIGHT(C65,3)),'CLI-COMP'!B:J,9,FALSE),IF(LEFT(C65,4)="IMPL",VLOOKUP(VALUE(RIGHT(C65,3)),'IMPL-COMP'!B:J,9,FALSE),IF(LEFT(C65,4)="SPDA",VLOOKUP(VALUE(RIGHT(C65,3)),'SPDA-COMP'!B:J,9,FALSE),IF(LEFT(C65,4)="SDAI",VLOOKUP(VALUE(RIGHT(C65,3)),'ADM-COMP'!B:J,9,FALSE),IF(LEFT(C65,5)="IMPER",VLOOKUP(VALUE(RIGHT(C65,3)),'IMPER-COMP'!B:J,9,FALSE),""))))))))))))))))</f>
        <v>1625.3</v>
      </c>
      <c r="H65" s="611">
        <f t="shared" si="2"/>
        <v>9751.8</v>
      </c>
      <c r="I65" s="636"/>
      <c r="J65" s="636"/>
      <c r="K65" s="636"/>
      <c r="L65" s="636"/>
      <c r="M65" s="636"/>
      <c r="N65" s="636"/>
      <c r="O65" s="636"/>
      <c r="P65" s="636"/>
      <c r="Q65" s="636"/>
      <c r="R65" s="636"/>
      <c r="S65" s="636"/>
    </row>
    <row r="66" ht="38.25" spans="1:19">
      <c r="A66" s="605" t="s">
        <v>175</v>
      </c>
      <c r="B66" s="624" t="s">
        <v>81</v>
      </c>
      <c r="C66" s="607" t="s">
        <v>176</v>
      </c>
      <c r="D66" s="608" t="s">
        <v>177</v>
      </c>
      <c r="E66" s="609" t="s">
        <v>136</v>
      </c>
      <c r="F66" s="610">
        <f>ROUND(VLOOKUP(A66,'MEM-LEVANT'!A:O,15,FALSE),2)</f>
        <v>21</v>
      </c>
      <c r="G66" s="611">
        <f>IF(B66="IOPES",VLOOKUP(C66,'LABOR-SERVIÇOS'!A:H,7,FALSE),IF(B66="SINAPI",VLOOKUP(C66,'SINAPI-SERVIÇOS'!A:H,8,FALSE),IF(LEFT(C66,3)="ARQ",VLOOKUP(VALUE(RIGHT(C66,3)),'ARQ-COMP'!B:J,9,FALSE),IF(LEFT(C66,3)="SCI",VLOOKUP(VALUE(RIGHT(C66,3)),'GAS-COMP'!#REF!,9,FALSE),IF(LEFT(C66,3)="SCE",VLOOKUP(VALUE(RIGHT(C66,3)),'SCE-COMP'!B:J,9,FALSE),IF(LEFT(C66,3)="EST",VLOOKUP(VALUE(RIGHT(C66,3)),'EST-COMP'!B:J,9,FALSE),IF(LEFT(C66,3)="HID",VLOOKUP(VALUE(RIGHT(C66,3)),'HID-COMP'!B:J,9,FALSE),IF(LEFT(C66,3)="INC",VLOOKUP(VALUE(RIGHT(C66,3)),'INC-COMP'!B:J,9,FALSE),IF(LEFT(C66,3)="ELE",VLOOKUP(VALUE(RIGHT(C66,3)),#REF!,9,FALSE),IF(LEFT(C66,3)="CAB",VLOOKUP(VALUE(RIGHT(C66,3)),#REF!,9,FALSE),IF(LEFT(C66,3)="SEG",VLOOKUP(VALUE(RIGHT(C66,3)),'SEG-COMP'!B:J,9,FALSE),IF(LEFT(C66,3)="CLI",VLOOKUP(VALUE(RIGHT(C66,3)),'CLI-COMP'!B:J,9,FALSE),IF(LEFT(C66,4)="IMPL",VLOOKUP(VALUE(RIGHT(C66,3)),'IMPL-COMP'!B:J,9,FALSE),IF(LEFT(C66,4)="SPDA",VLOOKUP(VALUE(RIGHT(C66,3)),'SPDA-COMP'!B:J,9,FALSE),IF(LEFT(C66,4)="SDAI",VLOOKUP(VALUE(RIGHT(C66,3)),'ADM-COMP'!B:J,9,FALSE),IF(LEFT(C66,5)="IMPER",VLOOKUP(VALUE(RIGHT(C66,3)),'IMPER-COMP'!B:J,9,FALSE),""))))))))))))))))</f>
        <v>122.95</v>
      </c>
      <c r="H66" s="611">
        <f t="shared" si="2"/>
        <v>2581.95</v>
      </c>
      <c r="I66" s="636"/>
      <c r="J66" s="636"/>
      <c r="K66" s="636"/>
      <c r="L66" s="636"/>
      <c r="M66" s="636"/>
      <c r="N66" s="636"/>
      <c r="O66" s="636"/>
      <c r="P66" s="636"/>
      <c r="Q66" s="636"/>
      <c r="R66" s="636"/>
      <c r="S66" s="636"/>
    </row>
    <row r="67" ht="51" spans="1:19">
      <c r="A67" s="605" t="s">
        <v>178</v>
      </c>
      <c r="B67" s="624" t="s">
        <v>81</v>
      </c>
      <c r="C67" s="605" t="s">
        <v>179</v>
      </c>
      <c r="D67" s="608" t="s">
        <v>180</v>
      </c>
      <c r="E67" s="609" t="s">
        <v>136</v>
      </c>
      <c r="F67" s="610">
        <f>ROUND(VLOOKUP(A67,'MEM-LEVANT'!A:O,15,FALSE),2)</f>
        <v>125</v>
      </c>
      <c r="G67" s="611">
        <f>IF(B67="IOPES",VLOOKUP(C67,'LABOR-SERVIÇOS'!A:H,7,FALSE),IF(B67="SINAPI",VLOOKUP(C67,'SINAPI-SERVIÇOS'!A:H,8,FALSE),IF(LEFT(C67,3)="ARQ",VLOOKUP(VALUE(RIGHT(C67,3)),'ARQ-COMP'!B:J,9,FALSE),IF(LEFT(C67,3)="SCI",VLOOKUP(VALUE(RIGHT(C67,3)),'GAS-COMP'!#REF!,9,FALSE),IF(LEFT(C67,3)="SCE",VLOOKUP(VALUE(RIGHT(C67,3)),'SCE-COMP'!B:J,9,FALSE),IF(LEFT(C67,3)="EST",VLOOKUP(VALUE(RIGHT(C67,3)),'EST-COMP'!B:J,9,FALSE),IF(LEFT(C67,3)="HID",VLOOKUP(VALUE(RIGHT(C67,3)),'HID-COMP'!B:J,9,FALSE),IF(LEFT(C67,3)="INC",VLOOKUP(VALUE(RIGHT(C67,3)),'INC-COMP'!B:J,9,FALSE),IF(LEFT(C67,3)="ELE",VLOOKUP(VALUE(RIGHT(C67,3)),#REF!,9,FALSE),IF(LEFT(C67,3)="CAB",VLOOKUP(VALUE(RIGHT(C67,3)),#REF!,9,FALSE),IF(LEFT(C67,3)="SEG",VLOOKUP(VALUE(RIGHT(C67,3)),'SEG-COMP'!B:J,9,FALSE),IF(LEFT(C67,3)="CLI",VLOOKUP(VALUE(RIGHT(C67,3)),'CLI-COMP'!B:J,9,FALSE),IF(LEFT(C67,4)="IMPL",VLOOKUP(VALUE(RIGHT(C67,3)),'IMPL-COMP'!B:J,9,FALSE),IF(LEFT(C67,4)="SPDA",VLOOKUP(VALUE(RIGHT(C67,3)),'SPDA-COMP'!B:J,9,FALSE),IF(LEFT(C67,4)="SDAI",VLOOKUP(VALUE(RIGHT(C67,3)),'ADM-COMP'!B:J,9,FALSE),IF(LEFT(C67,5)="IMPER",VLOOKUP(VALUE(RIGHT(C67,3)),'IMPER-COMP'!B:J,9,FALSE),""))))))))))))))))</f>
        <v>114.69</v>
      </c>
      <c r="H67" s="611">
        <f t="shared" si="2"/>
        <v>14336.25</v>
      </c>
      <c r="I67" s="636"/>
      <c r="J67" s="636"/>
      <c r="K67" s="636"/>
      <c r="L67" s="636"/>
      <c r="M67" s="636"/>
      <c r="N67" s="636"/>
      <c r="O67" s="636"/>
      <c r="P67" s="636"/>
      <c r="Q67" s="636"/>
      <c r="R67" s="636"/>
      <c r="S67" s="636"/>
    </row>
    <row r="68" ht="25.5" spans="1:19">
      <c r="A68" s="605" t="s">
        <v>181</v>
      </c>
      <c r="B68" s="624" t="s">
        <v>81</v>
      </c>
      <c r="C68" s="607" t="s">
        <v>182</v>
      </c>
      <c r="D68" s="608" t="s">
        <v>109</v>
      </c>
      <c r="E68" s="609" t="s">
        <v>146</v>
      </c>
      <c r="F68" s="610">
        <f>ROUND(VLOOKUP(A68,'MEM-LEVANT'!A:O,15,FALSE),2)</f>
        <v>12.5</v>
      </c>
      <c r="G68" s="611">
        <f>IF(B68="IOPES",VLOOKUP(C68,'LABOR-SERVIÇOS'!A:H,7,FALSE),IF(B68="SINAPI",VLOOKUP(C68,'SINAPI-SERVIÇOS'!A:H,8,FALSE),IF(LEFT(C68,3)="ARQ",VLOOKUP(VALUE(RIGHT(C68,3)),'ARQ-COMP'!B:J,9,FALSE),IF(LEFT(C68,3)="SCI",VLOOKUP(VALUE(RIGHT(C68,3)),'GAS-COMP'!#REF!,9,FALSE),IF(LEFT(C68,3)="SCE",VLOOKUP(VALUE(RIGHT(C68,3)),'SCE-COMP'!B:J,9,FALSE),IF(LEFT(C68,3)="EST",VLOOKUP(VALUE(RIGHT(C68,3)),'EST-COMP'!B:J,9,FALSE),IF(LEFT(C68,3)="HID",VLOOKUP(VALUE(RIGHT(C68,3)),'HID-COMP'!B:J,9,FALSE),IF(LEFT(C68,3)="INC",VLOOKUP(VALUE(RIGHT(C68,3)),'INC-COMP'!B:J,9,FALSE),IF(LEFT(C68,3)="ELE",VLOOKUP(VALUE(RIGHT(C68,3)),#REF!,9,FALSE),IF(LEFT(C68,3)="CAB",VLOOKUP(VALUE(RIGHT(C68,3)),#REF!,9,FALSE),IF(LEFT(C68,3)="SEG",VLOOKUP(VALUE(RIGHT(C68,3)),'SEG-COMP'!B:J,9,FALSE),IF(LEFT(C68,3)="CLI",VLOOKUP(VALUE(RIGHT(C68,3)),'CLI-COMP'!B:J,9,FALSE),IF(LEFT(C68,4)="IMPL",VLOOKUP(VALUE(RIGHT(C68,3)),'IMPL-COMP'!B:J,9,FALSE),IF(LEFT(C68,4)="SPDA",VLOOKUP(VALUE(RIGHT(C68,3)),'SPDA-COMP'!B:J,9,FALSE),IF(LEFT(C68,4)="SDAI",VLOOKUP(VALUE(RIGHT(C68,3)),'ADM-COMP'!B:J,9,FALSE),IF(LEFT(C68,5)="IMPER",VLOOKUP(VALUE(RIGHT(C68,3)),'IMPER-COMP'!B:J,9,FALSE),""))))))))))))))))</f>
        <v>185.39</v>
      </c>
      <c r="H68" s="611">
        <f t="shared" si="2"/>
        <v>2317.38</v>
      </c>
      <c r="I68" s="636"/>
      <c r="J68" s="636"/>
      <c r="K68" s="636"/>
      <c r="L68" s="636"/>
      <c r="M68" s="636"/>
      <c r="N68" s="636"/>
      <c r="O68" s="636"/>
      <c r="P68" s="636"/>
      <c r="Q68" s="636"/>
      <c r="R68" s="636"/>
      <c r="S68" s="636"/>
    </row>
    <row r="69" ht="38.25" spans="1:19">
      <c r="A69" s="605" t="s">
        <v>183</v>
      </c>
      <c r="B69" s="624" t="s">
        <v>81</v>
      </c>
      <c r="C69" s="605" t="s">
        <v>184</v>
      </c>
      <c r="D69" s="608" t="s">
        <v>185</v>
      </c>
      <c r="E69" s="609" t="s">
        <v>127</v>
      </c>
      <c r="F69" s="610">
        <f>ROUND(VLOOKUP(A69,'MEM-LEVANT'!A:O,15,FALSE),2)</f>
        <v>62.5</v>
      </c>
      <c r="G69" s="611">
        <f>IF(B69="IOPES",VLOOKUP(C69,'LABOR-SERVIÇOS'!A:H,7,FALSE),IF(B69="SINAPI",VLOOKUP(C69,'SINAPI-SERVIÇOS'!A:H,8,FALSE),IF(LEFT(C69,3)="ARQ",VLOOKUP(VALUE(RIGHT(C69,3)),'ARQ-COMP'!B:J,9,FALSE),IF(LEFT(C69,3)="SCI",VLOOKUP(VALUE(RIGHT(C69,3)),'GAS-COMP'!#REF!,9,FALSE),IF(LEFT(C69,3)="SCE",VLOOKUP(VALUE(RIGHT(C69,3)),'SCE-COMP'!B:J,9,FALSE),IF(LEFT(C69,3)="EST",VLOOKUP(VALUE(RIGHT(C69,3)),'EST-COMP'!B:J,9,FALSE),IF(LEFT(C69,3)="HID",VLOOKUP(VALUE(RIGHT(C69,3)),'HID-COMP'!B:J,9,FALSE),IF(LEFT(C69,3)="INC",VLOOKUP(VALUE(RIGHT(C69,3)),'INC-COMP'!B:J,9,FALSE),IF(LEFT(C69,3)="ELE",VLOOKUP(VALUE(RIGHT(C69,3)),#REF!,9,FALSE),IF(LEFT(C69,3)="CAB",VLOOKUP(VALUE(RIGHT(C69,3)),#REF!,9,FALSE),IF(LEFT(C69,3)="SEG",VLOOKUP(VALUE(RIGHT(C69,3)),'SEG-COMP'!B:J,9,FALSE),IF(LEFT(C69,3)="CLI",VLOOKUP(VALUE(RIGHT(C69,3)),'CLI-COMP'!B:J,9,FALSE),IF(LEFT(C69,4)="IMPL",VLOOKUP(VALUE(RIGHT(C69,3)),'IMPL-COMP'!B:J,9,FALSE),IF(LEFT(C69,4)="SPDA",VLOOKUP(VALUE(RIGHT(C69,3)),'SPDA-COMP'!B:J,9,FALSE),IF(LEFT(C69,4)="SDAI",VLOOKUP(VALUE(RIGHT(C69,3)),'ADM-COMP'!B:J,9,FALSE),IF(LEFT(C69,5)="IMPER",VLOOKUP(VALUE(RIGHT(C69,3)),'IMPER-COMP'!B:J,9,FALSE),""))))))))))))))))</f>
        <v>131.28</v>
      </c>
      <c r="H69" s="611">
        <f t="shared" si="2"/>
        <v>8205</v>
      </c>
      <c r="I69" s="636"/>
      <c r="J69" s="636"/>
      <c r="K69" s="636"/>
      <c r="L69" s="636"/>
      <c r="M69" s="636"/>
      <c r="N69" s="636"/>
      <c r="O69" s="636"/>
      <c r="P69" s="636"/>
      <c r="Q69" s="636"/>
      <c r="R69" s="636"/>
      <c r="S69" s="636"/>
    </row>
    <row r="70" spans="1:19">
      <c r="A70" s="628" t="s">
        <v>186</v>
      </c>
      <c r="B70" s="629"/>
      <c r="C70" s="630"/>
      <c r="D70" s="631" t="s">
        <v>112</v>
      </c>
      <c r="E70" s="632"/>
      <c r="F70" s="610"/>
      <c r="G70" s="633"/>
      <c r="H70" s="633"/>
      <c r="I70" s="636"/>
      <c r="J70" s="636"/>
      <c r="K70" s="636"/>
      <c r="L70" s="636"/>
      <c r="M70" s="636"/>
      <c r="N70" s="636"/>
      <c r="O70" s="636"/>
      <c r="P70" s="636"/>
      <c r="Q70" s="636"/>
      <c r="R70" s="636"/>
      <c r="S70" s="636"/>
    </row>
    <row r="71" ht="25.5" spans="1:19">
      <c r="A71" s="605" t="s">
        <v>187</v>
      </c>
      <c r="B71" s="629" t="s">
        <v>81</v>
      </c>
      <c r="C71" s="607" t="s">
        <v>188</v>
      </c>
      <c r="D71" s="608" t="s">
        <v>189</v>
      </c>
      <c r="E71" s="609" t="s">
        <v>127</v>
      </c>
      <c r="F71" s="610">
        <f>ROUND(VLOOKUP(A71,'MEM-LEVANT'!A:O,15,FALSE),2)</f>
        <v>1762.19</v>
      </c>
      <c r="G71" s="611">
        <f>IF(B71="IOPES",VLOOKUP(C71,'LABOR-SERVIÇOS'!A:H,7,FALSE),IF(B71="SINAPI",VLOOKUP(C71,'SINAPI-SERVIÇOS'!A:H,8,FALSE),IF(LEFT(C71,3)="ARQ",VLOOKUP(VALUE(RIGHT(C71,3)),'ARQ-COMP'!B:J,9,FALSE),IF(LEFT(C71,3)="SCI",VLOOKUP(VALUE(RIGHT(C71,3)),'GAS-COMP'!#REF!,9,FALSE),IF(LEFT(C71,3)="SCE",VLOOKUP(VALUE(RIGHT(C71,3)),'SCE-COMP'!B:J,9,FALSE),IF(LEFT(C71,3)="EST",VLOOKUP(VALUE(RIGHT(C71,3)),'EST-COMP'!B:J,9,FALSE),IF(LEFT(C71,3)="HID",VLOOKUP(VALUE(RIGHT(C71,3)),'HID-COMP'!B:J,9,FALSE),IF(LEFT(C71,3)="INC",VLOOKUP(VALUE(RIGHT(C71,3)),'INC-COMP'!B:J,9,FALSE),IF(LEFT(C71,3)="ELE",VLOOKUP(VALUE(RIGHT(C71,3)),#REF!,9,FALSE),IF(LEFT(C71,3)="CAB",VLOOKUP(VALUE(RIGHT(C71,3)),#REF!,9,FALSE),IF(LEFT(C71,3)="SEG",VLOOKUP(VALUE(RIGHT(C71,3)),'SEG-COMP'!B:J,9,FALSE),IF(LEFT(C71,3)="CLI",VLOOKUP(VALUE(RIGHT(C71,3)),'CLI-COMP'!B:J,9,FALSE),IF(LEFT(C71,4)="IMPL",VLOOKUP(VALUE(RIGHT(C71,3)),'IMPL-COMP'!B:J,9,FALSE),IF(LEFT(C71,4)="SPDA",VLOOKUP(VALUE(RIGHT(C71,3)),'SPDA-COMP'!B:J,9,FALSE),IF(LEFT(C71,4)="SDAI",VLOOKUP(VALUE(RIGHT(C71,3)),'ADM-COMP'!B:J,9,FALSE),IF(LEFT(C71,5)="IMPER",VLOOKUP(VALUE(RIGHT(C71,3)),'IMPER-COMP'!B:J,9,FALSE),""))))))))))))))))</f>
        <v>1.51</v>
      </c>
      <c r="H71" s="633">
        <f t="shared" ref="H71:H81" si="3">ROUND(F71*G71,2)</f>
        <v>2660.91</v>
      </c>
      <c r="I71" s="636"/>
      <c r="J71" s="636"/>
      <c r="K71" s="636"/>
      <c r="L71" s="636"/>
      <c r="M71" s="636"/>
      <c r="N71" s="636"/>
      <c r="O71" s="636"/>
      <c r="P71" s="636"/>
      <c r="Q71" s="636"/>
      <c r="R71" s="636"/>
      <c r="S71" s="636"/>
    </row>
    <row r="72" spans="1:19">
      <c r="A72" s="605" t="s">
        <v>190</v>
      </c>
      <c r="B72" s="629" t="s">
        <v>81</v>
      </c>
      <c r="C72" s="607" t="s">
        <v>191</v>
      </c>
      <c r="D72" s="608" t="s">
        <v>192</v>
      </c>
      <c r="E72" s="609" t="s">
        <v>146</v>
      </c>
      <c r="F72" s="610">
        <f>ROUND(VLOOKUP(A72,'MEM-LEVANT'!A:O,15,FALSE),2)</f>
        <v>352.44</v>
      </c>
      <c r="G72" s="611">
        <f>IF(B72="IOPES",VLOOKUP(C72,'LABOR-SERVIÇOS'!A:H,7,FALSE),IF(B72="SINAPI",VLOOKUP(C72,'SINAPI-SERVIÇOS'!A:H,8,FALSE),IF(LEFT(C72,3)="ARQ",VLOOKUP(VALUE(RIGHT(C72,3)),'ARQ-COMP'!B:J,9,FALSE),IF(LEFT(C72,3)="SCI",VLOOKUP(VALUE(RIGHT(C72,3)),'GAS-COMP'!#REF!,9,FALSE),IF(LEFT(C72,3)="SCE",VLOOKUP(VALUE(RIGHT(C72,3)),'SCE-COMP'!B:J,9,FALSE),IF(LEFT(C72,3)="EST",VLOOKUP(VALUE(RIGHT(C72,3)),'EST-COMP'!B:J,9,FALSE),IF(LEFT(C72,3)="HID",VLOOKUP(VALUE(RIGHT(C72,3)),'HID-COMP'!B:J,9,FALSE),IF(LEFT(C72,3)="INC",VLOOKUP(VALUE(RIGHT(C72,3)),'INC-COMP'!B:J,9,FALSE),IF(LEFT(C72,3)="ELE",VLOOKUP(VALUE(RIGHT(C72,3)),#REF!,9,FALSE),IF(LEFT(C72,3)="CAB",VLOOKUP(VALUE(RIGHT(C72,3)),#REF!,9,FALSE),IF(LEFT(C72,3)="SEG",VLOOKUP(VALUE(RIGHT(C72,3)),'SEG-COMP'!B:J,9,FALSE),IF(LEFT(C72,3)="CLI",VLOOKUP(VALUE(RIGHT(C72,3)),'CLI-COMP'!B:J,9,FALSE),IF(LEFT(C72,4)="IMPL",VLOOKUP(VALUE(RIGHT(C72,3)),'IMPL-COMP'!B:J,9,FALSE),IF(LEFT(C72,4)="SPDA",VLOOKUP(VALUE(RIGHT(C72,3)),'SPDA-COMP'!B:J,9,FALSE),IF(LEFT(C72,4)="SDAI",VLOOKUP(VALUE(RIGHT(C72,3)),'ADM-COMP'!B:J,9,FALSE),IF(LEFT(C72,5)="IMPER",VLOOKUP(VALUE(RIGHT(C72,3)),'IMPER-COMP'!B:J,9,FALSE),""))))))))))))))))</f>
        <v>119.55</v>
      </c>
      <c r="H72" s="633">
        <f t="shared" si="3"/>
        <v>42134.2</v>
      </c>
      <c r="I72" s="636"/>
      <c r="J72" s="636"/>
      <c r="K72" s="636"/>
      <c r="L72" s="636"/>
      <c r="M72" s="636"/>
      <c r="N72" s="636"/>
      <c r="O72" s="636"/>
      <c r="P72" s="636"/>
      <c r="Q72" s="636"/>
      <c r="R72" s="636"/>
      <c r="S72" s="636"/>
    </row>
    <row r="73" spans="1:19">
      <c r="A73" s="605" t="s">
        <v>193</v>
      </c>
      <c r="B73" s="629" t="s">
        <v>81</v>
      </c>
      <c r="C73" s="607" t="s">
        <v>194</v>
      </c>
      <c r="D73" s="608" t="s">
        <v>195</v>
      </c>
      <c r="E73" s="609" t="s">
        <v>153</v>
      </c>
      <c r="F73" s="610">
        <f>ROUND(VLOOKUP(A73,'MEM-LEVANT'!A:O,15,FALSE),2)</f>
        <v>3066.23</v>
      </c>
      <c r="G73" s="611">
        <f>IF(B73="IOPES",VLOOKUP(C73,'LABOR-SERVIÇOS'!A:H,7,FALSE),IF(B73="SINAPI",VLOOKUP(C73,'SINAPI-SERVIÇOS'!A:H,8,FALSE),IF(LEFT(C73,3)="ARQ",VLOOKUP(VALUE(RIGHT(C73,3)),'ARQ-COMP'!B:J,9,FALSE),IF(LEFT(C73,3)="SCI",VLOOKUP(VALUE(RIGHT(C73,3)),'GAS-COMP'!#REF!,9,FALSE),IF(LEFT(C73,3)="SCE",VLOOKUP(VALUE(RIGHT(C73,3)),'SCE-COMP'!B:J,9,FALSE),IF(LEFT(C73,3)="EST",VLOOKUP(VALUE(RIGHT(C73,3)),'EST-COMP'!B:J,9,FALSE),IF(LEFT(C73,3)="HID",VLOOKUP(VALUE(RIGHT(C73,3)),'HID-COMP'!B:J,9,FALSE),IF(LEFT(C73,3)="INC",VLOOKUP(VALUE(RIGHT(C73,3)),'INC-COMP'!B:J,9,FALSE),IF(LEFT(C73,3)="ELE",VLOOKUP(VALUE(RIGHT(C73,3)),#REF!,9,FALSE),IF(LEFT(C73,3)="CAB",VLOOKUP(VALUE(RIGHT(C73,3)),#REF!,9,FALSE),IF(LEFT(C73,3)="SEG",VLOOKUP(VALUE(RIGHT(C73,3)),'SEG-COMP'!B:J,9,FALSE),IF(LEFT(C73,3)="CLI",VLOOKUP(VALUE(RIGHT(C73,3)),'CLI-COMP'!B:J,9,FALSE),IF(LEFT(C73,4)="IMPL",VLOOKUP(VALUE(RIGHT(C73,3)),'IMPL-COMP'!B:J,9,FALSE),IF(LEFT(C73,4)="SPDA",VLOOKUP(VALUE(RIGHT(C73,3)),'SPDA-COMP'!B:J,9,FALSE),IF(LEFT(C73,4)="SDAI",VLOOKUP(VALUE(RIGHT(C73,3)),'ADM-COMP'!B:J,9,FALSE),IF(LEFT(C73,5)="IMPER",VLOOKUP(VALUE(RIGHT(C73,3)),'IMPER-COMP'!B:J,9,FALSE),""))))))))))))))))</f>
        <v>0.94</v>
      </c>
      <c r="H73" s="633">
        <f t="shared" si="3"/>
        <v>2882.26</v>
      </c>
      <c r="I73" s="636"/>
      <c r="J73" s="636"/>
      <c r="K73" s="636"/>
      <c r="L73" s="636"/>
      <c r="M73" s="636"/>
      <c r="N73" s="636"/>
      <c r="O73" s="636"/>
      <c r="P73" s="636"/>
      <c r="Q73" s="636"/>
      <c r="R73" s="636"/>
      <c r="S73" s="636"/>
    </row>
    <row r="74" ht="25.5" spans="1:19">
      <c r="A74" s="605" t="s">
        <v>196</v>
      </c>
      <c r="B74" s="629" t="s">
        <v>81</v>
      </c>
      <c r="C74" s="607" t="s">
        <v>197</v>
      </c>
      <c r="D74" s="608" t="s">
        <v>198</v>
      </c>
      <c r="E74" s="609" t="s">
        <v>127</v>
      </c>
      <c r="F74" s="610">
        <f>ROUND(VLOOKUP(A74,'MEM-LEVANT'!A:O,15,FALSE),2)</f>
        <v>1762.19</v>
      </c>
      <c r="G74" s="611">
        <f>IF(B74="IOPES",VLOOKUP(C74,'LABOR-SERVIÇOS'!A:H,7,FALSE),IF(B74="SINAPI",VLOOKUP(C74,'SINAPI-SERVIÇOS'!A:H,8,FALSE),IF(LEFT(C74,3)="ARQ",VLOOKUP(VALUE(RIGHT(C74,3)),'ARQ-COMP'!B:J,9,FALSE),IF(LEFT(C74,3)="SCI",VLOOKUP(VALUE(RIGHT(C74,3)),'GAS-COMP'!#REF!,9,FALSE),IF(LEFT(C74,3)="SCE",VLOOKUP(VALUE(RIGHT(C74,3)),'SCE-COMP'!B:J,9,FALSE),IF(LEFT(C74,3)="EST",VLOOKUP(VALUE(RIGHT(C74,3)),'EST-COMP'!B:J,9,FALSE),IF(LEFT(C74,3)="HID",VLOOKUP(VALUE(RIGHT(C74,3)),'HID-COMP'!B:J,9,FALSE),IF(LEFT(C74,3)="INC",VLOOKUP(VALUE(RIGHT(C74,3)),'INC-COMP'!B:J,9,FALSE),IF(LEFT(C74,3)="ELE",VLOOKUP(VALUE(RIGHT(C74,3)),#REF!,9,FALSE),IF(LEFT(C74,3)="CAB",VLOOKUP(VALUE(RIGHT(C74,3)),#REF!,9,FALSE),IF(LEFT(C74,3)="SEG",VLOOKUP(VALUE(RIGHT(C74,3)),'SEG-COMP'!B:J,9,FALSE),IF(LEFT(C74,3)="CLI",VLOOKUP(VALUE(RIGHT(C74,3)),'CLI-COMP'!B:J,9,FALSE),IF(LEFT(C74,4)="IMPL",VLOOKUP(VALUE(RIGHT(C74,3)),'IMPL-COMP'!B:J,9,FALSE),IF(LEFT(C74,4)="SPDA",VLOOKUP(VALUE(RIGHT(C74,3)),'SPDA-COMP'!B:J,9,FALSE),IF(LEFT(C74,4)="SDAI",VLOOKUP(VALUE(RIGHT(C74,3)),'ADM-COMP'!B:J,9,FALSE),IF(LEFT(C74,5)="IMPER",VLOOKUP(VALUE(RIGHT(C74,3)),'IMPER-COMP'!B:J,9,FALSE),""))))))))))))))))</f>
        <v>5.34</v>
      </c>
      <c r="H74" s="633">
        <f t="shared" si="3"/>
        <v>9410.09</v>
      </c>
      <c r="I74" s="636"/>
      <c r="J74" s="636"/>
      <c r="K74" s="636"/>
      <c r="L74" s="636"/>
      <c r="M74" s="636"/>
      <c r="N74" s="636"/>
      <c r="O74" s="636"/>
      <c r="P74" s="636"/>
      <c r="Q74" s="636"/>
      <c r="R74" s="636"/>
      <c r="S74" s="636"/>
    </row>
    <row r="75" ht="38.25" spans="1:19">
      <c r="A75" s="605" t="s">
        <v>199</v>
      </c>
      <c r="B75" s="629" t="s">
        <v>81</v>
      </c>
      <c r="C75" s="607" t="s">
        <v>151</v>
      </c>
      <c r="D75" s="608" t="s">
        <v>152</v>
      </c>
      <c r="E75" s="609" t="s">
        <v>153</v>
      </c>
      <c r="F75" s="610">
        <f>ROUND(VLOOKUP(A75,'MEM-LEVANT'!A:O,15,FALSE),2)</f>
        <v>1103.53</v>
      </c>
      <c r="G75" s="611">
        <f>IF(B75="IOPES",VLOOKUP(C75,'LABOR-SERVIÇOS'!A:H,7,FALSE),IF(B75="SINAPI",VLOOKUP(C75,'SINAPI-SERVIÇOS'!A:H,8,FALSE),IF(LEFT(C75,3)="ARQ",VLOOKUP(VALUE(RIGHT(C75,3)),'ARQ-COMP'!B:J,9,FALSE),IF(LEFT(C75,3)="SCI",VLOOKUP(VALUE(RIGHT(C75,3)),'GAS-COMP'!#REF!,9,FALSE),IF(LEFT(C75,3)="SCE",VLOOKUP(VALUE(RIGHT(C75,3)),'SCE-COMP'!B:J,9,FALSE),IF(LEFT(C75,3)="EST",VLOOKUP(VALUE(RIGHT(C75,3)),'EST-COMP'!B:J,9,FALSE),IF(LEFT(C75,3)="HID",VLOOKUP(VALUE(RIGHT(C75,3)),'HID-COMP'!B:J,9,FALSE),IF(LEFT(C75,3)="INC",VLOOKUP(VALUE(RIGHT(C75,3)),'INC-COMP'!B:J,9,FALSE),IF(LEFT(C75,3)="ELE",VLOOKUP(VALUE(RIGHT(C75,3)),#REF!,9,FALSE),IF(LEFT(C75,3)="CAB",VLOOKUP(VALUE(RIGHT(C75,3)),#REF!,9,FALSE),IF(LEFT(C75,3)="SEG",VLOOKUP(VALUE(RIGHT(C75,3)),'SEG-COMP'!B:J,9,FALSE),IF(LEFT(C75,3)="CLI",VLOOKUP(VALUE(RIGHT(C75,3)),'CLI-COMP'!B:J,9,FALSE),IF(LEFT(C75,4)="IMPL",VLOOKUP(VALUE(RIGHT(C75,3)),'IMPL-COMP'!B:J,9,FALSE),IF(LEFT(C75,4)="SPDA",VLOOKUP(VALUE(RIGHT(C75,3)),'SPDA-COMP'!B:J,9,FALSE),IF(LEFT(C75,4)="SDAI",VLOOKUP(VALUE(RIGHT(C75,3)),'ADM-COMP'!B:J,9,FALSE),IF(LEFT(C75,5)="IMPER",VLOOKUP(VALUE(RIGHT(C75,3)),'IMPER-COMP'!B:J,9,FALSE),""))))))))))))))))</f>
        <v>1.76</v>
      </c>
      <c r="H75" s="633">
        <f t="shared" si="3"/>
        <v>1942.21</v>
      </c>
      <c r="I75" s="636"/>
      <c r="J75" s="636"/>
      <c r="K75" s="636"/>
      <c r="L75" s="636"/>
      <c r="M75" s="636"/>
      <c r="N75" s="636"/>
      <c r="O75" s="636"/>
      <c r="P75" s="636"/>
      <c r="Q75" s="636"/>
      <c r="R75" s="636"/>
      <c r="S75" s="636"/>
    </row>
    <row r="76" spans="1:19">
      <c r="A76" s="605" t="s">
        <v>200</v>
      </c>
      <c r="B76" s="629" t="s">
        <v>81</v>
      </c>
      <c r="C76" s="607" t="s">
        <v>201</v>
      </c>
      <c r="D76" s="608" t="s">
        <v>202</v>
      </c>
      <c r="E76" s="609" t="s">
        <v>127</v>
      </c>
      <c r="F76" s="610">
        <f>ROUND(VLOOKUP(A76,'MEM-LEVANT'!A:O,15,FALSE),2)</f>
        <v>1762.19</v>
      </c>
      <c r="G76" s="611">
        <f>IF(B76="IOPES",VLOOKUP(C76,'LABOR-SERVIÇOS'!A:H,7,FALSE),IF(B76="SINAPI",VLOOKUP(C76,'SINAPI-SERVIÇOS'!A:H,8,FALSE),IF(LEFT(C76,3)="ARQ",VLOOKUP(VALUE(RIGHT(C76,3)),'ARQ-COMP'!B:J,9,FALSE),IF(LEFT(C76,3)="SCI",VLOOKUP(VALUE(RIGHT(C76,3)),'GAS-COMP'!#REF!,9,FALSE),IF(LEFT(C76,3)="SCE",VLOOKUP(VALUE(RIGHT(C76,3)),'SCE-COMP'!B:J,9,FALSE),IF(LEFT(C76,3)="EST",VLOOKUP(VALUE(RIGHT(C76,3)),'EST-COMP'!B:J,9,FALSE),IF(LEFT(C76,3)="HID",VLOOKUP(VALUE(RIGHT(C76,3)),'HID-COMP'!B:J,9,FALSE),IF(LEFT(C76,3)="INC",VLOOKUP(VALUE(RIGHT(C76,3)),'INC-COMP'!B:J,9,FALSE),IF(LEFT(C76,3)="ELE",VLOOKUP(VALUE(RIGHT(C76,3)),#REF!,9,FALSE),IF(LEFT(C76,3)="CAB",VLOOKUP(VALUE(RIGHT(C76,3)),#REF!,9,FALSE),IF(LEFT(C76,3)="SEG",VLOOKUP(VALUE(RIGHT(C76,3)),'SEG-COMP'!B:J,9,FALSE),IF(LEFT(C76,3)="CLI",VLOOKUP(VALUE(RIGHT(C76,3)),'CLI-COMP'!B:J,9,FALSE),IF(LEFT(C76,4)="IMPL",VLOOKUP(VALUE(RIGHT(C76,3)),'IMPL-COMP'!B:J,9,FALSE),IF(LEFT(C76,4)="SPDA",VLOOKUP(VALUE(RIGHT(C76,3)),'SPDA-COMP'!B:J,9,FALSE),IF(LEFT(C76,4)="SDAI",VLOOKUP(VALUE(RIGHT(C76,3)),'ADM-COMP'!B:J,9,FALSE),IF(LEFT(C76,5)="IMPER",VLOOKUP(VALUE(RIGHT(C76,3)),'IMPER-COMP'!B:J,9,FALSE),""))))))))))))))))</f>
        <v>1.57</v>
      </c>
      <c r="H76" s="633">
        <f t="shared" si="3"/>
        <v>2766.64</v>
      </c>
      <c r="I76" s="636"/>
      <c r="J76" s="636"/>
      <c r="K76" s="636"/>
      <c r="L76" s="636"/>
      <c r="M76" s="636"/>
      <c r="N76" s="636"/>
      <c r="O76" s="636"/>
      <c r="P76" s="636"/>
      <c r="Q76" s="636"/>
      <c r="R76" s="636"/>
      <c r="S76" s="636"/>
    </row>
    <row r="77" ht="38.25" spans="1:19">
      <c r="A77" s="605" t="s">
        <v>203</v>
      </c>
      <c r="B77" s="629" t="s">
        <v>81</v>
      </c>
      <c r="C77" s="607" t="s">
        <v>151</v>
      </c>
      <c r="D77" s="608" t="s">
        <v>152</v>
      </c>
      <c r="E77" s="609" t="s">
        <v>153</v>
      </c>
      <c r="F77" s="610">
        <f>ROUND(VLOOKUP(A77,'MEM-LEVANT'!A:O,15,FALSE),2)</f>
        <v>368.65</v>
      </c>
      <c r="G77" s="611">
        <f>IF(B77="IOPES",VLOOKUP(C77,'LABOR-SERVIÇOS'!A:H,7,FALSE),IF(B77="SINAPI",VLOOKUP(C77,'SINAPI-SERVIÇOS'!A:H,8,FALSE),IF(LEFT(C77,3)="ARQ",VLOOKUP(VALUE(RIGHT(C77,3)),'ARQ-COMP'!B:J,9,FALSE),IF(LEFT(C77,3)="SCI",VLOOKUP(VALUE(RIGHT(C77,3)),'GAS-COMP'!#REF!,9,FALSE),IF(LEFT(C77,3)="SCE",VLOOKUP(VALUE(RIGHT(C77,3)),'SCE-COMP'!B:J,9,FALSE),IF(LEFT(C77,3)="EST",VLOOKUP(VALUE(RIGHT(C77,3)),'EST-COMP'!B:J,9,FALSE),IF(LEFT(C77,3)="HID",VLOOKUP(VALUE(RIGHT(C77,3)),'HID-COMP'!B:J,9,FALSE),IF(LEFT(C77,3)="INC",VLOOKUP(VALUE(RIGHT(C77,3)),'INC-COMP'!B:J,9,FALSE),IF(LEFT(C77,3)="ELE",VLOOKUP(VALUE(RIGHT(C77,3)),#REF!,9,FALSE),IF(LEFT(C77,3)="CAB",VLOOKUP(VALUE(RIGHT(C77,3)),#REF!,9,FALSE),IF(LEFT(C77,3)="SEG",VLOOKUP(VALUE(RIGHT(C77,3)),'SEG-COMP'!B:J,9,FALSE),IF(LEFT(C77,3)="CLI",VLOOKUP(VALUE(RIGHT(C77,3)),'CLI-COMP'!B:J,9,FALSE),IF(LEFT(C77,4)="IMPL",VLOOKUP(VALUE(RIGHT(C77,3)),'IMPL-COMP'!B:J,9,FALSE),IF(LEFT(C77,4)="SPDA",VLOOKUP(VALUE(RIGHT(C77,3)),'SPDA-COMP'!B:J,9,FALSE),IF(LEFT(C77,4)="SDAI",VLOOKUP(VALUE(RIGHT(C77,3)),'ADM-COMP'!B:J,9,FALSE),IF(LEFT(C77,5)="IMPER",VLOOKUP(VALUE(RIGHT(C77,3)),'IMPER-COMP'!B:J,9,FALSE),""))))))))))))))))</f>
        <v>1.76</v>
      </c>
      <c r="H77" s="633">
        <f t="shared" si="3"/>
        <v>648.82</v>
      </c>
      <c r="I77" s="636"/>
      <c r="J77" s="636"/>
      <c r="K77" s="636"/>
      <c r="L77" s="636"/>
      <c r="M77" s="636"/>
      <c r="N77" s="636"/>
      <c r="O77" s="636"/>
      <c r="P77" s="636"/>
      <c r="Q77" s="636"/>
      <c r="R77" s="636"/>
      <c r="S77" s="636"/>
    </row>
    <row r="78" ht="51" spans="1:19">
      <c r="A78" s="605" t="s">
        <v>204</v>
      </c>
      <c r="B78" s="629" t="s">
        <v>81</v>
      </c>
      <c r="C78" s="607" t="s">
        <v>205</v>
      </c>
      <c r="D78" s="608" t="s">
        <v>206</v>
      </c>
      <c r="E78" s="609" t="s">
        <v>146</v>
      </c>
      <c r="F78" s="610">
        <f>ROUND(VLOOKUP(A78,'MEM-LEVANT'!A:O,15,FALSE),2)</f>
        <v>88.11</v>
      </c>
      <c r="G78" s="611">
        <f>IF(B78="IOPES",VLOOKUP(C78,'LABOR-SERVIÇOS'!A:H,7,FALSE),IF(B78="SINAPI",VLOOKUP(C78,'SINAPI-SERVIÇOS'!A:H,8,FALSE),IF(LEFT(C78,3)="ARQ",VLOOKUP(VALUE(RIGHT(C78,3)),'ARQ-COMP'!B:J,9,FALSE),IF(LEFT(C78,3)="SCI",VLOOKUP(VALUE(RIGHT(C78,3)),'GAS-COMP'!#REF!,9,FALSE),IF(LEFT(C78,3)="SCE",VLOOKUP(VALUE(RIGHT(C78,3)),'SCE-COMP'!B:J,9,FALSE),IF(LEFT(C78,3)="EST",VLOOKUP(VALUE(RIGHT(C78,3)),'EST-COMP'!B:J,9,FALSE),IF(LEFT(C78,3)="HID",VLOOKUP(VALUE(RIGHT(C78,3)),'HID-COMP'!B:J,9,FALSE),IF(LEFT(C78,3)="INC",VLOOKUP(VALUE(RIGHT(C78,3)),'INC-COMP'!B:J,9,FALSE),IF(LEFT(C78,3)="ELE",VLOOKUP(VALUE(RIGHT(C78,3)),#REF!,9,FALSE),IF(LEFT(C78,3)="CAB",VLOOKUP(VALUE(RIGHT(C78,3)),#REF!,9,FALSE),IF(LEFT(C78,3)="SEG",VLOOKUP(VALUE(RIGHT(C78,3)),'SEG-COMP'!B:J,9,FALSE),IF(LEFT(C78,3)="CLI",VLOOKUP(VALUE(RIGHT(C78,3)),'CLI-COMP'!B:J,9,FALSE),IF(LEFT(C78,4)="IMPL",VLOOKUP(VALUE(RIGHT(C78,3)),'IMPL-COMP'!B:J,9,FALSE),IF(LEFT(C78,4)="SPDA",VLOOKUP(VALUE(RIGHT(C78,3)),'SPDA-COMP'!B:J,9,FALSE),IF(LEFT(C78,4)="SDAI",VLOOKUP(VALUE(RIGHT(C78,3)),'ADM-COMP'!B:J,9,FALSE),IF(LEFT(C78,5)="IMPER",VLOOKUP(VALUE(RIGHT(C78,3)),'IMPER-COMP'!B:J,9,FALSE),""))))))))))))))))</f>
        <v>937.6</v>
      </c>
      <c r="H78" s="633">
        <f t="shared" si="3"/>
        <v>82611.94</v>
      </c>
      <c r="I78" s="636"/>
      <c r="J78" s="636"/>
      <c r="K78" s="636"/>
      <c r="L78" s="636"/>
      <c r="M78" s="636"/>
      <c r="N78" s="636"/>
      <c r="O78" s="636"/>
      <c r="P78" s="636"/>
      <c r="Q78" s="636"/>
      <c r="R78" s="636"/>
      <c r="S78" s="636"/>
    </row>
    <row r="79" ht="51" spans="1:19">
      <c r="A79" s="605" t="s">
        <v>207</v>
      </c>
      <c r="B79" s="629" t="s">
        <v>81</v>
      </c>
      <c r="C79" s="607" t="s">
        <v>208</v>
      </c>
      <c r="D79" s="608" t="s">
        <v>209</v>
      </c>
      <c r="E79" s="609" t="s">
        <v>210</v>
      </c>
      <c r="F79" s="610">
        <f>ROUND(VLOOKUP(A79,'MEM-LEVANT'!A:O,15,FALSE),2)</f>
        <v>6152.55</v>
      </c>
      <c r="G79" s="611">
        <f>IF(B79="IOPES",VLOOKUP(C79,'LABOR-SERVIÇOS'!A:H,7,FALSE),IF(B79="SINAPI",VLOOKUP(C79,'SINAPI-SERVIÇOS'!A:H,8,FALSE),IF(LEFT(C79,3)="ARQ",VLOOKUP(VALUE(RIGHT(C79,3)),'ARQ-COMP'!B:J,9,FALSE),IF(LEFT(C79,3)="SCI",VLOOKUP(VALUE(RIGHT(C79,3)),'GAS-COMP'!#REF!,9,FALSE),IF(LEFT(C79,3)="SCE",VLOOKUP(VALUE(RIGHT(C79,3)),'SCE-COMP'!B:J,9,FALSE),IF(LEFT(C79,3)="EST",VLOOKUP(VALUE(RIGHT(C79,3)),'EST-COMP'!B:J,9,FALSE),IF(LEFT(C79,3)="HID",VLOOKUP(VALUE(RIGHT(C79,3)),'HID-COMP'!B:J,9,FALSE),IF(LEFT(C79,3)="INC",VLOOKUP(VALUE(RIGHT(C79,3)),'INC-COMP'!B:J,9,FALSE),IF(LEFT(C79,3)="ELE",VLOOKUP(VALUE(RIGHT(C79,3)),#REF!,9,FALSE),IF(LEFT(C79,3)="CAB",VLOOKUP(VALUE(RIGHT(C79,3)),#REF!,9,FALSE),IF(LEFT(C79,3)="SEG",VLOOKUP(VALUE(RIGHT(C79,3)),'SEG-COMP'!B:J,9,FALSE),IF(LEFT(C79,3)="CLI",VLOOKUP(VALUE(RIGHT(C79,3)),'CLI-COMP'!B:J,9,FALSE),IF(LEFT(C79,4)="IMPL",VLOOKUP(VALUE(RIGHT(C79,3)),'IMPL-COMP'!B:J,9,FALSE),IF(LEFT(C79,4)="SPDA",VLOOKUP(VALUE(RIGHT(C79,3)),'SPDA-COMP'!B:J,9,FALSE),IF(LEFT(C79,4)="SDAI",VLOOKUP(VALUE(RIGHT(C79,3)),'ADM-COMP'!B:J,9,FALSE),IF(LEFT(C79,5)="IMPER",VLOOKUP(VALUE(RIGHT(C79,3)),'IMPER-COMP'!B:J,9,FALSE),""))))))))))))))))</f>
        <v>0.57</v>
      </c>
      <c r="H79" s="633">
        <f t="shared" si="3"/>
        <v>3506.95</v>
      </c>
      <c r="I79" s="636"/>
      <c r="J79" s="636"/>
      <c r="K79" s="636"/>
      <c r="L79" s="636"/>
      <c r="M79" s="636"/>
      <c r="N79" s="636"/>
      <c r="O79" s="636"/>
      <c r="P79" s="636"/>
      <c r="Q79" s="636"/>
      <c r="R79" s="636"/>
      <c r="S79" s="636"/>
    </row>
    <row r="80" ht="25.5" spans="1:19">
      <c r="A80" s="605" t="s">
        <v>211</v>
      </c>
      <c r="B80" s="629" t="s">
        <v>81</v>
      </c>
      <c r="C80" s="607" t="s">
        <v>212</v>
      </c>
      <c r="D80" s="608" t="s">
        <v>213</v>
      </c>
      <c r="E80" s="609" t="s">
        <v>153</v>
      </c>
      <c r="F80" s="610">
        <f>ROUND(VLOOKUP(A80,'MEM-LEVANT'!A:O,15,FALSE),2)</f>
        <v>766.56</v>
      </c>
      <c r="G80" s="611">
        <f>IF(B80="IOPES",VLOOKUP(C80,'LABOR-SERVIÇOS'!A:H,7,FALSE),IF(B80="SINAPI",VLOOKUP(C80,'SINAPI-SERVIÇOS'!A:H,8,FALSE),IF(LEFT(C80,3)="ARQ",VLOOKUP(VALUE(RIGHT(C80,3)),'ARQ-COMP'!B:J,9,FALSE),IF(LEFT(C80,3)="SCI",VLOOKUP(VALUE(RIGHT(C80,3)),'GAS-COMP'!#REF!,9,FALSE),IF(LEFT(C80,3)="SCE",VLOOKUP(VALUE(RIGHT(C80,3)),'SCE-COMP'!B:J,9,FALSE),IF(LEFT(C80,3)="EST",VLOOKUP(VALUE(RIGHT(C80,3)),'EST-COMP'!B:J,9,FALSE),IF(LEFT(C80,3)="HID",VLOOKUP(VALUE(RIGHT(C80,3)),'HID-COMP'!B:J,9,FALSE),IF(LEFT(C80,3)="INC",VLOOKUP(VALUE(RIGHT(C80,3)),'INC-COMP'!B:J,9,FALSE),IF(LEFT(C80,3)="ELE",VLOOKUP(VALUE(RIGHT(C80,3)),#REF!,9,FALSE),IF(LEFT(C80,3)="CAB",VLOOKUP(VALUE(RIGHT(C80,3)),#REF!,9,FALSE),IF(LEFT(C80,3)="SEG",VLOOKUP(VALUE(RIGHT(C80,3)),'SEG-COMP'!B:J,9,FALSE),IF(LEFT(C80,3)="CLI",VLOOKUP(VALUE(RIGHT(C80,3)),'CLI-COMP'!B:J,9,FALSE),IF(LEFT(C80,4)="IMPL",VLOOKUP(VALUE(RIGHT(C80,3)),'IMPL-COMP'!B:J,9,FALSE),IF(LEFT(C80,4)="SPDA",VLOOKUP(VALUE(RIGHT(C80,3)),'SPDA-COMP'!B:J,9,FALSE),IF(LEFT(C80,4)="SDAI",VLOOKUP(VALUE(RIGHT(C80,3)),'ADM-COMP'!B:J,9,FALSE),IF(LEFT(C80,5)="IMPER",VLOOKUP(VALUE(RIGHT(C80,3)),'IMPER-COMP'!B:J,9,FALSE),""))))))))))))))))</f>
        <v>1.2</v>
      </c>
      <c r="H80" s="633">
        <f t="shared" si="3"/>
        <v>919.87</v>
      </c>
      <c r="I80" s="636"/>
      <c r="J80" s="636"/>
      <c r="K80" s="636"/>
      <c r="L80" s="636"/>
      <c r="M80" s="636"/>
      <c r="N80" s="636"/>
      <c r="O80" s="636"/>
      <c r="P80" s="636"/>
      <c r="Q80" s="636"/>
      <c r="R80" s="636"/>
      <c r="S80" s="636"/>
    </row>
    <row r="81" ht="63.75" spans="1:19">
      <c r="A81" s="605" t="s">
        <v>214</v>
      </c>
      <c r="B81" s="629" t="s">
        <v>81</v>
      </c>
      <c r="C81" s="607" t="s">
        <v>215</v>
      </c>
      <c r="D81" s="608" t="s">
        <v>216</v>
      </c>
      <c r="E81" s="609" t="s">
        <v>136</v>
      </c>
      <c r="F81" s="610">
        <f>ROUND(VLOOKUP(A81,'MEM-LEVANT'!A:O,15,FALSE),2)</f>
        <v>414.89</v>
      </c>
      <c r="G81" s="611">
        <f>IF(B81="IOPES",VLOOKUP(C81,'LABOR-SERVIÇOS'!A:H,7,FALSE),IF(B81="SINAPI",VLOOKUP(C81,'SINAPI-SERVIÇOS'!A:H,8,FALSE),IF(LEFT(C81,3)="ARQ",VLOOKUP(VALUE(RIGHT(C81,3)),'ARQ-COMP'!B:J,9,FALSE),IF(LEFT(C81,3)="SCI",VLOOKUP(VALUE(RIGHT(C81,3)),'GAS-COMP'!#REF!,9,FALSE),IF(LEFT(C81,3)="SCE",VLOOKUP(VALUE(RIGHT(C81,3)),'SCE-COMP'!B:J,9,FALSE),IF(LEFT(C81,3)="EST",VLOOKUP(VALUE(RIGHT(C81,3)),'EST-COMP'!B:J,9,FALSE),IF(LEFT(C81,3)="HID",VLOOKUP(VALUE(RIGHT(C81,3)),'HID-COMP'!B:J,9,FALSE),IF(LEFT(C81,3)="INC",VLOOKUP(VALUE(RIGHT(C81,3)),'INC-COMP'!B:J,9,FALSE),IF(LEFT(C81,3)="ELE",VLOOKUP(VALUE(RIGHT(C81,3)),#REF!,9,FALSE),IF(LEFT(C81,3)="CAB",VLOOKUP(VALUE(RIGHT(C81,3)),#REF!,9,FALSE),IF(LEFT(C81,3)="SEG",VLOOKUP(VALUE(RIGHT(C81,3)),'SEG-COMP'!B:J,9,FALSE),IF(LEFT(C81,3)="CLI",VLOOKUP(VALUE(RIGHT(C81,3)),'CLI-COMP'!B:J,9,FALSE),IF(LEFT(C81,4)="IMPL",VLOOKUP(VALUE(RIGHT(C81,3)),'IMPL-COMP'!B:J,9,FALSE),IF(LEFT(C81,4)="SPDA",VLOOKUP(VALUE(RIGHT(C81,3)),'SPDA-COMP'!B:J,9,FALSE),IF(LEFT(C81,4)="SDAI",VLOOKUP(VALUE(RIGHT(C81,3)),'ADM-COMP'!B:J,9,FALSE),IF(LEFT(C81,5)="IMPER",VLOOKUP(VALUE(RIGHT(C81,3)),'IMPER-COMP'!B:J,9,FALSE),""))))))))))))))))</f>
        <v>36.15</v>
      </c>
      <c r="H81" s="633">
        <f t="shared" si="3"/>
        <v>14998.27</v>
      </c>
      <c r="I81" s="636"/>
      <c r="J81" s="636"/>
      <c r="K81" s="636"/>
      <c r="L81" s="636"/>
      <c r="M81" s="636"/>
      <c r="N81" s="636"/>
      <c r="O81" s="636"/>
      <c r="P81" s="636"/>
      <c r="Q81" s="636"/>
      <c r="R81" s="636"/>
      <c r="S81" s="636"/>
    </row>
    <row r="82" spans="1:19">
      <c r="A82" s="628" t="s">
        <v>217</v>
      </c>
      <c r="B82" s="629"/>
      <c r="C82" s="630"/>
      <c r="D82" s="631" t="s">
        <v>125</v>
      </c>
      <c r="E82" s="632"/>
      <c r="F82" s="610"/>
      <c r="G82" s="633"/>
      <c r="H82" s="633"/>
      <c r="I82" s="636"/>
      <c r="J82" s="636"/>
      <c r="K82" s="636"/>
      <c r="L82" s="636"/>
      <c r="M82" s="636"/>
      <c r="N82" s="636"/>
      <c r="O82" s="636"/>
      <c r="P82" s="636"/>
      <c r="Q82" s="636"/>
      <c r="R82" s="636"/>
      <c r="S82" s="636"/>
    </row>
    <row r="83" ht="25.5" spans="1:19">
      <c r="A83" s="605" t="s">
        <v>218</v>
      </c>
      <c r="B83" s="629" t="s">
        <v>68</v>
      </c>
      <c r="C83" s="607">
        <v>40936</v>
      </c>
      <c r="D83" s="608" t="s">
        <v>219</v>
      </c>
      <c r="E83" s="609" t="s">
        <v>127</v>
      </c>
      <c r="F83" s="610">
        <f>ROUND(VLOOKUP(A83,'MEM-LEVANT'!A:O,15,FALSE),2)</f>
        <v>0.6</v>
      </c>
      <c r="G83" s="611">
        <f>(490.85*$J$4)</f>
        <v>515.7766417507</v>
      </c>
      <c r="H83" s="633">
        <f>ROUND(F83*G83,2)</f>
        <v>309.47</v>
      </c>
      <c r="I83" s="636"/>
      <c r="J83" t="s">
        <v>128</v>
      </c>
      <c r="K83" s="636"/>
      <c r="L83" s="636"/>
      <c r="M83" s="636"/>
      <c r="N83" s="636"/>
      <c r="O83" s="636"/>
      <c r="P83" s="636"/>
      <c r="Q83" s="636"/>
      <c r="R83" s="636"/>
      <c r="S83" s="636"/>
    </row>
    <row r="84" ht="25.5" spans="1:19">
      <c r="A84" s="605" t="s">
        <v>220</v>
      </c>
      <c r="B84" s="629" t="s">
        <v>81</v>
      </c>
      <c r="C84" s="607" t="s">
        <v>221</v>
      </c>
      <c r="D84" s="608" t="s">
        <v>222</v>
      </c>
      <c r="E84" s="609" t="s">
        <v>127</v>
      </c>
      <c r="F84" s="610">
        <f>ROUND(VLOOKUP(A84,'MEM-LEVANT'!A:O,15,FALSE),2)</f>
        <v>68.18</v>
      </c>
      <c r="G84" s="611">
        <f>IF(B84="IOPES",VLOOKUP(C84,'LABOR-SERVIÇOS'!A:H,7,FALSE),IF(B84="SINAPI",VLOOKUP(C84,'SINAPI-SERVIÇOS'!A:H,8,FALSE),IF(LEFT(C84,3)="ARQ",VLOOKUP(VALUE(RIGHT(C84,3)),'ARQ-COMP'!B:J,9,FALSE),IF(LEFT(C84,3)="SCI",VLOOKUP(VALUE(RIGHT(C84,3)),'GAS-COMP'!#REF!,9,FALSE),IF(LEFT(C84,3)="SCE",VLOOKUP(VALUE(RIGHT(C84,3)),'SCE-COMP'!B:J,9,FALSE),IF(LEFT(C84,3)="EST",VLOOKUP(VALUE(RIGHT(C84,3)),'EST-COMP'!B:J,9,FALSE),IF(LEFT(C84,3)="HID",VLOOKUP(VALUE(RIGHT(C84,3)),'HID-COMP'!B:J,9,FALSE),IF(LEFT(C84,3)="INC",VLOOKUP(VALUE(RIGHT(C84,3)),'INC-COMP'!B:J,9,FALSE),IF(LEFT(C84,3)="ELE",VLOOKUP(VALUE(RIGHT(C84,3)),#REF!,9,FALSE),IF(LEFT(C84,3)="CAB",VLOOKUP(VALUE(RIGHT(C84,3)),#REF!,9,FALSE),IF(LEFT(C84,3)="SEG",VLOOKUP(VALUE(RIGHT(C84,3)),'SEG-COMP'!B:J,9,FALSE),IF(LEFT(C84,3)="CLI",VLOOKUP(VALUE(RIGHT(C84,3)),'CLI-COMP'!B:J,9,FALSE),IF(LEFT(C84,4)="IMPL",VLOOKUP(VALUE(RIGHT(C84,3)),'IMPL-COMP'!B:J,9,FALSE),IF(LEFT(C84,4)="SPDA",VLOOKUP(VALUE(RIGHT(C84,3)),'SPDA-COMP'!B:J,9,FALSE),IF(LEFT(C84,4)="SDAI",VLOOKUP(VALUE(RIGHT(C84,3)),'ADM-COMP'!B:J,9,FALSE),IF(LEFT(C84,5)="IMPER",VLOOKUP(VALUE(RIGHT(C84,3)),'IMPER-COMP'!B:J,9,FALSE),""))))))))))))))))</f>
        <v>39.23</v>
      </c>
      <c r="H84" s="633">
        <f>ROUND(F84*G84,2)</f>
        <v>2674.7</v>
      </c>
      <c r="I84" s="636"/>
      <c r="J84" s="636"/>
      <c r="K84" s="636"/>
      <c r="L84" s="636"/>
      <c r="M84" s="636"/>
      <c r="N84" s="636"/>
      <c r="O84" s="636"/>
      <c r="P84" s="636"/>
      <c r="Q84" s="636"/>
      <c r="R84" s="636"/>
      <c r="S84" s="636"/>
    </row>
    <row r="85" ht="25.5" customHeight="1" spans="1:19">
      <c r="A85" s="605" t="s">
        <v>223</v>
      </c>
      <c r="B85" s="629" t="s">
        <v>68</v>
      </c>
      <c r="C85" s="607">
        <v>40934</v>
      </c>
      <c r="D85" s="608" t="s">
        <v>224</v>
      </c>
      <c r="E85" s="609" t="s">
        <v>131</v>
      </c>
      <c r="F85" s="610">
        <f>ROUND(VLOOKUP(A85,'MEM-LEVANT'!A:O,15,FALSE),2)</f>
        <v>49</v>
      </c>
      <c r="G85" s="611">
        <f>(22.42*$J$4)</f>
        <v>23.5585460080487</v>
      </c>
      <c r="H85" s="633">
        <f>ROUND(F85*G85,2)</f>
        <v>1154.37</v>
      </c>
      <c r="I85" s="636"/>
      <c r="J85" t="s">
        <v>132</v>
      </c>
      <c r="K85" s="636"/>
      <c r="L85" s="636"/>
      <c r="M85" s="636"/>
      <c r="N85" s="636"/>
      <c r="O85" s="636"/>
      <c r="P85" s="636"/>
      <c r="Q85" s="636"/>
      <c r="R85" s="636"/>
      <c r="S85" s="636"/>
    </row>
    <row r="86" spans="1:19">
      <c r="A86" s="628" t="s">
        <v>225</v>
      </c>
      <c r="B86" s="629"/>
      <c r="C86" s="630"/>
      <c r="D86" s="631" t="s">
        <v>134</v>
      </c>
      <c r="E86" s="632"/>
      <c r="F86" s="610"/>
      <c r="G86" s="633"/>
      <c r="H86" s="633"/>
      <c r="I86" s="636"/>
      <c r="J86" s="636"/>
      <c r="K86" s="636"/>
      <c r="L86" s="636"/>
      <c r="M86" s="636"/>
      <c r="N86" s="636"/>
      <c r="O86" s="636"/>
      <c r="P86" s="636"/>
      <c r="Q86" s="636"/>
      <c r="R86" s="636"/>
      <c r="S86" s="636"/>
    </row>
    <row r="87" ht="25.5" spans="1:19">
      <c r="A87" s="605" t="s">
        <v>226</v>
      </c>
      <c r="B87" s="629" t="s">
        <v>68</v>
      </c>
      <c r="C87" s="607">
        <v>43068</v>
      </c>
      <c r="D87" s="608" t="s">
        <v>227</v>
      </c>
      <c r="E87" s="609" t="s">
        <v>136</v>
      </c>
      <c r="F87" s="610">
        <f>ROUND(VLOOKUP(A87,'MEM-LEVANT'!A:O,15,FALSE),2)</f>
        <v>18</v>
      </c>
      <c r="G87" s="611">
        <f>76.06*$J$4</f>
        <v>79.9225249496959</v>
      </c>
      <c r="H87" s="633">
        <f>ROUND(F87*G87,2)</f>
        <v>1438.61</v>
      </c>
      <c r="I87" s="636"/>
      <c r="J87" t="s">
        <v>137</v>
      </c>
      <c r="K87" s="636"/>
      <c r="L87" s="636"/>
      <c r="M87" s="636"/>
      <c r="N87" s="636"/>
      <c r="O87" s="636"/>
      <c r="P87" s="636"/>
      <c r="Q87" s="636"/>
      <c r="R87" s="636"/>
      <c r="S87" s="636"/>
    </row>
    <row r="88" ht="25.5" customHeight="1" spans="1:19">
      <c r="A88" s="605" t="s">
        <v>228</v>
      </c>
      <c r="B88" s="629" t="s">
        <v>68</v>
      </c>
      <c r="C88" s="607">
        <v>43064</v>
      </c>
      <c r="D88" s="608" t="s">
        <v>229</v>
      </c>
      <c r="E88" s="609" t="s">
        <v>136</v>
      </c>
      <c r="F88" s="610">
        <f>ROUND(VLOOKUP(A88,'MEM-LEVANT'!A:O,15,FALSE),2)</f>
        <v>18</v>
      </c>
      <c r="G88" s="611">
        <f>(18.82*$J$4)</f>
        <v>19.7757286294146</v>
      </c>
      <c r="H88" s="633">
        <f>ROUND(F88*G88,2)</f>
        <v>355.96</v>
      </c>
      <c r="I88" s="636"/>
      <c r="J88" t="s">
        <v>139</v>
      </c>
      <c r="K88" s="636"/>
      <c r="L88" s="636"/>
      <c r="M88" s="636"/>
      <c r="N88" s="636"/>
      <c r="O88" s="636"/>
      <c r="P88" s="636"/>
      <c r="Q88" s="636"/>
      <c r="R88" s="636"/>
      <c r="S88" s="636"/>
    </row>
    <row r="89" s="560" customFormat="1" spans="1:8">
      <c r="A89" s="605"/>
      <c r="B89" s="634"/>
      <c r="C89" s="635"/>
      <c r="D89" s="612" t="s">
        <v>230</v>
      </c>
      <c r="E89" s="609"/>
      <c r="F89" s="610"/>
      <c r="G89" s="611"/>
      <c r="H89" s="613">
        <f>SUM(H54:H88)</f>
        <v>252561.34</v>
      </c>
    </row>
    <row r="90" s="559" customFormat="1" spans="1:19">
      <c r="A90" s="731" t="s">
        <v>11</v>
      </c>
      <c r="B90" s="591"/>
      <c r="C90" s="592"/>
      <c r="D90" s="593" t="s">
        <v>231</v>
      </c>
      <c r="E90" s="594"/>
      <c r="F90" s="595"/>
      <c r="G90" s="596"/>
      <c r="H90" s="597"/>
      <c r="I90" s="638"/>
      <c r="J90" s="638"/>
      <c r="K90" s="638"/>
      <c r="L90" s="638"/>
      <c r="M90" s="638"/>
      <c r="N90" s="638"/>
      <c r="O90" s="638"/>
      <c r="P90" s="638"/>
      <c r="Q90" s="638"/>
      <c r="R90" s="638"/>
      <c r="S90" s="638"/>
    </row>
    <row r="91" spans="1:19">
      <c r="A91" s="598" t="s">
        <v>232</v>
      </c>
      <c r="B91" s="606"/>
      <c r="C91" s="622"/>
      <c r="D91" s="601" t="s">
        <v>89</v>
      </c>
      <c r="E91" s="609"/>
      <c r="F91" s="610"/>
      <c r="G91" s="611"/>
      <c r="H91" s="611"/>
      <c r="I91" s="636"/>
      <c r="J91" s="636"/>
      <c r="K91" s="636"/>
      <c r="L91" s="636"/>
      <c r="M91" s="636"/>
      <c r="N91" s="636"/>
      <c r="O91" s="636"/>
      <c r="P91" s="636"/>
      <c r="Q91" s="636"/>
      <c r="R91" s="636"/>
      <c r="S91" s="636"/>
    </row>
    <row r="92" ht="25.5" spans="1:19">
      <c r="A92" s="605" t="s">
        <v>233</v>
      </c>
      <c r="B92" s="606" t="s">
        <v>81</v>
      </c>
      <c r="C92" s="607" t="s">
        <v>234</v>
      </c>
      <c r="D92" s="608" t="s">
        <v>235</v>
      </c>
      <c r="E92" s="609" t="s">
        <v>146</v>
      </c>
      <c r="F92" s="610">
        <f>ROUND(VLOOKUP(A92,'MEM-LEVANT'!A:O,15,FALSE),2)</f>
        <v>3.21</v>
      </c>
      <c r="G92" s="611">
        <f>IF(B92="IOPES",VLOOKUP(C92,'LABOR-SERVIÇOS'!A:H,7,FALSE),IF(B92="SINAPI",VLOOKUP(C92,'SINAPI-SERVIÇOS'!A:H,8,FALSE),IF(LEFT(C92,3)="ARQ",VLOOKUP(VALUE(RIGHT(C92,3)),'ARQ-COMP'!B:J,9,FALSE),IF(LEFT(C92,3)="SCI",VLOOKUP(VALUE(RIGHT(C92,3)),'GAS-COMP'!#REF!,9,FALSE),IF(LEFT(C92,3)="SCE",VLOOKUP(VALUE(RIGHT(C92,3)),'SCE-COMP'!B:J,9,FALSE),IF(LEFT(C92,3)="EST",VLOOKUP(VALUE(RIGHT(C92,3)),'EST-COMP'!B:J,9,FALSE),IF(LEFT(C92,3)="HID",VLOOKUP(VALUE(RIGHT(C92,3)),'HID-COMP'!B:J,9,FALSE),IF(LEFT(C92,3)="INC",VLOOKUP(VALUE(RIGHT(C92,3)),'INC-COMP'!B:J,9,FALSE),IF(LEFT(C92,3)="ELE",VLOOKUP(VALUE(RIGHT(C92,3)),#REF!,9,FALSE),IF(LEFT(C92,3)="CAB",VLOOKUP(VALUE(RIGHT(C92,3)),#REF!,9,FALSE),IF(LEFT(C92,3)="SEG",VLOOKUP(VALUE(RIGHT(C92,3)),'SEG-COMP'!B:J,9,FALSE),IF(LEFT(C92,3)="CLI",VLOOKUP(VALUE(RIGHT(C92,3)),'CLI-COMP'!B:J,9,FALSE),IF(LEFT(C92,4)="IMPL",VLOOKUP(VALUE(RIGHT(C92,3)),'IMPL-COMP'!B:J,9,FALSE),IF(LEFT(C92,4)="SPDA",VLOOKUP(VALUE(RIGHT(C92,3)),'SPDA-COMP'!B:J,9,FALSE),IF(LEFT(C92,4)="SDAI",VLOOKUP(VALUE(RIGHT(C92,3)),'ADM-COMP'!B:J,9,FALSE),IF(LEFT(C92,5)="IMPER",VLOOKUP(VALUE(RIGHT(C92,3)),'IMPER-COMP'!B:J,9,FALSE),""))))))))))))))))</f>
        <v>223.76</v>
      </c>
      <c r="H92" s="611">
        <f>ROUND(F92*G92,2)</f>
        <v>718.27</v>
      </c>
      <c r="I92" s="636"/>
      <c r="J92" s="636"/>
      <c r="K92" s="636"/>
      <c r="L92" s="636"/>
      <c r="M92" s="636"/>
      <c r="N92" s="636"/>
      <c r="O92" s="636"/>
      <c r="P92" s="636"/>
      <c r="Q92" s="636"/>
      <c r="R92" s="636"/>
      <c r="S92" s="636"/>
    </row>
    <row r="93" ht="38.25" spans="1:19">
      <c r="A93" s="605" t="s">
        <v>236</v>
      </c>
      <c r="B93" s="606" t="s">
        <v>81</v>
      </c>
      <c r="C93" s="607" t="s">
        <v>151</v>
      </c>
      <c r="D93" s="608" t="s">
        <v>152</v>
      </c>
      <c r="E93" s="609" t="s">
        <v>153</v>
      </c>
      <c r="F93" s="610">
        <f>ROUND(VLOOKUP(A93,'MEM-LEVANT'!A:O,15,FALSE),2)</f>
        <v>357.93</v>
      </c>
      <c r="G93" s="611">
        <f>IF(B93="IOPES",VLOOKUP(C93,'LABOR-SERVIÇOS'!A:H,7,FALSE),IF(B93="SINAPI",VLOOKUP(C93,'SINAPI-SERVIÇOS'!A:H,8,FALSE),IF(LEFT(C93,3)="ARQ",VLOOKUP(VALUE(RIGHT(C93,3)),'ARQ-COMP'!B:J,9,FALSE),IF(LEFT(C93,3)="SCI",VLOOKUP(VALUE(RIGHT(C93,3)),'GAS-COMP'!#REF!,9,FALSE),IF(LEFT(C93,3)="SCE",VLOOKUP(VALUE(RIGHT(C93,3)),'SCE-COMP'!B:J,9,FALSE),IF(LEFT(C93,3)="EST",VLOOKUP(VALUE(RIGHT(C93,3)),'EST-COMP'!B:J,9,FALSE),IF(LEFT(C93,3)="HID",VLOOKUP(VALUE(RIGHT(C93,3)),'HID-COMP'!B:J,9,FALSE),IF(LEFT(C93,3)="INC",VLOOKUP(VALUE(RIGHT(C93,3)),'INC-COMP'!B:J,9,FALSE),IF(LEFT(C93,3)="ELE",VLOOKUP(VALUE(RIGHT(C93,3)),#REF!,9,FALSE),IF(LEFT(C93,3)="CAB",VLOOKUP(VALUE(RIGHT(C93,3)),#REF!,9,FALSE),IF(LEFT(C93,3)="SEG",VLOOKUP(VALUE(RIGHT(C93,3)),'SEG-COMP'!B:J,9,FALSE),IF(LEFT(C93,3)="CLI",VLOOKUP(VALUE(RIGHT(C93,3)),'CLI-COMP'!B:J,9,FALSE),IF(LEFT(C93,4)="IMPL",VLOOKUP(VALUE(RIGHT(C93,3)),'IMPL-COMP'!B:J,9,FALSE),IF(LEFT(C93,4)="SPDA",VLOOKUP(VALUE(RIGHT(C93,3)),'SPDA-COMP'!B:J,9,FALSE),IF(LEFT(C93,4)="SDAI",VLOOKUP(VALUE(RIGHT(C93,3)),'ADM-COMP'!B:J,9,FALSE),IF(LEFT(C93,5)="IMPER",VLOOKUP(VALUE(RIGHT(C93,3)),'IMPER-COMP'!B:J,9,FALSE),""))))))))))))))))</f>
        <v>1.76</v>
      </c>
      <c r="H93" s="611">
        <f>ROUND(F93*G93,2)</f>
        <v>629.96</v>
      </c>
      <c r="I93" s="636"/>
      <c r="J93" s="636"/>
      <c r="K93" s="636"/>
      <c r="L93" s="636"/>
      <c r="M93" s="636"/>
      <c r="N93" s="636"/>
      <c r="O93" s="636"/>
      <c r="P93" s="636"/>
      <c r="Q93" s="636"/>
      <c r="R93" s="636"/>
      <c r="S93" s="636"/>
    </row>
    <row r="94" ht="25.5" spans="1:19">
      <c r="A94" s="605" t="s">
        <v>237</v>
      </c>
      <c r="B94" s="606" t="s">
        <v>81</v>
      </c>
      <c r="C94" s="607" t="str">
        <f>'SINAPI-SERVIÇOS'!A6005</f>
        <v>97635</v>
      </c>
      <c r="D94" s="608" t="str">
        <f>IF(B94="IOPES",VLOOKUP(C94,'LABOR-SERVIÇOS'!A:H,5,FALSE),IF(B94="SINAPI",VLOOKUP(C94,'SINAPI-SERVIÇOS'!A:D,2,FALSE),IF(LEFT(C94,3)="ARQ",VLOOKUP(VALUE(RIGHT(C94,3)),'ARQ-COMP'!B:J,4,FALSE),IF(LEFT(C94,3)="SCI",VLOOKUP(VALUE(RIGHT(C94,3)),'GAS-COMP'!#REF!,4,FALSE),IF(LEFT(C94,3)="SCE",VLOOKUP(VALUE(RIGHT(C94,3)),'SCE-COMP'!B:J,4,FALSE),IF(LEFT(C94,3)="EST",VLOOKUP(VALUE(RIGHT(C94,3)),'EST-COMP'!B:J,4,FALSE),IF(LEFT(C94,3)="HID",VLOOKUP(VALUE(RIGHT(C94,3)),'HID-COMP'!B:J,4,FALSE),IF(LEFT(C94,3)="INC",VLOOKUP(VALUE(RIGHT(C94,3)),'INC-COMP'!B:J,4,FALSE),IF(LEFT(C94,3)="ELE",VLOOKUP(VALUE(RIGHT(C94,3)),#REF!,4,FALSE),IF(LEFT(C94,3)="CAB",VLOOKUP(VALUE(RIGHT(C94,3)),#REF!,4,FALSE),IF(LEFT(C94,3)="SEG",VLOOKUP(VALUE(RIGHT(C94,3)),'SEG-COMP'!B:J,4,FALSE),IF(LEFT(C94,3)="CLI",VLOOKUP(VALUE(RIGHT(C94,3)),'CLI-COMP'!B:J,4,FALSE),IF(LEFT(C94,4)="IMPL",VLOOKUP(VALUE(RIGHT(C94,3)),'IMPL-COMP'!B:J,4,FALSE),IF(LEFT(C94,4)="SPDA",VLOOKUP(VALUE(RIGHT(C94,3)),'SPDA-COMP'!B:J,4,FALSE),IF(LEFT(C94,4)="SDAI",VLOOKUP(VALUE(RIGHT(C94,3)),'ADM-COMP'!B:J,4,FALSE),IF(LEFT(C94,5)="IMPER",VLOOKUP(VALUE(RIGHT(C94,3)),'IMPER-COMP'!B:J,4,FALSE),""))))))))))))))))</f>
        <v>DEMOLIÇÃO DE PAVIMENTO INTERTRAVADO, DE FORMA MANUAL, COM REAPROVEITAMENTO. AF_12/2017</v>
      </c>
      <c r="E94" s="609" t="str">
        <f>IF(B94="IOPES",VLOOKUP(C94,'LABOR-SERVIÇOS'!A:H,6,FALSE),IF(B94="SINAPI",VLOOKUP(C94,'SINAPI-SERVIÇOS'!A:D,3,FALSE),IF(LEFT(C94,3)="ARQ",VLOOKUP(VALUE(RIGHT(C94,3)),'ARQ-COMP'!B:J,5,FALSE),IF(LEFT(C94,3)="SCI",VLOOKUP(VALUE(RIGHT(C94,3)),'GAS-COMP'!#REF!,5,FALSE),IF(LEFT(C94,3)="SCE",VLOOKUP(VALUE(RIGHT(C94,3)),'SCE-COMP'!B:J,5,FALSE),IF(LEFT(C94,3)="EST",VLOOKUP(VALUE(RIGHT(C94,3)),'EST-COMP'!B:J,5,FALSE),IF(LEFT(C94,3)="HID",VLOOKUP(VALUE(RIGHT(C94,3)),'HID-COMP'!B:J,5,FALSE),IF(LEFT(C94,3)="INC",VLOOKUP(VALUE(RIGHT(C94,3)),'INC-COMP'!B:J,5,FALSE),IF(LEFT(C94,3)="ELE",VLOOKUP(VALUE(RIGHT(C94,3)),#REF!,5,FALSE),IF(LEFT(C94,3)="CAB",VLOOKUP(VALUE(RIGHT(C94,3)),#REF!,5,FALSE),IF(LEFT(C94,3)="SEG",VLOOKUP(VALUE(RIGHT(C94,3)),'SEG-COMP'!B:J,5,FALSE),IF(LEFT(C94,3)="CLI",VLOOKUP(VALUE(RIGHT(C94,3)),'CLI-COMP'!B:J,5,FALSE),IF(LEFT(C94,4)="IMPL",VLOOKUP(VALUE(RIGHT(C94,3)),'IMPL-COMP'!B:J,5,FALSE),IF(LEFT(C94,4)="SPDA",VLOOKUP(VALUE(RIGHT(C94,3)),'SPDA-COMP'!B:J,5,FALSE),IF(LEFT(C94,4)="SDAI",VLOOKUP(VALUE(RIGHT(C94,3)),'ADM-COMP'!B:J,5,FALSE),IF(LEFT(C94,5)="IMPER",VLOOKUP(VALUE(RIGHT(C94,3)),'IMPER-COMP'!B:J,5,FALSE),""))))))))))))))))</f>
        <v>M2</v>
      </c>
      <c r="F94" s="610">
        <f>ROUND(VLOOKUP(A94,'MEM-LEVANT'!A:O,15,FALSE),2)</f>
        <v>74.25</v>
      </c>
      <c r="G94" s="611">
        <f>IF(B94="IOPES",VLOOKUP(C94,'LABOR-SERVIÇOS'!A:H,7,FALSE),IF(B94="SINAPI",VLOOKUP(C94,'SINAPI-SERVIÇOS'!A:H,8,FALSE),IF(LEFT(C94,3)="ARQ",VLOOKUP(VALUE(RIGHT(C94,3)),'ARQ-COMP'!B:J,9,FALSE),IF(LEFT(C94,3)="SCI",VLOOKUP(VALUE(RIGHT(C94,3)),'GAS-COMP'!#REF!,9,FALSE),IF(LEFT(C94,3)="SCE",VLOOKUP(VALUE(RIGHT(C94,3)),'SCE-COMP'!B:J,9,FALSE),IF(LEFT(C94,3)="EST",VLOOKUP(VALUE(RIGHT(C94,3)),'EST-COMP'!B:J,9,FALSE),IF(LEFT(C94,3)="HID",VLOOKUP(VALUE(RIGHT(C94,3)),'HID-COMP'!B:J,9,FALSE),IF(LEFT(C94,3)="INC",VLOOKUP(VALUE(RIGHT(C94,3)),'INC-COMP'!B:J,9,FALSE),IF(LEFT(C94,3)="ELE",VLOOKUP(VALUE(RIGHT(C94,3)),#REF!,9,FALSE),IF(LEFT(C94,3)="CAB",VLOOKUP(VALUE(RIGHT(C94,3)),#REF!,9,FALSE),IF(LEFT(C94,3)="SEG",VLOOKUP(VALUE(RIGHT(C94,3)),'SEG-COMP'!B:J,9,FALSE),IF(LEFT(C94,3)="CLI",VLOOKUP(VALUE(RIGHT(C94,3)),'CLI-COMP'!B:J,9,FALSE),IF(LEFT(C94,4)="IMPL",VLOOKUP(VALUE(RIGHT(C94,3)),'IMPL-COMP'!B:J,9,FALSE),IF(LEFT(C94,4)="SPDA",VLOOKUP(VALUE(RIGHT(C94,3)),'SPDA-COMP'!B:J,9,FALSE),IF(LEFT(C94,4)="SDAI",VLOOKUP(VALUE(RIGHT(C94,3)),'ADM-COMP'!B:J,9,FALSE),IF(LEFT(C94,5)="IMPER",VLOOKUP(VALUE(RIGHT(C94,3)),'IMPER-COMP'!B:J,9,FALSE),""))))))))))))))))</f>
        <v>12.59</v>
      </c>
      <c r="H94" s="611">
        <f>ROUND(F94*G94,2)</f>
        <v>934.81</v>
      </c>
      <c r="I94" s="636"/>
      <c r="J94" s="636"/>
      <c r="K94" s="636"/>
      <c r="L94" s="636"/>
      <c r="M94" s="636"/>
      <c r="N94" s="636"/>
      <c r="O94" s="636"/>
      <c r="P94" s="636"/>
      <c r="Q94" s="636"/>
      <c r="R94" s="636"/>
      <c r="S94" s="636"/>
    </row>
    <row r="95" spans="1:19">
      <c r="A95" s="605" t="s">
        <v>238</v>
      </c>
      <c r="B95" s="606" t="s">
        <v>84</v>
      </c>
      <c r="C95" s="607">
        <f>'LABOR-SERVIÇOS'!A22</f>
        <v>10216</v>
      </c>
      <c r="D95" s="608" t="str">
        <f>IF(B95="IOPES",VLOOKUP(C95,'LABOR-SERVIÇOS'!A:H,5,FALSE),IF(B95="SINAPI",VLOOKUP(C95,'SINAPI-SERVIÇOS'!A:D,2,FALSE),IF(LEFT(C95,3)="ARQ",VLOOKUP(VALUE(RIGHT(C95,3)),'ARQ-COMP'!B:J,4,FALSE),IF(LEFT(C95,3)="SCI",VLOOKUP(VALUE(RIGHT(C95,3)),'GAS-COMP'!#REF!,4,FALSE),IF(LEFT(C95,3)="SCE",VLOOKUP(VALUE(RIGHT(C95,3)),'SCE-COMP'!B:J,4,FALSE),IF(LEFT(C95,3)="EST",VLOOKUP(VALUE(RIGHT(C95,3)),'EST-COMP'!B:J,4,FALSE),IF(LEFT(C95,3)="HID",VLOOKUP(VALUE(RIGHT(C95,3)),'HID-COMP'!B:J,4,FALSE),IF(LEFT(C95,3)="INC",VLOOKUP(VALUE(RIGHT(C95,3)),'INC-COMP'!B:J,4,FALSE),IF(LEFT(C95,3)="ELE",VLOOKUP(VALUE(RIGHT(C95,3)),#REF!,4,FALSE),IF(LEFT(C95,3)="CAB",VLOOKUP(VALUE(RIGHT(C95,3)),#REF!,4,FALSE),IF(LEFT(C95,3)="SEG",VLOOKUP(VALUE(RIGHT(C95,3)),'SEG-COMP'!B:J,4,FALSE),IF(LEFT(C95,3)="CLI",VLOOKUP(VALUE(RIGHT(C95,3)),'CLI-COMP'!B:J,4,FALSE),IF(LEFT(C95,4)="IMPL",VLOOKUP(VALUE(RIGHT(C95,3)),'IMPL-COMP'!B:J,4,FALSE),IF(LEFT(C95,4)="SPDA",VLOOKUP(VALUE(RIGHT(C95,3)),'SPDA-COMP'!B:J,4,FALSE),IF(LEFT(C95,4)="SDAI",VLOOKUP(VALUE(RIGHT(C95,3)),'ADM-COMP'!B:J,4,FALSE),IF(LEFT(C95,5)="IMPER",VLOOKUP(VALUE(RIGHT(C95,3)),'IMPER-COMP'!B:J,4,FALSE),""))))))))))))))))</f>
        <v>RETIRADA DE MEIO-FIO DE CONCRETO</v>
      </c>
      <c r="E95" s="609" t="str">
        <f>IF(B95="IOPES",VLOOKUP(C95,'LABOR-SERVIÇOS'!A:H,6,FALSE),IF(B95="SINAPI",VLOOKUP(C95,'SINAPI-SERVIÇOS'!A:D,3,FALSE),IF(LEFT(C95,3)="ARQ",VLOOKUP(VALUE(RIGHT(C95,3)),'ARQ-COMP'!B:J,5,FALSE),IF(LEFT(C95,3)="SCI",VLOOKUP(VALUE(RIGHT(C95,3)),'GAS-COMP'!#REF!,5,FALSE),IF(LEFT(C95,3)="SCE",VLOOKUP(VALUE(RIGHT(C95,3)),'SCE-COMP'!B:J,5,FALSE),IF(LEFT(C95,3)="EST",VLOOKUP(VALUE(RIGHT(C95,3)),'EST-COMP'!B:J,5,FALSE),IF(LEFT(C95,3)="HID",VLOOKUP(VALUE(RIGHT(C95,3)),'HID-COMP'!B:J,5,FALSE),IF(LEFT(C95,3)="INC",VLOOKUP(VALUE(RIGHT(C95,3)),'INC-COMP'!B:J,5,FALSE),IF(LEFT(C95,3)="ELE",VLOOKUP(VALUE(RIGHT(C95,3)),#REF!,5,FALSE),IF(LEFT(C95,3)="CAB",VLOOKUP(VALUE(RIGHT(C95,3)),#REF!,5,FALSE),IF(LEFT(C95,3)="SEG",VLOOKUP(VALUE(RIGHT(C95,3)),'SEG-COMP'!B:J,5,FALSE),IF(LEFT(C95,3)="CLI",VLOOKUP(VALUE(RIGHT(C95,3)),'CLI-COMP'!B:J,5,FALSE),IF(LEFT(C95,4)="IMPL",VLOOKUP(VALUE(RIGHT(C95,3)),'IMPL-COMP'!B:J,5,FALSE),IF(LEFT(C95,4)="SPDA",VLOOKUP(VALUE(RIGHT(C95,3)),'SPDA-COMP'!B:J,5,FALSE),IF(LEFT(C95,4)="SDAI",VLOOKUP(VALUE(RIGHT(C95,3)),'ADM-COMP'!B:J,5,FALSE),IF(LEFT(C95,5)="IMPER",VLOOKUP(VALUE(RIGHT(C95,3)),'IMPER-COMP'!B:J,5,FALSE),""))))))))))))))))</f>
        <v>M</v>
      </c>
      <c r="F95" s="610">
        <f>ROUND(VLOOKUP(A95,'MEM-LEVANT'!A:O,15,FALSE),2)</f>
        <v>23.5</v>
      </c>
      <c r="G95" s="611">
        <f>IF(B95="IOPES",VLOOKUP(C95,'LABOR-SERVIÇOS'!A:H,7,FALSE),IF(B95="SINAPI",VLOOKUP(C95,'SINAPI-SERVIÇOS'!A:H,8,FALSE),IF(LEFT(C95,3)="ARQ",VLOOKUP(VALUE(RIGHT(C95,3)),'ARQ-COMP'!B:J,9,FALSE),IF(LEFT(C95,3)="SCI",VLOOKUP(VALUE(RIGHT(C95,3)),'GAS-COMP'!#REF!,9,FALSE),IF(LEFT(C95,3)="SCE",VLOOKUP(VALUE(RIGHT(C95,3)),'SCE-COMP'!B:J,9,FALSE),IF(LEFT(C95,3)="EST",VLOOKUP(VALUE(RIGHT(C95,3)),'EST-COMP'!B:J,9,FALSE),IF(LEFT(C95,3)="HID",VLOOKUP(VALUE(RIGHT(C95,3)),'HID-COMP'!B:J,9,FALSE),IF(LEFT(C95,3)="INC",VLOOKUP(VALUE(RIGHT(C95,3)),'INC-COMP'!B:J,9,FALSE),IF(LEFT(C95,3)="ELE",VLOOKUP(VALUE(RIGHT(C95,3)),#REF!,9,FALSE),IF(LEFT(C95,3)="CAB",VLOOKUP(VALUE(RIGHT(C95,3)),#REF!,9,FALSE),IF(LEFT(C95,3)="SEG",VLOOKUP(VALUE(RIGHT(C95,3)),'SEG-COMP'!B:J,9,FALSE),IF(LEFT(C95,3)="CLI",VLOOKUP(VALUE(RIGHT(C95,3)),'CLI-COMP'!B:J,9,FALSE),IF(LEFT(C95,4)="IMPL",VLOOKUP(VALUE(RIGHT(C95,3)),'IMPL-COMP'!B:J,9,FALSE),IF(LEFT(C95,4)="SPDA",VLOOKUP(VALUE(RIGHT(C95,3)),'SPDA-COMP'!B:J,9,FALSE),IF(LEFT(C95,4)="SDAI",VLOOKUP(VALUE(RIGHT(C95,3)),'ADM-COMP'!B:J,9,FALSE),IF(LEFT(C95,5)="IMPER",VLOOKUP(VALUE(RIGHT(C95,3)),'IMPER-COMP'!B:J,9,FALSE),""))))))))))))))))</f>
        <v>7.63</v>
      </c>
      <c r="H95" s="611">
        <f>ROUND(F95*G95,2)</f>
        <v>179.31</v>
      </c>
      <c r="I95" s="636"/>
      <c r="J95" s="636"/>
      <c r="K95" s="636"/>
      <c r="L95" s="636"/>
      <c r="M95" s="636"/>
      <c r="N95" s="636"/>
      <c r="O95" s="636"/>
      <c r="P95" s="636"/>
      <c r="Q95" s="636"/>
      <c r="R95" s="636"/>
      <c r="S95" s="636"/>
    </row>
    <row r="96" ht="25.5" spans="1:19">
      <c r="A96" s="605" t="s">
        <v>239</v>
      </c>
      <c r="B96" s="606" t="s">
        <v>84</v>
      </c>
      <c r="C96" s="607">
        <f>'LABOR-SERVIÇOS'!A18</f>
        <v>10212</v>
      </c>
      <c r="D96" s="608" t="str">
        <f>IF(B96="IOPES",VLOOKUP(C96,'LABOR-SERVIÇOS'!A:H,5,FALSE),IF(B96="SINAPI",VLOOKUP(C96,'SINAPI-SERVIÇOS'!A:D,2,FALSE),IF(LEFT(C96,3)="ARQ",VLOOKUP(VALUE(RIGHT(C96,3)),'ARQ-COMP'!B:J,4,FALSE),IF(LEFT(C96,3)="SCI",VLOOKUP(VALUE(RIGHT(C96,3)),'GAS-COMP'!#REF!,4,FALSE),IF(LEFT(C96,3)="SCE",VLOOKUP(VALUE(RIGHT(C96,3)),'SCE-COMP'!B:J,4,FALSE),IF(LEFT(C96,3)="EST",VLOOKUP(VALUE(RIGHT(C96,3)),'EST-COMP'!B:J,4,FALSE),IF(LEFT(C96,3)="HID",VLOOKUP(VALUE(RIGHT(C96,3)),'HID-COMP'!B:J,4,FALSE),IF(LEFT(C96,3)="INC",VLOOKUP(VALUE(RIGHT(C96,3)),'INC-COMP'!B:J,4,FALSE),IF(LEFT(C96,3)="ELE",VLOOKUP(VALUE(RIGHT(C96,3)),#REF!,4,FALSE),IF(LEFT(C96,3)="CAB",VLOOKUP(VALUE(RIGHT(C96,3)),#REF!,4,FALSE),IF(LEFT(C96,3)="SEG",VLOOKUP(VALUE(RIGHT(C96,3)),'SEG-COMP'!B:J,4,FALSE),IF(LEFT(C96,3)="CLI",VLOOKUP(VALUE(RIGHT(C96,3)),'CLI-COMP'!B:J,4,FALSE),IF(LEFT(C96,4)="IMPL",VLOOKUP(VALUE(RIGHT(C96,3)),'IMPL-COMP'!B:J,4,FALSE),IF(LEFT(C96,4)="SPDA",VLOOKUP(VALUE(RIGHT(C96,3)),'SPDA-COMP'!B:J,4,FALSE),IF(LEFT(C96,4)="SDAI",VLOOKUP(VALUE(RIGHT(C96,3)),'ADM-COMP'!B:J,4,FALSE),IF(LEFT(C96,5)="IMPER",VLOOKUP(VALUE(RIGHT(C96,3)),'IMPER-COMP'!B:J,4,FALSE),""))))))))))))))))</f>
        <v>RETIRADA MANUAL DE PAVIMENTO EM PARALELEPÍPEDOS, INCLUINDO EMPILHAMENTO PARA REAPROVEITAMENTO</v>
      </c>
      <c r="E96" s="609" t="str">
        <f>IF(B96="IOPES",VLOOKUP(C96,'LABOR-SERVIÇOS'!A:H,6,FALSE),IF(B96="SINAPI",VLOOKUP(C96,'SINAPI-SERVIÇOS'!A:D,3,FALSE),IF(LEFT(C96,3)="ARQ",VLOOKUP(VALUE(RIGHT(C96,3)),'ARQ-COMP'!B:J,5,FALSE),IF(LEFT(C96,3)="SCI",VLOOKUP(VALUE(RIGHT(C96,3)),'GAS-COMP'!#REF!,5,FALSE),IF(LEFT(C96,3)="SCE",VLOOKUP(VALUE(RIGHT(C96,3)),'SCE-COMP'!B:J,5,FALSE),IF(LEFT(C96,3)="EST",VLOOKUP(VALUE(RIGHT(C96,3)),'EST-COMP'!B:J,5,FALSE),IF(LEFT(C96,3)="HID",VLOOKUP(VALUE(RIGHT(C96,3)),'HID-COMP'!B:J,5,FALSE),IF(LEFT(C96,3)="INC",VLOOKUP(VALUE(RIGHT(C96,3)),'INC-COMP'!B:J,5,FALSE),IF(LEFT(C96,3)="ELE",VLOOKUP(VALUE(RIGHT(C96,3)),#REF!,5,FALSE),IF(LEFT(C96,3)="CAB",VLOOKUP(VALUE(RIGHT(C96,3)),#REF!,5,FALSE),IF(LEFT(C96,3)="SEG",VLOOKUP(VALUE(RIGHT(C96,3)),'SEG-COMP'!B:J,5,FALSE),IF(LEFT(C96,3)="CLI",VLOOKUP(VALUE(RIGHT(C96,3)),'CLI-COMP'!B:J,5,FALSE),IF(LEFT(C96,4)="IMPL",VLOOKUP(VALUE(RIGHT(C96,3)),'IMPL-COMP'!B:J,5,FALSE),IF(LEFT(C96,4)="SPDA",VLOOKUP(VALUE(RIGHT(C96,3)),'SPDA-COMP'!B:J,5,FALSE),IF(LEFT(C96,4)="SDAI",VLOOKUP(VALUE(RIGHT(C96,3)),'ADM-COMP'!B:J,5,FALSE),IF(LEFT(C96,5)="IMPER",VLOOKUP(VALUE(RIGHT(C96,3)),'IMPER-COMP'!B:J,5,FALSE),""))))))))))))))))</f>
        <v>M2</v>
      </c>
      <c r="F96" s="610">
        <f>ROUND(VLOOKUP(A96,'MEM-LEVANT'!A:O,15,FALSE),2)</f>
        <v>5.25</v>
      </c>
      <c r="G96" s="611">
        <f>IF(B96="IOPES",VLOOKUP(C96,'LABOR-SERVIÇOS'!A:H,7,FALSE),IF(B96="SINAPI",VLOOKUP(C96,'SINAPI-SERVIÇOS'!A:H,8,FALSE),IF(LEFT(C96,3)="ARQ",VLOOKUP(VALUE(RIGHT(C96,3)),'ARQ-COMP'!B:J,9,FALSE),IF(LEFT(C96,3)="SCI",VLOOKUP(VALUE(RIGHT(C96,3)),'GAS-COMP'!#REF!,9,FALSE),IF(LEFT(C96,3)="SCE",VLOOKUP(VALUE(RIGHT(C96,3)),'SCE-COMP'!B:J,9,FALSE),IF(LEFT(C96,3)="EST",VLOOKUP(VALUE(RIGHT(C96,3)),'EST-COMP'!B:J,9,FALSE),IF(LEFT(C96,3)="HID",VLOOKUP(VALUE(RIGHT(C96,3)),'HID-COMP'!B:J,9,FALSE),IF(LEFT(C96,3)="INC",VLOOKUP(VALUE(RIGHT(C96,3)),'INC-COMP'!B:J,9,FALSE),IF(LEFT(C96,3)="ELE",VLOOKUP(VALUE(RIGHT(C96,3)),#REF!,9,FALSE),IF(LEFT(C96,3)="CAB",VLOOKUP(VALUE(RIGHT(C96,3)),#REF!,9,FALSE),IF(LEFT(C96,3)="SEG",VLOOKUP(VALUE(RIGHT(C96,3)),'SEG-COMP'!B:J,9,FALSE),IF(LEFT(C96,3)="CLI",VLOOKUP(VALUE(RIGHT(C96,3)),'CLI-COMP'!B:J,9,FALSE),IF(LEFT(C96,4)="IMPL",VLOOKUP(VALUE(RIGHT(C96,3)),'IMPL-COMP'!B:J,9,FALSE),IF(LEFT(C96,4)="SPDA",VLOOKUP(VALUE(RIGHT(C96,3)),'SPDA-COMP'!B:J,9,FALSE),IF(LEFT(C96,4)="SDAI",VLOOKUP(VALUE(RIGHT(C96,3)),'ADM-COMP'!B:J,9,FALSE),IF(LEFT(C96,5)="IMPER",VLOOKUP(VALUE(RIGHT(C96,3)),'IMPER-COMP'!B:J,9,FALSE),""))))))))))))))))</f>
        <v>9.16</v>
      </c>
      <c r="H96" s="611">
        <f>ROUND(F96*G96,2)</f>
        <v>48.09</v>
      </c>
      <c r="I96" s="636"/>
      <c r="J96" s="636"/>
      <c r="K96" s="636"/>
      <c r="L96" s="636"/>
      <c r="M96" s="636"/>
      <c r="N96" s="636"/>
      <c r="O96" s="636"/>
      <c r="P96" s="636"/>
      <c r="Q96" s="636"/>
      <c r="R96" s="636"/>
      <c r="S96" s="636"/>
    </row>
    <row r="97" spans="1:19">
      <c r="A97" s="598" t="s">
        <v>240</v>
      </c>
      <c r="B97" s="606"/>
      <c r="C97" s="622"/>
      <c r="D97" s="601" t="s">
        <v>93</v>
      </c>
      <c r="E97" s="609"/>
      <c r="F97" s="610"/>
      <c r="G97" s="611"/>
      <c r="H97" s="611"/>
      <c r="I97" s="636"/>
      <c r="J97" s="636"/>
      <c r="K97" s="636"/>
      <c r="L97" s="636"/>
      <c r="M97" s="636"/>
      <c r="N97" s="636"/>
      <c r="O97" s="636"/>
      <c r="P97" s="636"/>
      <c r="Q97" s="636"/>
      <c r="R97" s="636"/>
      <c r="S97" s="636"/>
    </row>
    <row r="98" ht="38.25" spans="1:19">
      <c r="A98" s="623" t="s">
        <v>241</v>
      </c>
      <c r="B98" s="606" t="s">
        <v>81</v>
      </c>
      <c r="C98" s="607" t="s">
        <v>144</v>
      </c>
      <c r="D98" s="608" t="s">
        <v>145</v>
      </c>
      <c r="E98" s="609" t="s">
        <v>146</v>
      </c>
      <c r="F98" s="610">
        <f>ROUND(VLOOKUP(A98,'MEM-LEVANT'!A:O,15,FALSE),2)</f>
        <v>143.27</v>
      </c>
      <c r="G98" s="611">
        <f>IF(B98="IOPES",VLOOKUP(C98,'LABOR-SERVIÇOS'!A:H,7,FALSE),IF(B98="SINAPI",VLOOKUP(C98,'SINAPI-SERVIÇOS'!A:H,8,FALSE),IF(LEFT(C98,3)="ARQ",VLOOKUP(VALUE(RIGHT(C98,3)),'ARQ-COMP'!B:J,9,FALSE),IF(LEFT(C98,3)="SCI",VLOOKUP(VALUE(RIGHT(C98,3)),'GAS-COMP'!#REF!,9,FALSE),IF(LEFT(C98,3)="SCE",VLOOKUP(VALUE(RIGHT(C98,3)),'SCE-COMP'!B:J,9,FALSE),IF(LEFT(C98,3)="EST",VLOOKUP(VALUE(RIGHT(C98,3)),'EST-COMP'!B:J,9,FALSE),IF(LEFT(C98,3)="HID",VLOOKUP(VALUE(RIGHT(C98,3)),'HID-COMP'!B:J,9,FALSE),IF(LEFT(C98,3)="INC",VLOOKUP(VALUE(RIGHT(C98,3)),'INC-COMP'!B:J,9,FALSE),IF(LEFT(C98,3)="ELE",VLOOKUP(VALUE(RIGHT(C98,3)),#REF!,9,FALSE),IF(LEFT(C98,3)="CAB",VLOOKUP(VALUE(RIGHT(C98,3)),#REF!,9,FALSE),IF(LEFT(C98,3)="SEG",VLOOKUP(VALUE(RIGHT(C98,3)),'SEG-COMP'!B:J,9,FALSE),IF(LEFT(C98,3)="CLI",VLOOKUP(VALUE(RIGHT(C98,3)),'CLI-COMP'!B:J,9,FALSE),IF(LEFT(C98,4)="IMPL",VLOOKUP(VALUE(RIGHT(C98,3)),'IMPL-COMP'!B:J,9,FALSE),IF(LEFT(C98,4)="SPDA",VLOOKUP(VALUE(RIGHT(C98,3)),'SPDA-COMP'!B:J,9,FALSE),IF(LEFT(C98,4)="SDAI",VLOOKUP(VALUE(RIGHT(C98,3)),'ADM-COMP'!B:J,9,FALSE),IF(LEFT(C98,5)="IMPER",VLOOKUP(VALUE(RIGHT(C98,3)),'IMPER-COMP'!B:J,9,FALSE),""))))))))))))))))</f>
        <v>1.82</v>
      </c>
      <c r="H98" s="611">
        <f>ROUND(F98*G98,2)</f>
        <v>260.75</v>
      </c>
      <c r="I98" s="636"/>
      <c r="J98" s="636"/>
      <c r="K98" s="636"/>
      <c r="L98" s="636"/>
      <c r="M98" s="636"/>
      <c r="N98" s="636"/>
      <c r="O98" s="636"/>
      <c r="P98" s="636"/>
      <c r="Q98" s="636"/>
      <c r="R98" s="636"/>
      <c r="S98" s="636"/>
    </row>
    <row r="99" ht="25.5" spans="1:19">
      <c r="A99" s="623" t="s">
        <v>242</v>
      </c>
      <c r="B99" s="606" t="s">
        <v>81</v>
      </c>
      <c r="C99" s="607" t="s">
        <v>148</v>
      </c>
      <c r="D99" s="608" t="s">
        <v>149</v>
      </c>
      <c r="E99" s="609" t="s">
        <v>146</v>
      </c>
      <c r="F99" s="610">
        <f>ROUND(VLOOKUP(A99,'MEM-LEVANT'!A:O,15,FALSE),2)</f>
        <v>219.8</v>
      </c>
      <c r="G99" s="611">
        <f>IF(B99="IOPES",VLOOKUP(C99,'LABOR-SERVIÇOS'!A:H,7,FALSE),IF(B99="SINAPI",VLOOKUP(C99,'SINAPI-SERVIÇOS'!A:H,8,FALSE),IF(LEFT(C99,3)="ARQ",VLOOKUP(VALUE(RIGHT(C99,3)),'ARQ-COMP'!B:J,9,FALSE),IF(LEFT(C99,3)="SCI",VLOOKUP(VALUE(RIGHT(C99,3)),'GAS-COMP'!#REF!,9,FALSE),IF(LEFT(C99,3)="SCE",VLOOKUP(VALUE(RIGHT(C99,3)),'SCE-COMP'!B:J,9,FALSE),IF(LEFT(C99,3)="EST",VLOOKUP(VALUE(RIGHT(C99,3)),'EST-COMP'!B:J,9,FALSE),IF(LEFT(C99,3)="HID",VLOOKUP(VALUE(RIGHT(C99,3)),'HID-COMP'!B:J,9,FALSE),IF(LEFT(C99,3)="INC",VLOOKUP(VALUE(RIGHT(C99,3)),'INC-COMP'!B:J,9,FALSE),IF(LEFT(C99,3)="ELE",VLOOKUP(VALUE(RIGHT(C99,3)),#REF!,9,FALSE),IF(LEFT(C99,3)="CAB",VLOOKUP(VALUE(RIGHT(C99,3)),#REF!,9,FALSE),IF(LEFT(C99,3)="SEG",VLOOKUP(VALUE(RIGHT(C99,3)),'SEG-COMP'!B:J,9,FALSE),IF(LEFT(C99,3)="CLI",VLOOKUP(VALUE(RIGHT(C99,3)),'CLI-COMP'!B:J,9,FALSE),IF(LEFT(C99,4)="IMPL",VLOOKUP(VALUE(RIGHT(C99,3)),'IMPL-COMP'!B:J,9,FALSE),IF(LEFT(C99,4)="SPDA",VLOOKUP(VALUE(RIGHT(C99,3)),'SPDA-COMP'!B:J,9,FALSE),IF(LEFT(C99,4)="SDAI",VLOOKUP(VALUE(RIGHT(C99,3)),'ADM-COMP'!B:J,9,FALSE),IF(LEFT(C99,5)="IMPER",VLOOKUP(VALUE(RIGHT(C99,3)),'IMPER-COMP'!B:J,9,FALSE),""))))))))))))))))</f>
        <v>5.25</v>
      </c>
      <c r="H99" s="611">
        <f>ROUND(F99*G99,2)</f>
        <v>1153.95</v>
      </c>
      <c r="I99" s="636"/>
      <c r="J99" s="636"/>
      <c r="K99" s="636"/>
      <c r="L99" s="636"/>
      <c r="M99" s="636"/>
      <c r="N99" s="636"/>
      <c r="O99" s="636"/>
      <c r="P99" s="636"/>
      <c r="Q99" s="636"/>
      <c r="R99" s="636"/>
      <c r="S99" s="636"/>
    </row>
    <row r="100" ht="38.25" spans="1:19">
      <c r="A100" s="623" t="s">
        <v>243</v>
      </c>
      <c r="B100" s="606" t="s">
        <v>81</v>
      </c>
      <c r="C100" s="607" t="s">
        <v>151</v>
      </c>
      <c r="D100" s="608" t="s">
        <v>152</v>
      </c>
      <c r="E100" s="609" t="s">
        <v>153</v>
      </c>
      <c r="F100" s="610">
        <f>ROUND(VLOOKUP(A100,'MEM-LEVANT'!A:O,15,FALSE),2)</f>
        <v>1375.44</v>
      </c>
      <c r="G100" s="611">
        <f>IF(B100="IOPES",VLOOKUP(C100,'LABOR-SERVIÇOS'!A:H,7,FALSE),IF(B100="SINAPI",VLOOKUP(C100,'SINAPI-SERVIÇOS'!A:H,8,FALSE),IF(LEFT(C100,3)="ARQ",VLOOKUP(VALUE(RIGHT(C100,3)),'ARQ-COMP'!B:J,9,FALSE),IF(LEFT(C100,3)="SCI",VLOOKUP(VALUE(RIGHT(C100,3)),'GAS-COMP'!#REF!,9,FALSE),IF(LEFT(C100,3)="SCE",VLOOKUP(VALUE(RIGHT(C100,3)),'SCE-COMP'!B:J,9,FALSE),IF(LEFT(C100,3)="EST",VLOOKUP(VALUE(RIGHT(C100,3)),'EST-COMP'!B:J,9,FALSE),IF(LEFT(C100,3)="HID",VLOOKUP(VALUE(RIGHT(C100,3)),'HID-COMP'!B:J,9,FALSE),IF(LEFT(C100,3)="INC",VLOOKUP(VALUE(RIGHT(C100,3)),'INC-COMP'!B:J,9,FALSE),IF(LEFT(C100,3)="ELE",VLOOKUP(VALUE(RIGHT(C100,3)),#REF!,9,FALSE),IF(LEFT(C100,3)="CAB",VLOOKUP(VALUE(RIGHT(C100,3)),#REF!,9,FALSE),IF(LEFT(C100,3)="SEG",VLOOKUP(VALUE(RIGHT(C100,3)),'SEG-COMP'!B:J,9,FALSE),IF(LEFT(C100,3)="CLI",VLOOKUP(VALUE(RIGHT(C100,3)),'CLI-COMP'!B:J,9,FALSE),IF(LEFT(C100,4)="IMPL",VLOOKUP(VALUE(RIGHT(C100,3)),'IMPL-COMP'!B:J,9,FALSE),IF(LEFT(C100,4)="SPDA",VLOOKUP(VALUE(RIGHT(C100,3)),'SPDA-COMP'!B:J,9,FALSE),IF(LEFT(C100,4)="SDAI",VLOOKUP(VALUE(RIGHT(C100,3)),'ADM-COMP'!B:J,9,FALSE),IF(LEFT(C100,5)="IMPER",VLOOKUP(VALUE(RIGHT(C100,3)),'IMPER-COMP'!B:J,9,FALSE),""))))))))))))))))</f>
        <v>1.76</v>
      </c>
      <c r="H100" s="611">
        <f>ROUND(F100*G100,2)</f>
        <v>2420.77</v>
      </c>
      <c r="I100" s="636"/>
      <c r="J100" s="636"/>
      <c r="K100" s="636"/>
      <c r="L100" s="636"/>
      <c r="M100" s="636"/>
      <c r="N100" s="636"/>
      <c r="O100" s="636"/>
      <c r="P100" s="636"/>
      <c r="Q100" s="636"/>
      <c r="R100" s="636"/>
      <c r="S100" s="636"/>
    </row>
    <row r="101" spans="1:19">
      <c r="A101" s="478" t="s">
        <v>244</v>
      </c>
      <c r="B101" s="624"/>
      <c r="C101" s="625"/>
      <c r="D101" s="626" t="s">
        <v>98</v>
      </c>
      <c r="E101" s="625"/>
      <c r="F101" s="610"/>
      <c r="G101" s="611"/>
      <c r="H101" s="611"/>
      <c r="I101" s="636"/>
      <c r="J101" s="636"/>
      <c r="K101" s="636"/>
      <c r="L101" s="636"/>
      <c r="M101" s="636"/>
      <c r="N101" s="636"/>
      <c r="O101" s="636"/>
      <c r="P101" s="636"/>
      <c r="Q101" s="636"/>
      <c r="R101" s="636"/>
      <c r="S101" s="636"/>
    </row>
    <row r="102" ht="89.25" spans="1:19">
      <c r="A102" s="605" t="s">
        <v>245</v>
      </c>
      <c r="B102" s="624" t="s">
        <v>81</v>
      </c>
      <c r="C102" s="607" t="s">
        <v>156</v>
      </c>
      <c r="D102" s="608" t="s">
        <v>157</v>
      </c>
      <c r="E102" s="609" t="s">
        <v>146</v>
      </c>
      <c r="F102" s="610">
        <f>ROUND(VLOOKUP(A102,'MEM-LEVANT'!A:O,15,FALSE),2)</f>
        <v>372.6</v>
      </c>
      <c r="G102" s="611">
        <f>IF(B102="IOPES",VLOOKUP(C102,'LABOR-SERVIÇOS'!A:H,7,FALSE),IF(B102="SINAPI",VLOOKUP(C102,'SINAPI-SERVIÇOS'!A:H,8,FALSE),IF(LEFT(C102,3)="ARQ",VLOOKUP(VALUE(RIGHT(C102,3)),'ARQ-COMP'!B:J,9,FALSE),IF(LEFT(C102,3)="SCI",VLOOKUP(VALUE(RIGHT(C102,3)),'GAS-COMP'!#REF!,9,FALSE),IF(LEFT(C102,3)="SCE",VLOOKUP(VALUE(RIGHT(C102,3)),'SCE-COMP'!B:J,9,FALSE),IF(LEFT(C102,3)="EST",VLOOKUP(VALUE(RIGHT(C102,3)),'EST-COMP'!B:J,9,FALSE),IF(LEFT(C102,3)="HID",VLOOKUP(VALUE(RIGHT(C102,3)),'HID-COMP'!B:J,9,FALSE),IF(LEFT(C102,3)="INC",VLOOKUP(VALUE(RIGHT(C102,3)),'INC-COMP'!B:J,9,FALSE),IF(LEFT(C102,3)="ELE",VLOOKUP(VALUE(RIGHT(C102,3)),#REF!,9,FALSE),IF(LEFT(C102,3)="CAB",VLOOKUP(VALUE(RIGHT(C102,3)),#REF!,9,FALSE),IF(LEFT(C102,3)="SEG",VLOOKUP(VALUE(RIGHT(C102,3)),'SEG-COMP'!B:J,9,FALSE),IF(LEFT(C102,3)="CLI",VLOOKUP(VALUE(RIGHT(C102,3)),'CLI-COMP'!B:J,9,FALSE),IF(LEFT(C102,4)="IMPL",VLOOKUP(VALUE(RIGHT(C102,3)),'IMPL-COMP'!B:J,9,FALSE),IF(LEFT(C102,4)="SPDA",VLOOKUP(VALUE(RIGHT(C102,3)),'SPDA-COMP'!B:J,9,FALSE),IF(LEFT(C102,4)="SDAI",VLOOKUP(VALUE(RIGHT(C102,3)),'ADM-COMP'!B:J,9,FALSE),IF(LEFT(C102,5)="IMPER",VLOOKUP(VALUE(RIGHT(C102,3)),'IMPER-COMP'!B:J,9,FALSE),""))))))))))))))))</f>
        <v>6.64</v>
      </c>
      <c r="H102" s="611">
        <f t="shared" ref="H102:H113" si="4">ROUND(F102*G102,2)</f>
        <v>2474.06</v>
      </c>
      <c r="I102" s="636"/>
      <c r="J102" s="636"/>
      <c r="K102" s="636"/>
      <c r="L102" s="636"/>
      <c r="M102" s="636"/>
      <c r="N102" s="636"/>
      <c r="O102" s="636"/>
      <c r="P102" s="636"/>
      <c r="Q102" s="636"/>
      <c r="R102" s="636"/>
      <c r="S102" s="636"/>
    </row>
    <row r="103" spans="1:19">
      <c r="A103" s="605" t="s">
        <v>246</v>
      </c>
      <c r="B103" s="624" t="s">
        <v>81</v>
      </c>
      <c r="C103" s="605" t="s">
        <v>159</v>
      </c>
      <c r="D103" s="627" t="s">
        <v>160</v>
      </c>
      <c r="E103" s="609" t="s">
        <v>146</v>
      </c>
      <c r="F103" s="610">
        <f>ROUND(VLOOKUP(A103,'MEM-LEVANT'!A:O,15,FALSE),2)</f>
        <v>134.38</v>
      </c>
      <c r="G103" s="611">
        <f>IF(B103="IOPES",VLOOKUP(C103,'LABOR-SERVIÇOS'!A:H,7,FALSE),IF(B103="SINAPI",VLOOKUP(C103,'SINAPI-SERVIÇOS'!A:H,8,FALSE),IF(LEFT(C103,3)="ARQ",VLOOKUP(VALUE(RIGHT(C103,3)),'ARQ-COMP'!B:J,9,FALSE),IF(LEFT(C103,3)="SCI",VLOOKUP(VALUE(RIGHT(C103,3)),'GAS-COMP'!#REF!,9,FALSE),IF(LEFT(C103,3)="SCE",VLOOKUP(VALUE(RIGHT(C103,3)),'SCE-COMP'!B:J,9,FALSE),IF(LEFT(C103,3)="EST",VLOOKUP(VALUE(RIGHT(C103,3)),'EST-COMP'!B:J,9,FALSE),IF(LEFT(C103,3)="HID",VLOOKUP(VALUE(RIGHT(C103,3)),'HID-COMP'!B:J,9,FALSE),IF(LEFT(C103,3)="INC",VLOOKUP(VALUE(RIGHT(C103,3)),'INC-COMP'!B:J,9,FALSE),IF(LEFT(C103,3)="ELE",VLOOKUP(VALUE(RIGHT(C103,3)),#REF!,9,FALSE),IF(LEFT(C103,3)="CAB",VLOOKUP(VALUE(RIGHT(C103,3)),#REF!,9,FALSE),IF(LEFT(C103,3)="SEG",VLOOKUP(VALUE(RIGHT(C103,3)),'SEG-COMP'!B:J,9,FALSE),IF(LEFT(C103,3)="CLI",VLOOKUP(VALUE(RIGHT(C103,3)),'CLI-COMP'!B:J,9,FALSE),IF(LEFT(C103,4)="IMPL",VLOOKUP(VALUE(RIGHT(C103,3)),'IMPL-COMP'!B:J,9,FALSE),IF(LEFT(C103,4)="SPDA",VLOOKUP(VALUE(RIGHT(C103,3)),'SPDA-COMP'!B:J,9,FALSE),IF(LEFT(C103,4)="SDAI",VLOOKUP(VALUE(RIGHT(C103,3)),'ADM-COMP'!B:J,9,FALSE),IF(LEFT(C103,5)="IMPER",VLOOKUP(VALUE(RIGHT(C103,3)),'IMPER-COMP'!B:J,9,FALSE),""))))))))))))))))</f>
        <v>83.04</v>
      </c>
      <c r="H103" s="611">
        <f t="shared" si="4"/>
        <v>11158.92</v>
      </c>
      <c r="I103" s="636"/>
      <c r="J103" s="636"/>
      <c r="K103" s="636"/>
      <c r="L103" s="636"/>
      <c r="M103" s="636"/>
      <c r="N103" s="636"/>
      <c r="O103" s="636"/>
      <c r="P103" s="636"/>
      <c r="Q103" s="636"/>
      <c r="R103" s="636"/>
      <c r="S103" s="636"/>
    </row>
    <row r="104" spans="1:19">
      <c r="A104" s="605" t="s">
        <v>247</v>
      </c>
      <c r="B104" s="624" t="s">
        <v>81</v>
      </c>
      <c r="C104" s="607" t="s">
        <v>162</v>
      </c>
      <c r="D104" s="608" t="s">
        <v>163</v>
      </c>
      <c r="E104" s="609" t="s">
        <v>146</v>
      </c>
      <c r="F104" s="610">
        <f>ROUND(VLOOKUP(A104,'MEM-LEVANT'!A:O,15,FALSE),2)</f>
        <v>190.44</v>
      </c>
      <c r="G104" s="611">
        <f>IF(B104="IOPES",VLOOKUP(C104,'LABOR-SERVIÇOS'!A:H,7,FALSE),IF(B104="SINAPI",VLOOKUP(C104,'SINAPI-SERVIÇOS'!A:H,8,FALSE),IF(LEFT(C104,3)="ARQ",VLOOKUP(VALUE(RIGHT(C104,3)),'ARQ-COMP'!B:J,9,FALSE),IF(LEFT(C104,3)="SCI",VLOOKUP(VALUE(RIGHT(C104,3)),'GAS-COMP'!#REF!,9,FALSE),IF(LEFT(C104,3)="SCE",VLOOKUP(VALUE(RIGHT(C104,3)),'SCE-COMP'!B:J,9,FALSE),IF(LEFT(C104,3)="EST",VLOOKUP(VALUE(RIGHT(C104,3)),'EST-COMP'!B:J,9,FALSE),IF(LEFT(C104,3)="HID",VLOOKUP(VALUE(RIGHT(C104,3)),'HID-COMP'!B:J,9,FALSE),IF(LEFT(C104,3)="INC",VLOOKUP(VALUE(RIGHT(C104,3)),'INC-COMP'!B:J,9,FALSE),IF(LEFT(C104,3)="ELE",VLOOKUP(VALUE(RIGHT(C104,3)),#REF!,9,FALSE),IF(LEFT(C104,3)="CAB",VLOOKUP(VALUE(RIGHT(C104,3)),#REF!,9,FALSE),IF(LEFT(C104,3)="SEG",VLOOKUP(VALUE(RIGHT(C104,3)),'SEG-COMP'!B:J,9,FALSE),IF(LEFT(C104,3)="CLI",VLOOKUP(VALUE(RIGHT(C104,3)),'CLI-COMP'!B:J,9,FALSE),IF(LEFT(C104,4)="IMPL",VLOOKUP(VALUE(RIGHT(C104,3)),'IMPL-COMP'!B:J,9,FALSE),IF(LEFT(C104,4)="SPDA",VLOOKUP(VALUE(RIGHT(C104,3)),'SPDA-COMP'!B:J,9,FALSE),IF(LEFT(C104,4)="SDAI",VLOOKUP(VALUE(RIGHT(C104,3)),'ADM-COMP'!B:J,9,FALSE),IF(LEFT(C104,5)="IMPER",VLOOKUP(VALUE(RIGHT(C104,3)),'IMPER-COMP'!B:J,9,FALSE),""))))))))))))))))</f>
        <v>41.14</v>
      </c>
      <c r="H104" s="611">
        <f t="shared" si="4"/>
        <v>7834.7</v>
      </c>
      <c r="I104" s="636"/>
      <c r="J104" s="636"/>
      <c r="K104" s="636"/>
      <c r="L104" s="636"/>
      <c r="M104" s="636"/>
      <c r="N104" s="636"/>
      <c r="O104" s="636"/>
      <c r="P104" s="636"/>
      <c r="Q104" s="636"/>
      <c r="R104" s="636"/>
      <c r="S104" s="636"/>
    </row>
    <row r="105" ht="38.25" spans="1:19">
      <c r="A105" s="605" t="s">
        <v>248</v>
      </c>
      <c r="B105" s="624" t="s">
        <v>81</v>
      </c>
      <c r="C105" s="607" t="s">
        <v>151</v>
      </c>
      <c r="D105" s="608" t="s">
        <v>152</v>
      </c>
      <c r="E105" s="609" t="s">
        <v>153</v>
      </c>
      <c r="F105" s="610">
        <f>ROUND(VLOOKUP(A105,'MEM-LEVANT'!A:O,15,FALSE),2)</f>
        <v>7962.47</v>
      </c>
      <c r="G105" s="611">
        <f>IF(B105="IOPES",VLOOKUP(C105,'LABOR-SERVIÇOS'!A:H,7,FALSE),IF(B105="SINAPI",VLOOKUP(C105,'SINAPI-SERVIÇOS'!A:H,8,FALSE),IF(LEFT(C105,3)="ARQ",VLOOKUP(VALUE(RIGHT(C105,3)),'ARQ-COMP'!B:J,9,FALSE),IF(LEFT(C105,3)="SCI",VLOOKUP(VALUE(RIGHT(C105,3)),'GAS-COMP'!#REF!,9,FALSE),IF(LEFT(C105,3)="SCE",VLOOKUP(VALUE(RIGHT(C105,3)),'SCE-COMP'!B:J,9,FALSE),IF(LEFT(C105,3)="EST",VLOOKUP(VALUE(RIGHT(C105,3)),'EST-COMP'!B:J,9,FALSE),IF(LEFT(C105,3)="HID",VLOOKUP(VALUE(RIGHT(C105,3)),'HID-COMP'!B:J,9,FALSE),IF(LEFT(C105,3)="INC",VLOOKUP(VALUE(RIGHT(C105,3)),'INC-COMP'!B:J,9,FALSE),IF(LEFT(C105,3)="ELE",VLOOKUP(VALUE(RIGHT(C105,3)),#REF!,9,FALSE),IF(LEFT(C105,3)="CAB",VLOOKUP(VALUE(RIGHT(C105,3)),#REF!,9,FALSE),IF(LEFT(C105,3)="SEG",VLOOKUP(VALUE(RIGHT(C105,3)),'SEG-COMP'!B:J,9,FALSE),IF(LEFT(C105,3)="CLI",VLOOKUP(VALUE(RIGHT(C105,3)),'CLI-COMP'!B:J,9,FALSE),IF(LEFT(C105,4)="IMPL",VLOOKUP(VALUE(RIGHT(C105,3)),'IMPL-COMP'!B:J,9,FALSE),IF(LEFT(C105,4)="SPDA",VLOOKUP(VALUE(RIGHT(C105,3)),'SPDA-COMP'!B:J,9,FALSE),IF(LEFT(C105,4)="SDAI",VLOOKUP(VALUE(RIGHT(C105,3)),'ADM-COMP'!B:J,9,FALSE),IF(LEFT(C105,5)="IMPER",VLOOKUP(VALUE(RIGHT(C105,3)),'IMPER-COMP'!B:J,9,FALSE),""))))))))))))))))</f>
        <v>1.76</v>
      </c>
      <c r="H105" s="611">
        <f t="shared" si="4"/>
        <v>14013.95</v>
      </c>
      <c r="I105" s="636"/>
      <c r="J105" s="636"/>
      <c r="K105" s="636"/>
      <c r="L105" s="636"/>
      <c r="M105" s="636"/>
      <c r="N105" s="636"/>
      <c r="O105" s="636"/>
      <c r="P105" s="636"/>
      <c r="Q105" s="636"/>
      <c r="R105" s="636"/>
      <c r="S105" s="636"/>
    </row>
    <row r="106" ht="51" spans="1:19">
      <c r="A106" s="605" t="s">
        <v>249</v>
      </c>
      <c r="B106" s="624" t="s">
        <v>81</v>
      </c>
      <c r="C106" s="605" t="s">
        <v>166</v>
      </c>
      <c r="D106" s="608" t="s">
        <v>167</v>
      </c>
      <c r="E106" s="609" t="s">
        <v>168</v>
      </c>
      <c r="F106" s="610">
        <f>ROUND(VLOOKUP(A106,'MEM-LEVANT'!A:O,15,FALSE),2)</f>
        <v>6</v>
      </c>
      <c r="G106" s="611">
        <f>IF(B106="IOPES",VLOOKUP(C106,'LABOR-SERVIÇOS'!A:H,7,FALSE),IF(B106="SINAPI",VLOOKUP(C106,'SINAPI-SERVIÇOS'!A:H,8,FALSE),IF(LEFT(C106,3)="ARQ",VLOOKUP(VALUE(RIGHT(C106,3)),'ARQ-COMP'!B:J,9,FALSE),IF(LEFT(C106,3)="SCI",VLOOKUP(VALUE(RIGHT(C106,3)),'GAS-COMP'!#REF!,9,FALSE),IF(LEFT(C106,3)="SCE",VLOOKUP(VALUE(RIGHT(C106,3)),'SCE-COMP'!B:J,9,FALSE),IF(LEFT(C106,3)="EST",VLOOKUP(VALUE(RIGHT(C106,3)),'EST-COMP'!B:J,9,FALSE),IF(LEFT(C106,3)="HID",VLOOKUP(VALUE(RIGHT(C106,3)),'HID-COMP'!B:J,9,FALSE),IF(LEFT(C106,3)="INC",VLOOKUP(VALUE(RIGHT(C106,3)),'INC-COMP'!B:J,9,FALSE),IF(LEFT(C106,3)="ELE",VLOOKUP(VALUE(RIGHT(C106,3)),#REF!,9,FALSE),IF(LEFT(C106,3)="CAB",VLOOKUP(VALUE(RIGHT(C106,3)),#REF!,9,FALSE),IF(LEFT(C106,3)="SEG",VLOOKUP(VALUE(RIGHT(C106,3)),'SEG-COMP'!B:J,9,FALSE),IF(LEFT(C106,3)="CLI",VLOOKUP(VALUE(RIGHT(C106,3)),'CLI-COMP'!B:J,9,FALSE),IF(LEFT(C106,4)="IMPL",VLOOKUP(VALUE(RIGHT(C106,3)),'IMPL-COMP'!B:J,9,FALSE),IF(LEFT(C106,4)="SPDA",VLOOKUP(VALUE(RIGHT(C106,3)),'SPDA-COMP'!B:J,9,FALSE),IF(LEFT(C106,4)="SDAI",VLOOKUP(VALUE(RIGHT(C106,3)),'ADM-COMP'!B:J,9,FALSE),IF(LEFT(C106,5)="IMPER",VLOOKUP(VALUE(RIGHT(C106,3)),'IMPER-COMP'!B:J,9,FALSE),""))))))))))))))))</f>
        <v>1579.78</v>
      </c>
      <c r="H106" s="611">
        <f t="shared" si="4"/>
        <v>9478.68</v>
      </c>
      <c r="I106" s="636"/>
      <c r="J106" s="636"/>
      <c r="K106" s="636"/>
      <c r="L106" s="636"/>
      <c r="M106" s="636"/>
      <c r="N106" s="636"/>
      <c r="O106" s="636"/>
      <c r="P106" s="636"/>
      <c r="Q106" s="636"/>
      <c r="R106" s="636"/>
      <c r="S106" s="636"/>
    </row>
    <row r="107" ht="51" spans="1:19">
      <c r="A107" s="605" t="s">
        <v>250</v>
      </c>
      <c r="B107" s="624" t="s">
        <v>81</v>
      </c>
      <c r="C107" s="607" t="s">
        <v>170</v>
      </c>
      <c r="D107" s="608" t="s">
        <v>171</v>
      </c>
      <c r="E107" s="609" t="s">
        <v>168</v>
      </c>
      <c r="F107" s="610">
        <f>ROUND(VLOOKUP(A107,'MEM-LEVANT'!A:O,15,FALSE),2)</f>
        <v>6</v>
      </c>
      <c r="G107" s="611">
        <f>IF(B107="IOPES",VLOOKUP(C107,'LABOR-SERVIÇOS'!A:H,7,FALSE),IF(B107="SINAPI",VLOOKUP(C107,'SINAPI-SERVIÇOS'!A:H,8,FALSE),IF(LEFT(C107,3)="ARQ",VLOOKUP(VALUE(RIGHT(C107,3)),'ARQ-COMP'!B:J,9,FALSE),IF(LEFT(C107,3)="SCI",VLOOKUP(VALUE(RIGHT(C107,3)),'GAS-COMP'!#REF!,9,FALSE),IF(LEFT(C107,3)="SCE",VLOOKUP(VALUE(RIGHT(C107,3)),'SCE-COMP'!B:J,9,FALSE),IF(LEFT(C107,3)="EST",VLOOKUP(VALUE(RIGHT(C107,3)),'EST-COMP'!B:J,9,FALSE),IF(LEFT(C107,3)="HID",VLOOKUP(VALUE(RIGHT(C107,3)),'HID-COMP'!B:J,9,FALSE),IF(LEFT(C107,3)="INC",VLOOKUP(VALUE(RIGHT(C107,3)),'INC-COMP'!B:J,9,FALSE),IF(LEFT(C107,3)="ELE",VLOOKUP(VALUE(RIGHT(C107,3)),#REF!,9,FALSE),IF(LEFT(C107,3)="CAB",VLOOKUP(VALUE(RIGHT(C107,3)),#REF!,9,FALSE),IF(LEFT(C107,3)="SEG",VLOOKUP(VALUE(RIGHT(C107,3)),'SEG-COMP'!B:J,9,FALSE),IF(LEFT(C107,3)="CLI",VLOOKUP(VALUE(RIGHT(C107,3)),'CLI-COMP'!B:J,9,FALSE),IF(LEFT(C107,4)="IMPL",VLOOKUP(VALUE(RIGHT(C107,3)),'IMPL-COMP'!B:J,9,FALSE),IF(LEFT(C107,4)="SPDA",VLOOKUP(VALUE(RIGHT(C107,3)),'SPDA-COMP'!B:J,9,FALSE),IF(LEFT(C107,4)="SDAI",VLOOKUP(VALUE(RIGHT(C107,3)),'ADM-COMP'!B:J,9,FALSE),IF(LEFT(C107,5)="IMPER",VLOOKUP(VALUE(RIGHT(C107,3)),'IMPER-COMP'!B:J,9,FALSE),""))))))))))))))))</f>
        <v>564.53</v>
      </c>
      <c r="H107" s="611">
        <f t="shared" si="4"/>
        <v>3387.18</v>
      </c>
      <c r="I107" s="636"/>
      <c r="J107" s="636"/>
      <c r="K107" s="636"/>
      <c r="L107" s="636"/>
      <c r="M107" s="636"/>
      <c r="N107" s="636"/>
      <c r="O107" s="636"/>
      <c r="P107" s="636"/>
      <c r="Q107" s="636"/>
      <c r="R107" s="636"/>
      <c r="S107" s="636"/>
    </row>
    <row r="108" ht="63.75" spans="1:19">
      <c r="A108" s="605" t="s">
        <v>251</v>
      </c>
      <c r="B108" s="624" t="s">
        <v>81</v>
      </c>
      <c r="C108" s="607" t="s">
        <v>173</v>
      </c>
      <c r="D108" s="608" t="s">
        <v>174</v>
      </c>
      <c r="E108" s="609" t="s">
        <v>168</v>
      </c>
      <c r="F108" s="610">
        <f>ROUND(VLOOKUP(A108,'MEM-LEVANT'!A:O,15,FALSE),2)</f>
        <v>2</v>
      </c>
      <c r="G108" s="611">
        <f>IF(B108="IOPES",VLOOKUP(C108,'LABOR-SERVIÇOS'!A:H,7,FALSE),IF(B108="SINAPI",VLOOKUP(C108,'SINAPI-SERVIÇOS'!A:H,8,FALSE),IF(LEFT(C108,3)="ARQ",VLOOKUP(VALUE(RIGHT(C108,3)),'ARQ-COMP'!B:J,9,FALSE),IF(LEFT(C108,3)="SCI",VLOOKUP(VALUE(RIGHT(C108,3)),'GAS-COMP'!#REF!,9,FALSE),IF(LEFT(C108,3)="SCE",VLOOKUP(VALUE(RIGHT(C108,3)),'SCE-COMP'!B:J,9,FALSE),IF(LEFT(C108,3)="EST",VLOOKUP(VALUE(RIGHT(C108,3)),'EST-COMP'!B:J,9,FALSE),IF(LEFT(C108,3)="HID",VLOOKUP(VALUE(RIGHT(C108,3)),'HID-COMP'!B:J,9,FALSE),IF(LEFT(C108,3)="INC",VLOOKUP(VALUE(RIGHT(C108,3)),'INC-COMP'!B:J,9,FALSE),IF(LEFT(C108,3)="ELE",VLOOKUP(VALUE(RIGHT(C108,3)),#REF!,9,FALSE),IF(LEFT(C108,3)="CAB",VLOOKUP(VALUE(RIGHT(C108,3)),#REF!,9,FALSE),IF(LEFT(C108,3)="SEG",VLOOKUP(VALUE(RIGHT(C108,3)),'SEG-COMP'!B:J,9,FALSE),IF(LEFT(C108,3)="CLI",VLOOKUP(VALUE(RIGHT(C108,3)),'CLI-COMP'!B:J,9,FALSE),IF(LEFT(C108,4)="IMPL",VLOOKUP(VALUE(RIGHT(C108,3)),'IMPL-COMP'!B:J,9,FALSE),IF(LEFT(C108,4)="SPDA",VLOOKUP(VALUE(RIGHT(C108,3)),'SPDA-COMP'!B:J,9,FALSE),IF(LEFT(C108,4)="SDAI",VLOOKUP(VALUE(RIGHT(C108,3)),'ADM-COMP'!B:J,9,FALSE),IF(LEFT(C108,5)="IMPER",VLOOKUP(VALUE(RIGHT(C108,3)),'IMPER-COMP'!B:J,9,FALSE),""))))))))))))))))</f>
        <v>1625.3</v>
      </c>
      <c r="H108" s="611">
        <f t="shared" si="4"/>
        <v>3250.6</v>
      </c>
      <c r="I108" s="636"/>
      <c r="J108" s="636"/>
      <c r="K108" s="636"/>
      <c r="L108" s="636"/>
      <c r="M108" s="636"/>
      <c r="N108" s="636"/>
      <c r="O108" s="636"/>
      <c r="P108" s="636"/>
      <c r="Q108" s="636"/>
      <c r="R108" s="636"/>
      <c r="S108" s="636"/>
    </row>
    <row r="109" ht="38.25" spans="1:19">
      <c r="A109" s="605" t="s">
        <v>252</v>
      </c>
      <c r="B109" s="624" t="s">
        <v>81</v>
      </c>
      <c r="C109" s="607" t="s">
        <v>176</v>
      </c>
      <c r="D109" s="608" t="s">
        <v>177</v>
      </c>
      <c r="E109" s="609" t="s">
        <v>136</v>
      </c>
      <c r="F109" s="610">
        <f>ROUND(VLOOKUP(A109,'MEM-LEVANT'!A:O,15,FALSE),2)</f>
        <v>11</v>
      </c>
      <c r="G109" s="611">
        <f>IF(B109="IOPES",VLOOKUP(C109,'LABOR-SERVIÇOS'!A:H,7,FALSE),IF(B109="SINAPI",VLOOKUP(C109,'SINAPI-SERVIÇOS'!A:H,8,FALSE),IF(LEFT(C109,3)="ARQ",VLOOKUP(VALUE(RIGHT(C109,3)),'ARQ-COMP'!B:J,9,FALSE),IF(LEFT(C109,3)="SCI",VLOOKUP(VALUE(RIGHT(C109,3)),'GAS-COMP'!#REF!,9,FALSE),IF(LEFT(C109,3)="SCE",VLOOKUP(VALUE(RIGHT(C109,3)),'SCE-COMP'!B:J,9,FALSE),IF(LEFT(C109,3)="EST",VLOOKUP(VALUE(RIGHT(C109,3)),'EST-COMP'!B:J,9,FALSE),IF(LEFT(C109,3)="HID",VLOOKUP(VALUE(RIGHT(C109,3)),'HID-COMP'!B:J,9,FALSE),IF(LEFT(C109,3)="INC",VLOOKUP(VALUE(RIGHT(C109,3)),'INC-COMP'!B:J,9,FALSE),IF(LEFT(C109,3)="ELE",VLOOKUP(VALUE(RIGHT(C109,3)),#REF!,9,FALSE),IF(LEFT(C109,3)="CAB",VLOOKUP(VALUE(RIGHT(C109,3)),#REF!,9,FALSE),IF(LEFT(C109,3)="SEG",VLOOKUP(VALUE(RIGHT(C109,3)),'SEG-COMP'!B:J,9,FALSE),IF(LEFT(C109,3)="CLI",VLOOKUP(VALUE(RIGHT(C109,3)),'CLI-COMP'!B:J,9,FALSE),IF(LEFT(C109,4)="IMPL",VLOOKUP(VALUE(RIGHT(C109,3)),'IMPL-COMP'!B:J,9,FALSE),IF(LEFT(C109,4)="SPDA",VLOOKUP(VALUE(RIGHT(C109,3)),'SPDA-COMP'!B:J,9,FALSE),IF(LEFT(C109,4)="SDAI",VLOOKUP(VALUE(RIGHT(C109,3)),'ADM-COMP'!B:J,9,FALSE),IF(LEFT(C109,5)="IMPER",VLOOKUP(VALUE(RIGHT(C109,3)),'IMPER-COMP'!B:J,9,FALSE),""))))))))))))))))</f>
        <v>122.95</v>
      </c>
      <c r="H109" s="611">
        <f t="shared" si="4"/>
        <v>1352.45</v>
      </c>
      <c r="I109" s="636"/>
      <c r="J109" s="636"/>
      <c r="K109" s="636"/>
      <c r="L109" s="636"/>
      <c r="M109" s="636"/>
      <c r="N109" s="636"/>
      <c r="O109" s="636"/>
      <c r="P109" s="636"/>
      <c r="Q109" s="636"/>
      <c r="R109" s="636"/>
      <c r="S109" s="636"/>
    </row>
    <row r="110" ht="51" spans="1:19">
      <c r="A110" s="605" t="s">
        <v>253</v>
      </c>
      <c r="B110" s="624" t="s">
        <v>81</v>
      </c>
      <c r="C110" s="605" t="s">
        <v>179</v>
      </c>
      <c r="D110" s="608" t="s">
        <v>180</v>
      </c>
      <c r="E110" s="609" t="s">
        <v>136</v>
      </c>
      <c r="F110" s="610">
        <f>ROUND(VLOOKUP(A110,'MEM-LEVANT'!A:O,15,FALSE),2)</f>
        <v>138</v>
      </c>
      <c r="G110" s="611">
        <f>IF(B110="IOPES",VLOOKUP(C110,'LABOR-SERVIÇOS'!A:H,7,FALSE),IF(B110="SINAPI",VLOOKUP(C110,'SINAPI-SERVIÇOS'!A:H,8,FALSE),IF(LEFT(C110,3)="ARQ",VLOOKUP(VALUE(RIGHT(C110,3)),'ARQ-COMP'!B:J,9,FALSE),IF(LEFT(C110,3)="SCI",VLOOKUP(VALUE(RIGHT(C110,3)),'GAS-COMP'!#REF!,9,FALSE),IF(LEFT(C110,3)="SCE",VLOOKUP(VALUE(RIGHT(C110,3)),'SCE-COMP'!B:J,9,FALSE),IF(LEFT(C110,3)="EST",VLOOKUP(VALUE(RIGHT(C110,3)),'EST-COMP'!B:J,9,FALSE),IF(LEFT(C110,3)="HID",VLOOKUP(VALUE(RIGHT(C110,3)),'HID-COMP'!B:J,9,FALSE),IF(LEFT(C110,3)="INC",VLOOKUP(VALUE(RIGHT(C110,3)),'INC-COMP'!B:J,9,FALSE),IF(LEFT(C110,3)="ELE",VLOOKUP(VALUE(RIGHT(C110,3)),#REF!,9,FALSE),IF(LEFT(C110,3)="CAB",VLOOKUP(VALUE(RIGHT(C110,3)),#REF!,9,FALSE),IF(LEFT(C110,3)="SEG",VLOOKUP(VALUE(RIGHT(C110,3)),'SEG-COMP'!B:J,9,FALSE),IF(LEFT(C110,3)="CLI",VLOOKUP(VALUE(RIGHT(C110,3)),'CLI-COMP'!B:J,9,FALSE),IF(LEFT(C110,4)="IMPL",VLOOKUP(VALUE(RIGHT(C110,3)),'IMPL-COMP'!B:J,9,FALSE),IF(LEFT(C110,4)="SPDA",VLOOKUP(VALUE(RIGHT(C110,3)),'SPDA-COMP'!B:J,9,FALSE),IF(LEFT(C110,4)="SDAI",VLOOKUP(VALUE(RIGHT(C110,3)),'ADM-COMP'!B:J,9,FALSE),IF(LEFT(C110,5)="IMPER",VLOOKUP(VALUE(RIGHT(C110,3)),'IMPER-COMP'!B:J,9,FALSE),""))))))))))))))))</f>
        <v>114.69</v>
      </c>
      <c r="H110" s="611">
        <f t="shared" si="4"/>
        <v>15827.22</v>
      </c>
      <c r="I110" s="636"/>
      <c r="J110" s="636"/>
      <c r="K110" s="636"/>
      <c r="L110" s="636"/>
      <c r="M110" s="636"/>
      <c r="N110" s="636"/>
      <c r="O110" s="636"/>
      <c r="P110" s="636"/>
      <c r="Q110" s="636"/>
      <c r="R110" s="636"/>
      <c r="S110" s="636"/>
    </row>
    <row r="111" ht="25.5" spans="1:19">
      <c r="A111" s="605" t="s">
        <v>254</v>
      </c>
      <c r="B111" s="624" t="s">
        <v>81</v>
      </c>
      <c r="C111" s="607" t="s">
        <v>182</v>
      </c>
      <c r="D111" s="608" t="s">
        <v>109</v>
      </c>
      <c r="E111" s="609" t="s">
        <v>146</v>
      </c>
      <c r="F111" s="610">
        <f>ROUND(VLOOKUP(A111,'MEM-LEVANT'!A:O,15,FALSE),2)</f>
        <v>13.8</v>
      </c>
      <c r="G111" s="611">
        <f>IF(B111="IOPES",VLOOKUP(C111,'LABOR-SERVIÇOS'!A:H,7,FALSE),IF(B111="SINAPI",VLOOKUP(C111,'SINAPI-SERVIÇOS'!A:H,8,FALSE),IF(LEFT(C111,3)="ARQ",VLOOKUP(VALUE(RIGHT(C111,3)),'ARQ-COMP'!B:J,9,FALSE),IF(LEFT(C111,3)="SCI",VLOOKUP(VALUE(RIGHT(C111,3)),'GAS-COMP'!#REF!,9,FALSE),IF(LEFT(C111,3)="SCE",VLOOKUP(VALUE(RIGHT(C111,3)),'SCE-COMP'!B:J,9,FALSE),IF(LEFT(C111,3)="EST",VLOOKUP(VALUE(RIGHT(C111,3)),'EST-COMP'!B:J,9,FALSE),IF(LEFT(C111,3)="HID",VLOOKUP(VALUE(RIGHT(C111,3)),'HID-COMP'!B:J,9,FALSE),IF(LEFT(C111,3)="INC",VLOOKUP(VALUE(RIGHT(C111,3)),'INC-COMP'!B:J,9,FALSE),IF(LEFT(C111,3)="ELE",VLOOKUP(VALUE(RIGHT(C111,3)),#REF!,9,FALSE),IF(LEFT(C111,3)="CAB",VLOOKUP(VALUE(RIGHT(C111,3)),#REF!,9,FALSE),IF(LEFT(C111,3)="SEG",VLOOKUP(VALUE(RIGHT(C111,3)),'SEG-COMP'!B:J,9,FALSE),IF(LEFT(C111,3)="CLI",VLOOKUP(VALUE(RIGHT(C111,3)),'CLI-COMP'!B:J,9,FALSE),IF(LEFT(C111,4)="IMPL",VLOOKUP(VALUE(RIGHT(C111,3)),'IMPL-COMP'!B:J,9,FALSE),IF(LEFT(C111,4)="SPDA",VLOOKUP(VALUE(RIGHT(C111,3)),'SPDA-COMP'!B:J,9,FALSE),IF(LEFT(C111,4)="SDAI",VLOOKUP(VALUE(RIGHT(C111,3)),'ADM-COMP'!B:J,9,FALSE),IF(LEFT(C111,5)="IMPER",VLOOKUP(VALUE(RIGHT(C111,3)),'IMPER-COMP'!B:J,9,FALSE),""))))))))))))))))</f>
        <v>185.39</v>
      </c>
      <c r="H111" s="611">
        <f t="shared" si="4"/>
        <v>2558.38</v>
      </c>
      <c r="I111" s="636"/>
      <c r="J111" s="636"/>
      <c r="K111" s="636"/>
      <c r="L111" s="636"/>
      <c r="M111" s="636"/>
      <c r="N111" s="636"/>
      <c r="O111" s="636"/>
      <c r="P111" s="636"/>
      <c r="Q111" s="636"/>
      <c r="R111" s="636"/>
      <c r="S111" s="636"/>
    </row>
    <row r="112" ht="38.25" spans="1:19">
      <c r="A112" s="605" t="s">
        <v>255</v>
      </c>
      <c r="B112" s="624" t="s">
        <v>81</v>
      </c>
      <c r="C112" s="605" t="s">
        <v>184</v>
      </c>
      <c r="D112" s="608" t="s">
        <v>185</v>
      </c>
      <c r="E112" s="609" t="s">
        <v>127</v>
      </c>
      <c r="F112" s="610">
        <f>ROUND(VLOOKUP(A112,'MEM-LEVANT'!A:O,15,FALSE),2)</f>
        <v>69</v>
      </c>
      <c r="G112" s="611">
        <f>IF(B112="IOPES",VLOOKUP(C112,'LABOR-SERVIÇOS'!A:H,7,FALSE),IF(B112="SINAPI",VLOOKUP(C112,'SINAPI-SERVIÇOS'!A:H,8,FALSE),IF(LEFT(C112,3)="ARQ",VLOOKUP(VALUE(RIGHT(C112,3)),'ARQ-COMP'!B:J,9,FALSE),IF(LEFT(C112,3)="SCI",VLOOKUP(VALUE(RIGHT(C112,3)),'GAS-COMP'!#REF!,9,FALSE),IF(LEFT(C112,3)="SCE",VLOOKUP(VALUE(RIGHT(C112,3)),'SCE-COMP'!B:J,9,FALSE),IF(LEFT(C112,3)="EST",VLOOKUP(VALUE(RIGHT(C112,3)),'EST-COMP'!B:J,9,FALSE),IF(LEFT(C112,3)="HID",VLOOKUP(VALUE(RIGHT(C112,3)),'HID-COMP'!B:J,9,FALSE),IF(LEFT(C112,3)="INC",VLOOKUP(VALUE(RIGHT(C112,3)),'INC-COMP'!B:J,9,FALSE),IF(LEFT(C112,3)="ELE",VLOOKUP(VALUE(RIGHT(C112,3)),#REF!,9,FALSE),IF(LEFT(C112,3)="CAB",VLOOKUP(VALUE(RIGHT(C112,3)),#REF!,9,FALSE),IF(LEFT(C112,3)="SEG",VLOOKUP(VALUE(RIGHT(C112,3)),'SEG-COMP'!B:J,9,FALSE),IF(LEFT(C112,3)="CLI",VLOOKUP(VALUE(RIGHT(C112,3)),'CLI-COMP'!B:J,9,FALSE),IF(LEFT(C112,4)="IMPL",VLOOKUP(VALUE(RIGHT(C112,3)),'IMPL-COMP'!B:J,9,FALSE),IF(LEFT(C112,4)="SPDA",VLOOKUP(VALUE(RIGHT(C112,3)),'SPDA-COMP'!B:J,9,FALSE),IF(LEFT(C112,4)="SDAI",VLOOKUP(VALUE(RIGHT(C112,3)),'ADM-COMP'!B:J,9,FALSE),IF(LEFT(C112,5)="IMPER",VLOOKUP(VALUE(RIGHT(C112,3)),'IMPER-COMP'!B:J,9,FALSE),""))))))))))))))))</f>
        <v>131.28</v>
      </c>
      <c r="H112" s="611">
        <f t="shared" si="4"/>
        <v>9058.32</v>
      </c>
      <c r="I112" s="636"/>
      <c r="J112" s="636"/>
      <c r="K112" s="636"/>
      <c r="L112" s="636"/>
      <c r="M112" s="636"/>
      <c r="N112" s="636"/>
      <c r="O112" s="636"/>
      <c r="P112" s="636"/>
      <c r="Q112" s="636"/>
      <c r="R112" s="636"/>
      <c r="S112" s="636"/>
    </row>
    <row r="113" s="561" customFormat="1" ht="38.25" customHeight="1" spans="1:19">
      <c r="A113" s="605" t="s">
        <v>256</v>
      </c>
      <c r="B113" s="606" t="s">
        <v>68</v>
      </c>
      <c r="C113" s="607">
        <v>40712</v>
      </c>
      <c r="D113" s="608" t="str">
        <f>UPPER(J113)</f>
        <v>DRENO LONGITUDINAL TIPO TRINCHEIRA DRENANTE, H = 0,90 M COM TUBO POROSO TIPO PEAD DE DIÂM = 100 MM, INCLUINDO ESC. EM MAT. 1ª CAT. E TRANSPORTE DO TUBO</v>
      </c>
      <c r="E113" s="609" t="s">
        <v>136</v>
      </c>
      <c r="F113" s="610">
        <f>ROUND(VLOOKUP(A113,'MEM-LEVANT'!A:O,15,FALSE),2)</f>
        <v>24.3</v>
      </c>
      <c r="G113" s="611">
        <f>85.45*$J$4</f>
        <v>89.7893736122996</v>
      </c>
      <c r="H113" s="611">
        <f t="shared" si="4"/>
        <v>2181.88</v>
      </c>
      <c r="I113" s="639"/>
      <c r="J113" s="639" t="s">
        <v>257</v>
      </c>
      <c r="K113" s="639"/>
      <c r="L113" s="639"/>
      <c r="M113" s="639"/>
      <c r="N113" s="639"/>
      <c r="O113" s="639"/>
      <c r="P113" s="639"/>
      <c r="Q113" s="639"/>
      <c r="R113" s="639"/>
      <c r="S113" s="639"/>
    </row>
    <row r="114" spans="1:19">
      <c r="A114" s="628" t="s">
        <v>258</v>
      </c>
      <c r="B114" s="629"/>
      <c r="C114" s="630"/>
      <c r="D114" s="631" t="s">
        <v>112</v>
      </c>
      <c r="E114" s="632"/>
      <c r="F114" s="610"/>
      <c r="G114" s="633"/>
      <c r="H114" s="633"/>
      <c r="I114" s="636"/>
      <c r="J114" s="636"/>
      <c r="K114" s="636"/>
      <c r="L114" s="636"/>
      <c r="M114" s="636"/>
      <c r="N114" s="636"/>
      <c r="O114" s="636"/>
      <c r="P114" s="636"/>
      <c r="Q114" s="636"/>
      <c r="R114" s="636"/>
      <c r="S114" s="636"/>
    </row>
    <row r="115" ht="25.5" spans="1:19">
      <c r="A115" s="605" t="s">
        <v>259</v>
      </c>
      <c r="B115" s="629" t="s">
        <v>81</v>
      </c>
      <c r="C115" s="607" t="s">
        <v>188</v>
      </c>
      <c r="D115" s="608" t="s">
        <v>189</v>
      </c>
      <c r="E115" s="609" t="s">
        <v>127</v>
      </c>
      <c r="F115" s="610">
        <f>ROUND(VLOOKUP(A115,'MEM-LEVANT'!A:O,15,FALSE),2)</f>
        <v>1028.9</v>
      </c>
      <c r="G115" s="611">
        <f>IF(B115="IOPES",VLOOKUP(C115,'LABOR-SERVIÇOS'!A:H,7,FALSE),IF(B115="SINAPI",VLOOKUP(C115,'SINAPI-SERVIÇOS'!A:H,8,FALSE),IF(LEFT(C115,3)="ARQ",VLOOKUP(VALUE(RIGHT(C115,3)),'ARQ-COMP'!B:J,9,FALSE),IF(LEFT(C115,3)="SCI",VLOOKUP(VALUE(RIGHT(C115,3)),'GAS-COMP'!#REF!,9,FALSE),IF(LEFT(C115,3)="SCE",VLOOKUP(VALUE(RIGHT(C115,3)),'SCE-COMP'!B:J,9,FALSE),IF(LEFT(C115,3)="EST",VLOOKUP(VALUE(RIGHT(C115,3)),'EST-COMP'!B:J,9,FALSE),IF(LEFT(C115,3)="HID",VLOOKUP(VALUE(RIGHT(C115,3)),'HID-COMP'!B:J,9,FALSE),IF(LEFT(C115,3)="INC",VLOOKUP(VALUE(RIGHT(C115,3)),'INC-COMP'!B:J,9,FALSE),IF(LEFT(C115,3)="ELE",VLOOKUP(VALUE(RIGHT(C115,3)),#REF!,9,FALSE),IF(LEFT(C115,3)="CAB",VLOOKUP(VALUE(RIGHT(C115,3)),#REF!,9,FALSE),IF(LEFT(C115,3)="SEG",VLOOKUP(VALUE(RIGHT(C115,3)),'SEG-COMP'!B:J,9,FALSE),IF(LEFT(C115,3)="CLI",VLOOKUP(VALUE(RIGHT(C115,3)),'CLI-COMP'!B:J,9,FALSE),IF(LEFT(C115,4)="IMPL",VLOOKUP(VALUE(RIGHT(C115,3)),'IMPL-COMP'!B:J,9,FALSE),IF(LEFT(C115,4)="SPDA",VLOOKUP(VALUE(RIGHT(C115,3)),'SPDA-COMP'!B:J,9,FALSE),IF(LEFT(C115,4)="SDAI",VLOOKUP(VALUE(RIGHT(C115,3)),'ADM-COMP'!B:J,9,FALSE),IF(LEFT(C115,5)="IMPER",VLOOKUP(VALUE(RIGHT(C115,3)),'IMPER-COMP'!B:J,9,FALSE),""))))))))))))))))</f>
        <v>1.51</v>
      </c>
      <c r="H115" s="633">
        <f t="shared" ref="H115:H125" si="5">ROUND(F115*G115,2)</f>
        <v>1553.64</v>
      </c>
      <c r="I115" s="636"/>
      <c r="J115" s="636"/>
      <c r="K115" s="636"/>
      <c r="L115" s="636"/>
      <c r="M115" s="636"/>
      <c r="N115" s="636"/>
      <c r="O115" s="636"/>
      <c r="P115" s="636"/>
      <c r="Q115" s="636"/>
      <c r="R115" s="636"/>
      <c r="S115" s="636"/>
    </row>
    <row r="116" spans="1:19">
      <c r="A116" s="605" t="s">
        <v>260</v>
      </c>
      <c r="B116" s="629" t="s">
        <v>81</v>
      </c>
      <c r="C116" s="607" t="s">
        <v>191</v>
      </c>
      <c r="D116" s="608" t="s">
        <v>192</v>
      </c>
      <c r="E116" s="609" t="s">
        <v>146</v>
      </c>
      <c r="F116" s="610">
        <f>ROUND(VLOOKUP(A116,'MEM-LEVANT'!A:O,15,FALSE),2)</f>
        <v>205.78</v>
      </c>
      <c r="G116" s="611">
        <f>IF(B116="IOPES",VLOOKUP(C116,'LABOR-SERVIÇOS'!A:H,7,FALSE),IF(B116="SINAPI",VLOOKUP(C116,'SINAPI-SERVIÇOS'!A:H,8,FALSE),IF(LEFT(C116,3)="ARQ",VLOOKUP(VALUE(RIGHT(C116,3)),'ARQ-COMP'!B:J,9,FALSE),IF(LEFT(C116,3)="SCI",VLOOKUP(VALUE(RIGHT(C116,3)),'GAS-COMP'!#REF!,9,FALSE),IF(LEFT(C116,3)="SCE",VLOOKUP(VALUE(RIGHT(C116,3)),'SCE-COMP'!B:J,9,FALSE),IF(LEFT(C116,3)="EST",VLOOKUP(VALUE(RIGHT(C116,3)),'EST-COMP'!B:J,9,FALSE),IF(LEFT(C116,3)="HID",VLOOKUP(VALUE(RIGHT(C116,3)),'HID-COMP'!B:J,9,FALSE),IF(LEFT(C116,3)="INC",VLOOKUP(VALUE(RIGHT(C116,3)),'INC-COMP'!B:J,9,FALSE),IF(LEFT(C116,3)="ELE",VLOOKUP(VALUE(RIGHT(C116,3)),#REF!,9,FALSE),IF(LEFT(C116,3)="CAB",VLOOKUP(VALUE(RIGHT(C116,3)),#REF!,9,FALSE),IF(LEFT(C116,3)="SEG",VLOOKUP(VALUE(RIGHT(C116,3)),'SEG-COMP'!B:J,9,FALSE),IF(LEFT(C116,3)="CLI",VLOOKUP(VALUE(RIGHT(C116,3)),'CLI-COMP'!B:J,9,FALSE),IF(LEFT(C116,4)="IMPL",VLOOKUP(VALUE(RIGHT(C116,3)),'IMPL-COMP'!B:J,9,FALSE),IF(LEFT(C116,4)="SPDA",VLOOKUP(VALUE(RIGHT(C116,3)),'SPDA-COMP'!B:J,9,FALSE),IF(LEFT(C116,4)="SDAI",VLOOKUP(VALUE(RIGHT(C116,3)),'ADM-COMP'!B:J,9,FALSE),IF(LEFT(C116,5)="IMPER",VLOOKUP(VALUE(RIGHT(C116,3)),'IMPER-COMP'!B:J,9,FALSE),""))))))))))))))))</f>
        <v>119.55</v>
      </c>
      <c r="H116" s="633">
        <f t="shared" si="5"/>
        <v>24601</v>
      </c>
      <c r="I116" s="636"/>
      <c r="J116" s="636"/>
      <c r="K116" s="636"/>
      <c r="L116" s="636"/>
      <c r="M116" s="636"/>
      <c r="N116" s="636"/>
      <c r="O116" s="636"/>
      <c r="P116" s="636"/>
      <c r="Q116" s="636"/>
      <c r="R116" s="636"/>
      <c r="S116" s="636"/>
    </row>
    <row r="117" spans="1:19">
      <c r="A117" s="605" t="s">
        <v>261</v>
      </c>
      <c r="B117" s="629" t="s">
        <v>81</v>
      </c>
      <c r="C117" s="607" t="s">
        <v>194</v>
      </c>
      <c r="D117" s="608" t="s">
        <v>195</v>
      </c>
      <c r="E117" s="609" t="s">
        <v>153</v>
      </c>
      <c r="F117" s="610">
        <f>ROUND(VLOOKUP(A117,'MEM-LEVANT'!A:O,15,FALSE),2)</f>
        <v>1790.29</v>
      </c>
      <c r="G117" s="611">
        <f>IF(B117="IOPES",VLOOKUP(C117,'LABOR-SERVIÇOS'!A:H,7,FALSE),IF(B117="SINAPI",VLOOKUP(C117,'SINAPI-SERVIÇOS'!A:H,8,FALSE),IF(LEFT(C117,3)="ARQ",VLOOKUP(VALUE(RIGHT(C117,3)),'ARQ-COMP'!B:J,9,FALSE),IF(LEFT(C117,3)="SCI",VLOOKUP(VALUE(RIGHT(C117,3)),'GAS-COMP'!#REF!,9,FALSE),IF(LEFT(C117,3)="SCE",VLOOKUP(VALUE(RIGHT(C117,3)),'SCE-COMP'!B:J,9,FALSE),IF(LEFT(C117,3)="EST",VLOOKUP(VALUE(RIGHT(C117,3)),'EST-COMP'!B:J,9,FALSE),IF(LEFT(C117,3)="HID",VLOOKUP(VALUE(RIGHT(C117,3)),'HID-COMP'!B:J,9,FALSE),IF(LEFT(C117,3)="INC",VLOOKUP(VALUE(RIGHT(C117,3)),'INC-COMP'!B:J,9,FALSE),IF(LEFT(C117,3)="ELE",VLOOKUP(VALUE(RIGHT(C117,3)),#REF!,9,FALSE),IF(LEFT(C117,3)="CAB",VLOOKUP(VALUE(RIGHT(C117,3)),#REF!,9,FALSE),IF(LEFT(C117,3)="SEG",VLOOKUP(VALUE(RIGHT(C117,3)),'SEG-COMP'!B:J,9,FALSE),IF(LEFT(C117,3)="CLI",VLOOKUP(VALUE(RIGHT(C117,3)),'CLI-COMP'!B:J,9,FALSE),IF(LEFT(C117,4)="IMPL",VLOOKUP(VALUE(RIGHT(C117,3)),'IMPL-COMP'!B:J,9,FALSE),IF(LEFT(C117,4)="SPDA",VLOOKUP(VALUE(RIGHT(C117,3)),'SPDA-COMP'!B:J,9,FALSE),IF(LEFT(C117,4)="SDAI",VLOOKUP(VALUE(RIGHT(C117,3)),'ADM-COMP'!B:J,9,FALSE),IF(LEFT(C117,5)="IMPER",VLOOKUP(VALUE(RIGHT(C117,3)),'IMPER-COMP'!B:J,9,FALSE),""))))))))))))))))</f>
        <v>0.94</v>
      </c>
      <c r="H117" s="633">
        <f t="shared" si="5"/>
        <v>1682.87</v>
      </c>
      <c r="I117" s="636"/>
      <c r="J117" s="636"/>
      <c r="K117" s="636"/>
      <c r="L117" s="636"/>
      <c r="M117" s="636"/>
      <c r="N117" s="636"/>
      <c r="O117" s="636"/>
      <c r="P117" s="636"/>
      <c r="Q117" s="636"/>
      <c r="R117" s="636"/>
      <c r="S117" s="636"/>
    </row>
    <row r="118" ht="25.5" spans="1:19">
      <c r="A118" s="605" t="s">
        <v>262</v>
      </c>
      <c r="B118" s="629" t="s">
        <v>81</v>
      </c>
      <c r="C118" s="607" t="s">
        <v>197</v>
      </c>
      <c r="D118" s="608" t="s">
        <v>198</v>
      </c>
      <c r="E118" s="609" t="s">
        <v>127</v>
      </c>
      <c r="F118" s="610">
        <f>ROUND(VLOOKUP(A118,'MEM-LEVANT'!A:O,15,FALSE),2)</f>
        <v>1028.9</v>
      </c>
      <c r="G118" s="611">
        <f>IF(B118="IOPES",VLOOKUP(C118,'LABOR-SERVIÇOS'!A:H,7,FALSE),IF(B118="SINAPI",VLOOKUP(C118,'SINAPI-SERVIÇOS'!A:H,8,FALSE),IF(LEFT(C118,3)="ARQ",VLOOKUP(VALUE(RIGHT(C118,3)),'ARQ-COMP'!B:J,9,FALSE),IF(LEFT(C118,3)="SCI",VLOOKUP(VALUE(RIGHT(C118,3)),'GAS-COMP'!#REF!,9,FALSE),IF(LEFT(C118,3)="SCE",VLOOKUP(VALUE(RIGHT(C118,3)),'SCE-COMP'!B:J,9,FALSE),IF(LEFT(C118,3)="EST",VLOOKUP(VALUE(RIGHT(C118,3)),'EST-COMP'!B:J,9,FALSE),IF(LEFT(C118,3)="HID",VLOOKUP(VALUE(RIGHT(C118,3)),'HID-COMP'!B:J,9,FALSE),IF(LEFT(C118,3)="INC",VLOOKUP(VALUE(RIGHT(C118,3)),'INC-COMP'!B:J,9,FALSE),IF(LEFT(C118,3)="ELE",VLOOKUP(VALUE(RIGHT(C118,3)),#REF!,9,FALSE),IF(LEFT(C118,3)="CAB",VLOOKUP(VALUE(RIGHT(C118,3)),#REF!,9,FALSE),IF(LEFT(C118,3)="SEG",VLOOKUP(VALUE(RIGHT(C118,3)),'SEG-COMP'!B:J,9,FALSE),IF(LEFT(C118,3)="CLI",VLOOKUP(VALUE(RIGHT(C118,3)),'CLI-COMP'!B:J,9,FALSE),IF(LEFT(C118,4)="IMPL",VLOOKUP(VALUE(RIGHT(C118,3)),'IMPL-COMP'!B:J,9,FALSE),IF(LEFT(C118,4)="SPDA",VLOOKUP(VALUE(RIGHT(C118,3)),'SPDA-COMP'!B:J,9,FALSE),IF(LEFT(C118,4)="SDAI",VLOOKUP(VALUE(RIGHT(C118,3)),'ADM-COMP'!B:J,9,FALSE),IF(LEFT(C118,5)="IMPER",VLOOKUP(VALUE(RIGHT(C118,3)),'IMPER-COMP'!B:J,9,FALSE),""))))))))))))))))</f>
        <v>5.34</v>
      </c>
      <c r="H118" s="633">
        <f t="shared" si="5"/>
        <v>5494.33</v>
      </c>
      <c r="I118" s="636"/>
      <c r="J118" s="636"/>
      <c r="K118" s="636"/>
      <c r="L118" s="636"/>
      <c r="M118" s="636"/>
      <c r="N118" s="636"/>
      <c r="O118" s="636"/>
      <c r="P118" s="636"/>
      <c r="Q118" s="636"/>
      <c r="R118" s="636"/>
      <c r="S118" s="636"/>
    </row>
    <row r="119" ht="38.25" spans="1:19">
      <c r="A119" s="605" t="s">
        <v>263</v>
      </c>
      <c r="B119" s="629" t="s">
        <v>81</v>
      </c>
      <c r="C119" s="607" t="s">
        <v>151</v>
      </c>
      <c r="D119" s="608" t="s">
        <v>152</v>
      </c>
      <c r="E119" s="609" t="s">
        <v>153</v>
      </c>
      <c r="F119" s="610">
        <f>ROUND(VLOOKUP(A119,'MEM-LEVANT'!A:O,15,FALSE),2)</f>
        <v>645.74</v>
      </c>
      <c r="G119" s="611">
        <f>IF(B119="IOPES",VLOOKUP(C119,'LABOR-SERVIÇOS'!A:H,7,FALSE),IF(B119="SINAPI",VLOOKUP(C119,'SINAPI-SERVIÇOS'!A:H,8,FALSE),IF(LEFT(C119,3)="ARQ",VLOOKUP(VALUE(RIGHT(C119,3)),'ARQ-COMP'!B:J,9,FALSE),IF(LEFT(C119,3)="SCI",VLOOKUP(VALUE(RIGHT(C119,3)),'GAS-COMP'!#REF!,9,FALSE),IF(LEFT(C119,3)="SCE",VLOOKUP(VALUE(RIGHT(C119,3)),'SCE-COMP'!B:J,9,FALSE),IF(LEFT(C119,3)="EST",VLOOKUP(VALUE(RIGHT(C119,3)),'EST-COMP'!B:J,9,FALSE),IF(LEFT(C119,3)="HID",VLOOKUP(VALUE(RIGHT(C119,3)),'HID-COMP'!B:J,9,FALSE),IF(LEFT(C119,3)="INC",VLOOKUP(VALUE(RIGHT(C119,3)),'INC-COMP'!B:J,9,FALSE),IF(LEFT(C119,3)="ELE",VLOOKUP(VALUE(RIGHT(C119,3)),#REF!,9,FALSE),IF(LEFT(C119,3)="CAB",VLOOKUP(VALUE(RIGHT(C119,3)),#REF!,9,FALSE),IF(LEFT(C119,3)="SEG",VLOOKUP(VALUE(RIGHT(C119,3)),'SEG-COMP'!B:J,9,FALSE),IF(LEFT(C119,3)="CLI",VLOOKUP(VALUE(RIGHT(C119,3)),'CLI-COMP'!B:J,9,FALSE),IF(LEFT(C119,4)="IMPL",VLOOKUP(VALUE(RIGHT(C119,3)),'IMPL-COMP'!B:J,9,FALSE),IF(LEFT(C119,4)="SPDA",VLOOKUP(VALUE(RIGHT(C119,3)),'SPDA-COMP'!B:J,9,FALSE),IF(LEFT(C119,4)="SDAI",VLOOKUP(VALUE(RIGHT(C119,3)),'ADM-COMP'!B:J,9,FALSE),IF(LEFT(C119,5)="IMPER",VLOOKUP(VALUE(RIGHT(C119,3)),'IMPER-COMP'!B:J,9,FALSE),""))))))))))))))))</f>
        <v>1.76</v>
      </c>
      <c r="H119" s="633">
        <f t="shared" si="5"/>
        <v>1136.5</v>
      </c>
      <c r="I119" s="636"/>
      <c r="J119" s="636"/>
      <c r="K119" s="636"/>
      <c r="L119" s="636"/>
      <c r="M119" s="636"/>
      <c r="N119" s="636"/>
      <c r="O119" s="636"/>
      <c r="P119" s="636"/>
      <c r="Q119" s="636"/>
      <c r="R119" s="636"/>
      <c r="S119" s="636"/>
    </row>
    <row r="120" spans="1:19">
      <c r="A120" s="605" t="s">
        <v>264</v>
      </c>
      <c r="B120" s="629" t="s">
        <v>81</v>
      </c>
      <c r="C120" s="607" t="s">
        <v>201</v>
      </c>
      <c r="D120" s="608" t="s">
        <v>202</v>
      </c>
      <c r="E120" s="609" t="s">
        <v>127</v>
      </c>
      <c r="F120" s="610">
        <f>ROUND(VLOOKUP(A120,'MEM-LEVANT'!A:O,15,FALSE),2)</f>
        <v>1028.9</v>
      </c>
      <c r="G120" s="611">
        <f>IF(B120="IOPES",VLOOKUP(C120,'LABOR-SERVIÇOS'!A:H,7,FALSE),IF(B120="SINAPI",VLOOKUP(C120,'SINAPI-SERVIÇOS'!A:H,8,FALSE),IF(LEFT(C120,3)="ARQ",VLOOKUP(VALUE(RIGHT(C120,3)),'ARQ-COMP'!B:J,9,FALSE),IF(LEFT(C120,3)="SCI",VLOOKUP(VALUE(RIGHT(C120,3)),'GAS-COMP'!#REF!,9,FALSE),IF(LEFT(C120,3)="SCE",VLOOKUP(VALUE(RIGHT(C120,3)),'SCE-COMP'!B:J,9,FALSE),IF(LEFT(C120,3)="EST",VLOOKUP(VALUE(RIGHT(C120,3)),'EST-COMP'!B:J,9,FALSE),IF(LEFT(C120,3)="HID",VLOOKUP(VALUE(RIGHT(C120,3)),'HID-COMP'!B:J,9,FALSE),IF(LEFT(C120,3)="INC",VLOOKUP(VALUE(RIGHT(C120,3)),'INC-COMP'!B:J,9,FALSE),IF(LEFT(C120,3)="ELE",VLOOKUP(VALUE(RIGHT(C120,3)),#REF!,9,FALSE),IF(LEFT(C120,3)="CAB",VLOOKUP(VALUE(RIGHT(C120,3)),#REF!,9,FALSE),IF(LEFT(C120,3)="SEG",VLOOKUP(VALUE(RIGHT(C120,3)),'SEG-COMP'!B:J,9,FALSE),IF(LEFT(C120,3)="CLI",VLOOKUP(VALUE(RIGHT(C120,3)),'CLI-COMP'!B:J,9,FALSE),IF(LEFT(C120,4)="IMPL",VLOOKUP(VALUE(RIGHT(C120,3)),'IMPL-COMP'!B:J,9,FALSE),IF(LEFT(C120,4)="SPDA",VLOOKUP(VALUE(RIGHT(C120,3)),'SPDA-COMP'!B:J,9,FALSE),IF(LEFT(C120,4)="SDAI",VLOOKUP(VALUE(RIGHT(C120,3)),'ADM-COMP'!B:J,9,FALSE),IF(LEFT(C120,5)="IMPER",VLOOKUP(VALUE(RIGHT(C120,3)),'IMPER-COMP'!B:J,9,FALSE),""))))))))))))))))</f>
        <v>1.57</v>
      </c>
      <c r="H120" s="633">
        <f t="shared" si="5"/>
        <v>1615.37</v>
      </c>
      <c r="I120" s="636"/>
      <c r="J120" s="636"/>
      <c r="K120" s="636"/>
      <c r="L120" s="636"/>
      <c r="M120" s="636"/>
      <c r="N120" s="636"/>
      <c r="O120" s="636"/>
      <c r="P120" s="636"/>
      <c r="Q120" s="636"/>
      <c r="R120" s="636"/>
      <c r="S120" s="636"/>
    </row>
    <row r="121" ht="38.25" spans="1:19">
      <c r="A121" s="605" t="s">
        <v>265</v>
      </c>
      <c r="B121" s="629" t="s">
        <v>81</v>
      </c>
      <c r="C121" s="607" t="s">
        <v>151</v>
      </c>
      <c r="D121" s="608" t="s">
        <v>152</v>
      </c>
      <c r="E121" s="609" t="s">
        <v>153</v>
      </c>
      <c r="F121" s="610">
        <f>ROUND(VLOOKUP(A121,'MEM-LEVANT'!A:O,15,FALSE),2)</f>
        <v>215.25</v>
      </c>
      <c r="G121" s="611">
        <f>IF(B121="IOPES",VLOOKUP(C121,'LABOR-SERVIÇOS'!A:H,7,FALSE),IF(B121="SINAPI",VLOOKUP(C121,'SINAPI-SERVIÇOS'!A:H,8,FALSE),IF(LEFT(C121,3)="ARQ",VLOOKUP(VALUE(RIGHT(C121,3)),'ARQ-COMP'!B:J,9,FALSE),IF(LEFT(C121,3)="SCI",VLOOKUP(VALUE(RIGHT(C121,3)),'GAS-COMP'!#REF!,9,FALSE),IF(LEFT(C121,3)="SCE",VLOOKUP(VALUE(RIGHT(C121,3)),'SCE-COMP'!B:J,9,FALSE),IF(LEFT(C121,3)="EST",VLOOKUP(VALUE(RIGHT(C121,3)),'EST-COMP'!B:J,9,FALSE),IF(LEFT(C121,3)="HID",VLOOKUP(VALUE(RIGHT(C121,3)),'HID-COMP'!B:J,9,FALSE),IF(LEFT(C121,3)="INC",VLOOKUP(VALUE(RIGHT(C121,3)),'INC-COMP'!B:J,9,FALSE),IF(LEFT(C121,3)="ELE",VLOOKUP(VALUE(RIGHT(C121,3)),#REF!,9,FALSE),IF(LEFT(C121,3)="CAB",VLOOKUP(VALUE(RIGHT(C121,3)),#REF!,9,FALSE),IF(LEFT(C121,3)="SEG",VLOOKUP(VALUE(RIGHT(C121,3)),'SEG-COMP'!B:J,9,FALSE),IF(LEFT(C121,3)="CLI",VLOOKUP(VALUE(RIGHT(C121,3)),'CLI-COMP'!B:J,9,FALSE),IF(LEFT(C121,4)="IMPL",VLOOKUP(VALUE(RIGHT(C121,3)),'IMPL-COMP'!B:J,9,FALSE),IF(LEFT(C121,4)="SPDA",VLOOKUP(VALUE(RIGHT(C121,3)),'SPDA-COMP'!B:J,9,FALSE),IF(LEFT(C121,4)="SDAI",VLOOKUP(VALUE(RIGHT(C121,3)),'ADM-COMP'!B:J,9,FALSE),IF(LEFT(C121,5)="IMPER",VLOOKUP(VALUE(RIGHT(C121,3)),'IMPER-COMP'!B:J,9,FALSE),""))))))))))))))))</f>
        <v>1.76</v>
      </c>
      <c r="H121" s="633">
        <f t="shared" si="5"/>
        <v>378.84</v>
      </c>
      <c r="I121" s="636"/>
      <c r="J121" s="636"/>
      <c r="K121" s="636"/>
      <c r="L121" s="636"/>
      <c r="M121" s="636"/>
      <c r="N121" s="636"/>
      <c r="O121" s="636"/>
      <c r="P121" s="636"/>
      <c r="Q121" s="636"/>
      <c r="R121" s="636"/>
      <c r="S121" s="636"/>
    </row>
    <row r="122" ht="51" spans="1:19">
      <c r="A122" s="605" t="s">
        <v>266</v>
      </c>
      <c r="B122" s="629" t="s">
        <v>81</v>
      </c>
      <c r="C122" s="607" t="s">
        <v>205</v>
      </c>
      <c r="D122" s="608" t="s">
        <v>206</v>
      </c>
      <c r="E122" s="609" t="s">
        <v>146</v>
      </c>
      <c r="F122" s="610">
        <f>ROUND(VLOOKUP(A122,'MEM-LEVANT'!A:O,15,FALSE),2)</f>
        <v>51.44</v>
      </c>
      <c r="G122" s="611">
        <f>IF(B122="IOPES",VLOOKUP(C122,'LABOR-SERVIÇOS'!A:H,7,FALSE),IF(B122="SINAPI",VLOOKUP(C122,'SINAPI-SERVIÇOS'!A:H,8,FALSE),IF(LEFT(C122,3)="ARQ",VLOOKUP(VALUE(RIGHT(C122,3)),'ARQ-COMP'!B:J,9,FALSE),IF(LEFT(C122,3)="SCI",VLOOKUP(VALUE(RIGHT(C122,3)),'GAS-COMP'!#REF!,9,FALSE),IF(LEFT(C122,3)="SCE",VLOOKUP(VALUE(RIGHT(C122,3)),'SCE-COMP'!B:J,9,FALSE),IF(LEFT(C122,3)="EST",VLOOKUP(VALUE(RIGHT(C122,3)),'EST-COMP'!B:J,9,FALSE),IF(LEFT(C122,3)="HID",VLOOKUP(VALUE(RIGHT(C122,3)),'HID-COMP'!B:J,9,FALSE),IF(LEFT(C122,3)="INC",VLOOKUP(VALUE(RIGHT(C122,3)),'INC-COMP'!B:J,9,FALSE),IF(LEFT(C122,3)="ELE",VLOOKUP(VALUE(RIGHT(C122,3)),#REF!,9,FALSE),IF(LEFT(C122,3)="CAB",VLOOKUP(VALUE(RIGHT(C122,3)),#REF!,9,FALSE),IF(LEFT(C122,3)="SEG",VLOOKUP(VALUE(RIGHT(C122,3)),'SEG-COMP'!B:J,9,FALSE),IF(LEFT(C122,3)="CLI",VLOOKUP(VALUE(RIGHT(C122,3)),'CLI-COMP'!B:J,9,FALSE),IF(LEFT(C122,4)="IMPL",VLOOKUP(VALUE(RIGHT(C122,3)),'IMPL-COMP'!B:J,9,FALSE),IF(LEFT(C122,4)="SPDA",VLOOKUP(VALUE(RIGHT(C122,3)),'SPDA-COMP'!B:J,9,FALSE),IF(LEFT(C122,4)="SDAI",VLOOKUP(VALUE(RIGHT(C122,3)),'ADM-COMP'!B:J,9,FALSE),IF(LEFT(C122,5)="IMPER",VLOOKUP(VALUE(RIGHT(C122,3)),'IMPER-COMP'!B:J,9,FALSE),""))))))))))))))))</f>
        <v>937.6</v>
      </c>
      <c r="H122" s="633">
        <f t="shared" si="5"/>
        <v>48230.14</v>
      </c>
      <c r="I122" s="636"/>
      <c r="J122" s="636"/>
      <c r="K122" s="636"/>
      <c r="L122" s="636"/>
      <c r="M122" s="636"/>
      <c r="N122" s="636"/>
      <c r="O122" s="636"/>
      <c r="P122" s="636"/>
      <c r="Q122" s="636"/>
      <c r="R122" s="636"/>
      <c r="S122" s="636"/>
    </row>
    <row r="123" ht="51" spans="1:19">
      <c r="A123" s="605" t="s">
        <v>267</v>
      </c>
      <c r="B123" s="629" t="s">
        <v>81</v>
      </c>
      <c r="C123" s="607" t="s">
        <v>208</v>
      </c>
      <c r="D123" s="608" t="s">
        <v>209</v>
      </c>
      <c r="E123" s="609" t="s">
        <v>210</v>
      </c>
      <c r="F123" s="610">
        <f>ROUND(VLOOKUP(A123,'MEM-LEVANT'!A:O,15,FALSE),2)</f>
        <v>3591.95</v>
      </c>
      <c r="G123" s="611">
        <f>IF(B123="IOPES",VLOOKUP(C123,'LABOR-SERVIÇOS'!A:H,7,FALSE),IF(B123="SINAPI",VLOOKUP(C123,'SINAPI-SERVIÇOS'!A:H,8,FALSE),IF(LEFT(C123,3)="ARQ",VLOOKUP(VALUE(RIGHT(C123,3)),'ARQ-COMP'!B:J,9,FALSE),IF(LEFT(C123,3)="SCI",VLOOKUP(VALUE(RIGHT(C123,3)),'GAS-COMP'!#REF!,9,FALSE),IF(LEFT(C123,3)="SCE",VLOOKUP(VALUE(RIGHT(C123,3)),'SCE-COMP'!B:J,9,FALSE),IF(LEFT(C123,3)="EST",VLOOKUP(VALUE(RIGHT(C123,3)),'EST-COMP'!B:J,9,FALSE),IF(LEFT(C123,3)="HID",VLOOKUP(VALUE(RIGHT(C123,3)),'HID-COMP'!B:J,9,FALSE),IF(LEFT(C123,3)="INC",VLOOKUP(VALUE(RIGHT(C123,3)),'INC-COMP'!B:J,9,FALSE),IF(LEFT(C123,3)="ELE",VLOOKUP(VALUE(RIGHT(C123,3)),#REF!,9,FALSE),IF(LEFT(C123,3)="CAB",VLOOKUP(VALUE(RIGHT(C123,3)),#REF!,9,FALSE),IF(LEFT(C123,3)="SEG",VLOOKUP(VALUE(RIGHT(C123,3)),'SEG-COMP'!B:J,9,FALSE),IF(LEFT(C123,3)="CLI",VLOOKUP(VALUE(RIGHT(C123,3)),'CLI-COMP'!B:J,9,FALSE),IF(LEFT(C123,4)="IMPL",VLOOKUP(VALUE(RIGHT(C123,3)),'IMPL-COMP'!B:J,9,FALSE),IF(LEFT(C123,4)="SPDA",VLOOKUP(VALUE(RIGHT(C123,3)),'SPDA-COMP'!B:J,9,FALSE),IF(LEFT(C123,4)="SDAI",VLOOKUP(VALUE(RIGHT(C123,3)),'ADM-COMP'!B:J,9,FALSE),IF(LEFT(C123,5)="IMPER",VLOOKUP(VALUE(RIGHT(C123,3)),'IMPER-COMP'!B:J,9,FALSE),""))))))))))))))))</f>
        <v>0.57</v>
      </c>
      <c r="H123" s="633">
        <f t="shared" si="5"/>
        <v>2047.41</v>
      </c>
      <c r="I123" s="636"/>
      <c r="J123" s="636"/>
      <c r="K123" s="636"/>
      <c r="L123" s="636"/>
      <c r="M123" s="636"/>
      <c r="N123" s="636"/>
      <c r="O123" s="636"/>
      <c r="P123" s="636"/>
      <c r="Q123" s="636"/>
      <c r="R123" s="636"/>
      <c r="S123" s="636"/>
    </row>
    <row r="124" ht="25.5" spans="1:19">
      <c r="A124" s="605" t="s">
        <v>268</v>
      </c>
      <c r="B124" s="629" t="s">
        <v>81</v>
      </c>
      <c r="C124" s="607" t="s">
        <v>212</v>
      </c>
      <c r="D124" s="608" t="s">
        <v>213</v>
      </c>
      <c r="E124" s="609" t="s">
        <v>153</v>
      </c>
      <c r="F124" s="610">
        <f>ROUND(VLOOKUP(A124,'MEM-LEVANT'!A:O,15,FALSE),2)</f>
        <v>447.62</v>
      </c>
      <c r="G124" s="611">
        <f>IF(B124="IOPES",VLOOKUP(C124,'LABOR-SERVIÇOS'!A:H,7,FALSE),IF(B124="SINAPI",VLOOKUP(C124,'SINAPI-SERVIÇOS'!A:H,8,FALSE),IF(LEFT(C124,3)="ARQ",VLOOKUP(VALUE(RIGHT(C124,3)),'ARQ-COMP'!B:J,9,FALSE),IF(LEFT(C124,3)="SCI",VLOOKUP(VALUE(RIGHT(C124,3)),'GAS-COMP'!#REF!,9,FALSE),IF(LEFT(C124,3)="SCE",VLOOKUP(VALUE(RIGHT(C124,3)),'SCE-COMP'!B:J,9,FALSE),IF(LEFT(C124,3)="EST",VLOOKUP(VALUE(RIGHT(C124,3)),'EST-COMP'!B:J,9,FALSE),IF(LEFT(C124,3)="HID",VLOOKUP(VALUE(RIGHT(C124,3)),'HID-COMP'!B:J,9,FALSE),IF(LEFT(C124,3)="INC",VLOOKUP(VALUE(RIGHT(C124,3)),'INC-COMP'!B:J,9,FALSE),IF(LEFT(C124,3)="ELE",VLOOKUP(VALUE(RIGHT(C124,3)),#REF!,9,FALSE),IF(LEFT(C124,3)="CAB",VLOOKUP(VALUE(RIGHT(C124,3)),#REF!,9,FALSE),IF(LEFT(C124,3)="SEG",VLOOKUP(VALUE(RIGHT(C124,3)),'SEG-COMP'!B:J,9,FALSE),IF(LEFT(C124,3)="CLI",VLOOKUP(VALUE(RIGHT(C124,3)),'CLI-COMP'!B:J,9,FALSE),IF(LEFT(C124,4)="IMPL",VLOOKUP(VALUE(RIGHT(C124,3)),'IMPL-COMP'!B:J,9,FALSE),IF(LEFT(C124,4)="SPDA",VLOOKUP(VALUE(RIGHT(C124,3)),'SPDA-COMP'!B:J,9,FALSE),IF(LEFT(C124,4)="SDAI",VLOOKUP(VALUE(RIGHT(C124,3)),'ADM-COMP'!B:J,9,FALSE),IF(LEFT(C124,5)="IMPER",VLOOKUP(VALUE(RIGHT(C124,3)),'IMPER-COMP'!B:J,9,FALSE),""))))))))))))))))</f>
        <v>1.2</v>
      </c>
      <c r="H124" s="633">
        <f t="shared" si="5"/>
        <v>537.14</v>
      </c>
      <c r="I124" s="636"/>
      <c r="J124" s="636"/>
      <c r="K124" s="636"/>
      <c r="L124" s="636"/>
      <c r="M124" s="636"/>
      <c r="N124" s="636"/>
      <c r="O124" s="636"/>
      <c r="P124" s="636"/>
      <c r="Q124" s="636"/>
      <c r="R124" s="636"/>
      <c r="S124" s="636"/>
    </row>
    <row r="125" ht="63.75" spans="1:19">
      <c r="A125" s="605" t="s">
        <v>269</v>
      </c>
      <c r="B125" s="629" t="s">
        <v>81</v>
      </c>
      <c r="C125" s="607" t="s">
        <v>215</v>
      </c>
      <c r="D125" s="608" t="s">
        <v>216</v>
      </c>
      <c r="E125" s="609" t="s">
        <v>136</v>
      </c>
      <c r="F125" s="610">
        <f>ROUND(VLOOKUP(A125,'MEM-LEVANT'!A:O,15,FALSE),2)</f>
        <v>235.91</v>
      </c>
      <c r="G125" s="611">
        <f>IF(B125="IOPES",VLOOKUP(C125,'LABOR-SERVIÇOS'!A:H,7,FALSE),IF(B125="SINAPI",VLOOKUP(C125,'SINAPI-SERVIÇOS'!A:H,8,FALSE),IF(LEFT(C125,3)="ARQ",VLOOKUP(VALUE(RIGHT(C125,3)),'ARQ-COMP'!B:J,9,FALSE),IF(LEFT(C125,3)="SCI",VLOOKUP(VALUE(RIGHT(C125,3)),'GAS-COMP'!#REF!,9,FALSE),IF(LEFT(C125,3)="SCE",VLOOKUP(VALUE(RIGHT(C125,3)),'SCE-COMP'!B:J,9,FALSE),IF(LEFT(C125,3)="EST",VLOOKUP(VALUE(RIGHT(C125,3)),'EST-COMP'!B:J,9,FALSE),IF(LEFT(C125,3)="HID",VLOOKUP(VALUE(RIGHT(C125,3)),'HID-COMP'!B:J,9,FALSE),IF(LEFT(C125,3)="INC",VLOOKUP(VALUE(RIGHT(C125,3)),'INC-COMP'!B:J,9,FALSE),IF(LEFT(C125,3)="ELE",VLOOKUP(VALUE(RIGHT(C125,3)),#REF!,9,FALSE),IF(LEFT(C125,3)="CAB",VLOOKUP(VALUE(RIGHT(C125,3)),#REF!,9,FALSE),IF(LEFT(C125,3)="SEG",VLOOKUP(VALUE(RIGHT(C125,3)),'SEG-COMP'!B:J,9,FALSE),IF(LEFT(C125,3)="CLI",VLOOKUP(VALUE(RIGHT(C125,3)),'CLI-COMP'!B:J,9,FALSE),IF(LEFT(C125,4)="IMPL",VLOOKUP(VALUE(RIGHT(C125,3)),'IMPL-COMP'!B:J,9,FALSE),IF(LEFT(C125,4)="SPDA",VLOOKUP(VALUE(RIGHT(C125,3)),'SPDA-COMP'!B:J,9,FALSE),IF(LEFT(C125,4)="SDAI",VLOOKUP(VALUE(RIGHT(C125,3)),'ADM-COMP'!B:J,9,FALSE),IF(LEFT(C125,5)="IMPER",VLOOKUP(VALUE(RIGHT(C125,3)),'IMPER-COMP'!B:J,9,FALSE),""))))))))))))))))</f>
        <v>36.15</v>
      </c>
      <c r="H125" s="633">
        <f t="shared" si="5"/>
        <v>8528.15</v>
      </c>
      <c r="I125" s="636"/>
      <c r="J125" s="636"/>
      <c r="K125" s="636"/>
      <c r="L125" s="636"/>
      <c r="M125" s="636"/>
      <c r="N125" s="636"/>
      <c r="O125" s="636"/>
      <c r="P125" s="636"/>
      <c r="Q125" s="636"/>
      <c r="R125" s="636"/>
      <c r="S125" s="636"/>
    </row>
    <row r="126" spans="1:19">
      <c r="A126" s="628" t="s">
        <v>270</v>
      </c>
      <c r="B126" s="629"/>
      <c r="C126" s="630"/>
      <c r="D126" s="631" t="s">
        <v>125</v>
      </c>
      <c r="E126" s="632"/>
      <c r="F126" s="610"/>
      <c r="G126" s="633"/>
      <c r="H126" s="633"/>
      <c r="I126" s="636"/>
      <c r="J126" s="636"/>
      <c r="K126" s="636"/>
      <c r="L126" s="636"/>
      <c r="M126" s="636"/>
      <c r="N126" s="636"/>
      <c r="O126" s="636"/>
      <c r="P126" s="636"/>
      <c r="Q126" s="636"/>
      <c r="R126" s="636"/>
      <c r="S126" s="636"/>
    </row>
    <row r="127" ht="25.5" spans="1:19">
      <c r="A127" s="605" t="s">
        <v>271</v>
      </c>
      <c r="B127" s="629" t="s">
        <v>68</v>
      </c>
      <c r="C127" s="607">
        <v>40936</v>
      </c>
      <c r="D127" s="608" t="s">
        <v>219</v>
      </c>
      <c r="E127" s="609" t="s">
        <v>127</v>
      </c>
      <c r="F127" s="610">
        <f>ROUND(VLOOKUP(A127,'MEM-LEVANT'!A:O,15,FALSE),2)</f>
        <v>1.1</v>
      </c>
      <c r="G127" s="611">
        <f>(490.85*$J$4)</f>
        <v>515.7766417507</v>
      </c>
      <c r="H127" s="633">
        <f>ROUND(F127*G127,2)</f>
        <v>567.35</v>
      </c>
      <c r="I127" s="636"/>
      <c r="J127" t="s">
        <v>128</v>
      </c>
      <c r="K127" s="636"/>
      <c r="L127" s="636"/>
      <c r="M127" s="636"/>
      <c r="N127" s="636"/>
      <c r="O127" s="636"/>
      <c r="P127" s="636"/>
      <c r="Q127" s="636"/>
      <c r="R127" s="636"/>
      <c r="S127" s="636"/>
    </row>
    <row r="128" ht="25.5" spans="1:19">
      <c r="A128" s="605" t="s">
        <v>272</v>
      </c>
      <c r="B128" s="629" t="s">
        <v>81</v>
      </c>
      <c r="C128" s="607" t="s">
        <v>221</v>
      </c>
      <c r="D128" s="608" t="s">
        <v>222</v>
      </c>
      <c r="E128" s="609" t="s">
        <v>127</v>
      </c>
      <c r="F128" s="610">
        <f>ROUND(VLOOKUP(A128,'MEM-LEVANT'!A:O,15,FALSE),2)</f>
        <v>62.36</v>
      </c>
      <c r="G128" s="611">
        <f>IF(B128="IOPES",VLOOKUP(C128,'LABOR-SERVIÇOS'!A:H,7,FALSE),IF(B128="SINAPI",VLOOKUP(C128,'SINAPI-SERVIÇOS'!A:H,8,FALSE),IF(LEFT(C128,3)="ARQ",VLOOKUP(VALUE(RIGHT(C128,3)),'ARQ-COMP'!B:J,9,FALSE),IF(LEFT(C128,3)="SCI",VLOOKUP(VALUE(RIGHT(C128,3)),'GAS-COMP'!#REF!,9,FALSE),IF(LEFT(C128,3)="SCE",VLOOKUP(VALUE(RIGHT(C128,3)),'SCE-COMP'!B:J,9,FALSE),IF(LEFT(C128,3)="EST",VLOOKUP(VALUE(RIGHT(C128,3)),'EST-COMP'!B:J,9,FALSE),IF(LEFT(C128,3)="HID",VLOOKUP(VALUE(RIGHT(C128,3)),'HID-COMP'!B:J,9,FALSE),IF(LEFT(C128,3)="INC",VLOOKUP(VALUE(RIGHT(C128,3)),'INC-COMP'!B:J,9,FALSE),IF(LEFT(C128,3)="ELE",VLOOKUP(VALUE(RIGHT(C128,3)),#REF!,9,FALSE),IF(LEFT(C128,3)="CAB",VLOOKUP(VALUE(RIGHT(C128,3)),#REF!,9,FALSE),IF(LEFT(C128,3)="SEG",VLOOKUP(VALUE(RIGHT(C128,3)),'SEG-COMP'!B:J,9,FALSE),IF(LEFT(C128,3)="CLI",VLOOKUP(VALUE(RIGHT(C128,3)),'CLI-COMP'!B:J,9,FALSE),IF(LEFT(C128,4)="IMPL",VLOOKUP(VALUE(RIGHT(C128,3)),'IMPL-COMP'!B:J,9,FALSE),IF(LEFT(C128,4)="SPDA",VLOOKUP(VALUE(RIGHT(C128,3)),'SPDA-COMP'!B:J,9,FALSE),IF(LEFT(C128,4)="SDAI",VLOOKUP(VALUE(RIGHT(C128,3)),'ADM-COMP'!B:J,9,FALSE),IF(LEFT(C128,5)="IMPER",VLOOKUP(VALUE(RIGHT(C128,3)),'IMPER-COMP'!B:J,9,FALSE),""))))))))))))))))</f>
        <v>39.23</v>
      </c>
      <c r="H128" s="633">
        <f>ROUND(F128*G128,2)</f>
        <v>2446.38</v>
      </c>
      <c r="I128" s="636"/>
      <c r="J128" s="636"/>
      <c r="K128" s="636"/>
      <c r="L128" s="636"/>
      <c r="M128" s="636"/>
      <c r="N128" s="636"/>
      <c r="O128" s="636"/>
      <c r="P128" s="636"/>
      <c r="Q128" s="636"/>
      <c r="R128" s="636"/>
      <c r="S128" s="636"/>
    </row>
    <row r="129" ht="25.5" customHeight="1" spans="1:19">
      <c r="A129" s="605" t="s">
        <v>273</v>
      </c>
      <c r="B129" s="629" t="s">
        <v>68</v>
      </c>
      <c r="C129" s="607">
        <v>40934</v>
      </c>
      <c r="D129" s="608" t="s">
        <v>224</v>
      </c>
      <c r="E129" s="609" t="s">
        <v>131</v>
      </c>
      <c r="F129" s="610">
        <f>ROUND(VLOOKUP(A129,'MEM-LEVANT'!A:O,15,FALSE),2)</f>
        <v>22</v>
      </c>
      <c r="G129" s="611">
        <f>(22.42*$J$4)</f>
        <v>23.5585460080487</v>
      </c>
      <c r="H129" s="633">
        <f>ROUND(F129*G129,2)</f>
        <v>518.29</v>
      </c>
      <c r="I129" s="636"/>
      <c r="J129" t="s">
        <v>132</v>
      </c>
      <c r="K129" s="636"/>
      <c r="L129" s="636"/>
      <c r="M129" s="636"/>
      <c r="N129" s="636"/>
      <c r="O129" s="636"/>
      <c r="P129" s="636"/>
      <c r="Q129" s="636"/>
      <c r="R129" s="636"/>
      <c r="S129" s="636"/>
    </row>
    <row r="130" spans="1:19">
      <c r="A130" s="628" t="s">
        <v>274</v>
      </c>
      <c r="B130" s="629"/>
      <c r="C130" s="630"/>
      <c r="D130" s="631" t="s">
        <v>134</v>
      </c>
      <c r="E130" s="632"/>
      <c r="F130" s="610"/>
      <c r="G130" s="633"/>
      <c r="H130" s="633"/>
      <c r="I130" s="636"/>
      <c r="J130" s="636"/>
      <c r="K130" s="636"/>
      <c r="L130" s="636"/>
      <c r="M130" s="636"/>
      <c r="N130" s="636"/>
      <c r="O130" s="636"/>
      <c r="P130" s="636"/>
      <c r="Q130" s="636"/>
      <c r="R130" s="636"/>
      <c r="S130" s="636"/>
    </row>
    <row r="131" ht="25.5" spans="1:19">
      <c r="A131" s="605" t="s">
        <v>275</v>
      </c>
      <c r="B131" s="629" t="s">
        <v>68</v>
      </c>
      <c r="C131" s="607">
        <v>43068</v>
      </c>
      <c r="D131" s="608" t="s">
        <v>227</v>
      </c>
      <c r="E131" s="609" t="s">
        <v>136</v>
      </c>
      <c r="F131" s="610">
        <f>ROUND(VLOOKUP(A131,'MEM-LEVANT'!A:O,15,FALSE),2)</f>
        <v>10</v>
      </c>
      <c r="G131" s="611">
        <f>76.06*$J$4</f>
        <v>79.9225249496959</v>
      </c>
      <c r="H131" s="633">
        <f>ROUND(F131*G131,2)</f>
        <v>799.23</v>
      </c>
      <c r="I131" s="636"/>
      <c r="J131" t="s">
        <v>137</v>
      </c>
      <c r="K131" s="636"/>
      <c r="L131" s="636"/>
      <c r="M131" s="636"/>
      <c r="N131" s="636"/>
      <c r="O131" s="636"/>
      <c r="P131" s="636"/>
      <c r="Q131" s="636"/>
      <c r="R131" s="636"/>
      <c r="S131" s="636"/>
    </row>
    <row r="132" ht="25.5" customHeight="1" spans="1:19">
      <c r="A132" s="605" t="s">
        <v>276</v>
      </c>
      <c r="B132" s="629" t="s">
        <v>68</v>
      </c>
      <c r="C132" s="607">
        <v>43064</v>
      </c>
      <c r="D132" s="608" t="s">
        <v>229</v>
      </c>
      <c r="E132" s="609" t="s">
        <v>136</v>
      </c>
      <c r="F132" s="610">
        <f>ROUND(VLOOKUP(A132,'MEM-LEVANT'!A:O,15,FALSE),2)</f>
        <v>10</v>
      </c>
      <c r="G132" s="611">
        <f>(18.82*$J$4)</f>
        <v>19.7757286294146</v>
      </c>
      <c r="H132" s="633">
        <f>ROUND(F132*G132,2)</f>
        <v>197.76</v>
      </c>
      <c r="I132" s="636"/>
      <c r="J132" t="s">
        <v>139</v>
      </c>
      <c r="K132" s="636"/>
      <c r="L132" s="636"/>
      <c r="M132" s="636"/>
      <c r="N132" s="636"/>
      <c r="O132" s="636"/>
      <c r="P132" s="636"/>
      <c r="Q132" s="636"/>
      <c r="R132" s="636"/>
      <c r="S132" s="636"/>
    </row>
    <row r="133" s="560" customFormat="1" spans="1:8">
      <c r="A133" s="605"/>
      <c r="B133" s="634"/>
      <c r="C133" s="635"/>
      <c r="D133" s="612" t="s">
        <v>277</v>
      </c>
      <c r="E133" s="609"/>
      <c r="F133" s="610"/>
      <c r="G133" s="611"/>
      <c r="H133" s="613">
        <f>SUM(H91:H132)</f>
        <v>189256.65</v>
      </c>
    </row>
    <row r="134" s="559" customFormat="1" spans="1:19">
      <c r="A134" s="731" t="s">
        <v>13</v>
      </c>
      <c r="B134" s="591"/>
      <c r="C134" s="592"/>
      <c r="D134" s="593" t="s">
        <v>278</v>
      </c>
      <c r="E134" s="594"/>
      <c r="F134" s="595"/>
      <c r="G134" s="596"/>
      <c r="H134" s="597"/>
      <c r="I134" s="638"/>
      <c r="J134" s="638"/>
      <c r="K134" s="638"/>
      <c r="L134" s="638"/>
      <c r="M134" s="638"/>
      <c r="N134" s="638"/>
      <c r="O134" s="638"/>
      <c r="P134" s="638"/>
      <c r="Q134" s="638"/>
      <c r="R134" s="638"/>
      <c r="S134" s="638"/>
    </row>
    <row r="135" spans="1:19">
      <c r="A135" s="598" t="s">
        <v>279</v>
      </c>
      <c r="B135" s="606"/>
      <c r="C135" s="622"/>
      <c r="D135" s="601" t="s">
        <v>89</v>
      </c>
      <c r="E135" s="609"/>
      <c r="F135" s="610"/>
      <c r="G135" s="611"/>
      <c r="H135" s="611"/>
      <c r="I135" s="636"/>
      <c r="J135" s="636"/>
      <c r="K135" s="636"/>
      <c r="L135" s="636"/>
      <c r="M135" s="636"/>
      <c r="N135" s="636"/>
      <c r="O135" s="636"/>
      <c r="P135" s="636"/>
      <c r="Q135" s="636"/>
      <c r="R135" s="636"/>
      <c r="S135" s="636"/>
    </row>
    <row r="136" ht="25.5" spans="1:19">
      <c r="A136" s="605" t="s">
        <v>280</v>
      </c>
      <c r="B136" s="606" t="s">
        <v>81</v>
      </c>
      <c r="C136" s="607" t="s">
        <v>234</v>
      </c>
      <c r="D136" s="608" t="s">
        <v>235</v>
      </c>
      <c r="E136" s="609" t="s">
        <v>146</v>
      </c>
      <c r="F136" s="610">
        <f>ROUND(VLOOKUP(A136,'MEM-LEVANT'!A:O,15,FALSE),2)</f>
        <v>5.01</v>
      </c>
      <c r="G136" s="611">
        <f>IF(B136="IOPES",VLOOKUP(C136,'LABOR-SERVIÇOS'!A:H,7,FALSE),IF(B136="SINAPI",VLOOKUP(C136,'SINAPI-SERVIÇOS'!A:H,8,FALSE),IF(LEFT(C136,3)="ARQ",VLOOKUP(VALUE(RIGHT(C136,3)),'ARQ-COMP'!B:J,9,FALSE),IF(LEFT(C136,3)="SCI",VLOOKUP(VALUE(RIGHT(C136,3)),'GAS-COMP'!#REF!,9,FALSE),IF(LEFT(C136,3)="SCE",VLOOKUP(VALUE(RIGHT(C136,3)),'SCE-COMP'!B:J,9,FALSE),IF(LEFT(C136,3)="EST",VLOOKUP(VALUE(RIGHT(C136,3)),'EST-COMP'!B:J,9,FALSE),IF(LEFT(C136,3)="HID",VLOOKUP(VALUE(RIGHT(C136,3)),'HID-COMP'!B:J,9,FALSE),IF(LEFT(C136,3)="INC",VLOOKUP(VALUE(RIGHT(C136,3)),'INC-COMP'!B:J,9,FALSE),IF(LEFT(C136,3)="ELE",VLOOKUP(VALUE(RIGHT(C136,3)),#REF!,9,FALSE),IF(LEFT(C136,3)="CAB",VLOOKUP(VALUE(RIGHT(C136,3)),#REF!,9,FALSE),IF(LEFT(C136,3)="SEG",VLOOKUP(VALUE(RIGHT(C136,3)),'SEG-COMP'!B:J,9,FALSE),IF(LEFT(C136,3)="CLI",VLOOKUP(VALUE(RIGHT(C136,3)),'CLI-COMP'!B:J,9,FALSE),IF(LEFT(C136,4)="IMPL",VLOOKUP(VALUE(RIGHT(C136,3)),'IMPL-COMP'!B:J,9,FALSE),IF(LEFT(C136,4)="SPDA",VLOOKUP(VALUE(RIGHT(C136,3)),'SPDA-COMP'!B:J,9,FALSE),IF(LEFT(C136,4)="SDAI",VLOOKUP(VALUE(RIGHT(C136,3)),'ADM-COMP'!B:J,9,FALSE),IF(LEFT(C136,5)="IMPER",VLOOKUP(VALUE(RIGHT(C136,3)),'IMPER-COMP'!B:J,9,FALSE),""))))))))))))))))</f>
        <v>223.76</v>
      </c>
      <c r="H136" s="611">
        <f>ROUND(F136*G136,2)</f>
        <v>1121.04</v>
      </c>
      <c r="I136" s="636"/>
      <c r="J136" s="636"/>
      <c r="K136" s="636"/>
      <c r="L136" s="636"/>
      <c r="M136" s="636"/>
      <c r="N136" s="636"/>
      <c r="O136" s="636"/>
      <c r="P136" s="636"/>
      <c r="Q136" s="636"/>
      <c r="R136" s="636"/>
      <c r="S136" s="636"/>
    </row>
    <row r="137" ht="38.25" spans="1:19">
      <c r="A137" s="605" t="s">
        <v>281</v>
      </c>
      <c r="B137" s="606" t="s">
        <v>81</v>
      </c>
      <c r="C137" s="607" t="s">
        <v>151</v>
      </c>
      <c r="D137" s="608" t="s">
        <v>152</v>
      </c>
      <c r="E137" s="609" t="s">
        <v>153</v>
      </c>
      <c r="F137" s="610">
        <f>ROUND(VLOOKUP(A137,'MEM-LEVANT'!A:O,15,FALSE),2)</f>
        <v>165.33</v>
      </c>
      <c r="G137" s="611">
        <f>IF(B137="IOPES",VLOOKUP(C137,'LABOR-SERVIÇOS'!A:H,7,FALSE),IF(B137="SINAPI",VLOOKUP(C137,'SINAPI-SERVIÇOS'!A:H,8,FALSE),IF(LEFT(C137,3)="ARQ",VLOOKUP(VALUE(RIGHT(C137,3)),'ARQ-COMP'!B:J,9,FALSE),IF(LEFT(C137,3)="SCI",VLOOKUP(VALUE(RIGHT(C137,3)),'GAS-COMP'!#REF!,9,FALSE),IF(LEFT(C137,3)="SCE",VLOOKUP(VALUE(RIGHT(C137,3)),'SCE-COMP'!B:J,9,FALSE),IF(LEFT(C137,3)="EST",VLOOKUP(VALUE(RIGHT(C137,3)),'EST-COMP'!B:J,9,FALSE),IF(LEFT(C137,3)="HID",VLOOKUP(VALUE(RIGHT(C137,3)),'HID-COMP'!B:J,9,FALSE),IF(LEFT(C137,3)="INC",VLOOKUP(VALUE(RIGHT(C137,3)),'INC-COMP'!B:J,9,FALSE),IF(LEFT(C137,3)="ELE",VLOOKUP(VALUE(RIGHT(C137,3)),#REF!,9,FALSE),IF(LEFT(C137,3)="CAB",VLOOKUP(VALUE(RIGHT(C137,3)),#REF!,9,FALSE),IF(LEFT(C137,3)="SEG",VLOOKUP(VALUE(RIGHT(C137,3)),'SEG-COMP'!B:J,9,FALSE),IF(LEFT(C137,3)="CLI",VLOOKUP(VALUE(RIGHT(C137,3)),'CLI-COMP'!B:J,9,FALSE),IF(LEFT(C137,4)="IMPL",VLOOKUP(VALUE(RIGHT(C137,3)),'IMPL-COMP'!B:J,9,FALSE),IF(LEFT(C137,4)="SPDA",VLOOKUP(VALUE(RIGHT(C137,3)),'SPDA-COMP'!B:J,9,FALSE),IF(LEFT(C137,4)="SDAI",VLOOKUP(VALUE(RIGHT(C137,3)),'ADM-COMP'!B:J,9,FALSE),IF(LEFT(C137,5)="IMPER",VLOOKUP(VALUE(RIGHT(C137,3)),'IMPER-COMP'!B:J,9,FALSE),""))))))))))))))))</f>
        <v>1.76</v>
      </c>
      <c r="H137" s="611">
        <f>ROUND(F137*G137,2)</f>
        <v>290.98</v>
      </c>
      <c r="I137" s="636"/>
      <c r="J137" s="636"/>
      <c r="K137" s="636"/>
      <c r="L137" s="636"/>
      <c r="M137" s="636"/>
      <c r="N137" s="636"/>
      <c r="O137" s="636"/>
      <c r="P137" s="636"/>
      <c r="Q137" s="636"/>
      <c r="R137" s="636"/>
      <c r="S137" s="636"/>
    </row>
    <row r="138" spans="1:19">
      <c r="A138" s="598" t="s">
        <v>282</v>
      </c>
      <c r="B138" s="606"/>
      <c r="C138" s="622"/>
      <c r="D138" s="601" t="s">
        <v>93</v>
      </c>
      <c r="E138" s="609"/>
      <c r="F138" s="610"/>
      <c r="G138" s="611"/>
      <c r="H138" s="611"/>
      <c r="I138" s="636"/>
      <c r="J138" s="636"/>
      <c r="K138" s="636"/>
      <c r="L138" s="636"/>
      <c r="M138" s="636"/>
      <c r="N138" s="636"/>
      <c r="O138" s="636"/>
      <c r="P138" s="636"/>
      <c r="Q138" s="636"/>
      <c r="R138" s="636"/>
      <c r="S138" s="636"/>
    </row>
    <row r="139" ht="38.25" spans="1:19">
      <c r="A139" s="623" t="s">
        <v>283</v>
      </c>
      <c r="B139" s="606" t="s">
        <v>81</v>
      </c>
      <c r="C139" s="607" t="s">
        <v>144</v>
      </c>
      <c r="D139" s="608" t="s">
        <v>145</v>
      </c>
      <c r="E139" s="609" t="s">
        <v>146</v>
      </c>
      <c r="F139" s="610">
        <f>ROUND(VLOOKUP(A139,'MEM-LEVANT'!A:O,15,FALSE),2)</f>
        <v>400.25</v>
      </c>
      <c r="G139" s="611">
        <f>IF(B139="IOPES",VLOOKUP(C139,'LABOR-SERVIÇOS'!A:H,7,FALSE),IF(B139="SINAPI",VLOOKUP(C139,'SINAPI-SERVIÇOS'!A:H,8,FALSE),IF(LEFT(C139,3)="ARQ",VLOOKUP(VALUE(RIGHT(C139,3)),'ARQ-COMP'!B:J,9,FALSE),IF(LEFT(C139,3)="SCI",VLOOKUP(VALUE(RIGHT(C139,3)),'GAS-COMP'!#REF!,9,FALSE),IF(LEFT(C139,3)="SCE",VLOOKUP(VALUE(RIGHT(C139,3)),'SCE-COMP'!B:J,9,FALSE),IF(LEFT(C139,3)="EST",VLOOKUP(VALUE(RIGHT(C139,3)),'EST-COMP'!B:J,9,FALSE),IF(LEFT(C139,3)="HID",VLOOKUP(VALUE(RIGHT(C139,3)),'HID-COMP'!B:J,9,FALSE),IF(LEFT(C139,3)="INC",VLOOKUP(VALUE(RIGHT(C139,3)),'INC-COMP'!B:J,9,FALSE),IF(LEFT(C139,3)="ELE",VLOOKUP(VALUE(RIGHT(C139,3)),#REF!,9,FALSE),IF(LEFT(C139,3)="CAB",VLOOKUP(VALUE(RIGHT(C139,3)),#REF!,9,FALSE),IF(LEFT(C139,3)="SEG",VLOOKUP(VALUE(RIGHT(C139,3)),'SEG-COMP'!B:J,9,FALSE),IF(LEFT(C139,3)="CLI",VLOOKUP(VALUE(RIGHT(C139,3)),'CLI-COMP'!B:J,9,FALSE),IF(LEFT(C139,4)="IMPL",VLOOKUP(VALUE(RIGHT(C139,3)),'IMPL-COMP'!B:J,9,FALSE),IF(LEFT(C139,4)="SPDA",VLOOKUP(VALUE(RIGHT(C139,3)),'SPDA-COMP'!B:J,9,FALSE),IF(LEFT(C139,4)="SDAI",VLOOKUP(VALUE(RIGHT(C139,3)),'ADM-COMP'!B:J,9,FALSE),IF(LEFT(C139,5)="IMPER",VLOOKUP(VALUE(RIGHT(C139,3)),'IMPER-COMP'!B:J,9,FALSE),""))))))))))))))))</f>
        <v>1.82</v>
      </c>
      <c r="H139" s="611">
        <f>ROUND(F139*G139,2)</f>
        <v>728.46</v>
      </c>
      <c r="I139" s="636"/>
      <c r="J139" s="636"/>
      <c r="K139" s="636"/>
      <c r="L139" s="636"/>
      <c r="M139" s="636"/>
      <c r="N139" s="636"/>
      <c r="O139" s="636"/>
      <c r="P139" s="636"/>
      <c r="Q139" s="636"/>
      <c r="R139" s="636"/>
      <c r="S139" s="636"/>
    </row>
    <row r="140" ht="25.5" spans="1:19">
      <c r="A140" s="623" t="s">
        <v>284</v>
      </c>
      <c r="B140" s="606" t="s">
        <v>81</v>
      </c>
      <c r="C140" s="607" t="s">
        <v>148</v>
      </c>
      <c r="D140" s="608" t="s">
        <v>149</v>
      </c>
      <c r="E140" s="609" t="s">
        <v>146</v>
      </c>
      <c r="F140" s="610">
        <f>ROUND(VLOOKUP(A140,'MEM-LEVANT'!A:O,15,FALSE),2)</f>
        <v>108.52</v>
      </c>
      <c r="G140" s="611">
        <f>IF(B140="IOPES",VLOOKUP(C140,'LABOR-SERVIÇOS'!A:H,7,FALSE),IF(B140="SINAPI",VLOOKUP(C140,'SINAPI-SERVIÇOS'!A:H,8,FALSE),IF(LEFT(C140,3)="ARQ",VLOOKUP(VALUE(RIGHT(C140,3)),'ARQ-COMP'!B:J,9,FALSE),IF(LEFT(C140,3)="SCI",VLOOKUP(VALUE(RIGHT(C140,3)),'GAS-COMP'!#REF!,9,FALSE),IF(LEFT(C140,3)="SCE",VLOOKUP(VALUE(RIGHT(C140,3)),'SCE-COMP'!B:J,9,FALSE),IF(LEFT(C140,3)="EST",VLOOKUP(VALUE(RIGHT(C140,3)),'EST-COMP'!B:J,9,FALSE),IF(LEFT(C140,3)="HID",VLOOKUP(VALUE(RIGHT(C140,3)),'HID-COMP'!B:J,9,FALSE),IF(LEFT(C140,3)="INC",VLOOKUP(VALUE(RIGHT(C140,3)),'INC-COMP'!B:J,9,FALSE),IF(LEFT(C140,3)="ELE",VLOOKUP(VALUE(RIGHT(C140,3)),#REF!,9,FALSE),IF(LEFT(C140,3)="CAB",VLOOKUP(VALUE(RIGHT(C140,3)),#REF!,9,FALSE),IF(LEFT(C140,3)="SEG",VLOOKUP(VALUE(RIGHT(C140,3)),'SEG-COMP'!B:J,9,FALSE),IF(LEFT(C140,3)="CLI",VLOOKUP(VALUE(RIGHT(C140,3)),'CLI-COMP'!B:J,9,FALSE),IF(LEFT(C140,4)="IMPL",VLOOKUP(VALUE(RIGHT(C140,3)),'IMPL-COMP'!B:J,9,FALSE),IF(LEFT(C140,4)="SPDA",VLOOKUP(VALUE(RIGHT(C140,3)),'SPDA-COMP'!B:J,9,FALSE),IF(LEFT(C140,4)="SDAI",VLOOKUP(VALUE(RIGHT(C140,3)),'ADM-COMP'!B:J,9,FALSE),IF(LEFT(C140,5)="IMPER",VLOOKUP(VALUE(RIGHT(C140,3)),'IMPER-COMP'!B:J,9,FALSE),""))))))))))))))))</f>
        <v>5.25</v>
      </c>
      <c r="H140" s="611">
        <f>ROUND(F140*G140,2)</f>
        <v>569.73</v>
      </c>
      <c r="I140" s="636"/>
      <c r="J140" s="636"/>
      <c r="K140" s="636"/>
      <c r="L140" s="636"/>
      <c r="M140" s="636"/>
      <c r="N140" s="636"/>
      <c r="O140" s="636"/>
      <c r="P140" s="636"/>
      <c r="Q140" s="636"/>
      <c r="R140" s="636"/>
      <c r="S140" s="636"/>
    </row>
    <row r="141" ht="38.25" spans="1:19">
      <c r="A141" s="623" t="s">
        <v>285</v>
      </c>
      <c r="B141" s="606" t="s">
        <v>81</v>
      </c>
      <c r="C141" s="607" t="s">
        <v>151</v>
      </c>
      <c r="D141" s="608" t="s">
        <v>152</v>
      </c>
      <c r="E141" s="609" t="s">
        <v>153</v>
      </c>
      <c r="F141" s="610">
        <f>ROUND(VLOOKUP(A141,'MEM-LEVANT'!A:O,15,FALSE),2)</f>
        <v>7001.52</v>
      </c>
      <c r="G141" s="611">
        <f>IF(B141="IOPES",VLOOKUP(C141,'LABOR-SERVIÇOS'!A:H,7,FALSE),IF(B141="SINAPI",VLOOKUP(C141,'SINAPI-SERVIÇOS'!A:H,8,FALSE),IF(LEFT(C141,3)="ARQ",VLOOKUP(VALUE(RIGHT(C141,3)),'ARQ-COMP'!B:J,9,FALSE),IF(LEFT(C141,3)="SCI",VLOOKUP(VALUE(RIGHT(C141,3)),'GAS-COMP'!#REF!,9,FALSE),IF(LEFT(C141,3)="SCE",VLOOKUP(VALUE(RIGHT(C141,3)),'SCE-COMP'!B:J,9,FALSE),IF(LEFT(C141,3)="EST",VLOOKUP(VALUE(RIGHT(C141,3)),'EST-COMP'!B:J,9,FALSE),IF(LEFT(C141,3)="HID",VLOOKUP(VALUE(RIGHT(C141,3)),'HID-COMP'!B:J,9,FALSE),IF(LEFT(C141,3)="INC",VLOOKUP(VALUE(RIGHT(C141,3)),'INC-COMP'!B:J,9,FALSE),IF(LEFT(C141,3)="ELE",VLOOKUP(VALUE(RIGHT(C141,3)),#REF!,9,FALSE),IF(LEFT(C141,3)="CAB",VLOOKUP(VALUE(RIGHT(C141,3)),#REF!,9,FALSE),IF(LEFT(C141,3)="SEG",VLOOKUP(VALUE(RIGHT(C141,3)),'SEG-COMP'!B:J,9,FALSE),IF(LEFT(C141,3)="CLI",VLOOKUP(VALUE(RIGHT(C141,3)),'CLI-COMP'!B:J,9,FALSE),IF(LEFT(C141,4)="IMPL",VLOOKUP(VALUE(RIGHT(C141,3)),'IMPL-COMP'!B:J,9,FALSE),IF(LEFT(C141,4)="SPDA",VLOOKUP(VALUE(RIGHT(C141,3)),'SPDA-COMP'!B:J,9,FALSE),IF(LEFT(C141,4)="SDAI",VLOOKUP(VALUE(RIGHT(C141,3)),'ADM-COMP'!B:J,9,FALSE),IF(LEFT(C141,5)="IMPER",VLOOKUP(VALUE(RIGHT(C141,3)),'IMPER-COMP'!B:J,9,FALSE),""))))))))))))))))</f>
        <v>1.76</v>
      </c>
      <c r="H141" s="611">
        <f>ROUND(F141*G141,2)</f>
        <v>12322.68</v>
      </c>
      <c r="I141" s="636"/>
      <c r="J141" s="636"/>
      <c r="K141" s="636"/>
      <c r="L141" s="636"/>
      <c r="M141" s="636"/>
      <c r="N141" s="636"/>
      <c r="O141" s="636"/>
      <c r="P141" s="636"/>
      <c r="Q141" s="636"/>
      <c r="R141" s="636"/>
      <c r="S141" s="636"/>
    </row>
    <row r="142" spans="1:19">
      <c r="A142" s="478" t="s">
        <v>286</v>
      </c>
      <c r="B142" s="624"/>
      <c r="C142" s="625"/>
      <c r="D142" s="626" t="s">
        <v>98</v>
      </c>
      <c r="E142" s="625"/>
      <c r="F142" s="610"/>
      <c r="G142" s="611"/>
      <c r="H142" s="611"/>
      <c r="I142" s="636"/>
      <c r="J142" s="636"/>
      <c r="K142" s="636"/>
      <c r="L142" s="636"/>
      <c r="M142" s="636"/>
      <c r="N142" s="636"/>
      <c r="O142" s="636"/>
      <c r="P142" s="636"/>
      <c r="Q142" s="636"/>
      <c r="R142" s="636"/>
      <c r="S142" s="636"/>
    </row>
    <row r="143" ht="89.25" spans="1:19">
      <c r="A143" s="605" t="s">
        <v>287</v>
      </c>
      <c r="B143" s="624" t="s">
        <v>81</v>
      </c>
      <c r="C143" s="607" t="s">
        <v>156</v>
      </c>
      <c r="D143" s="608" t="s">
        <v>157</v>
      </c>
      <c r="E143" s="609" t="s">
        <v>146</v>
      </c>
      <c r="F143" s="610">
        <f>ROUND(VLOOKUP(A143,'MEM-LEVANT'!A:O,15,FALSE),2)</f>
        <v>504.9</v>
      </c>
      <c r="G143" s="611">
        <f>IF(B143="IOPES",VLOOKUP(C143,'LABOR-SERVIÇOS'!A:H,7,FALSE),IF(B143="SINAPI",VLOOKUP(C143,'SINAPI-SERVIÇOS'!A:H,8,FALSE),IF(LEFT(C143,3)="ARQ",VLOOKUP(VALUE(RIGHT(C143,3)),'ARQ-COMP'!B:J,9,FALSE),IF(LEFT(C143,3)="SCI",VLOOKUP(VALUE(RIGHT(C143,3)),'GAS-COMP'!#REF!,9,FALSE),IF(LEFT(C143,3)="SCE",VLOOKUP(VALUE(RIGHT(C143,3)),'SCE-COMP'!B:J,9,FALSE),IF(LEFT(C143,3)="EST",VLOOKUP(VALUE(RIGHT(C143,3)),'EST-COMP'!B:J,9,FALSE),IF(LEFT(C143,3)="HID",VLOOKUP(VALUE(RIGHT(C143,3)),'HID-COMP'!B:J,9,FALSE),IF(LEFT(C143,3)="INC",VLOOKUP(VALUE(RIGHT(C143,3)),'INC-COMP'!B:J,9,FALSE),IF(LEFT(C143,3)="ELE",VLOOKUP(VALUE(RIGHT(C143,3)),#REF!,9,FALSE),IF(LEFT(C143,3)="CAB",VLOOKUP(VALUE(RIGHT(C143,3)),#REF!,9,FALSE),IF(LEFT(C143,3)="SEG",VLOOKUP(VALUE(RIGHT(C143,3)),'SEG-COMP'!B:J,9,FALSE),IF(LEFT(C143,3)="CLI",VLOOKUP(VALUE(RIGHT(C143,3)),'CLI-COMP'!B:J,9,FALSE),IF(LEFT(C143,4)="IMPL",VLOOKUP(VALUE(RIGHT(C143,3)),'IMPL-COMP'!B:J,9,FALSE),IF(LEFT(C143,4)="SPDA",VLOOKUP(VALUE(RIGHT(C143,3)),'SPDA-COMP'!B:J,9,FALSE),IF(LEFT(C143,4)="SDAI",VLOOKUP(VALUE(RIGHT(C143,3)),'ADM-COMP'!B:J,9,FALSE),IF(LEFT(C143,5)="IMPER",VLOOKUP(VALUE(RIGHT(C143,3)),'IMPER-COMP'!B:J,9,FALSE),""))))))))))))))))</f>
        <v>6.64</v>
      </c>
      <c r="H143" s="611">
        <f t="shared" ref="H143:H154" si="6">ROUND(F143*G143,2)</f>
        <v>3352.54</v>
      </c>
      <c r="I143" s="636"/>
      <c r="J143" s="636"/>
      <c r="K143" s="636"/>
      <c r="L143" s="636"/>
      <c r="M143" s="636"/>
      <c r="N143" s="636"/>
      <c r="O143" s="636"/>
      <c r="P143" s="636"/>
      <c r="Q143" s="636"/>
      <c r="R143" s="636"/>
      <c r="S143" s="636"/>
    </row>
    <row r="144" spans="1:19">
      <c r="A144" s="605" t="s">
        <v>288</v>
      </c>
      <c r="B144" s="624" t="s">
        <v>81</v>
      </c>
      <c r="C144" s="605" t="s">
        <v>159</v>
      </c>
      <c r="D144" s="627" t="s">
        <v>160</v>
      </c>
      <c r="E144" s="609" t="s">
        <v>146</v>
      </c>
      <c r="F144" s="610">
        <f>ROUND(VLOOKUP(A144,'MEM-LEVANT'!A:O,15,FALSE),2)</f>
        <v>182.09</v>
      </c>
      <c r="G144" s="611">
        <f>IF(B144="IOPES",VLOOKUP(C144,'LABOR-SERVIÇOS'!A:H,7,FALSE),IF(B144="SINAPI",VLOOKUP(C144,'SINAPI-SERVIÇOS'!A:H,8,FALSE),IF(LEFT(C144,3)="ARQ",VLOOKUP(VALUE(RIGHT(C144,3)),'ARQ-COMP'!B:J,9,FALSE),IF(LEFT(C144,3)="SCI",VLOOKUP(VALUE(RIGHT(C144,3)),'GAS-COMP'!#REF!,9,FALSE),IF(LEFT(C144,3)="SCE",VLOOKUP(VALUE(RIGHT(C144,3)),'SCE-COMP'!B:J,9,FALSE),IF(LEFT(C144,3)="EST",VLOOKUP(VALUE(RIGHT(C144,3)),'EST-COMP'!B:J,9,FALSE),IF(LEFT(C144,3)="HID",VLOOKUP(VALUE(RIGHT(C144,3)),'HID-COMP'!B:J,9,FALSE),IF(LEFT(C144,3)="INC",VLOOKUP(VALUE(RIGHT(C144,3)),'INC-COMP'!B:J,9,FALSE),IF(LEFT(C144,3)="ELE",VLOOKUP(VALUE(RIGHT(C144,3)),#REF!,9,FALSE),IF(LEFT(C144,3)="CAB",VLOOKUP(VALUE(RIGHT(C144,3)),#REF!,9,FALSE),IF(LEFT(C144,3)="SEG",VLOOKUP(VALUE(RIGHT(C144,3)),'SEG-COMP'!B:J,9,FALSE),IF(LEFT(C144,3)="CLI",VLOOKUP(VALUE(RIGHT(C144,3)),'CLI-COMP'!B:J,9,FALSE),IF(LEFT(C144,4)="IMPL",VLOOKUP(VALUE(RIGHT(C144,3)),'IMPL-COMP'!B:J,9,FALSE),IF(LEFT(C144,4)="SPDA",VLOOKUP(VALUE(RIGHT(C144,3)),'SPDA-COMP'!B:J,9,FALSE),IF(LEFT(C144,4)="SDAI",VLOOKUP(VALUE(RIGHT(C144,3)),'ADM-COMP'!B:J,9,FALSE),IF(LEFT(C144,5)="IMPER",VLOOKUP(VALUE(RIGHT(C144,3)),'IMPER-COMP'!B:J,9,FALSE),""))))))))))))))))</f>
        <v>83.04</v>
      </c>
      <c r="H144" s="611">
        <f t="shared" si="6"/>
        <v>15120.75</v>
      </c>
      <c r="I144" s="636"/>
      <c r="J144" s="636"/>
      <c r="K144" s="636"/>
      <c r="L144" s="636"/>
      <c r="M144" s="636"/>
      <c r="N144" s="636"/>
      <c r="O144" s="636"/>
      <c r="P144" s="636"/>
      <c r="Q144" s="636"/>
      <c r="R144" s="636"/>
      <c r="S144" s="636"/>
    </row>
    <row r="145" spans="1:19">
      <c r="A145" s="605" t="s">
        <v>289</v>
      </c>
      <c r="B145" s="624" t="s">
        <v>81</v>
      </c>
      <c r="C145" s="607" t="s">
        <v>162</v>
      </c>
      <c r="D145" s="608" t="s">
        <v>163</v>
      </c>
      <c r="E145" s="609" t="s">
        <v>146</v>
      </c>
      <c r="F145" s="610">
        <f>ROUND(VLOOKUP(A145,'MEM-LEVANT'!A:O,15,FALSE),2)</f>
        <v>258.06</v>
      </c>
      <c r="G145" s="611">
        <f>IF(B145="IOPES",VLOOKUP(C145,'LABOR-SERVIÇOS'!A:H,7,FALSE),IF(B145="SINAPI",VLOOKUP(C145,'SINAPI-SERVIÇOS'!A:H,8,FALSE),IF(LEFT(C145,3)="ARQ",VLOOKUP(VALUE(RIGHT(C145,3)),'ARQ-COMP'!B:J,9,FALSE),IF(LEFT(C145,3)="SCI",VLOOKUP(VALUE(RIGHT(C145,3)),'GAS-COMP'!#REF!,9,FALSE),IF(LEFT(C145,3)="SCE",VLOOKUP(VALUE(RIGHT(C145,3)),'SCE-COMP'!B:J,9,FALSE),IF(LEFT(C145,3)="EST",VLOOKUP(VALUE(RIGHT(C145,3)),'EST-COMP'!B:J,9,FALSE),IF(LEFT(C145,3)="HID",VLOOKUP(VALUE(RIGHT(C145,3)),'HID-COMP'!B:J,9,FALSE),IF(LEFT(C145,3)="INC",VLOOKUP(VALUE(RIGHT(C145,3)),'INC-COMP'!B:J,9,FALSE),IF(LEFT(C145,3)="ELE",VLOOKUP(VALUE(RIGHT(C145,3)),#REF!,9,FALSE),IF(LEFT(C145,3)="CAB",VLOOKUP(VALUE(RIGHT(C145,3)),#REF!,9,FALSE),IF(LEFT(C145,3)="SEG",VLOOKUP(VALUE(RIGHT(C145,3)),'SEG-COMP'!B:J,9,FALSE),IF(LEFT(C145,3)="CLI",VLOOKUP(VALUE(RIGHT(C145,3)),'CLI-COMP'!B:J,9,FALSE),IF(LEFT(C145,4)="IMPL",VLOOKUP(VALUE(RIGHT(C145,3)),'IMPL-COMP'!B:J,9,FALSE),IF(LEFT(C145,4)="SPDA",VLOOKUP(VALUE(RIGHT(C145,3)),'SPDA-COMP'!B:J,9,FALSE),IF(LEFT(C145,4)="SDAI",VLOOKUP(VALUE(RIGHT(C145,3)),'ADM-COMP'!B:J,9,FALSE),IF(LEFT(C145,5)="IMPER",VLOOKUP(VALUE(RIGHT(C145,3)),'IMPER-COMP'!B:J,9,FALSE),""))))))))))))))))</f>
        <v>41.14</v>
      </c>
      <c r="H145" s="611">
        <f t="shared" si="6"/>
        <v>10616.59</v>
      </c>
      <c r="I145" s="636"/>
      <c r="J145" s="636"/>
      <c r="K145" s="636"/>
      <c r="L145" s="636"/>
      <c r="M145" s="636"/>
      <c r="N145" s="636"/>
      <c r="O145" s="636"/>
      <c r="P145" s="636"/>
      <c r="Q145" s="636"/>
      <c r="R145" s="636"/>
      <c r="S145" s="636"/>
    </row>
    <row r="146" ht="38.25" spans="1:19">
      <c r="A146" s="605" t="s">
        <v>290</v>
      </c>
      <c r="B146" s="624" t="s">
        <v>81</v>
      </c>
      <c r="C146" s="607" t="s">
        <v>151</v>
      </c>
      <c r="D146" s="608" t="s">
        <v>152</v>
      </c>
      <c r="E146" s="609" t="s">
        <v>153</v>
      </c>
      <c r="F146" s="610">
        <f>ROUND(VLOOKUP(A146,'MEM-LEVANT'!A:O,15,FALSE),2)</f>
        <v>10789.6</v>
      </c>
      <c r="G146" s="611">
        <f>IF(B146="IOPES",VLOOKUP(C146,'LABOR-SERVIÇOS'!A:H,7,FALSE),IF(B146="SINAPI",VLOOKUP(C146,'SINAPI-SERVIÇOS'!A:H,8,FALSE),IF(LEFT(C146,3)="ARQ",VLOOKUP(VALUE(RIGHT(C146,3)),'ARQ-COMP'!B:J,9,FALSE),IF(LEFT(C146,3)="SCI",VLOOKUP(VALUE(RIGHT(C146,3)),'GAS-COMP'!#REF!,9,FALSE),IF(LEFT(C146,3)="SCE",VLOOKUP(VALUE(RIGHT(C146,3)),'SCE-COMP'!B:J,9,FALSE),IF(LEFT(C146,3)="EST",VLOOKUP(VALUE(RIGHT(C146,3)),'EST-COMP'!B:J,9,FALSE),IF(LEFT(C146,3)="HID",VLOOKUP(VALUE(RIGHT(C146,3)),'HID-COMP'!B:J,9,FALSE),IF(LEFT(C146,3)="INC",VLOOKUP(VALUE(RIGHT(C146,3)),'INC-COMP'!B:J,9,FALSE),IF(LEFT(C146,3)="ELE",VLOOKUP(VALUE(RIGHT(C146,3)),#REF!,9,FALSE),IF(LEFT(C146,3)="CAB",VLOOKUP(VALUE(RIGHT(C146,3)),#REF!,9,FALSE),IF(LEFT(C146,3)="SEG",VLOOKUP(VALUE(RIGHT(C146,3)),'SEG-COMP'!B:J,9,FALSE),IF(LEFT(C146,3)="CLI",VLOOKUP(VALUE(RIGHT(C146,3)),'CLI-COMP'!B:J,9,FALSE),IF(LEFT(C146,4)="IMPL",VLOOKUP(VALUE(RIGHT(C146,3)),'IMPL-COMP'!B:J,9,FALSE),IF(LEFT(C146,4)="SPDA",VLOOKUP(VALUE(RIGHT(C146,3)),'SPDA-COMP'!B:J,9,FALSE),IF(LEFT(C146,4)="SDAI",VLOOKUP(VALUE(RIGHT(C146,3)),'ADM-COMP'!B:J,9,FALSE),IF(LEFT(C146,5)="IMPER",VLOOKUP(VALUE(RIGHT(C146,3)),'IMPER-COMP'!B:J,9,FALSE),""))))))))))))))))</f>
        <v>1.76</v>
      </c>
      <c r="H146" s="611">
        <f t="shared" si="6"/>
        <v>18989.7</v>
      </c>
      <c r="I146" s="636"/>
      <c r="J146" s="636"/>
      <c r="K146" s="636"/>
      <c r="L146" s="636"/>
      <c r="M146" s="636"/>
      <c r="N146" s="636"/>
      <c r="O146" s="636"/>
      <c r="P146" s="636"/>
      <c r="Q146" s="636"/>
      <c r="R146" s="636"/>
      <c r="S146" s="636"/>
    </row>
    <row r="147" ht="51" spans="1:19">
      <c r="A147" s="605" t="s">
        <v>291</v>
      </c>
      <c r="B147" s="624" t="s">
        <v>81</v>
      </c>
      <c r="C147" s="605" t="s">
        <v>166</v>
      </c>
      <c r="D147" s="608" t="s">
        <v>167</v>
      </c>
      <c r="E147" s="609" t="s">
        <v>168</v>
      </c>
      <c r="F147" s="610">
        <f>ROUND(VLOOKUP(A147,'MEM-LEVANT'!A:O,15,FALSE),2)</f>
        <v>5</v>
      </c>
      <c r="G147" s="611">
        <f>IF(B147="IOPES",VLOOKUP(C147,'LABOR-SERVIÇOS'!A:H,7,FALSE),IF(B147="SINAPI",VLOOKUP(C147,'SINAPI-SERVIÇOS'!A:H,8,FALSE),IF(LEFT(C147,3)="ARQ",VLOOKUP(VALUE(RIGHT(C147,3)),'ARQ-COMP'!B:J,9,FALSE),IF(LEFT(C147,3)="SCI",VLOOKUP(VALUE(RIGHT(C147,3)),'GAS-COMP'!#REF!,9,FALSE),IF(LEFT(C147,3)="SCE",VLOOKUP(VALUE(RIGHT(C147,3)),'SCE-COMP'!B:J,9,FALSE),IF(LEFT(C147,3)="EST",VLOOKUP(VALUE(RIGHT(C147,3)),'EST-COMP'!B:J,9,FALSE),IF(LEFT(C147,3)="HID",VLOOKUP(VALUE(RIGHT(C147,3)),'HID-COMP'!B:J,9,FALSE),IF(LEFT(C147,3)="INC",VLOOKUP(VALUE(RIGHT(C147,3)),'INC-COMP'!B:J,9,FALSE),IF(LEFT(C147,3)="ELE",VLOOKUP(VALUE(RIGHT(C147,3)),#REF!,9,FALSE),IF(LEFT(C147,3)="CAB",VLOOKUP(VALUE(RIGHT(C147,3)),#REF!,9,FALSE),IF(LEFT(C147,3)="SEG",VLOOKUP(VALUE(RIGHT(C147,3)),'SEG-COMP'!B:J,9,FALSE),IF(LEFT(C147,3)="CLI",VLOOKUP(VALUE(RIGHT(C147,3)),'CLI-COMP'!B:J,9,FALSE),IF(LEFT(C147,4)="IMPL",VLOOKUP(VALUE(RIGHT(C147,3)),'IMPL-COMP'!B:J,9,FALSE),IF(LEFT(C147,4)="SPDA",VLOOKUP(VALUE(RIGHT(C147,3)),'SPDA-COMP'!B:J,9,FALSE),IF(LEFT(C147,4)="SDAI",VLOOKUP(VALUE(RIGHT(C147,3)),'ADM-COMP'!B:J,9,FALSE),IF(LEFT(C147,5)="IMPER",VLOOKUP(VALUE(RIGHT(C147,3)),'IMPER-COMP'!B:J,9,FALSE),""))))))))))))))))</f>
        <v>1579.78</v>
      </c>
      <c r="H147" s="611">
        <f t="shared" si="6"/>
        <v>7898.9</v>
      </c>
      <c r="I147" s="636"/>
      <c r="J147" s="636"/>
      <c r="K147" s="636"/>
      <c r="L147" s="636"/>
      <c r="M147" s="636"/>
      <c r="N147" s="636"/>
      <c r="O147" s="636"/>
      <c r="P147" s="636"/>
      <c r="Q147" s="636"/>
      <c r="R147" s="636"/>
      <c r="S147" s="636"/>
    </row>
    <row r="148" ht="51" spans="1:19">
      <c r="A148" s="605" t="s">
        <v>292</v>
      </c>
      <c r="B148" s="624" t="s">
        <v>81</v>
      </c>
      <c r="C148" s="607" t="s">
        <v>170</v>
      </c>
      <c r="D148" s="608" t="s">
        <v>171</v>
      </c>
      <c r="E148" s="609" t="s">
        <v>168</v>
      </c>
      <c r="F148" s="610">
        <f>ROUND(VLOOKUP(A148,'MEM-LEVANT'!A:O,15,FALSE),2)</f>
        <v>5</v>
      </c>
      <c r="G148" s="611">
        <f>IF(B148="IOPES",VLOOKUP(C148,'LABOR-SERVIÇOS'!A:H,7,FALSE),IF(B148="SINAPI",VLOOKUP(C148,'SINAPI-SERVIÇOS'!A:H,8,FALSE),IF(LEFT(C148,3)="ARQ",VLOOKUP(VALUE(RIGHT(C148,3)),'ARQ-COMP'!B:J,9,FALSE),IF(LEFT(C148,3)="SCI",VLOOKUP(VALUE(RIGHT(C148,3)),'GAS-COMP'!#REF!,9,FALSE),IF(LEFT(C148,3)="SCE",VLOOKUP(VALUE(RIGHT(C148,3)),'SCE-COMP'!B:J,9,FALSE),IF(LEFT(C148,3)="EST",VLOOKUP(VALUE(RIGHT(C148,3)),'EST-COMP'!B:J,9,FALSE),IF(LEFT(C148,3)="HID",VLOOKUP(VALUE(RIGHT(C148,3)),'HID-COMP'!B:J,9,FALSE),IF(LEFT(C148,3)="INC",VLOOKUP(VALUE(RIGHT(C148,3)),'INC-COMP'!B:J,9,FALSE),IF(LEFT(C148,3)="ELE",VLOOKUP(VALUE(RIGHT(C148,3)),#REF!,9,FALSE),IF(LEFT(C148,3)="CAB",VLOOKUP(VALUE(RIGHT(C148,3)),#REF!,9,FALSE),IF(LEFT(C148,3)="SEG",VLOOKUP(VALUE(RIGHT(C148,3)),'SEG-COMP'!B:J,9,FALSE),IF(LEFT(C148,3)="CLI",VLOOKUP(VALUE(RIGHT(C148,3)),'CLI-COMP'!B:J,9,FALSE),IF(LEFT(C148,4)="IMPL",VLOOKUP(VALUE(RIGHT(C148,3)),'IMPL-COMP'!B:J,9,FALSE),IF(LEFT(C148,4)="SPDA",VLOOKUP(VALUE(RIGHT(C148,3)),'SPDA-COMP'!B:J,9,FALSE),IF(LEFT(C148,4)="SDAI",VLOOKUP(VALUE(RIGHT(C148,3)),'ADM-COMP'!B:J,9,FALSE),IF(LEFT(C148,5)="IMPER",VLOOKUP(VALUE(RIGHT(C148,3)),'IMPER-COMP'!B:J,9,FALSE),""))))))))))))))))</f>
        <v>564.53</v>
      </c>
      <c r="H148" s="611">
        <f t="shared" si="6"/>
        <v>2822.65</v>
      </c>
      <c r="I148" s="636"/>
      <c r="J148" s="636"/>
      <c r="K148" s="636"/>
      <c r="L148" s="636"/>
      <c r="M148" s="636"/>
      <c r="N148" s="636"/>
      <c r="O148" s="636"/>
      <c r="P148" s="636"/>
      <c r="Q148" s="636"/>
      <c r="R148" s="636"/>
      <c r="S148" s="636"/>
    </row>
    <row r="149" ht="63.75" spans="1:19">
      <c r="A149" s="605" t="s">
        <v>293</v>
      </c>
      <c r="B149" s="624" t="s">
        <v>81</v>
      </c>
      <c r="C149" s="607" t="s">
        <v>173</v>
      </c>
      <c r="D149" s="608" t="s">
        <v>174</v>
      </c>
      <c r="E149" s="609" t="s">
        <v>168</v>
      </c>
      <c r="F149" s="610">
        <f>ROUND(VLOOKUP(A149,'MEM-LEVANT'!A:O,15,FALSE),2)</f>
        <v>8</v>
      </c>
      <c r="G149" s="611">
        <f>IF(B149="IOPES",VLOOKUP(C149,'LABOR-SERVIÇOS'!A:H,7,FALSE),IF(B149="SINAPI",VLOOKUP(C149,'SINAPI-SERVIÇOS'!A:H,8,FALSE),IF(LEFT(C149,3)="ARQ",VLOOKUP(VALUE(RIGHT(C149,3)),'ARQ-COMP'!B:J,9,FALSE),IF(LEFT(C149,3)="SCI",VLOOKUP(VALUE(RIGHT(C149,3)),'GAS-COMP'!#REF!,9,FALSE),IF(LEFT(C149,3)="SCE",VLOOKUP(VALUE(RIGHT(C149,3)),'SCE-COMP'!B:J,9,FALSE),IF(LEFT(C149,3)="EST",VLOOKUP(VALUE(RIGHT(C149,3)),'EST-COMP'!B:J,9,FALSE),IF(LEFT(C149,3)="HID",VLOOKUP(VALUE(RIGHT(C149,3)),'HID-COMP'!B:J,9,FALSE),IF(LEFT(C149,3)="INC",VLOOKUP(VALUE(RIGHT(C149,3)),'INC-COMP'!B:J,9,FALSE),IF(LEFT(C149,3)="ELE",VLOOKUP(VALUE(RIGHT(C149,3)),#REF!,9,FALSE),IF(LEFT(C149,3)="CAB",VLOOKUP(VALUE(RIGHT(C149,3)),#REF!,9,FALSE),IF(LEFT(C149,3)="SEG",VLOOKUP(VALUE(RIGHT(C149,3)),'SEG-COMP'!B:J,9,FALSE),IF(LEFT(C149,3)="CLI",VLOOKUP(VALUE(RIGHT(C149,3)),'CLI-COMP'!B:J,9,FALSE),IF(LEFT(C149,4)="IMPL",VLOOKUP(VALUE(RIGHT(C149,3)),'IMPL-COMP'!B:J,9,FALSE),IF(LEFT(C149,4)="SPDA",VLOOKUP(VALUE(RIGHT(C149,3)),'SPDA-COMP'!B:J,9,FALSE),IF(LEFT(C149,4)="SDAI",VLOOKUP(VALUE(RIGHT(C149,3)),'ADM-COMP'!B:J,9,FALSE),IF(LEFT(C149,5)="IMPER",VLOOKUP(VALUE(RIGHT(C149,3)),'IMPER-COMP'!B:J,9,FALSE),""))))))))))))))))</f>
        <v>1625.3</v>
      </c>
      <c r="H149" s="611">
        <f t="shared" si="6"/>
        <v>13002.4</v>
      </c>
      <c r="I149" s="636"/>
      <c r="J149" s="636"/>
      <c r="K149" s="636"/>
      <c r="L149" s="636"/>
      <c r="M149" s="636"/>
      <c r="N149" s="636"/>
      <c r="O149" s="636"/>
      <c r="P149" s="636"/>
      <c r="Q149" s="636"/>
      <c r="R149" s="636"/>
      <c r="S149" s="636"/>
    </row>
    <row r="150" ht="38.25" spans="1:19">
      <c r="A150" s="605" t="s">
        <v>294</v>
      </c>
      <c r="B150" s="624" t="s">
        <v>81</v>
      </c>
      <c r="C150" s="607" t="s">
        <v>176</v>
      </c>
      <c r="D150" s="608" t="s">
        <v>177</v>
      </c>
      <c r="E150" s="609" t="s">
        <v>136</v>
      </c>
      <c r="F150" s="610">
        <f>ROUND(VLOOKUP(A150,'MEM-LEVANT'!A:O,15,FALSE),2)</f>
        <v>28</v>
      </c>
      <c r="G150" s="611">
        <f>IF(B150="IOPES",VLOOKUP(C150,'LABOR-SERVIÇOS'!A:H,7,FALSE),IF(B150="SINAPI",VLOOKUP(C150,'SINAPI-SERVIÇOS'!A:H,8,FALSE),IF(LEFT(C150,3)="ARQ",VLOOKUP(VALUE(RIGHT(C150,3)),'ARQ-COMP'!B:J,9,FALSE),IF(LEFT(C150,3)="SCI",VLOOKUP(VALUE(RIGHT(C150,3)),'GAS-COMP'!#REF!,9,FALSE),IF(LEFT(C150,3)="SCE",VLOOKUP(VALUE(RIGHT(C150,3)),'SCE-COMP'!B:J,9,FALSE),IF(LEFT(C150,3)="EST",VLOOKUP(VALUE(RIGHT(C150,3)),'EST-COMP'!B:J,9,FALSE),IF(LEFT(C150,3)="HID",VLOOKUP(VALUE(RIGHT(C150,3)),'HID-COMP'!B:J,9,FALSE),IF(LEFT(C150,3)="INC",VLOOKUP(VALUE(RIGHT(C150,3)),'INC-COMP'!B:J,9,FALSE),IF(LEFT(C150,3)="ELE",VLOOKUP(VALUE(RIGHT(C150,3)),#REF!,9,FALSE),IF(LEFT(C150,3)="CAB",VLOOKUP(VALUE(RIGHT(C150,3)),#REF!,9,FALSE),IF(LEFT(C150,3)="SEG",VLOOKUP(VALUE(RIGHT(C150,3)),'SEG-COMP'!B:J,9,FALSE),IF(LEFT(C150,3)="CLI",VLOOKUP(VALUE(RIGHT(C150,3)),'CLI-COMP'!B:J,9,FALSE),IF(LEFT(C150,4)="IMPL",VLOOKUP(VALUE(RIGHT(C150,3)),'IMPL-COMP'!B:J,9,FALSE),IF(LEFT(C150,4)="SPDA",VLOOKUP(VALUE(RIGHT(C150,3)),'SPDA-COMP'!B:J,9,FALSE),IF(LEFT(C150,4)="SDAI",VLOOKUP(VALUE(RIGHT(C150,3)),'ADM-COMP'!B:J,9,FALSE),IF(LEFT(C150,5)="IMPER",VLOOKUP(VALUE(RIGHT(C150,3)),'IMPER-COMP'!B:J,9,FALSE),""))))))))))))))))</f>
        <v>122.95</v>
      </c>
      <c r="H150" s="611">
        <f t="shared" si="6"/>
        <v>3442.6</v>
      </c>
      <c r="I150" s="636"/>
      <c r="J150" s="636"/>
      <c r="K150" s="636"/>
      <c r="L150" s="636"/>
      <c r="M150" s="636"/>
      <c r="N150" s="636"/>
      <c r="O150" s="636"/>
      <c r="P150" s="636"/>
      <c r="Q150" s="636"/>
      <c r="R150" s="636"/>
      <c r="S150" s="636"/>
    </row>
    <row r="151" ht="51" spans="1:19">
      <c r="A151" s="605" t="s">
        <v>295</v>
      </c>
      <c r="B151" s="624" t="s">
        <v>81</v>
      </c>
      <c r="C151" s="605" t="s">
        <v>179</v>
      </c>
      <c r="D151" s="608" t="s">
        <v>180</v>
      </c>
      <c r="E151" s="609" t="s">
        <v>136</v>
      </c>
      <c r="F151" s="610">
        <f>ROUND(VLOOKUP(A151,'MEM-LEVANT'!A:O,15,FALSE),2)</f>
        <v>187</v>
      </c>
      <c r="G151" s="611">
        <f>IF(B151="IOPES",VLOOKUP(C151,'LABOR-SERVIÇOS'!A:H,7,FALSE),IF(B151="SINAPI",VLOOKUP(C151,'SINAPI-SERVIÇOS'!A:H,8,FALSE),IF(LEFT(C151,3)="ARQ",VLOOKUP(VALUE(RIGHT(C151,3)),'ARQ-COMP'!B:J,9,FALSE),IF(LEFT(C151,3)="SCI",VLOOKUP(VALUE(RIGHT(C151,3)),'GAS-COMP'!#REF!,9,FALSE),IF(LEFT(C151,3)="SCE",VLOOKUP(VALUE(RIGHT(C151,3)),'SCE-COMP'!B:J,9,FALSE),IF(LEFT(C151,3)="EST",VLOOKUP(VALUE(RIGHT(C151,3)),'EST-COMP'!B:J,9,FALSE),IF(LEFT(C151,3)="HID",VLOOKUP(VALUE(RIGHT(C151,3)),'HID-COMP'!B:J,9,FALSE),IF(LEFT(C151,3)="INC",VLOOKUP(VALUE(RIGHT(C151,3)),'INC-COMP'!B:J,9,FALSE),IF(LEFT(C151,3)="ELE",VLOOKUP(VALUE(RIGHT(C151,3)),#REF!,9,FALSE),IF(LEFT(C151,3)="CAB",VLOOKUP(VALUE(RIGHT(C151,3)),#REF!,9,FALSE),IF(LEFT(C151,3)="SEG",VLOOKUP(VALUE(RIGHT(C151,3)),'SEG-COMP'!B:J,9,FALSE),IF(LEFT(C151,3)="CLI",VLOOKUP(VALUE(RIGHT(C151,3)),'CLI-COMP'!B:J,9,FALSE),IF(LEFT(C151,4)="IMPL",VLOOKUP(VALUE(RIGHT(C151,3)),'IMPL-COMP'!B:J,9,FALSE),IF(LEFT(C151,4)="SPDA",VLOOKUP(VALUE(RIGHT(C151,3)),'SPDA-COMP'!B:J,9,FALSE),IF(LEFT(C151,4)="SDAI",VLOOKUP(VALUE(RIGHT(C151,3)),'ADM-COMP'!B:J,9,FALSE),IF(LEFT(C151,5)="IMPER",VLOOKUP(VALUE(RIGHT(C151,3)),'IMPER-COMP'!B:J,9,FALSE),""))))))))))))))))</f>
        <v>114.69</v>
      </c>
      <c r="H151" s="611">
        <f t="shared" si="6"/>
        <v>21447.03</v>
      </c>
      <c r="I151" s="636"/>
      <c r="J151" s="636"/>
      <c r="K151" s="636"/>
      <c r="L151" s="636"/>
      <c r="M151" s="636"/>
      <c r="N151" s="636"/>
      <c r="O151" s="636"/>
      <c r="P151" s="636"/>
      <c r="Q151" s="636"/>
      <c r="R151" s="636"/>
      <c r="S151" s="636"/>
    </row>
    <row r="152" ht="25.5" spans="1:19">
      <c r="A152" s="605" t="s">
        <v>296</v>
      </c>
      <c r="B152" s="624" t="s">
        <v>81</v>
      </c>
      <c r="C152" s="607" t="s">
        <v>182</v>
      </c>
      <c r="D152" s="608" t="s">
        <v>109</v>
      </c>
      <c r="E152" s="609" t="s">
        <v>146</v>
      </c>
      <c r="F152" s="610">
        <f>ROUND(VLOOKUP(A152,'MEM-LEVANT'!A:O,15,FALSE),2)</f>
        <v>18.7</v>
      </c>
      <c r="G152" s="611">
        <f>IF(B152="IOPES",VLOOKUP(C152,'LABOR-SERVIÇOS'!A:H,7,FALSE),IF(B152="SINAPI",VLOOKUP(C152,'SINAPI-SERVIÇOS'!A:H,8,FALSE),IF(LEFT(C152,3)="ARQ",VLOOKUP(VALUE(RIGHT(C152,3)),'ARQ-COMP'!B:J,9,FALSE),IF(LEFT(C152,3)="SCI",VLOOKUP(VALUE(RIGHT(C152,3)),'GAS-COMP'!#REF!,9,FALSE),IF(LEFT(C152,3)="SCE",VLOOKUP(VALUE(RIGHT(C152,3)),'SCE-COMP'!B:J,9,FALSE),IF(LEFT(C152,3)="EST",VLOOKUP(VALUE(RIGHT(C152,3)),'EST-COMP'!B:J,9,FALSE),IF(LEFT(C152,3)="HID",VLOOKUP(VALUE(RIGHT(C152,3)),'HID-COMP'!B:J,9,FALSE),IF(LEFT(C152,3)="INC",VLOOKUP(VALUE(RIGHT(C152,3)),'INC-COMP'!B:J,9,FALSE),IF(LEFT(C152,3)="ELE",VLOOKUP(VALUE(RIGHT(C152,3)),#REF!,9,FALSE),IF(LEFT(C152,3)="CAB",VLOOKUP(VALUE(RIGHT(C152,3)),#REF!,9,FALSE),IF(LEFT(C152,3)="SEG",VLOOKUP(VALUE(RIGHT(C152,3)),'SEG-COMP'!B:J,9,FALSE),IF(LEFT(C152,3)="CLI",VLOOKUP(VALUE(RIGHT(C152,3)),'CLI-COMP'!B:J,9,FALSE),IF(LEFT(C152,4)="IMPL",VLOOKUP(VALUE(RIGHT(C152,3)),'IMPL-COMP'!B:J,9,FALSE),IF(LEFT(C152,4)="SPDA",VLOOKUP(VALUE(RIGHT(C152,3)),'SPDA-COMP'!B:J,9,FALSE),IF(LEFT(C152,4)="SDAI",VLOOKUP(VALUE(RIGHT(C152,3)),'ADM-COMP'!B:J,9,FALSE),IF(LEFT(C152,5)="IMPER",VLOOKUP(VALUE(RIGHT(C152,3)),'IMPER-COMP'!B:J,9,FALSE),""))))))))))))))))</f>
        <v>185.39</v>
      </c>
      <c r="H152" s="611">
        <f t="shared" si="6"/>
        <v>3466.79</v>
      </c>
      <c r="I152" s="636"/>
      <c r="J152" s="636"/>
      <c r="K152" s="636"/>
      <c r="L152" s="636"/>
      <c r="M152" s="636"/>
      <c r="N152" s="636"/>
      <c r="O152" s="636"/>
      <c r="P152" s="636"/>
      <c r="Q152" s="636"/>
      <c r="R152" s="636"/>
      <c r="S152" s="636"/>
    </row>
    <row r="153" ht="38.25" spans="1:19">
      <c r="A153" s="605" t="s">
        <v>297</v>
      </c>
      <c r="B153" s="624" t="s">
        <v>81</v>
      </c>
      <c r="C153" s="605" t="s">
        <v>184</v>
      </c>
      <c r="D153" s="608" t="s">
        <v>185</v>
      </c>
      <c r="E153" s="609" t="s">
        <v>127</v>
      </c>
      <c r="F153" s="610">
        <f>ROUND(VLOOKUP(A153,'MEM-LEVANT'!A:O,15,FALSE),2)</f>
        <v>93.5</v>
      </c>
      <c r="G153" s="611">
        <f>IF(B153="IOPES",VLOOKUP(C153,'LABOR-SERVIÇOS'!A:H,7,FALSE),IF(B153="SINAPI",VLOOKUP(C153,'SINAPI-SERVIÇOS'!A:H,8,FALSE),IF(LEFT(C153,3)="ARQ",VLOOKUP(VALUE(RIGHT(C153,3)),'ARQ-COMP'!B:J,9,FALSE),IF(LEFT(C153,3)="SCI",VLOOKUP(VALUE(RIGHT(C153,3)),'GAS-COMP'!#REF!,9,FALSE),IF(LEFT(C153,3)="SCE",VLOOKUP(VALUE(RIGHT(C153,3)),'SCE-COMP'!B:J,9,FALSE),IF(LEFT(C153,3)="EST",VLOOKUP(VALUE(RIGHT(C153,3)),'EST-COMP'!B:J,9,FALSE),IF(LEFT(C153,3)="HID",VLOOKUP(VALUE(RIGHT(C153,3)),'HID-COMP'!B:J,9,FALSE),IF(LEFT(C153,3)="INC",VLOOKUP(VALUE(RIGHT(C153,3)),'INC-COMP'!B:J,9,FALSE),IF(LEFT(C153,3)="ELE",VLOOKUP(VALUE(RIGHT(C153,3)),#REF!,9,FALSE),IF(LEFT(C153,3)="CAB",VLOOKUP(VALUE(RIGHT(C153,3)),#REF!,9,FALSE),IF(LEFT(C153,3)="SEG",VLOOKUP(VALUE(RIGHT(C153,3)),'SEG-COMP'!B:J,9,FALSE),IF(LEFT(C153,3)="CLI",VLOOKUP(VALUE(RIGHT(C153,3)),'CLI-COMP'!B:J,9,FALSE),IF(LEFT(C153,4)="IMPL",VLOOKUP(VALUE(RIGHT(C153,3)),'IMPL-COMP'!B:J,9,FALSE),IF(LEFT(C153,4)="SPDA",VLOOKUP(VALUE(RIGHT(C153,3)),'SPDA-COMP'!B:J,9,FALSE),IF(LEFT(C153,4)="SDAI",VLOOKUP(VALUE(RIGHT(C153,3)),'ADM-COMP'!B:J,9,FALSE),IF(LEFT(C153,5)="IMPER",VLOOKUP(VALUE(RIGHT(C153,3)),'IMPER-COMP'!B:J,9,FALSE),""))))))))))))))))</f>
        <v>131.28</v>
      </c>
      <c r="H153" s="611">
        <f t="shared" si="6"/>
        <v>12274.68</v>
      </c>
      <c r="I153" s="636"/>
      <c r="J153" s="636"/>
      <c r="K153" s="636"/>
      <c r="L153" s="636"/>
      <c r="M153" s="636"/>
      <c r="N153" s="636"/>
      <c r="O153" s="636"/>
      <c r="P153" s="636"/>
      <c r="Q153" s="636"/>
      <c r="R153" s="636"/>
      <c r="S153" s="636"/>
    </row>
    <row r="154" s="561" customFormat="1" ht="38.25" customHeight="1" spans="1:19">
      <c r="A154" s="605" t="s">
        <v>298</v>
      </c>
      <c r="B154" s="606" t="s">
        <v>68</v>
      </c>
      <c r="C154" s="607">
        <v>40712</v>
      </c>
      <c r="D154" s="608" t="str">
        <f>UPPER(J154)</f>
        <v>DRENO LONGITUDINAL TIPO TRINCHEIRA DRENANTE, H = 0,90 M COM TUBO POROSO TIPO PEAD DE DIÂM = 100 MM, INCLUINDO ESC. EM MAT. 1ª CAT. E TRANSPORTE DO TUBO</v>
      </c>
      <c r="E154" s="609" t="s">
        <v>136</v>
      </c>
      <c r="F154" s="610">
        <f>ROUND(VLOOKUP(A154,'MEM-LEVANT'!A:O,15,FALSE),2)</f>
        <v>6.1</v>
      </c>
      <c r="G154" s="611">
        <f>85.45*$J$4</f>
        <v>89.7893736122996</v>
      </c>
      <c r="H154" s="611">
        <f t="shared" si="6"/>
        <v>547.72</v>
      </c>
      <c r="I154" s="639"/>
      <c r="J154" s="639" t="s">
        <v>257</v>
      </c>
      <c r="K154" s="639"/>
      <c r="L154" s="639"/>
      <c r="M154" s="639"/>
      <c r="N154" s="639"/>
      <c r="O154" s="639"/>
      <c r="P154" s="639"/>
      <c r="Q154" s="639"/>
      <c r="R154" s="639"/>
      <c r="S154" s="639"/>
    </row>
    <row r="155" spans="1:19">
      <c r="A155" s="628" t="s">
        <v>299</v>
      </c>
      <c r="B155" s="629"/>
      <c r="C155" s="630"/>
      <c r="D155" s="631" t="s">
        <v>112</v>
      </c>
      <c r="E155" s="632"/>
      <c r="F155" s="610"/>
      <c r="G155" s="633"/>
      <c r="H155" s="633"/>
      <c r="I155" s="636"/>
      <c r="J155" s="636"/>
      <c r="K155" s="636"/>
      <c r="L155" s="636"/>
      <c r="M155" s="636"/>
      <c r="N155" s="636"/>
      <c r="O155" s="636"/>
      <c r="P155" s="636"/>
      <c r="Q155" s="636"/>
      <c r="R155" s="636"/>
      <c r="S155" s="636"/>
    </row>
    <row r="156" ht="25.5" spans="1:19">
      <c r="A156" s="605" t="s">
        <v>300</v>
      </c>
      <c r="B156" s="629" t="s">
        <v>81</v>
      </c>
      <c r="C156" s="607" t="s">
        <v>188</v>
      </c>
      <c r="D156" s="608" t="s">
        <v>189</v>
      </c>
      <c r="E156" s="609" t="s">
        <v>127</v>
      </c>
      <c r="F156" s="610">
        <f>ROUND(VLOOKUP(A156,'MEM-LEVANT'!A:O,15,FALSE),2)</f>
        <v>1359.34</v>
      </c>
      <c r="G156" s="611">
        <f>IF(B156="IOPES",VLOOKUP(C156,'LABOR-SERVIÇOS'!A:H,7,FALSE),IF(B156="SINAPI",VLOOKUP(C156,'SINAPI-SERVIÇOS'!A:H,8,FALSE),IF(LEFT(C156,3)="ARQ",VLOOKUP(VALUE(RIGHT(C156,3)),'ARQ-COMP'!B:J,9,FALSE),IF(LEFT(C156,3)="SCI",VLOOKUP(VALUE(RIGHT(C156,3)),'GAS-COMP'!#REF!,9,FALSE),IF(LEFT(C156,3)="SCE",VLOOKUP(VALUE(RIGHT(C156,3)),'SCE-COMP'!B:J,9,FALSE),IF(LEFT(C156,3)="EST",VLOOKUP(VALUE(RIGHT(C156,3)),'EST-COMP'!B:J,9,FALSE),IF(LEFT(C156,3)="HID",VLOOKUP(VALUE(RIGHT(C156,3)),'HID-COMP'!B:J,9,FALSE),IF(LEFT(C156,3)="INC",VLOOKUP(VALUE(RIGHT(C156,3)),'INC-COMP'!B:J,9,FALSE),IF(LEFT(C156,3)="ELE",VLOOKUP(VALUE(RIGHT(C156,3)),#REF!,9,FALSE),IF(LEFT(C156,3)="CAB",VLOOKUP(VALUE(RIGHT(C156,3)),#REF!,9,FALSE),IF(LEFT(C156,3)="SEG",VLOOKUP(VALUE(RIGHT(C156,3)),'SEG-COMP'!B:J,9,FALSE),IF(LEFT(C156,3)="CLI",VLOOKUP(VALUE(RIGHT(C156,3)),'CLI-COMP'!B:J,9,FALSE),IF(LEFT(C156,4)="IMPL",VLOOKUP(VALUE(RIGHT(C156,3)),'IMPL-COMP'!B:J,9,FALSE),IF(LEFT(C156,4)="SPDA",VLOOKUP(VALUE(RIGHT(C156,3)),'SPDA-COMP'!B:J,9,FALSE),IF(LEFT(C156,4)="SDAI",VLOOKUP(VALUE(RIGHT(C156,3)),'ADM-COMP'!B:J,9,FALSE),IF(LEFT(C156,5)="IMPER",VLOOKUP(VALUE(RIGHT(C156,3)),'IMPER-COMP'!B:J,9,FALSE),""))))))))))))))))</f>
        <v>1.51</v>
      </c>
      <c r="H156" s="633">
        <f t="shared" ref="H156:H166" si="7">ROUND(F156*G156,2)</f>
        <v>2052.6</v>
      </c>
      <c r="I156" s="636"/>
      <c r="J156" s="636"/>
      <c r="K156" s="636"/>
      <c r="L156" s="636"/>
      <c r="M156" s="636"/>
      <c r="N156" s="636"/>
      <c r="O156" s="636"/>
      <c r="P156" s="636"/>
      <c r="Q156" s="636"/>
      <c r="R156" s="636"/>
      <c r="S156" s="636"/>
    </row>
    <row r="157" spans="1:19">
      <c r="A157" s="605" t="s">
        <v>301</v>
      </c>
      <c r="B157" s="629" t="s">
        <v>81</v>
      </c>
      <c r="C157" s="607" t="s">
        <v>191</v>
      </c>
      <c r="D157" s="608" t="s">
        <v>192</v>
      </c>
      <c r="E157" s="609" t="s">
        <v>146</v>
      </c>
      <c r="F157" s="610">
        <f>ROUND(VLOOKUP(A157,'MEM-LEVANT'!A:O,15,FALSE),2)</f>
        <v>271.87</v>
      </c>
      <c r="G157" s="611">
        <f>IF(B157="IOPES",VLOOKUP(C157,'LABOR-SERVIÇOS'!A:H,7,FALSE),IF(B157="SINAPI",VLOOKUP(C157,'SINAPI-SERVIÇOS'!A:H,8,FALSE),IF(LEFT(C157,3)="ARQ",VLOOKUP(VALUE(RIGHT(C157,3)),'ARQ-COMP'!B:J,9,FALSE),IF(LEFT(C157,3)="SCI",VLOOKUP(VALUE(RIGHT(C157,3)),'GAS-COMP'!#REF!,9,FALSE),IF(LEFT(C157,3)="SCE",VLOOKUP(VALUE(RIGHT(C157,3)),'SCE-COMP'!B:J,9,FALSE),IF(LEFT(C157,3)="EST",VLOOKUP(VALUE(RIGHT(C157,3)),'EST-COMP'!B:J,9,FALSE),IF(LEFT(C157,3)="HID",VLOOKUP(VALUE(RIGHT(C157,3)),'HID-COMP'!B:J,9,FALSE),IF(LEFT(C157,3)="INC",VLOOKUP(VALUE(RIGHT(C157,3)),'INC-COMP'!B:J,9,FALSE),IF(LEFT(C157,3)="ELE",VLOOKUP(VALUE(RIGHT(C157,3)),#REF!,9,FALSE),IF(LEFT(C157,3)="CAB",VLOOKUP(VALUE(RIGHT(C157,3)),#REF!,9,FALSE),IF(LEFT(C157,3)="SEG",VLOOKUP(VALUE(RIGHT(C157,3)),'SEG-COMP'!B:J,9,FALSE),IF(LEFT(C157,3)="CLI",VLOOKUP(VALUE(RIGHT(C157,3)),'CLI-COMP'!B:J,9,FALSE),IF(LEFT(C157,4)="IMPL",VLOOKUP(VALUE(RIGHT(C157,3)),'IMPL-COMP'!B:J,9,FALSE),IF(LEFT(C157,4)="SPDA",VLOOKUP(VALUE(RIGHT(C157,3)),'SPDA-COMP'!B:J,9,FALSE),IF(LEFT(C157,4)="SDAI",VLOOKUP(VALUE(RIGHT(C157,3)),'ADM-COMP'!B:J,9,FALSE),IF(LEFT(C157,5)="IMPER",VLOOKUP(VALUE(RIGHT(C157,3)),'IMPER-COMP'!B:J,9,FALSE),""))))))))))))))))</f>
        <v>119.55</v>
      </c>
      <c r="H157" s="633">
        <f t="shared" si="7"/>
        <v>32502.06</v>
      </c>
      <c r="I157" s="636"/>
      <c r="J157" s="636"/>
      <c r="K157" s="636"/>
      <c r="L157" s="636"/>
      <c r="M157" s="636"/>
      <c r="N157" s="636"/>
      <c r="O157" s="636"/>
      <c r="P157" s="636"/>
      <c r="Q157" s="636"/>
      <c r="R157" s="636"/>
      <c r="S157" s="636"/>
    </row>
    <row r="158" spans="1:19">
      <c r="A158" s="605" t="s">
        <v>302</v>
      </c>
      <c r="B158" s="629" t="s">
        <v>81</v>
      </c>
      <c r="C158" s="607" t="s">
        <v>194</v>
      </c>
      <c r="D158" s="608" t="s">
        <v>195</v>
      </c>
      <c r="E158" s="609" t="s">
        <v>153</v>
      </c>
      <c r="F158" s="610">
        <f>ROUND(VLOOKUP(A158,'MEM-LEVANT'!A:O,15,FALSE),2)</f>
        <v>2365.27</v>
      </c>
      <c r="G158" s="611">
        <f>IF(B158="IOPES",VLOOKUP(C158,'LABOR-SERVIÇOS'!A:H,7,FALSE),IF(B158="SINAPI",VLOOKUP(C158,'SINAPI-SERVIÇOS'!A:H,8,FALSE),IF(LEFT(C158,3)="ARQ",VLOOKUP(VALUE(RIGHT(C158,3)),'ARQ-COMP'!B:J,9,FALSE),IF(LEFT(C158,3)="SCI",VLOOKUP(VALUE(RIGHT(C158,3)),'GAS-COMP'!#REF!,9,FALSE),IF(LEFT(C158,3)="SCE",VLOOKUP(VALUE(RIGHT(C158,3)),'SCE-COMP'!B:J,9,FALSE),IF(LEFT(C158,3)="EST",VLOOKUP(VALUE(RIGHT(C158,3)),'EST-COMP'!B:J,9,FALSE),IF(LEFT(C158,3)="HID",VLOOKUP(VALUE(RIGHT(C158,3)),'HID-COMP'!B:J,9,FALSE),IF(LEFT(C158,3)="INC",VLOOKUP(VALUE(RIGHT(C158,3)),'INC-COMP'!B:J,9,FALSE),IF(LEFT(C158,3)="ELE",VLOOKUP(VALUE(RIGHT(C158,3)),#REF!,9,FALSE),IF(LEFT(C158,3)="CAB",VLOOKUP(VALUE(RIGHT(C158,3)),#REF!,9,FALSE),IF(LEFT(C158,3)="SEG",VLOOKUP(VALUE(RIGHT(C158,3)),'SEG-COMP'!B:J,9,FALSE),IF(LEFT(C158,3)="CLI",VLOOKUP(VALUE(RIGHT(C158,3)),'CLI-COMP'!B:J,9,FALSE),IF(LEFT(C158,4)="IMPL",VLOOKUP(VALUE(RIGHT(C158,3)),'IMPL-COMP'!B:J,9,FALSE),IF(LEFT(C158,4)="SPDA",VLOOKUP(VALUE(RIGHT(C158,3)),'SPDA-COMP'!B:J,9,FALSE),IF(LEFT(C158,4)="SDAI",VLOOKUP(VALUE(RIGHT(C158,3)),'ADM-COMP'!B:J,9,FALSE),IF(LEFT(C158,5)="IMPER",VLOOKUP(VALUE(RIGHT(C158,3)),'IMPER-COMP'!B:J,9,FALSE),""))))))))))))))))</f>
        <v>0.94</v>
      </c>
      <c r="H158" s="633">
        <f t="shared" si="7"/>
        <v>2223.35</v>
      </c>
      <c r="I158" s="636"/>
      <c r="J158" s="636"/>
      <c r="K158" s="636"/>
      <c r="L158" s="636"/>
      <c r="M158" s="636"/>
      <c r="N158" s="636"/>
      <c r="O158" s="636"/>
      <c r="P158" s="636"/>
      <c r="Q158" s="636"/>
      <c r="R158" s="636"/>
      <c r="S158" s="636"/>
    </row>
    <row r="159" ht="25.5" spans="1:19">
      <c r="A159" s="605" t="s">
        <v>303</v>
      </c>
      <c r="B159" s="629" t="s">
        <v>81</v>
      </c>
      <c r="C159" s="607" t="s">
        <v>197</v>
      </c>
      <c r="D159" s="608" t="s">
        <v>198</v>
      </c>
      <c r="E159" s="609" t="s">
        <v>127</v>
      </c>
      <c r="F159" s="610">
        <f>ROUND(VLOOKUP(A159,'MEM-LEVANT'!A:O,15,FALSE),2)</f>
        <v>1359.34</v>
      </c>
      <c r="G159" s="611">
        <f>IF(B159="IOPES",VLOOKUP(C159,'LABOR-SERVIÇOS'!A:H,7,FALSE),IF(B159="SINAPI",VLOOKUP(C159,'SINAPI-SERVIÇOS'!A:H,8,FALSE),IF(LEFT(C159,3)="ARQ",VLOOKUP(VALUE(RIGHT(C159,3)),'ARQ-COMP'!B:J,9,FALSE),IF(LEFT(C159,3)="SCI",VLOOKUP(VALUE(RIGHT(C159,3)),'GAS-COMP'!#REF!,9,FALSE),IF(LEFT(C159,3)="SCE",VLOOKUP(VALUE(RIGHT(C159,3)),'SCE-COMP'!B:J,9,FALSE),IF(LEFT(C159,3)="EST",VLOOKUP(VALUE(RIGHT(C159,3)),'EST-COMP'!B:J,9,FALSE),IF(LEFT(C159,3)="HID",VLOOKUP(VALUE(RIGHT(C159,3)),'HID-COMP'!B:J,9,FALSE),IF(LEFT(C159,3)="INC",VLOOKUP(VALUE(RIGHT(C159,3)),'INC-COMP'!B:J,9,FALSE),IF(LEFT(C159,3)="ELE",VLOOKUP(VALUE(RIGHT(C159,3)),#REF!,9,FALSE),IF(LEFT(C159,3)="CAB",VLOOKUP(VALUE(RIGHT(C159,3)),#REF!,9,FALSE),IF(LEFT(C159,3)="SEG",VLOOKUP(VALUE(RIGHT(C159,3)),'SEG-COMP'!B:J,9,FALSE),IF(LEFT(C159,3)="CLI",VLOOKUP(VALUE(RIGHT(C159,3)),'CLI-COMP'!B:J,9,FALSE),IF(LEFT(C159,4)="IMPL",VLOOKUP(VALUE(RIGHT(C159,3)),'IMPL-COMP'!B:J,9,FALSE),IF(LEFT(C159,4)="SPDA",VLOOKUP(VALUE(RIGHT(C159,3)),'SPDA-COMP'!B:J,9,FALSE),IF(LEFT(C159,4)="SDAI",VLOOKUP(VALUE(RIGHT(C159,3)),'ADM-COMP'!B:J,9,FALSE),IF(LEFT(C159,5)="IMPER",VLOOKUP(VALUE(RIGHT(C159,3)),'IMPER-COMP'!B:J,9,FALSE),""))))))))))))))))</f>
        <v>5.34</v>
      </c>
      <c r="H159" s="633">
        <f t="shared" si="7"/>
        <v>7258.88</v>
      </c>
      <c r="I159" s="636"/>
      <c r="J159" s="636"/>
      <c r="K159" s="636"/>
      <c r="L159" s="636"/>
      <c r="M159" s="636"/>
      <c r="N159" s="636"/>
      <c r="O159" s="636"/>
      <c r="P159" s="636"/>
      <c r="Q159" s="636"/>
      <c r="R159" s="636"/>
      <c r="S159" s="636"/>
    </row>
    <row r="160" ht="38.25" spans="1:19">
      <c r="A160" s="605" t="s">
        <v>304</v>
      </c>
      <c r="B160" s="629" t="s">
        <v>81</v>
      </c>
      <c r="C160" s="607" t="s">
        <v>151</v>
      </c>
      <c r="D160" s="608" t="s">
        <v>152</v>
      </c>
      <c r="E160" s="609" t="s">
        <v>153</v>
      </c>
      <c r="F160" s="610">
        <f>ROUND(VLOOKUP(A160,'MEM-LEVANT'!A:O,15,FALSE),2)</f>
        <v>853.12</v>
      </c>
      <c r="G160" s="611">
        <f>IF(B160="IOPES",VLOOKUP(C160,'LABOR-SERVIÇOS'!A:H,7,FALSE),IF(B160="SINAPI",VLOOKUP(C160,'SINAPI-SERVIÇOS'!A:H,8,FALSE),IF(LEFT(C160,3)="ARQ",VLOOKUP(VALUE(RIGHT(C160,3)),'ARQ-COMP'!B:J,9,FALSE),IF(LEFT(C160,3)="SCI",VLOOKUP(VALUE(RIGHT(C160,3)),'GAS-COMP'!#REF!,9,FALSE),IF(LEFT(C160,3)="SCE",VLOOKUP(VALUE(RIGHT(C160,3)),'SCE-COMP'!B:J,9,FALSE),IF(LEFT(C160,3)="EST",VLOOKUP(VALUE(RIGHT(C160,3)),'EST-COMP'!B:J,9,FALSE),IF(LEFT(C160,3)="HID",VLOOKUP(VALUE(RIGHT(C160,3)),'HID-COMP'!B:J,9,FALSE),IF(LEFT(C160,3)="INC",VLOOKUP(VALUE(RIGHT(C160,3)),'INC-COMP'!B:J,9,FALSE),IF(LEFT(C160,3)="ELE",VLOOKUP(VALUE(RIGHT(C160,3)),#REF!,9,FALSE),IF(LEFT(C160,3)="CAB",VLOOKUP(VALUE(RIGHT(C160,3)),#REF!,9,FALSE),IF(LEFT(C160,3)="SEG",VLOOKUP(VALUE(RIGHT(C160,3)),'SEG-COMP'!B:J,9,FALSE),IF(LEFT(C160,3)="CLI",VLOOKUP(VALUE(RIGHT(C160,3)),'CLI-COMP'!B:J,9,FALSE),IF(LEFT(C160,4)="IMPL",VLOOKUP(VALUE(RIGHT(C160,3)),'IMPL-COMP'!B:J,9,FALSE),IF(LEFT(C160,4)="SPDA",VLOOKUP(VALUE(RIGHT(C160,3)),'SPDA-COMP'!B:J,9,FALSE),IF(LEFT(C160,4)="SDAI",VLOOKUP(VALUE(RIGHT(C160,3)),'ADM-COMP'!B:J,9,FALSE),IF(LEFT(C160,5)="IMPER",VLOOKUP(VALUE(RIGHT(C160,3)),'IMPER-COMP'!B:J,9,FALSE),""))))))))))))))))</f>
        <v>1.76</v>
      </c>
      <c r="H160" s="633">
        <f t="shared" si="7"/>
        <v>1501.49</v>
      </c>
      <c r="I160" s="636"/>
      <c r="J160" s="636"/>
      <c r="K160" s="636"/>
      <c r="L160" s="636"/>
      <c r="M160" s="636"/>
      <c r="N160" s="636"/>
      <c r="O160" s="636"/>
      <c r="P160" s="636"/>
      <c r="Q160" s="636"/>
      <c r="R160" s="636"/>
      <c r="S160" s="636"/>
    </row>
    <row r="161" spans="1:19">
      <c r="A161" s="605" t="s">
        <v>305</v>
      </c>
      <c r="B161" s="629" t="s">
        <v>81</v>
      </c>
      <c r="C161" s="607" t="s">
        <v>201</v>
      </c>
      <c r="D161" s="608" t="s">
        <v>202</v>
      </c>
      <c r="E161" s="609" t="s">
        <v>127</v>
      </c>
      <c r="F161" s="610">
        <f>ROUND(VLOOKUP(A161,'MEM-LEVANT'!A:O,15,FALSE),2)</f>
        <v>1359.34</v>
      </c>
      <c r="G161" s="611">
        <f>IF(B161="IOPES",VLOOKUP(C161,'LABOR-SERVIÇOS'!A:H,7,FALSE),IF(B161="SINAPI",VLOOKUP(C161,'SINAPI-SERVIÇOS'!A:H,8,FALSE),IF(LEFT(C161,3)="ARQ",VLOOKUP(VALUE(RIGHT(C161,3)),'ARQ-COMP'!B:J,9,FALSE),IF(LEFT(C161,3)="SCI",VLOOKUP(VALUE(RIGHT(C161,3)),'GAS-COMP'!#REF!,9,FALSE),IF(LEFT(C161,3)="SCE",VLOOKUP(VALUE(RIGHT(C161,3)),'SCE-COMP'!B:J,9,FALSE),IF(LEFT(C161,3)="EST",VLOOKUP(VALUE(RIGHT(C161,3)),'EST-COMP'!B:J,9,FALSE),IF(LEFT(C161,3)="HID",VLOOKUP(VALUE(RIGHT(C161,3)),'HID-COMP'!B:J,9,FALSE),IF(LEFT(C161,3)="INC",VLOOKUP(VALUE(RIGHT(C161,3)),'INC-COMP'!B:J,9,FALSE),IF(LEFT(C161,3)="ELE",VLOOKUP(VALUE(RIGHT(C161,3)),#REF!,9,FALSE),IF(LEFT(C161,3)="CAB",VLOOKUP(VALUE(RIGHT(C161,3)),#REF!,9,FALSE),IF(LEFT(C161,3)="SEG",VLOOKUP(VALUE(RIGHT(C161,3)),'SEG-COMP'!B:J,9,FALSE),IF(LEFT(C161,3)="CLI",VLOOKUP(VALUE(RIGHT(C161,3)),'CLI-COMP'!B:J,9,FALSE),IF(LEFT(C161,4)="IMPL",VLOOKUP(VALUE(RIGHT(C161,3)),'IMPL-COMP'!B:J,9,FALSE),IF(LEFT(C161,4)="SPDA",VLOOKUP(VALUE(RIGHT(C161,3)),'SPDA-COMP'!B:J,9,FALSE),IF(LEFT(C161,4)="SDAI",VLOOKUP(VALUE(RIGHT(C161,3)),'ADM-COMP'!B:J,9,FALSE),IF(LEFT(C161,5)="IMPER",VLOOKUP(VALUE(RIGHT(C161,3)),'IMPER-COMP'!B:J,9,FALSE),""))))))))))))))))</f>
        <v>1.57</v>
      </c>
      <c r="H161" s="633">
        <f t="shared" si="7"/>
        <v>2134.16</v>
      </c>
      <c r="I161" s="636"/>
      <c r="J161" s="636"/>
      <c r="K161" s="636"/>
      <c r="L161" s="636"/>
      <c r="M161" s="636"/>
      <c r="N161" s="636"/>
      <c r="O161" s="636"/>
      <c r="P161" s="636"/>
      <c r="Q161" s="636"/>
      <c r="R161" s="636"/>
      <c r="S161" s="636"/>
    </row>
    <row r="162" ht="38.25" spans="1:19">
      <c r="A162" s="605" t="s">
        <v>306</v>
      </c>
      <c r="B162" s="629" t="s">
        <v>81</v>
      </c>
      <c r="C162" s="607" t="s">
        <v>151</v>
      </c>
      <c r="D162" s="608" t="s">
        <v>152</v>
      </c>
      <c r="E162" s="609" t="s">
        <v>153</v>
      </c>
      <c r="F162" s="610">
        <f>ROUND(VLOOKUP(A162,'MEM-LEVANT'!A:O,15,FALSE),2)</f>
        <v>284.37</v>
      </c>
      <c r="G162" s="611">
        <f>IF(B162="IOPES",VLOOKUP(C162,'LABOR-SERVIÇOS'!A:H,7,FALSE),IF(B162="SINAPI",VLOOKUP(C162,'SINAPI-SERVIÇOS'!A:H,8,FALSE),IF(LEFT(C162,3)="ARQ",VLOOKUP(VALUE(RIGHT(C162,3)),'ARQ-COMP'!B:J,9,FALSE),IF(LEFT(C162,3)="SCI",VLOOKUP(VALUE(RIGHT(C162,3)),'GAS-COMP'!#REF!,9,FALSE),IF(LEFT(C162,3)="SCE",VLOOKUP(VALUE(RIGHT(C162,3)),'SCE-COMP'!B:J,9,FALSE),IF(LEFT(C162,3)="EST",VLOOKUP(VALUE(RIGHT(C162,3)),'EST-COMP'!B:J,9,FALSE),IF(LEFT(C162,3)="HID",VLOOKUP(VALUE(RIGHT(C162,3)),'HID-COMP'!B:J,9,FALSE),IF(LEFT(C162,3)="INC",VLOOKUP(VALUE(RIGHT(C162,3)),'INC-COMP'!B:J,9,FALSE),IF(LEFT(C162,3)="ELE",VLOOKUP(VALUE(RIGHT(C162,3)),#REF!,9,FALSE),IF(LEFT(C162,3)="CAB",VLOOKUP(VALUE(RIGHT(C162,3)),#REF!,9,FALSE),IF(LEFT(C162,3)="SEG",VLOOKUP(VALUE(RIGHT(C162,3)),'SEG-COMP'!B:J,9,FALSE),IF(LEFT(C162,3)="CLI",VLOOKUP(VALUE(RIGHT(C162,3)),'CLI-COMP'!B:J,9,FALSE),IF(LEFT(C162,4)="IMPL",VLOOKUP(VALUE(RIGHT(C162,3)),'IMPL-COMP'!B:J,9,FALSE),IF(LEFT(C162,4)="SPDA",VLOOKUP(VALUE(RIGHT(C162,3)),'SPDA-COMP'!B:J,9,FALSE),IF(LEFT(C162,4)="SDAI",VLOOKUP(VALUE(RIGHT(C162,3)),'ADM-COMP'!B:J,9,FALSE),IF(LEFT(C162,5)="IMPER",VLOOKUP(VALUE(RIGHT(C162,3)),'IMPER-COMP'!B:J,9,FALSE),""))))))))))))))))</f>
        <v>1.76</v>
      </c>
      <c r="H162" s="633">
        <f t="shared" si="7"/>
        <v>500.49</v>
      </c>
      <c r="I162" s="636"/>
      <c r="J162" s="636"/>
      <c r="K162" s="636"/>
      <c r="L162" s="636"/>
      <c r="M162" s="636"/>
      <c r="N162" s="636"/>
      <c r="O162" s="636"/>
      <c r="P162" s="636"/>
      <c r="Q162" s="636"/>
      <c r="R162" s="636"/>
      <c r="S162" s="636"/>
    </row>
    <row r="163" ht="51" spans="1:19">
      <c r="A163" s="605" t="s">
        <v>307</v>
      </c>
      <c r="B163" s="629" t="s">
        <v>81</v>
      </c>
      <c r="C163" s="607" t="s">
        <v>205</v>
      </c>
      <c r="D163" s="608" t="s">
        <v>206</v>
      </c>
      <c r="E163" s="609" t="s">
        <v>146</v>
      </c>
      <c r="F163" s="610">
        <f>ROUND(VLOOKUP(A163,'MEM-LEVANT'!A:O,15,FALSE),2)</f>
        <v>67.97</v>
      </c>
      <c r="G163" s="611">
        <f>IF(B163="IOPES",VLOOKUP(C163,'LABOR-SERVIÇOS'!A:H,7,FALSE),IF(B163="SINAPI",VLOOKUP(C163,'SINAPI-SERVIÇOS'!A:H,8,FALSE),IF(LEFT(C163,3)="ARQ",VLOOKUP(VALUE(RIGHT(C163,3)),'ARQ-COMP'!B:J,9,FALSE),IF(LEFT(C163,3)="SCI",VLOOKUP(VALUE(RIGHT(C163,3)),'GAS-COMP'!#REF!,9,FALSE),IF(LEFT(C163,3)="SCE",VLOOKUP(VALUE(RIGHT(C163,3)),'SCE-COMP'!B:J,9,FALSE),IF(LEFT(C163,3)="EST",VLOOKUP(VALUE(RIGHT(C163,3)),'EST-COMP'!B:J,9,FALSE),IF(LEFT(C163,3)="HID",VLOOKUP(VALUE(RIGHT(C163,3)),'HID-COMP'!B:J,9,FALSE),IF(LEFT(C163,3)="INC",VLOOKUP(VALUE(RIGHT(C163,3)),'INC-COMP'!B:J,9,FALSE),IF(LEFT(C163,3)="ELE",VLOOKUP(VALUE(RIGHT(C163,3)),#REF!,9,FALSE),IF(LEFT(C163,3)="CAB",VLOOKUP(VALUE(RIGHT(C163,3)),#REF!,9,FALSE),IF(LEFT(C163,3)="SEG",VLOOKUP(VALUE(RIGHT(C163,3)),'SEG-COMP'!B:J,9,FALSE),IF(LEFT(C163,3)="CLI",VLOOKUP(VALUE(RIGHT(C163,3)),'CLI-COMP'!B:J,9,FALSE),IF(LEFT(C163,4)="IMPL",VLOOKUP(VALUE(RIGHT(C163,3)),'IMPL-COMP'!B:J,9,FALSE),IF(LEFT(C163,4)="SPDA",VLOOKUP(VALUE(RIGHT(C163,3)),'SPDA-COMP'!B:J,9,FALSE),IF(LEFT(C163,4)="SDAI",VLOOKUP(VALUE(RIGHT(C163,3)),'ADM-COMP'!B:J,9,FALSE),IF(LEFT(C163,5)="IMPER",VLOOKUP(VALUE(RIGHT(C163,3)),'IMPER-COMP'!B:J,9,FALSE),""))))))))))))))))</f>
        <v>937.6</v>
      </c>
      <c r="H163" s="633">
        <f t="shared" si="7"/>
        <v>63728.67</v>
      </c>
      <c r="I163" s="636"/>
      <c r="J163" s="636"/>
      <c r="K163" s="636"/>
      <c r="L163" s="636"/>
      <c r="M163" s="636"/>
      <c r="N163" s="636"/>
      <c r="O163" s="636"/>
      <c r="P163" s="636"/>
      <c r="Q163" s="636"/>
      <c r="R163" s="636"/>
      <c r="S163" s="636"/>
    </row>
    <row r="164" ht="51" spans="1:19">
      <c r="A164" s="605" t="s">
        <v>308</v>
      </c>
      <c r="B164" s="629" t="s">
        <v>81</v>
      </c>
      <c r="C164" s="607" t="s">
        <v>208</v>
      </c>
      <c r="D164" s="608" t="s">
        <v>209</v>
      </c>
      <c r="E164" s="609" t="s">
        <v>210</v>
      </c>
      <c r="F164" s="610">
        <f>ROUND(VLOOKUP(A164,'MEM-LEVANT'!A:O,15,FALSE),2)</f>
        <v>4746.21</v>
      </c>
      <c r="G164" s="611">
        <f>IF(B164="IOPES",VLOOKUP(C164,'LABOR-SERVIÇOS'!A:H,7,FALSE),IF(B164="SINAPI",VLOOKUP(C164,'SINAPI-SERVIÇOS'!A:H,8,FALSE),IF(LEFT(C164,3)="ARQ",VLOOKUP(VALUE(RIGHT(C164,3)),'ARQ-COMP'!B:J,9,FALSE),IF(LEFT(C164,3)="SCI",VLOOKUP(VALUE(RIGHT(C164,3)),'GAS-COMP'!#REF!,9,FALSE),IF(LEFT(C164,3)="SCE",VLOOKUP(VALUE(RIGHT(C164,3)),'SCE-COMP'!B:J,9,FALSE),IF(LEFT(C164,3)="EST",VLOOKUP(VALUE(RIGHT(C164,3)),'EST-COMP'!B:J,9,FALSE),IF(LEFT(C164,3)="HID",VLOOKUP(VALUE(RIGHT(C164,3)),'HID-COMP'!B:J,9,FALSE),IF(LEFT(C164,3)="INC",VLOOKUP(VALUE(RIGHT(C164,3)),'INC-COMP'!B:J,9,FALSE),IF(LEFT(C164,3)="ELE",VLOOKUP(VALUE(RIGHT(C164,3)),#REF!,9,FALSE),IF(LEFT(C164,3)="CAB",VLOOKUP(VALUE(RIGHT(C164,3)),#REF!,9,FALSE),IF(LEFT(C164,3)="SEG",VLOOKUP(VALUE(RIGHT(C164,3)),'SEG-COMP'!B:J,9,FALSE),IF(LEFT(C164,3)="CLI",VLOOKUP(VALUE(RIGHT(C164,3)),'CLI-COMP'!B:J,9,FALSE),IF(LEFT(C164,4)="IMPL",VLOOKUP(VALUE(RIGHT(C164,3)),'IMPL-COMP'!B:J,9,FALSE),IF(LEFT(C164,4)="SPDA",VLOOKUP(VALUE(RIGHT(C164,3)),'SPDA-COMP'!B:J,9,FALSE),IF(LEFT(C164,4)="SDAI",VLOOKUP(VALUE(RIGHT(C164,3)),'ADM-COMP'!B:J,9,FALSE),IF(LEFT(C164,5)="IMPER",VLOOKUP(VALUE(RIGHT(C164,3)),'IMPER-COMP'!B:J,9,FALSE),""))))))))))))))))</f>
        <v>0.57</v>
      </c>
      <c r="H164" s="633">
        <f t="shared" si="7"/>
        <v>2705.34</v>
      </c>
      <c r="I164" s="636"/>
      <c r="J164" s="636"/>
      <c r="K164" s="636"/>
      <c r="L164" s="636"/>
      <c r="M164" s="636"/>
      <c r="N164" s="636"/>
      <c r="O164" s="636"/>
      <c r="P164" s="636"/>
      <c r="Q164" s="636"/>
      <c r="R164" s="636"/>
      <c r="S164" s="636"/>
    </row>
    <row r="165" ht="25.5" spans="1:19">
      <c r="A165" s="605" t="s">
        <v>309</v>
      </c>
      <c r="B165" s="629" t="s">
        <v>81</v>
      </c>
      <c r="C165" s="607" t="s">
        <v>212</v>
      </c>
      <c r="D165" s="608" t="s">
        <v>213</v>
      </c>
      <c r="E165" s="609" t="s">
        <v>153</v>
      </c>
      <c r="F165" s="610">
        <f>ROUND(VLOOKUP(A165,'MEM-LEVANT'!A:O,15,FALSE),2)</f>
        <v>591.34</v>
      </c>
      <c r="G165" s="611">
        <f>IF(B165="IOPES",VLOOKUP(C165,'LABOR-SERVIÇOS'!A:H,7,FALSE),IF(B165="SINAPI",VLOOKUP(C165,'SINAPI-SERVIÇOS'!A:H,8,FALSE),IF(LEFT(C165,3)="ARQ",VLOOKUP(VALUE(RIGHT(C165,3)),'ARQ-COMP'!B:J,9,FALSE),IF(LEFT(C165,3)="SCI",VLOOKUP(VALUE(RIGHT(C165,3)),'GAS-COMP'!#REF!,9,FALSE),IF(LEFT(C165,3)="SCE",VLOOKUP(VALUE(RIGHT(C165,3)),'SCE-COMP'!B:J,9,FALSE),IF(LEFT(C165,3)="EST",VLOOKUP(VALUE(RIGHT(C165,3)),'EST-COMP'!B:J,9,FALSE),IF(LEFT(C165,3)="HID",VLOOKUP(VALUE(RIGHT(C165,3)),'HID-COMP'!B:J,9,FALSE),IF(LEFT(C165,3)="INC",VLOOKUP(VALUE(RIGHT(C165,3)),'INC-COMP'!B:J,9,FALSE),IF(LEFT(C165,3)="ELE",VLOOKUP(VALUE(RIGHT(C165,3)),#REF!,9,FALSE),IF(LEFT(C165,3)="CAB",VLOOKUP(VALUE(RIGHT(C165,3)),#REF!,9,FALSE),IF(LEFT(C165,3)="SEG",VLOOKUP(VALUE(RIGHT(C165,3)),'SEG-COMP'!B:J,9,FALSE),IF(LEFT(C165,3)="CLI",VLOOKUP(VALUE(RIGHT(C165,3)),'CLI-COMP'!B:J,9,FALSE),IF(LEFT(C165,4)="IMPL",VLOOKUP(VALUE(RIGHT(C165,3)),'IMPL-COMP'!B:J,9,FALSE),IF(LEFT(C165,4)="SPDA",VLOOKUP(VALUE(RIGHT(C165,3)),'SPDA-COMP'!B:J,9,FALSE),IF(LEFT(C165,4)="SDAI",VLOOKUP(VALUE(RIGHT(C165,3)),'ADM-COMP'!B:J,9,FALSE),IF(LEFT(C165,5)="IMPER",VLOOKUP(VALUE(RIGHT(C165,3)),'IMPER-COMP'!B:J,9,FALSE),""))))))))))))))))</f>
        <v>1.2</v>
      </c>
      <c r="H165" s="633">
        <f t="shared" si="7"/>
        <v>709.61</v>
      </c>
      <c r="I165" s="636"/>
      <c r="J165" s="636"/>
      <c r="K165" s="636"/>
      <c r="L165" s="636"/>
      <c r="M165" s="636"/>
      <c r="N165" s="636"/>
      <c r="O165" s="636"/>
      <c r="P165" s="636"/>
      <c r="Q165" s="636"/>
      <c r="R165" s="636"/>
      <c r="S165" s="636"/>
    </row>
    <row r="166" ht="63.75" spans="1:19">
      <c r="A166" s="605" t="s">
        <v>310</v>
      </c>
      <c r="B166" s="629" t="s">
        <v>81</v>
      </c>
      <c r="C166" s="607" t="s">
        <v>215</v>
      </c>
      <c r="D166" s="608" t="s">
        <v>216</v>
      </c>
      <c r="E166" s="609" t="s">
        <v>136</v>
      </c>
      <c r="F166" s="610">
        <f>ROUND(VLOOKUP(A166,'MEM-LEVANT'!A:O,15,FALSE),2)</f>
        <v>348.31</v>
      </c>
      <c r="G166" s="611">
        <f>IF(B166="IOPES",VLOOKUP(C166,'LABOR-SERVIÇOS'!A:H,7,FALSE),IF(B166="SINAPI",VLOOKUP(C166,'SINAPI-SERVIÇOS'!A:H,8,FALSE),IF(LEFT(C166,3)="ARQ",VLOOKUP(VALUE(RIGHT(C166,3)),'ARQ-COMP'!B:J,9,FALSE),IF(LEFT(C166,3)="SCI",VLOOKUP(VALUE(RIGHT(C166,3)),'GAS-COMP'!#REF!,9,FALSE),IF(LEFT(C166,3)="SCE",VLOOKUP(VALUE(RIGHT(C166,3)),'SCE-COMP'!B:J,9,FALSE),IF(LEFT(C166,3)="EST",VLOOKUP(VALUE(RIGHT(C166,3)),'EST-COMP'!B:J,9,FALSE),IF(LEFT(C166,3)="HID",VLOOKUP(VALUE(RIGHT(C166,3)),'HID-COMP'!B:J,9,FALSE),IF(LEFT(C166,3)="INC",VLOOKUP(VALUE(RIGHT(C166,3)),'INC-COMP'!B:J,9,FALSE),IF(LEFT(C166,3)="ELE",VLOOKUP(VALUE(RIGHT(C166,3)),#REF!,9,FALSE),IF(LEFT(C166,3)="CAB",VLOOKUP(VALUE(RIGHT(C166,3)),#REF!,9,FALSE),IF(LEFT(C166,3)="SEG",VLOOKUP(VALUE(RIGHT(C166,3)),'SEG-COMP'!B:J,9,FALSE),IF(LEFT(C166,3)="CLI",VLOOKUP(VALUE(RIGHT(C166,3)),'CLI-COMP'!B:J,9,FALSE),IF(LEFT(C166,4)="IMPL",VLOOKUP(VALUE(RIGHT(C166,3)),'IMPL-COMP'!B:J,9,FALSE),IF(LEFT(C166,4)="SPDA",VLOOKUP(VALUE(RIGHT(C166,3)),'SPDA-COMP'!B:J,9,FALSE),IF(LEFT(C166,4)="SDAI",VLOOKUP(VALUE(RIGHT(C166,3)),'ADM-COMP'!B:J,9,FALSE),IF(LEFT(C166,5)="IMPER",VLOOKUP(VALUE(RIGHT(C166,3)),'IMPER-COMP'!B:J,9,FALSE),""))))))))))))))))</f>
        <v>36.15</v>
      </c>
      <c r="H166" s="633">
        <f t="shared" si="7"/>
        <v>12591.41</v>
      </c>
      <c r="I166" s="636"/>
      <c r="J166" s="636"/>
      <c r="K166" s="636"/>
      <c r="L166" s="636"/>
      <c r="M166" s="636"/>
      <c r="N166" s="636"/>
      <c r="O166" s="636"/>
      <c r="P166" s="636"/>
      <c r="Q166" s="636"/>
      <c r="R166" s="636"/>
      <c r="S166" s="636"/>
    </row>
    <row r="167" spans="1:19">
      <c r="A167" s="628" t="s">
        <v>311</v>
      </c>
      <c r="B167" s="629"/>
      <c r="C167" s="630"/>
      <c r="D167" s="631" t="s">
        <v>125</v>
      </c>
      <c r="E167" s="632"/>
      <c r="F167" s="610"/>
      <c r="G167" s="633"/>
      <c r="H167" s="633"/>
      <c r="I167" s="636"/>
      <c r="J167" s="636"/>
      <c r="K167" s="636"/>
      <c r="L167" s="636"/>
      <c r="M167" s="636"/>
      <c r="N167" s="636"/>
      <c r="O167" s="636"/>
      <c r="P167" s="636"/>
      <c r="Q167" s="636"/>
      <c r="R167" s="636"/>
      <c r="S167" s="636"/>
    </row>
    <row r="168" ht="25.5" spans="1:19">
      <c r="A168" s="605" t="s">
        <v>312</v>
      </c>
      <c r="B168" s="629" t="s">
        <v>68</v>
      </c>
      <c r="C168" s="607">
        <v>40936</v>
      </c>
      <c r="D168" s="608" t="s">
        <v>219</v>
      </c>
      <c r="E168" s="609" t="s">
        <v>127</v>
      </c>
      <c r="F168" s="610">
        <f>ROUND(VLOOKUP(A168,'MEM-LEVANT'!A:O,15,FALSE),2)</f>
        <v>1</v>
      </c>
      <c r="G168" s="611">
        <f>(490.85*$J$4)</f>
        <v>515.7766417507</v>
      </c>
      <c r="H168" s="633">
        <f>ROUND(F168*G168,2)</f>
        <v>515.78</v>
      </c>
      <c r="I168" s="636"/>
      <c r="J168" t="s">
        <v>128</v>
      </c>
      <c r="K168" s="636"/>
      <c r="L168" s="636"/>
      <c r="M168" s="636"/>
      <c r="N168" s="636"/>
      <c r="O168" s="636"/>
      <c r="P168" s="636"/>
      <c r="Q168" s="636"/>
      <c r="R168" s="636"/>
      <c r="S168" s="636"/>
    </row>
    <row r="169" ht="25.5" spans="1:19">
      <c r="A169" s="605" t="s">
        <v>313</v>
      </c>
      <c r="B169" s="629" t="s">
        <v>81</v>
      </c>
      <c r="C169" s="607" t="s">
        <v>221</v>
      </c>
      <c r="D169" s="608" t="s">
        <v>222</v>
      </c>
      <c r="E169" s="609" t="s">
        <v>127</v>
      </c>
      <c r="F169" s="610">
        <f>ROUND(VLOOKUP(A169,'MEM-LEVANT'!A:O,15,FALSE),2)</f>
        <v>58.58</v>
      </c>
      <c r="G169" s="611">
        <f>IF(B169="IOPES",VLOOKUP(C169,'LABOR-SERVIÇOS'!A:H,7,FALSE),IF(B169="SINAPI",VLOOKUP(C169,'SINAPI-SERVIÇOS'!A:H,8,FALSE),IF(LEFT(C169,3)="ARQ",VLOOKUP(VALUE(RIGHT(C169,3)),'ARQ-COMP'!B:J,9,FALSE),IF(LEFT(C169,3)="SCI",VLOOKUP(VALUE(RIGHT(C169,3)),'GAS-COMP'!#REF!,9,FALSE),IF(LEFT(C169,3)="SCE",VLOOKUP(VALUE(RIGHT(C169,3)),'SCE-COMP'!B:J,9,FALSE),IF(LEFT(C169,3)="EST",VLOOKUP(VALUE(RIGHT(C169,3)),'EST-COMP'!B:J,9,FALSE),IF(LEFT(C169,3)="HID",VLOOKUP(VALUE(RIGHT(C169,3)),'HID-COMP'!B:J,9,FALSE),IF(LEFT(C169,3)="INC",VLOOKUP(VALUE(RIGHT(C169,3)),'INC-COMP'!B:J,9,FALSE),IF(LEFT(C169,3)="ELE",VLOOKUP(VALUE(RIGHT(C169,3)),#REF!,9,FALSE),IF(LEFT(C169,3)="CAB",VLOOKUP(VALUE(RIGHT(C169,3)),#REF!,9,FALSE),IF(LEFT(C169,3)="SEG",VLOOKUP(VALUE(RIGHT(C169,3)),'SEG-COMP'!B:J,9,FALSE),IF(LEFT(C169,3)="CLI",VLOOKUP(VALUE(RIGHT(C169,3)),'CLI-COMP'!B:J,9,FALSE),IF(LEFT(C169,4)="IMPL",VLOOKUP(VALUE(RIGHT(C169,3)),'IMPL-COMP'!B:J,9,FALSE),IF(LEFT(C169,4)="SPDA",VLOOKUP(VALUE(RIGHT(C169,3)),'SPDA-COMP'!B:J,9,FALSE),IF(LEFT(C169,4)="SDAI",VLOOKUP(VALUE(RIGHT(C169,3)),'ADM-COMP'!B:J,9,FALSE),IF(LEFT(C169,5)="IMPER",VLOOKUP(VALUE(RIGHT(C169,3)),'IMPER-COMP'!B:J,9,FALSE),""))))))))))))))))</f>
        <v>39.23</v>
      </c>
      <c r="H169" s="633">
        <f>ROUND(F169*G169,2)</f>
        <v>2298.09</v>
      </c>
      <c r="I169" s="636"/>
      <c r="J169" s="636"/>
      <c r="K169" s="636"/>
      <c r="L169" s="636"/>
      <c r="M169" s="636"/>
      <c r="N169" s="636"/>
      <c r="O169" s="636"/>
      <c r="P169" s="636"/>
      <c r="Q169" s="636"/>
      <c r="R169" s="636"/>
      <c r="S169" s="636"/>
    </row>
    <row r="170" ht="25.5" customHeight="1" spans="1:19">
      <c r="A170" s="605" t="s">
        <v>314</v>
      </c>
      <c r="B170" s="629" t="s">
        <v>68</v>
      </c>
      <c r="C170" s="607">
        <v>40934</v>
      </c>
      <c r="D170" s="608" t="s">
        <v>224</v>
      </c>
      <c r="E170" s="609" t="s">
        <v>131</v>
      </c>
      <c r="F170" s="610">
        <f>ROUND(VLOOKUP(A170,'MEM-LEVANT'!A:O,15,FALSE),2)</f>
        <v>37</v>
      </c>
      <c r="G170" s="611">
        <f>(22.42*$J$4)</f>
        <v>23.5585460080487</v>
      </c>
      <c r="H170" s="633">
        <f>ROUND(F170*G170,2)</f>
        <v>871.67</v>
      </c>
      <c r="I170" s="636"/>
      <c r="J170" t="s">
        <v>132</v>
      </c>
      <c r="K170" s="636"/>
      <c r="L170" s="636"/>
      <c r="M170" s="636"/>
      <c r="N170" s="636"/>
      <c r="O170" s="636"/>
      <c r="P170" s="636"/>
      <c r="Q170" s="636"/>
      <c r="R170" s="636"/>
      <c r="S170" s="636"/>
    </row>
    <row r="171" spans="1:19">
      <c r="A171" s="628" t="s">
        <v>315</v>
      </c>
      <c r="B171" s="629"/>
      <c r="C171" s="630"/>
      <c r="D171" s="631" t="s">
        <v>134</v>
      </c>
      <c r="E171" s="632"/>
      <c r="F171" s="610"/>
      <c r="G171" s="633"/>
      <c r="H171" s="633"/>
      <c r="I171" s="636"/>
      <c r="J171" s="636"/>
      <c r="K171" s="636"/>
      <c r="L171" s="636"/>
      <c r="M171" s="636"/>
      <c r="N171" s="636"/>
      <c r="O171" s="636"/>
      <c r="P171" s="636"/>
      <c r="Q171" s="636"/>
      <c r="R171" s="636"/>
      <c r="S171" s="636"/>
    </row>
    <row r="172" ht="25.5" spans="1:19">
      <c r="A172" s="605" t="s">
        <v>316</v>
      </c>
      <c r="B172" s="629" t="s">
        <v>68</v>
      </c>
      <c r="C172" s="607">
        <v>43068</v>
      </c>
      <c r="D172" s="608" t="s">
        <v>227</v>
      </c>
      <c r="E172" s="609" t="s">
        <v>136</v>
      </c>
      <c r="F172" s="610">
        <f>ROUND(VLOOKUP(A172,'MEM-LEVANT'!A:O,15,FALSE),2)</f>
        <v>16</v>
      </c>
      <c r="G172" s="611">
        <f>76.06*$J$4</f>
        <v>79.9225249496959</v>
      </c>
      <c r="H172" s="633">
        <f>ROUND(F172*G172,2)</f>
        <v>1278.76</v>
      </c>
      <c r="I172" s="636"/>
      <c r="J172" t="s">
        <v>137</v>
      </c>
      <c r="K172" s="636"/>
      <c r="L172" s="636"/>
      <c r="M172" s="636"/>
      <c r="N172" s="636"/>
      <c r="O172" s="636"/>
      <c r="P172" s="636"/>
      <c r="Q172" s="636"/>
      <c r="R172" s="636"/>
      <c r="S172" s="636"/>
    </row>
    <row r="173" ht="25.5" customHeight="1" spans="1:19">
      <c r="A173" s="605" t="s">
        <v>317</v>
      </c>
      <c r="B173" s="629" t="s">
        <v>68</v>
      </c>
      <c r="C173" s="607">
        <v>43064</v>
      </c>
      <c r="D173" s="608" t="s">
        <v>229</v>
      </c>
      <c r="E173" s="609" t="s">
        <v>136</v>
      </c>
      <c r="F173" s="610">
        <f>ROUND(VLOOKUP(A173,'MEM-LEVANT'!A:O,15,FALSE),2)</f>
        <v>16</v>
      </c>
      <c r="G173" s="611">
        <f>(18.82*$J$4)</f>
        <v>19.7757286294146</v>
      </c>
      <c r="H173" s="633">
        <f>ROUND(F173*G173,2)</f>
        <v>316.41</v>
      </c>
      <c r="I173" s="636"/>
      <c r="J173" t="s">
        <v>139</v>
      </c>
      <c r="K173" s="636"/>
      <c r="L173" s="636"/>
      <c r="M173" s="636"/>
      <c r="N173" s="636"/>
      <c r="O173" s="636"/>
      <c r="P173" s="636"/>
      <c r="Q173" s="636"/>
      <c r="R173" s="636"/>
      <c r="S173" s="636"/>
    </row>
    <row r="174" s="560" customFormat="1" spans="1:8">
      <c r="A174" s="605"/>
      <c r="B174" s="634"/>
      <c r="C174" s="635"/>
      <c r="D174" s="612" t="s">
        <v>318</v>
      </c>
      <c r="E174" s="609"/>
      <c r="F174" s="610"/>
      <c r="G174" s="611"/>
      <c r="H174" s="613">
        <f>SUM(H135:H173)</f>
        <v>261204.01</v>
      </c>
    </row>
    <row r="175" s="559" customFormat="1" spans="1:19">
      <c r="A175" s="731" t="s">
        <v>15</v>
      </c>
      <c r="B175" s="591"/>
      <c r="C175" s="592"/>
      <c r="D175" s="593" t="s">
        <v>319</v>
      </c>
      <c r="E175" s="594"/>
      <c r="F175" s="595"/>
      <c r="G175" s="596"/>
      <c r="H175" s="597"/>
      <c r="I175" s="638"/>
      <c r="J175" s="638"/>
      <c r="K175" s="638"/>
      <c r="L175" s="638"/>
      <c r="M175" s="638"/>
      <c r="N175" s="638"/>
      <c r="O175" s="638"/>
      <c r="P175" s="638"/>
      <c r="Q175" s="638"/>
      <c r="R175" s="638"/>
      <c r="S175" s="638"/>
    </row>
    <row r="176" spans="1:19">
      <c r="A176" s="598" t="s">
        <v>320</v>
      </c>
      <c r="B176" s="606"/>
      <c r="C176" s="622"/>
      <c r="D176" s="601" t="s">
        <v>89</v>
      </c>
      <c r="E176" s="609"/>
      <c r="F176" s="610"/>
      <c r="G176" s="611"/>
      <c r="H176" s="611"/>
      <c r="I176" s="636"/>
      <c r="J176" s="636"/>
      <c r="K176" s="636"/>
      <c r="L176" s="636"/>
      <c r="M176" s="636"/>
      <c r="N176" s="636"/>
      <c r="O176" s="636"/>
      <c r="P176" s="636"/>
      <c r="Q176" s="636"/>
      <c r="R176" s="636"/>
      <c r="S176" s="636"/>
    </row>
    <row r="177" ht="25.5" spans="1:19">
      <c r="A177" s="605" t="s">
        <v>321</v>
      </c>
      <c r="B177" s="606" t="s">
        <v>81</v>
      </c>
      <c r="C177" s="607" t="s">
        <v>234</v>
      </c>
      <c r="D177" s="608" t="s">
        <v>235</v>
      </c>
      <c r="E177" s="609" t="s">
        <v>146</v>
      </c>
      <c r="F177" s="610">
        <f>ROUND(VLOOKUP(A177,'MEM-LEVANT'!A:O,15,FALSE),2)</f>
        <v>62.62</v>
      </c>
      <c r="G177" s="611">
        <f>IF(B177="IOPES",VLOOKUP(C177,'LABOR-SERVIÇOS'!A:H,7,FALSE),IF(B177="SINAPI",VLOOKUP(C177,'SINAPI-SERVIÇOS'!A:H,8,FALSE),IF(LEFT(C177,3)="ARQ",VLOOKUP(VALUE(RIGHT(C177,3)),'ARQ-COMP'!B:J,9,FALSE),IF(LEFT(C177,3)="SCI",VLOOKUP(VALUE(RIGHT(C177,3)),'GAS-COMP'!#REF!,9,FALSE),IF(LEFT(C177,3)="SCE",VLOOKUP(VALUE(RIGHT(C177,3)),'SCE-COMP'!B:J,9,FALSE),IF(LEFT(C177,3)="EST",VLOOKUP(VALUE(RIGHT(C177,3)),'EST-COMP'!B:J,9,FALSE),IF(LEFT(C177,3)="HID",VLOOKUP(VALUE(RIGHT(C177,3)),'HID-COMP'!B:J,9,FALSE),IF(LEFT(C177,3)="INC",VLOOKUP(VALUE(RIGHT(C177,3)),'INC-COMP'!B:J,9,FALSE),IF(LEFT(C177,3)="ELE",VLOOKUP(VALUE(RIGHT(C177,3)),#REF!,9,FALSE),IF(LEFT(C177,3)="CAB",VLOOKUP(VALUE(RIGHT(C177,3)),#REF!,9,FALSE),IF(LEFT(C177,3)="SEG",VLOOKUP(VALUE(RIGHT(C177,3)),'SEG-COMP'!B:J,9,FALSE),IF(LEFT(C177,3)="CLI",VLOOKUP(VALUE(RIGHT(C177,3)),'CLI-COMP'!B:J,9,FALSE),IF(LEFT(C177,4)="IMPL",VLOOKUP(VALUE(RIGHT(C177,3)),'IMPL-COMP'!B:J,9,FALSE),IF(LEFT(C177,4)="SPDA",VLOOKUP(VALUE(RIGHT(C177,3)),'SPDA-COMP'!B:J,9,FALSE),IF(LEFT(C177,4)="SDAI",VLOOKUP(VALUE(RIGHT(C177,3)),'ADM-COMP'!B:J,9,FALSE),IF(LEFT(C177,5)="IMPER",VLOOKUP(VALUE(RIGHT(C177,3)),'IMPER-COMP'!B:J,9,FALSE),""))))))))))))))))</f>
        <v>223.76</v>
      </c>
      <c r="H177" s="611">
        <f>ROUND(F177*G177,2)</f>
        <v>14011.85</v>
      </c>
      <c r="I177" s="636"/>
      <c r="J177" s="636"/>
      <c r="K177" s="636"/>
      <c r="L177" s="636"/>
      <c r="M177" s="636"/>
      <c r="N177" s="636"/>
      <c r="O177" s="636"/>
      <c r="P177" s="636"/>
      <c r="Q177" s="636"/>
      <c r="R177" s="636"/>
      <c r="S177" s="636"/>
    </row>
    <row r="178" ht="38.25" spans="1:19">
      <c r="A178" s="605" t="s">
        <v>322</v>
      </c>
      <c r="B178" s="606" t="s">
        <v>81</v>
      </c>
      <c r="C178" s="607" t="s">
        <v>151</v>
      </c>
      <c r="D178" s="608" t="s">
        <v>152</v>
      </c>
      <c r="E178" s="609" t="s">
        <v>153</v>
      </c>
      <c r="F178" s="610">
        <f>ROUND(VLOOKUP(A178,'MEM-LEVANT'!A:O,15,FALSE),2)</f>
        <v>2066.46</v>
      </c>
      <c r="G178" s="611">
        <f>IF(B178="IOPES",VLOOKUP(C178,'LABOR-SERVIÇOS'!A:H,7,FALSE),IF(B178="SINAPI",VLOOKUP(C178,'SINAPI-SERVIÇOS'!A:H,8,FALSE),IF(LEFT(C178,3)="ARQ",VLOOKUP(VALUE(RIGHT(C178,3)),'ARQ-COMP'!B:J,9,FALSE),IF(LEFT(C178,3)="SCI",VLOOKUP(VALUE(RIGHT(C178,3)),'GAS-COMP'!#REF!,9,FALSE),IF(LEFT(C178,3)="SCE",VLOOKUP(VALUE(RIGHT(C178,3)),'SCE-COMP'!B:J,9,FALSE),IF(LEFT(C178,3)="EST",VLOOKUP(VALUE(RIGHT(C178,3)),'EST-COMP'!B:J,9,FALSE),IF(LEFT(C178,3)="HID",VLOOKUP(VALUE(RIGHT(C178,3)),'HID-COMP'!B:J,9,FALSE),IF(LEFT(C178,3)="INC",VLOOKUP(VALUE(RIGHT(C178,3)),'INC-COMP'!B:J,9,FALSE),IF(LEFT(C178,3)="ELE",VLOOKUP(VALUE(RIGHT(C178,3)),#REF!,9,FALSE),IF(LEFT(C178,3)="CAB",VLOOKUP(VALUE(RIGHT(C178,3)),#REF!,9,FALSE),IF(LEFT(C178,3)="SEG",VLOOKUP(VALUE(RIGHT(C178,3)),'SEG-COMP'!B:J,9,FALSE),IF(LEFT(C178,3)="CLI",VLOOKUP(VALUE(RIGHT(C178,3)),'CLI-COMP'!B:J,9,FALSE),IF(LEFT(C178,4)="IMPL",VLOOKUP(VALUE(RIGHT(C178,3)),'IMPL-COMP'!B:J,9,FALSE),IF(LEFT(C178,4)="SPDA",VLOOKUP(VALUE(RIGHT(C178,3)),'SPDA-COMP'!B:J,9,FALSE),IF(LEFT(C178,4)="SDAI",VLOOKUP(VALUE(RIGHT(C178,3)),'ADM-COMP'!B:J,9,FALSE),IF(LEFT(C178,5)="IMPER",VLOOKUP(VALUE(RIGHT(C178,3)),'IMPER-COMP'!B:J,9,FALSE),""))))))))))))))))</f>
        <v>1.76</v>
      </c>
      <c r="H178" s="611">
        <f>ROUND(F178*G178,2)</f>
        <v>3636.97</v>
      </c>
      <c r="I178" s="636"/>
      <c r="J178" s="636"/>
      <c r="K178" s="636"/>
      <c r="L178" s="636"/>
      <c r="M178" s="636"/>
      <c r="N178" s="636"/>
      <c r="O178" s="636"/>
      <c r="P178" s="636"/>
      <c r="Q178" s="636"/>
      <c r="R178" s="636"/>
      <c r="S178" s="636"/>
    </row>
    <row r="179" spans="1:19">
      <c r="A179" s="598" t="s">
        <v>323</v>
      </c>
      <c r="B179" s="606"/>
      <c r="C179" s="622"/>
      <c r="D179" s="601" t="s">
        <v>93</v>
      </c>
      <c r="E179" s="609"/>
      <c r="F179" s="610"/>
      <c r="G179" s="611"/>
      <c r="H179" s="611"/>
      <c r="I179" s="636"/>
      <c r="J179" s="636"/>
      <c r="K179" s="636"/>
      <c r="L179" s="636"/>
      <c r="M179" s="636"/>
      <c r="N179" s="636"/>
      <c r="O179" s="636"/>
      <c r="P179" s="636"/>
      <c r="Q179" s="636"/>
      <c r="R179" s="636"/>
      <c r="S179" s="636"/>
    </row>
    <row r="180" ht="38.25" spans="1:19">
      <c r="A180" s="623" t="s">
        <v>324</v>
      </c>
      <c r="B180" s="606" t="s">
        <v>81</v>
      </c>
      <c r="C180" s="607" t="s">
        <v>144</v>
      </c>
      <c r="D180" s="608" t="s">
        <v>145</v>
      </c>
      <c r="E180" s="609" t="s">
        <v>146</v>
      </c>
      <c r="F180" s="610">
        <f>ROUND(VLOOKUP(A180,'MEM-LEVANT'!A:O,15,FALSE),2)</f>
        <v>226.56</v>
      </c>
      <c r="G180" s="611">
        <f>IF(B180="IOPES",VLOOKUP(C180,'LABOR-SERVIÇOS'!A:H,7,FALSE),IF(B180="SINAPI",VLOOKUP(C180,'SINAPI-SERVIÇOS'!A:H,8,FALSE),IF(LEFT(C180,3)="ARQ",VLOOKUP(VALUE(RIGHT(C180,3)),'ARQ-COMP'!B:J,9,FALSE),IF(LEFT(C180,3)="SCI",VLOOKUP(VALUE(RIGHT(C180,3)),'GAS-COMP'!#REF!,9,FALSE),IF(LEFT(C180,3)="SCE",VLOOKUP(VALUE(RIGHT(C180,3)),'SCE-COMP'!B:J,9,FALSE),IF(LEFT(C180,3)="EST",VLOOKUP(VALUE(RIGHT(C180,3)),'EST-COMP'!B:J,9,FALSE),IF(LEFT(C180,3)="HID",VLOOKUP(VALUE(RIGHT(C180,3)),'HID-COMP'!B:J,9,FALSE),IF(LEFT(C180,3)="INC",VLOOKUP(VALUE(RIGHT(C180,3)),'INC-COMP'!B:J,9,FALSE),IF(LEFT(C180,3)="ELE",VLOOKUP(VALUE(RIGHT(C180,3)),#REF!,9,FALSE),IF(LEFT(C180,3)="CAB",VLOOKUP(VALUE(RIGHT(C180,3)),#REF!,9,FALSE),IF(LEFT(C180,3)="SEG",VLOOKUP(VALUE(RIGHT(C180,3)),'SEG-COMP'!B:J,9,FALSE),IF(LEFT(C180,3)="CLI",VLOOKUP(VALUE(RIGHT(C180,3)),'CLI-COMP'!B:J,9,FALSE),IF(LEFT(C180,4)="IMPL",VLOOKUP(VALUE(RIGHT(C180,3)),'IMPL-COMP'!B:J,9,FALSE),IF(LEFT(C180,4)="SPDA",VLOOKUP(VALUE(RIGHT(C180,3)),'SPDA-COMP'!B:J,9,FALSE),IF(LEFT(C180,4)="SDAI",VLOOKUP(VALUE(RIGHT(C180,3)),'ADM-COMP'!B:J,9,FALSE),IF(LEFT(C180,5)="IMPER",VLOOKUP(VALUE(RIGHT(C180,3)),'IMPER-COMP'!B:J,9,FALSE),""))))))))))))))))</f>
        <v>1.82</v>
      </c>
      <c r="H180" s="611">
        <f>ROUND(F180*G180,2)</f>
        <v>412.34</v>
      </c>
      <c r="I180" s="636"/>
      <c r="J180" s="636"/>
      <c r="K180" s="636"/>
      <c r="L180" s="636"/>
      <c r="M180" s="636"/>
      <c r="N180" s="636"/>
      <c r="O180" s="636"/>
      <c r="P180" s="636"/>
      <c r="Q180" s="636"/>
      <c r="R180" s="636"/>
      <c r="S180" s="636"/>
    </row>
    <row r="181" ht="25.5" spans="1:19">
      <c r="A181" s="623" t="s">
        <v>325</v>
      </c>
      <c r="B181" s="606" t="s">
        <v>81</v>
      </c>
      <c r="C181" s="607" t="s">
        <v>148</v>
      </c>
      <c r="D181" s="608" t="s">
        <v>149</v>
      </c>
      <c r="E181" s="609" t="s">
        <v>146</v>
      </c>
      <c r="F181" s="610">
        <f>ROUND(VLOOKUP(A181,'MEM-LEVANT'!A:O,15,FALSE),2)</f>
        <v>133.05</v>
      </c>
      <c r="G181" s="611">
        <f>IF(B181="IOPES",VLOOKUP(C181,'LABOR-SERVIÇOS'!A:H,7,FALSE),IF(B181="SINAPI",VLOOKUP(C181,'SINAPI-SERVIÇOS'!A:H,8,FALSE),IF(LEFT(C181,3)="ARQ",VLOOKUP(VALUE(RIGHT(C181,3)),'ARQ-COMP'!B:J,9,FALSE),IF(LEFT(C181,3)="SCI",VLOOKUP(VALUE(RIGHT(C181,3)),'GAS-COMP'!#REF!,9,FALSE),IF(LEFT(C181,3)="SCE",VLOOKUP(VALUE(RIGHT(C181,3)),'SCE-COMP'!B:J,9,FALSE),IF(LEFT(C181,3)="EST",VLOOKUP(VALUE(RIGHT(C181,3)),'EST-COMP'!B:J,9,FALSE),IF(LEFT(C181,3)="HID",VLOOKUP(VALUE(RIGHT(C181,3)),'HID-COMP'!B:J,9,FALSE),IF(LEFT(C181,3)="INC",VLOOKUP(VALUE(RIGHT(C181,3)),'INC-COMP'!B:J,9,FALSE),IF(LEFT(C181,3)="ELE",VLOOKUP(VALUE(RIGHT(C181,3)),#REF!,9,FALSE),IF(LEFT(C181,3)="CAB",VLOOKUP(VALUE(RIGHT(C181,3)),#REF!,9,FALSE),IF(LEFT(C181,3)="SEG",VLOOKUP(VALUE(RIGHT(C181,3)),'SEG-COMP'!B:J,9,FALSE),IF(LEFT(C181,3)="CLI",VLOOKUP(VALUE(RIGHT(C181,3)),'CLI-COMP'!B:J,9,FALSE),IF(LEFT(C181,4)="IMPL",VLOOKUP(VALUE(RIGHT(C181,3)),'IMPL-COMP'!B:J,9,FALSE),IF(LEFT(C181,4)="SPDA",VLOOKUP(VALUE(RIGHT(C181,3)),'SPDA-COMP'!B:J,9,FALSE),IF(LEFT(C181,4)="SDAI",VLOOKUP(VALUE(RIGHT(C181,3)),'ADM-COMP'!B:J,9,FALSE),IF(LEFT(C181,5)="IMPER",VLOOKUP(VALUE(RIGHT(C181,3)),'IMPER-COMP'!B:J,9,FALSE),""))))))))))))))))</f>
        <v>5.25</v>
      </c>
      <c r="H181" s="611">
        <f>ROUND(F181*G181,2)</f>
        <v>698.51</v>
      </c>
      <c r="I181" s="636"/>
      <c r="J181" s="636"/>
      <c r="K181" s="636"/>
      <c r="L181" s="636"/>
      <c r="M181" s="636"/>
      <c r="N181" s="636"/>
      <c r="O181" s="636"/>
      <c r="P181" s="636"/>
      <c r="Q181" s="636"/>
      <c r="R181" s="636"/>
      <c r="S181" s="636"/>
    </row>
    <row r="182" ht="38.25" spans="1:19">
      <c r="A182" s="623" t="s">
        <v>326</v>
      </c>
      <c r="B182" s="606" t="s">
        <v>81</v>
      </c>
      <c r="C182" s="607" t="s">
        <v>151</v>
      </c>
      <c r="D182" s="608" t="s">
        <v>152</v>
      </c>
      <c r="E182" s="609" t="s">
        <v>153</v>
      </c>
      <c r="F182" s="610">
        <f>ROUND(VLOOKUP(A182,'MEM-LEVANT'!A:O,15,FALSE),2)</f>
        <v>2244.24</v>
      </c>
      <c r="G182" s="611">
        <f>IF(B182="IOPES",VLOOKUP(C182,'LABOR-SERVIÇOS'!A:H,7,FALSE),IF(B182="SINAPI",VLOOKUP(C182,'SINAPI-SERVIÇOS'!A:H,8,FALSE),IF(LEFT(C182,3)="ARQ",VLOOKUP(VALUE(RIGHT(C182,3)),'ARQ-COMP'!B:J,9,FALSE),IF(LEFT(C182,3)="SCI",VLOOKUP(VALUE(RIGHT(C182,3)),'GAS-COMP'!#REF!,9,FALSE),IF(LEFT(C182,3)="SCE",VLOOKUP(VALUE(RIGHT(C182,3)),'SCE-COMP'!B:J,9,FALSE),IF(LEFT(C182,3)="EST",VLOOKUP(VALUE(RIGHT(C182,3)),'EST-COMP'!B:J,9,FALSE),IF(LEFT(C182,3)="HID",VLOOKUP(VALUE(RIGHT(C182,3)),'HID-COMP'!B:J,9,FALSE),IF(LEFT(C182,3)="INC",VLOOKUP(VALUE(RIGHT(C182,3)),'INC-COMP'!B:J,9,FALSE),IF(LEFT(C182,3)="ELE",VLOOKUP(VALUE(RIGHT(C182,3)),#REF!,9,FALSE),IF(LEFT(C182,3)="CAB",VLOOKUP(VALUE(RIGHT(C182,3)),#REF!,9,FALSE),IF(LEFT(C182,3)="SEG",VLOOKUP(VALUE(RIGHT(C182,3)),'SEG-COMP'!B:J,9,FALSE),IF(LEFT(C182,3)="CLI",VLOOKUP(VALUE(RIGHT(C182,3)),'CLI-COMP'!B:J,9,FALSE),IF(LEFT(C182,4)="IMPL",VLOOKUP(VALUE(RIGHT(C182,3)),'IMPL-COMP'!B:J,9,FALSE),IF(LEFT(C182,4)="SPDA",VLOOKUP(VALUE(RIGHT(C182,3)),'SPDA-COMP'!B:J,9,FALSE),IF(LEFT(C182,4)="SDAI",VLOOKUP(VALUE(RIGHT(C182,3)),'ADM-COMP'!B:J,9,FALSE),IF(LEFT(C182,5)="IMPER",VLOOKUP(VALUE(RIGHT(C182,3)),'IMPER-COMP'!B:J,9,FALSE),""))))))))))))))))</f>
        <v>1.76</v>
      </c>
      <c r="H182" s="611">
        <f>ROUND(F182*G182,2)</f>
        <v>3949.86</v>
      </c>
      <c r="I182" s="636"/>
      <c r="J182" s="636"/>
      <c r="K182" s="636"/>
      <c r="L182" s="636"/>
      <c r="M182" s="636"/>
      <c r="N182" s="636"/>
      <c r="O182" s="636"/>
      <c r="P182" s="636"/>
      <c r="Q182" s="636"/>
      <c r="R182" s="636"/>
      <c r="S182" s="636"/>
    </row>
    <row r="183" spans="1:19">
      <c r="A183" s="478" t="s">
        <v>327</v>
      </c>
      <c r="B183" s="624"/>
      <c r="C183" s="625"/>
      <c r="D183" s="626" t="s">
        <v>98</v>
      </c>
      <c r="E183" s="625"/>
      <c r="F183" s="610"/>
      <c r="G183" s="611"/>
      <c r="H183" s="611"/>
      <c r="I183" s="636"/>
      <c r="J183" s="636"/>
      <c r="K183" s="636"/>
      <c r="L183" s="636"/>
      <c r="M183" s="636"/>
      <c r="N183" s="636"/>
      <c r="O183" s="636"/>
      <c r="P183" s="636"/>
      <c r="Q183" s="636"/>
      <c r="R183" s="636"/>
      <c r="S183" s="636"/>
    </row>
    <row r="184" ht="89.25" spans="1:19">
      <c r="A184" s="605" t="s">
        <v>328</v>
      </c>
      <c r="B184" s="624" t="s">
        <v>81</v>
      </c>
      <c r="C184" s="607" t="s">
        <v>156</v>
      </c>
      <c r="D184" s="608" t="s">
        <v>157</v>
      </c>
      <c r="E184" s="609" t="s">
        <v>146</v>
      </c>
      <c r="F184" s="610">
        <f>ROUND(VLOOKUP(A184,'MEM-LEVANT'!A:O,15,FALSE),2)</f>
        <v>151.2</v>
      </c>
      <c r="G184" s="611">
        <f>IF(B184="IOPES",VLOOKUP(C184,'LABOR-SERVIÇOS'!A:H,7,FALSE),IF(B184="SINAPI",VLOOKUP(C184,'SINAPI-SERVIÇOS'!A:H,8,FALSE),IF(LEFT(C184,3)="ARQ",VLOOKUP(VALUE(RIGHT(C184,3)),'ARQ-COMP'!B:J,9,FALSE),IF(LEFT(C184,3)="SCI",VLOOKUP(VALUE(RIGHT(C184,3)),'GAS-COMP'!#REF!,9,FALSE),IF(LEFT(C184,3)="SCE",VLOOKUP(VALUE(RIGHT(C184,3)),'SCE-COMP'!B:J,9,FALSE),IF(LEFT(C184,3)="EST",VLOOKUP(VALUE(RIGHT(C184,3)),'EST-COMP'!B:J,9,FALSE),IF(LEFT(C184,3)="HID",VLOOKUP(VALUE(RIGHT(C184,3)),'HID-COMP'!B:J,9,FALSE),IF(LEFT(C184,3)="INC",VLOOKUP(VALUE(RIGHT(C184,3)),'INC-COMP'!B:J,9,FALSE),IF(LEFT(C184,3)="ELE",VLOOKUP(VALUE(RIGHT(C184,3)),#REF!,9,FALSE),IF(LEFT(C184,3)="CAB",VLOOKUP(VALUE(RIGHT(C184,3)),#REF!,9,FALSE),IF(LEFT(C184,3)="SEG",VLOOKUP(VALUE(RIGHT(C184,3)),'SEG-COMP'!B:J,9,FALSE),IF(LEFT(C184,3)="CLI",VLOOKUP(VALUE(RIGHT(C184,3)),'CLI-COMP'!B:J,9,FALSE),IF(LEFT(C184,4)="IMPL",VLOOKUP(VALUE(RIGHT(C184,3)),'IMPL-COMP'!B:J,9,FALSE),IF(LEFT(C184,4)="SPDA",VLOOKUP(VALUE(RIGHT(C184,3)),'SPDA-COMP'!B:J,9,FALSE),IF(LEFT(C184,4)="SDAI",VLOOKUP(VALUE(RIGHT(C184,3)),'ADM-COMP'!B:J,9,FALSE),IF(LEFT(C184,5)="IMPER",VLOOKUP(VALUE(RIGHT(C184,3)),'IMPER-COMP'!B:J,9,FALSE),""))))))))))))))))</f>
        <v>6.64</v>
      </c>
      <c r="H184" s="611">
        <f t="shared" ref="H184:H195" si="8">ROUND(F184*G184,2)</f>
        <v>1003.97</v>
      </c>
      <c r="I184" s="636"/>
      <c r="J184" s="636"/>
      <c r="K184" s="636"/>
      <c r="L184" s="636"/>
      <c r="M184" s="636"/>
      <c r="N184" s="636"/>
      <c r="O184" s="636"/>
      <c r="P184" s="636"/>
      <c r="Q184" s="636"/>
      <c r="R184" s="636"/>
      <c r="S184" s="636"/>
    </row>
    <row r="185" spans="1:19">
      <c r="A185" s="605" t="s">
        <v>329</v>
      </c>
      <c r="B185" s="624" t="s">
        <v>81</v>
      </c>
      <c r="C185" s="605" t="s">
        <v>159</v>
      </c>
      <c r="D185" s="627" t="s">
        <v>160</v>
      </c>
      <c r="E185" s="609" t="s">
        <v>146</v>
      </c>
      <c r="F185" s="610">
        <f>ROUND(VLOOKUP(A185,'MEM-LEVANT'!A:O,15,FALSE),2)</f>
        <v>54.53</v>
      </c>
      <c r="G185" s="611">
        <f>IF(B185="IOPES",VLOOKUP(C185,'LABOR-SERVIÇOS'!A:H,7,FALSE),IF(B185="SINAPI",VLOOKUP(C185,'SINAPI-SERVIÇOS'!A:H,8,FALSE),IF(LEFT(C185,3)="ARQ",VLOOKUP(VALUE(RIGHT(C185,3)),'ARQ-COMP'!B:J,9,FALSE),IF(LEFT(C185,3)="SCI",VLOOKUP(VALUE(RIGHT(C185,3)),'GAS-COMP'!#REF!,9,FALSE),IF(LEFT(C185,3)="SCE",VLOOKUP(VALUE(RIGHT(C185,3)),'SCE-COMP'!B:J,9,FALSE),IF(LEFT(C185,3)="EST",VLOOKUP(VALUE(RIGHT(C185,3)),'EST-COMP'!B:J,9,FALSE),IF(LEFT(C185,3)="HID",VLOOKUP(VALUE(RIGHT(C185,3)),'HID-COMP'!B:J,9,FALSE),IF(LEFT(C185,3)="INC",VLOOKUP(VALUE(RIGHT(C185,3)),'INC-COMP'!B:J,9,FALSE),IF(LEFT(C185,3)="ELE",VLOOKUP(VALUE(RIGHT(C185,3)),#REF!,9,FALSE),IF(LEFT(C185,3)="CAB",VLOOKUP(VALUE(RIGHT(C185,3)),#REF!,9,FALSE),IF(LEFT(C185,3)="SEG",VLOOKUP(VALUE(RIGHT(C185,3)),'SEG-COMP'!B:J,9,FALSE),IF(LEFT(C185,3)="CLI",VLOOKUP(VALUE(RIGHT(C185,3)),'CLI-COMP'!B:J,9,FALSE),IF(LEFT(C185,4)="IMPL",VLOOKUP(VALUE(RIGHT(C185,3)),'IMPL-COMP'!B:J,9,FALSE),IF(LEFT(C185,4)="SPDA",VLOOKUP(VALUE(RIGHT(C185,3)),'SPDA-COMP'!B:J,9,FALSE),IF(LEFT(C185,4)="SDAI",VLOOKUP(VALUE(RIGHT(C185,3)),'ADM-COMP'!B:J,9,FALSE),IF(LEFT(C185,5)="IMPER",VLOOKUP(VALUE(RIGHT(C185,3)),'IMPER-COMP'!B:J,9,FALSE),""))))))))))))))))</f>
        <v>83.04</v>
      </c>
      <c r="H185" s="611">
        <f t="shared" si="8"/>
        <v>4528.17</v>
      </c>
      <c r="I185" s="636"/>
      <c r="J185" s="636"/>
      <c r="K185" s="636"/>
      <c r="L185" s="636"/>
      <c r="M185" s="636"/>
      <c r="N185" s="636"/>
      <c r="O185" s="636"/>
      <c r="P185" s="636"/>
      <c r="Q185" s="636"/>
      <c r="R185" s="636"/>
      <c r="S185" s="636"/>
    </row>
    <row r="186" spans="1:19">
      <c r="A186" s="605" t="s">
        <v>330</v>
      </c>
      <c r="B186" s="624" t="s">
        <v>81</v>
      </c>
      <c r="C186" s="607" t="s">
        <v>162</v>
      </c>
      <c r="D186" s="608" t="s">
        <v>163</v>
      </c>
      <c r="E186" s="609" t="s">
        <v>146</v>
      </c>
      <c r="F186" s="610">
        <f>ROUND(VLOOKUP(A186,'MEM-LEVANT'!A:O,15,FALSE),2)</f>
        <v>77.28</v>
      </c>
      <c r="G186" s="611">
        <f>IF(B186="IOPES",VLOOKUP(C186,'LABOR-SERVIÇOS'!A:H,7,FALSE),IF(B186="SINAPI",VLOOKUP(C186,'SINAPI-SERVIÇOS'!A:H,8,FALSE),IF(LEFT(C186,3)="ARQ",VLOOKUP(VALUE(RIGHT(C186,3)),'ARQ-COMP'!B:J,9,FALSE),IF(LEFT(C186,3)="SCI",VLOOKUP(VALUE(RIGHT(C186,3)),'GAS-COMP'!#REF!,9,FALSE),IF(LEFT(C186,3)="SCE",VLOOKUP(VALUE(RIGHT(C186,3)),'SCE-COMP'!B:J,9,FALSE),IF(LEFT(C186,3)="EST",VLOOKUP(VALUE(RIGHT(C186,3)),'EST-COMP'!B:J,9,FALSE),IF(LEFT(C186,3)="HID",VLOOKUP(VALUE(RIGHT(C186,3)),'HID-COMP'!B:J,9,FALSE),IF(LEFT(C186,3)="INC",VLOOKUP(VALUE(RIGHT(C186,3)),'INC-COMP'!B:J,9,FALSE),IF(LEFT(C186,3)="ELE",VLOOKUP(VALUE(RIGHT(C186,3)),#REF!,9,FALSE),IF(LEFT(C186,3)="CAB",VLOOKUP(VALUE(RIGHT(C186,3)),#REF!,9,FALSE),IF(LEFT(C186,3)="SEG",VLOOKUP(VALUE(RIGHT(C186,3)),'SEG-COMP'!B:J,9,FALSE),IF(LEFT(C186,3)="CLI",VLOOKUP(VALUE(RIGHT(C186,3)),'CLI-COMP'!B:J,9,FALSE),IF(LEFT(C186,4)="IMPL",VLOOKUP(VALUE(RIGHT(C186,3)),'IMPL-COMP'!B:J,9,FALSE),IF(LEFT(C186,4)="SPDA",VLOOKUP(VALUE(RIGHT(C186,3)),'SPDA-COMP'!B:J,9,FALSE),IF(LEFT(C186,4)="SDAI",VLOOKUP(VALUE(RIGHT(C186,3)),'ADM-COMP'!B:J,9,FALSE),IF(LEFT(C186,5)="IMPER",VLOOKUP(VALUE(RIGHT(C186,3)),'IMPER-COMP'!B:J,9,FALSE),""))))))))))))))))</f>
        <v>41.14</v>
      </c>
      <c r="H186" s="611">
        <f t="shared" si="8"/>
        <v>3179.3</v>
      </c>
      <c r="I186" s="636"/>
      <c r="J186" s="636"/>
      <c r="K186" s="636"/>
      <c r="L186" s="636"/>
      <c r="M186" s="636"/>
      <c r="N186" s="636"/>
      <c r="O186" s="636"/>
      <c r="P186" s="636"/>
      <c r="Q186" s="636"/>
      <c r="R186" s="636"/>
      <c r="S186" s="636"/>
    </row>
    <row r="187" ht="38.25" spans="1:19">
      <c r="A187" s="605" t="s">
        <v>331</v>
      </c>
      <c r="B187" s="624" t="s">
        <v>81</v>
      </c>
      <c r="C187" s="607" t="s">
        <v>151</v>
      </c>
      <c r="D187" s="608" t="s">
        <v>152</v>
      </c>
      <c r="E187" s="609" t="s">
        <v>153</v>
      </c>
      <c r="F187" s="610">
        <f>ROUND(VLOOKUP(A187,'MEM-LEVANT'!A:O,15,FALSE),2)</f>
        <v>3231.12</v>
      </c>
      <c r="G187" s="611">
        <f>IF(B187="IOPES",VLOOKUP(C187,'LABOR-SERVIÇOS'!A:H,7,FALSE),IF(B187="SINAPI",VLOOKUP(C187,'SINAPI-SERVIÇOS'!A:H,8,FALSE),IF(LEFT(C187,3)="ARQ",VLOOKUP(VALUE(RIGHT(C187,3)),'ARQ-COMP'!B:J,9,FALSE),IF(LEFT(C187,3)="SCI",VLOOKUP(VALUE(RIGHT(C187,3)),'GAS-COMP'!#REF!,9,FALSE),IF(LEFT(C187,3)="SCE",VLOOKUP(VALUE(RIGHT(C187,3)),'SCE-COMP'!B:J,9,FALSE),IF(LEFT(C187,3)="EST",VLOOKUP(VALUE(RIGHT(C187,3)),'EST-COMP'!B:J,9,FALSE),IF(LEFT(C187,3)="HID",VLOOKUP(VALUE(RIGHT(C187,3)),'HID-COMP'!B:J,9,FALSE),IF(LEFT(C187,3)="INC",VLOOKUP(VALUE(RIGHT(C187,3)),'INC-COMP'!B:J,9,FALSE),IF(LEFT(C187,3)="ELE",VLOOKUP(VALUE(RIGHT(C187,3)),#REF!,9,FALSE),IF(LEFT(C187,3)="CAB",VLOOKUP(VALUE(RIGHT(C187,3)),#REF!,9,FALSE),IF(LEFT(C187,3)="SEG",VLOOKUP(VALUE(RIGHT(C187,3)),'SEG-COMP'!B:J,9,FALSE),IF(LEFT(C187,3)="CLI",VLOOKUP(VALUE(RIGHT(C187,3)),'CLI-COMP'!B:J,9,FALSE),IF(LEFT(C187,4)="IMPL",VLOOKUP(VALUE(RIGHT(C187,3)),'IMPL-COMP'!B:J,9,FALSE),IF(LEFT(C187,4)="SPDA",VLOOKUP(VALUE(RIGHT(C187,3)),'SPDA-COMP'!B:J,9,FALSE),IF(LEFT(C187,4)="SDAI",VLOOKUP(VALUE(RIGHT(C187,3)),'ADM-COMP'!B:J,9,FALSE),IF(LEFT(C187,5)="IMPER",VLOOKUP(VALUE(RIGHT(C187,3)),'IMPER-COMP'!B:J,9,FALSE),""))))))))))))))))</f>
        <v>1.76</v>
      </c>
      <c r="H187" s="611">
        <f t="shared" si="8"/>
        <v>5686.77</v>
      </c>
      <c r="I187" s="636"/>
      <c r="J187" s="636"/>
      <c r="K187" s="636"/>
      <c r="L187" s="636"/>
      <c r="M187" s="636"/>
      <c r="N187" s="636"/>
      <c r="O187" s="636"/>
      <c r="P187" s="636"/>
      <c r="Q187" s="636"/>
      <c r="R187" s="636"/>
      <c r="S187" s="636"/>
    </row>
    <row r="188" ht="51" spans="1:19">
      <c r="A188" s="605" t="s">
        <v>332</v>
      </c>
      <c r="B188" s="624" t="s">
        <v>81</v>
      </c>
      <c r="C188" s="605" t="s">
        <v>166</v>
      </c>
      <c r="D188" s="608" t="s">
        <v>167</v>
      </c>
      <c r="E188" s="609" t="s">
        <v>168</v>
      </c>
      <c r="F188" s="610">
        <f>ROUND(VLOOKUP(A188,'MEM-LEVANT'!A:O,15,FALSE),2)</f>
        <v>2</v>
      </c>
      <c r="G188" s="611">
        <f>IF(B188="IOPES",VLOOKUP(C188,'LABOR-SERVIÇOS'!A:H,7,FALSE),IF(B188="SINAPI",VLOOKUP(C188,'SINAPI-SERVIÇOS'!A:H,8,FALSE),IF(LEFT(C188,3)="ARQ",VLOOKUP(VALUE(RIGHT(C188,3)),'ARQ-COMP'!B:J,9,FALSE),IF(LEFT(C188,3)="SCI",VLOOKUP(VALUE(RIGHT(C188,3)),'GAS-COMP'!#REF!,9,FALSE),IF(LEFT(C188,3)="SCE",VLOOKUP(VALUE(RIGHT(C188,3)),'SCE-COMP'!B:J,9,FALSE),IF(LEFT(C188,3)="EST",VLOOKUP(VALUE(RIGHT(C188,3)),'EST-COMP'!B:J,9,FALSE),IF(LEFT(C188,3)="HID",VLOOKUP(VALUE(RIGHT(C188,3)),'HID-COMP'!B:J,9,FALSE),IF(LEFT(C188,3)="INC",VLOOKUP(VALUE(RIGHT(C188,3)),'INC-COMP'!B:J,9,FALSE),IF(LEFT(C188,3)="ELE",VLOOKUP(VALUE(RIGHT(C188,3)),#REF!,9,FALSE),IF(LEFT(C188,3)="CAB",VLOOKUP(VALUE(RIGHT(C188,3)),#REF!,9,FALSE),IF(LEFT(C188,3)="SEG",VLOOKUP(VALUE(RIGHT(C188,3)),'SEG-COMP'!B:J,9,FALSE),IF(LEFT(C188,3)="CLI",VLOOKUP(VALUE(RIGHT(C188,3)),'CLI-COMP'!B:J,9,FALSE),IF(LEFT(C188,4)="IMPL",VLOOKUP(VALUE(RIGHT(C188,3)),'IMPL-COMP'!B:J,9,FALSE),IF(LEFT(C188,4)="SPDA",VLOOKUP(VALUE(RIGHT(C188,3)),'SPDA-COMP'!B:J,9,FALSE),IF(LEFT(C188,4)="SDAI",VLOOKUP(VALUE(RIGHT(C188,3)),'ADM-COMP'!B:J,9,FALSE),IF(LEFT(C188,5)="IMPER",VLOOKUP(VALUE(RIGHT(C188,3)),'IMPER-COMP'!B:J,9,FALSE),""))))))))))))))))</f>
        <v>1579.78</v>
      </c>
      <c r="H188" s="611">
        <f t="shared" si="8"/>
        <v>3159.56</v>
      </c>
      <c r="I188" s="636"/>
      <c r="J188" s="636"/>
      <c r="K188" s="636"/>
      <c r="L188" s="636"/>
      <c r="M188" s="636"/>
      <c r="N188" s="636"/>
      <c r="O188" s="636"/>
      <c r="P188" s="636"/>
      <c r="Q188" s="636"/>
      <c r="R188" s="636"/>
      <c r="S188" s="636"/>
    </row>
    <row r="189" ht="51" spans="1:19">
      <c r="A189" s="605" t="s">
        <v>333</v>
      </c>
      <c r="B189" s="624" t="s">
        <v>81</v>
      </c>
      <c r="C189" s="607" t="s">
        <v>170</v>
      </c>
      <c r="D189" s="608" t="s">
        <v>171</v>
      </c>
      <c r="E189" s="609" t="s">
        <v>168</v>
      </c>
      <c r="F189" s="610">
        <f>ROUND(VLOOKUP(A189,'MEM-LEVANT'!A:O,15,FALSE),2)</f>
        <v>2</v>
      </c>
      <c r="G189" s="611">
        <f>IF(B189="IOPES",VLOOKUP(C189,'LABOR-SERVIÇOS'!A:H,7,FALSE),IF(B189="SINAPI",VLOOKUP(C189,'SINAPI-SERVIÇOS'!A:H,8,FALSE),IF(LEFT(C189,3)="ARQ",VLOOKUP(VALUE(RIGHT(C189,3)),'ARQ-COMP'!B:J,9,FALSE),IF(LEFT(C189,3)="SCI",VLOOKUP(VALUE(RIGHT(C189,3)),'GAS-COMP'!#REF!,9,FALSE),IF(LEFT(C189,3)="SCE",VLOOKUP(VALUE(RIGHT(C189,3)),'SCE-COMP'!B:J,9,FALSE),IF(LEFT(C189,3)="EST",VLOOKUP(VALUE(RIGHT(C189,3)),'EST-COMP'!B:J,9,FALSE),IF(LEFT(C189,3)="HID",VLOOKUP(VALUE(RIGHT(C189,3)),'HID-COMP'!B:J,9,FALSE),IF(LEFT(C189,3)="INC",VLOOKUP(VALUE(RIGHT(C189,3)),'INC-COMP'!B:J,9,FALSE),IF(LEFT(C189,3)="ELE",VLOOKUP(VALUE(RIGHT(C189,3)),#REF!,9,FALSE),IF(LEFT(C189,3)="CAB",VLOOKUP(VALUE(RIGHT(C189,3)),#REF!,9,FALSE),IF(LEFT(C189,3)="SEG",VLOOKUP(VALUE(RIGHT(C189,3)),'SEG-COMP'!B:J,9,FALSE),IF(LEFT(C189,3)="CLI",VLOOKUP(VALUE(RIGHT(C189,3)),'CLI-COMP'!B:J,9,FALSE),IF(LEFT(C189,4)="IMPL",VLOOKUP(VALUE(RIGHT(C189,3)),'IMPL-COMP'!B:J,9,FALSE),IF(LEFT(C189,4)="SPDA",VLOOKUP(VALUE(RIGHT(C189,3)),'SPDA-COMP'!B:J,9,FALSE),IF(LEFT(C189,4)="SDAI",VLOOKUP(VALUE(RIGHT(C189,3)),'ADM-COMP'!B:J,9,FALSE),IF(LEFT(C189,5)="IMPER",VLOOKUP(VALUE(RIGHT(C189,3)),'IMPER-COMP'!B:J,9,FALSE),""))))))))))))))))</f>
        <v>564.53</v>
      </c>
      <c r="H189" s="611">
        <f t="shared" si="8"/>
        <v>1129.06</v>
      </c>
      <c r="I189" s="636"/>
      <c r="J189" s="636"/>
      <c r="K189" s="636"/>
      <c r="L189" s="636"/>
      <c r="M189" s="636"/>
      <c r="N189" s="636"/>
      <c r="O189" s="636"/>
      <c r="P189" s="636"/>
      <c r="Q189" s="636"/>
      <c r="R189" s="636"/>
      <c r="S189" s="636"/>
    </row>
    <row r="190" ht="63.75" spans="1:19">
      <c r="A190" s="605" t="s">
        <v>334</v>
      </c>
      <c r="B190" s="624" t="s">
        <v>81</v>
      </c>
      <c r="C190" s="607" t="s">
        <v>173</v>
      </c>
      <c r="D190" s="608" t="s">
        <v>174</v>
      </c>
      <c r="E190" s="609" t="s">
        <v>168</v>
      </c>
      <c r="F190" s="610">
        <f>ROUND(VLOOKUP(A190,'MEM-LEVANT'!A:O,15,FALSE),2)</f>
        <v>2</v>
      </c>
      <c r="G190" s="611">
        <f>IF(B190="IOPES",VLOOKUP(C190,'LABOR-SERVIÇOS'!A:H,7,FALSE),IF(B190="SINAPI",VLOOKUP(C190,'SINAPI-SERVIÇOS'!A:H,8,FALSE),IF(LEFT(C190,3)="ARQ",VLOOKUP(VALUE(RIGHT(C190,3)),'ARQ-COMP'!B:J,9,FALSE),IF(LEFT(C190,3)="SCI",VLOOKUP(VALUE(RIGHT(C190,3)),'GAS-COMP'!#REF!,9,FALSE),IF(LEFT(C190,3)="SCE",VLOOKUP(VALUE(RIGHT(C190,3)),'SCE-COMP'!B:J,9,FALSE),IF(LEFT(C190,3)="EST",VLOOKUP(VALUE(RIGHT(C190,3)),'EST-COMP'!B:J,9,FALSE),IF(LEFT(C190,3)="HID",VLOOKUP(VALUE(RIGHT(C190,3)),'HID-COMP'!B:J,9,FALSE),IF(LEFT(C190,3)="INC",VLOOKUP(VALUE(RIGHT(C190,3)),'INC-COMP'!B:J,9,FALSE),IF(LEFT(C190,3)="ELE",VLOOKUP(VALUE(RIGHT(C190,3)),#REF!,9,FALSE),IF(LEFT(C190,3)="CAB",VLOOKUP(VALUE(RIGHT(C190,3)),#REF!,9,FALSE),IF(LEFT(C190,3)="SEG",VLOOKUP(VALUE(RIGHT(C190,3)),'SEG-COMP'!B:J,9,FALSE),IF(LEFT(C190,3)="CLI",VLOOKUP(VALUE(RIGHT(C190,3)),'CLI-COMP'!B:J,9,FALSE),IF(LEFT(C190,4)="IMPL",VLOOKUP(VALUE(RIGHT(C190,3)),'IMPL-COMP'!B:J,9,FALSE),IF(LEFT(C190,4)="SPDA",VLOOKUP(VALUE(RIGHT(C190,3)),'SPDA-COMP'!B:J,9,FALSE),IF(LEFT(C190,4)="SDAI",VLOOKUP(VALUE(RIGHT(C190,3)),'ADM-COMP'!B:J,9,FALSE),IF(LEFT(C190,5)="IMPER",VLOOKUP(VALUE(RIGHT(C190,3)),'IMPER-COMP'!B:J,9,FALSE),""))))))))))))))))</f>
        <v>1625.3</v>
      </c>
      <c r="H190" s="611">
        <f t="shared" si="8"/>
        <v>3250.6</v>
      </c>
      <c r="I190" s="636"/>
      <c r="J190" s="636"/>
      <c r="K190" s="636"/>
      <c r="L190" s="636"/>
      <c r="M190" s="636"/>
      <c r="N190" s="636"/>
      <c r="O190" s="636"/>
      <c r="P190" s="636"/>
      <c r="Q190" s="636"/>
      <c r="R190" s="636"/>
      <c r="S190" s="636"/>
    </row>
    <row r="191" ht="38.25" spans="1:19">
      <c r="A191" s="605" t="s">
        <v>335</v>
      </c>
      <c r="B191" s="624" t="s">
        <v>81</v>
      </c>
      <c r="C191" s="607" t="s">
        <v>176</v>
      </c>
      <c r="D191" s="608" t="s">
        <v>177</v>
      </c>
      <c r="E191" s="609" t="s">
        <v>136</v>
      </c>
      <c r="F191" s="610">
        <f>ROUND(VLOOKUP(A191,'MEM-LEVANT'!A:O,15,FALSE),2)</f>
        <v>7</v>
      </c>
      <c r="G191" s="611">
        <f>IF(B191="IOPES",VLOOKUP(C191,'LABOR-SERVIÇOS'!A:H,7,FALSE),IF(B191="SINAPI",VLOOKUP(C191,'SINAPI-SERVIÇOS'!A:H,8,FALSE),IF(LEFT(C191,3)="ARQ",VLOOKUP(VALUE(RIGHT(C191,3)),'ARQ-COMP'!B:J,9,FALSE),IF(LEFT(C191,3)="SCI",VLOOKUP(VALUE(RIGHT(C191,3)),'GAS-COMP'!#REF!,9,FALSE),IF(LEFT(C191,3)="SCE",VLOOKUP(VALUE(RIGHT(C191,3)),'SCE-COMP'!B:J,9,FALSE),IF(LEFT(C191,3)="EST",VLOOKUP(VALUE(RIGHT(C191,3)),'EST-COMP'!B:J,9,FALSE),IF(LEFT(C191,3)="HID",VLOOKUP(VALUE(RIGHT(C191,3)),'HID-COMP'!B:J,9,FALSE),IF(LEFT(C191,3)="INC",VLOOKUP(VALUE(RIGHT(C191,3)),'INC-COMP'!B:J,9,FALSE),IF(LEFT(C191,3)="ELE",VLOOKUP(VALUE(RIGHT(C191,3)),#REF!,9,FALSE),IF(LEFT(C191,3)="CAB",VLOOKUP(VALUE(RIGHT(C191,3)),#REF!,9,FALSE),IF(LEFT(C191,3)="SEG",VLOOKUP(VALUE(RIGHT(C191,3)),'SEG-COMP'!B:J,9,FALSE),IF(LEFT(C191,3)="CLI",VLOOKUP(VALUE(RIGHT(C191,3)),'CLI-COMP'!B:J,9,FALSE),IF(LEFT(C191,4)="IMPL",VLOOKUP(VALUE(RIGHT(C191,3)),'IMPL-COMP'!B:J,9,FALSE),IF(LEFT(C191,4)="SPDA",VLOOKUP(VALUE(RIGHT(C191,3)),'SPDA-COMP'!B:J,9,FALSE),IF(LEFT(C191,4)="SDAI",VLOOKUP(VALUE(RIGHT(C191,3)),'ADM-COMP'!B:J,9,FALSE),IF(LEFT(C191,5)="IMPER",VLOOKUP(VALUE(RIGHT(C191,3)),'IMPER-COMP'!B:J,9,FALSE),""))))))))))))))))</f>
        <v>122.95</v>
      </c>
      <c r="H191" s="611">
        <f t="shared" si="8"/>
        <v>860.65</v>
      </c>
      <c r="I191" s="636"/>
      <c r="J191" s="636"/>
      <c r="K191" s="636"/>
      <c r="L191" s="636"/>
      <c r="M191" s="636"/>
      <c r="N191" s="636"/>
      <c r="O191" s="636"/>
      <c r="P191" s="636"/>
      <c r="Q191" s="636"/>
      <c r="R191" s="636"/>
      <c r="S191" s="636"/>
    </row>
    <row r="192" ht="51" spans="1:19">
      <c r="A192" s="605" t="s">
        <v>336</v>
      </c>
      <c r="B192" s="624" t="s">
        <v>81</v>
      </c>
      <c r="C192" s="605" t="s">
        <v>179</v>
      </c>
      <c r="D192" s="608" t="s">
        <v>180</v>
      </c>
      <c r="E192" s="609" t="s">
        <v>136</v>
      </c>
      <c r="F192" s="610">
        <f>ROUND(VLOOKUP(A192,'MEM-LEVANT'!A:O,15,FALSE),2)</f>
        <v>56</v>
      </c>
      <c r="G192" s="611">
        <f>IF(B192="IOPES",VLOOKUP(C192,'LABOR-SERVIÇOS'!A:H,7,FALSE),IF(B192="SINAPI",VLOOKUP(C192,'SINAPI-SERVIÇOS'!A:H,8,FALSE),IF(LEFT(C192,3)="ARQ",VLOOKUP(VALUE(RIGHT(C192,3)),'ARQ-COMP'!B:J,9,FALSE),IF(LEFT(C192,3)="SCI",VLOOKUP(VALUE(RIGHT(C192,3)),'GAS-COMP'!#REF!,9,FALSE),IF(LEFT(C192,3)="SCE",VLOOKUP(VALUE(RIGHT(C192,3)),'SCE-COMP'!B:J,9,FALSE),IF(LEFT(C192,3)="EST",VLOOKUP(VALUE(RIGHT(C192,3)),'EST-COMP'!B:J,9,FALSE),IF(LEFT(C192,3)="HID",VLOOKUP(VALUE(RIGHT(C192,3)),'HID-COMP'!B:J,9,FALSE),IF(LEFT(C192,3)="INC",VLOOKUP(VALUE(RIGHT(C192,3)),'INC-COMP'!B:J,9,FALSE),IF(LEFT(C192,3)="ELE",VLOOKUP(VALUE(RIGHT(C192,3)),#REF!,9,FALSE),IF(LEFT(C192,3)="CAB",VLOOKUP(VALUE(RIGHT(C192,3)),#REF!,9,FALSE),IF(LEFT(C192,3)="SEG",VLOOKUP(VALUE(RIGHT(C192,3)),'SEG-COMP'!B:J,9,FALSE),IF(LEFT(C192,3)="CLI",VLOOKUP(VALUE(RIGHT(C192,3)),'CLI-COMP'!B:J,9,FALSE),IF(LEFT(C192,4)="IMPL",VLOOKUP(VALUE(RIGHT(C192,3)),'IMPL-COMP'!B:J,9,FALSE),IF(LEFT(C192,4)="SPDA",VLOOKUP(VALUE(RIGHT(C192,3)),'SPDA-COMP'!B:J,9,FALSE),IF(LEFT(C192,4)="SDAI",VLOOKUP(VALUE(RIGHT(C192,3)),'ADM-COMP'!B:J,9,FALSE),IF(LEFT(C192,5)="IMPER",VLOOKUP(VALUE(RIGHT(C192,3)),'IMPER-COMP'!B:J,9,FALSE),""))))))))))))))))</f>
        <v>114.69</v>
      </c>
      <c r="H192" s="611">
        <f t="shared" si="8"/>
        <v>6422.64</v>
      </c>
      <c r="I192" s="636"/>
      <c r="J192" s="636"/>
      <c r="K192" s="636"/>
      <c r="L192" s="636"/>
      <c r="M192" s="636"/>
      <c r="N192" s="636"/>
      <c r="O192" s="636"/>
      <c r="P192" s="636"/>
      <c r="Q192" s="636"/>
      <c r="R192" s="636"/>
      <c r="S192" s="636"/>
    </row>
    <row r="193" ht="25.5" spans="1:19">
      <c r="A193" s="605" t="s">
        <v>337</v>
      </c>
      <c r="B193" s="624" t="s">
        <v>81</v>
      </c>
      <c r="C193" s="607" t="s">
        <v>182</v>
      </c>
      <c r="D193" s="608" t="s">
        <v>109</v>
      </c>
      <c r="E193" s="609" t="s">
        <v>146</v>
      </c>
      <c r="F193" s="610">
        <f>ROUND(VLOOKUP(A193,'MEM-LEVANT'!A:O,15,FALSE),2)</f>
        <v>5.6</v>
      </c>
      <c r="G193" s="611">
        <f>IF(B193="IOPES",VLOOKUP(C193,'LABOR-SERVIÇOS'!A:H,7,FALSE),IF(B193="SINAPI",VLOOKUP(C193,'SINAPI-SERVIÇOS'!A:H,8,FALSE),IF(LEFT(C193,3)="ARQ",VLOOKUP(VALUE(RIGHT(C193,3)),'ARQ-COMP'!B:J,9,FALSE),IF(LEFT(C193,3)="SCI",VLOOKUP(VALUE(RIGHT(C193,3)),'GAS-COMP'!#REF!,9,FALSE),IF(LEFT(C193,3)="SCE",VLOOKUP(VALUE(RIGHT(C193,3)),'SCE-COMP'!B:J,9,FALSE),IF(LEFT(C193,3)="EST",VLOOKUP(VALUE(RIGHT(C193,3)),'EST-COMP'!B:J,9,FALSE),IF(LEFT(C193,3)="HID",VLOOKUP(VALUE(RIGHT(C193,3)),'HID-COMP'!B:J,9,FALSE),IF(LEFT(C193,3)="INC",VLOOKUP(VALUE(RIGHT(C193,3)),'INC-COMP'!B:J,9,FALSE),IF(LEFT(C193,3)="ELE",VLOOKUP(VALUE(RIGHT(C193,3)),#REF!,9,FALSE),IF(LEFT(C193,3)="CAB",VLOOKUP(VALUE(RIGHT(C193,3)),#REF!,9,FALSE),IF(LEFT(C193,3)="SEG",VLOOKUP(VALUE(RIGHT(C193,3)),'SEG-COMP'!B:J,9,FALSE),IF(LEFT(C193,3)="CLI",VLOOKUP(VALUE(RIGHT(C193,3)),'CLI-COMP'!B:J,9,FALSE),IF(LEFT(C193,4)="IMPL",VLOOKUP(VALUE(RIGHT(C193,3)),'IMPL-COMP'!B:J,9,FALSE),IF(LEFT(C193,4)="SPDA",VLOOKUP(VALUE(RIGHT(C193,3)),'SPDA-COMP'!B:J,9,FALSE),IF(LEFT(C193,4)="SDAI",VLOOKUP(VALUE(RIGHT(C193,3)),'ADM-COMP'!B:J,9,FALSE),IF(LEFT(C193,5)="IMPER",VLOOKUP(VALUE(RIGHT(C193,3)),'IMPER-COMP'!B:J,9,FALSE),""))))))))))))))))</f>
        <v>185.39</v>
      </c>
      <c r="H193" s="611">
        <f t="shared" si="8"/>
        <v>1038.18</v>
      </c>
      <c r="I193" s="636"/>
      <c r="J193" s="636"/>
      <c r="K193" s="636"/>
      <c r="L193" s="636"/>
      <c r="M193" s="636"/>
      <c r="N193" s="636"/>
      <c r="O193" s="636"/>
      <c r="P193" s="636"/>
      <c r="Q193" s="636"/>
      <c r="R193" s="636"/>
      <c r="S193" s="636"/>
    </row>
    <row r="194" ht="38.25" spans="1:19">
      <c r="A194" s="605" t="s">
        <v>338</v>
      </c>
      <c r="B194" s="624" t="s">
        <v>81</v>
      </c>
      <c r="C194" s="605" t="s">
        <v>184</v>
      </c>
      <c r="D194" s="608" t="s">
        <v>185</v>
      </c>
      <c r="E194" s="609" t="s">
        <v>127</v>
      </c>
      <c r="F194" s="610">
        <f>ROUND(VLOOKUP(A194,'MEM-LEVANT'!A:O,15,FALSE),2)</f>
        <v>28</v>
      </c>
      <c r="G194" s="611">
        <f>IF(B194="IOPES",VLOOKUP(C194,'LABOR-SERVIÇOS'!A:H,7,FALSE),IF(B194="SINAPI",VLOOKUP(C194,'SINAPI-SERVIÇOS'!A:H,8,FALSE),IF(LEFT(C194,3)="ARQ",VLOOKUP(VALUE(RIGHT(C194,3)),'ARQ-COMP'!B:J,9,FALSE),IF(LEFT(C194,3)="SCI",VLOOKUP(VALUE(RIGHT(C194,3)),'GAS-COMP'!#REF!,9,FALSE),IF(LEFT(C194,3)="SCE",VLOOKUP(VALUE(RIGHT(C194,3)),'SCE-COMP'!B:J,9,FALSE),IF(LEFT(C194,3)="EST",VLOOKUP(VALUE(RIGHT(C194,3)),'EST-COMP'!B:J,9,FALSE),IF(LEFT(C194,3)="HID",VLOOKUP(VALUE(RIGHT(C194,3)),'HID-COMP'!B:J,9,FALSE),IF(LEFT(C194,3)="INC",VLOOKUP(VALUE(RIGHT(C194,3)),'INC-COMP'!B:J,9,FALSE),IF(LEFT(C194,3)="ELE",VLOOKUP(VALUE(RIGHT(C194,3)),#REF!,9,FALSE),IF(LEFT(C194,3)="CAB",VLOOKUP(VALUE(RIGHT(C194,3)),#REF!,9,FALSE),IF(LEFT(C194,3)="SEG",VLOOKUP(VALUE(RIGHT(C194,3)),'SEG-COMP'!B:J,9,FALSE),IF(LEFT(C194,3)="CLI",VLOOKUP(VALUE(RIGHT(C194,3)),'CLI-COMP'!B:J,9,FALSE),IF(LEFT(C194,4)="IMPL",VLOOKUP(VALUE(RIGHT(C194,3)),'IMPL-COMP'!B:J,9,FALSE),IF(LEFT(C194,4)="SPDA",VLOOKUP(VALUE(RIGHT(C194,3)),'SPDA-COMP'!B:J,9,FALSE),IF(LEFT(C194,4)="SDAI",VLOOKUP(VALUE(RIGHT(C194,3)),'ADM-COMP'!B:J,9,FALSE),IF(LEFT(C194,5)="IMPER",VLOOKUP(VALUE(RIGHT(C194,3)),'IMPER-COMP'!B:J,9,FALSE),""))))))))))))))))</f>
        <v>131.28</v>
      </c>
      <c r="H194" s="611">
        <f t="shared" si="8"/>
        <v>3675.84</v>
      </c>
      <c r="I194" s="636"/>
      <c r="J194" s="636"/>
      <c r="K194" s="636"/>
      <c r="L194" s="636"/>
      <c r="M194" s="636"/>
      <c r="N194" s="636"/>
      <c r="O194" s="636"/>
      <c r="P194" s="636"/>
      <c r="Q194" s="636"/>
      <c r="R194" s="636"/>
      <c r="S194" s="636"/>
    </row>
    <row r="195" s="561" customFormat="1" ht="38.25" customHeight="1" spans="1:19">
      <c r="A195" s="605" t="s">
        <v>339</v>
      </c>
      <c r="B195" s="606" t="s">
        <v>68</v>
      </c>
      <c r="C195" s="607">
        <v>40712</v>
      </c>
      <c r="D195" s="608" t="str">
        <f>UPPER(J195)</f>
        <v>DRENO LONGITUDINAL TIPO TRINCHEIRA DRENANTE, H = 0,90 M COM TUBO POROSO TIPO PEAD DE DIÂM = 100 MM, INCLUINDO ESC. EM MAT. 1ª CAT. E TRANSPORTE DO TUBO</v>
      </c>
      <c r="E195" s="609" t="s">
        <v>136</v>
      </c>
      <c r="F195" s="610">
        <f>ROUND(VLOOKUP(A195,'MEM-LEVANT'!A:O,15,FALSE),2)</f>
        <v>6.8</v>
      </c>
      <c r="G195" s="611">
        <f>85.45*$J$4</f>
        <v>89.7893736122996</v>
      </c>
      <c r="H195" s="611">
        <f t="shared" si="8"/>
        <v>610.57</v>
      </c>
      <c r="I195" s="639"/>
      <c r="J195" s="639" t="s">
        <v>257</v>
      </c>
      <c r="K195" s="639"/>
      <c r="L195" s="639"/>
      <c r="M195" s="639"/>
      <c r="N195" s="639"/>
      <c r="O195" s="639"/>
      <c r="P195" s="639"/>
      <c r="Q195" s="639"/>
      <c r="R195" s="639"/>
      <c r="S195" s="639"/>
    </row>
    <row r="196" spans="1:19">
      <c r="A196" s="628" t="s">
        <v>340</v>
      </c>
      <c r="B196" s="629"/>
      <c r="C196" s="630"/>
      <c r="D196" s="631" t="s">
        <v>112</v>
      </c>
      <c r="E196" s="632"/>
      <c r="F196" s="610"/>
      <c r="G196" s="633"/>
      <c r="H196" s="633"/>
      <c r="I196" s="636"/>
      <c r="J196" s="636"/>
      <c r="K196" s="636"/>
      <c r="L196" s="636"/>
      <c r="M196" s="636"/>
      <c r="N196" s="636"/>
      <c r="O196" s="636"/>
      <c r="P196" s="636"/>
      <c r="Q196" s="636"/>
      <c r="R196" s="636"/>
      <c r="S196" s="636"/>
    </row>
    <row r="197" ht="25.5" spans="1:19">
      <c r="A197" s="605" t="s">
        <v>341</v>
      </c>
      <c r="B197" s="629" t="s">
        <v>81</v>
      </c>
      <c r="C197" s="607" t="s">
        <v>188</v>
      </c>
      <c r="D197" s="608" t="s">
        <v>189</v>
      </c>
      <c r="E197" s="609" t="s">
        <v>127</v>
      </c>
      <c r="F197" s="610">
        <f>ROUND(VLOOKUP(A197,'MEM-LEVANT'!A:O,15,FALSE),2)</f>
        <v>1186.08</v>
      </c>
      <c r="G197" s="611">
        <f>IF(B197="IOPES",VLOOKUP(C197,'LABOR-SERVIÇOS'!A:H,7,FALSE),IF(B197="SINAPI",VLOOKUP(C197,'SINAPI-SERVIÇOS'!A:H,8,FALSE),IF(LEFT(C197,3)="ARQ",VLOOKUP(VALUE(RIGHT(C197,3)),'ARQ-COMP'!B:J,9,FALSE),IF(LEFT(C197,3)="SCI",VLOOKUP(VALUE(RIGHT(C197,3)),'GAS-COMP'!#REF!,9,FALSE),IF(LEFT(C197,3)="SCE",VLOOKUP(VALUE(RIGHT(C197,3)),'SCE-COMP'!B:J,9,FALSE),IF(LEFT(C197,3)="EST",VLOOKUP(VALUE(RIGHT(C197,3)),'EST-COMP'!B:J,9,FALSE),IF(LEFT(C197,3)="HID",VLOOKUP(VALUE(RIGHT(C197,3)),'HID-COMP'!B:J,9,FALSE),IF(LEFT(C197,3)="INC",VLOOKUP(VALUE(RIGHT(C197,3)),'INC-COMP'!B:J,9,FALSE),IF(LEFT(C197,3)="ELE",VLOOKUP(VALUE(RIGHT(C197,3)),#REF!,9,FALSE),IF(LEFT(C197,3)="CAB",VLOOKUP(VALUE(RIGHT(C197,3)),#REF!,9,FALSE),IF(LEFT(C197,3)="SEG",VLOOKUP(VALUE(RIGHT(C197,3)),'SEG-COMP'!B:J,9,FALSE),IF(LEFT(C197,3)="CLI",VLOOKUP(VALUE(RIGHT(C197,3)),'CLI-COMP'!B:J,9,FALSE),IF(LEFT(C197,4)="IMPL",VLOOKUP(VALUE(RIGHT(C197,3)),'IMPL-COMP'!B:J,9,FALSE),IF(LEFT(C197,4)="SPDA",VLOOKUP(VALUE(RIGHT(C197,3)),'SPDA-COMP'!B:J,9,FALSE),IF(LEFT(C197,4)="SDAI",VLOOKUP(VALUE(RIGHT(C197,3)),'ADM-COMP'!B:J,9,FALSE),IF(LEFT(C197,5)="IMPER",VLOOKUP(VALUE(RIGHT(C197,3)),'IMPER-COMP'!B:J,9,FALSE),""))))))))))))))))</f>
        <v>1.51</v>
      </c>
      <c r="H197" s="633">
        <f t="shared" ref="H197:H207" si="9">ROUND(F197*G197,2)</f>
        <v>1790.98</v>
      </c>
      <c r="I197" s="636"/>
      <c r="J197" s="636"/>
      <c r="K197" s="636"/>
      <c r="L197" s="636"/>
      <c r="M197" s="636"/>
      <c r="N197" s="636"/>
      <c r="O197" s="636"/>
      <c r="P197" s="636"/>
      <c r="Q197" s="636"/>
      <c r="R197" s="636"/>
      <c r="S197" s="636"/>
    </row>
    <row r="198" spans="1:19">
      <c r="A198" s="605" t="s">
        <v>342</v>
      </c>
      <c r="B198" s="629" t="s">
        <v>81</v>
      </c>
      <c r="C198" s="607" t="s">
        <v>191</v>
      </c>
      <c r="D198" s="608" t="s">
        <v>192</v>
      </c>
      <c r="E198" s="609" t="s">
        <v>146</v>
      </c>
      <c r="F198" s="610">
        <f>ROUND(VLOOKUP(A198,'MEM-LEVANT'!A:O,15,FALSE),2)</f>
        <v>237.22</v>
      </c>
      <c r="G198" s="611">
        <f>IF(B198="IOPES",VLOOKUP(C198,'LABOR-SERVIÇOS'!A:H,7,FALSE),IF(B198="SINAPI",VLOOKUP(C198,'SINAPI-SERVIÇOS'!A:H,8,FALSE),IF(LEFT(C198,3)="ARQ",VLOOKUP(VALUE(RIGHT(C198,3)),'ARQ-COMP'!B:J,9,FALSE),IF(LEFT(C198,3)="SCI",VLOOKUP(VALUE(RIGHT(C198,3)),'GAS-COMP'!#REF!,9,FALSE),IF(LEFT(C198,3)="SCE",VLOOKUP(VALUE(RIGHT(C198,3)),'SCE-COMP'!B:J,9,FALSE),IF(LEFT(C198,3)="EST",VLOOKUP(VALUE(RIGHT(C198,3)),'EST-COMP'!B:J,9,FALSE),IF(LEFT(C198,3)="HID",VLOOKUP(VALUE(RIGHT(C198,3)),'HID-COMP'!B:J,9,FALSE),IF(LEFT(C198,3)="INC",VLOOKUP(VALUE(RIGHT(C198,3)),'INC-COMP'!B:J,9,FALSE),IF(LEFT(C198,3)="ELE",VLOOKUP(VALUE(RIGHT(C198,3)),#REF!,9,FALSE),IF(LEFT(C198,3)="CAB",VLOOKUP(VALUE(RIGHT(C198,3)),#REF!,9,FALSE),IF(LEFT(C198,3)="SEG",VLOOKUP(VALUE(RIGHT(C198,3)),'SEG-COMP'!B:J,9,FALSE),IF(LEFT(C198,3)="CLI",VLOOKUP(VALUE(RIGHT(C198,3)),'CLI-COMP'!B:J,9,FALSE),IF(LEFT(C198,4)="IMPL",VLOOKUP(VALUE(RIGHT(C198,3)),'IMPL-COMP'!B:J,9,FALSE),IF(LEFT(C198,4)="SPDA",VLOOKUP(VALUE(RIGHT(C198,3)),'SPDA-COMP'!B:J,9,FALSE),IF(LEFT(C198,4)="SDAI",VLOOKUP(VALUE(RIGHT(C198,3)),'ADM-COMP'!B:J,9,FALSE),IF(LEFT(C198,5)="IMPER",VLOOKUP(VALUE(RIGHT(C198,3)),'IMPER-COMP'!B:J,9,FALSE),""))))))))))))))))</f>
        <v>119.55</v>
      </c>
      <c r="H198" s="633">
        <f t="shared" si="9"/>
        <v>28359.65</v>
      </c>
      <c r="I198" s="636"/>
      <c r="J198" s="636"/>
      <c r="K198" s="636"/>
      <c r="L198" s="636"/>
      <c r="M198" s="636"/>
      <c r="N198" s="636"/>
      <c r="O198" s="636"/>
      <c r="P198" s="636"/>
      <c r="Q198" s="636"/>
      <c r="R198" s="636"/>
      <c r="S198" s="636"/>
    </row>
    <row r="199" spans="1:19">
      <c r="A199" s="605" t="s">
        <v>343</v>
      </c>
      <c r="B199" s="629" t="s">
        <v>81</v>
      </c>
      <c r="C199" s="607" t="s">
        <v>194</v>
      </c>
      <c r="D199" s="608" t="s">
        <v>195</v>
      </c>
      <c r="E199" s="609" t="s">
        <v>153</v>
      </c>
      <c r="F199" s="610">
        <f>ROUND(VLOOKUP(A199,'MEM-LEVANT'!A:O,15,FALSE),2)</f>
        <v>2063.81</v>
      </c>
      <c r="G199" s="611">
        <f>IF(B199="IOPES",VLOOKUP(C199,'LABOR-SERVIÇOS'!A:H,7,FALSE),IF(B199="SINAPI",VLOOKUP(C199,'SINAPI-SERVIÇOS'!A:H,8,FALSE),IF(LEFT(C199,3)="ARQ",VLOOKUP(VALUE(RIGHT(C199,3)),'ARQ-COMP'!B:J,9,FALSE),IF(LEFT(C199,3)="SCI",VLOOKUP(VALUE(RIGHT(C199,3)),'GAS-COMP'!#REF!,9,FALSE),IF(LEFT(C199,3)="SCE",VLOOKUP(VALUE(RIGHT(C199,3)),'SCE-COMP'!B:J,9,FALSE),IF(LEFT(C199,3)="EST",VLOOKUP(VALUE(RIGHT(C199,3)),'EST-COMP'!B:J,9,FALSE),IF(LEFT(C199,3)="HID",VLOOKUP(VALUE(RIGHT(C199,3)),'HID-COMP'!B:J,9,FALSE),IF(LEFT(C199,3)="INC",VLOOKUP(VALUE(RIGHT(C199,3)),'INC-COMP'!B:J,9,FALSE),IF(LEFT(C199,3)="ELE",VLOOKUP(VALUE(RIGHT(C199,3)),#REF!,9,FALSE),IF(LEFT(C199,3)="CAB",VLOOKUP(VALUE(RIGHT(C199,3)),#REF!,9,FALSE),IF(LEFT(C199,3)="SEG",VLOOKUP(VALUE(RIGHT(C199,3)),'SEG-COMP'!B:J,9,FALSE),IF(LEFT(C199,3)="CLI",VLOOKUP(VALUE(RIGHT(C199,3)),'CLI-COMP'!B:J,9,FALSE),IF(LEFT(C199,4)="IMPL",VLOOKUP(VALUE(RIGHT(C199,3)),'IMPL-COMP'!B:J,9,FALSE),IF(LEFT(C199,4)="SPDA",VLOOKUP(VALUE(RIGHT(C199,3)),'SPDA-COMP'!B:J,9,FALSE),IF(LEFT(C199,4)="SDAI",VLOOKUP(VALUE(RIGHT(C199,3)),'ADM-COMP'!B:J,9,FALSE),IF(LEFT(C199,5)="IMPER",VLOOKUP(VALUE(RIGHT(C199,3)),'IMPER-COMP'!B:J,9,FALSE),""))))))))))))))))</f>
        <v>0.94</v>
      </c>
      <c r="H199" s="633">
        <f t="shared" si="9"/>
        <v>1939.98</v>
      </c>
      <c r="I199" s="636"/>
      <c r="J199" s="636"/>
      <c r="K199" s="636"/>
      <c r="L199" s="636"/>
      <c r="M199" s="636"/>
      <c r="N199" s="636"/>
      <c r="O199" s="636"/>
      <c r="P199" s="636"/>
      <c r="Q199" s="636"/>
      <c r="R199" s="636"/>
      <c r="S199" s="636"/>
    </row>
    <row r="200" ht="25.5" spans="1:19">
      <c r="A200" s="605" t="s">
        <v>344</v>
      </c>
      <c r="B200" s="629" t="s">
        <v>81</v>
      </c>
      <c r="C200" s="607" t="s">
        <v>197</v>
      </c>
      <c r="D200" s="608" t="s">
        <v>198</v>
      </c>
      <c r="E200" s="609" t="s">
        <v>127</v>
      </c>
      <c r="F200" s="610">
        <f>ROUND(VLOOKUP(A200,'MEM-LEVANT'!A:O,15,FALSE),2)</f>
        <v>1186.08</v>
      </c>
      <c r="G200" s="611">
        <f>IF(B200="IOPES",VLOOKUP(C200,'LABOR-SERVIÇOS'!A:H,7,FALSE),IF(B200="SINAPI",VLOOKUP(C200,'SINAPI-SERVIÇOS'!A:H,8,FALSE),IF(LEFT(C200,3)="ARQ",VLOOKUP(VALUE(RIGHT(C200,3)),'ARQ-COMP'!B:J,9,FALSE),IF(LEFT(C200,3)="SCI",VLOOKUP(VALUE(RIGHT(C200,3)),'GAS-COMP'!#REF!,9,FALSE),IF(LEFT(C200,3)="SCE",VLOOKUP(VALUE(RIGHT(C200,3)),'SCE-COMP'!B:J,9,FALSE),IF(LEFT(C200,3)="EST",VLOOKUP(VALUE(RIGHT(C200,3)),'EST-COMP'!B:J,9,FALSE),IF(LEFT(C200,3)="HID",VLOOKUP(VALUE(RIGHT(C200,3)),'HID-COMP'!B:J,9,FALSE),IF(LEFT(C200,3)="INC",VLOOKUP(VALUE(RIGHT(C200,3)),'INC-COMP'!B:J,9,FALSE),IF(LEFT(C200,3)="ELE",VLOOKUP(VALUE(RIGHT(C200,3)),#REF!,9,FALSE),IF(LEFT(C200,3)="CAB",VLOOKUP(VALUE(RIGHT(C200,3)),#REF!,9,FALSE),IF(LEFT(C200,3)="SEG",VLOOKUP(VALUE(RIGHT(C200,3)),'SEG-COMP'!B:J,9,FALSE),IF(LEFT(C200,3)="CLI",VLOOKUP(VALUE(RIGHT(C200,3)),'CLI-COMP'!B:J,9,FALSE),IF(LEFT(C200,4)="IMPL",VLOOKUP(VALUE(RIGHT(C200,3)),'IMPL-COMP'!B:J,9,FALSE),IF(LEFT(C200,4)="SPDA",VLOOKUP(VALUE(RIGHT(C200,3)),'SPDA-COMP'!B:J,9,FALSE),IF(LEFT(C200,4)="SDAI",VLOOKUP(VALUE(RIGHT(C200,3)),'ADM-COMP'!B:J,9,FALSE),IF(LEFT(C200,5)="IMPER",VLOOKUP(VALUE(RIGHT(C200,3)),'IMPER-COMP'!B:J,9,FALSE),""))))))))))))))))</f>
        <v>5.34</v>
      </c>
      <c r="H200" s="633">
        <f t="shared" si="9"/>
        <v>6333.67</v>
      </c>
      <c r="I200" s="636"/>
      <c r="J200" s="636"/>
      <c r="K200" s="636"/>
      <c r="L200" s="636"/>
      <c r="M200" s="636"/>
      <c r="N200" s="636"/>
      <c r="O200" s="636"/>
      <c r="P200" s="636"/>
      <c r="Q200" s="636"/>
      <c r="R200" s="636"/>
      <c r="S200" s="636"/>
    </row>
    <row r="201" ht="38.25" spans="1:19">
      <c r="A201" s="605" t="s">
        <v>345</v>
      </c>
      <c r="B201" s="629" t="s">
        <v>81</v>
      </c>
      <c r="C201" s="607" t="s">
        <v>151</v>
      </c>
      <c r="D201" s="608" t="s">
        <v>152</v>
      </c>
      <c r="E201" s="609" t="s">
        <v>153</v>
      </c>
      <c r="F201" s="610">
        <f>ROUND(VLOOKUP(A201,'MEM-LEVANT'!A:O,15,FALSE),2)</f>
        <v>744.38</v>
      </c>
      <c r="G201" s="611">
        <f>IF(B201="IOPES",VLOOKUP(C201,'LABOR-SERVIÇOS'!A:H,7,FALSE),IF(B201="SINAPI",VLOOKUP(C201,'SINAPI-SERVIÇOS'!A:H,8,FALSE),IF(LEFT(C201,3)="ARQ",VLOOKUP(VALUE(RIGHT(C201,3)),'ARQ-COMP'!B:J,9,FALSE),IF(LEFT(C201,3)="SCI",VLOOKUP(VALUE(RIGHT(C201,3)),'GAS-COMP'!#REF!,9,FALSE),IF(LEFT(C201,3)="SCE",VLOOKUP(VALUE(RIGHT(C201,3)),'SCE-COMP'!B:J,9,FALSE),IF(LEFT(C201,3)="EST",VLOOKUP(VALUE(RIGHT(C201,3)),'EST-COMP'!B:J,9,FALSE),IF(LEFT(C201,3)="HID",VLOOKUP(VALUE(RIGHT(C201,3)),'HID-COMP'!B:J,9,FALSE),IF(LEFT(C201,3)="INC",VLOOKUP(VALUE(RIGHT(C201,3)),'INC-COMP'!B:J,9,FALSE),IF(LEFT(C201,3)="ELE",VLOOKUP(VALUE(RIGHT(C201,3)),#REF!,9,FALSE),IF(LEFT(C201,3)="CAB",VLOOKUP(VALUE(RIGHT(C201,3)),#REF!,9,FALSE),IF(LEFT(C201,3)="SEG",VLOOKUP(VALUE(RIGHT(C201,3)),'SEG-COMP'!B:J,9,FALSE),IF(LEFT(C201,3)="CLI",VLOOKUP(VALUE(RIGHT(C201,3)),'CLI-COMP'!B:J,9,FALSE),IF(LEFT(C201,4)="IMPL",VLOOKUP(VALUE(RIGHT(C201,3)),'IMPL-COMP'!B:J,9,FALSE),IF(LEFT(C201,4)="SPDA",VLOOKUP(VALUE(RIGHT(C201,3)),'SPDA-COMP'!B:J,9,FALSE),IF(LEFT(C201,4)="SDAI",VLOOKUP(VALUE(RIGHT(C201,3)),'ADM-COMP'!B:J,9,FALSE),IF(LEFT(C201,5)="IMPER",VLOOKUP(VALUE(RIGHT(C201,3)),'IMPER-COMP'!B:J,9,FALSE),""))))))))))))))))</f>
        <v>1.76</v>
      </c>
      <c r="H201" s="633">
        <f t="shared" si="9"/>
        <v>1310.11</v>
      </c>
      <c r="I201" s="636"/>
      <c r="J201" s="636"/>
      <c r="K201" s="636"/>
      <c r="L201" s="636"/>
      <c r="M201" s="636"/>
      <c r="N201" s="636"/>
      <c r="O201" s="636"/>
      <c r="P201" s="636"/>
      <c r="Q201" s="636"/>
      <c r="R201" s="636"/>
      <c r="S201" s="636"/>
    </row>
    <row r="202" spans="1:19">
      <c r="A202" s="605" t="s">
        <v>346</v>
      </c>
      <c r="B202" s="629" t="s">
        <v>81</v>
      </c>
      <c r="C202" s="607" t="s">
        <v>201</v>
      </c>
      <c r="D202" s="608" t="s">
        <v>202</v>
      </c>
      <c r="E202" s="609" t="s">
        <v>127</v>
      </c>
      <c r="F202" s="610">
        <f>ROUND(VLOOKUP(A202,'MEM-LEVANT'!A:O,15,FALSE),2)</f>
        <v>1186.08</v>
      </c>
      <c r="G202" s="611">
        <f>IF(B202="IOPES",VLOOKUP(C202,'LABOR-SERVIÇOS'!A:H,7,FALSE),IF(B202="SINAPI",VLOOKUP(C202,'SINAPI-SERVIÇOS'!A:H,8,FALSE),IF(LEFT(C202,3)="ARQ",VLOOKUP(VALUE(RIGHT(C202,3)),'ARQ-COMP'!B:J,9,FALSE),IF(LEFT(C202,3)="SCI",VLOOKUP(VALUE(RIGHT(C202,3)),'GAS-COMP'!#REF!,9,FALSE),IF(LEFT(C202,3)="SCE",VLOOKUP(VALUE(RIGHT(C202,3)),'SCE-COMP'!B:J,9,FALSE),IF(LEFT(C202,3)="EST",VLOOKUP(VALUE(RIGHT(C202,3)),'EST-COMP'!B:J,9,FALSE),IF(LEFT(C202,3)="HID",VLOOKUP(VALUE(RIGHT(C202,3)),'HID-COMP'!B:J,9,FALSE),IF(LEFT(C202,3)="INC",VLOOKUP(VALUE(RIGHT(C202,3)),'INC-COMP'!B:J,9,FALSE),IF(LEFT(C202,3)="ELE",VLOOKUP(VALUE(RIGHT(C202,3)),#REF!,9,FALSE),IF(LEFT(C202,3)="CAB",VLOOKUP(VALUE(RIGHT(C202,3)),#REF!,9,FALSE),IF(LEFT(C202,3)="SEG",VLOOKUP(VALUE(RIGHT(C202,3)),'SEG-COMP'!B:J,9,FALSE),IF(LEFT(C202,3)="CLI",VLOOKUP(VALUE(RIGHT(C202,3)),'CLI-COMP'!B:J,9,FALSE),IF(LEFT(C202,4)="IMPL",VLOOKUP(VALUE(RIGHT(C202,3)),'IMPL-COMP'!B:J,9,FALSE),IF(LEFT(C202,4)="SPDA",VLOOKUP(VALUE(RIGHT(C202,3)),'SPDA-COMP'!B:J,9,FALSE),IF(LEFT(C202,4)="SDAI",VLOOKUP(VALUE(RIGHT(C202,3)),'ADM-COMP'!B:J,9,FALSE),IF(LEFT(C202,5)="IMPER",VLOOKUP(VALUE(RIGHT(C202,3)),'IMPER-COMP'!B:J,9,FALSE),""))))))))))))))))</f>
        <v>1.57</v>
      </c>
      <c r="H202" s="633">
        <f t="shared" si="9"/>
        <v>1862.15</v>
      </c>
      <c r="I202" s="636"/>
      <c r="J202" s="636"/>
      <c r="K202" s="636"/>
      <c r="L202" s="636"/>
      <c r="M202" s="636"/>
      <c r="N202" s="636"/>
      <c r="O202" s="636"/>
      <c r="P202" s="636"/>
      <c r="Q202" s="636"/>
      <c r="R202" s="636"/>
      <c r="S202" s="636"/>
    </row>
    <row r="203" ht="38.25" spans="1:19">
      <c r="A203" s="605" t="s">
        <v>347</v>
      </c>
      <c r="B203" s="629" t="s">
        <v>81</v>
      </c>
      <c r="C203" s="607" t="s">
        <v>151</v>
      </c>
      <c r="D203" s="608" t="s">
        <v>152</v>
      </c>
      <c r="E203" s="609" t="s">
        <v>153</v>
      </c>
      <c r="F203" s="610">
        <f>ROUND(VLOOKUP(A203,'MEM-LEVANT'!A:O,15,FALSE),2)</f>
        <v>248.13</v>
      </c>
      <c r="G203" s="611">
        <f>IF(B203="IOPES",VLOOKUP(C203,'LABOR-SERVIÇOS'!A:H,7,FALSE),IF(B203="SINAPI",VLOOKUP(C203,'SINAPI-SERVIÇOS'!A:H,8,FALSE),IF(LEFT(C203,3)="ARQ",VLOOKUP(VALUE(RIGHT(C203,3)),'ARQ-COMP'!B:J,9,FALSE),IF(LEFT(C203,3)="SCI",VLOOKUP(VALUE(RIGHT(C203,3)),'GAS-COMP'!#REF!,9,FALSE),IF(LEFT(C203,3)="SCE",VLOOKUP(VALUE(RIGHT(C203,3)),'SCE-COMP'!B:J,9,FALSE),IF(LEFT(C203,3)="EST",VLOOKUP(VALUE(RIGHT(C203,3)),'EST-COMP'!B:J,9,FALSE),IF(LEFT(C203,3)="HID",VLOOKUP(VALUE(RIGHT(C203,3)),'HID-COMP'!B:J,9,FALSE),IF(LEFT(C203,3)="INC",VLOOKUP(VALUE(RIGHT(C203,3)),'INC-COMP'!B:J,9,FALSE),IF(LEFT(C203,3)="ELE",VLOOKUP(VALUE(RIGHT(C203,3)),#REF!,9,FALSE),IF(LEFT(C203,3)="CAB",VLOOKUP(VALUE(RIGHT(C203,3)),#REF!,9,FALSE),IF(LEFT(C203,3)="SEG",VLOOKUP(VALUE(RIGHT(C203,3)),'SEG-COMP'!B:J,9,FALSE),IF(LEFT(C203,3)="CLI",VLOOKUP(VALUE(RIGHT(C203,3)),'CLI-COMP'!B:J,9,FALSE),IF(LEFT(C203,4)="IMPL",VLOOKUP(VALUE(RIGHT(C203,3)),'IMPL-COMP'!B:J,9,FALSE),IF(LEFT(C203,4)="SPDA",VLOOKUP(VALUE(RIGHT(C203,3)),'SPDA-COMP'!B:J,9,FALSE),IF(LEFT(C203,4)="SDAI",VLOOKUP(VALUE(RIGHT(C203,3)),'ADM-COMP'!B:J,9,FALSE),IF(LEFT(C203,5)="IMPER",VLOOKUP(VALUE(RIGHT(C203,3)),'IMPER-COMP'!B:J,9,FALSE),""))))))))))))))))</f>
        <v>1.76</v>
      </c>
      <c r="H203" s="633">
        <f t="shared" si="9"/>
        <v>436.71</v>
      </c>
      <c r="I203" s="636"/>
      <c r="J203" s="636"/>
      <c r="K203" s="636"/>
      <c r="L203" s="636"/>
      <c r="M203" s="636"/>
      <c r="N203" s="636"/>
      <c r="O203" s="636"/>
      <c r="P203" s="636"/>
      <c r="Q203" s="636"/>
      <c r="R203" s="636"/>
      <c r="S203" s="636"/>
    </row>
    <row r="204" ht="51" spans="1:19">
      <c r="A204" s="605" t="s">
        <v>348</v>
      </c>
      <c r="B204" s="629" t="s">
        <v>81</v>
      </c>
      <c r="C204" s="607" t="s">
        <v>205</v>
      </c>
      <c r="D204" s="608" t="s">
        <v>206</v>
      </c>
      <c r="E204" s="609" t="s">
        <v>146</v>
      </c>
      <c r="F204" s="610">
        <f>ROUND(VLOOKUP(A204,'MEM-LEVANT'!A:O,15,FALSE),2)</f>
        <v>79.66</v>
      </c>
      <c r="G204" s="611">
        <f>IF(B204="IOPES",VLOOKUP(C204,'LABOR-SERVIÇOS'!A:H,7,FALSE),IF(B204="SINAPI",VLOOKUP(C204,'SINAPI-SERVIÇOS'!A:H,8,FALSE),IF(LEFT(C204,3)="ARQ",VLOOKUP(VALUE(RIGHT(C204,3)),'ARQ-COMP'!B:J,9,FALSE),IF(LEFT(C204,3)="SCI",VLOOKUP(VALUE(RIGHT(C204,3)),'GAS-COMP'!#REF!,9,FALSE),IF(LEFT(C204,3)="SCE",VLOOKUP(VALUE(RIGHT(C204,3)),'SCE-COMP'!B:J,9,FALSE),IF(LEFT(C204,3)="EST",VLOOKUP(VALUE(RIGHT(C204,3)),'EST-COMP'!B:J,9,FALSE),IF(LEFT(C204,3)="HID",VLOOKUP(VALUE(RIGHT(C204,3)),'HID-COMP'!B:J,9,FALSE),IF(LEFT(C204,3)="INC",VLOOKUP(VALUE(RIGHT(C204,3)),'INC-COMP'!B:J,9,FALSE),IF(LEFT(C204,3)="ELE",VLOOKUP(VALUE(RIGHT(C204,3)),#REF!,9,FALSE),IF(LEFT(C204,3)="CAB",VLOOKUP(VALUE(RIGHT(C204,3)),#REF!,9,FALSE),IF(LEFT(C204,3)="SEG",VLOOKUP(VALUE(RIGHT(C204,3)),'SEG-COMP'!B:J,9,FALSE),IF(LEFT(C204,3)="CLI",VLOOKUP(VALUE(RIGHT(C204,3)),'CLI-COMP'!B:J,9,FALSE),IF(LEFT(C204,4)="IMPL",VLOOKUP(VALUE(RIGHT(C204,3)),'IMPL-COMP'!B:J,9,FALSE),IF(LEFT(C204,4)="SPDA",VLOOKUP(VALUE(RIGHT(C204,3)),'SPDA-COMP'!B:J,9,FALSE),IF(LEFT(C204,4)="SDAI",VLOOKUP(VALUE(RIGHT(C204,3)),'ADM-COMP'!B:J,9,FALSE),IF(LEFT(C204,5)="IMPER",VLOOKUP(VALUE(RIGHT(C204,3)),'IMPER-COMP'!B:J,9,FALSE),""))))))))))))))))</f>
        <v>937.6</v>
      </c>
      <c r="H204" s="633">
        <f t="shared" si="9"/>
        <v>74689.22</v>
      </c>
      <c r="I204" s="636"/>
      <c r="J204" s="636"/>
      <c r="K204" s="636"/>
      <c r="L204" s="636"/>
      <c r="M204" s="636"/>
      <c r="N204" s="636"/>
      <c r="O204" s="636"/>
      <c r="P204" s="636"/>
      <c r="Q204" s="636"/>
      <c r="R204" s="636"/>
      <c r="S204" s="636"/>
    </row>
    <row r="205" ht="51" spans="1:19">
      <c r="A205" s="605" t="s">
        <v>349</v>
      </c>
      <c r="B205" s="629" t="s">
        <v>81</v>
      </c>
      <c r="C205" s="607" t="s">
        <v>208</v>
      </c>
      <c r="D205" s="608" t="s">
        <v>209</v>
      </c>
      <c r="E205" s="609" t="s">
        <v>210</v>
      </c>
      <c r="F205" s="610">
        <f>ROUND(VLOOKUP(A205,'MEM-LEVANT'!A:O,15,FALSE),2)</f>
        <v>5562.5</v>
      </c>
      <c r="G205" s="611">
        <f>IF(B205="IOPES",VLOOKUP(C205,'LABOR-SERVIÇOS'!A:H,7,FALSE),IF(B205="SINAPI",VLOOKUP(C205,'SINAPI-SERVIÇOS'!A:H,8,FALSE),IF(LEFT(C205,3)="ARQ",VLOOKUP(VALUE(RIGHT(C205,3)),'ARQ-COMP'!B:J,9,FALSE),IF(LEFT(C205,3)="SCI",VLOOKUP(VALUE(RIGHT(C205,3)),'GAS-COMP'!#REF!,9,FALSE),IF(LEFT(C205,3)="SCE",VLOOKUP(VALUE(RIGHT(C205,3)),'SCE-COMP'!B:J,9,FALSE),IF(LEFT(C205,3)="EST",VLOOKUP(VALUE(RIGHT(C205,3)),'EST-COMP'!B:J,9,FALSE),IF(LEFT(C205,3)="HID",VLOOKUP(VALUE(RIGHT(C205,3)),'HID-COMP'!B:J,9,FALSE),IF(LEFT(C205,3)="INC",VLOOKUP(VALUE(RIGHT(C205,3)),'INC-COMP'!B:J,9,FALSE),IF(LEFT(C205,3)="ELE",VLOOKUP(VALUE(RIGHT(C205,3)),#REF!,9,FALSE),IF(LEFT(C205,3)="CAB",VLOOKUP(VALUE(RIGHT(C205,3)),#REF!,9,FALSE),IF(LEFT(C205,3)="SEG",VLOOKUP(VALUE(RIGHT(C205,3)),'SEG-COMP'!B:J,9,FALSE),IF(LEFT(C205,3)="CLI",VLOOKUP(VALUE(RIGHT(C205,3)),'CLI-COMP'!B:J,9,FALSE),IF(LEFT(C205,4)="IMPL",VLOOKUP(VALUE(RIGHT(C205,3)),'IMPL-COMP'!B:J,9,FALSE),IF(LEFT(C205,4)="SPDA",VLOOKUP(VALUE(RIGHT(C205,3)),'SPDA-COMP'!B:J,9,FALSE),IF(LEFT(C205,4)="SDAI",VLOOKUP(VALUE(RIGHT(C205,3)),'ADM-COMP'!B:J,9,FALSE),IF(LEFT(C205,5)="IMPER",VLOOKUP(VALUE(RIGHT(C205,3)),'IMPER-COMP'!B:J,9,FALSE),""))))))))))))))))</f>
        <v>0.57</v>
      </c>
      <c r="H205" s="633">
        <f t="shared" si="9"/>
        <v>3170.63</v>
      </c>
      <c r="I205" s="636"/>
      <c r="J205" s="636"/>
      <c r="K205" s="636"/>
      <c r="L205" s="636"/>
      <c r="M205" s="636"/>
      <c r="N205" s="636"/>
      <c r="O205" s="636"/>
      <c r="P205" s="636"/>
      <c r="Q205" s="636"/>
      <c r="R205" s="636"/>
      <c r="S205" s="636"/>
    </row>
    <row r="206" ht="25.5" spans="1:19">
      <c r="A206" s="605" t="s">
        <v>350</v>
      </c>
      <c r="B206" s="629" t="s">
        <v>81</v>
      </c>
      <c r="C206" s="607" t="s">
        <v>212</v>
      </c>
      <c r="D206" s="608" t="s">
        <v>213</v>
      </c>
      <c r="E206" s="609" t="s">
        <v>153</v>
      </c>
      <c r="F206" s="610">
        <f>ROUND(VLOOKUP(A206,'MEM-LEVANT'!A:O,15,FALSE),2)</f>
        <v>516</v>
      </c>
      <c r="G206" s="611">
        <f>IF(B206="IOPES",VLOOKUP(C206,'LABOR-SERVIÇOS'!A:H,7,FALSE),IF(B206="SINAPI",VLOOKUP(C206,'SINAPI-SERVIÇOS'!A:H,8,FALSE),IF(LEFT(C206,3)="ARQ",VLOOKUP(VALUE(RIGHT(C206,3)),'ARQ-COMP'!B:J,9,FALSE),IF(LEFT(C206,3)="SCI",VLOOKUP(VALUE(RIGHT(C206,3)),'GAS-COMP'!#REF!,9,FALSE),IF(LEFT(C206,3)="SCE",VLOOKUP(VALUE(RIGHT(C206,3)),'SCE-COMP'!B:J,9,FALSE),IF(LEFT(C206,3)="EST",VLOOKUP(VALUE(RIGHT(C206,3)),'EST-COMP'!B:J,9,FALSE),IF(LEFT(C206,3)="HID",VLOOKUP(VALUE(RIGHT(C206,3)),'HID-COMP'!B:J,9,FALSE),IF(LEFT(C206,3)="INC",VLOOKUP(VALUE(RIGHT(C206,3)),'INC-COMP'!B:J,9,FALSE),IF(LEFT(C206,3)="ELE",VLOOKUP(VALUE(RIGHT(C206,3)),#REF!,9,FALSE),IF(LEFT(C206,3)="CAB",VLOOKUP(VALUE(RIGHT(C206,3)),#REF!,9,FALSE),IF(LEFT(C206,3)="SEG",VLOOKUP(VALUE(RIGHT(C206,3)),'SEG-COMP'!B:J,9,FALSE),IF(LEFT(C206,3)="CLI",VLOOKUP(VALUE(RIGHT(C206,3)),'CLI-COMP'!B:J,9,FALSE),IF(LEFT(C206,4)="IMPL",VLOOKUP(VALUE(RIGHT(C206,3)),'IMPL-COMP'!B:J,9,FALSE),IF(LEFT(C206,4)="SPDA",VLOOKUP(VALUE(RIGHT(C206,3)),'SPDA-COMP'!B:J,9,FALSE),IF(LEFT(C206,4)="SDAI",VLOOKUP(VALUE(RIGHT(C206,3)),'ADM-COMP'!B:J,9,FALSE),IF(LEFT(C206,5)="IMPER",VLOOKUP(VALUE(RIGHT(C206,3)),'IMPER-COMP'!B:J,9,FALSE),""))))))))))))))))</f>
        <v>1.2</v>
      </c>
      <c r="H206" s="633">
        <f t="shared" si="9"/>
        <v>619.2</v>
      </c>
      <c r="I206" s="636"/>
      <c r="J206" s="636"/>
      <c r="K206" s="636"/>
      <c r="L206" s="636"/>
      <c r="M206" s="636"/>
      <c r="N206" s="636"/>
      <c r="O206" s="636"/>
      <c r="P206" s="636"/>
      <c r="Q206" s="636"/>
      <c r="R206" s="636"/>
      <c r="S206" s="636"/>
    </row>
    <row r="207" ht="63.75" spans="1:19">
      <c r="A207" s="605" t="s">
        <v>351</v>
      </c>
      <c r="B207" s="629" t="s">
        <v>81</v>
      </c>
      <c r="C207" s="607" t="s">
        <v>215</v>
      </c>
      <c r="D207" s="608" t="s">
        <v>216</v>
      </c>
      <c r="E207" s="609" t="s">
        <v>136</v>
      </c>
      <c r="F207" s="610">
        <f>ROUND(VLOOKUP(A207,'MEM-LEVANT'!A:O,15,FALSE),2)</f>
        <v>287.66</v>
      </c>
      <c r="G207" s="611">
        <f>IF(B207="IOPES",VLOOKUP(C207,'LABOR-SERVIÇOS'!A:H,7,FALSE),IF(B207="SINAPI",VLOOKUP(C207,'SINAPI-SERVIÇOS'!A:H,8,FALSE),IF(LEFT(C207,3)="ARQ",VLOOKUP(VALUE(RIGHT(C207,3)),'ARQ-COMP'!B:J,9,FALSE),IF(LEFT(C207,3)="SCI",VLOOKUP(VALUE(RIGHT(C207,3)),'GAS-COMP'!#REF!,9,FALSE),IF(LEFT(C207,3)="SCE",VLOOKUP(VALUE(RIGHT(C207,3)),'SCE-COMP'!B:J,9,FALSE),IF(LEFT(C207,3)="EST",VLOOKUP(VALUE(RIGHT(C207,3)),'EST-COMP'!B:J,9,FALSE),IF(LEFT(C207,3)="HID",VLOOKUP(VALUE(RIGHT(C207,3)),'HID-COMP'!B:J,9,FALSE),IF(LEFT(C207,3)="INC",VLOOKUP(VALUE(RIGHT(C207,3)),'INC-COMP'!B:J,9,FALSE),IF(LEFT(C207,3)="ELE",VLOOKUP(VALUE(RIGHT(C207,3)),#REF!,9,FALSE),IF(LEFT(C207,3)="CAB",VLOOKUP(VALUE(RIGHT(C207,3)),#REF!,9,FALSE),IF(LEFT(C207,3)="SEG",VLOOKUP(VALUE(RIGHT(C207,3)),'SEG-COMP'!B:J,9,FALSE),IF(LEFT(C207,3)="CLI",VLOOKUP(VALUE(RIGHT(C207,3)),'CLI-COMP'!B:J,9,FALSE),IF(LEFT(C207,4)="IMPL",VLOOKUP(VALUE(RIGHT(C207,3)),'IMPL-COMP'!B:J,9,FALSE),IF(LEFT(C207,4)="SPDA",VLOOKUP(VALUE(RIGHT(C207,3)),'SPDA-COMP'!B:J,9,FALSE),IF(LEFT(C207,4)="SDAI",VLOOKUP(VALUE(RIGHT(C207,3)),'ADM-COMP'!B:J,9,FALSE),IF(LEFT(C207,5)="IMPER",VLOOKUP(VALUE(RIGHT(C207,3)),'IMPER-COMP'!B:J,9,FALSE),""))))))))))))))))</f>
        <v>36.15</v>
      </c>
      <c r="H207" s="633">
        <f t="shared" si="9"/>
        <v>10398.91</v>
      </c>
      <c r="I207" s="636"/>
      <c r="J207" s="636"/>
      <c r="K207" s="636"/>
      <c r="L207" s="636"/>
      <c r="M207" s="636"/>
      <c r="N207" s="636"/>
      <c r="O207" s="636"/>
      <c r="P207" s="636"/>
      <c r="Q207" s="636"/>
      <c r="R207" s="636"/>
      <c r="S207" s="636"/>
    </row>
    <row r="208" spans="1:19">
      <c r="A208" s="628" t="s">
        <v>352</v>
      </c>
      <c r="B208" s="629"/>
      <c r="C208" s="630"/>
      <c r="D208" s="631" t="s">
        <v>125</v>
      </c>
      <c r="E208" s="632"/>
      <c r="F208" s="610"/>
      <c r="G208" s="633"/>
      <c r="H208" s="633"/>
      <c r="I208" s="636"/>
      <c r="J208" s="636"/>
      <c r="K208" s="636"/>
      <c r="L208" s="636"/>
      <c r="M208" s="636"/>
      <c r="N208" s="636"/>
      <c r="O208" s="636"/>
      <c r="P208" s="636"/>
      <c r="Q208" s="636"/>
      <c r="R208" s="636"/>
      <c r="S208" s="636"/>
    </row>
    <row r="209" ht="25.5" spans="1:19">
      <c r="A209" s="605" t="s">
        <v>353</v>
      </c>
      <c r="B209" s="629" t="s">
        <v>68</v>
      </c>
      <c r="C209" s="607">
        <v>40936</v>
      </c>
      <c r="D209" s="608" t="s">
        <v>219</v>
      </c>
      <c r="E209" s="609" t="s">
        <v>127</v>
      </c>
      <c r="F209" s="610">
        <f>ROUND(VLOOKUP(A209,'MEM-LEVANT'!A:O,15,FALSE),2)</f>
        <v>0.6</v>
      </c>
      <c r="G209" s="611">
        <f>(490.85*$J$4)</f>
        <v>515.7766417507</v>
      </c>
      <c r="H209" s="633">
        <f>ROUND(F209*G209,2)</f>
        <v>309.47</v>
      </c>
      <c r="I209" s="636"/>
      <c r="J209" t="s">
        <v>128</v>
      </c>
      <c r="K209" s="636"/>
      <c r="L209" s="636"/>
      <c r="M209" s="636"/>
      <c r="N209" s="636"/>
      <c r="O209" s="636"/>
      <c r="P209" s="636"/>
      <c r="Q209" s="636"/>
      <c r="R209" s="636"/>
      <c r="S209" s="636"/>
    </row>
    <row r="210" ht="25.5" spans="1:19">
      <c r="A210" s="605" t="s">
        <v>354</v>
      </c>
      <c r="B210" s="629" t="s">
        <v>81</v>
      </c>
      <c r="C210" s="607" t="s">
        <v>221</v>
      </c>
      <c r="D210" s="608" t="s">
        <v>222</v>
      </c>
      <c r="E210" s="609" t="s">
        <v>127</v>
      </c>
      <c r="F210" s="610">
        <f>ROUND(VLOOKUP(A210,'MEM-LEVANT'!A:O,15,FALSE),2)</f>
        <v>56.58</v>
      </c>
      <c r="G210" s="611">
        <f>IF(B210="IOPES",VLOOKUP(C210,'LABOR-SERVIÇOS'!A:H,7,FALSE),IF(B210="SINAPI",VLOOKUP(C210,'SINAPI-SERVIÇOS'!A:H,8,FALSE),IF(LEFT(C210,3)="ARQ",VLOOKUP(VALUE(RIGHT(C210,3)),'ARQ-COMP'!B:J,9,FALSE),IF(LEFT(C210,3)="SCI",VLOOKUP(VALUE(RIGHT(C210,3)),'GAS-COMP'!#REF!,9,FALSE),IF(LEFT(C210,3)="SCE",VLOOKUP(VALUE(RIGHT(C210,3)),'SCE-COMP'!B:J,9,FALSE),IF(LEFT(C210,3)="EST",VLOOKUP(VALUE(RIGHT(C210,3)),'EST-COMP'!B:J,9,FALSE),IF(LEFT(C210,3)="HID",VLOOKUP(VALUE(RIGHT(C210,3)),'HID-COMP'!B:J,9,FALSE),IF(LEFT(C210,3)="INC",VLOOKUP(VALUE(RIGHT(C210,3)),'INC-COMP'!B:J,9,FALSE),IF(LEFT(C210,3)="ELE",VLOOKUP(VALUE(RIGHT(C210,3)),#REF!,9,FALSE),IF(LEFT(C210,3)="CAB",VLOOKUP(VALUE(RIGHT(C210,3)),#REF!,9,FALSE),IF(LEFT(C210,3)="SEG",VLOOKUP(VALUE(RIGHT(C210,3)),'SEG-COMP'!B:J,9,FALSE),IF(LEFT(C210,3)="CLI",VLOOKUP(VALUE(RIGHT(C210,3)),'CLI-COMP'!B:J,9,FALSE),IF(LEFT(C210,4)="IMPL",VLOOKUP(VALUE(RIGHT(C210,3)),'IMPL-COMP'!B:J,9,FALSE),IF(LEFT(C210,4)="SPDA",VLOOKUP(VALUE(RIGHT(C210,3)),'SPDA-COMP'!B:J,9,FALSE),IF(LEFT(C210,4)="SDAI",VLOOKUP(VALUE(RIGHT(C210,3)),'ADM-COMP'!B:J,9,FALSE),IF(LEFT(C210,5)="IMPER",VLOOKUP(VALUE(RIGHT(C210,3)),'IMPER-COMP'!B:J,9,FALSE),""))))))))))))))))</f>
        <v>39.23</v>
      </c>
      <c r="H210" s="633">
        <f>ROUND(F210*G210,2)</f>
        <v>2219.63</v>
      </c>
      <c r="I210" s="636"/>
      <c r="J210" s="636"/>
      <c r="K210" s="636"/>
      <c r="L210" s="636"/>
      <c r="M210" s="636"/>
      <c r="N210" s="636"/>
      <c r="O210" s="636"/>
      <c r="P210" s="636"/>
      <c r="Q210" s="636"/>
      <c r="R210" s="636"/>
      <c r="S210" s="636"/>
    </row>
    <row r="211" ht="25.5" customHeight="1" spans="1:19">
      <c r="A211" s="605" t="s">
        <v>355</v>
      </c>
      <c r="B211" s="629" t="s">
        <v>68</v>
      </c>
      <c r="C211" s="607">
        <v>40934</v>
      </c>
      <c r="D211" s="608" t="s">
        <v>224</v>
      </c>
      <c r="E211" s="609" t="s">
        <v>131</v>
      </c>
      <c r="F211" s="610">
        <f>ROUND(VLOOKUP(A211,'MEM-LEVANT'!A:O,15,FALSE),2)</f>
        <v>34</v>
      </c>
      <c r="G211" s="611">
        <f>(22.42*$J$4)</f>
        <v>23.5585460080487</v>
      </c>
      <c r="H211" s="633">
        <f>ROUND(F211*G211,2)</f>
        <v>800.99</v>
      </c>
      <c r="I211" s="636"/>
      <c r="J211" t="s">
        <v>132</v>
      </c>
      <c r="K211" s="636"/>
      <c r="L211" s="636"/>
      <c r="M211" s="636"/>
      <c r="N211" s="636"/>
      <c r="O211" s="636"/>
      <c r="P211" s="636"/>
      <c r="Q211" s="636"/>
      <c r="R211" s="636"/>
      <c r="S211" s="636"/>
    </row>
    <row r="212" spans="1:19">
      <c r="A212" s="628" t="s">
        <v>356</v>
      </c>
      <c r="B212" s="629"/>
      <c r="C212" s="630"/>
      <c r="D212" s="631" t="s">
        <v>134</v>
      </c>
      <c r="E212" s="632"/>
      <c r="F212" s="610"/>
      <c r="G212" s="633"/>
      <c r="H212" s="633"/>
      <c r="I212" s="636"/>
      <c r="J212" s="636"/>
      <c r="K212" s="636"/>
      <c r="L212" s="636"/>
      <c r="M212" s="636"/>
      <c r="N212" s="636"/>
      <c r="O212" s="636"/>
      <c r="P212" s="636"/>
      <c r="Q212" s="636"/>
      <c r="R212" s="636"/>
      <c r="S212" s="636"/>
    </row>
    <row r="213" ht="25.5" spans="1:19">
      <c r="A213" s="605" t="s">
        <v>357</v>
      </c>
      <c r="B213" s="629" t="s">
        <v>68</v>
      </c>
      <c r="C213" s="607">
        <v>43068</v>
      </c>
      <c r="D213" s="608" t="s">
        <v>227</v>
      </c>
      <c r="E213" s="609" t="s">
        <v>136</v>
      </c>
      <c r="F213" s="610">
        <f>ROUND(VLOOKUP(A213,'MEM-LEVANT'!A:O,15,FALSE),2)</f>
        <v>12</v>
      </c>
      <c r="G213" s="611">
        <f>76.06*$J$4</f>
        <v>79.9225249496959</v>
      </c>
      <c r="H213" s="633">
        <f>ROUND(F213*G213,2)</f>
        <v>959.07</v>
      </c>
      <c r="I213" s="636"/>
      <c r="J213" t="s">
        <v>137</v>
      </c>
      <c r="K213" s="636"/>
      <c r="L213" s="636"/>
      <c r="M213" s="636"/>
      <c r="N213" s="636"/>
      <c r="O213" s="636"/>
      <c r="P213" s="636"/>
      <c r="Q213" s="636"/>
      <c r="R213" s="636"/>
      <c r="S213" s="636"/>
    </row>
    <row r="214" ht="25.5" customHeight="1" spans="1:19">
      <c r="A214" s="605" t="s">
        <v>358</v>
      </c>
      <c r="B214" s="629" t="s">
        <v>68</v>
      </c>
      <c r="C214" s="607">
        <v>43064</v>
      </c>
      <c r="D214" s="608" t="s">
        <v>229</v>
      </c>
      <c r="E214" s="609" t="s">
        <v>136</v>
      </c>
      <c r="F214" s="610">
        <f>ROUND(VLOOKUP(A214,'MEM-LEVANT'!A:O,15,FALSE),2)</f>
        <v>12</v>
      </c>
      <c r="G214" s="611">
        <f>(18.82*$J$4)</f>
        <v>19.7757286294146</v>
      </c>
      <c r="H214" s="633">
        <f>ROUND(F214*G214,2)</f>
        <v>237.31</v>
      </c>
      <c r="I214" s="636"/>
      <c r="J214" t="s">
        <v>139</v>
      </c>
      <c r="K214" s="636"/>
      <c r="L214" s="636"/>
      <c r="M214" s="636"/>
      <c r="N214" s="636"/>
      <c r="O214" s="636"/>
      <c r="P214" s="636"/>
      <c r="Q214" s="636"/>
      <c r="R214" s="636"/>
      <c r="S214" s="636"/>
    </row>
    <row r="215" s="560" customFormat="1" spans="1:8">
      <c r="A215" s="605"/>
      <c r="B215" s="634"/>
      <c r="C215" s="635"/>
      <c r="D215" s="612" t="s">
        <v>359</v>
      </c>
      <c r="E215" s="609"/>
      <c r="F215" s="610"/>
      <c r="G215" s="611"/>
      <c r="H215" s="613">
        <f>SUM(H176:H214)</f>
        <v>192692.52</v>
      </c>
    </row>
    <row r="216" s="559" customFormat="1" spans="1:19">
      <c r="A216" s="731" t="s">
        <v>17</v>
      </c>
      <c r="B216" s="591"/>
      <c r="C216" s="592"/>
      <c r="D216" s="593" t="s">
        <v>360</v>
      </c>
      <c r="E216" s="594"/>
      <c r="F216" s="595"/>
      <c r="G216" s="596"/>
      <c r="H216" s="597"/>
      <c r="I216" s="638"/>
      <c r="J216" s="638"/>
      <c r="K216" s="638"/>
      <c r="L216" s="638"/>
      <c r="M216" s="638"/>
      <c r="N216" s="638"/>
      <c r="O216" s="638"/>
      <c r="P216" s="638"/>
      <c r="Q216" s="638"/>
      <c r="R216" s="638"/>
      <c r="S216" s="638"/>
    </row>
    <row r="217" spans="1:19">
      <c r="A217" s="598" t="s">
        <v>361</v>
      </c>
      <c r="B217" s="606"/>
      <c r="C217" s="622"/>
      <c r="D217" s="601" t="s">
        <v>89</v>
      </c>
      <c r="E217" s="609"/>
      <c r="F217" s="610"/>
      <c r="G217" s="611"/>
      <c r="H217" s="611"/>
      <c r="I217" s="636"/>
      <c r="J217" s="636"/>
      <c r="K217" s="636"/>
      <c r="L217" s="636"/>
      <c r="M217" s="636"/>
      <c r="N217" s="636"/>
      <c r="O217" s="636"/>
      <c r="P217" s="636"/>
      <c r="Q217" s="636"/>
      <c r="R217" s="636"/>
      <c r="S217" s="636"/>
    </row>
    <row r="218" ht="25.5" spans="1:19">
      <c r="A218" s="605" t="s">
        <v>362</v>
      </c>
      <c r="B218" s="606" t="s">
        <v>81</v>
      </c>
      <c r="C218" s="607" t="s">
        <v>363</v>
      </c>
      <c r="D218" s="608" t="s">
        <v>364</v>
      </c>
      <c r="E218" s="609" t="s">
        <v>127</v>
      </c>
      <c r="F218" s="610">
        <f>ROUND(VLOOKUP(A218,'MEM-LEVANT'!A:O,15,FALSE),2)</f>
        <v>8</v>
      </c>
      <c r="G218" s="611">
        <f>IF(B218="IOPES",VLOOKUP(C218,'LABOR-SERVIÇOS'!A:H,7,FALSE),IF(B218="SINAPI",VLOOKUP(C218,'SINAPI-SERVIÇOS'!A:H,8,FALSE),IF(LEFT(C218,3)="ARQ",VLOOKUP(VALUE(RIGHT(C218,3)),'ARQ-COMP'!B:J,9,FALSE),IF(LEFT(C218,3)="SCI",VLOOKUP(VALUE(RIGHT(C218,3)),'GAS-COMP'!#REF!,9,FALSE),IF(LEFT(C218,3)="SCE",VLOOKUP(VALUE(RIGHT(C218,3)),'SCE-COMP'!B:J,9,FALSE),IF(LEFT(C218,3)="EST",VLOOKUP(VALUE(RIGHT(C218,3)),'EST-COMP'!B:J,9,FALSE),IF(LEFT(C218,3)="HID",VLOOKUP(VALUE(RIGHT(C218,3)),'HID-COMP'!B:J,9,FALSE),IF(LEFT(C218,3)="INC",VLOOKUP(VALUE(RIGHT(C218,3)),'INC-COMP'!B:J,9,FALSE),IF(LEFT(C218,3)="ELE",VLOOKUP(VALUE(RIGHT(C218,3)),#REF!,9,FALSE),IF(LEFT(C218,3)="CAB",VLOOKUP(VALUE(RIGHT(C218,3)),#REF!,9,FALSE),IF(LEFT(C218,3)="SEG",VLOOKUP(VALUE(RIGHT(C218,3)),'SEG-COMP'!B:J,9,FALSE),IF(LEFT(C218,3)="CLI",VLOOKUP(VALUE(RIGHT(C218,3)),'CLI-COMP'!B:J,9,FALSE),IF(LEFT(C218,4)="IMPL",VLOOKUP(VALUE(RIGHT(C218,3)),'IMPL-COMP'!B:J,9,FALSE),IF(LEFT(C218,4)="SPDA",VLOOKUP(VALUE(RIGHT(C218,3)),'SPDA-COMP'!B:J,9,FALSE),IF(LEFT(C218,4)="SDAI",VLOOKUP(VALUE(RIGHT(C218,3)),'ADM-COMP'!B:J,9,FALSE),IF(LEFT(C218,5)="IMPER",VLOOKUP(VALUE(RIGHT(C218,3)),'IMPER-COMP'!B:J,9,FALSE),""))))))))))))))))</f>
        <v>12.59</v>
      </c>
      <c r="H218" s="611">
        <f>ROUND(F218*G218,2)</f>
        <v>100.72</v>
      </c>
      <c r="I218" s="636"/>
      <c r="J218" s="636"/>
      <c r="K218" s="636"/>
      <c r="L218" s="636"/>
      <c r="M218" s="636"/>
      <c r="N218" s="636"/>
      <c r="O218" s="636"/>
      <c r="P218" s="636"/>
      <c r="Q218" s="636"/>
      <c r="R218" s="636"/>
      <c r="S218" s="636"/>
    </row>
    <row r="219" ht="38.25" spans="1:19">
      <c r="A219" s="605" t="s">
        <v>365</v>
      </c>
      <c r="B219" s="606" t="s">
        <v>81</v>
      </c>
      <c r="C219" s="607" t="s">
        <v>151</v>
      </c>
      <c r="D219" s="608" t="s">
        <v>152</v>
      </c>
      <c r="E219" s="609" t="s">
        <v>153</v>
      </c>
      <c r="F219" s="610">
        <f>ROUND(VLOOKUP(A219,'MEM-LEVANT'!A:O,15,FALSE),2)</f>
        <v>518.4</v>
      </c>
      <c r="G219" s="611">
        <f>IF(B219="IOPES",VLOOKUP(C219,'LABOR-SERVIÇOS'!A:H,7,FALSE),IF(B219="SINAPI",VLOOKUP(C219,'SINAPI-SERVIÇOS'!A:H,8,FALSE),IF(LEFT(C219,3)="ARQ",VLOOKUP(VALUE(RIGHT(C219,3)),'ARQ-COMP'!B:J,9,FALSE),IF(LEFT(C219,3)="SCI",VLOOKUP(VALUE(RIGHT(C219,3)),'GAS-COMP'!#REF!,9,FALSE),IF(LEFT(C219,3)="SCE",VLOOKUP(VALUE(RIGHT(C219,3)),'SCE-COMP'!B:J,9,FALSE),IF(LEFT(C219,3)="EST",VLOOKUP(VALUE(RIGHT(C219,3)),'EST-COMP'!B:J,9,FALSE),IF(LEFT(C219,3)="HID",VLOOKUP(VALUE(RIGHT(C219,3)),'HID-COMP'!B:J,9,FALSE),IF(LEFT(C219,3)="INC",VLOOKUP(VALUE(RIGHT(C219,3)),'INC-COMP'!B:J,9,FALSE),IF(LEFT(C219,3)="ELE",VLOOKUP(VALUE(RIGHT(C219,3)),#REF!,9,FALSE),IF(LEFT(C219,3)="CAB",VLOOKUP(VALUE(RIGHT(C219,3)),#REF!,9,FALSE),IF(LEFT(C219,3)="SEG",VLOOKUP(VALUE(RIGHT(C219,3)),'SEG-COMP'!B:J,9,FALSE),IF(LEFT(C219,3)="CLI",VLOOKUP(VALUE(RIGHT(C219,3)),'CLI-COMP'!B:J,9,FALSE),IF(LEFT(C219,4)="IMPL",VLOOKUP(VALUE(RIGHT(C219,3)),'IMPL-COMP'!B:J,9,FALSE),IF(LEFT(C219,4)="SPDA",VLOOKUP(VALUE(RIGHT(C219,3)),'SPDA-COMP'!B:J,9,FALSE),IF(LEFT(C219,4)="SDAI",VLOOKUP(VALUE(RIGHT(C219,3)),'ADM-COMP'!B:J,9,FALSE),IF(LEFT(C219,5)="IMPER",VLOOKUP(VALUE(RIGHT(C219,3)),'IMPER-COMP'!B:J,9,FALSE),""))))))))))))))))</f>
        <v>1.76</v>
      </c>
      <c r="H219" s="611">
        <f>ROUND(F219*G219,2)</f>
        <v>912.38</v>
      </c>
      <c r="I219" s="636"/>
      <c r="J219" s="636"/>
      <c r="K219" s="636"/>
      <c r="L219" s="636"/>
      <c r="M219" s="636"/>
      <c r="N219" s="636"/>
      <c r="O219" s="636"/>
      <c r="P219" s="636"/>
      <c r="Q219" s="636"/>
      <c r="R219" s="636"/>
      <c r="S219" s="636"/>
    </row>
    <row r="220" spans="1:19">
      <c r="A220" s="598" t="s">
        <v>366</v>
      </c>
      <c r="B220" s="606"/>
      <c r="C220" s="622"/>
      <c r="D220" s="601" t="s">
        <v>93</v>
      </c>
      <c r="E220" s="609"/>
      <c r="F220" s="610"/>
      <c r="G220" s="611"/>
      <c r="H220" s="611"/>
      <c r="I220" s="636"/>
      <c r="J220" s="636"/>
      <c r="K220" s="636"/>
      <c r="L220" s="636"/>
      <c r="M220" s="636"/>
      <c r="N220" s="636"/>
      <c r="O220" s="636"/>
      <c r="P220" s="636"/>
      <c r="Q220" s="636"/>
      <c r="R220" s="636"/>
      <c r="S220" s="636"/>
    </row>
    <row r="221" ht="38.25" spans="1:19">
      <c r="A221" s="623" t="s">
        <v>367</v>
      </c>
      <c r="B221" s="606" t="s">
        <v>81</v>
      </c>
      <c r="C221" s="607" t="s">
        <v>144</v>
      </c>
      <c r="D221" s="608" t="s">
        <v>145</v>
      </c>
      <c r="E221" s="609" t="s">
        <v>146</v>
      </c>
      <c r="F221" s="610">
        <f>ROUND(VLOOKUP(A221,'MEM-LEVANT'!A:O,15,FALSE),2)</f>
        <v>172.12</v>
      </c>
      <c r="G221" s="611">
        <f>IF(B221="IOPES",VLOOKUP(C221,'LABOR-SERVIÇOS'!A:H,7,FALSE),IF(B221="SINAPI",VLOOKUP(C221,'SINAPI-SERVIÇOS'!A:H,8,FALSE),IF(LEFT(C221,3)="ARQ",VLOOKUP(VALUE(RIGHT(C221,3)),'ARQ-COMP'!B:J,9,FALSE),IF(LEFT(C221,3)="SCI",VLOOKUP(VALUE(RIGHT(C221,3)),'GAS-COMP'!#REF!,9,FALSE),IF(LEFT(C221,3)="SCE",VLOOKUP(VALUE(RIGHT(C221,3)),'SCE-COMP'!B:J,9,FALSE),IF(LEFT(C221,3)="EST",VLOOKUP(VALUE(RIGHT(C221,3)),'EST-COMP'!B:J,9,FALSE),IF(LEFT(C221,3)="HID",VLOOKUP(VALUE(RIGHT(C221,3)),'HID-COMP'!B:J,9,FALSE),IF(LEFT(C221,3)="INC",VLOOKUP(VALUE(RIGHT(C221,3)),'INC-COMP'!B:J,9,FALSE),IF(LEFT(C221,3)="ELE",VLOOKUP(VALUE(RIGHT(C221,3)),#REF!,9,FALSE),IF(LEFT(C221,3)="CAB",VLOOKUP(VALUE(RIGHT(C221,3)),#REF!,9,FALSE),IF(LEFT(C221,3)="SEG",VLOOKUP(VALUE(RIGHT(C221,3)),'SEG-COMP'!B:J,9,FALSE),IF(LEFT(C221,3)="CLI",VLOOKUP(VALUE(RIGHT(C221,3)),'CLI-COMP'!B:J,9,FALSE),IF(LEFT(C221,4)="IMPL",VLOOKUP(VALUE(RIGHT(C221,3)),'IMPL-COMP'!B:J,9,FALSE),IF(LEFT(C221,4)="SPDA",VLOOKUP(VALUE(RIGHT(C221,3)),'SPDA-COMP'!B:J,9,FALSE),IF(LEFT(C221,4)="SDAI",VLOOKUP(VALUE(RIGHT(C221,3)),'ADM-COMP'!B:J,9,FALSE),IF(LEFT(C221,5)="IMPER",VLOOKUP(VALUE(RIGHT(C221,3)),'IMPER-COMP'!B:J,9,FALSE),""))))))))))))))))</f>
        <v>1.82</v>
      </c>
      <c r="H221" s="611">
        <f>ROUND(F221*G221,2)</f>
        <v>313.26</v>
      </c>
      <c r="I221" s="636"/>
      <c r="J221" s="636"/>
      <c r="K221" s="636"/>
      <c r="L221" s="636"/>
      <c r="M221" s="636"/>
      <c r="N221" s="636"/>
      <c r="O221" s="636"/>
      <c r="P221" s="636"/>
      <c r="Q221" s="636"/>
      <c r="R221" s="636"/>
      <c r="S221" s="636"/>
    </row>
    <row r="222" ht="25.5" spans="1:19">
      <c r="A222" s="623" t="s">
        <v>368</v>
      </c>
      <c r="B222" s="606" t="s">
        <v>81</v>
      </c>
      <c r="C222" s="607" t="s">
        <v>148</v>
      </c>
      <c r="D222" s="608" t="s">
        <v>149</v>
      </c>
      <c r="E222" s="609" t="s">
        <v>146</v>
      </c>
      <c r="F222" s="610">
        <f>ROUND(VLOOKUP(A222,'MEM-LEVANT'!A:O,15,FALSE),2)</f>
        <v>73.26</v>
      </c>
      <c r="G222" s="611">
        <f>IF(B222="IOPES",VLOOKUP(C222,'LABOR-SERVIÇOS'!A:H,7,FALSE),IF(B222="SINAPI",VLOOKUP(C222,'SINAPI-SERVIÇOS'!A:H,8,FALSE),IF(LEFT(C222,3)="ARQ",VLOOKUP(VALUE(RIGHT(C222,3)),'ARQ-COMP'!B:J,9,FALSE),IF(LEFT(C222,3)="SCI",VLOOKUP(VALUE(RIGHT(C222,3)),'GAS-COMP'!#REF!,9,FALSE),IF(LEFT(C222,3)="SCE",VLOOKUP(VALUE(RIGHT(C222,3)),'SCE-COMP'!B:J,9,FALSE),IF(LEFT(C222,3)="EST",VLOOKUP(VALUE(RIGHT(C222,3)),'EST-COMP'!B:J,9,FALSE),IF(LEFT(C222,3)="HID",VLOOKUP(VALUE(RIGHT(C222,3)),'HID-COMP'!B:J,9,FALSE),IF(LEFT(C222,3)="INC",VLOOKUP(VALUE(RIGHT(C222,3)),'INC-COMP'!B:J,9,FALSE),IF(LEFT(C222,3)="ELE",VLOOKUP(VALUE(RIGHT(C222,3)),#REF!,9,FALSE),IF(LEFT(C222,3)="CAB",VLOOKUP(VALUE(RIGHT(C222,3)),#REF!,9,FALSE),IF(LEFT(C222,3)="SEG",VLOOKUP(VALUE(RIGHT(C222,3)),'SEG-COMP'!B:J,9,FALSE),IF(LEFT(C222,3)="CLI",VLOOKUP(VALUE(RIGHT(C222,3)),'CLI-COMP'!B:J,9,FALSE),IF(LEFT(C222,4)="IMPL",VLOOKUP(VALUE(RIGHT(C222,3)),'IMPL-COMP'!B:J,9,FALSE),IF(LEFT(C222,4)="SPDA",VLOOKUP(VALUE(RIGHT(C222,3)),'SPDA-COMP'!B:J,9,FALSE),IF(LEFT(C222,4)="SDAI",VLOOKUP(VALUE(RIGHT(C222,3)),'ADM-COMP'!B:J,9,FALSE),IF(LEFT(C222,5)="IMPER",VLOOKUP(VALUE(RIGHT(C222,3)),'IMPER-COMP'!B:J,9,FALSE),""))))))))))))))))</f>
        <v>5.25</v>
      </c>
      <c r="H222" s="611">
        <f>ROUND(F222*G222,2)</f>
        <v>384.62</v>
      </c>
      <c r="I222" s="636"/>
      <c r="J222" s="636"/>
      <c r="K222" s="636"/>
      <c r="L222" s="636"/>
      <c r="M222" s="636"/>
      <c r="N222" s="636"/>
      <c r="O222" s="636"/>
      <c r="P222" s="636"/>
      <c r="Q222" s="636"/>
      <c r="R222" s="636"/>
      <c r="S222" s="636"/>
    </row>
    <row r="223" ht="38.25" spans="1:19">
      <c r="A223" s="623" t="s">
        <v>369</v>
      </c>
      <c r="B223" s="606" t="s">
        <v>81</v>
      </c>
      <c r="C223" s="607" t="s">
        <v>151</v>
      </c>
      <c r="D223" s="608" t="s">
        <v>152</v>
      </c>
      <c r="E223" s="609" t="s">
        <v>153</v>
      </c>
      <c r="F223" s="610">
        <f>ROUND(VLOOKUP(A223,'MEM-LEVANT'!A:O,15,FALSE),2)</f>
        <v>2372.64</v>
      </c>
      <c r="G223" s="611">
        <f>IF(B223="IOPES",VLOOKUP(C223,'LABOR-SERVIÇOS'!A:H,7,FALSE),IF(B223="SINAPI",VLOOKUP(C223,'SINAPI-SERVIÇOS'!A:H,8,FALSE),IF(LEFT(C223,3)="ARQ",VLOOKUP(VALUE(RIGHT(C223,3)),'ARQ-COMP'!B:J,9,FALSE),IF(LEFT(C223,3)="SCI",VLOOKUP(VALUE(RIGHT(C223,3)),'GAS-COMP'!#REF!,9,FALSE),IF(LEFT(C223,3)="SCE",VLOOKUP(VALUE(RIGHT(C223,3)),'SCE-COMP'!B:J,9,FALSE),IF(LEFT(C223,3)="EST",VLOOKUP(VALUE(RIGHT(C223,3)),'EST-COMP'!B:J,9,FALSE),IF(LEFT(C223,3)="HID",VLOOKUP(VALUE(RIGHT(C223,3)),'HID-COMP'!B:J,9,FALSE),IF(LEFT(C223,3)="INC",VLOOKUP(VALUE(RIGHT(C223,3)),'INC-COMP'!B:J,9,FALSE),IF(LEFT(C223,3)="ELE",VLOOKUP(VALUE(RIGHT(C223,3)),#REF!,9,FALSE),IF(LEFT(C223,3)="CAB",VLOOKUP(VALUE(RIGHT(C223,3)),#REF!,9,FALSE),IF(LEFT(C223,3)="SEG",VLOOKUP(VALUE(RIGHT(C223,3)),'SEG-COMP'!B:J,9,FALSE),IF(LEFT(C223,3)="CLI",VLOOKUP(VALUE(RIGHT(C223,3)),'CLI-COMP'!B:J,9,FALSE),IF(LEFT(C223,4)="IMPL",VLOOKUP(VALUE(RIGHT(C223,3)),'IMPL-COMP'!B:J,9,FALSE),IF(LEFT(C223,4)="SPDA",VLOOKUP(VALUE(RIGHT(C223,3)),'SPDA-COMP'!B:J,9,FALSE),IF(LEFT(C223,4)="SDAI",VLOOKUP(VALUE(RIGHT(C223,3)),'ADM-COMP'!B:J,9,FALSE),IF(LEFT(C223,5)="IMPER",VLOOKUP(VALUE(RIGHT(C223,3)),'IMPER-COMP'!B:J,9,FALSE),""))))))))))))))))</f>
        <v>1.76</v>
      </c>
      <c r="H223" s="611">
        <f>ROUND(F223*G223,2)</f>
        <v>4175.85</v>
      </c>
      <c r="I223" s="636"/>
      <c r="J223" s="636"/>
      <c r="K223" s="636"/>
      <c r="L223" s="636"/>
      <c r="M223" s="636"/>
      <c r="N223" s="636"/>
      <c r="O223" s="636"/>
      <c r="P223" s="636"/>
      <c r="Q223" s="636"/>
      <c r="R223" s="636"/>
      <c r="S223" s="636"/>
    </row>
    <row r="224" spans="1:19">
      <c r="A224" s="478" t="s">
        <v>370</v>
      </c>
      <c r="B224" s="624"/>
      <c r="C224" s="625"/>
      <c r="D224" s="626" t="s">
        <v>98</v>
      </c>
      <c r="E224" s="625"/>
      <c r="F224" s="610"/>
      <c r="G224" s="611"/>
      <c r="H224" s="611"/>
      <c r="I224" s="636"/>
      <c r="J224" s="636"/>
      <c r="K224" s="636"/>
      <c r="L224" s="636"/>
      <c r="M224" s="636"/>
      <c r="N224" s="636"/>
      <c r="O224" s="636"/>
      <c r="P224" s="636"/>
      <c r="Q224" s="636"/>
      <c r="R224" s="636"/>
      <c r="S224" s="636"/>
    </row>
    <row r="225" ht="89.25" spans="1:19">
      <c r="A225" s="605" t="s">
        <v>371</v>
      </c>
      <c r="B225" s="624" t="s">
        <v>81</v>
      </c>
      <c r="C225" s="607" t="s">
        <v>156</v>
      </c>
      <c r="D225" s="608" t="s">
        <v>157</v>
      </c>
      <c r="E225" s="609" t="s">
        <v>146</v>
      </c>
      <c r="F225" s="610">
        <f>ROUND(VLOOKUP(A225,'MEM-LEVANT'!A:O,15,FALSE),2)</f>
        <v>151.2</v>
      </c>
      <c r="G225" s="611">
        <f>IF(B225="IOPES",VLOOKUP(C225,'LABOR-SERVIÇOS'!A:H,7,FALSE),IF(B225="SINAPI",VLOOKUP(C225,'SINAPI-SERVIÇOS'!A:H,8,FALSE),IF(LEFT(C225,3)="ARQ",VLOOKUP(VALUE(RIGHT(C225,3)),'ARQ-COMP'!B:J,9,FALSE),IF(LEFT(C225,3)="SCI",VLOOKUP(VALUE(RIGHT(C225,3)),'GAS-COMP'!#REF!,9,FALSE),IF(LEFT(C225,3)="SCE",VLOOKUP(VALUE(RIGHT(C225,3)),'SCE-COMP'!B:J,9,FALSE),IF(LEFT(C225,3)="EST",VLOOKUP(VALUE(RIGHT(C225,3)),'EST-COMP'!B:J,9,FALSE),IF(LEFT(C225,3)="HID",VLOOKUP(VALUE(RIGHT(C225,3)),'HID-COMP'!B:J,9,FALSE),IF(LEFT(C225,3)="INC",VLOOKUP(VALUE(RIGHT(C225,3)),'INC-COMP'!B:J,9,FALSE),IF(LEFT(C225,3)="ELE",VLOOKUP(VALUE(RIGHT(C225,3)),#REF!,9,FALSE),IF(LEFT(C225,3)="CAB",VLOOKUP(VALUE(RIGHT(C225,3)),#REF!,9,FALSE),IF(LEFT(C225,3)="SEG",VLOOKUP(VALUE(RIGHT(C225,3)),'SEG-COMP'!B:J,9,FALSE),IF(LEFT(C225,3)="CLI",VLOOKUP(VALUE(RIGHT(C225,3)),'CLI-COMP'!B:J,9,FALSE),IF(LEFT(C225,4)="IMPL",VLOOKUP(VALUE(RIGHT(C225,3)),'IMPL-COMP'!B:J,9,FALSE),IF(LEFT(C225,4)="SPDA",VLOOKUP(VALUE(RIGHT(C225,3)),'SPDA-COMP'!B:J,9,FALSE),IF(LEFT(C225,4)="SDAI",VLOOKUP(VALUE(RIGHT(C225,3)),'ADM-COMP'!B:J,9,FALSE),IF(LEFT(C225,5)="IMPER",VLOOKUP(VALUE(RIGHT(C225,3)),'IMPER-COMP'!B:J,9,FALSE),""))))))))))))))))</f>
        <v>6.64</v>
      </c>
      <c r="H225" s="611">
        <f t="shared" ref="H225:H236" si="10">ROUND(F225*G225,2)</f>
        <v>1003.97</v>
      </c>
      <c r="I225" s="636"/>
      <c r="J225" s="636"/>
      <c r="K225" s="636"/>
      <c r="L225" s="636"/>
      <c r="M225" s="636"/>
      <c r="N225" s="636"/>
      <c r="O225" s="636"/>
      <c r="P225" s="636"/>
      <c r="Q225" s="636"/>
      <c r="R225" s="636"/>
      <c r="S225" s="636"/>
    </row>
    <row r="226" spans="1:19">
      <c r="A226" s="605" t="s">
        <v>372</v>
      </c>
      <c r="B226" s="624" t="s">
        <v>81</v>
      </c>
      <c r="C226" s="605" t="s">
        <v>159</v>
      </c>
      <c r="D226" s="627" t="s">
        <v>160</v>
      </c>
      <c r="E226" s="609" t="s">
        <v>146</v>
      </c>
      <c r="F226" s="610">
        <f>ROUND(VLOOKUP(A226,'MEM-LEVANT'!A:O,15,FALSE),2)</f>
        <v>52.58</v>
      </c>
      <c r="G226" s="611">
        <f>IF(B226="IOPES",VLOOKUP(C226,'LABOR-SERVIÇOS'!A:H,7,FALSE),IF(B226="SINAPI",VLOOKUP(C226,'SINAPI-SERVIÇOS'!A:H,8,FALSE),IF(LEFT(C226,3)="ARQ",VLOOKUP(VALUE(RIGHT(C226,3)),'ARQ-COMP'!B:J,9,FALSE),IF(LEFT(C226,3)="SCI",VLOOKUP(VALUE(RIGHT(C226,3)),'GAS-COMP'!#REF!,9,FALSE),IF(LEFT(C226,3)="SCE",VLOOKUP(VALUE(RIGHT(C226,3)),'SCE-COMP'!B:J,9,FALSE),IF(LEFT(C226,3)="EST",VLOOKUP(VALUE(RIGHT(C226,3)),'EST-COMP'!B:J,9,FALSE),IF(LEFT(C226,3)="HID",VLOOKUP(VALUE(RIGHT(C226,3)),'HID-COMP'!B:J,9,FALSE),IF(LEFT(C226,3)="INC",VLOOKUP(VALUE(RIGHT(C226,3)),'INC-COMP'!B:J,9,FALSE),IF(LEFT(C226,3)="ELE",VLOOKUP(VALUE(RIGHT(C226,3)),#REF!,9,FALSE),IF(LEFT(C226,3)="CAB",VLOOKUP(VALUE(RIGHT(C226,3)),#REF!,9,FALSE),IF(LEFT(C226,3)="SEG",VLOOKUP(VALUE(RIGHT(C226,3)),'SEG-COMP'!B:J,9,FALSE),IF(LEFT(C226,3)="CLI",VLOOKUP(VALUE(RIGHT(C226,3)),'CLI-COMP'!B:J,9,FALSE),IF(LEFT(C226,4)="IMPL",VLOOKUP(VALUE(RIGHT(C226,3)),'IMPL-COMP'!B:J,9,FALSE),IF(LEFT(C226,4)="SPDA",VLOOKUP(VALUE(RIGHT(C226,3)),'SPDA-COMP'!B:J,9,FALSE),IF(LEFT(C226,4)="SDAI",VLOOKUP(VALUE(RIGHT(C226,3)),'ADM-COMP'!B:J,9,FALSE),IF(LEFT(C226,5)="IMPER",VLOOKUP(VALUE(RIGHT(C226,3)),'IMPER-COMP'!B:J,9,FALSE),""))))))))))))))))</f>
        <v>83.04</v>
      </c>
      <c r="H226" s="611">
        <f t="shared" si="10"/>
        <v>4366.24</v>
      </c>
      <c r="I226" s="636"/>
      <c r="J226" s="636"/>
      <c r="K226" s="636"/>
      <c r="L226" s="636"/>
      <c r="M226" s="636"/>
      <c r="N226" s="636"/>
      <c r="O226" s="636"/>
      <c r="P226" s="636"/>
      <c r="Q226" s="636"/>
      <c r="R226" s="636"/>
      <c r="S226" s="636"/>
    </row>
    <row r="227" spans="1:19">
      <c r="A227" s="605" t="s">
        <v>373</v>
      </c>
      <c r="B227" s="624" t="s">
        <v>81</v>
      </c>
      <c r="C227" s="607" t="s">
        <v>162</v>
      </c>
      <c r="D227" s="608" t="s">
        <v>163</v>
      </c>
      <c r="E227" s="609" t="s">
        <v>146</v>
      </c>
      <c r="F227" s="610">
        <f>ROUND(VLOOKUP(A227,'MEM-LEVANT'!A:O,15,FALSE),2)</f>
        <v>79.92</v>
      </c>
      <c r="G227" s="611">
        <f>IF(B227="IOPES",VLOOKUP(C227,'LABOR-SERVIÇOS'!A:H,7,FALSE),IF(B227="SINAPI",VLOOKUP(C227,'SINAPI-SERVIÇOS'!A:H,8,FALSE),IF(LEFT(C227,3)="ARQ",VLOOKUP(VALUE(RIGHT(C227,3)),'ARQ-COMP'!B:J,9,FALSE),IF(LEFT(C227,3)="SCI",VLOOKUP(VALUE(RIGHT(C227,3)),'GAS-COMP'!#REF!,9,FALSE),IF(LEFT(C227,3)="SCE",VLOOKUP(VALUE(RIGHT(C227,3)),'SCE-COMP'!B:J,9,FALSE),IF(LEFT(C227,3)="EST",VLOOKUP(VALUE(RIGHT(C227,3)),'EST-COMP'!B:J,9,FALSE),IF(LEFT(C227,3)="HID",VLOOKUP(VALUE(RIGHT(C227,3)),'HID-COMP'!B:J,9,FALSE),IF(LEFT(C227,3)="INC",VLOOKUP(VALUE(RIGHT(C227,3)),'INC-COMP'!B:J,9,FALSE),IF(LEFT(C227,3)="ELE",VLOOKUP(VALUE(RIGHT(C227,3)),#REF!,9,FALSE),IF(LEFT(C227,3)="CAB",VLOOKUP(VALUE(RIGHT(C227,3)),#REF!,9,FALSE),IF(LEFT(C227,3)="SEG",VLOOKUP(VALUE(RIGHT(C227,3)),'SEG-COMP'!B:J,9,FALSE),IF(LEFT(C227,3)="CLI",VLOOKUP(VALUE(RIGHT(C227,3)),'CLI-COMP'!B:J,9,FALSE),IF(LEFT(C227,4)="IMPL",VLOOKUP(VALUE(RIGHT(C227,3)),'IMPL-COMP'!B:J,9,FALSE),IF(LEFT(C227,4)="SPDA",VLOOKUP(VALUE(RIGHT(C227,3)),'SPDA-COMP'!B:J,9,FALSE),IF(LEFT(C227,4)="SDAI",VLOOKUP(VALUE(RIGHT(C227,3)),'ADM-COMP'!B:J,9,FALSE),IF(LEFT(C227,5)="IMPER",VLOOKUP(VALUE(RIGHT(C227,3)),'IMPER-COMP'!B:J,9,FALSE),""))))))))))))))))</f>
        <v>41.14</v>
      </c>
      <c r="H227" s="611">
        <f t="shared" si="10"/>
        <v>3287.91</v>
      </c>
      <c r="I227" s="636"/>
      <c r="J227" s="636"/>
      <c r="K227" s="636"/>
      <c r="L227" s="636"/>
      <c r="M227" s="636"/>
      <c r="N227" s="636"/>
      <c r="O227" s="636"/>
      <c r="P227" s="636"/>
      <c r="Q227" s="636"/>
      <c r="R227" s="636"/>
      <c r="S227" s="636"/>
    </row>
    <row r="228" ht="38.25" spans="1:19">
      <c r="A228" s="605" t="s">
        <v>374</v>
      </c>
      <c r="B228" s="624" t="s">
        <v>81</v>
      </c>
      <c r="C228" s="607" t="s">
        <v>151</v>
      </c>
      <c r="D228" s="608" t="s">
        <v>152</v>
      </c>
      <c r="E228" s="609" t="s">
        <v>153</v>
      </c>
      <c r="F228" s="610">
        <f>ROUND(VLOOKUP(A228,'MEM-LEVANT'!A:O,15,FALSE),2)</f>
        <v>3115.66</v>
      </c>
      <c r="G228" s="611">
        <f>IF(B228="IOPES",VLOOKUP(C228,'LABOR-SERVIÇOS'!A:H,7,FALSE),IF(B228="SINAPI",VLOOKUP(C228,'SINAPI-SERVIÇOS'!A:H,8,FALSE),IF(LEFT(C228,3)="ARQ",VLOOKUP(VALUE(RIGHT(C228,3)),'ARQ-COMP'!B:J,9,FALSE),IF(LEFT(C228,3)="SCI",VLOOKUP(VALUE(RIGHT(C228,3)),'GAS-COMP'!#REF!,9,FALSE),IF(LEFT(C228,3)="SCE",VLOOKUP(VALUE(RIGHT(C228,3)),'SCE-COMP'!B:J,9,FALSE),IF(LEFT(C228,3)="EST",VLOOKUP(VALUE(RIGHT(C228,3)),'EST-COMP'!B:J,9,FALSE),IF(LEFT(C228,3)="HID",VLOOKUP(VALUE(RIGHT(C228,3)),'HID-COMP'!B:J,9,FALSE),IF(LEFT(C228,3)="INC",VLOOKUP(VALUE(RIGHT(C228,3)),'INC-COMP'!B:J,9,FALSE),IF(LEFT(C228,3)="ELE",VLOOKUP(VALUE(RIGHT(C228,3)),#REF!,9,FALSE),IF(LEFT(C228,3)="CAB",VLOOKUP(VALUE(RIGHT(C228,3)),#REF!,9,FALSE),IF(LEFT(C228,3)="SEG",VLOOKUP(VALUE(RIGHT(C228,3)),'SEG-COMP'!B:J,9,FALSE),IF(LEFT(C228,3)="CLI",VLOOKUP(VALUE(RIGHT(C228,3)),'CLI-COMP'!B:J,9,FALSE),IF(LEFT(C228,4)="IMPL",VLOOKUP(VALUE(RIGHT(C228,3)),'IMPL-COMP'!B:J,9,FALSE),IF(LEFT(C228,4)="SPDA",VLOOKUP(VALUE(RIGHT(C228,3)),'SPDA-COMP'!B:J,9,FALSE),IF(LEFT(C228,4)="SDAI",VLOOKUP(VALUE(RIGHT(C228,3)),'ADM-COMP'!B:J,9,FALSE),IF(LEFT(C228,5)="IMPER",VLOOKUP(VALUE(RIGHT(C228,3)),'IMPER-COMP'!B:J,9,FALSE),""))))))))))))))))</f>
        <v>1.76</v>
      </c>
      <c r="H228" s="611">
        <f t="shared" si="10"/>
        <v>5483.56</v>
      </c>
      <c r="I228" s="636"/>
      <c r="J228" s="636"/>
      <c r="K228" s="636"/>
      <c r="L228" s="636"/>
      <c r="M228" s="636"/>
      <c r="N228" s="636"/>
      <c r="O228" s="636"/>
      <c r="P228" s="636"/>
      <c r="Q228" s="636"/>
      <c r="R228" s="636"/>
      <c r="S228" s="636"/>
    </row>
    <row r="229" ht="51" spans="1:19">
      <c r="A229" s="605" t="s">
        <v>375</v>
      </c>
      <c r="B229" s="624" t="s">
        <v>81</v>
      </c>
      <c r="C229" s="605" t="s">
        <v>166</v>
      </c>
      <c r="D229" s="608" t="s">
        <v>167</v>
      </c>
      <c r="E229" s="609" t="s">
        <v>168</v>
      </c>
      <c r="F229" s="610">
        <f>ROUND(VLOOKUP(A229,'MEM-LEVANT'!A:O,15,FALSE),2)</f>
        <v>2</v>
      </c>
      <c r="G229" s="611">
        <f>IF(B229="IOPES",VLOOKUP(C229,'LABOR-SERVIÇOS'!A:H,7,FALSE),IF(B229="SINAPI",VLOOKUP(C229,'SINAPI-SERVIÇOS'!A:H,8,FALSE),IF(LEFT(C229,3)="ARQ",VLOOKUP(VALUE(RIGHT(C229,3)),'ARQ-COMP'!B:J,9,FALSE),IF(LEFT(C229,3)="SCI",VLOOKUP(VALUE(RIGHT(C229,3)),'GAS-COMP'!#REF!,9,FALSE),IF(LEFT(C229,3)="SCE",VLOOKUP(VALUE(RIGHT(C229,3)),'SCE-COMP'!B:J,9,FALSE),IF(LEFT(C229,3)="EST",VLOOKUP(VALUE(RIGHT(C229,3)),'EST-COMP'!B:J,9,FALSE),IF(LEFT(C229,3)="HID",VLOOKUP(VALUE(RIGHT(C229,3)),'HID-COMP'!B:J,9,FALSE),IF(LEFT(C229,3)="INC",VLOOKUP(VALUE(RIGHT(C229,3)),'INC-COMP'!B:J,9,FALSE),IF(LEFT(C229,3)="ELE",VLOOKUP(VALUE(RIGHT(C229,3)),#REF!,9,FALSE),IF(LEFT(C229,3)="CAB",VLOOKUP(VALUE(RIGHT(C229,3)),#REF!,9,FALSE),IF(LEFT(C229,3)="SEG",VLOOKUP(VALUE(RIGHT(C229,3)),'SEG-COMP'!B:J,9,FALSE),IF(LEFT(C229,3)="CLI",VLOOKUP(VALUE(RIGHT(C229,3)),'CLI-COMP'!B:J,9,FALSE),IF(LEFT(C229,4)="IMPL",VLOOKUP(VALUE(RIGHT(C229,3)),'IMPL-COMP'!B:J,9,FALSE),IF(LEFT(C229,4)="SPDA",VLOOKUP(VALUE(RIGHT(C229,3)),'SPDA-COMP'!B:J,9,FALSE),IF(LEFT(C229,4)="SDAI",VLOOKUP(VALUE(RIGHT(C229,3)),'ADM-COMP'!B:J,9,FALSE),IF(LEFT(C229,5)="IMPER",VLOOKUP(VALUE(RIGHT(C229,3)),'IMPER-COMP'!B:J,9,FALSE),""))))))))))))))))</f>
        <v>1579.78</v>
      </c>
      <c r="H229" s="611">
        <f t="shared" si="10"/>
        <v>3159.56</v>
      </c>
      <c r="I229" s="636"/>
      <c r="J229" s="636"/>
      <c r="K229" s="636"/>
      <c r="L229" s="636"/>
      <c r="M229" s="636"/>
      <c r="N229" s="636"/>
      <c r="O229" s="636"/>
      <c r="P229" s="636"/>
      <c r="Q229" s="636"/>
      <c r="R229" s="636"/>
      <c r="S229" s="636"/>
    </row>
    <row r="230" ht="51" spans="1:19">
      <c r="A230" s="605" t="s">
        <v>376</v>
      </c>
      <c r="B230" s="624" t="s">
        <v>81</v>
      </c>
      <c r="C230" s="607" t="s">
        <v>170</v>
      </c>
      <c r="D230" s="608" t="s">
        <v>171</v>
      </c>
      <c r="E230" s="609" t="s">
        <v>168</v>
      </c>
      <c r="F230" s="610">
        <f>ROUND(VLOOKUP(A230,'MEM-LEVANT'!A:O,15,FALSE),2)</f>
        <v>2</v>
      </c>
      <c r="G230" s="611">
        <f>IF(B230="IOPES",VLOOKUP(C230,'LABOR-SERVIÇOS'!A:H,7,FALSE),IF(B230="SINAPI",VLOOKUP(C230,'SINAPI-SERVIÇOS'!A:H,8,FALSE),IF(LEFT(C230,3)="ARQ",VLOOKUP(VALUE(RIGHT(C230,3)),'ARQ-COMP'!B:J,9,FALSE),IF(LEFT(C230,3)="SCI",VLOOKUP(VALUE(RIGHT(C230,3)),'GAS-COMP'!#REF!,9,FALSE),IF(LEFT(C230,3)="SCE",VLOOKUP(VALUE(RIGHT(C230,3)),'SCE-COMP'!B:J,9,FALSE),IF(LEFT(C230,3)="EST",VLOOKUP(VALUE(RIGHT(C230,3)),'EST-COMP'!B:J,9,FALSE),IF(LEFT(C230,3)="HID",VLOOKUP(VALUE(RIGHT(C230,3)),'HID-COMP'!B:J,9,FALSE),IF(LEFT(C230,3)="INC",VLOOKUP(VALUE(RIGHT(C230,3)),'INC-COMP'!B:J,9,FALSE),IF(LEFT(C230,3)="ELE",VLOOKUP(VALUE(RIGHT(C230,3)),#REF!,9,FALSE),IF(LEFT(C230,3)="CAB",VLOOKUP(VALUE(RIGHT(C230,3)),#REF!,9,FALSE),IF(LEFT(C230,3)="SEG",VLOOKUP(VALUE(RIGHT(C230,3)),'SEG-COMP'!B:J,9,FALSE),IF(LEFT(C230,3)="CLI",VLOOKUP(VALUE(RIGHT(C230,3)),'CLI-COMP'!B:J,9,FALSE),IF(LEFT(C230,4)="IMPL",VLOOKUP(VALUE(RIGHT(C230,3)),'IMPL-COMP'!B:J,9,FALSE),IF(LEFT(C230,4)="SPDA",VLOOKUP(VALUE(RIGHT(C230,3)),'SPDA-COMP'!B:J,9,FALSE),IF(LEFT(C230,4)="SDAI",VLOOKUP(VALUE(RIGHT(C230,3)),'ADM-COMP'!B:J,9,FALSE),IF(LEFT(C230,5)="IMPER",VLOOKUP(VALUE(RIGHT(C230,3)),'IMPER-COMP'!B:J,9,FALSE),""))))))))))))))))</f>
        <v>564.53</v>
      </c>
      <c r="H230" s="611">
        <f t="shared" si="10"/>
        <v>1129.06</v>
      </c>
      <c r="I230" s="636"/>
      <c r="J230" s="636"/>
      <c r="K230" s="636"/>
      <c r="L230" s="636"/>
      <c r="M230" s="636"/>
      <c r="N230" s="636"/>
      <c r="O230" s="636"/>
      <c r="P230" s="636"/>
      <c r="Q230" s="636"/>
      <c r="R230" s="636"/>
      <c r="S230" s="636"/>
    </row>
    <row r="231" ht="63.75" spans="1:19">
      <c r="A231" s="605" t="s">
        <v>377</v>
      </c>
      <c r="B231" s="624" t="s">
        <v>81</v>
      </c>
      <c r="C231" s="607" t="s">
        <v>173</v>
      </c>
      <c r="D231" s="608" t="s">
        <v>174</v>
      </c>
      <c r="E231" s="609" t="s">
        <v>168</v>
      </c>
      <c r="F231" s="610">
        <f>ROUND(VLOOKUP(A231,'MEM-LEVANT'!A:O,15,FALSE),2)</f>
        <v>3</v>
      </c>
      <c r="G231" s="611">
        <f>IF(B231="IOPES",VLOOKUP(C231,'LABOR-SERVIÇOS'!A:H,7,FALSE),IF(B231="SINAPI",VLOOKUP(C231,'SINAPI-SERVIÇOS'!A:H,8,FALSE),IF(LEFT(C231,3)="ARQ",VLOOKUP(VALUE(RIGHT(C231,3)),'ARQ-COMP'!B:J,9,FALSE),IF(LEFT(C231,3)="SCI",VLOOKUP(VALUE(RIGHT(C231,3)),'GAS-COMP'!#REF!,9,FALSE),IF(LEFT(C231,3)="SCE",VLOOKUP(VALUE(RIGHT(C231,3)),'SCE-COMP'!B:J,9,FALSE),IF(LEFT(C231,3)="EST",VLOOKUP(VALUE(RIGHT(C231,3)),'EST-COMP'!B:J,9,FALSE),IF(LEFT(C231,3)="HID",VLOOKUP(VALUE(RIGHT(C231,3)),'HID-COMP'!B:J,9,FALSE),IF(LEFT(C231,3)="INC",VLOOKUP(VALUE(RIGHT(C231,3)),'INC-COMP'!B:J,9,FALSE),IF(LEFT(C231,3)="ELE",VLOOKUP(VALUE(RIGHT(C231,3)),#REF!,9,FALSE),IF(LEFT(C231,3)="CAB",VLOOKUP(VALUE(RIGHT(C231,3)),#REF!,9,FALSE),IF(LEFT(C231,3)="SEG",VLOOKUP(VALUE(RIGHT(C231,3)),'SEG-COMP'!B:J,9,FALSE),IF(LEFT(C231,3)="CLI",VLOOKUP(VALUE(RIGHT(C231,3)),'CLI-COMP'!B:J,9,FALSE),IF(LEFT(C231,4)="IMPL",VLOOKUP(VALUE(RIGHT(C231,3)),'IMPL-COMP'!B:J,9,FALSE),IF(LEFT(C231,4)="SPDA",VLOOKUP(VALUE(RIGHT(C231,3)),'SPDA-COMP'!B:J,9,FALSE),IF(LEFT(C231,4)="SDAI",VLOOKUP(VALUE(RIGHT(C231,3)),'ADM-COMP'!B:J,9,FALSE),IF(LEFT(C231,5)="IMPER",VLOOKUP(VALUE(RIGHT(C231,3)),'IMPER-COMP'!B:J,9,FALSE),""))))))))))))))))</f>
        <v>1625.3</v>
      </c>
      <c r="H231" s="611">
        <f t="shared" si="10"/>
        <v>4875.9</v>
      </c>
      <c r="I231" s="636"/>
      <c r="J231" s="636"/>
      <c r="K231" s="636"/>
      <c r="L231" s="636"/>
      <c r="M231" s="636"/>
      <c r="N231" s="636"/>
      <c r="O231" s="636"/>
      <c r="P231" s="636"/>
      <c r="Q231" s="636"/>
      <c r="R231" s="636"/>
      <c r="S231" s="636"/>
    </row>
    <row r="232" ht="38.25" spans="1:19">
      <c r="A232" s="605" t="s">
        <v>378</v>
      </c>
      <c r="B232" s="624" t="s">
        <v>81</v>
      </c>
      <c r="C232" s="607" t="s">
        <v>176</v>
      </c>
      <c r="D232" s="608" t="s">
        <v>177</v>
      </c>
      <c r="E232" s="609" t="s">
        <v>136</v>
      </c>
      <c r="F232" s="610">
        <f>ROUND(VLOOKUP(A232,'MEM-LEVANT'!A:O,15,FALSE),2)</f>
        <v>17.7</v>
      </c>
      <c r="G232" s="611">
        <f>IF(B232="IOPES",VLOOKUP(C232,'LABOR-SERVIÇOS'!A:H,7,FALSE),IF(B232="SINAPI",VLOOKUP(C232,'SINAPI-SERVIÇOS'!A:H,8,FALSE),IF(LEFT(C232,3)="ARQ",VLOOKUP(VALUE(RIGHT(C232,3)),'ARQ-COMP'!B:J,9,FALSE),IF(LEFT(C232,3)="SCI",VLOOKUP(VALUE(RIGHT(C232,3)),'GAS-COMP'!#REF!,9,FALSE),IF(LEFT(C232,3)="SCE",VLOOKUP(VALUE(RIGHT(C232,3)),'SCE-COMP'!B:J,9,FALSE),IF(LEFT(C232,3)="EST",VLOOKUP(VALUE(RIGHT(C232,3)),'EST-COMP'!B:J,9,FALSE),IF(LEFT(C232,3)="HID",VLOOKUP(VALUE(RIGHT(C232,3)),'HID-COMP'!B:J,9,FALSE),IF(LEFT(C232,3)="INC",VLOOKUP(VALUE(RIGHT(C232,3)),'INC-COMP'!B:J,9,FALSE),IF(LEFT(C232,3)="ELE",VLOOKUP(VALUE(RIGHT(C232,3)),#REF!,9,FALSE),IF(LEFT(C232,3)="CAB",VLOOKUP(VALUE(RIGHT(C232,3)),#REF!,9,FALSE),IF(LEFT(C232,3)="SEG",VLOOKUP(VALUE(RIGHT(C232,3)),'SEG-COMP'!B:J,9,FALSE),IF(LEFT(C232,3)="CLI",VLOOKUP(VALUE(RIGHT(C232,3)),'CLI-COMP'!B:J,9,FALSE),IF(LEFT(C232,4)="IMPL",VLOOKUP(VALUE(RIGHT(C232,3)),'IMPL-COMP'!B:J,9,FALSE),IF(LEFT(C232,4)="SPDA",VLOOKUP(VALUE(RIGHT(C232,3)),'SPDA-COMP'!B:J,9,FALSE),IF(LEFT(C232,4)="SDAI",VLOOKUP(VALUE(RIGHT(C232,3)),'ADM-COMP'!B:J,9,FALSE),IF(LEFT(C232,5)="IMPER",VLOOKUP(VALUE(RIGHT(C232,3)),'IMPER-COMP'!B:J,9,FALSE),""))))))))))))))))</f>
        <v>122.95</v>
      </c>
      <c r="H232" s="611">
        <f t="shared" si="10"/>
        <v>2176.22</v>
      </c>
      <c r="I232" s="636"/>
      <c r="J232" s="636"/>
      <c r="K232" s="636"/>
      <c r="L232" s="636"/>
      <c r="M232" s="636"/>
      <c r="N232" s="636"/>
      <c r="O232" s="636"/>
      <c r="P232" s="636"/>
      <c r="Q232" s="636"/>
      <c r="R232" s="636"/>
      <c r="S232" s="636"/>
    </row>
    <row r="233" ht="51" spans="1:19">
      <c r="A233" s="605" t="s">
        <v>379</v>
      </c>
      <c r="B233" s="624" t="s">
        <v>81</v>
      </c>
      <c r="C233" s="605" t="s">
        <v>179</v>
      </c>
      <c r="D233" s="608" t="s">
        <v>180</v>
      </c>
      <c r="E233" s="609" t="s">
        <v>136</v>
      </c>
      <c r="F233" s="610">
        <f>ROUND(VLOOKUP(A233,'MEM-LEVANT'!A:O,15,FALSE),2)</f>
        <v>54</v>
      </c>
      <c r="G233" s="611">
        <f>IF(B233="IOPES",VLOOKUP(C233,'LABOR-SERVIÇOS'!A:H,7,FALSE),IF(B233="SINAPI",VLOOKUP(C233,'SINAPI-SERVIÇOS'!A:H,8,FALSE),IF(LEFT(C233,3)="ARQ",VLOOKUP(VALUE(RIGHT(C233,3)),'ARQ-COMP'!B:J,9,FALSE),IF(LEFT(C233,3)="SCI",VLOOKUP(VALUE(RIGHT(C233,3)),'GAS-COMP'!#REF!,9,FALSE),IF(LEFT(C233,3)="SCE",VLOOKUP(VALUE(RIGHT(C233,3)),'SCE-COMP'!B:J,9,FALSE),IF(LEFT(C233,3)="EST",VLOOKUP(VALUE(RIGHT(C233,3)),'EST-COMP'!B:J,9,FALSE),IF(LEFT(C233,3)="HID",VLOOKUP(VALUE(RIGHT(C233,3)),'HID-COMP'!B:J,9,FALSE),IF(LEFT(C233,3)="INC",VLOOKUP(VALUE(RIGHT(C233,3)),'INC-COMP'!B:J,9,FALSE),IF(LEFT(C233,3)="ELE",VLOOKUP(VALUE(RIGHT(C233,3)),#REF!,9,FALSE),IF(LEFT(C233,3)="CAB",VLOOKUP(VALUE(RIGHT(C233,3)),#REF!,9,FALSE),IF(LEFT(C233,3)="SEG",VLOOKUP(VALUE(RIGHT(C233,3)),'SEG-COMP'!B:J,9,FALSE),IF(LEFT(C233,3)="CLI",VLOOKUP(VALUE(RIGHT(C233,3)),'CLI-COMP'!B:J,9,FALSE),IF(LEFT(C233,4)="IMPL",VLOOKUP(VALUE(RIGHT(C233,3)),'IMPL-COMP'!B:J,9,FALSE),IF(LEFT(C233,4)="SPDA",VLOOKUP(VALUE(RIGHT(C233,3)),'SPDA-COMP'!B:J,9,FALSE),IF(LEFT(C233,4)="SDAI",VLOOKUP(VALUE(RIGHT(C233,3)),'ADM-COMP'!B:J,9,FALSE),IF(LEFT(C233,5)="IMPER",VLOOKUP(VALUE(RIGHT(C233,3)),'IMPER-COMP'!B:J,9,FALSE),""))))))))))))))))</f>
        <v>114.69</v>
      </c>
      <c r="H233" s="611">
        <f t="shared" si="10"/>
        <v>6193.26</v>
      </c>
      <c r="I233" s="636"/>
      <c r="J233" s="636"/>
      <c r="K233" s="636"/>
      <c r="L233" s="636"/>
      <c r="M233" s="636"/>
      <c r="N233" s="636"/>
      <c r="O233" s="636"/>
      <c r="P233" s="636"/>
      <c r="Q233" s="636"/>
      <c r="R233" s="636"/>
      <c r="S233" s="636"/>
    </row>
    <row r="234" ht="25.5" spans="1:19">
      <c r="A234" s="605" t="s">
        <v>380</v>
      </c>
      <c r="B234" s="624" t="s">
        <v>81</v>
      </c>
      <c r="C234" s="607" t="str">
        <f>'SINAPI-SERVIÇOS'!A5948</f>
        <v>73361</v>
      </c>
      <c r="D234" s="608" t="s">
        <v>381</v>
      </c>
      <c r="E234" s="609" t="s">
        <v>146</v>
      </c>
      <c r="F234" s="610">
        <f>ROUND(VLOOKUP(A234,'MEM-LEVANT'!A:O,15,FALSE),2)</f>
        <v>5.4</v>
      </c>
      <c r="G234" s="611">
        <f>IF(B234="IOPES",VLOOKUP(C234,'LABOR-SERVIÇOS'!A:H,7,FALSE),IF(B234="SINAPI",VLOOKUP(C234,'SINAPI-SERVIÇOS'!A:H,8,FALSE),IF(LEFT(C234,3)="ARQ",VLOOKUP(VALUE(RIGHT(C234,3)),'ARQ-COMP'!B:J,9,FALSE),IF(LEFT(C234,3)="SCI",VLOOKUP(VALUE(RIGHT(C234,3)),'GAS-COMP'!#REF!,9,FALSE),IF(LEFT(C234,3)="SCE",VLOOKUP(VALUE(RIGHT(C234,3)),'SCE-COMP'!B:J,9,FALSE),IF(LEFT(C234,3)="EST",VLOOKUP(VALUE(RIGHT(C234,3)),'EST-COMP'!B:J,9,FALSE),IF(LEFT(C234,3)="HID",VLOOKUP(VALUE(RIGHT(C234,3)),'HID-COMP'!B:J,9,FALSE),IF(LEFT(C234,3)="INC",VLOOKUP(VALUE(RIGHT(C234,3)),'INC-COMP'!B:J,9,FALSE),IF(LEFT(C234,3)="ELE",VLOOKUP(VALUE(RIGHT(C234,3)),#REF!,9,FALSE),IF(LEFT(C234,3)="CAB",VLOOKUP(VALUE(RIGHT(C234,3)),#REF!,9,FALSE),IF(LEFT(C234,3)="SEG",VLOOKUP(VALUE(RIGHT(C234,3)),'SEG-COMP'!B:J,9,FALSE),IF(LEFT(C234,3)="CLI",VLOOKUP(VALUE(RIGHT(C234,3)),'CLI-COMP'!B:J,9,FALSE),IF(LEFT(C234,4)="IMPL",VLOOKUP(VALUE(RIGHT(C234,3)),'IMPL-COMP'!B:J,9,FALSE),IF(LEFT(C234,4)="SPDA",VLOOKUP(VALUE(RIGHT(C234,3)),'SPDA-COMP'!B:J,9,FALSE),IF(LEFT(C234,4)="SDAI",VLOOKUP(VALUE(RIGHT(C234,3)),'ADM-COMP'!B:J,9,FALSE),IF(LEFT(C234,5)="IMPER",VLOOKUP(VALUE(RIGHT(C234,3)),'IMPER-COMP'!B:J,9,FALSE),""))))))))))))))))</f>
        <v>391.17</v>
      </c>
      <c r="H234" s="611">
        <f t="shared" si="10"/>
        <v>2112.32</v>
      </c>
      <c r="I234" s="636"/>
      <c r="J234" s="636"/>
      <c r="K234" s="636"/>
      <c r="L234" s="636"/>
      <c r="M234" s="636"/>
      <c r="N234" s="636"/>
      <c r="O234" s="636"/>
      <c r="P234" s="636"/>
      <c r="Q234" s="636"/>
      <c r="R234" s="636"/>
      <c r="S234" s="636"/>
    </row>
    <row r="235" ht="38.25" spans="1:19">
      <c r="A235" s="605" t="s">
        <v>382</v>
      </c>
      <c r="B235" s="624" t="s">
        <v>81</v>
      </c>
      <c r="C235" s="605" t="s">
        <v>184</v>
      </c>
      <c r="D235" s="608" t="s">
        <v>185</v>
      </c>
      <c r="E235" s="609" t="s">
        <v>127</v>
      </c>
      <c r="F235" s="610">
        <f>ROUND(VLOOKUP(A235,'MEM-LEVANT'!A:O,15,FALSE),2)</f>
        <v>27</v>
      </c>
      <c r="G235" s="611">
        <f>IF(B235="IOPES",VLOOKUP(C235,'LABOR-SERVIÇOS'!A:H,7,FALSE),IF(B235="SINAPI",VLOOKUP(C235,'SINAPI-SERVIÇOS'!A:H,8,FALSE),IF(LEFT(C235,3)="ARQ",VLOOKUP(VALUE(RIGHT(C235,3)),'ARQ-COMP'!B:J,9,FALSE),IF(LEFT(C235,3)="SCI",VLOOKUP(VALUE(RIGHT(C235,3)),'GAS-COMP'!#REF!,9,FALSE),IF(LEFT(C235,3)="SCE",VLOOKUP(VALUE(RIGHT(C235,3)),'SCE-COMP'!B:J,9,FALSE),IF(LEFT(C235,3)="EST",VLOOKUP(VALUE(RIGHT(C235,3)),'EST-COMP'!B:J,9,FALSE),IF(LEFT(C235,3)="HID",VLOOKUP(VALUE(RIGHT(C235,3)),'HID-COMP'!B:J,9,FALSE),IF(LEFT(C235,3)="INC",VLOOKUP(VALUE(RIGHT(C235,3)),'INC-COMP'!B:J,9,FALSE),IF(LEFT(C235,3)="ELE",VLOOKUP(VALUE(RIGHT(C235,3)),#REF!,9,FALSE),IF(LEFT(C235,3)="CAB",VLOOKUP(VALUE(RIGHT(C235,3)),#REF!,9,FALSE),IF(LEFT(C235,3)="SEG",VLOOKUP(VALUE(RIGHT(C235,3)),'SEG-COMP'!B:J,9,FALSE),IF(LEFT(C235,3)="CLI",VLOOKUP(VALUE(RIGHT(C235,3)),'CLI-COMP'!B:J,9,FALSE),IF(LEFT(C235,4)="IMPL",VLOOKUP(VALUE(RIGHT(C235,3)),'IMPL-COMP'!B:J,9,FALSE),IF(LEFT(C235,4)="SPDA",VLOOKUP(VALUE(RIGHT(C235,3)),'SPDA-COMP'!B:J,9,FALSE),IF(LEFT(C235,4)="SDAI",VLOOKUP(VALUE(RIGHT(C235,3)),'ADM-COMP'!B:J,9,FALSE),IF(LEFT(C235,5)="IMPER",VLOOKUP(VALUE(RIGHT(C235,3)),'IMPER-COMP'!B:J,9,FALSE),""))))))))))))))))</f>
        <v>131.28</v>
      </c>
      <c r="H235" s="611">
        <f t="shared" si="10"/>
        <v>3544.56</v>
      </c>
      <c r="I235" s="636"/>
      <c r="J235" s="636"/>
      <c r="K235" s="636"/>
      <c r="L235" s="636"/>
      <c r="M235" s="636"/>
      <c r="N235" s="636"/>
      <c r="O235" s="636"/>
      <c r="P235" s="636"/>
      <c r="Q235" s="636"/>
      <c r="R235" s="636"/>
      <c r="S235" s="636"/>
    </row>
    <row r="236" s="561" customFormat="1" ht="38.25" customHeight="1" spans="1:19">
      <c r="A236" s="605" t="s">
        <v>383</v>
      </c>
      <c r="B236" s="606" t="s">
        <v>68</v>
      </c>
      <c r="C236" s="607">
        <v>40712</v>
      </c>
      <c r="D236" s="608" t="str">
        <f>UPPER(J236)</f>
        <v>DRENO LONGITUDINAL TIPO TRINCHEIRA DRENANTE, H = 0,90 M COM TUBO POROSO TIPO PEAD DE DIÂM = 100 MM, INCLUINDO ESC. EM MAT. 1ª CAT. E TRANSPORTE DO TUBO</v>
      </c>
      <c r="E236" s="609" t="s">
        <v>136</v>
      </c>
      <c r="F236" s="610">
        <f>ROUND(VLOOKUP(A236,'MEM-LEVANT'!A:O,15,FALSE),2)</f>
        <v>1.8</v>
      </c>
      <c r="G236" s="611">
        <f>85.45*$J$4</f>
        <v>89.7893736122996</v>
      </c>
      <c r="H236" s="611">
        <f t="shared" si="10"/>
        <v>161.62</v>
      </c>
      <c r="I236" s="639"/>
      <c r="J236" s="639" t="s">
        <v>257</v>
      </c>
      <c r="K236" s="639"/>
      <c r="L236" s="639"/>
      <c r="M236" s="639"/>
      <c r="N236" s="639"/>
      <c r="O236" s="639"/>
      <c r="P236" s="639"/>
      <c r="Q236" s="639"/>
      <c r="R236" s="639"/>
      <c r="S236" s="639"/>
    </row>
    <row r="237" spans="1:19">
      <c r="A237" s="628" t="s">
        <v>384</v>
      </c>
      <c r="B237" s="629"/>
      <c r="C237" s="630"/>
      <c r="D237" s="631" t="s">
        <v>112</v>
      </c>
      <c r="E237" s="632"/>
      <c r="F237" s="610"/>
      <c r="G237" s="633"/>
      <c r="H237" s="633"/>
      <c r="I237" s="636"/>
      <c r="J237" s="636"/>
      <c r="K237" s="636"/>
      <c r="L237" s="636"/>
      <c r="M237" s="636"/>
      <c r="N237" s="636"/>
      <c r="O237" s="636"/>
      <c r="P237" s="636"/>
      <c r="Q237" s="636"/>
      <c r="R237" s="636"/>
      <c r="S237" s="636"/>
    </row>
    <row r="238" ht="25.5" spans="1:19">
      <c r="A238" s="605" t="s">
        <v>385</v>
      </c>
      <c r="B238" s="629" t="s">
        <v>81</v>
      </c>
      <c r="C238" s="607" t="s">
        <v>188</v>
      </c>
      <c r="D238" s="608" t="s">
        <v>189</v>
      </c>
      <c r="E238" s="609" t="s">
        <v>127</v>
      </c>
      <c r="F238" s="610">
        <f>ROUND(VLOOKUP(A238,'MEM-LEVANT'!A:O,15,FALSE),2)</f>
        <v>794.29</v>
      </c>
      <c r="G238" s="611">
        <f>IF(B238="IOPES",VLOOKUP(C238,'LABOR-SERVIÇOS'!A:H,7,FALSE),IF(B238="SINAPI",VLOOKUP(C238,'SINAPI-SERVIÇOS'!A:H,8,FALSE),IF(LEFT(C238,3)="ARQ",VLOOKUP(VALUE(RIGHT(C238,3)),'ARQ-COMP'!B:J,9,FALSE),IF(LEFT(C238,3)="SCI",VLOOKUP(VALUE(RIGHT(C238,3)),'GAS-COMP'!#REF!,9,FALSE),IF(LEFT(C238,3)="SCE",VLOOKUP(VALUE(RIGHT(C238,3)),'SCE-COMP'!B:J,9,FALSE),IF(LEFT(C238,3)="EST",VLOOKUP(VALUE(RIGHT(C238,3)),'EST-COMP'!B:J,9,FALSE),IF(LEFT(C238,3)="HID",VLOOKUP(VALUE(RIGHT(C238,3)),'HID-COMP'!B:J,9,FALSE),IF(LEFT(C238,3)="INC",VLOOKUP(VALUE(RIGHT(C238,3)),'INC-COMP'!B:J,9,FALSE),IF(LEFT(C238,3)="ELE",VLOOKUP(VALUE(RIGHT(C238,3)),#REF!,9,FALSE),IF(LEFT(C238,3)="CAB",VLOOKUP(VALUE(RIGHT(C238,3)),#REF!,9,FALSE),IF(LEFT(C238,3)="SEG",VLOOKUP(VALUE(RIGHT(C238,3)),'SEG-COMP'!B:J,9,FALSE),IF(LEFT(C238,3)="CLI",VLOOKUP(VALUE(RIGHT(C238,3)),'CLI-COMP'!B:J,9,FALSE),IF(LEFT(C238,4)="IMPL",VLOOKUP(VALUE(RIGHT(C238,3)),'IMPL-COMP'!B:J,9,FALSE),IF(LEFT(C238,4)="SPDA",VLOOKUP(VALUE(RIGHT(C238,3)),'SPDA-COMP'!B:J,9,FALSE),IF(LEFT(C238,4)="SDAI",VLOOKUP(VALUE(RIGHT(C238,3)),'ADM-COMP'!B:J,9,FALSE),IF(LEFT(C238,5)="IMPER",VLOOKUP(VALUE(RIGHT(C238,3)),'IMPER-COMP'!B:J,9,FALSE),""))))))))))))))))</f>
        <v>1.51</v>
      </c>
      <c r="H238" s="633">
        <f t="shared" ref="H238:H248" si="11">ROUND(F238*G238,2)</f>
        <v>1199.38</v>
      </c>
      <c r="I238" s="636"/>
      <c r="J238" s="636"/>
      <c r="K238" s="636"/>
      <c r="L238" s="636"/>
      <c r="M238" s="636"/>
      <c r="N238" s="636"/>
      <c r="O238" s="636"/>
      <c r="P238" s="636"/>
      <c r="Q238" s="636"/>
      <c r="R238" s="636"/>
      <c r="S238" s="636"/>
    </row>
    <row r="239" spans="1:19">
      <c r="A239" s="605" t="s">
        <v>386</v>
      </c>
      <c r="B239" s="629" t="s">
        <v>81</v>
      </c>
      <c r="C239" s="607" t="s">
        <v>191</v>
      </c>
      <c r="D239" s="608" t="s">
        <v>192</v>
      </c>
      <c r="E239" s="609" t="s">
        <v>146</v>
      </c>
      <c r="F239" s="610">
        <f>ROUND(VLOOKUP(A239,'MEM-LEVANT'!A:O,15,FALSE),2)</f>
        <v>158.86</v>
      </c>
      <c r="G239" s="611">
        <f>IF(B239="IOPES",VLOOKUP(C239,'LABOR-SERVIÇOS'!A:H,7,FALSE),IF(B239="SINAPI",VLOOKUP(C239,'SINAPI-SERVIÇOS'!A:H,8,FALSE),IF(LEFT(C239,3)="ARQ",VLOOKUP(VALUE(RIGHT(C239,3)),'ARQ-COMP'!B:J,9,FALSE),IF(LEFT(C239,3)="SCI",VLOOKUP(VALUE(RIGHT(C239,3)),'GAS-COMP'!#REF!,9,FALSE),IF(LEFT(C239,3)="SCE",VLOOKUP(VALUE(RIGHT(C239,3)),'SCE-COMP'!B:J,9,FALSE),IF(LEFT(C239,3)="EST",VLOOKUP(VALUE(RIGHT(C239,3)),'EST-COMP'!B:J,9,FALSE),IF(LEFT(C239,3)="HID",VLOOKUP(VALUE(RIGHT(C239,3)),'HID-COMP'!B:J,9,FALSE),IF(LEFT(C239,3)="INC",VLOOKUP(VALUE(RIGHT(C239,3)),'INC-COMP'!B:J,9,FALSE),IF(LEFT(C239,3)="ELE",VLOOKUP(VALUE(RIGHT(C239,3)),#REF!,9,FALSE),IF(LEFT(C239,3)="CAB",VLOOKUP(VALUE(RIGHT(C239,3)),#REF!,9,FALSE),IF(LEFT(C239,3)="SEG",VLOOKUP(VALUE(RIGHT(C239,3)),'SEG-COMP'!B:J,9,FALSE),IF(LEFT(C239,3)="CLI",VLOOKUP(VALUE(RIGHT(C239,3)),'CLI-COMP'!B:J,9,FALSE),IF(LEFT(C239,4)="IMPL",VLOOKUP(VALUE(RIGHT(C239,3)),'IMPL-COMP'!B:J,9,FALSE),IF(LEFT(C239,4)="SPDA",VLOOKUP(VALUE(RIGHT(C239,3)),'SPDA-COMP'!B:J,9,FALSE),IF(LEFT(C239,4)="SDAI",VLOOKUP(VALUE(RIGHT(C239,3)),'ADM-COMP'!B:J,9,FALSE),IF(LEFT(C239,5)="IMPER",VLOOKUP(VALUE(RIGHT(C239,3)),'IMPER-COMP'!B:J,9,FALSE),""))))))))))))))))</f>
        <v>119.55</v>
      </c>
      <c r="H239" s="633">
        <f t="shared" si="11"/>
        <v>18991.71</v>
      </c>
      <c r="I239" s="636"/>
      <c r="J239" s="636"/>
      <c r="K239" s="636"/>
      <c r="L239" s="636"/>
      <c r="M239" s="636"/>
      <c r="N239" s="636"/>
      <c r="O239" s="636"/>
      <c r="P239" s="636"/>
      <c r="Q239" s="636"/>
      <c r="R239" s="636"/>
      <c r="S239" s="636"/>
    </row>
    <row r="240" spans="1:19">
      <c r="A240" s="605" t="s">
        <v>387</v>
      </c>
      <c r="B240" s="629" t="s">
        <v>81</v>
      </c>
      <c r="C240" s="607" t="s">
        <v>194</v>
      </c>
      <c r="D240" s="608" t="s">
        <v>195</v>
      </c>
      <c r="E240" s="609" t="s">
        <v>153</v>
      </c>
      <c r="F240" s="610">
        <v>1382.08</v>
      </c>
      <c r="G240" s="611">
        <f>IF(B240="IOPES",VLOOKUP(C240,'LABOR-SERVIÇOS'!A:H,7,FALSE),IF(B240="SINAPI",VLOOKUP(C240,'SINAPI-SERVIÇOS'!A:H,8,FALSE),IF(LEFT(C240,3)="ARQ",VLOOKUP(VALUE(RIGHT(C240,3)),'ARQ-COMP'!B:J,9,FALSE),IF(LEFT(C240,3)="SCI",VLOOKUP(VALUE(RIGHT(C240,3)),'GAS-COMP'!#REF!,9,FALSE),IF(LEFT(C240,3)="SCE",VLOOKUP(VALUE(RIGHT(C240,3)),'SCE-COMP'!B:J,9,FALSE),IF(LEFT(C240,3)="EST",VLOOKUP(VALUE(RIGHT(C240,3)),'EST-COMP'!B:J,9,FALSE),IF(LEFT(C240,3)="HID",VLOOKUP(VALUE(RIGHT(C240,3)),'HID-COMP'!B:J,9,FALSE),IF(LEFT(C240,3)="INC",VLOOKUP(VALUE(RIGHT(C240,3)),'INC-COMP'!B:J,9,FALSE),IF(LEFT(C240,3)="ELE",VLOOKUP(VALUE(RIGHT(C240,3)),#REF!,9,FALSE),IF(LEFT(C240,3)="CAB",VLOOKUP(VALUE(RIGHT(C240,3)),#REF!,9,FALSE),IF(LEFT(C240,3)="SEG",VLOOKUP(VALUE(RIGHT(C240,3)),'SEG-COMP'!B:J,9,FALSE),IF(LEFT(C240,3)="CLI",VLOOKUP(VALUE(RIGHT(C240,3)),'CLI-COMP'!B:J,9,FALSE),IF(LEFT(C240,4)="IMPL",VLOOKUP(VALUE(RIGHT(C240,3)),'IMPL-COMP'!B:J,9,FALSE),IF(LEFT(C240,4)="SPDA",VLOOKUP(VALUE(RIGHT(C240,3)),'SPDA-COMP'!B:J,9,FALSE),IF(LEFT(C240,4)="SDAI",VLOOKUP(VALUE(RIGHT(C240,3)),'ADM-COMP'!B:J,9,FALSE),IF(LEFT(C240,5)="IMPER",VLOOKUP(VALUE(RIGHT(C240,3)),'IMPER-COMP'!B:J,9,FALSE),""))))))))))))))))</f>
        <v>0.94</v>
      </c>
      <c r="H240" s="633">
        <f t="shared" si="11"/>
        <v>1299.16</v>
      </c>
      <c r="I240" s="636"/>
      <c r="J240" s="636"/>
      <c r="K240" s="636"/>
      <c r="L240" s="636"/>
      <c r="M240" s="636"/>
      <c r="N240" s="636"/>
      <c r="O240" s="636"/>
      <c r="P240" s="636"/>
      <c r="Q240" s="636"/>
      <c r="R240" s="636"/>
      <c r="S240" s="636"/>
    </row>
    <row r="241" ht="25.5" spans="1:19">
      <c r="A241" s="605" t="s">
        <v>388</v>
      </c>
      <c r="B241" s="629" t="s">
        <v>81</v>
      </c>
      <c r="C241" s="607" t="s">
        <v>197</v>
      </c>
      <c r="D241" s="608" t="s">
        <v>198</v>
      </c>
      <c r="E241" s="609" t="s">
        <v>127</v>
      </c>
      <c r="F241" s="610">
        <f>ROUND(VLOOKUP(A241,'MEM-LEVANT'!A:O,15,FALSE),2)</f>
        <v>794.29</v>
      </c>
      <c r="G241" s="611">
        <f>IF(B241="IOPES",VLOOKUP(C241,'LABOR-SERVIÇOS'!A:H,7,FALSE),IF(B241="SINAPI",VLOOKUP(C241,'SINAPI-SERVIÇOS'!A:H,8,FALSE),IF(LEFT(C241,3)="ARQ",VLOOKUP(VALUE(RIGHT(C241,3)),'ARQ-COMP'!B:J,9,FALSE),IF(LEFT(C241,3)="SCI",VLOOKUP(VALUE(RIGHT(C241,3)),'GAS-COMP'!#REF!,9,FALSE),IF(LEFT(C241,3)="SCE",VLOOKUP(VALUE(RIGHT(C241,3)),'SCE-COMP'!B:J,9,FALSE),IF(LEFT(C241,3)="EST",VLOOKUP(VALUE(RIGHT(C241,3)),'EST-COMP'!B:J,9,FALSE),IF(LEFT(C241,3)="HID",VLOOKUP(VALUE(RIGHT(C241,3)),'HID-COMP'!B:J,9,FALSE),IF(LEFT(C241,3)="INC",VLOOKUP(VALUE(RIGHT(C241,3)),'INC-COMP'!B:J,9,FALSE),IF(LEFT(C241,3)="ELE",VLOOKUP(VALUE(RIGHT(C241,3)),#REF!,9,FALSE),IF(LEFT(C241,3)="CAB",VLOOKUP(VALUE(RIGHT(C241,3)),#REF!,9,FALSE),IF(LEFT(C241,3)="SEG",VLOOKUP(VALUE(RIGHT(C241,3)),'SEG-COMP'!B:J,9,FALSE),IF(LEFT(C241,3)="CLI",VLOOKUP(VALUE(RIGHT(C241,3)),'CLI-COMP'!B:J,9,FALSE),IF(LEFT(C241,4)="IMPL",VLOOKUP(VALUE(RIGHT(C241,3)),'IMPL-COMP'!B:J,9,FALSE),IF(LEFT(C241,4)="SPDA",VLOOKUP(VALUE(RIGHT(C241,3)),'SPDA-COMP'!B:J,9,FALSE),IF(LEFT(C241,4)="SDAI",VLOOKUP(VALUE(RIGHT(C241,3)),'ADM-COMP'!B:J,9,FALSE),IF(LEFT(C241,5)="IMPER",VLOOKUP(VALUE(RIGHT(C241,3)),'IMPER-COMP'!B:J,9,FALSE),""))))))))))))))))</f>
        <v>5.34</v>
      </c>
      <c r="H241" s="633">
        <f t="shared" si="11"/>
        <v>4241.51</v>
      </c>
      <c r="I241" s="636"/>
      <c r="J241" s="636"/>
      <c r="K241" s="636"/>
      <c r="L241" s="636"/>
      <c r="M241" s="636"/>
      <c r="N241" s="636"/>
      <c r="O241" s="636"/>
      <c r="P241" s="636"/>
      <c r="Q241" s="636"/>
      <c r="R241" s="636"/>
      <c r="S241" s="636"/>
    </row>
    <row r="242" ht="38.25" spans="1:19">
      <c r="A242" s="605" t="s">
        <v>389</v>
      </c>
      <c r="B242" s="629" t="s">
        <v>81</v>
      </c>
      <c r="C242" s="607" t="s">
        <v>151</v>
      </c>
      <c r="D242" s="608" t="s">
        <v>152</v>
      </c>
      <c r="E242" s="609" t="s">
        <v>153</v>
      </c>
      <c r="F242" s="610">
        <f>ROUND(VLOOKUP(A242,'MEM-LEVANT'!A:O,15,FALSE),2)</f>
        <v>498.5</v>
      </c>
      <c r="G242" s="611">
        <f>IF(B242="IOPES",VLOOKUP(C242,'LABOR-SERVIÇOS'!A:H,7,FALSE),IF(B242="SINAPI",VLOOKUP(C242,'SINAPI-SERVIÇOS'!A:H,8,FALSE),IF(LEFT(C242,3)="ARQ",VLOOKUP(VALUE(RIGHT(C242,3)),'ARQ-COMP'!B:J,9,FALSE),IF(LEFT(C242,3)="SCI",VLOOKUP(VALUE(RIGHT(C242,3)),'GAS-COMP'!#REF!,9,FALSE),IF(LEFT(C242,3)="SCE",VLOOKUP(VALUE(RIGHT(C242,3)),'SCE-COMP'!B:J,9,FALSE),IF(LEFT(C242,3)="EST",VLOOKUP(VALUE(RIGHT(C242,3)),'EST-COMP'!B:J,9,FALSE),IF(LEFT(C242,3)="HID",VLOOKUP(VALUE(RIGHT(C242,3)),'HID-COMP'!B:J,9,FALSE),IF(LEFT(C242,3)="INC",VLOOKUP(VALUE(RIGHT(C242,3)),'INC-COMP'!B:J,9,FALSE),IF(LEFT(C242,3)="ELE",VLOOKUP(VALUE(RIGHT(C242,3)),#REF!,9,FALSE),IF(LEFT(C242,3)="CAB",VLOOKUP(VALUE(RIGHT(C242,3)),#REF!,9,FALSE),IF(LEFT(C242,3)="SEG",VLOOKUP(VALUE(RIGHT(C242,3)),'SEG-COMP'!B:J,9,FALSE),IF(LEFT(C242,3)="CLI",VLOOKUP(VALUE(RIGHT(C242,3)),'CLI-COMP'!B:J,9,FALSE),IF(LEFT(C242,4)="IMPL",VLOOKUP(VALUE(RIGHT(C242,3)),'IMPL-COMP'!B:J,9,FALSE),IF(LEFT(C242,4)="SPDA",VLOOKUP(VALUE(RIGHT(C242,3)),'SPDA-COMP'!B:J,9,FALSE),IF(LEFT(C242,4)="SDAI",VLOOKUP(VALUE(RIGHT(C242,3)),'ADM-COMP'!B:J,9,FALSE),IF(LEFT(C242,5)="IMPER",VLOOKUP(VALUE(RIGHT(C242,3)),'IMPER-COMP'!B:J,9,FALSE),""))))))))))))))))</f>
        <v>1.76</v>
      </c>
      <c r="H242" s="633">
        <f t="shared" si="11"/>
        <v>877.36</v>
      </c>
      <c r="I242" s="636"/>
      <c r="J242" s="636"/>
      <c r="K242" s="636"/>
      <c r="L242" s="636"/>
      <c r="M242" s="636"/>
      <c r="N242" s="636"/>
      <c r="O242" s="636"/>
      <c r="P242" s="636"/>
      <c r="Q242" s="636"/>
      <c r="R242" s="636"/>
      <c r="S242" s="636"/>
    </row>
    <row r="243" spans="1:19">
      <c r="A243" s="605" t="s">
        <v>390</v>
      </c>
      <c r="B243" s="629" t="s">
        <v>81</v>
      </c>
      <c r="C243" s="607" t="s">
        <v>201</v>
      </c>
      <c r="D243" s="608" t="s">
        <v>202</v>
      </c>
      <c r="E243" s="609" t="s">
        <v>127</v>
      </c>
      <c r="F243" s="610">
        <f>ROUND(VLOOKUP(A243,'MEM-LEVANT'!A:O,15,FALSE),2)</f>
        <v>794.29</v>
      </c>
      <c r="G243" s="611">
        <f>IF(B243="IOPES",VLOOKUP(C243,'LABOR-SERVIÇOS'!A:H,7,FALSE),IF(B243="SINAPI",VLOOKUP(C243,'SINAPI-SERVIÇOS'!A:H,8,FALSE),IF(LEFT(C243,3)="ARQ",VLOOKUP(VALUE(RIGHT(C243,3)),'ARQ-COMP'!B:J,9,FALSE),IF(LEFT(C243,3)="SCI",VLOOKUP(VALUE(RIGHT(C243,3)),'GAS-COMP'!#REF!,9,FALSE),IF(LEFT(C243,3)="SCE",VLOOKUP(VALUE(RIGHT(C243,3)),'SCE-COMP'!B:J,9,FALSE),IF(LEFT(C243,3)="EST",VLOOKUP(VALUE(RIGHT(C243,3)),'EST-COMP'!B:J,9,FALSE),IF(LEFT(C243,3)="HID",VLOOKUP(VALUE(RIGHT(C243,3)),'HID-COMP'!B:J,9,FALSE),IF(LEFT(C243,3)="INC",VLOOKUP(VALUE(RIGHT(C243,3)),'INC-COMP'!B:J,9,FALSE),IF(LEFT(C243,3)="ELE",VLOOKUP(VALUE(RIGHT(C243,3)),#REF!,9,FALSE),IF(LEFT(C243,3)="CAB",VLOOKUP(VALUE(RIGHT(C243,3)),#REF!,9,FALSE),IF(LEFT(C243,3)="SEG",VLOOKUP(VALUE(RIGHT(C243,3)),'SEG-COMP'!B:J,9,FALSE),IF(LEFT(C243,3)="CLI",VLOOKUP(VALUE(RIGHT(C243,3)),'CLI-COMP'!B:J,9,FALSE),IF(LEFT(C243,4)="IMPL",VLOOKUP(VALUE(RIGHT(C243,3)),'IMPL-COMP'!B:J,9,FALSE),IF(LEFT(C243,4)="SPDA",VLOOKUP(VALUE(RIGHT(C243,3)),'SPDA-COMP'!B:J,9,FALSE),IF(LEFT(C243,4)="SDAI",VLOOKUP(VALUE(RIGHT(C243,3)),'ADM-COMP'!B:J,9,FALSE),IF(LEFT(C243,5)="IMPER",VLOOKUP(VALUE(RIGHT(C243,3)),'IMPER-COMP'!B:J,9,FALSE),""))))))))))))))))</f>
        <v>1.57</v>
      </c>
      <c r="H243" s="633">
        <f t="shared" si="11"/>
        <v>1247.04</v>
      </c>
      <c r="I243" s="636"/>
      <c r="J243" s="636"/>
      <c r="K243" s="636"/>
      <c r="L243" s="636"/>
      <c r="M243" s="636"/>
      <c r="N243" s="636"/>
      <c r="O243" s="636"/>
      <c r="P243" s="636"/>
      <c r="Q243" s="636"/>
      <c r="R243" s="636"/>
      <c r="S243" s="636"/>
    </row>
    <row r="244" ht="38.25" spans="1:19">
      <c r="A244" s="605" t="s">
        <v>391</v>
      </c>
      <c r="B244" s="629" t="s">
        <v>81</v>
      </c>
      <c r="C244" s="607" t="s">
        <v>151</v>
      </c>
      <c r="D244" s="608" t="s">
        <v>152</v>
      </c>
      <c r="E244" s="609" t="s">
        <v>153</v>
      </c>
      <c r="F244" s="610">
        <f>ROUND(VLOOKUP(A244,'MEM-LEVANT'!A:O,15,FALSE),2)</f>
        <v>166.17</v>
      </c>
      <c r="G244" s="611">
        <f>IF(B244="IOPES",VLOOKUP(C244,'LABOR-SERVIÇOS'!A:H,7,FALSE),IF(B244="SINAPI",VLOOKUP(C244,'SINAPI-SERVIÇOS'!A:H,8,FALSE),IF(LEFT(C244,3)="ARQ",VLOOKUP(VALUE(RIGHT(C244,3)),'ARQ-COMP'!B:J,9,FALSE),IF(LEFT(C244,3)="SCI",VLOOKUP(VALUE(RIGHT(C244,3)),'GAS-COMP'!#REF!,9,FALSE),IF(LEFT(C244,3)="SCE",VLOOKUP(VALUE(RIGHT(C244,3)),'SCE-COMP'!B:J,9,FALSE),IF(LEFT(C244,3)="EST",VLOOKUP(VALUE(RIGHT(C244,3)),'EST-COMP'!B:J,9,FALSE),IF(LEFT(C244,3)="HID",VLOOKUP(VALUE(RIGHT(C244,3)),'HID-COMP'!B:J,9,FALSE),IF(LEFT(C244,3)="INC",VLOOKUP(VALUE(RIGHT(C244,3)),'INC-COMP'!B:J,9,FALSE),IF(LEFT(C244,3)="ELE",VLOOKUP(VALUE(RIGHT(C244,3)),#REF!,9,FALSE),IF(LEFT(C244,3)="CAB",VLOOKUP(VALUE(RIGHT(C244,3)),#REF!,9,FALSE),IF(LEFT(C244,3)="SEG",VLOOKUP(VALUE(RIGHT(C244,3)),'SEG-COMP'!B:J,9,FALSE),IF(LEFT(C244,3)="CLI",VLOOKUP(VALUE(RIGHT(C244,3)),'CLI-COMP'!B:J,9,FALSE),IF(LEFT(C244,4)="IMPL",VLOOKUP(VALUE(RIGHT(C244,3)),'IMPL-COMP'!B:J,9,FALSE),IF(LEFT(C244,4)="SPDA",VLOOKUP(VALUE(RIGHT(C244,3)),'SPDA-COMP'!B:J,9,FALSE),IF(LEFT(C244,4)="SDAI",VLOOKUP(VALUE(RIGHT(C244,3)),'ADM-COMP'!B:J,9,FALSE),IF(LEFT(C244,5)="IMPER",VLOOKUP(VALUE(RIGHT(C244,3)),'IMPER-COMP'!B:J,9,FALSE),""))))))))))))))))</f>
        <v>1.76</v>
      </c>
      <c r="H244" s="633">
        <f t="shared" si="11"/>
        <v>292.46</v>
      </c>
      <c r="I244" s="636"/>
      <c r="J244" s="636"/>
      <c r="K244" s="636"/>
      <c r="L244" s="636"/>
      <c r="M244" s="636"/>
      <c r="N244" s="636"/>
      <c r="O244" s="636"/>
      <c r="P244" s="636"/>
      <c r="Q244" s="636"/>
      <c r="R244" s="636"/>
      <c r="S244" s="636"/>
    </row>
    <row r="245" ht="51" spans="1:19">
      <c r="A245" s="605" t="s">
        <v>392</v>
      </c>
      <c r="B245" s="629" t="s">
        <v>81</v>
      </c>
      <c r="C245" s="607" t="s">
        <v>205</v>
      </c>
      <c r="D245" s="608" t="s">
        <v>206</v>
      </c>
      <c r="E245" s="609" t="s">
        <v>146</v>
      </c>
      <c r="F245" s="610">
        <f>ROUND(VLOOKUP(A245,'MEM-LEVANT'!A:O,15,FALSE),2)</f>
        <v>68.06</v>
      </c>
      <c r="G245" s="611">
        <f>IF(B245="IOPES",VLOOKUP(C245,'LABOR-SERVIÇOS'!A:H,7,FALSE),IF(B245="SINAPI",VLOOKUP(C245,'SINAPI-SERVIÇOS'!A:H,8,FALSE),IF(LEFT(C245,3)="ARQ",VLOOKUP(VALUE(RIGHT(C245,3)),'ARQ-COMP'!B:J,9,FALSE),IF(LEFT(C245,3)="SCI",VLOOKUP(VALUE(RIGHT(C245,3)),'GAS-COMP'!#REF!,9,FALSE),IF(LEFT(C245,3)="SCE",VLOOKUP(VALUE(RIGHT(C245,3)),'SCE-COMP'!B:J,9,FALSE),IF(LEFT(C245,3)="EST",VLOOKUP(VALUE(RIGHT(C245,3)),'EST-COMP'!B:J,9,FALSE),IF(LEFT(C245,3)="HID",VLOOKUP(VALUE(RIGHT(C245,3)),'HID-COMP'!B:J,9,FALSE),IF(LEFT(C245,3)="INC",VLOOKUP(VALUE(RIGHT(C245,3)),'INC-COMP'!B:J,9,FALSE),IF(LEFT(C245,3)="ELE",VLOOKUP(VALUE(RIGHT(C245,3)),#REF!,9,FALSE),IF(LEFT(C245,3)="CAB",VLOOKUP(VALUE(RIGHT(C245,3)),#REF!,9,FALSE),IF(LEFT(C245,3)="SEG",VLOOKUP(VALUE(RIGHT(C245,3)),'SEG-COMP'!B:J,9,FALSE),IF(LEFT(C245,3)="CLI",VLOOKUP(VALUE(RIGHT(C245,3)),'CLI-COMP'!B:J,9,FALSE),IF(LEFT(C245,4)="IMPL",VLOOKUP(VALUE(RIGHT(C245,3)),'IMPL-COMP'!B:J,9,FALSE),IF(LEFT(C245,4)="SPDA",VLOOKUP(VALUE(RIGHT(C245,3)),'SPDA-COMP'!B:J,9,FALSE),IF(LEFT(C245,4)="SDAI",VLOOKUP(VALUE(RIGHT(C245,3)),'ADM-COMP'!B:J,9,FALSE),IF(LEFT(C245,5)="IMPER",VLOOKUP(VALUE(RIGHT(C245,3)),'IMPER-COMP'!B:J,9,FALSE),""))))))))))))))))</f>
        <v>937.6</v>
      </c>
      <c r="H245" s="633">
        <f t="shared" si="11"/>
        <v>63813.06</v>
      </c>
      <c r="I245" s="636"/>
      <c r="J245" s="636"/>
      <c r="K245" s="636"/>
      <c r="L245" s="636"/>
      <c r="M245" s="636"/>
      <c r="N245" s="636"/>
      <c r="O245" s="636"/>
      <c r="P245" s="636"/>
      <c r="Q245" s="636"/>
      <c r="R245" s="636"/>
      <c r="S245" s="636"/>
    </row>
    <row r="246" ht="51" spans="1:19">
      <c r="A246" s="605" t="s">
        <v>393</v>
      </c>
      <c r="B246" s="629" t="s">
        <v>81</v>
      </c>
      <c r="C246" s="607" t="s">
        <v>208</v>
      </c>
      <c r="D246" s="608" t="s">
        <v>209</v>
      </c>
      <c r="E246" s="609" t="s">
        <v>210</v>
      </c>
      <c r="F246" s="610">
        <f>ROUND(VLOOKUP(A246,'MEM-LEVANT'!A:O,15,FALSE),2)</f>
        <v>4752.49</v>
      </c>
      <c r="G246" s="611">
        <f>IF(B246="IOPES",VLOOKUP(C246,'LABOR-SERVIÇOS'!A:H,7,FALSE),IF(B246="SINAPI",VLOOKUP(C246,'SINAPI-SERVIÇOS'!A:H,8,FALSE),IF(LEFT(C246,3)="ARQ",VLOOKUP(VALUE(RIGHT(C246,3)),'ARQ-COMP'!B:J,9,FALSE),IF(LEFT(C246,3)="SCI",VLOOKUP(VALUE(RIGHT(C246,3)),'GAS-COMP'!#REF!,9,FALSE),IF(LEFT(C246,3)="SCE",VLOOKUP(VALUE(RIGHT(C246,3)),'SCE-COMP'!B:J,9,FALSE),IF(LEFT(C246,3)="EST",VLOOKUP(VALUE(RIGHT(C246,3)),'EST-COMP'!B:J,9,FALSE),IF(LEFT(C246,3)="HID",VLOOKUP(VALUE(RIGHT(C246,3)),'HID-COMP'!B:J,9,FALSE),IF(LEFT(C246,3)="INC",VLOOKUP(VALUE(RIGHT(C246,3)),'INC-COMP'!B:J,9,FALSE),IF(LEFT(C246,3)="ELE",VLOOKUP(VALUE(RIGHT(C246,3)),#REF!,9,FALSE),IF(LEFT(C246,3)="CAB",VLOOKUP(VALUE(RIGHT(C246,3)),#REF!,9,FALSE),IF(LEFT(C246,3)="SEG",VLOOKUP(VALUE(RIGHT(C246,3)),'SEG-COMP'!B:J,9,FALSE),IF(LEFT(C246,3)="CLI",VLOOKUP(VALUE(RIGHT(C246,3)),'CLI-COMP'!B:J,9,FALSE),IF(LEFT(C246,4)="IMPL",VLOOKUP(VALUE(RIGHT(C246,3)),'IMPL-COMP'!B:J,9,FALSE),IF(LEFT(C246,4)="SPDA",VLOOKUP(VALUE(RIGHT(C246,3)),'SPDA-COMP'!B:J,9,FALSE),IF(LEFT(C246,4)="SDAI",VLOOKUP(VALUE(RIGHT(C246,3)),'ADM-COMP'!B:J,9,FALSE),IF(LEFT(C246,5)="IMPER",VLOOKUP(VALUE(RIGHT(C246,3)),'IMPER-COMP'!B:J,9,FALSE),""))))))))))))))))</f>
        <v>0.57</v>
      </c>
      <c r="H246" s="633">
        <f t="shared" si="11"/>
        <v>2708.92</v>
      </c>
      <c r="I246" s="636"/>
      <c r="J246" s="636"/>
      <c r="K246" s="636"/>
      <c r="L246" s="636"/>
      <c r="M246" s="636"/>
      <c r="N246" s="636"/>
      <c r="O246" s="636"/>
      <c r="P246" s="636"/>
      <c r="Q246" s="636"/>
      <c r="R246" s="636"/>
      <c r="S246" s="636"/>
    </row>
    <row r="247" ht="25.5" spans="1:19">
      <c r="A247" s="605" t="s">
        <v>394</v>
      </c>
      <c r="B247" s="629" t="s">
        <v>81</v>
      </c>
      <c r="C247" s="607" t="s">
        <v>212</v>
      </c>
      <c r="D247" s="608" t="s">
        <v>213</v>
      </c>
      <c r="E247" s="609" t="s">
        <v>153</v>
      </c>
      <c r="F247" s="610">
        <f>ROUND(VLOOKUP(A247,'MEM-LEVANT'!A:O,15,FALSE),2)</f>
        <v>345.56</v>
      </c>
      <c r="G247" s="611">
        <f>IF(B247="IOPES",VLOOKUP(C247,'LABOR-SERVIÇOS'!A:H,7,FALSE),IF(B247="SINAPI",VLOOKUP(C247,'SINAPI-SERVIÇOS'!A:H,8,FALSE),IF(LEFT(C247,3)="ARQ",VLOOKUP(VALUE(RIGHT(C247,3)),'ARQ-COMP'!B:J,9,FALSE),IF(LEFT(C247,3)="SCI",VLOOKUP(VALUE(RIGHT(C247,3)),'GAS-COMP'!#REF!,9,FALSE),IF(LEFT(C247,3)="SCE",VLOOKUP(VALUE(RIGHT(C247,3)),'SCE-COMP'!B:J,9,FALSE),IF(LEFT(C247,3)="EST",VLOOKUP(VALUE(RIGHT(C247,3)),'EST-COMP'!B:J,9,FALSE),IF(LEFT(C247,3)="HID",VLOOKUP(VALUE(RIGHT(C247,3)),'HID-COMP'!B:J,9,FALSE),IF(LEFT(C247,3)="INC",VLOOKUP(VALUE(RIGHT(C247,3)),'INC-COMP'!B:J,9,FALSE),IF(LEFT(C247,3)="ELE",VLOOKUP(VALUE(RIGHT(C247,3)),#REF!,9,FALSE),IF(LEFT(C247,3)="CAB",VLOOKUP(VALUE(RIGHT(C247,3)),#REF!,9,FALSE),IF(LEFT(C247,3)="SEG",VLOOKUP(VALUE(RIGHT(C247,3)),'SEG-COMP'!B:J,9,FALSE),IF(LEFT(C247,3)="CLI",VLOOKUP(VALUE(RIGHT(C247,3)),'CLI-COMP'!B:J,9,FALSE),IF(LEFT(C247,4)="IMPL",VLOOKUP(VALUE(RIGHT(C247,3)),'IMPL-COMP'!B:J,9,FALSE),IF(LEFT(C247,4)="SPDA",VLOOKUP(VALUE(RIGHT(C247,3)),'SPDA-COMP'!B:J,9,FALSE),IF(LEFT(C247,4)="SDAI",VLOOKUP(VALUE(RIGHT(C247,3)),'ADM-COMP'!B:J,9,FALSE),IF(LEFT(C247,5)="IMPER",VLOOKUP(VALUE(RIGHT(C247,3)),'IMPER-COMP'!B:J,9,FALSE),""))))))))))))))))</f>
        <v>1.2</v>
      </c>
      <c r="H247" s="633">
        <f t="shared" si="11"/>
        <v>414.67</v>
      </c>
      <c r="I247" s="636"/>
      <c r="J247" s="636"/>
      <c r="K247" s="636"/>
      <c r="L247" s="636"/>
      <c r="M247" s="636"/>
      <c r="N247" s="636"/>
      <c r="O247" s="636"/>
      <c r="P247" s="636"/>
      <c r="Q247" s="636"/>
      <c r="R247" s="636"/>
      <c r="S247" s="636"/>
    </row>
    <row r="248" ht="63.75" spans="1:19">
      <c r="A248" s="605" t="s">
        <v>395</v>
      </c>
      <c r="B248" s="629" t="s">
        <v>81</v>
      </c>
      <c r="C248" s="607" t="s">
        <v>215</v>
      </c>
      <c r="D248" s="608" t="s">
        <v>216</v>
      </c>
      <c r="E248" s="609" t="s">
        <v>136</v>
      </c>
      <c r="F248" s="610">
        <f>ROUND(VLOOKUP(A248,'MEM-LEVANT'!A:O,15,FALSE),2)</f>
        <v>185.77</v>
      </c>
      <c r="G248" s="611">
        <f>IF(B248="IOPES",VLOOKUP(C248,'LABOR-SERVIÇOS'!A:H,7,FALSE),IF(B248="SINAPI",VLOOKUP(C248,'SINAPI-SERVIÇOS'!A:H,8,FALSE),IF(LEFT(C248,3)="ARQ",VLOOKUP(VALUE(RIGHT(C248,3)),'ARQ-COMP'!B:J,9,FALSE),IF(LEFT(C248,3)="SCI",VLOOKUP(VALUE(RIGHT(C248,3)),'GAS-COMP'!#REF!,9,FALSE),IF(LEFT(C248,3)="SCE",VLOOKUP(VALUE(RIGHT(C248,3)),'SCE-COMP'!B:J,9,FALSE),IF(LEFT(C248,3)="EST",VLOOKUP(VALUE(RIGHT(C248,3)),'EST-COMP'!B:J,9,FALSE),IF(LEFT(C248,3)="HID",VLOOKUP(VALUE(RIGHT(C248,3)),'HID-COMP'!B:J,9,FALSE),IF(LEFT(C248,3)="INC",VLOOKUP(VALUE(RIGHT(C248,3)),'INC-COMP'!B:J,9,FALSE),IF(LEFT(C248,3)="ELE",VLOOKUP(VALUE(RIGHT(C248,3)),#REF!,9,FALSE),IF(LEFT(C248,3)="CAB",VLOOKUP(VALUE(RIGHT(C248,3)),#REF!,9,FALSE),IF(LEFT(C248,3)="SEG",VLOOKUP(VALUE(RIGHT(C248,3)),'SEG-COMP'!B:J,9,FALSE),IF(LEFT(C248,3)="CLI",VLOOKUP(VALUE(RIGHT(C248,3)),'CLI-COMP'!B:J,9,FALSE),IF(LEFT(C248,4)="IMPL",VLOOKUP(VALUE(RIGHT(C248,3)),'IMPL-COMP'!B:J,9,FALSE),IF(LEFT(C248,4)="SPDA",VLOOKUP(VALUE(RIGHT(C248,3)),'SPDA-COMP'!B:J,9,FALSE),IF(LEFT(C248,4)="SDAI",VLOOKUP(VALUE(RIGHT(C248,3)),'ADM-COMP'!B:J,9,FALSE),IF(LEFT(C248,5)="IMPER",VLOOKUP(VALUE(RIGHT(C248,3)),'IMPER-COMP'!B:J,9,FALSE),""))))))))))))))))</f>
        <v>36.15</v>
      </c>
      <c r="H248" s="633">
        <f t="shared" si="11"/>
        <v>6715.59</v>
      </c>
      <c r="I248" s="636"/>
      <c r="J248" s="636"/>
      <c r="K248" s="636"/>
      <c r="L248" s="636"/>
      <c r="M248" s="636"/>
      <c r="N248" s="636"/>
      <c r="O248" s="636"/>
      <c r="P248" s="636"/>
      <c r="Q248" s="636"/>
      <c r="R248" s="636"/>
      <c r="S248" s="636"/>
    </row>
    <row r="249" spans="1:19">
      <c r="A249" s="628" t="s">
        <v>396</v>
      </c>
      <c r="B249" s="629"/>
      <c r="C249" s="630"/>
      <c r="D249" s="631" t="s">
        <v>125</v>
      </c>
      <c r="E249" s="632"/>
      <c r="F249" s="610"/>
      <c r="G249" s="633"/>
      <c r="H249" s="633"/>
      <c r="I249" s="636"/>
      <c r="J249" s="636"/>
      <c r="K249" s="636"/>
      <c r="L249" s="636"/>
      <c r="M249" s="636"/>
      <c r="N249" s="636"/>
      <c r="O249" s="636"/>
      <c r="P249" s="636"/>
      <c r="Q249" s="636"/>
      <c r="R249" s="636"/>
      <c r="S249" s="636"/>
    </row>
    <row r="250" ht="25.5" spans="1:19">
      <c r="A250" s="605" t="s">
        <v>397</v>
      </c>
      <c r="B250" s="629" t="s">
        <v>68</v>
      </c>
      <c r="C250" s="607">
        <v>40936</v>
      </c>
      <c r="D250" s="608" t="s">
        <v>219</v>
      </c>
      <c r="E250" s="609" t="s">
        <v>127</v>
      </c>
      <c r="F250" s="610">
        <f>ROUND(VLOOKUP(A250,'MEM-LEVANT'!A:O,15,FALSE),2)</f>
        <v>1.1</v>
      </c>
      <c r="G250" s="611">
        <f>(490.85*$J$4)</f>
        <v>515.7766417507</v>
      </c>
      <c r="H250" s="633">
        <f>ROUND(F250*G250,2)</f>
        <v>567.35</v>
      </c>
      <c r="I250" s="636"/>
      <c r="J250" t="s">
        <v>128</v>
      </c>
      <c r="K250" s="636"/>
      <c r="L250" s="636"/>
      <c r="M250" s="636"/>
      <c r="N250" s="636"/>
      <c r="O250" s="636"/>
      <c r="P250" s="636"/>
      <c r="Q250" s="636"/>
      <c r="R250" s="636"/>
      <c r="S250" s="636"/>
    </row>
    <row r="251" ht="25.5" spans="1:19">
      <c r="A251" s="605" t="s">
        <v>398</v>
      </c>
      <c r="B251" s="629" t="s">
        <v>81</v>
      </c>
      <c r="C251" s="607" t="s">
        <v>221</v>
      </c>
      <c r="D251" s="608" t="s">
        <v>222</v>
      </c>
      <c r="E251" s="609" t="s">
        <v>127</v>
      </c>
      <c r="F251" s="610">
        <f>ROUND(VLOOKUP(A251,'MEM-LEVANT'!A:O,15,FALSE),2)</f>
        <v>57.76</v>
      </c>
      <c r="G251" s="611">
        <f>IF(B251="IOPES",VLOOKUP(C251,'LABOR-SERVIÇOS'!A:H,7,FALSE),IF(B251="SINAPI",VLOOKUP(C251,'SINAPI-SERVIÇOS'!A:H,8,FALSE),IF(LEFT(C251,3)="ARQ",VLOOKUP(VALUE(RIGHT(C251,3)),'ARQ-COMP'!B:J,9,FALSE),IF(LEFT(C251,3)="SCI",VLOOKUP(VALUE(RIGHT(C251,3)),'GAS-COMP'!#REF!,9,FALSE),IF(LEFT(C251,3)="SCE",VLOOKUP(VALUE(RIGHT(C251,3)),'SCE-COMP'!B:J,9,FALSE),IF(LEFT(C251,3)="EST",VLOOKUP(VALUE(RIGHT(C251,3)),'EST-COMP'!B:J,9,FALSE),IF(LEFT(C251,3)="HID",VLOOKUP(VALUE(RIGHT(C251,3)),'HID-COMP'!B:J,9,FALSE),IF(LEFT(C251,3)="INC",VLOOKUP(VALUE(RIGHT(C251,3)),'INC-COMP'!B:J,9,FALSE),IF(LEFT(C251,3)="ELE",VLOOKUP(VALUE(RIGHT(C251,3)),#REF!,9,FALSE),IF(LEFT(C251,3)="CAB",VLOOKUP(VALUE(RIGHT(C251,3)),#REF!,9,FALSE),IF(LEFT(C251,3)="SEG",VLOOKUP(VALUE(RIGHT(C251,3)),'SEG-COMP'!B:J,9,FALSE),IF(LEFT(C251,3)="CLI",VLOOKUP(VALUE(RIGHT(C251,3)),'CLI-COMP'!B:J,9,FALSE),IF(LEFT(C251,4)="IMPL",VLOOKUP(VALUE(RIGHT(C251,3)),'IMPL-COMP'!B:J,9,FALSE),IF(LEFT(C251,4)="SPDA",VLOOKUP(VALUE(RIGHT(C251,3)),'SPDA-COMP'!B:J,9,FALSE),IF(LEFT(C251,4)="SDAI",VLOOKUP(VALUE(RIGHT(C251,3)),'ADM-COMP'!B:J,9,FALSE),IF(LEFT(C251,5)="IMPER",VLOOKUP(VALUE(RIGHT(C251,3)),'IMPER-COMP'!B:J,9,FALSE),""))))))))))))))))</f>
        <v>39.23</v>
      </c>
      <c r="H251" s="633">
        <f>ROUND(F251*G251,2)</f>
        <v>2265.92</v>
      </c>
      <c r="I251" s="636"/>
      <c r="J251" s="636"/>
      <c r="K251" s="636"/>
      <c r="L251" s="636"/>
      <c r="M251" s="636"/>
      <c r="N251" s="636"/>
      <c r="O251" s="636"/>
      <c r="P251" s="636"/>
      <c r="Q251" s="636"/>
      <c r="R251" s="636"/>
      <c r="S251" s="636"/>
    </row>
    <row r="252" ht="25.5" customHeight="1" spans="1:19">
      <c r="A252" s="605" t="s">
        <v>399</v>
      </c>
      <c r="B252" s="629" t="s">
        <v>68</v>
      </c>
      <c r="C252" s="607">
        <v>40934</v>
      </c>
      <c r="D252" s="608" t="s">
        <v>224</v>
      </c>
      <c r="E252" s="609" t="s">
        <v>131</v>
      </c>
      <c r="F252" s="610">
        <f>ROUND(VLOOKUP(A252,'MEM-LEVANT'!A:O,15,FALSE),2)</f>
        <v>18</v>
      </c>
      <c r="G252" s="611">
        <f>(22.42*$J$4)</f>
        <v>23.5585460080487</v>
      </c>
      <c r="H252" s="633">
        <f>ROUND(F252*G252,2)</f>
        <v>424.05</v>
      </c>
      <c r="I252" s="636"/>
      <c r="J252" t="s">
        <v>132</v>
      </c>
      <c r="K252" s="636"/>
      <c r="L252" s="636"/>
      <c r="M252" s="636"/>
      <c r="N252" s="636"/>
      <c r="O252" s="636"/>
      <c r="P252" s="636"/>
      <c r="Q252" s="636"/>
      <c r="R252" s="636"/>
      <c r="S252" s="636"/>
    </row>
    <row r="253" spans="1:19">
      <c r="A253" s="628" t="s">
        <v>400</v>
      </c>
      <c r="B253" s="629"/>
      <c r="C253" s="630"/>
      <c r="D253" s="631" t="s">
        <v>134</v>
      </c>
      <c r="E253" s="632"/>
      <c r="F253" s="610"/>
      <c r="G253" s="633"/>
      <c r="H253" s="633"/>
      <c r="I253" s="636"/>
      <c r="J253" s="636"/>
      <c r="K253" s="636"/>
      <c r="L253" s="636"/>
      <c r="M253" s="636"/>
      <c r="N253" s="636"/>
      <c r="O253" s="636"/>
      <c r="P253" s="636"/>
      <c r="Q253" s="636"/>
      <c r="R253" s="636"/>
      <c r="S253" s="636"/>
    </row>
    <row r="254" ht="25.5" spans="1:19">
      <c r="A254" s="605" t="s">
        <v>401</v>
      </c>
      <c r="B254" s="629" t="s">
        <v>68</v>
      </c>
      <c r="C254" s="607">
        <v>43068</v>
      </c>
      <c r="D254" s="608" t="s">
        <v>227</v>
      </c>
      <c r="E254" s="609" t="s">
        <v>136</v>
      </c>
      <c r="F254" s="610">
        <f>ROUND(VLOOKUP(A254,'MEM-LEVANT'!A:O,15,FALSE),2)</f>
        <v>8</v>
      </c>
      <c r="G254" s="611">
        <f>76.06*$J$4</f>
        <v>79.9225249496959</v>
      </c>
      <c r="H254" s="633">
        <f>ROUND(F254*G254,2)</f>
        <v>639.38</v>
      </c>
      <c r="I254" s="636"/>
      <c r="J254" t="s">
        <v>137</v>
      </c>
      <c r="K254" s="636"/>
      <c r="L254" s="636"/>
      <c r="M254" s="636"/>
      <c r="N254" s="636"/>
      <c r="O254" s="636"/>
      <c r="P254" s="636"/>
      <c r="Q254" s="636"/>
      <c r="R254" s="636"/>
      <c r="S254" s="636"/>
    </row>
    <row r="255" ht="25.5" customHeight="1" spans="1:19">
      <c r="A255" s="605" t="s">
        <v>402</v>
      </c>
      <c r="B255" s="629" t="s">
        <v>68</v>
      </c>
      <c r="C255" s="607">
        <v>43064</v>
      </c>
      <c r="D255" s="608" t="s">
        <v>229</v>
      </c>
      <c r="E255" s="609" t="s">
        <v>136</v>
      </c>
      <c r="F255" s="610">
        <f>ROUND(VLOOKUP(A255,'MEM-LEVANT'!A:O,15,FALSE),2)</f>
        <v>8</v>
      </c>
      <c r="G255" s="611">
        <f>(18.82*$J$4)</f>
        <v>19.7757286294146</v>
      </c>
      <c r="H255" s="633">
        <f>ROUND(F255*G255,2)</f>
        <v>158.21</v>
      </c>
      <c r="I255" s="636"/>
      <c r="J255" t="s">
        <v>139</v>
      </c>
      <c r="K255" s="636"/>
      <c r="L255" s="636"/>
      <c r="M255" s="636"/>
      <c r="N255" s="636"/>
      <c r="O255" s="636"/>
      <c r="P255" s="636"/>
      <c r="Q255" s="636"/>
      <c r="R255" s="636"/>
      <c r="S255" s="636"/>
    </row>
    <row r="256" s="560" customFormat="1" spans="1:8">
      <c r="A256" s="605"/>
      <c r="B256" s="634"/>
      <c r="C256" s="635"/>
      <c r="D256" s="612" t="s">
        <v>403</v>
      </c>
      <c r="E256" s="609"/>
      <c r="F256" s="610"/>
      <c r="G256" s="611"/>
      <c r="H256" s="613">
        <f>SUM(H217:H255)</f>
        <v>149236.78</v>
      </c>
    </row>
    <row r="257" s="559" customFormat="1" spans="1:19">
      <c r="A257" s="731" t="s">
        <v>19</v>
      </c>
      <c r="B257" s="591"/>
      <c r="C257" s="592"/>
      <c r="D257" s="593" t="s">
        <v>404</v>
      </c>
      <c r="E257" s="594"/>
      <c r="F257" s="595"/>
      <c r="G257" s="596"/>
      <c r="H257" s="597"/>
      <c r="I257" s="638"/>
      <c r="J257" s="638"/>
      <c r="K257" s="638"/>
      <c r="L257" s="638"/>
      <c r="M257" s="638"/>
      <c r="N257" s="638"/>
      <c r="O257" s="638"/>
      <c r="P257" s="638"/>
      <c r="Q257" s="638"/>
      <c r="R257" s="638"/>
      <c r="S257" s="638"/>
    </row>
    <row r="258" spans="1:19">
      <c r="A258" s="598" t="s">
        <v>405</v>
      </c>
      <c r="B258" s="606"/>
      <c r="C258" s="622"/>
      <c r="D258" s="601" t="s">
        <v>89</v>
      </c>
      <c r="E258" s="609"/>
      <c r="F258" s="610"/>
      <c r="G258" s="611"/>
      <c r="H258" s="611"/>
      <c r="I258" s="636"/>
      <c r="J258" s="636"/>
      <c r="K258" s="636"/>
      <c r="L258" s="636"/>
      <c r="M258" s="636"/>
      <c r="N258" s="636"/>
      <c r="O258" s="636"/>
      <c r="P258" s="636"/>
      <c r="Q258" s="636"/>
      <c r="R258" s="636"/>
      <c r="S258" s="636"/>
    </row>
    <row r="259" ht="25.5" spans="1:19">
      <c r="A259" s="605" t="s">
        <v>406</v>
      </c>
      <c r="B259" s="606" t="s">
        <v>81</v>
      </c>
      <c r="C259" s="607" t="s">
        <v>234</v>
      </c>
      <c r="D259" s="608" t="s">
        <v>235</v>
      </c>
      <c r="E259" s="609" t="s">
        <v>146</v>
      </c>
      <c r="F259" s="610">
        <f>ROUND(VLOOKUP(A259,'MEM-LEVANT'!A:O,15,FALSE),2)</f>
        <v>0.51</v>
      </c>
      <c r="G259" s="611">
        <f>IF(B259="IOPES",VLOOKUP(C259,'LABOR-SERVIÇOS'!A:H,7,FALSE),IF(B259="SINAPI",VLOOKUP(C259,'SINAPI-SERVIÇOS'!A:H,8,FALSE),IF(LEFT(C259,3)="ARQ",VLOOKUP(VALUE(RIGHT(C259,3)),'ARQ-COMP'!B:J,9,FALSE),IF(LEFT(C259,3)="SCI",VLOOKUP(VALUE(RIGHT(C259,3)),'GAS-COMP'!#REF!,9,FALSE),IF(LEFT(C259,3)="SCE",VLOOKUP(VALUE(RIGHT(C259,3)),'SCE-COMP'!B:J,9,FALSE),IF(LEFT(C259,3)="EST",VLOOKUP(VALUE(RIGHT(C259,3)),'EST-COMP'!B:J,9,FALSE),IF(LEFT(C259,3)="HID",VLOOKUP(VALUE(RIGHT(C259,3)),'HID-COMP'!B:J,9,FALSE),IF(LEFT(C259,3)="INC",VLOOKUP(VALUE(RIGHT(C259,3)),'INC-COMP'!B:J,9,FALSE),IF(LEFT(C259,3)="ELE",VLOOKUP(VALUE(RIGHT(C259,3)),#REF!,9,FALSE),IF(LEFT(C259,3)="CAB",VLOOKUP(VALUE(RIGHT(C259,3)),#REF!,9,FALSE),IF(LEFT(C259,3)="SEG",VLOOKUP(VALUE(RIGHT(C259,3)),'SEG-COMP'!B:J,9,FALSE),IF(LEFT(C259,3)="CLI",VLOOKUP(VALUE(RIGHT(C259,3)),'CLI-COMP'!B:J,9,FALSE),IF(LEFT(C259,4)="IMPL",VLOOKUP(VALUE(RIGHT(C259,3)),'IMPL-COMP'!B:J,9,FALSE),IF(LEFT(C259,4)="SPDA",VLOOKUP(VALUE(RIGHT(C259,3)),'SPDA-COMP'!B:J,9,FALSE),IF(LEFT(C259,4)="SDAI",VLOOKUP(VALUE(RIGHT(C259,3)),'ADM-COMP'!B:J,9,FALSE),IF(LEFT(C259,5)="IMPER",VLOOKUP(VALUE(RIGHT(C259,3)),'IMPER-COMP'!B:J,9,FALSE),""))))))))))))))))</f>
        <v>223.76</v>
      </c>
      <c r="H259" s="611">
        <f>ROUND(F259*G259,2)</f>
        <v>114.12</v>
      </c>
      <c r="I259" s="636"/>
      <c r="J259" s="636"/>
      <c r="K259" s="636"/>
      <c r="L259" s="636"/>
      <c r="M259" s="636"/>
      <c r="N259" s="636"/>
      <c r="O259" s="636"/>
      <c r="P259" s="636"/>
      <c r="Q259" s="636"/>
      <c r="R259" s="636"/>
      <c r="S259" s="636"/>
    </row>
    <row r="260" ht="38.25" spans="1:19">
      <c r="A260" s="605" t="s">
        <v>407</v>
      </c>
      <c r="B260" s="606" t="s">
        <v>81</v>
      </c>
      <c r="C260" s="607" t="s">
        <v>151</v>
      </c>
      <c r="D260" s="608" t="s">
        <v>152</v>
      </c>
      <c r="E260" s="609" t="s">
        <v>153</v>
      </c>
      <c r="F260" s="610">
        <f>ROUND(VLOOKUP(A260,'MEM-LEVANT'!A:O,15,FALSE),2)</f>
        <v>16.83</v>
      </c>
      <c r="G260" s="611">
        <f>IF(B260="IOPES",VLOOKUP(C260,'LABOR-SERVIÇOS'!A:H,7,FALSE),IF(B260="SINAPI",VLOOKUP(C260,'SINAPI-SERVIÇOS'!A:H,8,FALSE),IF(LEFT(C260,3)="ARQ",VLOOKUP(VALUE(RIGHT(C260,3)),'ARQ-COMP'!B:J,9,FALSE),IF(LEFT(C260,3)="SCI",VLOOKUP(VALUE(RIGHT(C260,3)),'GAS-COMP'!#REF!,9,FALSE),IF(LEFT(C260,3)="SCE",VLOOKUP(VALUE(RIGHT(C260,3)),'SCE-COMP'!B:J,9,FALSE),IF(LEFT(C260,3)="EST",VLOOKUP(VALUE(RIGHT(C260,3)),'EST-COMP'!B:J,9,FALSE),IF(LEFT(C260,3)="HID",VLOOKUP(VALUE(RIGHT(C260,3)),'HID-COMP'!B:J,9,FALSE),IF(LEFT(C260,3)="INC",VLOOKUP(VALUE(RIGHT(C260,3)),'INC-COMP'!B:J,9,FALSE),IF(LEFT(C260,3)="ELE",VLOOKUP(VALUE(RIGHT(C260,3)),#REF!,9,FALSE),IF(LEFT(C260,3)="CAB",VLOOKUP(VALUE(RIGHT(C260,3)),#REF!,9,FALSE),IF(LEFT(C260,3)="SEG",VLOOKUP(VALUE(RIGHT(C260,3)),'SEG-COMP'!B:J,9,FALSE),IF(LEFT(C260,3)="CLI",VLOOKUP(VALUE(RIGHT(C260,3)),'CLI-COMP'!B:J,9,FALSE),IF(LEFT(C260,4)="IMPL",VLOOKUP(VALUE(RIGHT(C260,3)),'IMPL-COMP'!B:J,9,FALSE),IF(LEFT(C260,4)="SPDA",VLOOKUP(VALUE(RIGHT(C260,3)),'SPDA-COMP'!B:J,9,FALSE),IF(LEFT(C260,4)="SDAI",VLOOKUP(VALUE(RIGHT(C260,3)),'ADM-COMP'!B:J,9,FALSE),IF(LEFT(C260,5)="IMPER",VLOOKUP(VALUE(RIGHT(C260,3)),'IMPER-COMP'!B:J,9,FALSE),""))))))))))))))))</f>
        <v>1.76</v>
      </c>
      <c r="H260" s="611">
        <f>ROUND(F260*G260,2)</f>
        <v>29.62</v>
      </c>
      <c r="I260" s="636"/>
      <c r="J260" s="636"/>
      <c r="K260" s="636"/>
      <c r="L260" s="636"/>
      <c r="M260" s="636"/>
      <c r="N260" s="636"/>
      <c r="O260" s="636"/>
      <c r="P260" s="636"/>
      <c r="Q260" s="636"/>
      <c r="R260" s="636"/>
      <c r="S260" s="636"/>
    </row>
    <row r="261" spans="1:19">
      <c r="A261" s="598" t="s">
        <v>408</v>
      </c>
      <c r="B261" s="606"/>
      <c r="C261" s="622"/>
      <c r="D261" s="601" t="s">
        <v>93</v>
      </c>
      <c r="E261" s="609"/>
      <c r="F261" s="610"/>
      <c r="G261" s="611"/>
      <c r="H261" s="611"/>
      <c r="I261" s="636"/>
      <c r="J261" s="636"/>
      <c r="K261" s="636"/>
      <c r="L261" s="636"/>
      <c r="M261" s="636"/>
      <c r="N261" s="636"/>
      <c r="O261" s="636"/>
      <c r="P261" s="636"/>
      <c r="Q261" s="636"/>
      <c r="R261" s="636"/>
      <c r="S261" s="636"/>
    </row>
    <row r="262" ht="38.25" spans="1:19">
      <c r="A262" s="623" t="s">
        <v>409</v>
      </c>
      <c r="B262" s="606" t="s">
        <v>81</v>
      </c>
      <c r="C262" s="607" t="s">
        <v>144</v>
      </c>
      <c r="D262" s="608" t="s">
        <v>145</v>
      </c>
      <c r="E262" s="609" t="s">
        <v>146</v>
      </c>
      <c r="F262" s="610">
        <f>ROUND(VLOOKUP(A262,'MEM-LEVANT'!A:O,15,FALSE),2)</f>
        <v>539.16</v>
      </c>
      <c r="G262" s="611">
        <f>IF(B262="IOPES",VLOOKUP(C262,'LABOR-SERVIÇOS'!A:H,7,FALSE),IF(B262="SINAPI",VLOOKUP(C262,'SINAPI-SERVIÇOS'!A:H,8,FALSE),IF(LEFT(C262,3)="ARQ",VLOOKUP(VALUE(RIGHT(C262,3)),'ARQ-COMP'!B:J,9,FALSE),IF(LEFT(C262,3)="SCI",VLOOKUP(VALUE(RIGHT(C262,3)),'GAS-COMP'!#REF!,9,FALSE),IF(LEFT(C262,3)="SCE",VLOOKUP(VALUE(RIGHT(C262,3)),'SCE-COMP'!B:J,9,FALSE),IF(LEFT(C262,3)="EST",VLOOKUP(VALUE(RIGHT(C262,3)),'EST-COMP'!B:J,9,FALSE),IF(LEFT(C262,3)="HID",VLOOKUP(VALUE(RIGHT(C262,3)),'HID-COMP'!B:J,9,FALSE),IF(LEFT(C262,3)="INC",VLOOKUP(VALUE(RIGHT(C262,3)),'INC-COMP'!B:J,9,FALSE),IF(LEFT(C262,3)="ELE",VLOOKUP(VALUE(RIGHT(C262,3)),#REF!,9,FALSE),IF(LEFT(C262,3)="CAB",VLOOKUP(VALUE(RIGHT(C262,3)),#REF!,9,FALSE),IF(LEFT(C262,3)="SEG",VLOOKUP(VALUE(RIGHT(C262,3)),'SEG-COMP'!B:J,9,FALSE),IF(LEFT(C262,3)="CLI",VLOOKUP(VALUE(RIGHT(C262,3)),'CLI-COMP'!B:J,9,FALSE),IF(LEFT(C262,4)="IMPL",VLOOKUP(VALUE(RIGHT(C262,3)),'IMPL-COMP'!B:J,9,FALSE),IF(LEFT(C262,4)="SPDA",VLOOKUP(VALUE(RIGHT(C262,3)),'SPDA-COMP'!B:J,9,FALSE),IF(LEFT(C262,4)="SDAI",VLOOKUP(VALUE(RIGHT(C262,3)),'ADM-COMP'!B:J,9,FALSE),IF(LEFT(C262,5)="IMPER",VLOOKUP(VALUE(RIGHT(C262,3)),'IMPER-COMP'!B:J,9,FALSE),""))))))))))))))))</f>
        <v>1.82</v>
      </c>
      <c r="H262" s="611">
        <f>ROUND(F262*G262,2)</f>
        <v>981.27</v>
      </c>
      <c r="I262" s="636"/>
      <c r="J262" s="636"/>
      <c r="K262" s="636"/>
      <c r="L262" s="636"/>
      <c r="M262" s="636"/>
      <c r="N262" s="636"/>
      <c r="O262" s="636"/>
      <c r="P262" s="636"/>
      <c r="Q262" s="636"/>
      <c r="R262" s="636"/>
      <c r="S262" s="636"/>
    </row>
    <row r="263" ht="25.5" spans="1:19">
      <c r="A263" s="623" t="s">
        <v>410</v>
      </c>
      <c r="B263" s="606" t="s">
        <v>81</v>
      </c>
      <c r="C263" s="607" t="s">
        <v>148</v>
      </c>
      <c r="D263" s="608" t="s">
        <v>149</v>
      </c>
      <c r="E263" s="609" t="s">
        <v>146</v>
      </c>
      <c r="F263" s="610">
        <f>ROUND(VLOOKUP(A263,'MEM-LEVANT'!A:O,15,FALSE),2)</f>
        <v>254.93</v>
      </c>
      <c r="G263" s="611">
        <f>IF(B263="IOPES",VLOOKUP(C263,'LABOR-SERVIÇOS'!A:H,7,FALSE),IF(B263="SINAPI",VLOOKUP(C263,'SINAPI-SERVIÇOS'!A:H,8,FALSE),IF(LEFT(C263,3)="ARQ",VLOOKUP(VALUE(RIGHT(C263,3)),'ARQ-COMP'!B:J,9,FALSE),IF(LEFT(C263,3)="SCI",VLOOKUP(VALUE(RIGHT(C263,3)),'GAS-COMP'!#REF!,9,FALSE),IF(LEFT(C263,3)="SCE",VLOOKUP(VALUE(RIGHT(C263,3)),'SCE-COMP'!B:J,9,FALSE),IF(LEFT(C263,3)="EST",VLOOKUP(VALUE(RIGHT(C263,3)),'EST-COMP'!B:J,9,FALSE),IF(LEFT(C263,3)="HID",VLOOKUP(VALUE(RIGHT(C263,3)),'HID-COMP'!B:J,9,FALSE),IF(LEFT(C263,3)="INC",VLOOKUP(VALUE(RIGHT(C263,3)),'INC-COMP'!B:J,9,FALSE),IF(LEFT(C263,3)="ELE",VLOOKUP(VALUE(RIGHT(C263,3)),#REF!,9,FALSE),IF(LEFT(C263,3)="CAB",VLOOKUP(VALUE(RIGHT(C263,3)),#REF!,9,FALSE),IF(LEFT(C263,3)="SEG",VLOOKUP(VALUE(RIGHT(C263,3)),'SEG-COMP'!B:J,9,FALSE),IF(LEFT(C263,3)="CLI",VLOOKUP(VALUE(RIGHT(C263,3)),'CLI-COMP'!B:J,9,FALSE),IF(LEFT(C263,4)="IMPL",VLOOKUP(VALUE(RIGHT(C263,3)),'IMPL-COMP'!B:J,9,FALSE),IF(LEFT(C263,4)="SPDA",VLOOKUP(VALUE(RIGHT(C263,3)),'SPDA-COMP'!B:J,9,FALSE),IF(LEFT(C263,4)="SDAI",VLOOKUP(VALUE(RIGHT(C263,3)),'ADM-COMP'!B:J,9,FALSE),IF(LEFT(C263,5)="IMPER",VLOOKUP(VALUE(RIGHT(C263,3)),'IMPER-COMP'!B:J,9,FALSE),""))))))))))))))))</f>
        <v>5.25</v>
      </c>
      <c r="H263" s="611">
        <f>ROUND(F263*G263,2)</f>
        <v>1338.38</v>
      </c>
      <c r="I263" s="636"/>
      <c r="J263" s="636"/>
      <c r="K263" s="636"/>
      <c r="L263" s="636"/>
      <c r="M263" s="636"/>
      <c r="N263" s="636"/>
      <c r="O263" s="636"/>
      <c r="P263" s="636"/>
      <c r="Q263" s="636"/>
      <c r="R263" s="636"/>
      <c r="S263" s="636"/>
    </row>
    <row r="264" ht="38.25" spans="1:19">
      <c r="A264" s="623" t="s">
        <v>411</v>
      </c>
      <c r="B264" s="606" t="s">
        <v>81</v>
      </c>
      <c r="C264" s="607" t="s">
        <v>151</v>
      </c>
      <c r="D264" s="608" t="s">
        <v>152</v>
      </c>
      <c r="E264" s="609" t="s">
        <v>153</v>
      </c>
      <c r="F264" s="610">
        <f>ROUND(VLOOKUP(A264,'MEM-LEVANT'!A:O,15,FALSE),2)</f>
        <v>6821.52</v>
      </c>
      <c r="G264" s="611">
        <f>IF(B264="IOPES",VLOOKUP(C264,'LABOR-SERVIÇOS'!A:H,7,FALSE),IF(B264="SINAPI",VLOOKUP(C264,'SINAPI-SERVIÇOS'!A:H,8,FALSE),IF(LEFT(C264,3)="ARQ",VLOOKUP(VALUE(RIGHT(C264,3)),'ARQ-COMP'!B:J,9,FALSE),IF(LEFT(C264,3)="SCI",VLOOKUP(VALUE(RIGHT(C264,3)),'GAS-COMP'!#REF!,9,FALSE),IF(LEFT(C264,3)="SCE",VLOOKUP(VALUE(RIGHT(C264,3)),'SCE-COMP'!B:J,9,FALSE),IF(LEFT(C264,3)="EST",VLOOKUP(VALUE(RIGHT(C264,3)),'EST-COMP'!B:J,9,FALSE),IF(LEFT(C264,3)="HID",VLOOKUP(VALUE(RIGHT(C264,3)),'HID-COMP'!B:J,9,FALSE),IF(LEFT(C264,3)="INC",VLOOKUP(VALUE(RIGHT(C264,3)),'INC-COMP'!B:J,9,FALSE),IF(LEFT(C264,3)="ELE",VLOOKUP(VALUE(RIGHT(C264,3)),#REF!,9,FALSE),IF(LEFT(C264,3)="CAB",VLOOKUP(VALUE(RIGHT(C264,3)),#REF!,9,FALSE),IF(LEFT(C264,3)="SEG",VLOOKUP(VALUE(RIGHT(C264,3)),'SEG-COMP'!B:J,9,FALSE),IF(LEFT(C264,3)="CLI",VLOOKUP(VALUE(RIGHT(C264,3)),'CLI-COMP'!B:J,9,FALSE),IF(LEFT(C264,4)="IMPL",VLOOKUP(VALUE(RIGHT(C264,3)),'IMPL-COMP'!B:J,9,FALSE),IF(LEFT(C264,4)="SPDA",VLOOKUP(VALUE(RIGHT(C264,3)),'SPDA-COMP'!B:J,9,FALSE),IF(LEFT(C264,4)="SDAI",VLOOKUP(VALUE(RIGHT(C264,3)),'ADM-COMP'!B:J,9,FALSE),IF(LEFT(C264,5)="IMPER",VLOOKUP(VALUE(RIGHT(C264,3)),'IMPER-COMP'!B:J,9,FALSE),""))))))))))))))))</f>
        <v>1.76</v>
      </c>
      <c r="H264" s="611">
        <f>ROUND(F264*G264,2)</f>
        <v>12005.88</v>
      </c>
      <c r="I264" s="636"/>
      <c r="J264" s="636"/>
      <c r="K264" s="636"/>
      <c r="L264" s="636"/>
      <c r="M264" s="636"/>
      <c r="N264" s="636"/>
      <c r="O264" s="636"/>
      <c r="P264" s="636"/>
      <c r="Q264" s="636"/>
      <c r="R264" s="636"/>
      <c r="S264" s="636"/>
    </row>
    <row r="265" spans="1:19">
      <c r="A265" s="478" t="s">
        <v>412</v>
      </c>
      <c r="B265" s="624"/>
      <c r="C265" s="625"/>
      <c r="D265" s="626" t="s">
        <v>98</v>
      </c>
      <c r="E265" s="625"/>
      <c r="F265" s="610"/>
      <c r="G265" s="611"/>
      <c r="H265" s="611"/>
      <c r="I265" s="636"/>
      <c r="J265" s="636"/>
      <c r="K265" s="636"/>
      <c r="L265" s="636"/>
      <c r="M265" s="636"/>
      <c r="N265" s="636"/>
      <c r="O265" s="636"/>
      <c r="P265" s="636"/>
      <c r="Q265" s="636"/>
      <c r="R265" s="636"/>
      <c r="S265" s="636"/>
    </row>
    <row r="266" ht="89.25" spans="1:19">
      <c r="A266" s="605" t="s">
        <v>413</v>
      </c>
      <c r="B266" s="624" t="s">
        <v>81</v>
      </c>
      <c r="C266" s="607" t="s">
        <v>156</v>
      </c>
      <c r="D266" s="608" t="s">
        <v>157</v>
      </c>
      <c r="E266" s="609" t="s">
        <v>146</v>
      </c>
      <c r="F266" s="610">
        <f>ROUND(VLOOKUP(A266,'MEM-LEVANT'!A:O,15,FALSE),2)</f>
        <v>130.5</v>
      </c>
      <c r="G266" s="611">
        <f>IF(B266="IOPES",VLOOKUP(C266,'LABOR-SERVIÇOS'!A:H,7,FALSE),IF(B266="SINAPI",VLOOKUP(C266,'SINAPI-SERVIÇOS'!A:H,8,FALSE),IF(LEFT(C266,3)="ARQ",VLOOKUP(VALUE(RIGHT(C266,3)),'ARQ-COMP'!B:J,9,FALSE),IF(LEFT(C266,3)="SCI",VLOOKUP(VALUE(RIGHT(C266,3)),'GAS-COMP'!#REF!,9,FALSE),IF(LEFT(C266,3)="SCE",VLOOKUP(VALUE(RIGHT(C266,3)),'SCE-COMP'!B:J,9,FALSE),IF(LEFT(C266,3)="EST",VLOOKUP(VALUE(RIGHT(C266,3)),'EST-COMP'!B:J,9,FALSE),IF(LEFT(C266,3)="HID",VLOOKUP(VALUE(RIGHT(C266,3)),'HID-COMP'!B:J,9,FALSE),IF(LEFT(C266,3)="INC",VLOOKUP(VALUE(RIGHT(C266,3)),'INC-COMP'!B:J,9,FALSE),IF(LEFT(C266,3)="ELE",VLOOKUP(VALUE(RIGHT(C266,3)),#REF!,9,FALSE),IF(LEFT(C266,3)="CAB",VLOOKUP(VALUE(RIGHT(C266,3)),#REF!,9,FALSE),IF(LEFT(C266,3)="SEG",VLOOKUP(VALUE(RIGHT(C266,3)),'SEG-COMP'!B:J,9,FALSE),IF(LEFT(C266,3)="CLI",VLOOKUP(VALUE(RIGHT(C266,3)),'CLI-COMP'!B:J,9,FALSE),IF(LEFT(C266,4)="IMPL",VLOOKUP(VALUE(RIGHT(C266,3)),'IMPL-COMP'!B:J,9,FALSE),IF(LEFT(C266,4)="SPDA",VLOOKUP(VALUE(RIGHT(C266,3)),'SPDA-COMP'!B:J,9,FALSE),IF(LEFT(C266,4)="SDAI",VLOOKUP(VALUE(RIGHT(C266,3)),'ADM-COMP'!B:J,9,FALSE),IF(LEFT(C266,5)="IMPER",VLOOKUP(VALUE(RIGHT(C266,3)),'IMPER-COMP'!B:J,9,FALSE),""))))))))))))))))</f>
        <v>6.64</v>
      </c>
      <c r="H266" s="611">
        <f t="shared" ref="H266:H275" si="12">ROUND(F266*G266,2)</f>
        <v>866.52</v>
      </c>
      <c r="I266" s="636"/>
      <c r="J266" s="636"/>
      <c r="K266" s="636"/>
      <c r="L266" s="636"/>
      <c r="M266" s="636"/>
      <c r="N266" s="636"/>
      <c r="O266" s="636"/>
      <c r="P266" s="636"/>
      <c r="Q266" s="636"/>
      <c r="R266" s="636"/>
      <c r="S266" s="636"/>
    </row>
    <row r="267" spans="1:19">
      <c r="A267" s="605" t="s">
        <v>414</v>
      </c>
      <c r="B267" s="624" t="s">
        <v>81</v>
      </c>
      <c r="C267" s="605" t="s">
        <v>159</v>
      </c>
      <c r="D267" s="627" t="s">
        <v>160</v>
      </c>
      <c r="E267" s="609" t="s">
        <v>146</v>
      </c>
      <c r="F267" s="610">
        <f>ROUND(VLOOKUP(A267,'MEM-LEVANT'!A:O,15,FALSE),2)</f>
        <v>43.92</v>
      </c>
      <c r="G267" s="611">
        <f>IF(B267="IOPES",VLOOKUP(C267,'LABOR-SERVIÇOS'!A:H,7,FALSE),IF(B267="SINAPI",VLOOKUP(C267,'SINAPI-SERVIÇOS'!A:H,8,FALSE),IF(LEFT(C267,3)="ARQ",VLOOKUP(VALUE(RIGHT(C267,3)),'ARQ-COMP'!B:J,9,FALSE),IF(LEFT(C267,3)="SCI",VLOOKUP(VALUE(RIGHT(C267,3)),'GAS-COMP'!#REF!,9,FALSE),IF(LEFT(C267,3)="SCE",VLOOKUP(VALUE(RIGHT(C267,3)),'SCE-COMP'!B:J,9,FALSE),IF(LEFT(C267,3)="EST",VLOOKUP(VALUE(RIGHT(C267,3)),'EST-COMP'!B:J,9,FALSE),IF(LEFT(C267,3)="HID",VLOOKUP(VALUE(RIGHT(C267,3)),'HID-COMP'!B:J,9,FALSE),IF(LEFT(C267,3)="INC",VLOOKUP(VALUE(RIGHT(C267,3)),'INC-COMP'!B:J,9,FALSE),IF(LEFT(C267,3)="ELE",VLOOKUP(VALUE(RIGHT(C267,3)),#REF!,9,FALSE),IF(LEFT(C267,3)="CAB",VLOOKUP(VALUE(RIGHT(C267,3)),#REF!,9,FALSE),IF(LEFT(C267,3)="SEG",VLOOKUP(VALUE(RIGHT(C267,3)),'SEG-COMP'!B:J,9,FALSE),IF(LEFT(C267,3)="CLI",VLOOKUP(VALUE(RIGHT(C267,3)),'CLI-COMP'!B:J,9,FALSE),IF(LEFT(C267,4)="IMPL",VLOOKUP(VALUE(RIGHT(C267,3)),'IMPL-COMP'!B:J,9,FALSE),IF(LEFT(C267,4)="SPDA",VLOOKUP(VALUE(RIGHT(C267,3)),'SPDA-COMP'!B:J,9,FALSE),IF(LEFT(C267,4)="SDAI",VLOOKUP(VALUE(RIGHT(C267,3)),'ADM-COMP'!B:J,9,FALSE),IF(LEFT(C267,5)="IMPER",VLOOKUP(VALUE(RIGHT(C267,3)),'IMPER-COMP'!B:J,9,FALSE),""))))))))))))))))</f>
        <v>83.04</v>
      </c>
      <c r="H267" s="611">
        <f t="shared" si="12"/>
        <v>3647.12</v>
      </c>
      <c r="I267" s="636"/>
      <c r="J267" s="636"/>
      <c r="K267" s="636"/>
      <c r="L267" s="636"/>
      <c r="M267" s="636"/>
      <c r="N267" s="636"/>
      <c r="O267" s="636"/>
      <c r="P267" s="636"/>
      <c r="Q267" s="636"/>
      <c r="R267" s="636"/>
      <c r="S267" s="636"/>
    </row>
    <row r="268" spans="1:19">
      <c r="A268" s="605" t="s">
        <v>415</v>
      </c>
      <c r="B268" s="624" t="s">
        <v>81</v>
      </c>
      <c r="C268" s="607" t="s">
        <v>162</v>
      </c>
      <c r="D268" s="608" t="s">
        <v>163</v>
      </c>
      <c r="E268" s="609" t="s">
        <v>146</v>
      </c>
      <c r="F268" s="610">
        <f>ROUND(VLOOKUP(A268,'MEM-LEVANT'!A:O,15,FALSE),2)</f>
        <v>71.1</v>
      </c>
      <c r="G268" s="611">
        <f>IF(B268="IOPES",VLOOKUP(C268,'LABOR-SERVIÇOS'!A:H,7,FALSE),IF(B268="SINAPI",VLOOKUP(C268,'SINAPI-SERVIÇOS'!A:H,8,FALSE),IF(LEFT(C268,3)="ARQ",VLOOKUP(VALUE(RIGHT(C268,3)),'ARQ-COMP'!B:J,9,FALSE),IF(LEFT(C268,3)="SCI",VLOOKUP(VALUE(RIGHT(C268,3)),'GAS-COMP'!#REF!,9,FALSE),IF(LEFT(C268,3)="SCE",VLOOKUP(VALUE(RIGHT(C268,3)),'SCE-COMP'!B:J,9,FALSE),IF(LEFT(C268,3)="EST",VLOOKUP(VALUE(RIGHT(C268,3)),'EST-COMP'!B:J,9,FALSE),IF(LEFT(C268,3)="HID",VLOOKUP(VALUE(RIGHT(C268,3)),'HID-COMP'!B:J,9,FALSE),IF(LEFT(C268,3)="INC",VLOOKUP(VALUE(RIGHT(C268,3)),'INC-COMP'!B:J,9,FALSE),IF(LEFT(C268,3)="ELE",VLOOKUP(VALUE(RIGHT(C268,3)),#REF!,9,FALSE),IF(LEFT(C268,3)="CAB",VLOOKUP(VALUE(RIGHT(C268,3)),#REF!,9,FALSE),IF(LEFT(C268,3)="SEG",VLOOKUP(VALUE(RIGHT(C268,3)),'SEG-COMP'!B:J,9,FALSE),IF(LEFT(C268,3)="CLI",VLOOKUP(VALUE(RIGHT(C268,3)),'CLI-COMP'!B:J,9,FALSE),IF(LEFT(C268,4)="IMPL",VLOOKUP(VALUE(RIGHT(C268,3)),'IMPL-COMP'!B:J,9,FALSE),IF(LEFT(C268,4)="SPDA",VLOOKUP(VALUE(RIGHT(C268,3)),'SPDA-COMP'!B:J,9,FALSE),IF(LEFT(C268,4)="SDAI",VLOOKUP(VALUE(RIGHT(C268,3)),'ADM-COMP'!B:J,9,FALSE),IF(LEFT(C268,5)="IMPER",VLOOKUP(VALUE(RIGHT(C268,3)),'IMPER-COMP'!B:J,9,FALSE),""))))))))))))))))</f>
        <v>41.14</v>
      </c>
      <c r="H268" s="611">
        <f t="shared" si="12"/>
        <v>2925.05</v>
      </c>
      <c r="I268" s="636"/>
      <c r="J268" s="636"/>
      <c r="K268" s="636"/>
      <c r="L268" s="636"/>
      <c r="M268" s="636"/>
      <c r="N268" s="636"/>
      <c r="O268" s="636"/>
      <c r="P268" s="636"/>
      <c r="Q268" s="636"/>
      <c r="R268" s="636"/>
      <c r="S268" s="636"/>
    </row>
    <row r="269" ht="38.25" spans="1:19">
      <c r="A269" s="605" t="s">
        <v>416</v>
      </c>
      <c r="B269" s="624" t="s">
        <v>81</v>
      </c>
      <c r="C269" s="607" t="s">
        <v>151</v>
      </c>
      <c r="D269" s="608" t="s">
        <v>152</v>
      </c>
      <c r="E269" s="609" t="s">
        <v>153</v>
      </c>
      <c r="F269" s="610">
        <f>ROUND(VLOOKUP(A269,'MEM-LEVANT'!A:O,15,FALSE),2)</f>
        <v>2596.47</v>
      </c>
      <c r="G269" s="611">
        <f>IF(B269="IOPES",VLOOKUP(C269,'LABOR-SERVIÇOS'!A:H,7,FALSE),IF(B269="SINAPI",VLOOKUP(C269,'SINAPI-SERVIÇOS'!A:H,8,FALSE),IF(LEFT(C269,3)="ARQ",VLOOKUP(VALUE(RIGHT(C269,3)),'ARQ-COMP'!B:J,9,FALSE),IF(LEFT(C269,3)="SCI",VLOOKUP(VALUE(RIGHT(C269,3)),'GAS-COMP'!#REF!,9,FALSE),IF(LEFT(C269,3)="SCE",VLOOKUP(VALUE(RIGHT(C269,3)),'SCE-COMP'!B:J,9,FALSE),IF(LEFT(C269,3)="EST",VLOOKUP(VALUE(RIGHT(C269,3)),'EST-COMP'!B:J,9,FALSE),IF(LEFT(C269,3)="HID",VLOOKUP(VALUE(RIGHT(C269,3)),'HID-COMP'!B:J,9,FALSE),IF(LEFT(C269,3)="INC",VLOOKUP(VALUE(RIGHT(C269,3)),'INC-COMP'!B:J,9,FALSE),IF(LEFT(C269,3)="ELE",VLOOKUP(VALUE(RIGHT(C269,3)),#REF!,9,FALSE),IF(LEFT(C269,3)="CAB",VLOOKUP(VALUE(RIGHT(C269,3)),#REF!,9,FALSE),IF(LEFT(C269,3)="SEG",VLOOKUP(VALUE(RIGHT(C269,3)),'SEG-COMP'!B:J,9,FALSE),IF(LEFT(C269,3)="CLI",VLOOKUP(VALUE(RIGHT(C269,3)),'CLI-COMP'!B:J,9,FALSE),IF(LEFT(C269,4)="IMPL",VLOOKUP(VALUE(RIGHT(C269,3)),'IMPL-COMP'!B:J,9,FALSE),IF(LEFT(C269,4)="SPDA",VLOOKUP(VALUE(RIGHT(C269,3)),'SPDA-COMP'!B:J,9,FALSE),IF(LEFT(C269,4)="SDAI",VLOOKUP(VALUE(RIGHT(C269,3)),'ADM-COMP'!B:J,9,FALSE),IF(LEFT(C269,5)="IMPER",VLOOKUP(VALUE(RIGHT(C269,3)),'IMPER-COMP'!B:J,9,FALSE),""))))))))))))))))</f>
        <v>1.76</v>
      </c>
      <c r="H269" s="611">
        <f t="shared" si="12"/>
        <v>4569.79</v>
      </c>
      <c r="I269" s="636"/>
      <c r="J269" s="636"/>
      <c r="K269" s="636"/>
      <c r="L269" s="636"/>
      <c r="M269" s="636"/>
      <c r="N269" s="636"/>
      <c r="O269" s="636"/>
      <c r="P269" s="636"/>
      <c r="Q269" s="636"/>
      <c r="R269" s="636"/>
      <c r="S269" s="636"/>
    </row>
    <row r="270" ht="51" spans="1:19">
      <c r="A270" s="605" t="s">
        <v>417</v>
      </c>
      <c r="B270" s="624" t="s">
        <v>81</v>
      </c>
      <c r="C270" s="605" t="s">
        <v>166</v>
      </c>
      <c r="D270" s="608" t="s">
        <v>167</v>
      </c>
      <c r="E270" s="609" t="s">
        <v>168</v>
      </c>
      <c r="F270" s="610">
        <f>ROUND(VLOOKUP(A270,'MEM-LEVANT'!A:O,15,FALSE),2)</f>
        <v>3</v>
      </c>
      <c r="G270" s="611">
        <f>IF(B270="IOPES",VLOOKUP(C270,'LABOR-SERVIÇOS'!A:H,7,FALSE),IF(B270="SINAPI",VLOOKUP(C270,'SINAPI-SERVIÇOS'!A:H,8,FALSE),IF(LEFT(C270,3)="ARQ",VLOOKUP(VALUE(RIGHT(C270,3)),'ARQ-COMP'!B:J,9,FALSE),IF(LEFT(C270,3)="SCI",VLOOKUP(VALUE(RIGHT(C270,3)),'GAS-COMP'!#REF!,9,FALSE),IF(LEFT(C270,3)="SCE",VLOOKUP(VALUE(RIGHT(C270,3)),'SCE-COMP'!B:J,9,FALSE),IF(LEFT(C270,3)="EST",VLOOKUP(VALUE(RIGHT(C270,3)),'EST-COMP'!B:J,9,FALSE),IF(LEFT(C270,3)="HID",VLOOKUP(VALUE(RIGHT(C270,3)),'HID-COMP'!B:J,9,FALSE),IF(LEFT(C270,3)="INC",VLOOKUP(VALUE(RIGHT(C270,3)),'INC-COMP'!B:J,9,FALSE),IF(LEFT(C270,3)="ELE",VLOOKUP(VALUE(RIGHT(C270,3)),#REF!,9,FALSE),IF(LEFT(C270,3)="CAB",VLOOKUP(VALUE(RIGHT(C270,3)),#REF!,9,FALSE),IF(LEFT(C270,3)="SEG",VLOOKUP(VALUE(RIGHT(C270,3)),'SEG-COMP'!B:J,9,FALSE),IF(LEFT(C270,3)="CLI",VLOOKUP(VALUE(RIGHT(C270,3)),'CLI-COMP'!B:J,9,FALSE),IF(LEFT(C270,4)="IMPL",VLOOKUP(VALUE(RIGHT(C270,3)),'IMPL-COMP'!B:J,9,FALSE),IF(LEFT(C270,4)="SPDA",VLOOKUP(VALUE(RIGHT(C270,3)),'SPDA-COMP'!B:J,9,FALSE),IF(LEFT(C270,4)="SDAI",VLOOKUP(VALUE(RIGHT(C270,3)),'ADM-COMP'!B:J,9,FALSE),IF(LEFT(C270,5)="IMPER",VLOOKUP(VALUE(RIGHT(C270,3)),'IMPER-COMP'!B:J,9,FALSE),""))))))))))))))))</f>
        <v>1579.78</v>
      </c>
      <c r="H270" s="611">
        <f t="shared" si="12"/>
        <v>4739.34</v>
      </c>
      <c r="I270" s="636"/>
      <c r="J270" s="636"/>
      <c r="K270" s="636"/>
      <c r="L270" s="636"/>
      <c r="M270" s="636"/>
      <c r="N270" s="636"/>
      <c r="O270" s="636"/>
      <c r="P270" s="636"/>
      <c r="Q270" s="636"/>
      <c r="R270" s="636"/>
      <c r="S270" s="636"/>
    </row>
    <row r="271" ht="51" spans="1:19">
      <c r="A271" s="605" t="s">
        <v>418</v>
      </c>
      <c r="B271" s="624" t="s">
        <v>81</v>
      </c>
      <c r="C271" s="607" t="s">
        <v>170</v>
      </c>
      <c r="D271" s="608" t="s">
        <v>171</v>
      </c>
      <c r="E271" s="609" t="s">
        <v>168</v>
      </c>
      <c r="F271" s="610">
        <f>ROUND(VLOOKUP(A271,'MEM-LEVANT'!A:O,15,FALSE),2)</f>
        <v>3</v>
      </c>
      <c r="G271" s="611">
        <f>IF(B271="IOPES",VLOOKUP(C271,'LABOR-SERVIÇOS'!A:H,7,FALSE),IF(B271="SINAPI",VLOOKUP(C271,'SINAPI-SERVIÇOS'!A:H,8,FALSE),IF(LEFT(C271,3)="ARQ",VLOOKUP(VALUE(RIGHT(C271,3)),'ARQ-COMP'!B:J,9,FALSE),IF(LEFT(C271,3)="SCI",VLOOKUP(VALUE(RIGHT(C271,3)),'GAS-COMP'!#REF!,9,FALSE),IF(LEFT(C271,3)="SCE",VLOOKUP(VALUE(RIGHT(C271,3)),'SCE-COMP'!B:J,9,FALSE),IF(LEFT(C271,3)="EST",VLOOKUP(VALUE(RIGHT(C271,3)),'EST-COMP'!B:J,9,FALSE),IF(LEFT(C271,3)="HID",VLOOKUP(VALUE(RIGHT(C271,3)),'HID-COMP'!B:J,9,FALSE),IF(LEFT(C271,3)="INC",VLOOKUP(VALUE(RIGHT(C271,3)),'INC-COMP'!B:J,9,FALSE),IF(LEFT(C271,3)="ELE",VLOOKUP(VALUE(RIGHT(C271,3)),#REF!,9,FALSE),IF(LEFT(C271,3)="CAB",VLOOKUP(VALUE(RIGHT(C271,3)),#REF!,9,FALSE),IF(LEFT(C271,3)="SEG",VLOOKUP(VALUE(RIGHT(C271,3)),'SEG-COMP'!B:J,9,FALSE),IF(LEFT(C271,3)="CLI",VLOOKUP(VALUE(RIGHT(C271,3)),'CLI-COMP'!B:J,9,FALSE),IF(LEFT(C271,4)="IMPL",VLOOKUP(VALUE(RIGHT(C271,3)),'IMPL-COMP'!B:J,9,FALSE),IF(LEFT(C271,4)="SPDA",VLOOKUP(VALUE(RIGHT(C271,3)),'SPDA-COMP'!B:J,9,FALSE),IF(LEFT(C271,4)="SDAI",VLOOKUP(VALUE(RIGHT(C271,3)),'ADM-COMP'!B:J,9,FALSE),IF(LEFT(C271,5)="IMPER",VLOOKUP(VALUE(RIGHT(C271,3)),'IMPER-COMP'!B:J,9,FALSE),""))))))))))))))))</f>
        <v>564.53</v>
      </c>
      <c r="H271" s="611">
        <f t="shared" si="12"/>
        <v>1693.59</v>
      </c>
      <c r="I271" s="636"/>
      <c r="J271" s="636"/>
      <c r="K271" s="636"/>
      <c r="L271" s="636"/>
      <c r="M271" s="636"/>
      <c r="N271" s="636"/>
      <c r="O271" s="636"/>
      <c r="P271" s="636"/>
      <c r="Q271" s="636"/>
      <c r="R271" s="636"/>
      <c r="S271" s="636"/>
    </row>
    <row r="272" ht="51" spans="1:19">
      <c r="A272" s="605" t="s">
        <v>419</v>
      </c>
      <c r="B272" s="624" t="s">
        <v>81</v>
      </c>
      <c r="C272" s="605" t="s">
        <v>179</v>
      </c>
      <c r="D272" s="608" t="s">
        <v>180</v>
      </c>
      <c r="E272" s="609" t="s">
        <v>136</v>
      </c>
      <c r="F272" s="610">
        <f>ROUND(VLOOKUP(A272,'MEM-LEVANT'!A:O,15,FALSE),2)</f>
        <v>45</v>
      </c>
      <c r="G272" s="611">
        <f>IF(B272="IOPES",VLOOKUP(C272,'LABOR-SERVIÇOS'!A:H,7,FALSE),IF(B272="SINAPI",VLOOKUP(C272,'SINAPI-SERVIÇOS'!A:H,8,FALSE),IF(LEFT(C272,3)="ARQ",VLOOKUP(VALUE(RIGHT(C272,3)),'ARQ-COMP'!B:J,9,FALSE),IF(LEFT(C272,3)="SCI",VLOOKUP(VALUE(RIGHT(C272,3)),'GAS-COMP'!#REF!,9,FALSE),IF(LEFT(C272,3)="SCE",VLOOKUP(VALUE(RIGHT(C272,3)),'SCE-COMP'!B:J,9,FALSE),IF(LEFT(C272,3)="EST",VLOOKUP(VALUE(RIGHT(C272,3)),'EST-COMP'!B:J,9,FALSE),IF(LEFT(C272,3)="HID",VLOOKUP(VALUE(RIGHT(C272,3)),'HID-COMP'!B:J,9,FALSE),IF(LEFT(C272,3)="INC",VLOOKUP(VALUE(RIGHT(C272,3)),'INC-COMP'!B:J,9,FALSE),IF(LEFT(C272,3)="ELE",VLOOKUP(VALUE(RIGHT(C272,3)),#REF!,9,FALSE),IF(LEFT(C272,3)="CAB",VLOOKUP(VALUE(RIGHT(C272,3)),#REF!,9,FALSE),IF(LEFT(C272,3)="SEG",VLOOKUP(VALUE(RIGHT(C272,3)),'SEG-COMP'!B:J,9,FALSE),IF(LEFT(C272,3)="CLI",VLOOKUP(VALUE(RIGHT(C272,3)),'CLI-COMP'!B:J,9,FALSE),IF(LEFT(C272,4)="IMPL",VLOOKUP(VALUE(RIGHT(C272,3)),'IMPL-COMP'!B:J,9,FALSE),IF(LEFT(C272,4)="SPDA",VLOOKUP(VALUE(RIGHT(C272,3)),'SPDA-COMP'!B:J,9,FALSE),IF(LEFT(C272,4)="SDAI",VLOOKUP(VALUE(RIGHT(C272,3)),'ADM-COMP'!B:J,9,FALSE),IF(LEFT(C272,5)="IMPER",VLOOKUP(VALUE(RIGHT(C272,3)),'IMPER-COMP'!B:J,9,FALSE),""))))))))))))))))</f>
        <v>114.69</v>
      </c>
      <c r="H272" s="611">
        <f t="shared" si="12"/>
        <v>5161.05</v>
      </c>
      <c r="I272" s="636"/>
      <c r="J272" s="636"/>
      <c r="K272" s="636"/>
      <c r="L272" s="636"/>
      <c r="M272" s="636"/>
      <c r="N272" s="636"/>
      <c r="O272" s="636"/>
      <c r="P272" s="636"/>
      <c r="Q272" s="636"/>
      <c r="R272" s="636"/>
      <c r="S272" s="636"/>
    </row>
    <row r="273" ht="25.5" spans="1:19">
      <c r="A273" s="605" t="s">
        <v>420</v>
      </c>
      <c r="B273" s="624" t="s">
        <v>81</v>
      </c>
      <c r="C273" s="607" t="str">
        <f>'SINAPI-SERVIÇOS'!A5948</f>
        <v>73361</v>
      </c>
      <c r="D273" s="608" t="s">
        <v>381</v>
      </c>
      <c r="E273" s="609" t="s">
        <v>146</v>
      </c>
      <c r="F273" s="610">
        <f>ROUND(VLOOKUP(A273,'MEM-LEVANT'!A:O,15,FALSE),2)</f>
        <v>4.5</v>
      </c>
      <c r="G273" s="611">
        <f>IF(B273="IOPES",VLOOKUP(C273,'LABOR-SERVIÇOS'!A:H,7,FALSE),IF(B273="SINAPI",VLOOKUP(C273,'SINAPI-SERVIÇOS'!A:H,8,FALSE),IF(LEFT(C273,3)="ARQ",VLOOKUP(VALUE(RIGHT(C273,3)),'ARQ-COMP'!B:J,9,FALSE),IF(LEFT(C273,3)="SCI",VLOOKUP(VALUE(RIGHT(C273,3)),'GAS-COMP'!#REF!,9,FALSE),IF(LEFT(C273,3)="SCE",VLOOKUP(VALUE(RIGHT(C273,3)),'SCE-COMP'!B:J,9,FALSE),IF(LEFT(C273,3)="EST",VLOOKUP(VALUE(RIGHT(C273,3)),'EST-COMP'!B:J,9,FALSE),IF(LEFT(C273,3)="HID",VLOOKUP(VALUE(RIGHT(C273,3)),'HID-COMP'!B:J,9,FALSE),IF(LEFT(C273,3)="INC",VLOOKUP(VALUE(RIGHT(C273,3)),'INC-COMP'!B:J,9,FALSE),IF(LEFT(C273,3)="ELE",VLOOKUP(VALUE(RIGHT(C273,3)),#REF!,9,FALSE),IF(LEFT(C273,3)="CAB",VLOOKUP(VALUE(RIGHT(C273,3)),#REF!,9,FALSE),IF(LEFT(C273,3)="SEG",VLOOKUP(VALUE(RIGHT(C273,3)),'SEG-COMP'!B:J,9,FALSE),IF(LEFT(C273,3)="CLI",VLOOKUP(VALUE(RIGHT(C273,3)),'CLI-COMP'!B:J,9,FALSE),IF(LEFT(C273,4)="IMPL",VLOOKUP(VALUE(RIGHT(C273,3)),'IMPL-COMP'!B:J,9,FALSE),IF(LEFT(C273,4)="SPDA",VLOOKUP(VALUE(RIGHT(C273,3)),'SPDA-COMP'!B:J,9,FALSE),IF(LEFT(C273,4)="SDAI",VLOOKUP(VALUE(RIGHT(C273,3)),'ADM-COMP'!B:J,9,FALSE),IF(LEFT(C273,5)="IMPER",VLOOKUP(VALUE(RIGHT(C273,3)),'IMPER-COMP'!B:J,9,FALSE),""))))))))))))))))</f>
        <v>391.17</v>
      </c>
      <c r="H273" s="611">
        <f t="shared" si="12"/>
        <v>1760.27</v>
      </c>
      <c r="I273" s="636"/>
      <c r="J273" s="636"/>
      <c r="K273" s="636"/>
      <c r="L273" s="636"/>
      <c r="M273" s="636"/>
      <c r="N273" s="636"/>
      <c r="O273" s="636"/>
      <c r="P273" s="636"/>
      <c r="Q273" s="636"/>
      <c r="R273" s="636"/>
      <c r="S273" s="636"/>
    </row>
    <row r="274" ht="38.25" spans="1:19">
      <c r="A274" s="605" t="s">
        <v>421</v>
      </c>
      <c r="B274" s="624" t="s">
        <v>81</v>
      </c>
      <c r="C274" s="605" t="s">
        <v>184</v>
      </c>
      <c r="D274" s="608" t="s">
        <v>185</v>
      </c>
      <c r="E274" s="609" t="s">
        <v>127</v>
      </c>
      <c r="F274" s="610">
        <f>ROUND(VLOOKUP(A274,'MEM-LEVANT'!A:O,15,FALSE),2)</f>
        <v>22.5</v>
      </c>
      <c r="G274" s="611">
        <f>IF(B274="IOPES",VLOOKUP(C274,'LABOR-SERVIÇOS'!A:H,7,FALSE),IF(B274="SINAPI",VLOOKUP(C274,'SINAPI-SERVIÇOS'!A:H,8,FALSE),IF(LEFT(C274,3)="ARQ",VLOOKUP(VALUE(RIGHT(C274,3)),'ARQ-COMP'!B:J,9,FALSE),IF(LEFT(C274,3)="SCI",VLOOKUP(VALUE(RIGHT(C274,3)),'GAS-COMP'!#REF!,9,FALSE),IF(LEFT(C274,3)="SCE",VLOOKUP(VALUE(RIGHT(C274,3)),'SCE-COMP'!B:J,9,FALSE),IF(LEFT(C274,3)="EST",VLOOKUP(VALUE(RIGHT(C274,3)),'EST-COMP'!B:J,9,FALSE),IF(LEFT(C274,3)="HID",VLOOKUP(VALUE(RIGHT(C274,3)),'HID-COMP'!B:J,9,FALSE),IF(LEFT(C274,3)="INC",VLOOKUP(VALUE(RIGHT(C274,3)),'INC-COMP'!B:J,9,FALSE),IF(LEFT(C274,3)="ELE",VLOOKUP(VALUE(RIGHT(C274,3)),#REF!,9,FALSE),IF(LEFT(C274,3)="CAB",VLOOKUP(VALUE(RIGHT(C274,3)),#REF!,9,FALSE),IF(LEFT(C274,3)="SEG",VLOOKUP(VALUE(RIGHT(C274,3)),'SEG-COMP'!B:J,9,FALSE),IF(LEFT(C274,3)="CLI",VLOOKUP(VALUE(RIGHT(C274,3)),'CLI-COMP'!B:J,9,FALSE),IF(LEFT(C274,4)="IMPL",VLOOKUP(VALUE(RIGHT(C274,3)),'IMPL-COMP'!B:J,9,FALSE),IF(LEFT(C274,4)="SPDA",VLOOKUP(VALUE(RIGHT(C274,3)),'SPDA-COMP'!B:J,9,FALSE),IF(LEFT(C274,4)="SDAI",VLOOKUP(VALUE(RIGHT(C274,3)),'ADM-COMP'!B:J,9,FALSE),IF(LEFT(C274,5)="IMPER",VLOOKUP(VALUE(RIGHT(C274,3)),'IMPER-COMP'!B:J,9,FALSE),""))))))))))))))))</f>
        <v>131.28</v>
      </c>
      <c r="H274" s="611">
        <f t="shared" si="12"/>
        <v>2953.8</v>
      </c>
      <c r="I274" s="636"/>
      <c r="J274" s="636"/>
      <c r="K274" s="636"/>
      <c r="L274" s="636"/>
      <c r="M274" s="636"/>
      <c r="N274" s="636"/>
      <c r="O274" s="636"/>
      <c r="P274" s="636"/>
      <c r="Q274" s="636"/>
      <c r="R274" s="636"/>
      <c r="S274" s="636"/>
    </row>
    <row r="275" s="561" customFormat="1" ht="38.25" customHeight="1" spans="1:19">
      <c r="A275" s="605" t="s">
        <v>422</v>
      </c>
      <c r="B275" s="606" t="s">
        <v>68</v>
      </c>
      <c r="C275" s="607">
        <v>40712</v>
      </c>
      <c r="D275" s="608" t="str">
        <f>UPPER(J275)</f>
        <v>DRENO LONGITUDINAL TIPO TRINCHEIRA DRENANTE, H = 0,90 M COM TUBO POROSO TIPO PEAD DE DIÂM = 100 MM, INCLUINDO ESC. EM MAT. 1ª CAT. E TRANSPORTE DO TUBO</v>
      </c>
      <c r="E275" s="609" t="s">
        <v>136</v>
      </c>
      <c r="F275" s="610">
        <f>ROUND(VLOOKUP(A275,'MEM-LEVANT'!A:O,15,FALSE),2)</f>
        <v>21.3</v>
      </c>
      <c r="G275" s="611">
        <f>85.45*$J$4</f>
        <v>89.7893736122996</v>
      </c>
      <c r="H275" s="611">
        <f t="shared" si="12"/>
        <v>1912.51</v>
      </c>
      <c r="I275" s="639"/>
      <c r="J275" s="639" t="s">
        <v>257</v>
      </c>
      <c r="K275" s="639"/>
      <c r="L275" s="639"/>
      <c r="M275" s="639"/>
      <c r="N275" s="639"/>
      <c r="O275" s="639"/>
      <c r="P275" s="639"/>
      <c r="Q275" s="639"/>
      <c r="R275" s="639"/>
      <c r="S275" s="639"/>
    </row>
    <row r="276" spans="1:19">
      <c r="A276" s="628" t="s">
        <v>423</v>
      </c>
      <c r="B276" s="629"/>
      <c r="C276" s="630"/>
      <c r="D276" s="631" t="s">
        <v>112</v>
      </c>
      <c r="E276" s="632"/>
      <c r="F276" s="610"/>
      <c r="G276" s="633"/>
      <c r="H276" s="633"/>
      <c r="I276" s="636"/>
      <c r="J276" s="636"/>
      <c r="K276" s="636"/>
      <c r="L276" s="636"/>
      <c r="M276" s="636"/>
      <c r="N276" s="636"/>
      <c r="O276" s="636"/>
      <c r="P276" s="636"/>
      <c r="Q276" s="636"/>
      <c r="R276" s="636"/>
      <c r="S276" s="636"/>
    </row>
    <row r="277" ht="25.5" spans="1:19">
      <c r="A277" s="605" t="s">
        <v>424</v>
      </c>
      <c r="B277" s="629" t="s">
        <v>81</v>
      </c>
      <c r="C277" s="607" t="s">
        <v>188</v>
      </c>
      <c r="D277" s="608" t="s">
        <v>189</v>
      </c>
      <c r="E277" s="609" t="s">
        <v>127</v>
      </c>
      <c r="F277" s="610">
        <f>ROUND(VLOOKUP(A277,'MEM-LEVANT'!A:O,15,FALSE),2)</f>
        <v>1177.97</v>
      </c>
      <c r="G277" s="611">
        <f>IF(B277="IOPES",VLOOKUP(C277,'LABOR-SERVIÇOS'!A:H,7,FALSE),IF(B277="SINAPI",VLOOKUP(C277,'SINAPI-SERVIÇOS'!A:H,8,FALSE),IF(LEFT(C277,3)="ARQ",VLOOKUP(VALUE(RIGHT(C277,3)),'ARQ-COMP'!B:J,9,FALSE),IF(LEFT(C277,3)="SCI",VLOOKUP(VALUE(RIGHT(C277,3)),'GAS-COMP'!#REF!,9,FALSE),IF(LEFT(C277,3)="SCE",VLOOKUP(VALUE(RIGHT(C277,3)),'SCE-COMP'!B:J,9,FALSE),IF(LEFT(C277,3)="EST",VLOOKUP(VALUE(RIGHT(C277,3)),'EST-COMP'!B:J,9,FALSE),IF(LEFT(C277,3)="HID",VLOOKUP(VALUE(RIGHT(C277,3)),'HID-COMP'!B:J,9,FALSE),IF(LEFT(C277,3)="INC",VLOOKUP(VALUE(RIGHT(C277,3)),'INC-COMP'!B:J,9,FALSE),IF(LEFT(C277,3)="ELE",VLOOKUP(VALUE(RIGHT(C277,3)),#REF!,9,FALSE),IF(LEFT(C277,3)="CAB",VLOOKUP(VALUE(RIGHT(C277,3)),#REF!,9,FALSE),IF(LEFT(C277,3)="SEG",VLOOKUP(VALUE(RIGHT(C277,3)),'SEG-COMP'!B:J,9,FALSE),IF(LEFT(C277,3)="CLI",VLOOKUP(VALUE(RIGHT(C277,3)),'CLI-COMP'!B:J,9,FALSE),IF(LEFT(C277,4)="IMPL",VLOOKUP(VALUE(RIGHT(C277,3)),'IMPL-COMP'!B:J,9,FALSE),IF(LEFT(C277,4)="SPDA",VLOOKUP(VALUE(RIGHT(C277,3)),'SPDA-COMP'!B:J,9,FALSE),IF(LEFT(C277,4)="SDAI",VLOOKUP(VALUE(RIGHT(C277,3)),'ADM-COMP'!B:J,9,FALSE),IF(LEFT(C277,5)="IMPER",VLOOKUP(VALUE(RIGHT(C277,3)),'IMPER-COMP'!B:J,9,FALSE),""))))))))))))))))</f>
        <v>1.51</v>
      </c>
      <c r="H277" s="633">
        <f t="shared" ref="H277:H287" si="13">ROUND(F277*G277,2)</f>
        <v>1778.73</v>
      </c>
      <c r="I277" s="636"/>
      <c r="J277" s="636"/>
      <c r="K277" s="636"/>
      <c r="L277" s="636"/>
      <c r="M277" s="636"/>
      <c r="N277" s="636"/>
      <c r="O277" s="636"/>
      <c r="P277" s="636"/>
      <c r="Q277" s="636"/>
      <c r="R277" s="636"/>
      <c r="S277" s="636"/>
    </row>
    <row r="278" spans="1:19">
      <c r="A278" s="605" t="s">
        <v>425</v>
      </c>
      <c r="B278" s="629" t="s">
        <v>81</v>
      </c>
      <c r="C278" s="607" t="s">
        <v>191</v>
      </c>
      <c r="D278" s="608" t="s">
        <v>192</v>
      </c>
      <c r="E278" s="609" t="s">
        <v>146</v>
      </c>
      <c r="F278" s="610">
        <f>ROUND(VLOOKUP(A278,'MEM-LEVANT'!A:O,15,FALSE),2)</f>
        <v>235.59</v>
      </c>
      <c r="G278" s="611">
        <f>IF(B278="IOPES",VLOOKUP(C278,'LABOR-SERVIÇOS'!A:H,7,FALSE),IF(B278="SINAPI",VLOOKUP(C278,'SINAPI-SERVIÇOS'!A:H,8,FALSE),IF(LEFT(C278,3)="ARQ",VLOOKUP(VALUE(RIGHT(C278,3)),'ARQ-COMP'!B:J,9,FALSE),IF(LEFT(C278,3)="SCI",VLOOKUP(VALUE(RIGHT(C278,3)),'GAS-COMP'!#REF!,9,FALSE),IF(LEFT(C278,3)="SCE",VLOOKUP(VALUE(RIGHT(C278,3)),'SCE-COMP'!B:J,9,FALSE),IF(LEFT(C278,3)="EST",VLOOKUP(VALUE(RIGHT(C278,3)),'EST-COMP'!B:J,9,FALSE),IF(LEFT(C278,3)="HID",VLOOKUP(VALUE(RIGHT(C278,3)),'HID-COMP'!B:J,9,FALSE),IF(LEFT(C278,3)="INC",VLOOKUP(VALUE(RIGHT(C278,3)),'INC-COMP'!B:J,9,FALSE),IF(LEFT(C278,3)="ELE",VLOOKUP(VALUE(RIGHT(C278,3)),#REF!,9,FALSE),IF(LEFT(C278,3)="CAB",VLOOKUP(VALUE(RIGHT(C278,3)),#REF!,9,FALSE),IF(LEFT(C278,3)="SEG",VLOOKUP(VALUE(RIGHT(C278,3)),'SEG-COMP'!B:J,9,FALSE),IF(LEFT(C278,3)="CLI",VLOOKUP(VALUE(RIGHT(C278,3)),'CLI-COMP'!B:J,9,FALSE),IF(LEFT(C278,4)="IMPL",VLOOKUP(VALUE(RIGHT(C278,3)),'IMPL-COMP'!B:J,9,FALSE),IF(LEFT(C278,4)="SPDA",VLOOKUP(VALUE(RIGHT(C278,3)),'SPDA-COMP'!B:J,9,FALSE),IF(LEFT(C278,4)="SDAI",VLOOKUP(VALUE(RIGHT(C278,3)),'ADM-COMP'!B:J,9,FALSE),IF(LEFT(C278,5)="IMPER",VLOOKUP(VALUE(RIGHT(C278,3)),'IMPER-COMP'!B:J,9,FALSE),""))))))))))))))))</f>
        <v>119.55</v>
      </c>
      <c r="H278" s="633">
        <f t="shared" si="13"/>
        <v>28164.78</v>
      </c>
      <c r="I278" s="636"/>
      <c r="J278" s="636"/>
      <c r="K278" s="636"/>
      <c r="L278" s="636"/>
      <c r="M278" s="636"/>
      <c r="N278" s="636"/>
      <c r="O278" s="636"/>
      <c r="P278" s="636"/>
      <c r="Q278" s="636"/>
      <c r="R278" s="636"/>
      <c r="S278" s="636"/>
    </row>
    <row r="279" spans="1:19">
      <c r="A279" s="605" t="s">
        <v>426</v>
      </c>
      <c r="B279" s="629" t="s">
        <v>81</v>
      </c>
      <c r="C279" s="607" t="s">
        <v>194</v>
      </c>
      <c r="D279" s="608" t="s">
        <v>195</v>
      </c>
      <c r="E279" s="609" t="s">
        <v>153</v>
      </c>
      <c r="F279" s="610">
        <f>ROUND(VLOOKUP(A279,'MEM-LEVANT'!A:O,15,FALSE),2)</f>
        <v>2049.63</v>
      </c>
      <c r="G279" s="611">
        <f>IF(B279="IOPES",VLOOKUP(C279,'LABOR-SERVIÇOS'!A:H,7,FALSE),IF(B279="SINAPI",VLOOKUP(C279,'SINAPI-SERVIÇOS'!A:H,8,FALSE),IF(LEFT(C279,3)="ARQ",VLOOKUP(VALUE(RIGHT(C279,3)),'ARQ-COMP'!B:J,9,FALSE),IF(LEFT(C279,3)="SCI",VLOOKUP(VALUE(RIGHT(C279,3)),'GAS-COMP'!#REF!,9,FALSE),IF(LEFT(C279,3)="SCE",VLOOKUP(VALUE(RIGHT(C279,3)),'SCE-COMP'!B:J,9,FALSE),IF(LEFT(C279,3)="EST",VLOOKUP(VALUE(RIGHT(C279,3)),'EST-COMP'!B:J,9,FALSE),IF(LEFT(C279,3)="HID",VLOOKUP(VALUE(RIGHT(C279,3)),'HID-COMP'!B:J,9,FALSE),IF(LEFT(C279,3)="INC",VLOOKUP(VALUE(RIGHT(C279,3)),'INC-COMP'!B:J,9,FALSE),IF(LEFT(C279,3)="ELE",VLOOKUP(VALUE(RIGHT(C279,3)),#REF!,9,FALSE),IF(LEFT(C279,3)="CAB",VLOOKUP(VALUE(RIGHT(C279,3)),#REF!,9,FALSE),IF(LEFT(C279,3)="SEG",VLOOKUP(VALUE(RIGHT(C279,3)),'SEG-COMP'!B:J,9,FALSE),IF(LEFT(C279,3)="CLI",VLOOKUP(VALUE(RIGHT(C279,3)),'CLI-COMP'!B:J,9,FALSE),IF(LEFT(C279,4)="IMPL",VLOOKUP(VALUE(RIGHT(C279,3)),'IMPL-COMP'!B:J,9,FALSE),IF(LEFT(C279,4)="SPDA",VLOOKUP(VALUE(RIGHT(C279,3)),'SPDA-COMP'!B:J,9,FALSE),IF(LEFT(C279,4)="SDAI",VLOOKUP(VALUE(RIGHT(C279,3)),'ADM-COMP'!B:J,9,FALSE),IF(LEFT(C279,5)="IMPER",VLOOKUP(VALUE(RIGHT(C279,3)),'IMPER-COMP'!B:J,9,FALSE),""))))))))))))))))</f>
        <v>0.94</v>
      </c>
      <c r="H279" s="633">
        <f t="shared" si="13"/>
        <v>1926.65</v>
      </c>
      <c r="I279" s="636"/>
      <c r="J279" s="636"/>
      <c r="K279" s="636"/>
      <c r="L279" s="636"/>
      <c r="M279" s="636"/>
      <c r="N279" s="636"/>
      <c r="O279" s="636"/>
      <c r="P279" s="636"/>
      <c r="Q279" s="636"/>
      <c r="R279" s="636"/>
      <c r="S279" s="636"/>
    </row>
    <row r="280" ht="25.5" spans="1:19">
      <c r="A280" s="605" t="s">
        <v>427</v>
      </c>
      <c r="B280" s="629" t="s">
        <v>81</v>
      </c>
      <c r="C280" s="607" t="s">
        <v>197</v>
      </c>
      <c r="D280" s="608" t="s">
        <v>198</v>
      </c>
      <c r="E280" s="609" t="s">
        <v>127</v>
      </c>
      <c r="F280" s="610">
        <f>ROUND(VLOOKUP(A280,'MEM-LEVANT'!A:O,15,FALSE),2)</f>
        <v>1177.97</v>
      </c>
      <c r="G280" s="611">
        <f>IF(B280="IOPES",VLOOKUP(C280,'LABOR-SERVIÇOS'!A:H,7,FALSE),IF(B280="SINAPI",VLOOKUP(C280,'SINAPI-SERVIÇOS'!A:H,8,FALSE),IF(LEFT(C280,3)="ARQ",VLOOKUP(VALUE(RIGHT(C280,3)),'ARQ-COMP'!B:J,9,FALSE),IF(LEFT(C280,3)="SCI",VLOOKUP(VALUE(RIGHT(C280,3)),'GAS-COMP'!#REF!,9,FALSE),IF(LEFT(C280,3)="SCE",VLOOKUP(VALUE(RIGHT(C280,3)),'SCE-COMP'!B:J,9,FALSE),IF(LEFT(C280,3)="EST",VLOOKUP(VALUE(RIGHT(C280,3)),'EST-COMP'!B:J,9,FALSE),IF(LEFT(C280,3)="HID",VLOOKUP(VALUE(RIGHT(C280,3)),'HID-COMP'!B:J,9,FALSE),IF(LEFT(C280,3)="INC",VLOOKUP(VALUE(RIGHT(C280,3)),'INC-COMP'!B:J,9,FALSE),IF(LEFT(C280,3)="ELE",VLOOKUP(VALUE(RIGHT(C280,3)),#REF!,9,FALSE),IF(LEFT(C280,3)="CAB",VLOOKUP(VALUE(RIGHT(C280,3)),#REF!,9,FALSE),IF(LEFT(C280,3)="SEG",VLOOKUP(VALUE(RIGHT(C280,3)),'SEG-COMP'!B:J,9,FALSE),IF(LEFT(C280,3)="CLI",VLOOKUP(VALUE(RIGHT(C280,3)),'CLI-COMP'!B:J,9,FALSE),IF(LEFT(C280,4)="IMPL",VLOOKUP(VALUE(RIGHT(C280,3)),'IMPL-COMP'!B:J,9,FALSE),IF(LEFT(C280,4)="SPDA",VLOOKUP(VALUE(RIGHT(C280,3)),'SPDA-COMP'!B:J,9,FALSE),IF(LEFT(C280,4)="SDAI",VLOOKUP(VALUE(RIGHT(C280,3)),'ADM-COMP'!B:J,9,FALSE),IF(LEFT(C280,5)="IMPER",VLOOKUP(VALUE(RIGHT(C280,3)),'IMPER-COMP'!B:J,9,FALSE),""))))))))))))))))</f>
        <v>5.34</v>
      </c>
      <c r="H280" s="633">
        <f t="shared" si="13"/>
        <v>6290.36</v>
      </c>
      <c r="I280" s="636"/>
      <c r="J280" s="636"/>
      <c r="K280" s="636"/>
      <c r="L280" s="636"/>
      <c r="M280" s="636"/>
      <c r="N280" s="636"/>
      <c r="O280" s="636"/>
      <c r="P280" s="636"/>
      <c r="Q280" s="636"/>
      <c r="R280" s="636"/>
      <c r="S280" s="636"/>
    </row>
    <row r="281" ht="38.25" spans="1:19">
      <c r="A281" s="605" t="s">
        <v>428</v>
      </c>
      <c r="B281" s="629" t="s">
        <v>81</v>
      </c>
      <c r="C281" s="607" t="s">
        <v>151</v>
      </c>
      <c r="D281" s="608" t="s">
        <v>152</v>
      </c>
      <c r="E281" s="609" t="s">
        <v>153</v>
      </c>
      <c r="F281" s="610">
        <f>ROUND(VLOOKUP(A281,'MEM-LEVANT'!A:O,15,FALSE),2)</f>
        <v>739.29</v>
      </c>
      <c r="G281" s="611">
        <f>IF(B281="IOPES",VLOOKUP(C281,'LABOR-SERVIÇOS'!A:H,7,FALSE),IF(B281="SINAPI",VLOOKUP(C281,'SINAPI-SERVIÇOS'!A:H,8,FALSE),IF(LEFT(C281,3)="ARQ",VLOOKUP(VALUE(RIGHT(C281,3)),'ARQ-COMP'!B:J,9,FALSE),IF(LEFT(C281,3)="SCI",VLOOKUP(VALUE(RIGHT(C281,3)),'GAS-COMP'!#REF!,9,FALSE),IF(LEFT(C281,3)="SCE",VLOOKUP(VALUE(RIGHT(C281,3)),'SCE-COMP'!B:J,9,FALSE),IF(LEFT(C281,3)="EST",VLOOKUP(VALUE(RIGHT(C281,3)),'EST-COMP'!B:J,9,FALSE),IF(LEFT(C281,3)="HID",VLOOKUP(VALUE(RIGHT(C281,3)),'HID-COMP'!B:J,9,FALSE),IF(LEFT(C281,3)="INC",VLOOKUP(VALUE(RIGHT(C281,3)),'INC-COMP'!B:J,9,FALSE),IF(LEFT(C281,3)="ELE",VLOOKUP(VALUE(RIGHT(C281,3)),#REF!,9,FALSE),IF(LEFT(C281,3)="CAB",VLOOKUP(VALUE(RIGHT(C281,3)),#REF!,9,FALSE),IF(LEFT(C281,3)="SEG",VLOOKUP(VALUE(RIGHT(C281,3)),'SEG-COMP'!B:J,9,FALSE),IF(LEFT(C281,3)="CLI",VLOOKUP(VALUE(RIGHT(C281,3)),'CLI-COMP'!B:J,9,FALSE),IF(LEFT(C281,4)="IMPL",VLOOKUP(VALUE(RIGHT(C281,3)),'IMPL-COMP'!B:J,9,FALSE),IF(LEFT(C281,4)="SPDA",VLOOKUP(VALUE(RIGHT(C281,3)),'SPDA-COMP'!B:J,9,FALSE),IF(LEFT(C281,4)="SDAI",VLOOKUP(VALUE(RIGHT(C281,3)),'ADM-COMP'!B:J,9,FALSE),IF(LEFT(C281,5)="IMPER",VLOOKUP(VALUE(RIGHT(C281,3)),'IMPER-COMP'!B:J,9,FALSE),""))))))))))))))))</f>
        <v>1.76</v>
      </c>
      <c r="H281" s="633">
        <f t="shared" si="13"/>
        <v>1301.15</v>
      </c>
      <c r="I281" s="636"/>
      <c r="J281" s="636"/>
      <c r="K281" s="636"/>
      <c r="L281" s="636"/>
      <c r="M281" s="636"/>
      <c r="N281" s="636"/>
      <c r="O281" s="636"/>
      <c r="P281" s="636"/>
      <c r="Q281" s="636"/>
      <c r="R281" s="636"/>
      <c r="S281" s="636"/>
    </row>
    <row r="282" spans="1:19">
      <c r="A282" s="605" t="s">
        <v>429</v>
      </c>
      <c r="B282" s="629" t="s">
        <v>81</v>
      </c>
      <c r="C282" s="607" t="s">
        <v>201</v>
      </c>
      <c r="D282" s="608" t="s">
        <v>202</v>
      </c>
      <c r="E282" s="609" t="s">
        <v>127</v>
      </c>
      <c r="F282" s="610">
        <f>ROUND(VLOOKUP(A282,'MEM-LEVANT'!A:O,15,FALSE),2)</f>
        <v>1177.97</v>
      </c>
      <c r="G282" s="611">
        <f>IF(B282="IOPES",VLOOKUP(C282,'LABOR-SERVIÇOS'!A:H,7,FALSE),IF(B282="SINAPI",VLOOKUP(C282,'SINAPI-SERVIÇOS'!A:H,8,FALSE),IF(LEFT(C282,3)="ARQ",VLOOKUP(VALUE(RIGHT(C282,3)),'ARQ-COMP'!B:J,9,FALSE),IF(LEFT(C282,3)="SCI",VLOOKUP(VALUE(RIGHT(C282,3)),'GAS-COMP'!#REF!,9,FALSE),IF(LEFT(C282,3)="SCE",VLOOKUP(VALUE(RIGHT(C282,3)),'SCE-COMP'!B:J,9,FALSE),IF(LEFT(C282,3)="EST",VLOOKUP(VALUE(RIGHT(C282,3)),'EST-COMP'!B:J,9,FALSE),IF(LEFT(C282,3)="HID",VLOOKUP(VALUE(RIGHT(C282,3)),'HID-COMP'!B:J,9,FALSE),IF(LEFT(C282,3)="INC",VLOOKUP(VALUE(RIGHT(C282,3)),'INC-COMP'!B:J,9,FALSE),IF(LEFT(C282,3)="ELE",VLOOKUP(VALUE(RIGHT(C282,3)),#REF!,9,FALSE),IF(LEFT(C282,3)="CAB",VLOOKUP(VALUE(RIGHT(C282,3)),#REF!,9,FALSE),IF(LEFT(C282,3)="SEG",VLOOKUP(VALUE(RIGHT(C282,3)),'SEG-COMP'!B:J,9,FALSE),IF(LEFT(C282,3)="CLI",VLOOKUP(VALUE(RIGHT(C282,3)),'CLI-COMP'!B:J,9,FALSE),IF(LEFT(C282,4)="IMPL",VLOOKUP(VALUE(RIGHT(C282,3)),'IMPL-COMP'!B:J,9,FALSE),IF(LEFT(C282,4)="SPDA",VLOOKUP(VALUE(RIGHT(C282,3)),'SPDA-COMP'!B:J,9,FALSE),IF(LEFT(C282,4)="SDAI",VLOOKUP(VALUE(RIGHT(C282,3)),'ADM-COMP'!B:J,9,FALSE),IF(LEFT(C282,5)="IMPER",VLOOKUP(VALUE(RIGHT(C282,3)),'IMPER-COMP'!B:J,9,FALSE),""))))))))))))))))</f>
        <v>1.57</v>
      </c>
      <c r="H282" s="633">
        <f t="shared" si="13"/>
        <v>1849.41</v>
      </c>
      <c r="I282" s="636"/>
      <c r="J282" s="636"/>
      <c r="K282" s="636"/>
      <c r="L282" s="636"/>
      <c r="M282" s="636"/>
      <c r="N282" s="636"/>
      <c r="O282" s="636"/>
      <c r="P282" s="636"/>
      <c r="Q282" s="636"/>
      <c r="R282" s="636"/>
      <c r="S282" s="636"/>
    </row>
    <row r="283" ht="38.25" spans="1:19">
      <c r="A283" s="605" t="s">
        <v>430</v>
      </c>
      <c r="B283" s="629" t="s">
        <v>81</v>
      </c>
      <c r="C283" s="607" t="s">
        <v>151</v>
      </c>
      <c r="D283" s="608" t="s">
        <v>152</v>
      </c>
      <c r="E283" s="609" t="s">
        <v>153</v>
      </c>
      <c r="F283" s="610">
        <f>ROUND(VLOOKUP(A283,'MEM-LEVANT'!A:O,15,FALSE),2)</f>
        <v>246.43</v>
      </c>
      <c r="G283" s="611">
        <f>IF(B283="IOPES",VLOOKUP(C283,'LABOR-SERVIÇOS'!A:H,7,FALSE),IF(B283="SINAPI",VLOOKUP(C283,'SINAPI-SERVIÇOS'!A:H,8,FALSE),IF(LEFT(C283,3)="ARQ",VLOOKUP(VALUE(RIGHT(C283,3)),'ARQ-COMP'!B:J,9,FALSE),IF(LEFT(C283,3)="SCI",VLOOKUP(VALUE(RIGHT(C283,3)),'GAS-COMP'!#REF!,9,FALSE),IF(LEFT(C283,3)="SCE",VLOOKUP(VALUE(RIGHT(C283,3)),'SCE-COMP'!B:J,9,FALSE),IF(LEFT(C283,3)="EST",VLOOKUP(VALUE(RIGHT(C283,3)),'EST-COMP'!B:J,9,FALSE),IF(LEFT(C283,3)="HID",VLOOKUP(VALUE(RIGHT(C283,3)),'HID-COMP'!B:J,9,FALSE),IF(LEFT(C283,3)="INC",VLOOKUP(VALUE(RIGHT(C283,3)),'INC-COMP'!B:J,9,FALSE),IF(LEFT(C283,3)="ELE",VLOOKUP(VALUE(RIGHT(C283,3)),#REF!,9,FALSE),IF(LEFT(C283,3)="CAB",VLOOKUP(VALUE(RIGHT(C283,3)),#REF!,9,FALSE),IF(LEFT(C283,3)="SEG",VLOOKUP(VALUE(RIGHT(C283,3)),'SEG-COMP'!B:J,9,FALSE),IF(LEFT(C283,3)="CLI",VLOOKUP(VALUE(RIGHT(C283,3)),'CLI-COMP'!B:J,9,FALSE),IF(LEFT(C283,4)="IMPL",VLOOKUP(VALUE(RIGHT(C283,3)),'IMPL-COMP'!B:J,9,FALSE),IF(LEFT(C283,4)="SPDA",VLOOKUP(VALUE(RIGHT(C283,3)),'SPDA-COMP'!B:J,9,FALSE),IF(LEFT(C283,4)="SDAI",VLOOKUP(VALUE(RIGHT(C283,3)),'ADM-COMP'!B:J,9,FALSE),IF(LEFT(C283,5)="IMPER",VLOOKUP(VALUE(RIGHT(C283,3)),'IMPER-COMP'!B:J,9,FALSE),""))))))))))))))))</f>
        <v>1.76</v>
      </c>
      <c r="H283" s="633">
        <f t="shared" si="13"/>
        <v>433.72</v>
      </c>
      <c r="I283" s="636"/>
      <c r="J283" s="636"/>
      <c r="K283" s="636"/>
      <c r="L283" s="636"/>
      <c r="M283" s="636"/>
      <c r="N283" s="636"/>
      <c r="O283" s="636"/>
      <c r="P283" s="636"/>
      <c r="Q283" s="636"/>
      <c r="R283" s="636"/>
      <c r="S283" s="636"/>
    </row>
    <row r="284" ht="51" spans="1:19">
      <c r="A284" s="605" t="s">
        <v>431</v>
      </c>
      <c r="B284" s="629" t="s">
        <v>81</v>
      </c>
      <c r="C284" s="607" t="s">
        <v>205</v>
      </c>
      <c r="D284" s="608" t="s">
        <v>206</v>
      </c>
      <c r="E284" s="609" t="s">
        <v>146</v>
      </c>
      <c r="F284" s="610">
        <f>ROUND(VLOOKUP(A284,'MEM-LEVANT'!A:O,15,FALSE),2)</f>
        <v>80.29</v>
      </c>
      <c r="G284" s="611">
        <f>IF(B284="IOPES",VLOOKUP(C284,'LABOR-SERVIÇOS'!A:H,7,FALSE),IF(B284="SINAPI",VLOOKUP(C284,'SINAPI-SERVIÇOS'!A:H,8,FALSE),IF(LEFT(C284,3)="ARQ",VLOOKUP(VALUE(RIGHT(C284,3)),'ARQ-COMP'!B:J,9,FALSE),IF(LEFT(C284,3)="SCI",VLOOKUP(VALUE(RIGHT(C284,3)),'GAS-COMP'!#REF!,9,FALSE),IF(LEFT(C284,3)="SCE",VLOOKUP(VALUE(RIGHT(C284,3)),'SCE-COMP'!B:J,9,FALSE),IF(LEFT(C284,3)="EST",VLOOKUP(VALUE(RIGHT(C284,3)),'EST-COMP'!B:J,9,FALSE),IF(LEFT(C284,3)="HID",VLOOKUP(VALUE(RIGHT(C284,3)),'HID-COMP'!B:J,9,FALSE),IF(LEFT(C284,3)="INC",VLOOKUP(VALUE(RIGHT(C284,3)),'INC-COMP'!B:J,9,FALSE),IF(LEFT(C284,3)="ELE",VLOOKUP(VALUE(RIGHT(C284,3)),#REF!,9,FALSE),IF(LEFT(C284,3)="CAB",VLOOKUP(VALUE(RIGHT(C284,3)),#REF!,9,FALSE),IF(LEFT(C284,3)="SEG",VLOOKUP(VALUE(RIGHT(C284,3)),'SEG-COMP'!B:J,9,FALSE),IF(LEFT(C284,3)="CLI",VLOOKUP(VALUE(RIGHT(C284,3)),'CLI-COMP'!B:J,9,FALSE),IF(LEFT(C284,4)="IMPL",VLOOKUP(VALUE(RIGHT(C284,3)),'IMPL-COMP'!B:J,9,FALSE),IF(LEFT(C284,4)="SPDA",VLOOKUP(VALUE(RIGHT(C284,3)),'SPDA-COMP'!B:J,9,FALSE),IF(LEFT(C284,4)="SDAI",VLOOKUP(VALUE(RIGHT(C284,3)),'ADM-COMP'!B:J,9,FALSE),IF(LEFT(C284,5)="IMPER",VLOOKUP(VALUE(RIGHT(C284,3)),'IMPER-COMP'!B:J,9,FALSE),""))))))))))))))))</f>
        <v>937.6</v>
      </c>
      <c r="H284" s="633">
        <f t="shared" si="13"/>
        <v>75279.9</v>
      </c>
      <c r="I284" s="636"/>
      <c r="J284" s="636"/>
      <c r="K284" s="636"/>
      <c r="L284" s="636"/>
      <c r="M284" s="636"/>
      <c r="N284" s="636"/>
      <c r="O284" s="636"/>
      <c r="P284" s="636"/>
      <c r="Q284" s="636"/>
      <c r="R284" s="636"/>
      <c r="S284" s="636"/>
    </row>
    <row r="285" ht="51" spans="1:19">
      <c r="A285" s="605" t="s">
        <v>432</v>
      </c>
      <c r="B285" s="629" t="s">
        <v>81</v>
      </c>
      <c r="C285" s="607" t="s">
        <v>208</v>
      </c>
      <c r="D285" s="608" t="s">
        <v>209</v>
      </c>
      <c r="E285" s="609" t="s">
        <v>210</v>
      </c>
      <c r="F285" s="610">
        <f>ROUND(VLOOKUP(A285,'MEM-LEVANT'!A:O,15,FALSE),2)</f>
        <v>5606.49</v>
      </c>
      <c r="G285" s="611">
        <f>IF(B285="IOPES",VLOOKUP(C285,'LABOR-SERVIÇOS'!A:H,7,FALSE),IF(B285="SINAPI",VLOOKUP(C285,'SINAPI-SERVIÇOS'!A:H,8,FALSE),IF(LEFT(C285,3)="ARQ",VLOOKUP(VALUE(RIGHT(C285,3)),'ARQ-COMP'!B:J,9,FALSE),IF(LEFT(C285,3)="SCI",VLOOKUP(VALUE(RIGHT(C285,3)),'GAS-COMP'!#REF!,9,FALSE),IF(LEFT(C285,3)="SCE",VLOOKUP(VALUE(RIGHT(C285,3)),'SCE-COMP'!B:J,9,FALSE),IF(LEFT(C285,3)="EST",VLOOKUP(VALUE(RIGHT(C285,3)),'EST-COMP'!B:J,9,FALSE),IF(LEFT(C285,3)="HID",VLOOKUP(VALUE(RIGHT(C285,3)),'HID-COMP'!B:J,9,FALSE),IF(LEFT(C285,3)="INC",VLOOKUP(VALUE(RIGHT(C285,3)),'INC-COMP'!B:J,9,FALSE),IF(LEFT(C285,3)="ELE",VLOOKUP(VALUE(RIGHT(C285,3)),#REF!,9,FALSE),IF(LEFT(C285,3)="CAB",VLOOKUP(VALUE(RIGHT(C285,3)),#REF!,9,FALSE),IF(LEFT(C285,3)="SEG",VLOOKUP(VALUE(RIGHT(C285,3)),'SEG-COMP'!B:J,9,FALSE),IF(LEFT(C285,3)="CLI",VLOOKUP(VALUE(RIGHT(C285,3)),'CLI-COMP'!B:J,9,FALSE),IF(LEFT(C285,4)="IMPL",VLOOKUP(VALUE(RIGHT(C285,3)),'IMPL-COMP'!B:J,9,FALSE),IF(LEFT(C285,4)="SPDA",VLOOKUP(VALUE(RIGHT(C285,3)),'SPDA-COMP'!B:J,9,FALSE),IF(LEFT(C285,4)="SDAI",VLOOKUP(VALUE(RIGHT(C285,3)),'ADM-COMP'!B:J,9,FALSE),IF(LEFT(C285,5)="IMPER",VLOOKUP(VALUE(RIGHT(C285,3)),'IMPER-COMP'!B:J,9,FALSE),""))))))))))))))))</f>
        <v>0.57</v>
      </c>
      <c r="H285" s="633">
        <f t="shared" si="13"/>
        <v>3195.7</v>
      </c>
      <c r="I285" s="636"/>
      <c r="J285" s="636"/>
      <c r="K285" s="636"/>
      <c r="L285" s="636"/>
      <c r="M285" s="636"/>
      <c r="N285" s="636"/>
      <c r="O285" s="636"/>
      <c r="P285" s="636"/>
      <c r="Q285" s="636"/>
      <c r="R285" s="636"/>
      <c r="S285" s="636"/>
    </row>
    <row r="286" ht="25.5" spans="1:19">
      <c r="A286" s="605" t="s">
        <v>433</v>
      </c>
      <c r="B286" s="629" t="s">
        <v>81</v>
      </c>
      <c r="C286" s="607" t="s">
        <v>212</v>
      </c>
      <c r="D286" s="608" t="s">
        <v>213</v>
      </c>
      <c r="E286" s="609" t="s">
        <v>153</v>
      </c>
      <c r="F286" s="610">
        <f>ROUND(VLOOKUP(A286,'MEM-LEVANT'!A:O,15,FALSE),2)</f>
        <v>512.43</v>
      </c>
      <c r="G286" s="611">
        <f>IF(B286="IOPES",VLOOKUP(C286,'LABOR-SERVIÇOS'!A:H,7,FALSE),IF(B286="SINAPI",VLOOKUP(C286,'SINAPI-SERVIÇOS'!A:H,8,FALSE),IF(LEFT(C286,3)="ARQ",VLOOKUP(VALUE(RIGHT(C286,3)),'ARQ-COMP'!B:J,9,FALSE),IF(LEFT(C286,3)="SCI",VLOOKUP(VALUE(RIGHT(C286,3)),'GAS-COMP'!#REF!,9,FALSE),IF(LEFT(C286,3)="SCE",VLOOKUP(VALUE(RIGHT(C286,3)),'SCE-COMP'!B:J,9,FALSE),IF(LEFT(C286,3)="EST",VLOOKUP(VALUE(RIGHT(C286,3)),'EST-COMP'!B:J,9,FALSE),IF(LEFT(C286,3)="HID",VLOOKUP(VALUE(RIGHT(C286,3)),'HID-COMP'!B:J,9,FALSE),IF(LEFT(C286,3)="INC",VLOOKUP(VALUE(RIGHT(C286,3)),'INC-COMP'!B:J,9,FALSE),IF(LEFT(C286,3)="ELE",VLOOKUP(VALUE(RIGHT(C286,3)),#REF!,9,FALSE),IF(LEFT(C286,3)="CAB",VLOOKUP(VALUE(RIGHT(C286,3)),#REF!,9,FALSE),IF(LEFT(C286,3)="SEG",VLOOKUP(VALUE(RIGHT(C286,3)),'SEG-COMP'!B:J,9,FALSE),IF(LEFT(C286,3)="CLI",VLOOKUP(VALUE(RIGHT(C286,3)),'CLI-COMP'!B:J,9,FALSE),IF(LEFT(C286,4)="IMPL",VLOOKUP(VALUE(RIGHT(C286,3)),'IMPL-COMP'!B:J,9,FALSE),IF(LEFT(C286,4)="SPDA",VLOOKUP(VALUE(RIGHT(C286,3)),'SPDA-COMP'!B:J,9,FALSE),IF(LEFT(C286,4)="SDAI",VLOOKUP(VALUE(RIGHT(C286,3)),'ADM-COMP'!B:J,9,FALSE),IF(LEFT(C286,5)="IMPER",VLOOKUP(VALUE(RIGHT(C286,3)),'IMPER-COMP'!B:J,9,FALSE),""))))))))))))))))</f>
        <v>1.2</v>
      </c>
      <c r="H286" s="633">
        <f t="shared" si="13"/>
        <v>614.92</v>
      </c>
      <c r="I286" s="636"/>
      <c r="J286" s="636"/>
      <c r="K286" s="636"/>
      <c r="L286" s="636"/>
      <c r="M286" s="636"/>
      <c r="N286" s="636"/>
      <c r="O286" s="636"/>
      <c r="P286" s="636"/>
      <c r="Q286" s="636"/>
      <c r="R286" s="636"/>
      <c r="S286" s="636"/>
    </row>
    <row r="287" ht="63.75" spans="1:19">
      <c r="A287" s="605" t="s">
        <v>434</v>
      </c>
      <c r="B287" s="629" t="s">
        <v>81</v>
      </c>
      <c r="C287" s="607" t="s">
        <v>215</v>
      </c>
      <c r="D287" s="608" t="s">
        <v>216</v>
      </c>
      <c r="E287" s="609" t="s">
        <v>136</v>
      </c>
      <c r="F287" s="610">
        <f>ROUND(VLOOKUP(A287,'MEM-LEVANT'!A:O,15,FALSE),2)</f>
        <v>283.64</v>
      </c>
      <c r="G287" s="611">
        <f>IF(B287="IOPES",VLOOKUP(C287,'LABOR-SERVIÇOS'!A:H,7,FALSE),IF(B287="SINAPI",VLOOKUP(C287,'SINAPI-SERVIÇOS'!A:H,8,FALSE),IF(LEFT(C287,3)="ARQ",VLOOKUP(VALUE(RIGHT(C287,3)),'ARQ-COMP'!B:J,9,FALSE),IF(LEFT(C287,3)="SCI",VLOOKUP(VALUE(RIGHT(C287,3)),'GAS-COMP'!#REF!,9,FALSE),IF(LEFT(C287,3)="SCE",VLOOKUP(VALUE(RIGHT(C287,3)),'SCE-COMP'!B:J,9,FALSE),IF(LEFT(C287,3)="EST",VLOOKUP(VALUE(RIGHT(C287,3)),'EST-COMP'!B:J,9,FALSE),IF(LEFT(C287,3)="HID",VLOOKUP(VALUE(RIGHT(C287,3)),'HID-COMP'!B:J,9,FALSE),IF(LEFT(C287,3)="INC",VLOOKUP(VALUE(RIGHT(C287,3)),'INC-COMP'!B:J,9,FALSE),IF(LEFT(C287,3)="ELE",VLOOKUP(VALUE(RIGHT(C287,3)),#REF!,9,FALSE),IF(LEFT(C287,3)="CAB",VLOOKUP(VALUE(RIGHT(C287,3)),#REF!,9,FALSE),IF(LEFT(C287,3)="SEG",VLOOKUP(VALUE(RIGHT(C287,3)),'SEG-COMP'!B:J,9,FALSE),IF(LEFT(C287,3)="CLI",VLOOKUP(VALUE(RIGHT(C287,3)),'CLI-COMP'!B:J,9,FALSE),IF(LEFT(C287,4)="IMPL",VLOOKUP(VALUE(RIGHT(C287,3)),'IMPL-COMP'!B:J,9,FALSE),IF(LEFT(C287,4)="SPDA",VLOOKUP(VALUE(RIGHT(C287,3)),'SPDA-COMP'!B:J,9,FALSE),IF(LEFT(C287,4)="SDAI",VLOOKUP(VALUE(RIGHT(C287,3)),'ADM-COMP'!B:J,9,FALSE),IF(LEFT(C287,5)="IMPER",VLOOKUP(VALUE(RIGHT(C287,3)),'IMPER-COMP'!B:J,9,FALSE),""))))))))))))))))</f>
        <v>36.15</v>
      </c>
      <c r="H287" s="633">
        <f t="shared" si="13"/>
        <v>10253.59</v>
      </c>
      <c r="I287" s="636"/>
      <c r="J287" s="636"/>
      <c r="K287" s="636"/>
      <c r="L287" s="636"/>
      <c r="M287" s="636"/>
      <c r="N287" s="636"/>
      <c r="O287" s="636"/>
      <c r="P287" s="636"/>
      <c r="Q287" s="636"/>
      <c r="R287" s="636"/>
      <c r="S287" s="636"/>
    </row>
    <row r="288" spans="1:19">
      <c r="A288" s="628" t="s">
        <v>435</v>
      </c>
      <c r="B288" s="629"/>
      <c r="C288" s="630"/>
      <c r="D288" s="631" t="s">
        <v>125</v>
      </c>
      <c r="E288" s="632"/>
      <c r="F288" s="610"/>
      <c r="G288" s="633"/>
      <c r="H288" s="633"/>
      <c r="I288" s="636"/>
      <c r="J288" s="636"/>
      <c r="K288" s="636"/>
      <c r="L288" s="636"/>
      <c r="M288" s="636"/>
      <c r="N288" s="636"/>
      <c r="O288" s="636"/>
      <c r="P288" s="636"/>
      <c r="Q288" s="636"/>
      <c r="R288" s="636"/>
      <c r="S288" s="636"/>
    </row>
    <row r="289" ht="25.5" spans="1:19">
      <c r="A289" s="605" t="s">
        <v>436</v>
      </c>
      <c r="B289" s="629" t="s">
        <v>68</v>
      </c>
      <c r="C289" s="607">
        <v>40936</v>
      </c>
      <c r="D289" s="608" t="s">
        <v>219</v>
      </c>
      <c r="E289" s="609" t="s">
        <v>127</v>
      </c>
      <c r="F289" s="610">
        <f>ROUND(VLOOKUP(A289,'MEM-LEVANT'!A:O,15,FALSE),2)</f>
        <v>0.6</v>
      </c>
      <c r="G289" s="611">
        <f>(490.85*$J$4)</f>
        <v>515.7766417507</v>
      </c>
      <c r="H289" s="633">
        <f>ROUND(F289*G289,2)</f>
        <v>309.47</v>
      </c>
      <c r="I289" s="636"/>
      <c r="J289" t="s">
        <v>128</v>
      </c>
      <c r="K289" s="636"/>
      <c r="L289" s="636"/>
      <c r="M289" s="636"/>
      <c r="N289" s="636"/>
      <c r="O289" s="636"/>
      <c r="P289" s="636"/>
      <c r="Q289" s="636"/>
      <c r="R289" s="636"/>
      <c r="S289" s="636"/>
    </row>
    <row r="290" ht="25.5" spans="1:19">
      <c r="A290" s="605" t="s">
        <v>437</v>
      </c>
      <c r="B290" s="629" t="s">
        <v>81</v>
      </c>
      <c r="C290" s="607" t="s">
        <v>221</v>
      </c>
      <c r="D290" s="608" t="s">
        <v>222</v>
      </c>
      <c r="E290" s="609" t="s">
        <v>127</v>
      </c>
      <c r="F290" s="610">
        <f>ROUND(VLOOKUP(A290,'MEM-LEVANT'!A:O,15,FALSE),2)</f>
        <v>55.78</v>
      </c>
      <c r="G290" s="611">
        <f>IF(B290="IOPES",VLOOKUP(C290,'LABOR-SERVIÇOS'!A:H,7,FALSE),IF(B290="SINAPI",VLOOKUP(C290,'SINAPI-SERVIÇOS'!A:H,8,FALSE),IF(LEFT(C290,3)="ARQ",VLOOKUP(VALUE(RIGHT(C290,3)),'ARQ-COMP'!B:J,9,FALSE),IF(LEFT(C290,3)="SCI",VLOOKUP(VALUE(RIGHT(C290,3)),'GAS-COMP'!#REF!,9,FALSE),IF(LEFT(C290,3)="SCE",VLOOKUP(VALUE(RIGHT(C290,3)),'SCE-COMP'!B:J,9,FALSE),IF(LEFT(C290,3)="EST",VLOOKUP(VALUE(RIGHT(C290,3)),'EST-COMP'!B:J,9,FALSE),IF(LEFT(C290,3)="HID",VLOOKUP(VALUE(RIGHT(C290,3)),'HID-COMP'!B:J,9,FALSE),IF(LEFT(C290,3)="INC",VLOOKUP(VALUE(RIGHT(C290,3)),'INC-COMP'!B:J,9,FALSE),IF(LEFT(C290,3)="ELE",VLOOKUP(VALUE(RIGHT(C290,3)),#REF!,9,FALSE),IF(LEFT(C290,3)="CAB",VLOOKUP(VALUE(RIGHT(C290,3)),#REF!,9,FALSE),IF(LEFT(C290,3)="SEG",VLOOKUP(VALUE(RIGHT(C290,3)),'SEG-COMP'!B:J,9,FALSE),IF(LEFT(C290,3)="CLI",VLOOKUP(VALUE(RIGHT(C290,3)),'CLI-COMP'!B:J,9,FALSE),IF(LEFT(C290,4)="IMPL",VLOOKUP(VALUE(RIGHT(C290,3)),'IMPL-COMP'!B:J,9,FALSE),IF(LEFT(C290,4)="SPDA",VLOOKUP(VALUE(RIGHT(C290,3)),'SPDA-COMP'!B:J,9,FALSE),IF(LEFT(C290,4)="SDAI",VLOOKUP(VALUE(RIGHT(C290,3)),'ADM-COMP'!B:J,9,FALSE),IF(LEFT(C290,5)="IMPER",VLOOKUP(VALUE(RIGHT(C290,3)),'IMPER-COMP'!B:J,9,FALSE),""))))))))))))))))</f>
        <v>39.23</v>
      </c>
      <c r="H290" s="633">
        <f>ROUND(F290*G290,2)</f>
        <v>2188.25</v>
      </c>
      <c r="I290" s="636"/>
      <c r="J290" s="636"/>
      <c r="K290" s="636"/>
      <c r="L290" s="636"/>
      <c r="M290" s="636"/>
      <c r="N290" s="636"/>
      <c r="O290" s="636"/>
      <c r="P290" s="636"/>
      <c r="Q290" s="636"/>
      <c r="R290" s="636"/>
      <c r="S290" s="636"/>
    </row>
    <row r="291" ht="25.5" customHeight="1" spans="1:19">
      <c r="A291" s="605" t="s">
        <v>438</v>
      </c>
      <c r="B291" s="629" t="s">
        <v>68</v>
      </c>
      <c r="C291" s="607">
        <v>40934</v>
      </c>
      <c r="D291" s="608" t="s">
        <v>224</v>
      </c>
      <c r="E291" s="609" t="s">
        <v>131</v>
      </c>
      <c r="F291" s="610">
        <f>ROUND(VLOOKUP(A291,'MEM-LEVANT'!A:O,15,FALSE),2)</f>
        <v>33</v>
      </c>
      <c r="G291" s="611">
        <f>(22.42*$J$4)</f>
        <v>23.5585460080487</v>
      </c>
      <c r="H291" s="633">
        <f>ROUND(F291*G291,2)</f>
        <v>777.43</v>
      </c>
      <c r="I291" s="636"/>
      <c r="J291" t="s">
        <v>132</v>
      </c>
      <c r="K291" s="636"/>
      <c r="L291" s="636"/>
      <c r="M291" s="636"/>
      <c r="N291" s="636"/>
      <c r="O291" s="636"/>
      <c r="P291" s="636"/>
      <c r="Q291" s="636"/>
      <c r="R291" s="636"/>
      <c r="S291" s="636"/>
    </row>
    <row r="292" spans="1:19">
      <c r="A292" s="628" t="s">
        <v>439</v>
      </c>
      <c r="B292" s="629"/>
      <c r="C292" s="630"/>
      <c r="D292" s="631" t="s">
        <v>134</v>
      </c>
      <c r="E292" s="632"/>
      <c r="F292" s="610"/>
      <c r="G292" s="633"/>
      <c r="H292" s="633"/>
      <c r="I292" s="636"/>
      <c r="J292" s="636"/>
      <c r="K292" s="636"/>
      <c r="L292" s="636"/>
      <c r="M292" s="636"/>
      <c r="N292" s="636"/>
      <c r="O292" s="636"/>
      <c r="P292" s="636"/>
      <c r="Q292" s="636"/>
      <c r="R292" s="636"/>
      <c r="S292" s="636"/>
    </row>
    <row r="293" ht="25.5" spans="1:19">
      <c r="A293" s="605" t="s">
        <v>440</v>
      </c>
      <c r="B293" s="629" t="s">
        <v>68</v>
      </c>
      <c r="C293" s="607">
        <v>43068</v>
      </c>
      <c r="D293" s="608" t="s">
        <v>227</v>
      </c>
      <c r="E293" s="609" t="s">
        <v>136</v>
      </c>
      <c r="F293" s="610">
        <f>ROUND(VLOOKUP(A293,'MEM-LEVANT'!A:O,15,FALSE),2)</f>
        <v>12</v>
      </c>
      <c r="G293" s="611">
        <f>76.06*$J$4</f>
        <v>79.9225249496959</v>
      </c>
      <c r="H293" s="633">
        <f>ROUND(F293*G293,2)</f>
        <v>959.07</v>
      </c>
      <c r="I293" s="636"/>
      <c r="J293" t="s">
        <v>137</v>
      </c>
      <c r="K293" s="636"/>
      <c r="L293" s="636"/>
      <c r="M293" s="636"/>
      <c r="N293" s="636"/>
      <c r="O293" s="636"/>
      <c r="P293" s="636"/>
      <c r="Q293" s="636"/>
      <c r="R293" s="636"/>
      <c r="S293" s="636"/>
    </row>
    <row r="294" ht="25.5" customHeight="1" spans="1:19">
      <c r="A294" s="605" t="s">
        <v>441</v>
      </c>
      <c r="B294" s="629" t="s">
        <v>68</v>
      </c>
      <c r="C294" s="607">
        <v>43064</v>
      </c>
      <c r="D294" s="608" t="s">
        <v>229</v>
      </c>
      <c r="E294" s="609" t="s">
        <v>136</v>
      </c>
      <c r="F294" s="610">
        <f>ROUND(VLOOKUP(A294,'MEM-LEVANT'!A:O,15,FALSE),2)</f>
        <v>12</v>
      </c>
      <c r="G294" s="611">
        <f>(18.82*$J$4)</f>
        <v>19.7757286294146</v>
      </c>
      <c r="H294" s="633">
        <f>ROUND(F294*G294,2)</f>
        <v>237.31</v>
      </c>
      <c r="I294" s="636"/>
      <c r="J294" t="s">
        <v>139</v>
      </c>
      <c r="K294" s="636"/>
      <c r="L294" s="636"/>
      <c r="M294" s="636"/>
      <c r="N294" s="636"/>
      <c r="O294" s="636"/>
      <c r="P294" s="636"/>
      <c r="Q294" s="636"/>
      <c r="R294" s="636"/>
      <c r="S294" s="636"/>
    </row>
    <row r="295" s="560" customFormat="1" spans="1:8">
      <c r="A295" s="605"/>
      <c r="B295" s="634"/>
      <c r="C295" s="635"/>
      <c r="D295" s="612" t="s">
        <v>442</v>
      </c>
      <c r="E295" s="609"/>
      <c r="F295" s="610"/>
      <c r="G295" s="611"/>
      <c r="H295" s="613">
        <f>SUM(H258:H294)</f>
        <v>180258.75</v>
      </c>
    </row>
    <row r="296" s="560" customFormat="1" spans="1:8">
      <c r="A296" s="605"/>
      <c r="B296" s="634"/>
      <c r="C296" s="635"/>
      <c r="D296" s="612" t="s">
        <v>443</v>
      </c>
      <c r="E296" s="609"/>
      <c r="F296" s="610"/>
      <c r="G296" s="611"/>
      <c r="H296" s="613">
        <f>H295+H256+H215+H174+H133+H89+H52</f>
        <v>1436448.41</v>
      </c>
    </row>
    <row r="297" spans="1:19">
      <c r="A297" s="614"/>
      <c r="B297" s="615"/>
      <c r="C297" s="616"/>
      <c r="D297" s="617" t="s">
        <v>444</v>
      </c>
      <c r="E297" s="618"/>
      <c r="F297" s="619"/>
      <c r="G297" s="620"/>
      <c r="H297" s="621"/>
      <c r="I297" s="636"/>
      <c r="J297" s="636"/>
      <c r="K297" s="636"/>
      <c r="L297" s="636"/>
      <c r="M297" s="636"/>
      <c r="N297" s="636"/>
      <c r="O297" s="636"/>
      <c r="P297" s="636"/>
      <c r="Q297" s="636"/>
      <c r="R297" s="636"/>
      <c r="S297" s="636"/>
    </row>
    <row r="298" s="559" customFormat="1" spans="1:19">
      <c r="A298" s="731" t="s">
        <v>26</v>
      </c>
      <c r="B298" s="591"/>
      <c r="C298" s="592"/>
      <c r="D298" s="593" t="s">
        <v>445</v>
      </c>
      <c r="E298" s="594"/>
      <c r="F298" s="595"/>
      <c r="G298" s="596"/>
      <c r="H298" s="597"/>
      <c r="I298" s="638"/>
      <c r="J298" s="638"/>
      <c r="K298" s="638"/>
      <c r="L298" s="638"/>
      <c r="M298" s="638"/>
      <c r="N298" s="638"/>
      <c r="O298" s="638"/>
      <c r="P298" s="638"/>
      <c r="Q298" s="638"/>
      <c r="R298" s="638"/>
      <c r="S298" s="638"/>
    </row>
    <row r="299" spans="1:19">
      <c r="A299" s="598" t="s">
        <v>446</v>
      </c>
      <c r="B299" s="606"/>
      <c r="C299" s="622"/>
      <c r="D299" s="601" t="s">
        <v>89</v>
      </c>
      <c r="E299" s="609"/>
      <c r="F299" s="610"/>
      <c r="G299" s="611"/>
      <c r="H299" s="611"/>
      <c r="I299" s="636"/>
      <c r="J299" s="636"/>
      <c r="K299" s="636"/>
      <c r="L299" s="636"/>
      <c r="M299" s="636"/>
      <c r="N299" s="636"/>
      <c r="O299" s="636"/>
      <c r="P299" s="636"/>
      <c r="Q299" s="636"/>
      <c r="R299" s="636"/>
      <c r="S299" s="636"/>
    </row>
    <row r="300" ht="25.5" spans="1:19">
      <c r="A300" s="605" t="s">
        <v>447</v>
      </c>
      <c r="B300" s="606" t="s">
        <v>81</v>
      </c>
      <c r="C300" s="607" t="s">
        <v>234</v>
      </c>
      <c r="D300" s="608" t="s">
        <v>235</v>
      </c>
      <c r="E300" s="609" t="s">
        <v>146</v>
      </c>
      <c r="F300" s="610">
        <f>ROUND(VLOOKUP(A300,'MEM-LEVANT'!A:O,15,FALSE),2)</f>
        <v>1.04</v>
      </c>
      <c r="G300" s="611">
        <f>IF(B300="IOPES",VLOOKUP(C300,'LABOR-SERVIÇOS'!A:H,7,FALSE),IF(B300="SINAPI",VLOOKUP(C300,'SINAPI-SERVIÇOS'!A:H,8,FALSE),IF(LEFT(C300,3)="ARQ",VLOOKUP(VALUE(RIGHT(C300,3)),'ARQ-COMP'!B:J,9,FALSE),IF(LEFT(C300,3)="SCI",VLOOKUP(VALUE(RIGHT(C300,3)),'GAS-COMP'!#REF!,9,FALSE),IF(LEFT(C300,3)="SCE",VLOOKUP(VALUE(RIGHT(C300,3)),'SCE-COMP'!B:J,9,FALSE),IF(LEFT(C300,3)="EST",VLOOKUP(VALUE(RIGHT(C300,3)),'EST-COMP'!B:J,9,FALSE),IF(LEFT(C300,3)="HID",VLOOKUP(VALUE(RIGHT(C300,3)),'HID-COMP'!B:J,9,FALSE),IF(LEFT(C300,3)="INC",VLOOKUP(VALUE(RIGHT(C300,3)),'INC-COMP'!B:J,9,FALSE),IF(LEFT(C300,3)="ELE",VLOOKUP(VALUE(RIGHT(C300,3)),#REF!,9,FALSE),IF(LEFT(C300,3)="CAB",VLOOKUP(VALUE(RIGHT(C300,3)),#REF!,9,FALSE),IF(LEFT(C300,3)="SEG",VLOOKUP(VALUE(RIGHT(C300,3)),'SEG-COMP'!B:J,9,FALSE),IF(LEFT(C300,3)="CLI",VLOOKUP(VALUE(RIGHT(C300,3)),'CLI-COMP'!B:J,9,FALSE),IF(LEFT(C300,4)="IMPL",VLOOKUP(VALUE(RIGHT(C300,3)),'IMPL-COMP'!B:J,9,FALSE),IF(LEFT(C300,4)="SPDA",VLOOKUP(VALUE(RIGHT(C300,3)),'SPDA-COMP'!B:J,9,FALSE),IF(LEFT(C300,4)="SDAI",VLOOKUP(VALUE(RIGHT(C300,3)),'ADM-COMP'!B:J,9,FALSE),IF(LEFT(C300,5)="IMPER",VLOOKUP(VALUE(RIGHT(C300,3)),'IMPER-COMP'!B:J,9,FALSE),""))))))))))))))))</f>
        <v>223.76</v>
      </c>
      <c r="H300" s="611">
        <f>ROUND(F300*G300,2)</f>
        <v>232.71</v>
      </c>
      <c r="I300" s="636"/>
      <c r="J300" s="636"/>
      <c r="K300" s="636"/>
      <c r="L300" s="636"/>
      <c r="M300" s="636"/>
      <c r="N300" s="636"/>
      <c r="O300" s="636"/>
      <c r="P300" s="636"/>
      <c r="Q300" s="636"/>
      <c r="R300" s="636"/>
      <c r="S300" s="636"/>
    </row>
    <row r="301" ht="38.25" spans="1:19">
      <c r="A301" s="605" t="s">
        <v>448</v>
      </c>
      <c r="B301" s="606" t="s">
        <v>81</v>
      </c>
      <c r="C301" s="607" t="s">
        <v>151</v>
      </c>
      <c r="D301" s="608" t="s">
        <v>152</v>
      </c>
      <c r="E301" s="609" t="s">
        <v>153</v>
      </c>
      <c r="F301" s="610">
        <f>ROUND(VLOOKUP(A301,'MEM-LEVANT'!A:O,15,FALSE),2)</f>
        <v>324.6</v>
      </c>
      <c r="G301" s="611">
        <f>IF(B301="IOPES",VLOOKUP(C301,'LABOR-SERVIÇOS'!A:H,7,FALSE),IF(B301="SINAPI",VLOOKUP(C301,'SINAPI-SERVIÇOS'!A:H,8,FALSE),IF(LEFT(C301,3)="ARQ",VLOOKUP(VALUE(RIGHT(C301,3)),'ARQ-COMP'!B:J,9,FALSE),IF(LEFT(C301,3)="SCI",VLOOKUP(VALUE(RIGHT(C301,3)),'GAS-COMP'!#REF!,9,FALSE),IF(LEFT(C301,3)="SCE",VLOOKUP(VALUE(RIGHT(C301,3)),'SCE-COMP'!B:J,9,FALSE),IF(LEFT(C301,3)="EST",VLOOKUP(VALUE(RIGHT(C301,3)),'EST-COMP'!B:J,9,FALSE),IF(LEFT(C301,3)="HID",VLOOKUP(VALUE(RIGHT(C301,3)),'HID-COMP'!B:J,9,FALSE),IF(LEFT(C301,3)="INC",VLOOKUP(VALUE(RIGHT(C301,3)),'INC-COMP'!B:J,9,FALSE),IF(LEFT(C301,3)="ELE",VLOOKUP(VALUE(RIGHT(C301,3)),#REF!,9,FALSE),IF(LEFT(C301,3)="CAB",VLOOKUP(VALUE(RIGHT(C301,3)),#REF!,9,FALSE),IF(LEFT(C301,3)="SEG",VLOOKUP(VALUE(RIGHT(C301,3)),'SEG-COMP'!B:J,9,FALSE),IF(LEFT(C301,3)="CLI",VLOOKUP(VALUE(RIGHT(C301,3)),'CLI-COMP'!B:J,9,FALSE),IF(LEFT(C301,4)="IMPL",VLOOKUP(VALUE(RIGHT(C301,3)),'IMPL-COMP'!B:J,9,FALSE),IF(LEFT(C301,4)="SPDA",VLOOKUP(VALUE(RIGHT(C301,3)),'SPDA-COMP'!B:J,9,FALSE),IF(LEFT(C301,4)="SDAI",VLOOKUP(VALUE(RIGHT(C301,3)),'ADM-COMP'!B:J,9,FALSE),IF(LEFT(C301,5)="IMPER",VLOOKUP(VALUE(RIGHT(C301,3)),'IMPER-COMP'!B:J,9,FALSE),""))))))))))))))))</f>
        <v>1.76</v>
      </c>
      <c r="H301" s="611">
        <f>ROUND(F301*G301,2)</f>
        <v>571.3</v>
      </c>
      <c r="I301" s="636"/>
      <c r="J301" s="636"/>
      <c r="K301" s="636"/>
      <c r="L301" s="636"/>
      <c r="M301" s="636"/>
      <c r="N301" s="636"/>
      <c r="O301" s="636"/>
      <c r="P301" s="636"/>
      <c r="Q301" s="636"/>
      <c r="R301" s="636"/>
      <c r="S301" s="636"/>
    </row>
    <row r="302" ht="25.5" spans="1:19">
      <c r="A302" s="605" t="s">
        <v>449</v>
      </c>
      <c r="B302" s="606" t="s">
        <v>81</v>
      </c>
      <c r="C302" s="607" t="s">
        <v>363</v>
      </c>
      <c r="D302" s="608" t="s">
        <v>364</v>
      </c>
      <c r="E302" s="609" t="s">
        <v>127</v>
      </c>
      <c r="F302" s="610">
        <f>ROUND(VLOOKUP(A302,'MEM-LEVANT'!A:O,15,FALSE),2)</f>
        <v>74.81</v>
      </c>
      <c r="G302" s="611">
        <f>IF(B302="IOPES",VLOOKUP(C302,'LABOR-SERVIÇOS'!A:H,7,FALSE),IF(B302="SINAPI",VLOOKUP(C302,'SINAPI-SERVIÇOS'!A:H,8,FALSE),IF(LEFT(C302,3)="ARQ",VLOOKUP(VALUE(RIGHT(C302,3)),'ARQ-COMP'!B:J,9,FALSE),IF(LEFT(C302,3)="SCI",VLOOKUP(VALUE(RIGHT(C302,3)),'GAS-COMP'!#REF!,9,FALSE),IF(LEFT(C302,3)="SCE",VLOOKUP(VALUE(RIGHT(C302,3)),'SCE-COMP'!B:J,9,FALSE),IF(LEFT(C302,3)="EST",VLOOKUP(VALUE(RIGHT(C302,3)),'EST-COMP'!B:J,9,FALSE),IF(LEFT(C302,3)="HID",VLOOKUP(VALUE(RIGHT(C302,3)),'HID-COMP'!B:J,9,FALSE),IF(LEFT(C302,3)="INC",VLOOKUP(VALUE(RIGHT(C302,3)),'INC-COMP'!B:J,9,FALSE),IF(LEFT(C302,3)="ELE",VLOOKUP(VALUE(RIGHT(C302,3)),#REF!,9,FALSE),IF(LEFT(C302,3)="CAB",VLOOKUP(VALUE(RIGHT(C302,3)),#REF!,9,FALSE),IF(LEFT(C302,3)="SEG",VLOOKUP(VALUE(RIGHT(C302,3)),'SEG-COMP'!B:J,9,FALSE),IF(LEFT(C302,3)="CLI",VLOOKUP(VALUE(RIGHT(C302,3)),'CLI-COMP'!B:J,9,FALSE),IF(LEFT(C302,4)="IMPL",VLOOKUP(VALUE(RIGHT(C302,3)),'IMPL-COMP'!B:J,9,FALSE),IF(LEFT(C302,4)="SPDA",VLOOKUP(VALUE(RIGHT(C302,3)),'SPDA-COMP'!B:J,9,FALSE),IF(LEFT(C302,4)="SDAI",VLOOKUP(VALUE(RIGHT(C302,3)),'ADM-COMP'!B:J,9,FALSE),IF(LEFT(C302,5)="IMPER",VLOOKUP(VALUE(RIGHT(C302,3)),'IMPER-COMP'!B:J,9,FALSE),""))))))))))))))))</f>
        <v>12.59</v>
      </c>
      <c r="H302" s="611">
        <f>ROUND(F302*G302,2)</f>
        <v>941.86</v>
      </c>
      <c r="I302" s="636"/>
      <c r="J302" s="636"/>
      <c r="K302" s="636"/>
      <c r="L302" s="636"/>
      <c r="M302" s="636"/>
      <c r="N302" s="636"/>
      <c r="O302" s="636"/>
      <c r="P302" s="636"/>
      <c r="Q302" s="636"/>
      <c r="R302" s="636"/>
      <c r="S302" s="636"/>
    </row>
    <row r="303" spans="1:19">
      <c r="A303" s="605" t="s">
        <v>450</v>
      </c>
      <c r="B303" s="606" t="s">
        <v>84</v>
      </c>
      <c r="C303" s="607">
        <v>10216</v>
      </c>
      <c r="D303" s="608" t="s">
        <v>451</v>
      </c>
      <c r="E303" s="609" t="s">
        <v>136</v>
      </c>
      <c r="F303" s="610">
        <f>ROUND(VLOOKUP(A303,'MEM-LEVANT'!A:O,15,FALSE),2)</f>
        <v>20.74</v>
      </c>
      <c r="G303" s="611">
        <f>IF(B303="IOPES",VLOOKUP(C303,'LABOR-SERVIÇOS'!A:H,7,FALSE),IF(B303="SINAPI",VLOOKUP(C303,'SINAPI-SERVIÇOS'!A:H,8,FALSE),IF(LEFT(C303,3)="ARQ",VLOOKUP(VALUE(RIGHT(C303,3)),'ARQ-COMP'!B:J,9,FALSE),IF(LEFT(C303,3)="SCI",VLOOKUP(VALUE(RIGHT(C303,3)),'GAS-COMP'!#REF!,9,FALSE),IF(LEFT(C303,3)="SCE",VLOOKUP(VALUE(RIGHT(C303,3)),'SCE-COMP'!B:J,9,FALSE),IF(LEFT(C303,3)="EST",VLOOKUP(VALUE(RIGHT(C303,3)),'EST-COMP'!B:J,9,FALSE),IF(LEFT(C303,3)="HID",VLOOKUP(VALUE(RIGHT(C303,3)),'HID-COMP'!B:J,9,FALSE),IF(LEFT(C303,3)="INC",VLOOKUP(VALUE(RIGHT(C303,3)),'INC-COMP'!B:J,9,FALSE),IF(LEFT(C303,3)="ELE",VLOOKUP(VALUE(RIGHT(C303,3)),#REF!,9,FALSE),IF(LEFT(C303,3)="CAB",VLOOKUP(VALUE(RIGHT(C303,3)),#REF!,9,FALSE),IF(LEFT(C303,3)="SEG",VLOOKUP(VALUE(RIGHT(C303,3)),'SEG-COMP'!B:J,9,FALSE),IF(LEFT(C303,3)="CLI",VLOOKUP(VALUE(RIGHT(C303,3)),'CLI-COMP'!B:J,9,FALSE),IF(LEFT(C303,4)="IMPL",VLOOKUP(VALUE(RIGHT(C303,3)),'IMPL-COMP'!B:J,9,FALSE),IF(LEFT(C303,4)="SPDA",VLOOKUP(VALUE(RIGHT(C303,3)),'SPDA-COMP'!B:J,9,FALSE),IF(LEFT(C303,4)="SDAI",VLOOKUP(VALUE(RIGHT(C303,3)),'ADM-COMP'!B:J,9,FALSE),IF(LEFT(C303,5)="IMPER",VLOOKUP(VALUE(RIGHT(C303,3)),'IMPER-COMP'!B:J,9,FALSE),""))))))))))))))))</f>
        <v>7.63</v>
      </c>
      <c r="H303" s="611">
        <f>ROUND(F303*G303,2)</f>
        <v>158.25</v>
      </c>
      <c r="I303" s="636"/>
      <c r="J303" s="636"/>
      <c r="K303" s="636"/>
      <c r="L303" s="636"/>
      <c r="M303" s="636"/>
      <c r="N303" s="636"/>
      <c r="O303" s="636"/>
      <c r="P303" s="636"/>
      <c r="Q303" s="636"/>
      <c r="R303" s="636"/>
      <c r="S303" s="636"/>
    </row>
    <row r="304" spans="1:19">
      <c r="A304" s="598" t="s">
        <v>452</v>
      </c>
      <c r="B304" s="606"/>
      <c r="C304" s="622"/>
      <c r="D304" s="601" t="s">
        <v>93</v>
      </c>
      <c r="E304" s="609"/>
      <c r="F304" s="610"/>
      <c r="G304" s="611"/>
      <c r="H304" s="611"/>
      <c r="I304" s="636"/>
      <c r="J304" s="636"/>
      <c r="K304" s="636"/>
      <c r="L304" s="636"/>
      <c r="M304" s="636"/>
      <c r="N304" s="636"/>
      <c r="O304" s="636"/>
      <c r="P304" s="636"/>
      <c r="Q304" s="636"/>
      <c r="R304" s="636"/>
      <c r="S304" s="636"/>
    </row>
    <row r="305" ht="38.25" spans="1:19">
      <c r="A305" s="623" t="s">
        <v>453</v>
      </c>
      <c r="B305" s="606" t="s">
        <v>81</v>
      </c>
      <c r="C305" s="607" t="s">
        <v>144</v>
      </c>
      <c r="D305" s="608" t="s">
        <v>145</v>
      </c>
      <c r="E305" s="609" t="s">
        <v>146</v>
      </c>
      <c r="F305" s="610">
        <f>ROUND(VLOOKUP(A305,'MEM-LEVANT'!A:O,15,FALSE),2)</f>
        <v>677.6</v>
      </c>
      <c r="G305" s="611">
        <f>IF(B305="IOPES",VLOOKUP(C305,'LABOR-SERVIÇOS'!A:H,7,FALSE),IF(B305="SINAPI",VLOOKUP(C305,'SINAPI-SERVIÇOS'!A:H,8,FALSE),IF(LEFT(C305,3)="ARQ",VLOOKUP(VALUE(RIGHT(C305,3)),'ARQ-COMP'!B:J,9,FALSE),IF(LEFT(C305,3)="SCI",VLOOKUP(VALUE(RIGHT(C305,3)),'GAS-COMP'!#REF!,9,FALSE),IF(LEFT(C305,3)="SCE",VLOOKUP(VALUE(RIGHT(C305,3)),'SCE-COMP'!B:J,9,FALSE),IF(LEFT(C305,3)="EST",VLOOKUP(VALUE(RIGHT(C305,3)),'EST-COMP'!B:J,9,FALSE),IF(LEFT(C305,3)="HID",VLOOKUP(VALUE(RIGHT(C305,3)),'HID-COMP'!B:J,9,FALSE),IF(LEFT(C305,3)="INC",VLOOKUP(VALUE(RIGHT(C305,3)),'INC-COMP'!B:J,9,FALSE),IF(LEFT(C305,3)="ELE",VLOOKUP(VALUE(RIGHT(C305,3)),#REF!,9,FALSE),IF(LEFT(C305,3)="CAB",VLOOKUP(VALUE(RIGHT(C305,3)),#REF!,9,FALSE),IF(LEFT(C305,3)="SEG",VLOOKUP(VALUE(RIGHT(C305,3)),'SEG-COMP'!B:J,9,FALSE),IF(LEFT(C305,3)="CLI",VLOOKUP(VALUE(RIGHT(C305,3)),'CLI-COMP'!B:J,9,FALSE),IF(LEFT(C305,4)="IMPL",VLOOKUP(VALUE(RIGHT(C305,3)),'IMPL-COMP'!B:J,9,FALSE),IF(LEFT(C305,4)="SPDA",VLOOKUP(VALUE(RIGHT(C305,3)),'SPDA-COMP'!B:J,9,FALSE),IF(LEFT(C305,4)="SDAI",VLOOKUP(VALUE(RIGHT(C305,3)),'ADM-COMP'!B:J,9,FALSE),IF(LEFT(C305,5)="IMPER",VLOOKUP(VALUE(RIGHT(C305,3)),'IMPER-COMP'!B:J,9,FALSE),""))))))))))))))))</f>
        <v>1.82</v>
      </c>
      <c r="H305" s="611">
        <f>ROUND(F305*G305,2)</f>
        <v>1233.23</v>
      </c>
      <c r="I305" s="636"/>
      <c r="J305" s="636"/>
      <c r="K305" s="636"/>
      <c r="L305" s="636"/>
      <c r="M305" s="636"/>
      <c r="N305" s="636"/>
      <c r="O305" s="636"/>
      <c r="P305" s="636"/>
      <c r="Q305" s="636"/>
      <c r="R305" s="636"/>
      <c r="S305" s="636"/>
    </row>
    <row r="306" ht="25.5" spans="1:19">
      <c r="A306" s="623" t="s">
        <v>454</v>
      </c>
      <c r="B306" s="606" t="s">
        <v>81</v>
      </c>
      <c r="C306" s="607" t="s">
        <v>148</v>
      </c>
      <c r="D306" s="608" t="s">
        <v>149</v>
      </c>
      <c r="E306" s="609" t="s">
        <v>146</v>
      </c>
      <c r="F306" s="610">
        <f>ROUND(VLOOKUP(A306,'MEM-LEVANT'!A:O,15,FALSE),2)</f>
        <v>11.83</v>
      </c>
      <c r="G306" s="611">
        <f>IF(B306="IOPES",VLOOKUP(C306,'LABOR-SERVIÇOS'!A:H,7,FALSE),IF(B306="SINAPI",VLOOKUP(C306,'SINAPI-SERVIÇOS'!A:H,8,FALSE),IF(LEFT(C306,3)="ARQ",VLOOKUP(VALUE(RIGHT(C306,3)),'ARQ-COMP'!B:J,9,FALSE),IF(LEFT(C306,3)="SCI",VLOOKUP(VALUE(RIGHT(C306,3)),'GAS-COMP'!#REF!,9,FALSE),IF(LEFT(C306,3)="SCE",VLOOKUP(VALUE(RIGHT(C306,3)),'SCE-COMP'!B:J,9,FALSE),IF(LEFT(C306,3)="EST",VLOOKUP(VALUE(RIGHT(C306,3)),'EST-COMP'!B:J,9,FALSE),IF(LEFT(C306,3)="HID",VLOOKUP(VALUE(RIGHT(C306,3)),'HID-COMP'!B:J,9,FALSE),IF(LEFT(C306,3)="INC",VLOOKUP(VALUE(RIGHT(C306,3)),'INC-COMP'!B:J,9,FALSE),IF(LEFT(C306,3)="ELE",VLOOKUP(VALUE(RIGHT(C306,3)),#REF!,9,FALSE),IF(LEFT(C306,3)="CAB",VLOOKUP(VALUE(RIGHT(C306,3)),#REF!,9,FALSE),IF(LEFT(C306,3)="SEG",VLOOKUP(VALUE(RIGHT(C306,3)),'SEG-COMP'!B:J,9,FALSE),IF(LEFT(C306,3)="CLI",VLOOKUP(VALUE(RIGHT(C306,3)),'CLI-COMP'!B:J,9,FALSE),IF(LEFT(C306,4)="IMPL",VLOOKUP(VALUE(RIGHT(C306,3)),'IMPL-COMP'!B:J,9,FALSE),IF(LEFT(C306,4)="SPDA",VLOOKUP(VALUE(RIGHT(C306,3)),'SPDA-COMP'!B:J,9,FALSE),IF(LEFT(C306,4)="SDAI",VLOOKUP(VALUE(RIGHT(C306,3)),'ADM-COMP'!B:J,9,FALSE),IF(LEFT(C306,5)="IMPER",VLOOKUP(VALUE(RIGHT(C306,3)),'IMPER-COMP'!B:J,9,FALSE),""))))))))))))))))</f>
        <v>5.25</v>
      </c>
      <c r="H306" s="611">
        <f>ROUND(F306*G306,2)</f>
        <v>62.11</v>
      </c>
      <c r="I306" s="636"/>
      <c r="J306" s="636"/>
      <c r="K306" s="636"/>
      <c r="L306" s="636"/>
      <c r="M306" s="636"/>
      <c r="N306" s="636"/>
      <c r="O306" s="636"/>
      <c r="P306" s="636"/>
      <c r="Q306" s="636"/>
      <c r="R306" s="636"/>
      <c r="S306" s="636"/>
    </row>
    <row r="307" ht="38.25" spans="1:19">
      <c r="A307" s="623" t="s">
        <v>455</v>
      </c>
      <c r="B307" s="606" t="s">
        <v>81</v>
      </c>
      <c r="C307" s="607" t="s">
        <v>151</v>
      </c>
      <c r="D307" s="608" t="s">
        <v>152</v>
      </c>
      <c r="E307" s="609" t="s">
        <v>153</v>
      </c>
      <c r="F307" s="610">
        <f>ROUND(VLOOKUP(A307,'MEM-LEVANT'!A:O,15,FALSE),2)</f>
        <v>18647.55</v>
      </c>
      <c r="G307" s="611">
        <f>IF(B307="IOPES",VLOOKUP(C307,'LABOR-SERVIÇOS'!A:H,7,FALSE),IF(B307="SINAPI",VLOOKUP(C307,'SINAPI-SERVIÇOS'!A:H,8,FALSE),IF(LEFT(C307,3)="ARQ",VLOOKUP(VALUE(RIGHT(C307,3)),'ARQ-COMP'!B:J,9,FALSE),IF(LEFT(C307,3)="SCI",VLOOKUP(VALUE(RIGHT(C307,3)),'GAS-COMP'!#REF!,9,FALSE),IF(LEFT(C307,3)="SCE",VLOOKUP(VALUE(RIGHT(C307,3)),'SCE-COMP'!B:J,9,FALSE),IF(LEFT(C307,3)="EST",VLOOKUP(VALUE(RIGHT(C307,3)),'EST-COMP'!B:J,9,FALSE),IF(LEFT(C307,3)="HID",VLOOKUP(VALUE(RIGHT(C307,3)),'HID-COMP'!B:J,9,FALSE),IF(LEFT(C307,3)="INC",VLOOKUP(VALUE(RIGHT(C307,3)),'INC-COMP'!B:J,9,FALSE),IF(LEFT(C307,3)="ELE",VLOOKUP(VALUE(RIGHT(C307,3)),#REF!,9,FALSE),IF(LEFT(C307,3)="CAB",VLOOKUP(VALUE(RIGHT(C307,3)),#REF!,9,FALSE),IF(LEFT(C307,3)="SEG",VLOOKUP(VALUE(RIGHT(C307,3)),'SEG-COMP'!B:J,9,FALSE),IF(LEFT(C307,3)="CLI",VLOOKUP(VALUE(RIGHT(C307,3)),'CLI-COMP'!B:J,9,FALSE),IF(LEFT(C307,4)="IMPL",VLOOKUP(VALUE(RIGHT(C307,3)),'IMPL-COMP'!B:J,9,FALSE),IF(LEFT(C307,4)="SPDA",VLOOKUP(VALUE(RIGHT(C307,3)),'SPDA-COMP'!B:J,9,FALSE),IF(LEFT(C307,4)="SDAI",VLOOKUP(VALUE(RIGHT(C307,3)),'ADM-COMP'!B:J,9,FALSE),IF(LEFT(C307,5)="IMPER",VLOOKUP(VALUE(RIGHT(C307,3)),'IMPER-COMP'!B:J,9,FALSE),""))))))))))))))))</f>
        <v>1.76</v>
      </c>
      <c r="H307" s="611">
        <f>ROUND(F307*G307,2)</f>
        <v>32819.69</v>
      </c>
      <c r="I307" s="636"/>
      <c r="J307" s="636"/>
      <c r="K307" s="636"/>
      <c r="L307" s="636"/>
      <c r="M307" s="636"/>
      <c r="N307" s="636"/>
      <c r="O307" s="636"/>
      <c r="P307" s="636"/>
      <c r="Q307" s="636"/>
      <c r="R307" s="636"/>
      <c r="S307" s="636"/>
    </row>
    <row r="308" spans="1:19">
      <c r="A308" s="478" t="s">
        <v>456</v>
      </c>
      <c r="B308" s="624"/>
      <c r="C308" s="625"/>
      <c r="D308" s="626" t="s">
        <v>98</v>
      </c>
      <c r="E308" s="625"/>
      <c r="F308" s="610"/>
      <c r="G308" s="611"/>
      <c r="H308" s="611"/>
      <c r="I308" s="636"/>
      <c r="J308" s="636"/>
      <c r="K308" s="636"/>
      <c r="L308" s="636"/>
      <c r="M308" s="636"/>
      <c r="N308" s="636"/>
      <c r="O308" s="636"/>
      <c r="P308" s="636"/>
      <c r="Q308" s="636"/>
      <c r="R308" s="636"/>
      <c r="S308" s="636"/>
    </row>
    <row r="309" ht="89.25" spans="1:19">
      <c r="A309" s="605" t="s">
        <v>457</v>
      </c>
      <c r="B309" s="624" t="s">
        <v>81</v>
      </c>
      <c r="C309" s="607" t="s">
        <v>156</v>
      </c>
      <c r="D309" s="608" t="s">
        <v>157</v>
      </c>
      <c r="E309" s="609" t="s">
        <v>146</v>
      </c>
      <c r="F309" s="610">
        <f>ROUND(VLOOKUP(A309,'MEM-LEVANT'!A:O,15,FALSE),2)</f>
        <v>444</v>
      </c>
      <c r="G309" s="611">
        <f>IF(B309="IOPES",VLOOKUP(C309,'LABOR-SERVIÇOS'!A:H,7,FALSE),IF(B309="SINAPI",VLOOKUP(C309,'SINAPI-SERVIÇOS'!A:H,8,FALSE),IF(LEFT(C309,3)="ARQ",VLOOKUP(VALUE(RIGHT(C309,3)),'ARQ-COMP'!B:J,9,FALSE),IF(LEFT(C309,3)="SCI",VLOOKUP(VALUE(RIGHT(C309,3)),'GAS-COMP'!#REF!,9,FALSE),IF(LEFT(C309,3)="SCE",VLOOKUP(VALUE(RIGHT(C309,3)),'SCE-COMP'!B:J,9,FALSE),IF(LEFT(C309,3)="EST",VLOOKUP(VALUE(RIGHT(C309,3)),'EST-COMP'!B:J,9,FALSE),IF(LEFT(C309,3)="HID",VLOOKUP(VALUE(RIGHT(C309,3)),'HID-COMP'!B:J,9,FALSE),IF(LEFT(C309,3)="INC",VLOOKUP(VALUE(RIGHT(C309,3)),'INC-COMP'!B:J,9,FALSE),IF(LEFT(C309,3)="ELE",VLOOKUP(VALUE(RIGHT(C309,3)),#REF!,9,FALSE),IF(LEFT(C309,3)="CAB",VLOOKUP(VALUE(RIGHT(C309,3)),#REF!,9,FALSE),IF(LEFT(C309,3)="SEG",VLOOKUP(VALUE(RIGHT(C309,3)),'SEG-COMP'!B:J,9,FALSE),IF(LEFT(C309,3)="CLI",VLOOKUP(VALUE(RIGHT(C309,3)),'CLI-COMP'!B:J,9,FALSE),IF(LEFT(C309,4)="IMPL",VLOOKUP(VALUE(RIGHT(C309,3)),'IMPL-COMP'!B:J,9,FALSE),IF(LEFT(C309,4)="SPDA",VLOOKUP(VALUE(RIGHT(C309,3)),'SPDA-COMP'!B:J,9,FALSE),IF(LEFT(C309,4)="SDAI",VLOOKUP(VALUE(RIGHT(C309,3)),'ADM-COMP'!B:J,9,FALSE),IF(LEFT(C309,5)="IMPER",VLOOKUP(VALUE(RIGHT(C309,3)),'IMPER-COMP'!B:J,9,FALSE),""))))))))))))))))</f>
        <v>6.64</v>
      </c>
      <c r="H309" s="611">
        <f t="shared" ref="H309:H322" si="14">ROUND(F309*G309,2)</f>
        <v>2948.16</v>
      </c>
      <c r="I309" s="636"/>
      <c r="J309" s="636"/>
      <c r="K309" s="636"/>
      <c r="L309" s="636"/>
      <c r="M309" s="636"/>
      <c r="N309" s="636"/>
      <c r="O309" s="636"/>
      <c r="P309" s="636"/>
      <c r="Q309" s="636"/>
      <c r="R309" s="636"/>
      <c r="S309" s="636"/>
    </row>
    <row r="310" ht="89.25" spans="1:19">
      <c r="A310" s="605" t="s">
        <v>458</v>
      </c>
      <c r="B310" s="606" t="s">
        <v>81</v>
      </c>
      <c r="C310" s="607" t="str">
        <f>'SINAPI-SERVIÇOS'!A4721</f>
        <v>90108</v>
      </c>
      <c r="D310" s="608" t="str">
        <f>IF(B310="IOPES",VLOOKUP(C310,'LABOR-SERVIÇOS'!A:H,5,FALSE),IF(B310="SINAPI",VLOOKUP(C310,'SINAPI-SERVIÇOS'!A:D,2,FALSE),IF(LEFT(C310,3)="ARQ",VLOOKUP(VALUE(RIGHT(C310,3)),'ARQ-COMP'!B:J,4,FALSE),IF(LEFT(C310,3)="SCI",VLOOKUP(VALUE(RIGHT(C310,3)),'GAS-COMP'!#REF!,4,FALSE),IF(LEFT(C310,3)="SCE",VLOOKUP(VALUE(RIGHT(C310,3)),'SCE-COMP'!B:J,4,FALSE),IF(LEFT(C310,3)="EST",VLOOKUP(VALUE(RIGHT(C310,3)),'EST-COMP'!B:J,4,FALSE),IF(LEFT(C310,3)="HID",VLOOKUP(VALUE(RIGHT(C310,3)),'HID-COMP'!B:J,4,FALSE),IF(LEFT(C310,3)="INC",VLOOKUP(VALUE(RIGHT(C310,3)),'INC-COMP'!B:J,4,FALSE),IF(LEFT(C310,3)="ELE",VLOOKUP(VALUE(RIGHT(C310,3)),#REF!,4,FALSE),IF(LEFT(C310,3)="CAB",VLOOKUP(VALUE(RIGHT(C310,3)),#REF!,4,FALSE),IF(LEFT(C310,3)="SEG",VLOOKUP(VALUE(RIGHT(C310,3)),'SEG-COMP'!B:J,4,FALSE),IF(LEFT(C310,3)="CLI",VLOOKUP(VALUE(RIGHT(C310,3)),'CLI-COMP'!B:J,4,FALSE),IF(LEFT(C310,4)="IMPL",VLOOKUP(VALUE(RIGHT(C310,3)),'IMPL-COMP'!B:J,4,FALSE),IF(LEFT(C310,4)="SPDA",VLOOKUP(VALUE(RIGHT(C310,3)),'SPDA-COMP'!B:J,4,FALSE),IF(LEFT(C310,4)="SDAI",VLOOKUP(VALUE(RIGHT(C310,3)),'ADM-COMP'!B:J,4,FALSE),IF(LEFT(C310,5)="IMPER",VLOOKUP(VALUE(RIGHT(C310,3)),'IMPER-COMP'!B:J,4,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E310" s="609" t="str">
        <f>IF(B310="IOPES",VLOOKUP(C310,'LABOR-SERVIÇOS'!A:H,6,FALSE),IF(B310="SINAPI",VLOOKUP(C310,'SINAPI-SERVIÇOS'!A:D,3,FALSE),IF(LEFT(C310,3)="ARQ",VLOOKUP(VALUE(RIGHT(C310,3)),'ARQ-COMP'!B:J,5,FALSE),IF(LEFT(C310,3)="SCI",VLOOKUP(VALUE(RIGHT(C310,3)),'GAS-COMP'!#REF!,5,FALSE),IF(LEFT(C310,3)="SCE",VLOOKUP(VALUE(RIGHT(C310,3)),'SCE-COMP'!B:J,5,FALSE),IF(LEFT(C310,3)="EST",VLOOKUP(VALUE(RIGHT(C310,3)),'EST-COMP'!B:J,5,FALSE),IF(LEFT(C310,3)="HID",VLOOKUP(VALUE(RIGHT(C310,3)),'HID-COMP'!B:J,5,FALSE),IF(LEFT(C310,3)="INC",VLOOKUP(VALUE(RIGHT(C310,3)),'INC-COMP'!B:J,5,FALSE),IF(LEFT(C310,3)="ELE",VLOOKUP(VALUE(RIGHT(C310,3)),#REF!,5,FALSE),IF(LEFT(C310,3)="CAB",VLOOKUP(VALUE(RIGHT(C310,3)),#REF!,5,FALSE),IF(LEFT(C310,3)="SEG",VLOOKUP(VALUE(RIGHT(C310,3)),'SEG-COMP'!B:J,5,FALSE),IF(LEFT(C310,3)="CLI",VLOOKUP(VALUE(RIGHT(C310,3)),'CLI-COMP'!B:J,5,FALSE),IF(LEFT(C310,4)="IMPL",VLOOKUP(VALUE(RIGHT(C310,3)),'IMPL-COMP'!B:J,5,FALSE),IF(LEFT(C310,4)="SPDA",VLOOKUP(VALUE(RIGHT(C310,3)),'SPDA-COMP'!B:J,5,FALSE),IF(LEFT(C310,4)="SDAI",VLOOKUP(VALUE(RIGHT(C310,3)),'ADM-COMP'!B:J,5,FALSE),IF(LEFT(C310,5)="IMPER",VLOOKUP(VALUE(RIGHT(C310,3)),'IMPER-COMP'!B:J,5,FALSE),""))))))))))))))))</f>
        <v>M3</v>
      </c>
      <c r="F310" s="610">
        <f>ROUND(VLOOKUP(A310,'MEM-LEVANT'!A:O,15,FALSE),2)</f>
        <v>118.4</v>
      </c>
      <c r="G310" s="611">
        <f>IF(B310="IOPES",VLOOKUP(C310,'LABOR-SERVIÇOS'!A:H,7,FALSE),IF(B310="SINAPI",VLOOKUP(C310,'SINAPI-SERVIÇOS'!A:H,8,FALSE),IF(LEFT(C310,3)="ARQ",VLOOKUP(VALUE(RIGHT(C310,3)),'ARQ-COMP'!B:J,9,FALSE),IF(LEFT(C310,3)="SCI",VLOOKUP(VALUE(RIGHT(C310,3)),'GAS-COMP'!#REF!,9,FALSE),IF(LEFT(C310,3)="SCE",VLOOKUP(VALUE(RIGHT(C310,3)),'SCE-COMP'!B:J,9,FALSE),IF(LEFT(C310,3)="EST",VLOOKUP(VALUE(RIGHT(C310,3)),'EST-COMP'!B:J,9,FALSE),IF(LEFT(C310,3)="HID",VLOOKUP(VALUE(RIGHT(C310,3)),'HID-COMP'!B:J,9,FALSE),IF(LEFT(C310,3)="INC",VLOOKUP(VALUE(RIGHT(C310,3)),'INC-COMP'!B:J,9,FALSE),IF(LEFT(C310,3)="ELE",VLOOKUP(VALUE(RIGHT(C310,3)),#REF!,9,FALSE),IF(LEFT(C310,3)="CAB",VLOOKUP(VALUE(RIGHT(C310,3)),#REF!,9,FALSE),IF(LEFT(C310,3)="SEG",VLOOKUP(VALUE(RIGHT(C310,3)),'SEG-COMP'!B:J,9,FALSE),IF(LEFT(C310,3)="CLI",VLOOKUP(VALUE(RIGHT(C310,3)),'CLI-COMP'!B:J,9,FALSE),IF(LEFT(C310,4)="IMPL",VLOOKUP(VALUE(RIGHT(C310,3)),'IMPL-COMP'!B:J,9,FALSE),IF(LEFT(C310,4)="SPDA",VLOOKUP(VALUE(RIGHT(C310,3)),'SPDA-COMP'!B:J,9,FALSE),IF(LEFT(C310,4)="SDAI",VLOOKUP(VALUE(RIGHT(C310,3)),'ADM-COMP'!B:J,9,FALSE),IF(LEFT(C310,5)="IMPER",VLOOKUP(VALUE(RIGHT(C310,3)),'IMPER-COMP'!B:J,9,FALSE),""))))))))))))))))</f>
        <v>5.97</v>
      </c>
      <c r="H310" s="611">
        <f t="shared" si="14"/>
        <v>706.85</v>
      </c>
      <c r="I310" s="636"/>
      <c r="J310" s="636"/>
      <c r="K310" s="636"/>
      <c r="L310" s="636"/>
      <c r="M310" s="636"/>
      <c r="N310" s="636"/>
      <c r="O310" s="636"/>
      <c r="P310" s="636"/>
      <c r="Q310" s="636"/>
      <c r="R310" s="636"/>
      <c r="S310" s="636"/>
    </row>
    <row r="311" spans="1:19">
      <c r="A311" s="605" t="s">
        <v>459</v>
      </c>
      <c r="B311" s="624" t="s">
        <v>81</v>
      </c>
      <c r="C311" s="605" t="s">
        <v>159</v>
      </c>
      <c r="D311" s="627" t="s">
        <v>160</v>
      </c>
      <c r="E311" s="609" t="s">
        <v>146</v>
      </c>
      <c r="F311" s="610">
        <f>ROUND(VLOOKUP(A311,'MEM-LEVANT'!A:O,15,FALSE),2)</f>
        <v>144.11</v>
      </c>
      <c r="G311" s="611">
        <f>IF(B311="IOPES",VLOOKUP(C311,'LABOR-SERVIÇOS'!A:H,7,FALSE),IF(B311="SINAPI",VLOOKUP(C311,'SINAPI-SERVIÇOS'!A:H,8,FALSE),IF(LEFT(C311,3)="ARQ",VLOOKUP(VALUE(RIGHT(C311,3)),'ARQ-COMP'!B:J,9,FALSE),IF(LEFT(C311,3)="SCI",VLOOKUP(VALUE(RIGHT(C311,3)),'GAS-COMP'!#REF!,9,FALSE),IF(LEFT(C311,3)="SCE",VLOOKUP(VALUE(RIGHT(C311,3)),'SCE-COMP'!B:J,9,FALSE),IF(LEFT(C311,3)="EST",VLOOKUP(VALUE(RIGHT(C311,3)),'EST-COMP'!B:J,9,FALSE),IF(LEFT(C311,3)="HID",VLOOKUP(VALUE(RIGHT(C311,3)),'HID-COMP'!B:J,9,FALSE),IF(LEFT(C311,3)="INC",VLOOKUP(VALUE(RIGHT(C311,3)),'INC-COMP'!B:J,9,FALSE),IF(LEFT(C311,3)="ELE",VLOOKUP(VALUE(RIGHT(C311,3)),#REF!,9,FALSE),IF(LEFT(C311,3)="CAB",VLOOKUP(VALUE(RIGHT(C311,3)),#REF!,9,FALSE),IF(LEFT(C311,3)="SEG",VLOOKUP(VALUE(RIGHT(C311,3)),'SEG-COMP'!B:J,9,FALSE),IF(LEFT(C311,3)="CLI",VLOOKUP(VALUE(RIGHT(C311,3)),'CLI-COMP'!B:J,9,FALSE),IF(LEFT(C311,4)="IMPL",VLOOKUP(VALUE(RIGHT(C311,3)),'IMPL-COMP'!B:J,9,FALSE),IF(LEFT(C311,4)="SPDA",VLOOKUP(VALUE(RIGHT(C311,3)),'SPDA-COMP'!B:J,9,FALSE),IF(LEFT(C311,4)="SDAI",VLOOKUP(VALUE(RIGHT(C311,3)),'ADM-COMP'!B:J,9,FALSE),IF(LEFT(C311,5)="IMPER",VLOOKUP(VALUE(RIGHT(C311,3)),'IMPER-COMP'!B:J,9,FALSE),""))))))))))))))))</f>
        <v>83.04</v>
      </c>
      <c r="H311" s="611">
        <f t="shared" si="14"/>
        <v>11966.89</v>
      </c>
      <c r="I311" s="636"/>
      <c r="J311" s="636"/>
      <c r="K311" s="636"/>
      <c r="L311" s="636"/>
      <c r="M311" s="636"/>
      <c r="N311" s="636"/>
      <c r="O311" s="636"/>
      <c r="P311" s="636"/>
      <c r="Q311" s="636"/>
      <c r="R311" s="636"/>
      <c r="S311" s="636"/>
    </row>
    <row r="312" spans="1:19">
      <c r="A312" s="605" t="s">
        <v>460</v>
      </c>
      <c r="B312" s="624" t="s">
        <v>81</v>
      </c>
      <c r="C312" s="607" t="s">
        <v>162</v>
      </c>
      <c r="D312" s="608" t="s">
        <v>163</v>
      </c>
      <c r="E312" s="609" t="s">
        <v>146</v>
      </c>
      <c r="F312" s="610">
        <f>ROUND(VLOOKUP(A312,'MEM-LEVANT'!A:O,15,FALSE),2)</f>
        <v>367.04</v>
      </c>
      <c r="G312" s="611">
        <f>IF(B312="IOPES",VLOOKUP(C312,'LABOR-SERVIÇOS'!A:H,7,FALSE),IF(B312="SINAPI",VLOOKUP(C312,'SINAPI-SERVIÇOS'!A:H,8,FALSE),IF(LEFT(C312,3)="ARQ",VLOOKUP(VALUE(RIGHT(C312,3)),'ARQ-COMP'!B:J,9,FALSE),IF(LEFT(C312,3)="SCI",VLOOKUP(VALUE(RIGHT(C312,3)),'GAS-COMP'!#REF!,9,FALSE),IF(LEFT(C312,3)="SCE",VLOOKUP(VALUE(RIGHT(C312,3)),'SCE-COMP'!B:J,9,FALSE),IF(LEFT(C312,3)="EST",VLOOKUP(VALUE(RIGHT(C312,3)),'EST-COMP'!B:J,9,FALSE),IF(LEFT(C312,3)="HID",VLOOKUP(VALUE(RIGHT(C312,3)),'HID-COMP'!B:J,9,FALSE),IF(LEFT(C312,3)="INC",VLOOKUP(VALUE(RIGHT(C312,3)),'INC-COMP'!B:J,9,FALSE),IF(LEFT(C312,3)="ELE",VLOOKUP(VALUE(RIGHT(C312,3)),#REF!,9,FALSE),IF(LEFT(C312,3)="CAB",VLOOKUP(VALUE(RIGHT(C312,3)),#REF!,9,FALSE),IF(LEFT(C312,3)="SEG",VLOOKUP(VALUE(RIGHT(C312,3)),'SEG-COMP'!B:J,9,FALSE),IF(LEFT(C312,3)="CLI",VLOOKUP(VALUE(RIGHT(C312,3)),'CLI-COMP'!B:J,9,FALSE),IF(LEFT(C312,4)="IMPL",VLOOKUP(VALUE(RIGHT(C312,3)),'IMPL-COMP'!B:J,9,FALSE),IF(LEFT(C312,4)="SPDA",VLOOKUP(VALUE(RIGHT(C312,3)),'SPDA-COMP'!B:J,9,FALSE),IF(LEFT(C312,4)="SDAI",VLOOKUP(VALUE(RIGHT(C312,3)),'ADM-COMP'!B:J,9,FALSE),IF(LEFT(C312,5)="IMPER",VLOOKUP(VALUE(RIGHT(C312,3)),'IMPER-COMP'!B:J,9,FALSE),""))))))))))))))))</f>
        <v>41.14</v>
      </c>
      <c r="H312" s="611">
        <f t="shared" si="14"/>
        <v>15100.03</v>
      </c>
      <c r="I312" s="636"/>
      <c r="J312" s="636"/>
      <c r="K312" s="636"/>
      <c r="L312" s="636"/>
      <c r="M312" s="636"/>
      <c r="N312" s="636"/>
      <c r="O312" s="636"/>
      <c r="P312" s="636"/>
      <c r="Q312" s="636"/>
      <c r="R312" s="636"/>
      <c r="S312" s="636"/>
    </row>
    <row r="313" ht="38.25" spans="1:19">
      <c r="A313" s="605" t="s">
        <v>461</v>
      </c>
      <c r="B313" s="624" t="s">
        <v>81</v>
      </c>
      <c r="C313" s="607" t="s">
        <v>151</v>
      </c>
      <c r="D313" s="608" t="s">
        <v>152</v>
      </c>
      <c r="E313" s="609" t="s">
        <v>153</v>
      </c>
      <c r="F313" s="610">
        <f>ROUND(VLOOKUP(A313,'MEM-LEVANT'!A:O,15,FALSE),2)</f>
        <v>9734.19</v>
      </c>
      <c r="G313" s="611">
        <f>IF(B313="IOPES",VLOOKUP(C313,'LABOR-SERVIÇOS'!A:H,7,FALSE),IF(B313="SINAPI",VLOOKUP(C313,'SINAPI-SERVIÇOS'!A:H,8,FALSE),IF(LEFT(C313,3)="ARQ",VLOOKUP(VALUE(RIGHT(C313,3)),'ARQ-COMP'!B:J,9,FALSE),IF(LEFT(C313,3)="SCI",VLOOKUP(VALUE(RIGHT(C313,3)),'GAS-COMP'!#REF!,9,FALSE),IF(LEFT(C313,3)="SCE",VLOOKUP(VALUE(RIGHT(C313,3)),'SCE-COMP'!B:J,9,FALSE),IF(LEFT(C313,3)="EST",VLOOKUP(VALUE(RIGHT(C313,3)),'EST-COMP'!B:J,9,FALSE),IF(LEFT(C313,3)="HID",VLOOKUP(VALUE(RIGHT(C313,3)),'HID-COMP'!B:J,9,FALSE),IF(LEFT(C313,3)="INC",VLOOKUP(VALUE(RIGHT(C313,3)),'INC-COMP'!B:J,9,FALSE),IF(LEFT(C313,3)="ELE",VLOOKUP(VALUE(RIGHT(C313,3)),#REF!,9,FALSE),IF(LEFT(C313,3)="CAB",VLOOKUP(VALUE(RIGHT(C313,3)),#REF!,9,FALSE),IF(LEFT(C313,3)="SEG",VLOOKUP(VALUE(RIGHT(C313,3)),'SEG-COMP'!B:J,9,FALSE),IF(LEFT(C313,3)="CLI",VLOOKUP(VALUE(RIGHT(C313,3)),'CLI-COMP'!B:J,9,FALSE),IF(LEFT(C313,4)="IMPL",VLOOKUP(VALUE(RIGHT(C313,3)),'IMPL-COMP'!B:J,9,FALSE),IF(LEFT(C313,4)="SPDA",VLOOKUP(VALUE(RIGHT(C313,3)),'SPDA-COMP'!B:J,9,FALSE),IF(LEFT(C313,4)="SDAI",VLOOKUP(VALUE(RIGHT(C313,3)),'ADM-COMP'!B:J,9,FALSE),IF(LEFT(C313,5)="IMPER",VLOOKUP(VALUE(RIGHT(C313,3)),'IMPER-COMP'!B:J,9,FALSE),""))))))))))))))))</f>
        <v>1.76</v>
      </c>
      <c r="H313" s="611">
        <f t="shared" si="14"/>
        <v>17132.17</v>
      </c>
      <c r="I313" s="636"/>
      <c r="J313" s="636"/>
      <c r="K313" s="636"/>
      <c r="L313" s="636"/>
      <c r="M313" s="636"/>
      <c r="N313" s="636"/>
      <c r="O313" s="636"/>
      <c r="P313" s="636"/>
      <c r="Q313" s="636"/>
      <c r="R313" s="636"/>
      <c r="S313" s="636"/>
    </row>
    <row r="314" ht="25.5" spans="1:19">
      <c r="A314" s="605" t="s">
        <v>462</v>
      </c>
      <c r="B314" s="606" t="s">
        <v>81</v>
      </c>
      <c r="C314" s="607" t="str">
        <f>'SINAPI-SERVIÇOS'!A1597</f>
        <v>73877/2</v>
      </c>
      <c r="D314" s="608" t="str">
        <f>IF(B314="IOPES",VLOOKUP(C314,'LABOR-SERVIÇOS'!A:H,5,FALSE),IF(B314="SINAPI",VLOOKUP(C314,'SINAPI-SERVIÇOS'!A:D,2,FALSE),IF(LEFT(C314,3)="ARQ",VLOOKUP(VALUE(RIGHT(C314,3)),'ARQ-COMP'!B:J,4,FALSE),IF(LEFT(C314,3)="SCI",VLOOKUP(VALUE(RIGHT(C314,3)),'GAS-COMP'!#REF!,4,FALSE),IF(LEFT(C314,3)="SCE",VLOOKUP(VALUE(RIGHT(C314,3)),'SCE-COMP'!B:J,4,FALSE),IF(LEFT(C314,3)="EST",VLOOKUP(VALUE(RIGHT(C314,3)),'EST-COMP'!B:J,4,FALSE),IF(LEFT(C314,3)="HID",VLOOKUP(VALUE(RIGHT(C314,3)),'HID-COMP'!B:J,4,FALSE),IF(LEFT(C314,3)="INC",VLOOKUP(VALUE(RIGHT(C314,3)),'INC-COMP'!B:J,4,FALSE),IF(LEFT(C314,3)="ELE",VLOOKUP(VALUE(RIGHT(C314,3)),#REF!,4,FALSE),IF(LEFT(C314,3)="CAB",VLOOKUP(VALUE(RIGHT(C314,3)),#REF!,4,FALSE),IF(LEFT(C314,3)="SEG",VLOOKUP(VALUE(RIGHT(C314,3)),'SEG-COMP'!B:J,4,FALSE),IF(LEFT(C314,3)="CLI",VLOOKUP(VALUE(RIGHT(C314,3)),'CLI-COMP'!B:J,4,FALSE),IF(LEFT(C314,4)="IMPL",VLOOKUP(VALUE(RIGHT(C314,3)),'IMPL-COMP'!B:J,4,FALSE),IF(LEFT(C314,4)="SPDA",VLOOKUP(VALUE(RIGHT(C314,3)),'SPDA-COMP'!B:J,4,FALSE),IF(LEFT(C314,4)="SDAI",VLOOKUP(VALUE(RIGHT(C314,3)),'ADM-COMP'!B:J,4,FALSE),IF(LEFT(C314,5)="IMPER",VLOOKUP(VALUE(RIGHT(C314,3)),'IMPER-COMP'!B:J,4,FALSE),""))))))))))))))))</f>
        <v>ESCORAMENTO DE VALAS COM PRANCHOES METALICOS - AREA NAO CRAVADA</v>
      </c>
      <c r="E314" s="609" t="str">
        <f>IF(B314="IOPES",VLOOKUP(C314,'LABOR-SERVIÇOS'!A:H,6,FALSE),IF(B314="SINAPI",VLOOKUP(C314,'SINAPI-SERVIÇOS'!A:D,3,FALSE),IF(LEFT(C314,3)="ARQ",VLOOKUP(VALUE(RIGHT(C314,3)),'ARQ-COMP'!B:J,5,FALSE),IF(LEFT(C314,3)="SCI",VLOOKUP(VALUE(RIGHT(C314,3)),'GAS-COMP'!#REF!,5,FALSE),IF(LEFT(C314,3)="SCE",VLOOKUP(VALUE(RIGHT(C314,3)),'SCE-COMP'!B:J,5,FALSE),IF(LEFT(C314,3)="EST",VLOOKUP(VALUE(RIGHT(C314,3)),'EST-COMP'!B:J,5,FALSE),IF(LEFT(C314,3)="HID",VLOOKUP(VALUE(RIGHT(C314,3)),'HID-COMP'!B:J,5,FALSE),IF(LEFT(C314,3)="INC",VLOOKUP(VALUE(RIGHT(C314,3)),'INC-COMP'!B:J,5,FALSE),IF(LEFT(C314,3)="ELE",VLOOKUP(VALUE(RIGHT(C314,3)),#REF!,5,FALSE),IF(LEFT(C314,3)="CAB",VLOOKUP(VALUE(RIGHT(C314,3)),#REF!,5,FALSE),IF(LEFT(C314,3)="SEG",VLOOKUP(VALUE(RIGHT(C314,3)),'SEG-COMP'!B:J,5,FALSE),IF(LEFT(C314,3)="CLI",VLOOKUP(VALUE(RIGHT(C314,3)),'CLI-COMP'!B:J,5,FALSE),IF(LEFT(C314,4)="IMPL",VLOOKUP(VALUE(RIGHT(C314,3)),'IMPL-COMP'!B:J,5,FALSE),IF(LEFT(C314,4)="SPDA",VLOOKUP(VALUE(RIGHT(C314,3)),'SPDA-COMP'!B:J,5,FALSE),IF(LEFT(C314,4)="SDAI",VLOOKUP(VALUE(RIGHT(C314,3)),'ADM-COMP'!B:J,5,FALSE),IF(LEFT(C314,5)="IMPER",VLOOKUP(VALUE(RIGHT(C314,3)),'IMPER-COMP'!B:J,5,FALSE),""))))))))))))))))</f>
        <v>M2</v>
      </c>
      <c r="F314" s="610">
        <f>ROUND(VLOOKUP(A314,'MEM-LEVANT'!A:O,15,FALSE),2)</f>
        <v>168.72</v>
      </c>
      <c r="G314" s="611">
        <f>IF(B314="IOPES",VLOOKUP(C314,'LABOR-SERVIÇOS'!A:H,7,FALSE),IF(B314="SINAPI",VLOOKUP(C314,'SINAPI-SERVIÇOS'!A:H,8,FALSE),IF(LEFT(C314,3)="ARQ",VLOOKUP(VALUE(RIGHT(C314,3)),'ARQ-COMP'!B:J,9,FALSE),IF(LEFT(C314,3)="SCI",VLOOKUP(VALUE(RIGHT(C314,3)),'GAS-COMP'!#REF!,9,FALSE),IF(LEFT(C314,3)="SCE",VLOOKUP(VALUE(RIGHT(C314,3)),'SCE-COMP'!B:J,9,FALSE),IF(LEFT(C314,3)="EST",VLOOKUP(VALUE(RIGHT(C314,3)),'EST-COMP'!B:J,9,FALSE),IF(LEFT(C314,3)="HID",VLOOKUP(VALUE(RIGHT(C314,3)),'HID-COMP'!B:J,9,FALSE),IF(LEFT(C314,3)="INC",VLOOKUP(VALUE(RIGHT(C314,3)),'INC-COMP'!B:J,9,FALSE),IF(LEFT(C314,3)="ELE",VLOOKUP(VALUE(RIGHT(C314,3)),#REF!,9,FALSE),IF(LEFT(C314,3)="CAB",VLOOKUP(VALUE(RIGHT(C314,3)),#REF!,9,FALSE),IF(LEFT(C314,3)="SEG",VLOOKUP(VALUE(RIGHT(C314,3)),'SEG-COMP'!B:J,9,FALSE),IF(LEFT(C314,3)="CLI",VLOOKUP(VALUE(RIGHT(C314,3)),'CLI-COMP'!B:J,9,FALSE),IF(LEFT(C314,4)="IMPL",VLOOKUP(VALUE(RIGHT(C314,3)),'IMPL-COMP'!B:J,9,FALSE),IF(LEFT(C314,4)="SPDA",VLOOKUP(VALUE(RIGHT(C314,3)),'SPDA-COMP'!B:J,9,FALSE),IF(LEFT(C314,4)="SDAI",VLOOKUP(VALUE(RIGHT(C314,3)),'ADM-COMP'!B:J,9,FALSE),IF(LEFT(C314,5)="IMPER",VLOOKUP(VALUE(RIGHT(C314,3)),'IMPER-COMP'!B:J,9,FALSE),""))))))))))))))))</f>
        <v>49.75</v>
      </c>
      <c r="H314" s="611">
        <f t="shared" si="14"/>
        <v>8393.82</v>
      </c>
      <c r="I314" s="636"/>
      <c r="J314" s="636"/>
      <c r="K314" s="636"/>
      <c r="L314" s="636"/>
      <c r="M314" s="636"/>
      <c r="N314" s="636"/>
      <c r="O314" s="636"/>
      <c r="P314" s="636"/>
      <c r="Q314" s="636"/>
      <c r="R314" s="636"/>
      <c r="S314" s="636"/>
    </row>
    <row r="315" ht="51" spans="1:19">
      <c r="A315" s="605" t="s">
        <v>463</v>
      </c>
      <c r="B315" s="624" t="s">
        <v>81</v>
      </c>
      <c r="C315" s="605" t="s">
        <v>166</v>
      </c>
      <c r="D315" s="608" t="s">
        <v>167</v>
      </c>
      <c r="E315" s="609" t="s">
        <v>168</v>
      </c>
      <c r="F315" s="610">
        <f>ROUND(VLOOKUP(A315,'MEM-LEVANT'!A:O,15,FALSE),2)</f>
        <v>8</v>
      </c>
      <c r="G315" s="611">
        <f>IF(B315="IOPES",VLOOKUP(C315,'LABOR-SERVIÇOS'!A:H,7,FALSE),IF(B315="SINAPI",VLOOKUP(C315,'SINAPI-SERVIÇOS'!A:H,8,FALSE),IF(LEFT(C315,3)="ARQ",VLOOKUP(VALUE(RIGHT(C315,3)),'ARQ-COMP'!B:J,9,FALSE),IF(LEFT(C315,3)="SCI",VLOOKUP(VALUE(RIGHT(C315,3)),'GAS-COMP'!#REF!,9,FALSE),IF(LEFT(C315,3)="SCE",VLOOKUP(VALUE(RIGHT(C315,3)),'SCE-COMP'!B:J,9,FALSE),IF(LEFT(C315,3)="EST",VLOOKUP(VALUE(RIGHT(C315,3)),'EST-COMP'!B:J,9,FALSE),IF(LEFT(C315,3)="HID",VLOOKUP(VALUE(RIGHT(C315,3)),'HID-COMP'!B:J,9,FALSE),IF(LEFT(C315,3)="INC",VLOOKUP(VALUE(RIGHT(C315,3)),'INC-COMP'!B:J,9,FALSE),IF(LEFT(C315,3)="ELE",VLOOKUP(VALUE(RIGHT(C315,3)),#REF!,9,FALSE),IF(LEFT(C315,3)="CAB",VLOOKUP(VALUE(RIGHT(C315,3)),#REF!,9,FALSE),IF(LEFT(C315,3)="SEG",VLOOKUP(VALUE(RIGHT(C315,3)),'SEG-COMP'!B:J,9,FALSE),IF(LEFT(C315,3)="CLI",VLOOKUP(VALUE(RIGHT(C315,3)),'CLI-COMP'!B:J,9,FALSE),IF(LEFT(C315,4)="IMPL",VLOOKUP(VALUE(RIGHT(C315,3)),'IMPL-COMP'!B:J,9,FALSE),IF(LEFT(C315,4)="SPDA",VLOOKUP(VALUE(RIGHT(C315,3)),'SPDA-COMP'!B:J,9,FALSE),IF(LEFT(C315,4)="SDAI",VLOOKUP(VALUE(RIGHT(C315,3)),'ADM-COMP'!B:J,9,FALSE),IF(LEFT(C315,5)="IMPER",VLOOKUP(VALUE(RIGHT(C315,3)),'IMPER-COMP'!B:J,9,FALSE),""))))))))))))))))</f>
        <v>1579.78</v>
      </c>
      <c r="H315" s="611">
        <f t="shared" si="14"/>
        <v>12638.24</v>
      </c>
      <c r="I315" s="636"/>
      <c r="J315" s="636"/>
      <c r="K315" s="636"/>
      <c r="L315" s="636"/>
      <c r="M315" s="636"/>
      <c r="N315" s="636"/>
      <c r="O315" s="636"/>
      <c r="P315" s="636"/>
      <c r="Q315" s="636"/>
      <c r="R315" s="636"/>
      <c r="S315" s="636"/>
    </row>
    <row r="316" ht="51" spans="1:19">
      <c r="A316" s="605" t="s">
        <v>464</v>
      </c>
      <c r="B316" s="624" t="s">
        <v>81</v>
      </c>
      <c r="C316" s="607" t="s">
        <v>170</v>
      </c>
      <c r="D316" s="608" t="s">
        <v>171</v>
      </c>
      <c r="E316" s="609" t="s">
        <v>168</v>
      </c>
      <c r="F316" s="610">
        <f>ROUND(VLOOKUP(A316,'MEM-LEVANT'!A:O,15,FALSE),2)</f>
        <v>8</v>
      </c>
      <c r="G316" s="611">
        <f>IF(B316="IOPES",VLOOKUP(C316,'LABOR-SERVIÇOS'!A:H,7,FALSE),IF(B316="SINAPI",VLOOKUP(C316,'SINAPI-SERVIÇOS'!A:H,8,FALSE),IF(LEFT(C316,3)="ARQ",VLOOKUP(VALUE(RIGHT(C316,3)),'ARQ-COMP'!B:J,9,FALSE),IF(LEFT(C316,3)="SCI",VLOOKUP(VALUE(RIGHT(C316,3)),'GAS-COMP'!#REF!,9,FALSE),IF(LEFT(C316,3)="SCE",VLOOKUP(VALUE(RIGHT(C316,3)),'SCE-COMP'!B:J,9,FALSE),IF(LEFT(C316,3)="EST",VLOOKUP(VALUE(RIGHT(C316,3)),'EST-COMP'!B:J,9,FALSE),IF(LEFT(C316,3)="HID",VLOOKUP(VALUE(RIGHT(C316,3)),'HID-COMP'!B:J,9,FALSE),IF(LEFT(C316,3)="INC",VLOOKUP(VALUE(RIGHT(C316,3)),'INC-COMP'!B:J,9,FALSE),IF(LEFT(C316,3)="ELE",VLOOKUP(VALUE(RIGHT(C316,3)),#REF!,9,FALSE),IF(LEFT(C316,3)="CAB",VLOOKUP(VALUE(RIGHT(C316,3)),#REF!,9,FALSE),IF(LEFT(C316,3)="SEG",VLOOKUP(VALUE(RIGHT(C316,3)),'SEG-COMP'!B:J,9,FALSE),IF(LEFT(C316,3)="CLI",VLOOKUP(VALUE(RIGHT(C316,3)),'CLI-COMP'!B:J,9,FALSE),IF(LEFT(C316,4)="IMPL",VLOOKUP(VALUE(RIGHT(C316,3)),'IMPL-COMP'!B:J,9,FALSE),IF(LEFT(C316,4)="SPDA",VLOOKUP(VALUE(RIGHT(C316,3)),'SPDA-COMP'!B:J,9,FALSE),IF(LEFT(C316,4)="SDAI",VLOOKUP(VALUE(RIGHT(C316,3)),'ADM-COMP'!B:J,9,FALSE),IF(LEFT(C316,5)="IMPER",VLOOKUP(VALUE(RIGHT(C316,3)),'IMPER-COMP'!B:J,9,FALSE),""))))))))))))))))</f>
        <v>564.53</v>
      </c>
      <c r="H316" s="611">
        <f t="shared" si="14"/>
        <v>4516.24</v>
      </c>
      <c r="I316" s="636"/>
      <c r="J316" s="636"/>
      <c r="K316" s="636"/>
      <c r="L316" s="636"/>
      <c r="M316" s="636"/>
      <c r="N316" s="636"/>
      <c r="O316" s="636"/>
      <c r="P316" s="636"/>
      <c r="Q316" s="636"/>
      <c r="R316" s="636"/>
      <c r="S316" s="636"/>
    </row>
    <row r="317" ht="63.75" spans="1:19">
      <c r="A317" s="605" t="s">
        <v>465</v>
      </c>
      <c r="B317" s="624" t="s">
        <v>81</v>
      </c>
      <c r="C317" s="607" t="s">
        <v>173</v>
      </c>
      <c r="D317" s="608" t="s">
        <v>174</v>
      </c>
      <c r="E317" s="609" t="s">
        <v>168</v>
      </c>
      <c r="F317" s="610">
        <f>ROUND(VLOOKUP(A317,'MEM-LEVANT'!A:O,15,FALSE),2)</f>
        <v>4</v>
      </c>
      <c r="G317" s="611">
        <f>IF(B317="IOPES",VLOOKUP(C317,'LABOR-SERVIÇOS'!A:H,7,FALSE),IF(B317="SINAPI",VLOOKUP(C317,'SINAPI-SERVIÇOS'!A:H,8,FALSE),IF(LEFT(C317,3)="ARQ",VLOOKUP(VALUE(RIGHT(C317,3)),'ARQ-COMP'!B:J,9,FALSE),IF(LEFT(C317,3)="SCI",VLOOKUP(VALUE(RIGHT(C317,3)),'GAS-COMP'!#REF!,9,FALSE),IF(LEFT(C317,3)="SCE",VLOOKUP(VALUE(RIGHT(C317,3)),'SCE-COMP'!B:J,9,FALSE),IF(LEFT(C317,3)="EST",VLOOKUP(VALUE(RIGHT(C317,3)),'EST-COMP'!B:J,9,FALSE),IF(LEFT(C317,3)="HID",VLOOKUP(VALUE(RIGHT(C317,3)),'HID-COMP'!B:J,9,FALSE),IF(LEFT(C317,3)="INC",VLOOKUP(VALUE(RIGHT(C317,3)),'INC-COMP'!B:J,9,FALSE),IF(LEFT(C317,3)="ELE",VLOOKUP(VALUE(RIGHT(C317,3)),#REF!,9,FALSE),IF(LEFT(C317,3)="CAB",VLOOKUP(VALUE(RIGHT(C317,3)),#REF!,9,FALSE),IF(LEFT(C317,3)="SEG",VLOOKUP(VALUE(RIGHT(C317,3)),'SEG-COMP'!B:J,9,FALSE),IF(LEFT(C317,3)="CLI",VLOOKUP(VALUE(RIGHT(C317,3)),'CLI-COMP'!B:J,9,FALSE),IF(LEFT(C317,4)="IMPL",VLOOKUP(VALUE(RIGHT(C317,3)),'IMPL-COMP'!B:J,9,FALSE),IF(LEFT(C317,4)="SPDA",VLOOKUP(VALUE(RIGHT(C317,3)),'SPDA-COMP'!B:J,9,FALSE),IF(LEFT(C317,4)="SDAI",VLOOKUP(VALUE(RIGHT(C317,3)),'ADM-COMP'!B:J,9,FALSE),IF(LEFT(C317,5)="IMPER",VLOOKUP(VALUE(RIGHT(C317,3)),'IMPER-COMP'!B:J,9,FALSE),""))))))))))))))))</f>
        <v>1625.3</v>
      </c>
      <c r="H317" s="611">
        <f t="shared" si="14"/>
        <v>6501.2</v>
      </c>
      <c r="I317" s="636"/>
      <c r="J317" s="636"/>
      <c r="K317" s="636"/>
      <c r="L317" s="636"/>
      <c r="M317" s="636"/>
      <c r="N317" s="636"/>
      <c r="O317" s="636"/>
      <c r="P317" s="636"/>
      <c r="Q317" s="636"/>
      <c r="R317" s="636"/>
      <c r="S317" s="636"/>
    </row>
    <row r="318" ht="38.25" spans="1:19">
      <c r="A318" s="605" t="s">
        <v>466</v>
      </c>
      <c r="B318" s="624" t="s">
        <v>81</v>
      </c>
      <c r="C318" s="607" t="s">
        <v>176</v>
      </c>
      <c r="D318" s="608" t="s">
        <v>177</v>
      </c>
      <c r="E318" s="609" t="s">
        <v>136</v>
      </c>
      <c r="F318" s="610">
        <f>ROUND(VLOOKUP(A318,'MEM-LEVANT'!A:O,15,FALSE),2)</f>
        <v>24.9</v>
      </c>
      <c r="G318" s="611">
        <f>IF(B318="IOPES",VLOOKUP(C318,'LABOR-SERVIÇOS'!A:H,7,FALSE),IF(B318="SINAPI",VLOOKUP(C318,'SINAPI-SERVIÇOS'!A:H,8,FALSE),IF(LEFT(C318,3)="ARQ",VLOOKUP(VALUE(RIGHT(C318,3)),'ARQ-COMP'!B:J,9,FALSE),IF(LEFT(C318,3)="SCI",VLOOKUP(VALUE(RIGHT(C318,3)),'GAS-COMP'!#REF!,9,FALSE),IF(LEFT(C318,3)="SCE",VLOOKUP(VALUE(RIGHT(C318,3)),'SCE-COMP'!B:J,9,FALSE),IF(LEFT(C318,3)="EST",VLOOKUP(VALUE(RIGHT(C318,3)),'EST-COMP'!B:J,9,FALSE),IF(LEFT(C318,3)="HID",VLOOKUP(VALUE(RIGHT(C318,3)),'HID-COMP'!B:J,9,FALSE),IF(LEFT(C318,3)="INC",VLOOKUP(VALUE(RIGHT(C318,3)),'INC-COMP'!B:J,9,FALSE),IF(LEFT(C318,3)="ELE",VLOOKUP(VALUE(RIGHT(C318,3)),#REF!,9,FALSE),IF(LEFT(C318,3)="CAB",VLOOKUP(VALUE(RIGHT(C318,3)),#REF!,9,FALSE),IF(LEFT(C318,3)="SEG",VLOOKUP(VALUE(RIGHT(C318,3)),'SEG-COMP'!B:J,9,FALSE),IF(LEFT(C318,3)="CLI",VLOOKUP(VALUE(RIGHT(C318,3)),'CLI-COMP'!B:J,9,FALSE),IF(LEFT(C318,4)="IMPL",VLOOKUP(VALUE(RIGHT(C318,3)),'IMPL-COMP'!B:J,9,FALSE),IF(LEFT(C318,4)="SPDA",VLOOKUP(VALUE(RIGHT(C318,3)),'SPDA-COMP'!B:J,9,FALSE),IF(LEFT(C318,4)="SDAI",VLOOKUP(VALUE(RIGHT(C318,3)),'ADM-COMP'!B:J,9,FALSE),IF(LEFT(C318,5)="IMPER",VLOOKUP(VALUE(RIGHT(C318,3)),'IMPER-COMP'!B:J,9,FALSE),""))))))))))))))))</f>
        <v>122.95</v>
      </c>
      <c r="H318" s="611">
        <f t="shared" si="14"/>
        <v>3061.46</v>
      </c>
      <c r="I318" s="636"/>
      <c r="J318" s="636"/>
      <c r="K318" s="636"/>
      <c r="L318" s="636"/>
      <c r="M318" s="636"/>
      <c r="N318" s="636"/>
      <c r="O318" s="636"/>
      <c r="P318" s="636"/>
      <c r="Q318" s="636"/>
      <c r="R318" s="636"/>
      <c r="S318" s="636"/>
    </row>
    <row r="319" ht="51" spans="1:19">
      <c r="A319" s="605" t="s">
        <v>467</v>
      </c>
      <c r="B319" s="624" t="s">
        <v>81</v>
      </c>
      <c r="C319" s="605" t="s">
        <v>179</v>
      </c>
      <c r="D319" s="608" t="s">
        <v>180</v>
      </c>
      <c r="E319" s="609" t="s">
        <v>136</v>
      </c>
      <c r="F319" s="610">
        <f>ROUND(VLOOKUP(A319,'MEM-LEVANT'!A:O,15,FALSE),2)</f>
        <v>148</v>
      </c>
      <c r="G319" s="611">
        <f>IF(B319="IOPES",VLOOKUP(C319,'LABOR-SERVIÇOS'!A:H,7,FALSE),IF(B319="SINAPI",VLOOKUP(C319,'SINAPI-SERVIÇOS'!A:H,8,FALSE),IF(LEFT(C319,3)="ARQ",VLOOKUP(VALUE(RIGHT(C319,3)),'ARQ-COMP'!B:J,9,FALSE),IF(LEFT(C319,3)="SCI",VLOOKUP(VALUE(RIGHT(C319,3)),'GAS-COMP'!#REF!,9,FALSE),IF(LEFT(C319,3)="SCE",VLOOKUP(VALUE(RIGHT(C319,3)),'SCE-COMP'!B:J,9,FALSE),IF(LEFT(C319,3)="EST",VLOOKUP(VALUE(RIGHT(C319,3)),'EST-COMP'!B:J,9,FALSE),IF(LEFT(C319,3)="HID",VLOOKUP(VALUE(RIGHT(C319,3)),'HID-COMP'!B:J,9,FALSE),IF(LEFT(C319,3)="INC",VLOOKUP(VALUE(RIGHT(C319,3)),'INC-COMP'!B:J,9,FALSE),IF(LEFT(C319,3)="ELE",VLOOKUP(VALUE(RIGHT(C319,3)),#REF!,9,FALSE),IF(LEFT(C319,3)="CAB",VLOOKUP(VALUE(RIGHT(C319,3)),#REF!,9,FALSE),IF(LEFT(C319,3)="SEG",VLOOKUP(VALUE(RIGHT(C319,3)),'SEG-COMP'!B:J,9,FALSE),IF(LEFT(C319,3)="CLI",VLOOKUP(VALUE(RIGHT(C319,3)),'CLI-COMP'!B:J,9,FALSE),IF(LEFT(C319,4)="IMPL",VLOOKUP(VALUE(RIGHT(C319,3)),'IMPL-COMP'!B:J,9,FALSE),IF(LEFT(C319,4)="SPDA",VLOOKUP(VALUE(RIGHT(C319,3)),'SPDA-COMP'!B:J,9,FALSE),IF(LEFT(C319,4)="SDAI",VLOOKUP(VALUE(RIGHT(C319,3)),'ADM-COMP'!B:J,9,FALSE),IF(LEFT(C319,5)="IMPER",VLOOKUP(VALUE(RIGHT(C319,3)),'IMPER-COMP'!B:J,9,FALSE),""))))))))))))))))</f>
        <v>114.69</v>
      </c>
      <c r="H319" s="611">
        <f t="shared" si="14"/>
        <v>16974.12</v>
      </c>
      <c r="I319" s="636"/>
      <c r="J319" s="636"/>
      <c r="K319" s="636"/>
      <c r="L319" s="636"/>
      <c r="M319" s="636"/>
      <c r="N319" s="636"/>
      <c r="O319" s="636"/>
      <c r="P319" s="636"/>
      <c r="Q319" s="636"/>
      <c r="R319" s="636"/>
      <c r="S319" s="636"/>
    </row>
    <row r="320" ht="25.5" spans="1:19">
      <c r="A320" s="605" t="s">
        <v>468</v>
      </c>
      <c r="B320" s="624" t="s">
        <v>81</v>
      </c>
      <c r="C320" s="607" t="str">
        <f>'SINAPI-SERVIÇOS'!A5948</f>
        <v>73361</v>
      </c>
      <c r="D320" s="608" t="s">
        <v>381</v>
      </c>
      <c r="E320" s="609" t="s">
        <v>146</v>
      </c>
      <c r="F320" s="610">
        <f>ROUND(VLOOKUP(A320,'MEM-LEVANT'!A:O,15,FALSE),2)</f>
        <v>14.8</v>
      </c>
      <c r="G320" s="611">
        <f>IF(B320="IOPES",VLOOKUP(C320,'LABOR-SERVIÇOS'!A:H,7,FALSE),IF(B320="SINAPI",VLOOKUP(C320,'SINAPI-SERVIÇOS'!A:H,8,FALSE),IF(LEFT(C320,3)="ARQ",VLOOKUP(VALUE(RIGHT(C320,3)),'ARQ-COMP'!B:J,9,FALSE),IF(LEFT(C320,3)="SCI",VLOOKUP(VALUE(RIGHT(C320,3)),'GAS-COMP'!#REF!,9,FALSE),IF(LEFT(C320,3)="SCE",VLOOKUP(VALUE(RIGHT(C320,3)),'SCE-COMP'!B:J,9,FALSE),IF(LEFT(C320,3)="EST",VLOOKUP(VALUE(RIGHT(C320,3)),'EST-COMP'!B:J,9,FALSE),IF(LEFT(C320,3)="HID",VLOOKUP(VALUE(RIGHT(C320,3)),'HID-COMP'!B:J,9,FALSE),IF(LEFT(C320,3)="INC",VLOOKUP(VALUE(RIGHT(C320,3)),'INC-COMP'!B:J,9,FALSE),IF(LEFT(C320,3)="ELE",VLOOKUP(VALUE(RIGHT(C320,3)),#REF!,9,FALSE),IF(LEFT(C320,3)="CAB",VLOOKUP(VALUE(RIGHT(C320,3)),#REF!,9,FALSE),IF(LEFT(C320,3)="SEG",VLOOKUP(VALUE(RIGHT(C320,3)),'SEG-COMP'!B:J,9,FALSE),IF(LEFT(C320,3)="CLI",VLOOKUP(VALUE(RIGHT(C320,3)),'CLI-COMP'!B:J,9,FALSE),IF(LEFT(C320,4)="IMPL",VLOOKUP(VALUE(RIGHT(C320,3)),'IMPL-COMP'!B:J,9,FALSE),IF(LEFT(C320,4)="SPDA",VLOOKUP(VALUE(RIGHT(C320,3)),'SPDA-COMP'!B:J,9,FALSE),IF(LEFT(C320,4)="SDAI",VLOOKUP(VALUE(RIGHT(C320,3)),'ADM-COMP'!B:J,9,FALSE),IF(LEFT(C320,5)="IMPER",VLOOKUP(VALUE(RIGHT(C320,3)),'IMPER-COMP'!B:J,9,FALSE),""))))))))))))))))</f>
        <v>391.17</v>
      </c>
      <c r="H320" s="611">
        <f t="shared" si="14"/>
        <v>5789.32</v>
      </c>
      <c r="I320" s="636"/>
      <c r="J320" s="636"/>
      <c r="K320" s="636"/>
      <c r="L320" s="636"/>
      <c r="M320" s="636"/>
      <c r="N320" s="636"/>
      <c r="O320" s="636"/>
      <c r="P320" s="636"/>
      <c r="Q320" s="636"/>
      <c r="R320" s="636"/>
      <c r="S320" s="636"/>
    </row>
    <row r="321" ht="38.25" spans="1:19">
      <c r="A321" s="605" t="s">
        <v>469</v>
      </c>
      <c r="B321" s="624" t="s">
        <v>81</v>
      </c>
      <c r="C321" s="605" t="s">
        <v>184</v>
      </c>
      <c r="D321" s="608" t="s">
        <v>185</v>
      </c>
      <c r="E321" s="609" t="s">
        <v>127</v>
      </c>
      <c r="F321" s="610">
        <f>ROUND(VLOOKUP(A321,'MEM-LEVANT'!A:O,15,FALSE),2)</f>
        <v>74</v>
      </c>
      <c r="G321" s="611">
        <f>IF(B321="IOPES",VLOOKUP(C321,'LABOR-SERVIÇOS'!A:H,7,FALSE),IF(B321="SINAPI",VLOOKUP(C321,'SINAPI-SERVIÇOS'!A:H,8,FALSE),IF(LEFT(C321,3)="ARQ",VLOOKUP(VALUE(RIGHT(C321,3)),'ARQ-COMP'!B:J,9,FALSE),IF(LEFT(C321,3)="SCI",VLOOKUP(VALUE(RIGHT(C321,3)),'GAS-COMP'!#REF!,9,FALSE),IF(LEFT(C321,3)="SCE",VLOOKUP(VALUE(RIGHT(C321,3)),'SCE-COMP'!B:J,9,FALSE),IF(LEFT(C321,3)="EST",VLOOKUP(VALUE(RIGHT(C321,3)),'EST-COMP'!B:J,9,FALSE),IF(LEFT(C321,3)="HID",VLOOKUP(VALUE(RIGHT(C321,3)),'HID-COMP'!B:J,9,FALSE),IF(LEFT(C321,3)="INC",VLOOKUP(VALUE(RIGHT(C321,3)),'INC-COMP'!B:J,9,FALSE),IF(LEFT(C321,3)="ELE",VLOOKUP(VALUE(RIGHT(C321,3)),#REF!,9,FALSE),IF(LEFT(C321,3)="CAB",VLOOKUP(VALUE(RIGHT(C321,3)),#REF!,9,FALSE),IF(LEFT(C321,3)="SEG",VLOOKUP(VALUE(RIGHT(C321,3)),'SEG-COMP'!B:J,9,FALSE),IF(LEFT(C321,3)="CLI",VLOOKUP(VALUE(RIGHT(C321,3)),'CLI-COMP'!B:J,9,FALSE),IF(LEFT(C321,4)="IMPL",VLOOKUP(VALUE(RIGHT(C321,3)),'IMPL-COMP'!B:J,9,FALSE),IF(LEFT(C321,4)="SPDA",VLOOKUP(VALUE(RIGHT(C321,3)),'SPDA-COMP'!B:J,9,FALSE),IF(LEFT(C321,4)="SDAI",VLOOKUP(VALUE(RIGHT(C321,3)),'ADM-COMP'!B:J,9,FALSE),IF(LEFT(C321,5)="IMPER",VLOOKUP(VALUE(RIGHT(C321,3)),'IMPER-COMP'!B:J,9,FALSE),""))))))))))))))))</f>
        <v>131.28</v>
      </c>
      <c r="H321" s="611">
        <f t="shared" si="14"/>
        <v>9714.72</v>
      </c>
      <c r="I321" s="636"/>
      <c r="J321" s="636"/>
      <c r="K321" s="636"/>
      <c r="L321" s="636"/>
      <c r="M321" s="636"/>
      <c r="N321" s="636"/>
      <c r="O321" s="636"/>
      <c r="P321" s="636"/>
      <c r="Q321" s="636"/>
      <c r="R321" s="636"/>
      <c r="S321" s="636"/>
    </row>
    <row r="322" s="561" customFormat="1" ht="38.25" customHeight="1" spans="1:19">
      <c r="A322" s="605" t="s">
        <v>470</v>
      </c>
      <c r="B322" s="606" t="s">
        <v>68</v>
      </c>
      <c r="C322" s="607">
        <v>40712</v>
      </c>
      <c r="D322" s="608" t="str">
        <f>UPPER(J322)</f>
        <v>DRENO LONGITUDINAL TIPO TRINCHEIRA DRENANTE, H = 0,90 M COM TUBO POROSO TIPO PEAD DE DIÂM = 100 MM, INCLUINDO ESC. EM MAT. 1ª CAT. E TRANSPORTE DO TUBO</v>
      </c>
      <c r="E322" s="609" t="s">
        <v>136</v>
      </c>
      <c r="F322" s="610">
        <f>ROUND(VLOOKUP(A322,'MEM-LEVANT'!A:O,15,FALSE),2)</f>
        <v>40.8</v>
      </c>
      <c r="G322" s="611">
        <f>85.45*$J$4</f>
        <v>89.7893736122996</v>
      </c>
      <c r="H322" s="611">
        <f t="shared" si="14"/>
        <v>3663.41</v>
      </c>
      <c r="I322" s="639"/>
      <c r="J322" s="639" t="s">
        <v>257</v>
      </c>
      <c r="K322" s="639"/>
      <c r="L322" s="639"/>
      <c r="M322" s="639"/>
      <c r="N322" s="639"/>
      <c r="O322" s="639"/>
      <c r="P322" s="639"/>
      <c r="Q322" s="639"/>
      <c r="R322" s="639"/>
      <c r="S322" s="639"/>
    </row>
    <row r="323" spans="1:19">
      <c r="A323" s="628" t="s">
        <v>471</v>
      </c>
      <c r="B323" s="629"/>
      <c r="C323" s="630"/>
      <c r="D323" s="631" t="s">
        <v>112</v>
      </c>
      <c r="E323" s="632"/>
      <c r="F323" s="610"/>
      <c r="G323" s="633"/>
      <c r="H323" s="633"/>
      <c r="I323" s="636"/>
      <c r="J323" s="636"/>
      <c r="K323" s="636"/>
      <c r="L323" s="636"/>
      <c r="M323" s="636"/>
      <c r="N323" s="636"/>
      <c r="O323" s="636"/>
      <c r="P323" s="636"/>
      <c r="Q323" s="636"/>
      <c r="R323" s="636"/>
      <c r="S323" s="636"/>
    </row>
    <row r="324" ht="25.5" spans="1:19">
      <c r="A324" s="605" t="s">
        <v>472</v>
      </c>
      <c r="B324" s="629" t="s">
        <v>81</v>
      </c>
      <c r="C324" s="607" t="s">
        <v>188</v>
      </c>
      <c r="D324" s="608" t="s">
        <v>189</v>
      </c>
      <c r="E324" s="609" t="s">
        <v>127</v>
      </c>
      <c r="F324" s="610">
        <f>ROUND(VLOOKUP(A324,'MEM-LEVANT'!A:O,15,FALSE),2)</f>
        <v>1496.17</v>
      </c>
      <c r="G324" s="611">
        <f>IF(B324="IOPES",VLOOKUP(C324,'LABOR-SERVIÇOS'!A:H,7,FALSE),IF(B324="SINAPI",VLOOKUP(C324,'SINAPI-SERVIÇOS'!A:H,8,FALSE),IF(LEFT(C324,3)="ARQ",VLOOKUP(VALUE(RIGHT(C324,3)),'ARQ-COMP'!B:J,9,FALSE),IF(LEFT(C324,3)="SCI",VLOOKUP(VALUE(RIGHT(C324,3)),'GAS-COMP'!#REF!,9,FALSE),IF(LEFT(C324,3)="SCE",VLOOKUP(VALUE(RIGHT(C324,3)),'SCE-COMP'!B:J,9,FALSE),IF(LEFT(C324,3)="EST",VLOOKUP(VALUE(RIGHT(C324,3)),'EST-COMP'!B:J,9,FALSE),IF(LEFT(C324,3)="HID",VLOOKUP(VALUE(RIGHT(C324,3)),'HID-COMP'!B:J,9,FALSE),IF(LEFT(C324,3)="INC",VLOOKUP(VALUE(RIGHT(C324,3)),'INC-COMP'!B:J,9,FALSE),IF(LEFT(C324,3)="ELE",VLOOKUP(VALUE(RIGHT(C324,3)),#REF!,9,FALSE),IF(LEFT(C324,3)="CAB",VLOOKUP(VALUE(RIGHT(C324,3)),#REF!,9,FALSE),IF(LEFT(C324,3)="SEG",VLOOKUP(VALUE(RIGHT(C324,3)),'SEG-COMP'!B:J,9,FALSE),IF(LEFT(C324,3)="CLI",VLOOKUP(VALUE(RIGHT(C324,3)),'CLI-COMP'!B:J,9,FALSE),IF(LEFT(C324,4)="IMPL",VLOOKUP(VALUE(RIGHT(C324,3)),'IMPL-COMP'!B:J,9,FALSE),IF(LEFT(C324,4)="SPDA",VLOOKUP(VALUE(RIGHT(C324,3)),'SPDA-COMP'!B:J,9,FALSE),IF(LEFT(C324,4)="SDAI",VLOOKUP(VALUE(RIGHT(C324,3)),'ADM-COMP'!B:J,9,FALSE),IF(LEFT(C324,5)="IMPER",VLOOKUP(VALUE(RIGHT(C324,3)),'IMPER-COMP'!B:J,9,FALSE),""))))))))))))))))</f>
        <v>1.51</v>
      </c>
      <c r="H324" s="633">
        <f t="shared" ref="H324:H328" si="15">ROUND(F324*G324,2)</f>
        <v>2259.22</v>
      </c>
      <c r="I324" s="636"/>
      <c r="J324" s="636"/>
      <c r="K324" s="636"/>
      <c r="L324" s="636"/>
      <c r="M324" s="636"/>
      <c r="N324" s="636"/>
      <c r="O324" s="636"/>
      <c r="P324" s="636"/>
      <c r="Q324" s="636"/>
      <c r="R324" s="636"/>
      <c r="S324" s="636"/>
    </row>
    <row r="325" spans="1:19">
      <c r="A325" s="605" t="s">
        <v>473</v>
      </c>
      <c r="B325" s="629" t="s">
        <v>81</v>
      </c>
      <c r="C325" s="607" t="s">
        <v>191</v>
      </c>
      <c r="D325" s="608" t="s">
        <v>192</v>
      </c>
      <c r="E325" s="609" t="s">
        <v>146</v>
      </c>
      <c r="F325" s="610">
        <f>ROUND(VLOOKUP(A325,'MEM-LEVANT'!A:O,15,FALSE),2)</f>
        <v>149.62</v>
      </c>
      <c r="G325" s="611">
        <f>IF(B325="IOPES",VLOOKUP(C325,'LABOR-SERVIÇOS'!A:H,7,FALSE),IF(B325="SINAPI",VLOOKUP(C325,'SINAPI-SERVIÇOS'!A:H,8,FALSE),IF(LEFT(C325,3)="ARQ",VLOOKUP(VALUE(RIGHT(C325,3)),'ARQ-COMP'!B:J,9,FALSE),IF(LEFT(C325,3)="SCI",VLOOKUP(VALUE(RIGHT(C325,3)),'GAS-COMP'!#REF!,9,FALSE),IF(LEFT(C325,3)="SCE",VLOOKUP(VALUE(RIGHT(C325,3)),'SCE-COMP'!B:J,9,FALSE),IF(LEFT(C325,3)="EST",VLOOKUP(VALUE(RIGHT(C325,3)),'EST-COMP'!B:J,9,FALSE),IF(LEFT(C325,3)="HID",VLOOKUP(VALUE(RIGHT(C325,3)),'HID-COMP'!B:J,9,FALSE),IF(LEFT(C325,3)="INC",VLOOKUP(VALUE(RIGHT(C325,3)),'INC-COMP'!B:J,9,FALSE),IF(LEFT(C325,3)="ELE",VLOOKUP(VALUE(RIGHT(C325,3)),#REF!,9,FALSE),IF(LEFT(C325,3)="CAB",VLOOKUP(VALUE(RIGHT(C325,3)),#REF!,9,FALSE),IF(LEFT(C325,3)="SEG",VLOOKUP(VALUE(RIGHT(C325,3)),'SEG-COMP'!B:J,9,FALSE),IF(LEFT(C325,3)="CLI",VLOOKUP(VALUE(RIGHT(C325,3)),'CLI-COMP'!B:J,9,FALSE),IF(LEFT(C325,4)="IMPL",VLOOKUP(VALUE(RIGHT(C325,3)),'IMPL-COMP'!B:J,9,FALSE),IF(LEFT(C325,4)="SPDA",VLOOKUP(VALUE(RIGHT(C325,3)),'SPDA-COMP'!B:J,9,FALSE),IF(LEFT(C325,4)="SDAI",VLOOKUP(VALUE(RIGHT(C325,3)),'ADM-COMP'!B:J,9,FALSE),IF(LEFT(C325,5)="IMPER",VLOOKUP(VALUE(RIGHT(C325,3)),'IMPER-COMP'!B:J,9,FALSE),""))))))))))))))))</f>
        <v>119.55</v>
      </c>
      <c r="H325" s="633">
        <f t="shared" si="15"/>
        <v>17887.07</v>
      </c>
      <c r="I325" s="636"/>
      <c r="J325" s="636"/>
      <c r="K325" s="636"/>
      <c r="L325" s="636"/>
      <c r="M325" s="636"/>
      <c r="N325" s="636"/>
      <c r="O325" s="636"/>
      <c r="P325" s="636"/>
      <c r="Q325" s="636"/>
      <c r="R325" s="636"/>
      <c r="S325" s="636"/>
    </row>
    <row r="326" spans="1:19">
      <c r="A326" s="605" t="s">
        <v>474</v>
      </c>
      <c r="B326" s="629" t="s">
        <v>81</v>
      </c>
      <c r="C326" s="607" t="s">
        <v>194</v>
      </c>
      <c r="D326" s="608" t="s">
        <v>195</v>
      </c>
      <c r="E326" s="609" t="s">
        <v>153</v>
      </c>
      <c r="F326" s="610">
        <f>ROUND(VLOOKUP(A326,'MEM-LEVANT'!A:O,15,FALSE),2)</f>
        <v>1630.86</v>
      </c>
      <c r="G326" s="611">
        <f>IF(B326="IOPES",VLOOKUP(C326,'LABOR-SERVIÇOS'!A:H,7,FALSE),IF(B326="SINAPI",VLOOKUP(C326,'SINAPI-SERVIÇOS'!A:H,8,FALSE),IF(LEFT(C326,3)="ARQ",VLOOKUP(VALUE(RIGHT(C326,3)),'ARQ-COMP'!B:J,9,FALSE),IF(LEFT(C326,3)="SCI",VLOOKUP(VALUE(RIGHT(C326,3)),'GAS-COMP'!#REF!,9,FALSE),IF(LEFT(C326,3)="SCE",VLOOKUP(VALUE(RIGHT(C326,3)),'SCE-COMP'!B:J,9,FALSE),IF(LEFT(C326,3)="EST",VLOOKUP(VALUE(RIGHT(C326,3)),'EST-COMP'!B:J,9,FALSE),IF(LEFT(C326,3)="HID",VLOOKUP(VALUE(RIGHT(C326,3)),'HID-COMP'!B:J,9,FALSE),IF(LEFT(C326,3)="INC",VLOOKUP(VALUE(RIGHT(C326,3)),'INC-COMP'!B:J,9,FALSE),IF(LEFT(C326,3)="ELE",VLOOKUP(VALUE(RIGHT(C326,3)),#REF!,9,FALSE),IF(LEFT(C326,3)="CAB",VLOOKUP(VALUE(RIGHT(C326,3)),#REF!,9,FALSE),IF(LEFT(C326,3)="SEG",VLOOKUP(VALUE(RIGHT(C326,3)),'SEG-COMP'!B:J,9,FALSE),IF(LEFT(C326,3)="CLI",VLOOKUP(VALUE(RIGHT(C326,3)),'CLI-COMP'!B:J,9,FALSE),IF(LEFT(C326,4)="IMPL",VLOOKUP(VALUE(RIGHT(C326,3)),'IMPL-COMP'!B:J,9,FALSE),IF(LEFT(C326,4)="SPDA",VLOOKUP(VALUE(RIGHT(C326,3)),'SPDA-COMP'!B:J,9,FALSE),IF(LEFT(C326,4)="SDAI",VLOOKUP(VALUE(RIGHT(C326,3)),'ADM-COMP'!B:J,9,FALSE),IF(LEFT(C326,5)="IMPER",VLOOKUP(VALUE(RIGHT(C326,3)),'IMPER-COMP'!B:J,9,FALSE),""))))))))))))))))</f>
        <v>0.94</v>
      </c>
      <c r="H326" s="633">
        <f t="shared" si="15"/>
        <v>1533.01</v>
      </c>
      <c r="I326" s="636"/>
      <c r="J326" s="636"/>
      <c r="K326" s="636"/>
      <c r="L326" s="636"/>
      <c r="M326" s="636"/>
      <c r="N326" s="636"/>
      <c r="O326" s="636"/>
      <c r="P326" s="636"/>
      <c r="Q326" s="636"/>
      <c r="R326" s="636"/>
      <c r="S326" s="636"/>
    </row>
    <row r="327" ht="38.25" spans="1:19">
      <c r="A327" s="605" t="s">
        <v>475</v>
      </c>
      <c r="B327" s="606" t="s">
        <v>81</v>
      </c>
      <c r="C327" s="607" t="str">
        <f>'SINAPI-SERVIÇOS'!A5096</f>
        <v>92399</v>
      </c>
      <c r="D327" s="608" t="str">
        <f>IF(B327="IOPES",VLOOKUP(C327,'LABOR-SERVIÇOS'!A:H,5,FALSE),IF(B327="SINAPI",VLOOKUP(C327,'SINAPI-SERVIÇOS'!A:D,2,FALSE),IF(LEFT(C327,3)="ARQ",VLOOKUP(VALUE(RIGHT(C327,3)),'ARQ-COMP'!B:J,4,FALSE),IF(LEFT(C327,3)="SCI",VLOOKUP(VALUE(RIGHT(C327,3)),'GAS-COMP'!#REF!,4,FALSE),IF(LEFT(C327,3)="SCE",VLOOKUP(VALUE(RIGHT(C327,3)),'SCE-COMP'!B:J,4,FALSE),IF(LEFT(C327,3)="EST",VLOOKUP(VALUE(RIGHT(C327,3)),'EST-COMP'!B:J,4,FALSE),IF(LEFT(C327,3)="HID",VLOOKUP(VALUE(RIGHT(C327,3)),'HID-COMP'!B:J,4,FALSE),IF(LEFT(C327,3)="INC",VLOOKUP(VALUE(RIGHT(C327,3)),'INC-COMP'!B:J,4,FALSE),IF(LEFT(C327,3)="ELE",VLOOKUP(VALUE(RIGHT(C327,3)),#REF!,4,FALSE),IF(LEFT(C327,3)="CAB",VLOOKUP(VALUE(RIGHT(C327,3)),#REF!,4,FALSE),IF(LEFT(C327,3)="SEG",VLOOKUP(VALUE(RIGHT(C327,3)),'SEG-COMP'!B:J,4,FALSE),IF(LEFT(C327,3)="CLI",VLOOKUP(VALUE(RIGHT(C327,3)),'CLI-COMP'!B:J,4,FALSE),IF(LEFT(C327,4)="IMPL",VLOOKUP(VALUE(RIGHT(C327,3)),'IMPL-COMP'!B:J,4,FALSE),IF(LEFT(C327,4)="SPDA",VLOOKUP(VALUE(RIGHT(C327,3)),'SPDA-COMP'!B:J,4,FALSE),IF(LEFT(C327,4)="SDAI",VLOOKUP(VALUE(RIGHT(C327,3)),'ADM-COMP'!B:J,4,FALSE),IF(LEFT(C327,5)="IMPER",VLOOKUP(VALUE(RIGHT(C327,3)),'IMPER-COMP'!B:J,4,FALSE),""))))))))))))))))</f>
        <v>EXECUÇÃO DE VIA EM PISO INTERTRAVADO, COM BLOCO RETANGULAR COR NATURAL DE 20 X 10 CM, ESPESSURA 8 CM. AF_12/2015</v>
      </c>
      <c r="E327" s="609" t="str">
        <f>IF(B327="IOPES",VLOOKUP(C327,'LABOR-SERVIÇOS'!A:H,6,FALSE),IF(B327="SINAPI",VLOOKUP(C327,'SINAPI-SERVIÇOS'!A:D,3,FALSE),IF(LEFT(C327,3)="ARQ",VLOOKUP(VALUE(RIGHT(C327,3)),'ARQ-COMP'!B:J,5,FALSE),IF(LEFT(C327,3)="SCI",VLOOKUP(VALUE(RIGHT(C327,3)),'GAS-COMP'!#REF!,5,FALSE),IF(LEFT(C327,3)="SCE",VLOOKUP(VALUE(RIGHT(C327,3)),'SCE-COMP'!B:J,5,FALSE),IF(LEFT(C327,3)="EST",VLOOKUP(VALUE(RIGHT(C327,3)),'EST-COMP'!B:J,5,FALSE),IF(LEFT(C327,3)="HID",VLOOKUP(VALUE(RIGHT(C327,3)),'HID-COMP'!B:J,5,FALSE),IF(LEFT(C327,3)="INC",VLOOKUP(VALUE(RIGHT(C327,3)),'INC-COMP'!B:J,5,FALSE),IF(LEFT(C327,3)="ELE",VLOOKUP(VALUE(RIGHT(C327,3)),#REF!,5,FALSE),IF(LEFT(C327,3)="CAB",VLOOKUP(VALUE(RIGHT(C327,3)),#REF!,5,FALSE),IF(LEFT(C327,3)="SEG",VLOOKUP(VALUE(RIGHT(C327,3)),'SEG-COMP'!B:J,5,FALSE),IF(LEFT(C327,3)="CLI",VLOOKUP(VALUE(RIGHT(C327,3)),'CLI-COMP'!B:J,5,FALSE),IF(LEFT(C327,4)="IMPL",VLOOKUP(VALUE(RIGHT(C327,3)),'IMPL-COMP'!B:J,5,FALSE),IF(LEFT(C327,4)="SPDA",VLOOKUP(VALUE(RIGHT(C327,3)),'SPDA-COMP'!B:J,5,FALSE),IF(LEFT(C327,4)="SDAI",VLOOKUP(VALUE(RIGHT(C327,3)),'ADM-COMP'!B:J,5,FALSE),IF(LEFT(C327,5)="IMPER",VLOOKUP(VALUE(RIGHT(C327,3)),'IMPER-COMP'!B:J,5,FALSE),""))))))))))))))))</f>
        <v>M2</v>
      </c>
      <c r="F327" s="610">
        <f>ROUND(VLOOKUP(A327,'MEM-LEVANT'!A:O,15,FALSE),2)</f>
        <v>1496.17</v>
      </c>
      <c r="G327" s="611">
        <f>IF(B327="IOPES",VLOOKUP(C327,'LABOR-SERVIÇOS'!A:H,7,FALSE),IF(B327="SINAPI",VLOOKUP(C327,'SINAPI-SERVIÇOS'!A:H,8,FALSE),IF(LEFT(C327,3)="ARQ",VLOOKUP(VALUE(RIGHT(C327,3)),'ARQ-COMP'!B:J,9,FALSE),IF(LEFT(C327,3)="SCI",VLOOKUP(VALUE(RIGHT(C327,3)),'GAS-COMP'!#REF!,9,FALSE),IF(LEFT(C327,3)="SCE",VLOOKUP(VALUE(RIGHT(C327,3)),'SCE-COMP'!B:J,9,FALSE),IF(LEFT(C327,3)="EST",VLOOKUP(VALUE(RIGHT(C327,3)),'EST-COMP'!B:J,9,FALSE),IF(LEFT(C327,3)="HID",VLOOKUP(VALUE(RIGHT(C327,3)),'HID-COMP'!B:J,9,FALSE),IF(LEFT(C327,3)="INC",VLOOKUP(VALUE(RIGHT(C327,3)),'INC-COMP'!B:J,9,FALSE),IF(LEFT(C327,3)="ELE",VLOOKUP(VALUE(RIGHT(C327,3)),#REF!,9,FALSE),IF(LEFT(C327,3)="CAB",VLOOKUP(VALUE(RIGHT(C327,3)),#REF!,9,FALSE),IF(LEFT(C327,3)="SEG",VLOOKUP(VALUE(RIGHT(C327,3)),'SEG-COMP'!B:J,9,FALSE),IF(LEFT(C327,3)="CLI",VLOOKUP(VALUE(RIGHT(C327,3)),'CLI-COMP'!B:J,9,FALSE),IF(LEFT(C327,4)="IMPL",VLOOKUP(VALUE(RIGHT(C327,3)),'IMPL-COMP'!B:J,9,FALSE),IF(LEFT(C327,4)="SPDA",VLOOKUP(VALUE(RIGHT(C327,3)),'SPDA-COMP'!B:J,9,FALSE),IF(LEFT(C327,4)="SDAI",VLOOKUP(VALUE(RIGHT(C327,3)),'ADM-COMP'!B:J,9,FALSE),IF(LEFT(C327,5)="IMPER",VLOOKUP(VALUE(RIGHT(C327,3)),'IMPER-COMP'!B:J,9,FALSE),""))))))))))))))))</f>
        <v>60.63</v>
      </c>
      <c r="H327" s="611">
        <f t="shared" si="15"/>
        <v>90712.79</v>
      </c>
      <c r="I327" s="636"/>
      <c r="J327" s="636"/>
      <c r="K327" s="636"/>
      <c r="L327" s="636"/>
      <c r="M327" s="636"/>
      <c r="N327" s="636"/>
      <c r="O327" s="636"/>
      <c r="P327" s="636"/>
      <c r="Q327" s="636"/>
      <c r="R327" s="636"/>
      <c r="S327" s="636"/>
    </row>
    <row r="328" ht="63.75" spans="1:19">
      <c r="A328" s="605" t="s">
        <v>476</v>
      </c>
      <c r="B328" s="629" t="s">
        <v>81</v>
      </c>
      <c r="C328" s="607" t="s">
        <v>215</v>
      </c>
      <c r="D328" s="608" t="s">
        <v>216</v>
      </c>
      <c r="E328" s="609" t="s">
        <v>136</v>
      </c>
      <c r="F328" s="610">
        <f>ROUND(VLOOKUP(A328,'MEM-LEVANT'!A:O,15,FALSE),2)</f>
        <v>414.8</v>
      </c>
      <c r="G328" s="611">
        <f>IF(B328="IOPES",VLOOKUP(C328,'LABOR-SERVIÇOS'!A:H,7,FALSE),IF(B328="SINAPI",VLOOKUP(C328,'SINAPI-SERVIÇOS'!A:H,8,FALSE),IF(LEFT(C328,3)="ARQ",VLOOKUP(VALUE(RIGHT(C328,3)),'ARQ-COMP'!B:J,9,FALSE),IF(LEFT(C328,3)="SCI",VLOOKUP(VALUE(RIGHT(C328,3)),'GAS-COMP'!#REF!,9,FALSE),IF(LEFT(C328,3)="SCE",VLOOKUP(VALUE(RIGHT(C328,3)),'SCE-COMP'!B:J,9,FALSE),IF(LEFT(C328,3)="EST",VLOOKUP(VALUE(RIGHT(C328,3)),'EST-COMP'!B:J,9,FALSE),IF(LEFT(C328,3)="HID",VLOOKUP(VALUE(RIGHT(C328,3)),'HID-COMP'!B:J,9,FALSE),IF(LEFT(C328,3)="INC",VLOOKUP(VALUE(RIGHT(C328,3)),'INC-COMP'!B:J,9,FALSE),IF(LEFT(C328,3)="ELE",VLOOKUP(VALUE(RIGHT(C328,3)),#REF!,9,FALSE),IF(LEFT(C328,3)="CAB",VLOOKUP(VALUE(RIGHT(C328,3)),#REF!,9,FALSE),IF(LEFT(C328,3)="SEG",VLOOKUP(VALUE(RIGHT(C328,3)),'SEG-COMP'!B:J,9,FALSE),IF(LEFT(C328,3)="CLI",VLOOKUP(VALUE(RIGHT(C328,3)),'CLI-COMP'!B:J,9,FALSE),IF(LEFT(C328,4)="IMPL",VLOOKUP(VALUE(RIGHT(C328,3)),'IMPL-COMP'!B:J,9,FALSE),IF(LEFT(C328,4)="SPDA",VLOOKUP(VALUE(RIGHT(C328,3)),'SPDA-COMP'!B:J,9,FALSE),IF(LEFT(C328,4)="SDAI",VLOOKUP(VALUE(RIGHT(C328,3)),'ADM-COMP'!B:J,9,FALSE),IF(LEFT(C328,5)="IMPER",VLOOKUP(VALUE(RIGHT(C328,3)),'IMPER-COMP'!B:J,9,FALSE),""))))))))))))))))</f>
        <v>36.15</v>
      </c>
      <c r="H328" s="633">
        <f t="shared" si="15"/>
        <v>14995.02</v>
      </c>
      <c r="I328" s="636"/>
      <c r="J328" s="636"/>
      <c r="K328" s="636"/>
      <c r="L328" s="636"/>
      <c r="M328" s="636"/>
      <c r="N328" s="636"/>
      <c r="O328" s="636"/>
      <c r="P328" s="636"/>
      <c r="Q328" s="636"/>
      <c r="R328" s="636"/>
      <c r="S328" s="636"/>
    </row>
    <row r="329" spans="1:19">
      <c r="A329" s="628" t="s">
        <v>477</v>
      </c>
      <c r="B329" s="629"/>
      <c r="C329" s="630"/>
      <c r="D329" s="631" t="s">
        <v>125</v>
      </c>
      <c r="E329" s="632"/>
      <c r="F329" s="610"/>
      <c r="G329" s="633"/>
      <c r="H329" s="633"/>
      <c r="I329" s="636"/>
      <c r="J329" s="636"/>
      <c r="K329" s="636"/>
      <c r="L329" s="636"/>
      <c r="M329" s="636"/>
      <c r="N329" s="636"/>
      <c r="O329" s="636"/>
      <c r="P329" s="636"/>
      <c r="Q329" s="636"/>
      <c r="R329" s="636"/>
      <c r="S329" s="636"/>
    </row>
    <row r="330" ht="25.5" spans="1:19">
      <c r="A330" s="605" t="s">
        <v>478</v>
      </c>
      <c r="B330" s="629" t="s">
        <v>68</v>
      </c>
      <c r="C330" s="607">
        <v>40936</v>
      </c>
      <c r="D330" s="608" t="s">
        <v>219</v>
      </c>
      <c r="E330" s="609" t="s">
        <v>127</v>
      </c>
      <c r="F330" s="610">
        <f>ROUND(VLOOKUP(A330,'MEM-LEVANT'!A:O,15,FALSE),2)</f>
        <v>2.4</v>
      </c>
      <c r="G330" s="611">
        <f>(490.85*$J$4)</f>
        <v>515.7766417507</v>
      </c>
      <c r="H330" s="633">
        <f>ROUND(F330*G330,2)</f>
        <v>1237.86</v>
      </c>
      <c r="I330" s="636"/>
      <c r="J330" t="s">
        <v>128</v>
      </c>
      <c r="K330" s="636"/>
      <c r="L330" s="636"/>
      <c r="M330" s="636"/>
      <c r="N330" s="636"/>
      <c r="O330" s="636"/>
      <c r="P330" s="636"/>
      <c r="Q330" s="636"/>
      <c r="R330" s="636"/>
      <c r="S330" s="636"/>
    </row>
    <row r="331" ht="25.5" spans="1:19">
      <c r="A331" s="605" t="s">
        <v>479</v>
      </c>
      <c r="B331" s="629" t="s">
        <v>81</v>
      </c>
      <c r="C331" s="607" t="s">
        <v>221</v>
      </c>
      <c r="D331" s="608" t="s">
        <v>222</v>
      </c>
      <c r="E331" s="609" t="s">
        <v>127</v>
      </c>
      <c r="F331" s="610">
        <f>ROUND(VLOOKUP(A331,'MEM-LEVANT'!A:O,15,FALSE),2)</f>
        <v>119.04</v>
      </c>
      <c r="G331" s="611">
        <f>IF(B331="IOPES",VLOOKUP(C331,'LABOR-SERVIÇOS'!A:H,7,FALSE),IF(B331="SINAPI",VLOOKUP(C331,'SINAPI-SERVIÇOS'!A:H,8,FALSE),IF(LEFT(C331,3)="ARQ",VLOOKUP(VALUE(RIGHT(C331,3)),'ARQ-COMP'!B:J,9,FALSE),IF(LEFT(C331,3)="SCI",VLOOKUP(VALUE(RIGHT(C331,3)),'GAS-COMP'!#REF!,9,FALSE),IF(LEFT(C331,3)="SCE",VLOOKUP(VALUE(RIGHT(C331,3)),'SCE-COMP'!B:J,9,FALSE),IF(LEFT(C331,3)="EST",VLOOKUP(VALUE(RIGHT(C331,3)),'EST-COMP'!B:J,9,FALSE),IF(LEFT(C331,3)="HID",VLOOKUP(VALUE(RIGHT(C331,3)),'HID-COMP'!B:J,9,FALSE),IF(LEFT(C331,3)="INC",VLOOKUP(VALUE(RIGHT(C331,3)),'INC-COMP'!B:J,9,FALSE),IF(LEFT(C331,3)="ELE",VLOOKUP(VALUE(RIGHT(C331,3)),#REF!,9,FALSE),IF(LEFT(C331,3)="CAB",VLOOKUP(VALUE(RIGHT(C331,3)),#REF!,9,FALSE),IF(LEFT(C331,3)="SEG",VLOOKUP(VALUE(RIGHT(C331,3)),'SEG-COMP'!B:J,9,FALSE),IF(LEFT(C331,3)="CLI",VLOOKUP(VALUE(RIGHT(C331,3)),'CLI-COMP'!B:J,9,FALSE),IF(LEFT(C331,4)="IMPL",VLOOKUP(VALUE(RIGHT(C331,3)),'IMPL-COMP'!B:J,9,FALSE),IF(LEFT(C331,4)="SPDA",VLOOKUP(VALUE(RIGHT(C331,3)),'SPDA-COMP'!B:J,9,FALSE),IF(LEFT(C331,4)="SDAI",VLOOKUP(VALUE(RIGHT(C331,3)),'ADM-COMP'!B:J,9,FALSE),IF(LEFT(C331,5)="IMPER",VLOOKUP(VALUE(RIGHT(C331,3)),'IMPER-COMP'!B:J,9,FALSE),""))))))))))))))))</f>
        <v>39.23</v>
      </c>
      <c r="H331" s="633">
        <f>ROUND(F331*G331,2)</f>
        <v>4669.94</v>
      </c>
      <c r="I331" s="636"/>
      <c r="J331" s="636"/>
      <c r="K331" s="636"/>
      <c r="L331" s="636"/>
      <c r="M331" s="636"/>
      <c r="N331" s="636"/>
      <c r="O331" s="636"/>
      <c r="P331" s="636"/>
      <c r="Q331" s="636"/>
      <c r="R331" s="636"/>
      <c r="S331" s="636"/>
    </row>
    <row r="332" ht="25.5" customHeight="1" spans="1:19">
      <c r="A332" s="605" t="s">
        <v>480</v>
      </c>
      <c r="B332" s="629" t="s">
        <v>68</v>
      </c>
      <c r="C332" s="607">
        <v>40934</v>
      </c>
      <c r="D332" s="608" t="s">
        <v>224</v>
      </c>
      <c r="E332" s="609" t="s">
        <v>131</v>
      </c>
      <c r="F332" s="610">
        <f>ROUND(VLOOKUP(A332,'MEM-LEVANT'!A:O,15,FALSE),2)</f>
        <v>47</v>
      </c>
      <c r="G332" s="611">
        <f>(22.42*$J$4)</f>
        <v>23.5585460080487</v>
      </c>
      <c r="H332" s="633">
        <f>ROUND(F332*G332,2)</f>
        <v>1107.25</v>
      </c>
      <c r="I332" s="636"/>
      <c r="J332" t="s">
        <v>132</v>
      </c>
      <c r="K332" s="636"/>
      <c r="L332" s="636"/>
      <c r="M332" s="636"/>
      <c r="N332" s="636"/>
      <c r="O332" s="636"/>
      <c r="P332" s="636"/>
      <c r="Q332" s="636"/>
      <c r="R332" s="636"/>
      <c r="S332" s="636"/>
    </row>
    <row r="333" spans="1:19">
      <c r="A333" s="628" t="s">
        <v>481</v>
      </c>
      <c r="B333" s="629"/>
      <c r="C333" s="630"/>
      <c r="D333" s="631" t="s">
        <v>134</v>
      </c>
      <c r="E333" s="632"/>
      <c r="F333" s="610"/>
      <c r="G333" s="633"/>
      <c r="H333" s="633"/>
      <c r="I333" s="636"/>
      <c r="J333" s="636"/>
      <c r="K333" s="636"/>
      <c r="L333" s="636"/>
      <c r="M333" s="636"/>
      <c r="N333" s="636"/>
      <c r="O333" s="636"/>
      <c r="P333" s="636"/>
      <c r="Q333" s="636"/>
      <c r="R333" s="636"/>
      <c r="S333" s="636"/>
    </row>
    <row r="334" ht="25.5" spans="1:19">
      <c r="A334" s="605" t="s">
        <v>482</v>
      </c>
      <c r="B334" s="629" t="s">
        <v>68</v>
      </c>
      <c r="C334" s="607">
        <v>43068</v>
      </c>
      <c r="D334" s="608" t="s">
        <v>227</v>
      </c>
      <c r="E334" s="609" t="s">
        <v>136</v>
      </c>
      <c r="F334" s="610">
        <f>ROUND(VLOOKUP(A334,'MEM-LEVANT'!A:O,15,FALSE),2)</f>
        <v>14</v>
      </c>
      <c r="G334" s="611">
        <f>76.06*$J$4</f>
        <v>79.9225249496959</v>
      </c>
      <c r="H334" s="633">
        <f>ROUND(F334*G334,2)</f>
        <v>1118.92</v>
      </c>
      <c r="I334" s="636"/>
      <c r="J334" t="s">
        <v>137</v>
      </c>
      <c r="K334" s="636"/>
      <c r="L334" s="636"/>
      <c r="M334" s="636"/>
      <c r="N334" s="636"/>
      <c r="O334" s="636"/>
      <c r="P334" s="636"/>
      <c r="Q334" s="636"/>
      <c r="R334" s="636"/>
      <c r="S334" s="636"/>
    </row>
    <row r="335" ht="25.5" customHeight="1" spans="1:19">
      <c r="A335" s="605" t="s">
        <v>483</v>
      </c>
      <c r="B335" s="629" t="s">
        <v>68</v>
      </c>
      <c r="C335" s="607">
        <v>43064</v>
      </c>
      <c r="D335" s="608" t="s">
        <v>229</v>
      </c>
      <c r="E335" s="609" t="s">
        <v>136</v>
      </c>
      <c r="F335" s="610">
        <f>ROUND(VLOOKUP(A335,'MEM-LEVANT'!A:O,15,FALSE),2)</f>
        <v>14</v>
      </c>
      <c r="G335" s="611">
        <f>(18.82*$J$4)</f>
        <v>19.7757286294146</v>
      </c>
      <c r="H335" s="633">
        <f>ROUND(F335*G335,2)</f>
        <v>276.86</v>
      </c>
      <c r="I335" s="636"/>
      <c r="J335" t="s">
        <v>139</v>
      </c>
      <c r="K335" s="636"/>
      <c r="L335" s="636"/>
      <c r="M335" s="636"/>
      <c r="N335" s="636"/>
      <c r="O335" s="636"/>
      <c r="P335" s="636"/>
      <c r="Q335" s="636"/>
      <c r="R335" s="636"/>
      <c r="S335" s="636"/>
    </row>
    <row r="336" s="560" customFormat="1" spans="1:8">
      <c r="A336" s="605"/>
      <c r="B336" s="634"/>
      <c r="C336" s="635"/>
      <c r="D336" s="612" t="s">
        <v>484</v>
      </c>
      <c r="E336" s="609"/>
      <c r="F336" s="610"/>
      <c r="G336" s="611"/>
      <c r="H336" s="613">
        <f>SUM(H299:H335)</f>
        <v>290923.72</v>
      </c>
    </row>
    <row r="337" s="559" customFormat="1" spans="1:19">
      <c r="A337" s="731" t="s">
        <v>28</v>
      </c>
      <c r="B337" s="591"/>
      <c r="C337" s="592"/>
      <c r="D337" s="593" t="s">
        <v>485</v>
      </c>
      <c r="E337" s="594"/>
      <c r="F337" s="595"/>
      <c r="G337" s="596"/>
      <c r="H337" s="597"/>
      <c r="I337" s="638"/>
      <c r="J337" s="638"/>
      <c r="K337" s="638"/>
      <c r="L337" s="638"/>
      <c r="M337" s="638"/>
      <c r="N337" s="638"/>
      <c r="O337" s="638"/>
      <c r="P337" s="638"/>
      <c r="Q337" s="638"/>
      <c r="R337" s="638"/>
      <c r="S337" s="638"/>
    </row>
    <row r="338" spans="1:19">
      <c r="A338" s="598" t="s">
        <v>486</v>
      </c>
      <c r="B338" s="606"/>
      <c r="C338" s="622"/>
      <c r="D338" s="601" t="s">
        <v>89</v>
      </c>
      <c r="E338" s="609"/>
      <c r="F338" s="610"/>
      <c r="G338" s="611"/>
      <c r="H338" s="611"/>
      <c r="I338" s="636"/>
      <c r="J338" s="636"/>
      <c r="K338" s="636"/>
      <c r="L338" s="636"/>
      <c r="M338" s="636"/>
      <c r="N338" s="636"/>
      <c r="O338" s="636"/>
      <c r="P338" s="636"/>
      <c r="Q338" s="636"/>
      <c r="R338" s="636"/>
      <c r="S338" s="636"/>
    </row>
    <row r="339" ht="25.5" spans="1:19">
      <c r="A339" s="605" t="s">
        <v>487</v>
      </c>
      <c r="B339" s="606" t="s">
        <v>81</v>
      </c>
      <c r="C339" s="607" t="s">
        <v>234</v>
      </c>
      <c r="D339" s="608" t="s">
        <v>235</v>
      </c>
      <c r="E339" s="609" t="s">
        <v>146</v>
      </c>
      <c r="F339" s="610">
        <f>ROUND(VLOOKUP(A339,'MEM-LEVANT'!A:O,15,FALSE),2)</f>
        <v>1.13</v>
      </c>
      <c r="G339" s="611">
        <f>IF(B339="IOPES",VLOOKUP(C339,'LABOR-SERVIÇOS'!A:H,7,FALSE),IF(B339="SINAPI",VLOOKUP(C339,'SINAPI-SERVIÇOS'!A:H,8,FALSE),IF(LEFT(C339,3)="ARQ",VLOOKUP(VALUE(RIGHT(C339,3)),'ARQ-COMP'!B:J,9,FALSE),IF(LEFT(C339,3)="SCI",VLOOKUP(VALUE(RIGHT(C339,3)),'GAS-COMP'!#REF!,9,FALSE),IF(LEFT(C339,3)="SCE",VLOOKUP(VALUE(RIGHT(C339,3)),'SCE-COMP'!B:J,9,FALSE),IF(LEFT(C339,3)="EST",VLOOKUP(VALUE(RIGHT(C339,3)),'EST-COMP'!B:J,9,FALSE),IF(LEFT(C339,3)="HID",VLOOKUP(VALUE(RIGHT(C339,3)),'HID-COMP'!B:J,9,FALSE),IF(LEFT(C339,3)="INC",VLOOKUP(VALUE(RIGHT(C339,3)),'INC-COMP'!B:J,9,FALSE),IF(LEFT(C339,3)="ELE",VLOOKUP(VALUE(RIGHT(C339,3)),#REF!,9,FALSE),IF(LEFT(C339,3)="CAB",VLOOKUP(VALUE(RIGHT(C339,3)),#REF!,9,FALSE),IF(LEFT(C339,3)="SEG",VLOOKUP(VALUE(RIGHT(C339,3)),'SEG-COMP'!B:J,9,FALSE),IF(LEFT(C339,3)="CLI",VLOOKUP(VALUE(RIGHT(C339,3)),'CLI-COMP'!B:J,9,FALSE),IF(LEFT(C339,4)="IMPL",VLOOKUP(VALUE(RIGHT(C339,3)),'IMPL-COMP'!B:J,9,FALSE),IF(LEFT(C339,4)="SPDA",VLOOKUP(VALUE(RIGHT(C339,3)),'SPDA-COMP'!B:J,9,FALSE),IF(LEFT(C339,4)="SDAI",VLOOKUP(VALUE(RIGHT(C339,3)),'ADM-COMP'!B:J,9,FALSE),IF(LEFT(C339,5)="IMPER",VLOOKUP(VALUE(RIGHT(C339,3)),'IMPER-COMP'!B:J,9,FALSE),""))))))))))))))))</f>
        <v>223.76</v>
      </c>
      <c r="H339" s="611">
        <f>ROUND(F339*G339,2)</f>
        <v>252.85</v>
      </c>
      <c r="I339" s="636"/>
      <c r="J339" s="636"/>
      <c r="K339" s="636"/>
      <c r="L339" s="636"/>
      <c r="M339" s="636"/>
      <c r="N339" s="636"/>
      <c r="O339" s="636"/>
      <c r="P339" s="636"/>
      <c r="Q339" s="636"/>
      <c r="R339" s="636"/>
      <c r="S339" s="636"/>
    </row>
    <row r="340" ht="38.25" spans="1:19">
      <c r="A340" s="605" t="s">
        <v>488</v>
      </c>
      <c r="B340" s="606" t="s">
        <v>81</v>
      </c>
      <c r="C340" s="607" t="s">
        <v>151</v>
      </c>
      <c r="D340" s="608" t="s">
        <v>152</v>
      </c>
      <c r="E340" s="609" t="s">
        <v>153</v>
      </c>
      <c r="F340" s="610">
        <f>ROUND(VLOOKUP(A340,'MEM-LEVANT'!A:O,15,FALSE),2)</f>
        <v>229.34</v>
      </c>
      <c r="G340" s="611">
        <f>IF(B340="IOPES",VLOOKUP(C340,'LABOR-SERVIÇOS'!A:H,7,FALSE),IF(B340="SINAPI",VLOOKUP(C340,'SINAPI-SERVIÇOS'!A:H,8,FALSE),IF(LEFT(C340,3)="ARQ",VLOOKUP(VALUE(RIGHT(C340,3)),'ARQ-COMP'!B:J,9,FALSE),IF(LEFT(C340,3)="SCI",VLOOKUP(VALUE(RIGHT(C340,3)),'GAS-COMP'!#REF!,9,FALSE),IF(LEFT(C340,3)="SCE",VLOOKUP(VALUE(RIGHT(C340,3)),'SCE-COMP'!B:J,9,FALSE),IF(LEFT(C340,3)="EST",VLOOKUP(VALUE(RIGHT(C340,3)),'EST-COMP'!B:J,9,FALSE),IF(LEFT(C340,3)="HID",VLOOKUP(VALUE(RIGHT(C340,3)),'HID-COMP'!B:J,9,FALSE),IF(LEFT(C340,3)="INC",VLOOKUP(VALUE(RIGHT(C340,3)),'INC-COMP'!B:J,9,FALSE),IF(LEFT(C340,3)="ELE",VLOOKUP(VALUE(RIGHT(C340,3)),#REF!,9,FALSE),IF(LEFT(C340,3)="CAB",VLOOKUP(VALUE(RIGHT(C340,3)),#REF!,9,FALSE),IF(LEFT(C340,3)="SEG",VLOOKUP(VALUE(RIGHT(C340,3)),'SEG-COMP'!B:J,9,FALSE),IF(LEFT(C340,3)="CLI",VLOOKUP(VALUE(RIGHT(C340,3)),'CLI-COMP'!B:J,9,FALSE),IF(LEFT(C340,4)="IMPL",VLOOKUP(VALUE(RIGHT(C340,3)),'IMPL-COMP'!B:J,9,FALSE),IF(LEFT(C340,4)="SPDA",VLOOKUP(VALUE(RIGHT(C340,3)),'SPDA-COMP'!B:J,9,FALSE),IF(LEFT(C340,4)="SDAI",VLOOKUP(VALUE(RIGHT(C340,3)),'ADM-COMP'!B:J,9,FALSE),IF(LEFT(C340,5)="IMPER",VLOOKUP(VALUE(RIGHT(C340,3)),'IMPER-COMP'!B:J,9,FALSE),""))))))))))))))))</f>
        <v>1.76</v>
      </c>
      <c r="H340" s="611">
        <f>ROUND(F340*G340,2)</f>
        <v>403.64</v>
      </c>
      <c r="I340" s="636"/>
      <c r="J340" s="636"/>
      <c r="K340" s="636"/>
      <c r="L340" s="636"/>
      <c r="M340" s="636"/>
      <c r="N340" s="636"/>
      <c r="O340" s="636"/>
      <c r="P340" s="636"/>
      <c r="Q340" s="636"/>
      <c r="R340" s="636"/>
      <c r="S340" s="636"/>
    </row>
    <row r="341" ht="25.5" spans="1:19">
      <c r="A341" s="605" t="s">
        <v>489</v>
      </c>
      <c r="B341" s="606" t="s">
        <v>81</v>
      </c>
      <c r="C341" s="607" t="s">
        <v>363</v>
      </c>
      <c r="D341" s="608" t="s">
        <v>364</v>
      </c>
      <c r="E341" s="609" t="s">
        <v>127</v>
      </c>
      <c r="F341" s="610">
        <f>ROUND(VLOOKUP(A341,'MEM-LEVANT'!A:O,15,FALSE),2)</f>
        <v>46.49</v>
      </c>
      <c r="G341" s="611">
        <f>IF(B341="IOPES",VLOOKUP(C341,'LABOR-SERVIÇOS'!A:H,7,FALSE),IF(B341="SINAPI",VLOOKUP(C341,'SINAPI-SERVIÇOS'!A:H,8,FALSE),IF(LEFT(C341,3)="ARQ",VLOOKUP(VALUE(RIGHT(C341,3)),'ARQ-COMP'!B:J,9,FALSE),IF(LEFT(C341,3)="SCI",VLOOKUP(VALUE(RIGHT(C341,3)),'GAS-COMP'!#REF!,9,FALSE),IF(LEFT(C341,3)="SCE",VLOOKUP(VALUE(RIGHT(C341,3)),'SCE-COMP'!B:J,9,FALSE),IF(LEFT(C341,3)="EST",VLOOKUP(VALUE(RIGHT(C341,3)),'EST-COMP'!B:J,9,FALSE),IF(LEFT(C341,3)="HID",VLOOKUP(VALUE(RIGHT(C341,3)),'HID-COMP'!B:J,9,FALSE),IF(LEFT(C341,3)="INC",VLOOKUP(VALUE(RIGHT(C341,3)),'INC-COMP'!B:J,9,FALSE),IF(LEFT(C341,3)="ELE",VLOOKUP(VALUE(RIGHT(C341,3)),#REF!,9,FALSE),IF(LEFT(C341,3)="CAB",VLOOKUP(VALUE(RIGHT(C341,3)),#REF!,9,FALSE),IF(LEFT(C341,3)="SEG",VLOOKUP(VALUE(RIGHT(C341,3)),'SEG-COMP'!B:J,9,FALSE),IF(LEFT(C341,3)="CLI",VLOOKUP(VALUE(RIGHT(C341,3)),'CLI-COMP'!B:J,9,FALSE),IF(LEFT(C341,4)="IMPL",VLOOKUP(VALUE(RIGHT(C341,3)),'IMPL-COMP'!B:J,9,FALSE),IF(LEFT(C341,4)="SPDA",VLOOKUP(VALUE(RIGHT(C341,3)),'SPDA-COMP'!B:J,9,FALSE),IF(LEFT(C341,4)="SDAI",VLOOKUP(VALUE(RIGHT(C341,3)),'ADM-COMP'!B:J,9,FALSE),IF(LEFT(C341,5)="IMPER",VLOOKUP(VALUE(RIGHT(C341,3)),'IMPER-COMP'!B:J,9,FALSE),""))))))))))))))))</f>
        <v>12.59</v>
      </c>
      <c r="H341" s="611">
        <f>ROUND(F341*G341,2)</f>
        <v>585.31</v>
      </c>
      <c r="I341" s="636"/>
      <c r="J341" s="636"/>
      <c r="K341" s="636"/>
      <c r="L341" s="636"/>
      <c r="M341" s="636"/>
      <c r="N341" s="636"/>
      <c r="O341" s="636"/>
      <c r="P341" s="636"/>
      <c r="Q341" s="636"/>
      <c r="R341" s="636"/>
      <c r="S341" s="636"/>
    </row>
    <row r="342" spans="1:19">
      <c r="A342" s="605" t="s">
        <v>490</v>
      </c>
      <c r="B342" s="606" t="s">
        <v>84</v>
      </c>
      <c r="C342" s="607">
        <v>10216</v>
      </c>
      <c r="D342" s="608" t="s">
        <v>451</v>
      </c>
      <c r="E342" s="609" t="s">
        <v>136</v>
      </c>
      <c r="F342" s="610">
        <f>ROUND(VLOOKUP(A342,'MEM-LEVANT'!A:O,15,FALSE),2)</f>
        <v>17.69</v>
      </c>
      <c r="G342" s="611">
        <f>IF(B342="IOPES",VLOOKUP(C342,'LABOR-SERVIÇOS'!A:H,7,FALSE),IF(B342="SINAPI",VLOOKUP(C342,'SINAPI-SERVIÇOS'!A:H,8,FALSE),IF(LEFT(C342,3)="ARQ",VLOOKUP(VALUE(RIGHT(C342,3)),'ARQ-COMP'!B:J,9,FALSE),IF(LEFT(C342,3)="SCI",VLOOKUP(VALUE(RIGHT(C342,3)),'GAS-COMP'!#REF!,9,FALSE),IF(LEFT(C342,3)="SCE",VLOOKUP(VALUE(RIGHT(C342,3)),'SCE-COMP'!B:J,9,FALSE),IF(LEFT(C342,3)="EST",VLOOKUP(VALUE(RIGHT(C342,3)),'EST-COMP'!B:J,9,FALSE),IF(LEFT(C342,3)="HID",VLOOKUP(VALUE(RIGHT(C342,3)),'HID-COMP'!B:J,9,FALSE),IF(LEFT(C342,3)="INC",VLOOKUP(VALUE(RIGHT(C342,3)),'INC-COMP'!B:J,9,FALSE),IF(LEFT(C342,3)="ELE",VLOOKUP(VALUE(RIGHT(C342,3)),#REF!,9,FALSE),IF(LEFT(C342,3)="CAB",VLOOKUP(VALUE(RIGHT(C342,3)),#REF!,9,FALSE),IF(LEFT(C342,3)="SEG",VLOOKUP(VALUE(RIGHT(C342,3)),'SEG-COMP'!B:J,9,FALSE),IF(LEFT(C342,3)="CLI",VLOOKUP(VALUE(RIGHT(C342,3)),'CLI-COMP'!B:J,9,FALSE),IF(LEFT(C342,4)="IMPL",VLOOKUP(VALUE(RIGHT(C342,3)),'IMPL-COMP'!B:J,9,FALSE),IF(LEFT(C342,4)="SPDA",VLOOKUP(VALUE(RIGHT(C342,3)),'SPDA-COMP'!B:J,9,FALSE),IF(LEFT(C342,4)="SDAI",VLOOKUP(VALUE(RIGHT(C342,3)),'ADM-COMP'!B:J,9,FALSE),IF(LEFT(C342,5)="IMPER",VLOOKUP(VALUE(RIGHT(C342,3)),'IMPER-COMP'!B:J,9,FALSE),""))))))))))))))))</f>
        <v>7.63</v>
      </c>
      <c r="H342" s="611">
        <f>ROUND(F342*G342,2)</f>
        <v>134.97</v>
      </c>
      <c r="I342" s="636"/>
      <c r="J342" s="636"/>
      <c r="K342" s="636"/>
      <c r="L342" s="636"/>
      <c r="M342" s="636"/>
      <c r="N342" s="636"/>
      <c r="O342" s="636"/>
      <c r="P342" s="636"/>
      <c r="Q342" s="636"/>
      <c r="R342" s="636"/>
      <c r="S342" s="636"/>
    </row>
    <row r="343" spans="1:19">
      <c r="A343" s="598" t="s">
        <v>491</v>
      </c>
      <c r="B343" s="606"/>
      <c r="C343" s="622"/>
      <c r="D343" s="601" t="s">
        <v>93</v>
      </c>
      <c r="E343" s="609"/>
      <c r="F343" s="610"/>
      <c r="G343" s="611"/>
      <c r="H343" s="611"/>
      <c r="I343" s="636"/>
      <c r="J343" s="636"/>
      <c r="K343" s="636"/>
      <c r="L343" s="636"/>
      <c r="M343" s="636"/>
      <c r="N343" s="636"/>
      <c r="O343" s="636"/>
      <c r="P343" s="636"/>
      <c r="Q343" s="636"/>
      <c r="R343" s="636"/>
      <c r="S343" s="636"/>
    </row>
    <row r="344" ht="38.25" spans="1:19">
      <c r="A344" s="623" t="s">
        <v>492</v>
      </c>
      <c r="B344" s="606" t="s">
        <v>81</v>
      </c>
      <c r="C344" s="607" t="s">
        <v>144</v>
      </c>
      <c r="D344" s="608" t="s">
        <v>145</v>
      </c>
      <c r="E344" s="609" t="s">
        <v>146</v>
      </c>
      <c r="F344" s="610">
        <f>ROUND(VLOOKUP(A344,'MEM-LEVANT'!A:O,15,FALSE),2)</f>
        <v>133.84</v>
      </c>
      <c r="G344" s="611">
        <f>IF(B344="IOPES",VLOOKUP(C344,'LABOR-SERVIÇOS'!A:H,7,FALSE),IF(B344="SINAPI",VLOOKUP(C344,'SINAPI-SERVIÇOS'!A:H,8,FALSE),IF(LEFT(C344,3)="ARQ",VLOOKUP(VALUE(RIGHT(C344,3)),'ARQ-COMP'!B:J,9,FALSE),IF(LEFT(C344,3)="SCI",VLOOKUP(VALUE(RIGHT(C344,3)),'GAS-COMP'!#REF!,9,FALSE),IF(LEFT(C344,3)="SCE",VLOOKUP(VALUE(RIGHT(C344,3)),'SCE-COMP'!B:J,9,FALSE),IF(LEFT(C344,3)="EST",VLOOKUP(VALUE(RIGHT(C344,3)),'EST-COMP'!B:J,9,FALSE),IF(LEFT(C344,3)="HID",VLOOKUP(VALUE(RIGHT(C344,3)),'HID-COMP'!B:J,9,FALSE),IF(LEFT(C344,3)="INC",VLOOKUP(VALUE(RIGHT(C344,3)),'INC-COMP'!B:J,9,FALSE),IF(LEFT(C344,3)="ELE",VLOOKUP(VALUE(RIGHT(C344,3)),#REF!,9,FALSE),IF(LEFT(C344,3)="CAB",VLOOKUP(VALUE(RIGHT(C344,3)),#REF!,9,FALSE),IF(LEFT(C344,3)="SEG",VLOOKUP(VALUE(RIGHT(C344,3)),'SEG-COMP'!B:J,9,FALSE),IF(LEFT(C344,3)="CLI",VLOOKUP(VALUE(RIGHT(C344,3)),'CLI-COMP'!B:J,9,FALSE),IF(LEFT(C344,4)="IMPL",VLOOKUP(VALUE(RIGHT(C344,3)),'IMPL-COMP'!B:J,9,FALSE),IF(LEFT(C344,4)="SPDA",VLOOKUP(VALUE(RIGHT(C344,3)),'SPDA-COMP'!B:J,9,FALSE),IF(LEFT(C344,4)="SDAI",VLOOKUP(VALUE(RIGHT(C344,3)),'ADM-COMP'!B:J,9,FALSE),IF(LEFT(C344,5)="IMPER",VLOOKUP(VALUE(RIGHT(C344,3)),'IMPER-COMP'!B:J,9,FALSE),""))))))))))))))))</f>
        <v>1.82</v>
      </c>
      <c r="H344" s="611">
        <f>ROUND(F344*G344,2)</f>
        <v>243.59</v>
      </c>
      <c r="I344" s="636"/>
      <c r="J344" s="636"/>
      <c r="K344" s="636"/>
      <c r="L344" s="636"/>
      <c r="M344" s="636"/>
      <c r="N344" s="636"/>
      <c r="O344" s="636"/>
      <c r="P344" s="636"/>
      <c r="Q344" s="636"/>
      <c r="R344" s="636"/>
      <c r="S344" s="636"/>
    </row>
    <row r="345" ht="25.5" spans="1:19">
      <c r="A345" s="623" t="s">
        <v>493</v>
      </c>
      <c r="B345" s="606" t="s">
        <v>81</v>
      </c>
      <c r="C345" s="607" t="s">
        <v>148</v>
      </c>
      <c r="D345" s="608" t="s">
        <v>149</v>
      </c>
      <c r="E345" s="609" t="s">
        <v>146</v>
      </c>
      <c r="F345" s="610">
        <f>ROUND(VLOOKUP(A345,'MEM-LEVANT'!A:O,15,FALSE),2)</f>
        <v>33.58</v>
      </c>
      <c r="G345" s="611">
        <f>IF(B345="IOPES",VLOOKUP(C345,'LABOR-SERVIÇOS'!A:H,7,FALSE),IF(B345="SINAPI",VLOOKUP(C345,'SINAPI-SERVIÇOS'!A:H,8,FALSE),IF(LEFT(C345,3)="ARQ",VLOOKUP(VALUE(RIGHT(C345,3)),'ARQ-COMP'!B:J,9,FALSE),IF(LEFT(C345,3)="SCI",VLOOKUP(VALUE(RIGHT(C345,3)),'GAS-COMP'!#REF!,9,FALSE),IF(LEFT(C345,3)="SCE",VLOOKUP(VALUE(RIGHT(C345,3)),'SCE-COMP'!B:J,9,FALSE),IF(LEFT(C345,3)="EST",VLOOKUP(VALUE(RIGHT(C345,3)),'EST-COMP'!B:J,9,FALSE),IF(LEFT(C345,3)="HID",VLOOKUP(VALUE(RIGHT(C345,3)),'HID-COMP'!B:J,9,FALSE),IF(LEFT(C345,3)="INC",VLOOKUP(VALUE(RIGHT(C345,3)),'INC-COMP'!B:J,9,FALSE),IF(LEFT(C345,3)="ELE",VLOOKUP(VALUE(RIGHT(C345,3)),#REF!,9,FALSE),IF(LEFT(C345,3)="CAB",VLOOKUP(VALUE(RIGHT(C345,3)),#REF!,9,FALSE),IF(LEFT(C345,3)="SEG",VLOOKUP(VALUE(RIGHT(C345,3)),'SEG-COMP'!B:J,9,FALSE),IF(LEFT(C345,3)="CLI",VLOOKUP(VALUE(RIGHT(C345,3)),'CLI-COMP'!B:J,9,FALSE),IF(LEFT(C345,4)="IMPL",VLOOKUP(VALUE(RIGHT(C345,3)),'IMPL-COMP'!B:J,9,FALSE),IF(LEFT(C345,4)="SPDA",VLOOKUP(VALUE(RIGHT(C345,3)),'SPDA-COMP'!B:J,9,FALSE),IF(LEFT(C345,4)="SDAI",VLOOKUP(VALUE(RIGHT(C345,3)),'ADM-COMP'!B:J,9,FALSE),IF(LEFT(C345,5)="IMPER",VLOOKUP(VALUE(RIGHT(C345,3)),'IMPER-COMP'!B:J,9,FALSE),""))))))))))))))))</f>
        <v>5.25</v>
      </c>
      <c r="H345" s="611">
        <f>ROUND(F345*G345,2)</f>
        <v>176.3</v>
      </c>
      <c r="I345" s="636"/>
      <c r="J345" s="636"/>
      <c r="K345" s="636"/>
      <c r="L345" s="636"/>
      <c r="M345" s="636"/>
      <c r="N345" s="636"/>
      <c r="O345" s="636"/>
      <c r="P345" s="636"/>
      <c r="Q345" s="636"/>
      <c r="R345" s="636"/>
      <c r="S345" s="636"/>
    </row>
    <row r="346" ht="38.25" spans="1:19">
      <c r="A346" s="623" t="s">
        <v>494</v>
      </c>
      <c r="B346" s="606" t="s">
        <v>81</v>
      </c>
      <c r="C346" s="607" t="s">
        <v>151</v>
      </c>
      <c r="D346" s="608" t="s">
        <v>152</v>
      </c>
      <c r="E346" s="609" t="s">
        <v>153</v>
      </c>
      <c r="F346" s="610">
        <f>ROUND(VLOOKUP(A346,'MEM-LEVANT'!A:O,15,FALSE),2)</f>
        <v>3683.28</v>
      </c>
      <c r="G346" s="611">
        <f>IF(B346="IOPES",VLOOKUP(C346,'LABOR-SERVIÇOS'!A:H,7,FALSE),IF(B346="SINAPI",VLOOKUP(C346,'SINAPI-SERVIÇOS'!A:H,8,FALSE),IF(LEFT(C346,3)="ARQ",VLOOKUP(VALUE(RIGHT(C346,3)),'ARQ-COMP'!B:J,9,FALSE),IF(LEFT(C346,3)="SCI",VLOOKUP(VALUE(RIGHT(C346,3)),'GAS-COMP'!#REF!,9,FALSE),IF(LEFT(C346,3)="SCE",VLOOKUP(VALUE(RIGHT(C346,3)),'SCE-COMP'!B:J,9,FALSE),IF(LEFT(C346,3)="EST",VLOOKUP(VALUE(RIGHT(C346,3)),'EST-COMP'!B:J,9,FALSE),IF(LEFT(C346,3)="HID",VLOOKUP(VALUE(RIGHT(C346,3)),'HID-COMP'!B:J,9,FALSE),IF(LEFT(C346,3)="INC",VLOOKUP(VALUE(RIGHT(C346,3)),'INC-COMP'!B:J,9,FALSE),IF(LEFT(C346,3)="ELE",VLOOKUP(VALUE(RIGHT(C346,3)),#REF!,9,FALSE),IF(LEFT(C346,3)="CAB",VLOOKUP(VALUE(RIGHT(C346,3)),#REF!,9,FALSE),IF(LEFT(C346,3)="SEG",VLOOKUP(VALUE(RIGHT(C346,3)),'SEG-COMP'!B:J,9,FALSE),IF(LEFT(C346,3)="CLI",VLOOKUP(VALUE(RIGHT(C346,3)),'CLI-COMP'!B:J,9,FALSE),IF(LEFT(C346,4)="IMPL",VLOOKUP(VALUE(RIGHT(C346,3)),'IMPL-COMP'!B:J,9,FALSE),IF(LEFT(C346,4)="SPDA",VLOOKUP(VALUE(RIGHT(C346,3)),'SPDA-COMP'!B:J,9,FALSE),IF(LEFT(C346,4)="SDAI",VLOOKUP(VALUE(RIGHT(C346,3)),'ADM-COMP'!B:J,9,FALSE),IF(LEFT(C346,5)="IMPER",VLOOKUP(VALUE(RIGHT(C346,3)),'IMPER-COMP'!B:J,9,FALSE),""))))))))))))))))</f>
        <v>1.76</v>
      </c>
      <c r="H346" s="611">
        <f>ROUND(F346*G346,2)</f>
        <v>6482.57</v>
      </c>
      <c r="I346" s="636"/>
      <c r="J346" s="636"/>
      <c r="K346" s="636"/>
      <c r="L346" s="636"/>
      <c r="M346" s="636"/>
      <c r="N346" s="636"/>
      <c r="O346" s="636"/>
      <c r="P346" s="636"/>
      <c r="Q346" s="636"/>
      <c r="R346" s="636"/>
      <c r="S346" s="636"/>
    </row>
    <row r="347" spans="1:19">
      <c r="A347" s="478" t="s">
        <v>495</v>
      </c>
      <c r="B347" s="624"/>
      <c r="C347" s="625"/>
      <c r="D347" s="626" t="s">
        <v>98</v>
      </c>
      <c r="E347" s="625"/>
      <c r="F347" s="610"/>
      <c r="G347" s="611"/>
      <c r="H347" s="611"/>
      <c r="I347" s="636"/>
      <c r="J347" s="636"/>
      <c r="K347" s="636"/>
      <c r="L347" s="636"/>
      <c r="M347" s="636"/>
      <c r="N347" s="636"/>
      <c r="O347" s="636"/>
      <c r="P347" s="636"/>
      <c r="Q347" s="636"/>
      <c r="R347" s="636"/>
      <c r="S347" s="636"/>
    </row>
    <row r="348" ht="89.25" spans="1:19">
      <c r="A348" s="605" t="s">
        <v>496</v>
      </c>
      <c r="B348" s="624" t="s">
        <v>81</v>
      </c>
      <c r="C348" s="607" t="s">
        <v>156</v>
      </c>
      <c r="D348" s="608" t="s">
        <v>157</v>
      </c>
      <c r="E348" s="609" t="s">
        <v>146</v>
      </c>
      <c r="F348" s="610">
        <f>ROUND(VLOOKUP(A348,'MEM-LEVANT'!A:O,15,FALSE),2)</f>
        <v>210</v>
      </c>
      <c r="G348" s="611">
        <f>IF(B348="IOPES",VLOOKUP(C348,'LABOR-SERVIÇOS'!A:H,7,FALSE),IF(B348="SINAPI",VLOOKUP(C348,'SINAPI-SERVIÇOS'!A:H,8,FALSE),IF(LEFT(C348,3)="ARQ",VLOOKUP(VALUE(RIGHT(C348,3)),'ARQ-COMP'!B:J,9,FALSE),IF(LEFT(C348,3)="SCI",VLOOKUP(VALUE(RIGHT(C348,3)),'GAS-COMP'!#REF!,9,FALSE),IF(LEFT(C348,3)="SCE",VLOOKUP(VALUE(RIGHT(C348,3)),'SCE-COMP'!B:J,9,FALSE),IF(LEFT(C348,3)="EST",VLOOKUP(VALUE(RIGHT(C348,3)),'EST-COMP'!B:J,9,FALSE),IF(LEFT(C348,3)="HID",VLOOKUP(VALUE(RIGHT(C348,3)),'HID-COMP'!B:J,9,FALSE),IF(LEFT(C348,3)="INC",VLOOKUP(VALUE(RIGHT(C348,3)),'INC-COMP'!B:J,9,FALSE),IF(LEFT(C348,3)="ELE",VLOOKUP(VALUE(RIGHT(C348,3)),#REF!,9,FALSE),IF(LEFT(C348,3)="CAB",VLOOKUP(VALUE(RIGHT(C348,3)),#REF!,9,FALSE),IF(LEFT(C348,3)="SEG",VLOOKUP(VALUE(RIGHT(C348,3)),'SEG-COMP'!B:J,9,FALSE),IF(LEFT(C348,3)="CLI",VLOOKUP(VALUE(RIGHT(C348,3)),'CLI-COMP'!B:J,9,FALSE),IF(LEFT(C348,4)="IMPL",VLOOKUP(VALUE(RIGHT(C348,3)),'IMPL-COMP'!B:J,9,FALSE),IF(LEFT(C348,4)="SPDA",VLOOKUP(VALUE(RIGHT(C348,3)),'SPDA-COMP'!B:J,9,FALSE),IF(LEFT(C348,4)="SDAI",VLOOKUP(VALUE(RIGHT(C348,3)),'ADM-COMP'!B:J,9,FALSE),IF(LEFT(C348,5)="IMPER",VLOOKUP(VALUE(RIGHT(C348,3)),'IMPER-COMP'!B:J,9,FALSE),""))))))))))))))))</f>
        <v>6.64</v>
      </c>
      <c r="H348" s="611">
        <f t="shared" ref="H348:H353" si="16">ROUND(F348*G348,2)</f>
        <v>1394.4</v>
      </c>
      <c r="I348" s="636"/>
      <c r="J348" s="636"/>
      <c r="K348" s="636"/>
      <c r="L348" s="636"/>
      <c r="M348" s="636"/>
      <c r="N348" s="636"/>
      <c r="O348" s="636"/>
      <c r="P348" s="636"/>
      <c r="Q348" s="636"/>
      <c r="R348" s="636"/>
      <c r="S348" s="636"/>
    </row>
    <row r="349" ht="89.25" spans="1:19">
      <c r="A349" s="605" t="s">
        <v>497</v>
      </c>
      <c r="B349" s="606" t="s">
        <v>81</v>
      </c>
      <c r="C349" s="607" t="s">
        <v>498</v>
      </c>
      <c r="D349" s="608" t="s">
        <v>499</v>
      </c>
      <c r="E349" s="609" t="s">
        <v>146</v>
      </c>
      <c r="F349" s="610">
        <f>ROUND(VLOOKUP(A349,'MEM-LEVANT'!A:O,15,FALSE),2)</f>
        <v>56</v>
      </c>
      <c r="G349" s="611">
        <f>IF(B349="IOPES",VLOOKUP(C349,'LABOR-SERVIÇOS'!A:H,7,FALSE),IF(B349="SINAPI",VLOOKUP(C349,'SINAPI-SERVIÇOS'!A:H,8,FALSE),IF(LEFT(C349,3)="ARQ",VLOOKUP(VALUE(RIGHT(C349,3)),'ARQ-COMP'!B:J,9,FALSE),IF(LEFT(C349,3)="SCI",VLOOKUP(VALUE(RIGHT(C349,3)),'GAS-COMP'!#REF!,9,FALSE),IF(LEFT(C349,3)="SCE",VLOOKUP(VALUE(RIGHT(C349,3)),'SCE-COMP'!B:J,9,FALSE),IF(LEFT(C349,3)="EST",VLOOKUP(VALUE(RIGHT(C349,3)),'EST-COMP'!B:J,9,FALSE),IF(LEFT(C349,3)="HID",VLOOKUP(VALUE(RIGHT(C349,3)),'HID-COMP'!B:J,9,FALSE),IF(LEFT(C349,3)="INC",VLOOKUP(VALUE(RIGHT(C349,3)),'INC-COMP'!B:J,9,FALSE),IF(LEFT(C349,3)="ELE",VLOOKUP(VALUE(RIGHT(C349,3)),#REF!,9,FALSE),IF(LEFT(C349,3)="CAB",VLOOKUP(VALUE(RIGHT(C349,3)),#REF!,9,FALSE),IF(LEFT(C349,3)="SEG",VLOOKUP(VALUE(RIGHT(C349,3)),'SEG-COMP'!B:J,9,FALSE),IF(LEFT(C349,3)="CLI",VLOOKUP(VALUE(RIGHT(C349,3)),'CLI-COMP'!B:J,9,FALSE),IF(LEFT(C349,4)="IMPL",VLOOKUP(VALUE(RIGHT(C349,3)),'IMPL-COMP'!B:J,9,FALSE),IF(LEFT(C349,4)="SPDA",VLOOKUP(VALUE(RIGHT(C349,3)),'SPDA-COMP'!B:J,9,FALSE),IF(LEFT(C349,4)="SDAI",VLOOKUP(VALUE(RIGHT(C349,3)),'ADM-COMP'!B:J,9,FALSE),IF(LEFT(C349,5)="IMPER",VLOOKUP(VALUE(RIGHT(C349,3)),'IMPER-COMP'!B:J,9,FALSE),""))))))))))))))))</f>
        <v>5.97</v>
      </c>
      <c r="H349" s="611">
        <f t="shared" si="16"/>
        <v>334.32</v>
      </c>
      <c r="I349" s="636"/>
      <c r="J349" s="636"/>
      <c r="K349" s="636"/>
      <c r="L349" s="636"/>
      <c r="M349" s="636"/>
      <c r="N349" s="636"/>
      <c r="O349" s="636"/>
      <c r="P349" s="636"/>
      <c r="Q349" s="636"/>
      <c r="R349" s="636"/>
      <c r="S349" s="636"/>
    </row>
    <row r="350" spans="1:19">
      <c r="A350" s="605" t="s">
        <v>500</v>
      </c>
      <c r="B350" s="624" t="s">
        <v>81</v>
      </c>
      <c r="C350" s="605" t="s">
        <v>159</v>
      </c>
      <c r="D350" s="627" t="s">
        <v>160</v>
      </c>
      <c r="E350" s="609" t="s">
        <v>146</v>
      </c>
      <c r="F350" s="610">
        <f>ROUND(VLOOKUP(A350,'MEM-LEVANT'!A:O,15,FALSE),2)</f>
        <v>68.16</v>
      </c>
      <c r="G350" s="611">
        <f>IF(B350="IOPES",VLOOKUP(C350,'LABOR-SERVIÇOS'!A:H,7,FALSE),IF(B350="SINAPI",VLOOKUP(C350,'SINAPI-SERVIÇOS'!A:H,8,FALSE),IF(LEFT(C350,3)="ARQ",VLOOKUP(VALUE(RIGHT(C350,3)),'ARQ-COMP'!B:J,9,FALSE),IF(LEFT(C350,3)="SCI",VLOOKUP(VALUE(RIGHT(C350,3)),'GAS-COMP'!#REF!,9,FALSE),IF(LEFT(C350,3)="SCE",VLOOKUP(VALUE(RIGHT(C350,3)),'SCE-COMP'!B:J,9,FALSE),IF(LEFT(C350,3)="EST",VLOOKUP(VALUE(RIGHT(C350,3)),'EST-COMP'!B:J,9,FALSE),IF(LEFT(C350,3)="HID",VLOOKUP(VALUE(RIGHT(C350,3)),'HID-COMP'!B:J,9,FALSE),IF(LEFT(C350,3)="INC",VLOOKUP(VALUE(RIGHT(C350,3)),'INC-COMP'!B:J,9,FALSE),IF(LEFT(C350,3)="ELE",VLOOKUP(VALUE(RIGHT(C350,3)),#REF!,9,FALSE),IF(LEFT(C350,3)="CAB",VLOOKUP(VALUE(RIGHT(C350,3)),#REF!,9,FALSE),IF(LEFT(C350,3)="SEG",VLOOKUP(VALUE(RIGHT(C350,3)),'SEG-COMP'!B:J,9,FALSE),IF(LEFT(C350,3)="CLI",VLOOKUP(VALUE(RIGHT(C350,3)),'CLI-COMP'!B:J,9,FALSE),IF(LEFT(C350,4)="IMPL",VLOOKUP(VALUE(RIGHT(C350,3)),'IMPL-COMP'!B:J,9,FALSE),IF(LEFT(C350,4)="SPDA",VLOOKUP(VALUE(RIGHT(C350,3)),'SPDA-COMP'!B:J,9,FALSE),IF(LEFT(C350,4)="SDAI",VLOOKUP(VALUE(RIGHT(C350,3)),'ADM-COMP'!B:J,9,FALSE),IF(LEFT(C350,5)="IMPER",VLOOKUP(VALUE(RIGHT(C350,3)),'IMPER-COMP'!B:J,9,FALSE),""))))))))))))))))</f>
        <v>83.04</v>
      </c>
      <c r="H350" s="611">
        <f t="shared" si="16"/>
        <v>5660.01</v>
      </c>
      <c r="I350" s="636"/>
      <c r="J350" s="636"/>
      <c r="K350" s="636"/>
      <c r="L350" s="636"/>
      <c r="M350" s="636"/>
      <c r="N350" s="636"/>
      <c r="O350" s="636"/>
      <c r="P350" s="636"/>
      <c r="Q350" s="636"/>
      <c r="R350" s="636"/>
      <c r="S350" s="636"/>
    </row>
    <row r="351" spans="1:19">
      <c r="A351" s="605" t="s">
        <v>501</v>
      </c>
      <c r="B351" s="624" t="s">
        <v>81</v>
      </c>
      <c r="C351" s="607" t="s">
        <v>162</v>
      </c>
      <c r="D351" s="608" t="s">
        <v>163</v>
      </c>
      <c r="E351" s="609" t="s">
        <v>146</v>
      </c>
      <c r="F351" s="610">
        <f>ROUND(VLOOKUP(A351,'MEM-LEVANT'!A:O,15,FALSE),2)</f>
        <v>173.6</v>
      </c>
      <c r="G351" s="611">
        <f>IF(B351="IOPES",VLOOKUP(C351,'LABOR-SERVIÇOS'!A:H,7,FALSE),IF(B351="SINAPI",VLOOKUP(C351,'SINAPI-SERVIÇOS'!A:H,8,FALSE),IF(LEFT(C351,3)="ARQ",VLOOKUP(VALUE(RIGHT(C351,3)),'ARQ-COMP'!B:J,9,FALSE),IF(LEFT(C351,3)="SCI",VLOOKUP(VALUE(RIGHT(C351,3)),'GAS-COMP'!#REF!,9,FALSE),IF(LEFT(C351,3)="SCE",VLOOKUP(VALUE(RIGHT(C351,3)),'SCE-COMP'!B:J,9,FALSE),IF(LEFT(C351,3)="EST",VLOOKUP(VALUE(RIGHT(C351,3)),'EST-COMP'!B:J,9,FALSE),IF(LEFT(C351,3)="HID",VLOOKUP(VALUE(RIGHT(C351,3)),'HID-COMP'!B:J,9,FALSE),IF(LEFT(C351,3)="INC",VLOOKUP(VALUE(RIGHT(C351,3)),'INC-COMP'!B:J,9,FALSE),IF(LEFT(C351,3)="ELE",VLOOKUP(VALUE(RIGHT(C351,3)),#REF!,9,FALSE),IF(LEFT(C351,3)="CAB",VLOOKUP(VALUE(RIGHT(C351,3)),#REF!,9,FALSE),IF(LEFT(C351,3)="SEG",VLOOKUP(VALUE(RIGHT(C351,3)),'SEG-COMP'!B:J,9,FALSE),IF(LEFT(C351,3)="CLI",VLOOKUP(VALUE(RIGHT(C351,3)),'CLI-COMP'!B:J,9,FALSE),IF(LEFT(C351,4)="IMPL",VLOOKUP(VALUE(RIGHT(C351,3)),'IMPL-COMP'!B:J,9,FALSE),IF(LEFT(C351,4)="SPDA",VLOOKUP(VALUE(RIGHT(C351,3)),'SPDA-COMP'!B:J,9,FALSE),IF(LEFT(C351,4)="SDAI",VLOOKUP(VALUE(RIGHT(C351,3)),'ADM-COMP'!B:J,9,FALSE),IF(LEFT(C351,5)="IMPER",VLOOKUP(VALUE(RIGHT(C351,3)),'IMPER-COMP'!B:J,9,FALSE),""))))))))))))))))</f>
        <v>41.14</v>
      </c>
      <c r="H351" s="611">
        <f t="shared" si="16"/>
        <v>7141.9</v>
      </c>
      <c r="I351" s="636"/>
      <c r="J351" s="636"/>
      <c r="K351" s="636"/>
      <c r="L351" s="636"/>
      <c r="M351" s="636"/>
      <c r="N351" s="636"/>
      <c r="O351" s="636"/>
      <c r="P351" s="636"/>
      <c r="Q351" s="636"/>
      <c r="R351" s="636"/>
      <c r="S351" s="636"/>
    </row>
    <row r="352" ht="38.25" spans="1:19">
      <c r="A352" s="605" t="s">
        <v>502</v>
      </c>
      <c r="B352" s="624" t="s">
        <v>81</v>
      </c>
      <c r="C352" s="607" t="s">
        <v>151</v>
      </c>
      <c r="D352" s="608" t="s">
        <v>152</v>
      </c>
      <c r="E352" s="609" t="s">
        <v>153</v>
      </c>
      <c r="F352" s="610">
        <f>ROUND(VLOOKUP(A352,'MEM-LEVANT'!A:O,15,FALSE),2)</f>
        <v>4604.01</v>
      </c>
      <c r="G352" s="611">
        <f>IF(B352="IOPES",VLOOKUP(C352,'LABOR-SERVIÇOS'!A:H,7,FALSE),IF(B352="SINAPI",VLOOKUP(C352,'SINAPI-SERVIÇOS'!A:H,8,FALSE),IF(LEFT(C352,3)="ARQ",VLOOKUP(VALUE(RIGHT(C352,3)),'ARQ-COMP'!B:J,9,FALSE),IF(LEFT(C352,3)="SCI",VLOOKUP(VALUE(RIGHT(C352,3)),'GAS-COMP'!#REF!,9,FALSE),IF(LEFT(C352,3)="SCE",VLOOKUP(VALUE(RIGHT(C352,3)),'SCE-COMP'!B:J,9,FALSE),IF(LEFT(C352,3)="EST",VLOOKUP(VALUE(RIGHT(C352,3)),'EST-COMP'!B:J,9,FALSE),IF(LEFT(C352,3)="HID",VLOOKUP(VALUE(RIGHT(C352,3)),'HID-COMP'!B:J,9,FALSE),IF(LEFT(C352,3)="INC",VLOOKUP(VALUE(RIGHT(C352,3)),'INC-COMP'!B:J,9,FALSE),IF(LEFT(C352,3)="ELE",VLOOKUP(VALUE(RIGHT(C352,3)),#REF!,9,FALSE),IF(LEFT(C352,3)="CAB",VLOOKUP(VALUE(RIGHT(C352,3)),#REF!,9,FALSE),IF(LEFT(C352,3)="SEG",VLOOKUP(VALUE(RIGHT(C352,3)),'SEG-COMP'!B:J,9,FALSE),IF(LEFT(C352,3)="CLI",VLOOKUP(VALUE(RIGHT(C352,3)),'CLI-COMP'!B:J,9,FALSE),IF(LEFT(C352,4)="IMPL",VLOOKUP(VALUE(RIGHT(C352,3)),'IMPL-COMP'!B:J,9,FALSE),IF(LEFT(C352,4)="SPDA",VLOOKUP(VALUE(RIGHT(C352,3)),'SPDA-COMP'!B:J,9,FALSE),IF(LEFT(C352,4)="SDAI",VLOOKUP(VALUE(RIGHT(C352,3)),'ADM-COMP'!B:J,9,FALSE),IF(LEFT(C352,5)="IMPER",VLOOKUP(VALUE(RIGHT(C352,3)),'IMPER-COMP'!B:J,9,FALSE),""))))))))))))))))</f>
        <v>1.76</v>
      </c>
      <c r="H352" s="611">
        <f t="shared" si="16"/>
        <v>8103.06</v>
      </c>
      <c r="I352" s="636"/>
      <c r="J352" s="636"/>
      <c r="K352" s="636"/>
      <c r="L352" s="636"/>
      <c r="M352" s="636"/>
      <c r="N352" s="636"/>
      <c r="O352" s="636"/>
      <c r="P352" s="636"/>
      <c r="Q352" s="636"/>
      <c r="R352" s="636"/>
      <c r="S352" s="636"/>
    </row>
    <row r="353" ht="25.5" spans="1:19">
      <c r="A353" s="605" t="s">
        <v>503</v>
      </c>
      <c r="B353" s="606" t="s">
        <v>81</v>
      </c>
      <c r="C353" s="607" t="s">
        <v>504</v>
      </c>
      <c r="D353" s="608" t="s">
        <v>505</v>
      </c>
      <c r="E353" s="609" t="s">
        <v>127</v>
      </c>
      <c r="F353" s="610">
        <f>ROUND(VLOOKUP(A353,'MEM-LEVANT'!A:O,15,FALSE),2)</f>
        <v>79.8</v>
      </c>
      <c r="G353" s="611">
        <f>IF(B353="IOPES",VLOOKUP(C353,'LABOR-SERVIÇOS'!A:H,7,FALSE),IF(B353="SINAPI",VLOOKUP(C353,'SINAPI-SERVIÇOS'!A:H,8,FALSE),IF(LEFT(C353,3)="ARQ",VLOOKUP(VALUE(RIGHT(C353,3)),'ARQ-COMP'!B:J,9,FALSE),IF(LEFT(C353,3)="SCI",VLOOKUP(VALUE(RIGHT(C353,3)),'GAS-COMP'!#REF!,9,FALSE),IF(LEFT(C353,3)="SCE",VLOOKUP(VALUE(RIGHT(C353,3)),'SCE-COMP'!B:J,9,FALSE),IF(LEFT(C353,3)="EST",VLOOKUP(VALUE(RIGHT(C353,3)),'EST-COMP'!B:J,9,FALSE),IF(LEFT(C353,3)="HID",VLOOKUP(VALUE(RIGHT(C353,3)),'HID-COMP'!B:J,9,FALSE),IF(LEFT(C353,3)="INC",VLOOKUP(VALUE(RIGHT(C353,3)),'INC-COMP'!B:J,9,FALSE),IF(LEFT(C353,3)="ELE",VLOOKUP(VALUE(RIGHT(C353,3)),#REF!,9,FALSE),IF(LEFT(C353,3)="CAB",VLOOKUP(VALUE(RIGHT(C353,3)),#REF!,9,FALSE),IF(LEFT(C353,3)="SEG",VLOOKUP(VALUE(RIGHT(C353,3)),'SEG-COMP'!B:J,9,FALSE),IF(LEFT(C353,3)="CLI",VLOOKUP(VALUE(RIGHT(C353,3)),'CLI-COMP'!B:J,9,FALSE),IF(LEFT(C353,4)="IMPL",VLOOKUP(VALUE(RIGHT(C353,3)),'IMPL-COMP'!B:J,9,FALSE),IF(LEFT(C353,4)="SPDA",VLOOKUP(VALUE(RIGHT(C353,3)),'SPDA-COMP'!B:J,9,FALSE),IF(LEFT(C353,4)="SDAI",VLOOKUP(VALUE(RIGHT(C353,3)),'ADM-COMP'!B:J,9,FALSE),IF(LEFT(C353,5)="IMPER",VLOOKUP(VALUE(RIGHT(C353,3)),'IMPER-COMP'!B:J,9,FALSE),""))))))))))))))))</f>
        <v>49.75</v>
      </c>
      <c r="H353" s="611">
        <f t="shared" si="16"/>
        <v>3970.05</v>
      </c>
      <c r="I353" s="636"/>
      <c r="J353" s="636"/>
      <c r="K353" s="636"/>
      <c r="L353" s="636"/>
      <c r="M353" s="636"/>
      <c r="N353" s="636"/>
      <c r="O353" s="636"/>
      <c r="P353" s="636"/>
      <c r="Q353" s="636"/>
      <c r="R353" s="636"/>
      <c r="S353" s="636"/>
    </row>
    <row r="354" ht="51" spans="1:19">
      <c r="A354" s="605" t="s">
        <v>506</v>
      </c>
      <c r="B354" s="624" t="s">
        <v>81</v>
      </c>
      <c r="C354" s="605" t="s">
        <v>166</v>
      </c>
      <c r="D354" s="608" t="s">
        <v>167</v>
      </c>
      <c r="E354" s="609" t="s">
        <v>168</v>
      </c>
      <c r="F354" s="610">
        <f>ROUND(VLOOKUP(A354,'MEM-LEVANT'!A:O,15,FALSE),2)</f>
        <v>3</v>
      </c>
      <c r="G354" s="611">
        <f>IF(B354="IOPES",VLOOKUP(C354,'LABOR-SERVIÇOS'!A:H,7,FALSE),IF(B354="SINAPI",VLOOKUP(C354,'SINAPI-SERVIÇOS'!A:H,8,FALSE),IF(LEFT(C354,3)="ARQ",VLOOKUP(VALUE(RIGHT(C354,3)),'ARQ-COMP'!B:J,9,FALSE),IF(LEFT(C354,3)="SCI",VLOOKUP(VALUE(RIGHT(C354,3)),'GAS-COMP'!#REF!,9,FALSE),IF(LEFT(C354,3)="SCE",VLOOKUP(VALUE(RIGHT(C354,3)),'SCE-COMP'!B:J,9,FALSE),IF(LEFT(C354,3)="EST",VLOOKUP(VALUE(RIGHT(C354,3)),'EST-COMP'!B:J,9,FALSE),IF(LEFT(C354,3)="HID",VLOOKUP(VALUE(RIGHT(C354,3)),'HID-COMP'!B:J,9,FALSE),IF(LEFT(C354,3)="INC",VLOOKUP(VALUE(RIGHT(C354,3)),'INC-COMP'!B:J,9,FALSE),IF(LEFT(C354,3)="ELE",VLOOKUP(VALUE(RIGHT(C354,3)),#REF!,9,FALSE),IF(LEFT(C354,3)="CAB",VLOOKUP(VALUE(RIGHT(C354,3)),#REF!,9,FALSE),IF(LEFT(C354,3)="SEG",VLOOKUP(VALUE(RIGHT(C354,3)),'SEG-COMP'!B:J,9,FALSE),IF(LEFT(C354,3)="CLI",VLOOKUP(VALUE(RIGHT(C354,3)),'CLI-COMP'!B:J,9,FALSE),IF(LEFT(C354,4)="IMPL",VLOOKUP(VALUE(RIGHT(C354,3)),'IMPL-COMP'!B:J,9,FALSE),IF(LEFT(C354,4)="SPDA",VLOOKUP(VALUE(RIGHT(C354,3)),'SPDA-COMP'!B:J,9,FALSE),IF(LEFT(C354,4)="SDAI",VLOOKUP(VALUE(RIGHT(C354,3)),'ADM-COMP'!B:J,9,FALSE),IF(LEFT(C354,5)="IMPER",VLOOKUP(VALUE(RIGHT(C354,3)),'IMPER-COMP'!B:J,9,FALSE),""))))))))))))))))</f>
        <v>1579.78</v>
      </c>
      <c r="H354" s="611">
        <f t="shared" ref="H354:H361" si="17">ROUND(F354*G354,2)</f>
        <v>4739.34</v>
      </c>
      <c r="I354" s="636"/>
      <c r="J354" s="636"/>
      <c r="K354" s="636"/>
      <c r="L354" s="636"/>
      <c r="M354" s="636"/>
      <c r="N354" s="636"/>
      <c r="O354" s="636"/>
      <c r="P354" s="636"/>
      <c r="Q354" s="636"/>
      <c r="R354" s="636"/>
      <c r="S354" s="636"/>
    </row>
    <row r="355" ht="51" spans="1:19">
      <c r="A355" s="605" t="s">
        <v>507</v>
      </c>
      <c r="B355" s="624" t="s">
        <v>81</v>
      </c>
      <c r="C355" s="607" t="s">
        <v>170</v>
      </c>
      <c r="D355" s="608" t="s">
        <v>171</v>
      </c>
      <c r="E355" s="609" t="s">
        <v>168</v>
      </c>
      <c r="F355" s="610">
        <f>ROUND(VLOOKUP(A355,'MEM-LEVANT'!A:O,15,FALSE),2)</f>
        <v>3</v>
      </c>
      <c r="G355" s="611">
        <f>IF(B355="IOPES",VLOOKUP(C355,'LABOR-SERVIÇOS'!A:H,7,FALSE),IF(B355="SINAPI",VLOOKUP(C355,'SINAPI-SERVIÇOS'!A:H,8,FALSE),IF(LEFT(C355,3)="ARQ",VLOOKUP(VALUE(RIGHT(C355,3)),'ARQ-COMP'!B:J,9,FALSE),IF(LEFT(C355,3)="SCI",VLOOKUP(VALUE(RIGHT(C355,3)),'GAS-COMP'!#REF!,9,FALSE),IF(LEFT(C355,3)="SCE",VLOOKUP(VALUE(RIGHT(C355,3)),'SCE-COMP'!B:J,9,FALSE),IF(LEFT(C355,3)="EST",VLOOKUP(VALUE(RIGHT(C355,3)),'EST-COMP'!B:J,9,FALSE),IF(LEFT(C355,3)="HID",VLOOKUP(VALUE(RIGHT(C355,3)),'HID-COMP'!B:J,9,FALSE),IF(LEFT(C355,3)="INC",VLOOKUP(VALUE(RIGHT(C355,3)),'INC-COMP'!B:J,9,FALSE),IF(LEFT(C355,3)="ELE",VLOOKUP(VALUE(RIGHT(C355,3)),#REF!,9,FALSE),IF(LEFT(C355,3)="CAB",VLOOKUP(VALUE(RIGHT(C355,3)),#REF!,9,FALSE),IF(LEFT(C355,3)="SEG",VLOOKUP(VALUE(RIGHT(C355,3)),'SEG-COMP'!B:J,9,FALSE),IF(LEFT(C355,3)="CLI",VLOOKUP(VALUE(RIGHT(C355,3)),'CLI-COMP'!B:J,9,FALSE),IF(LEFT(C355,4)="IMPL",VLOOKUP(VALUE(RIGHT(C355,3)),'IMPL-COMP'!B:J,9,FALSE),IF(LEFT(C355,4)="SPDA",VLOOKUP(VALUE(RIGHT(C355,3)),'SPDA-COMP'!B:J,9,FALSE),IF(LEFT(C355,4)="SDAI",VLOOKUP(VALUE(RIGHT(C355,3)),'ADM-COMP'!B:J,9,FALSE),IF(LEFT(C355,5)="IMPER",VLOOKUP(VALUE(RIGHT(C355,3)),'IMPER-COMP'!B:J,9,FALSE),""))))))))))))))))</f>
        <v>564.53</v>
      </c>
      <c r="H355" s="611">
        <f t="shared" si="17"/>
        <v>1693.59</v>
      </c>
      <c r="I355" s="636"/>
      <c r="J355" s="636"/>
      <c r="K355" s="636"/>
      <c r="L355" s="636"/>
      <c r="M355" s="636"/>
      <c r="N355" s="636"/>
      <c r="O355" s="636"/>
      <c r="P355" s="636"/>
      <c r="Q355" s="636"/>
      <c r="R355" s="636"/>
      <c r="S355" s="636"/>
    </row>
    <row r="356" ht="63.75" spans="1:19">
      <c r="A356" s="605" t="s">
        <v>508</v>
      </c>
      <c r="B356" s="624" t="s">
        <v>81</v>
      </c>
      <c r="C356" s="607" t="s">
        <v>173</v>
      </c>
      <c r="D356" s="608" t="s">
        <v>174</v>
      </c>
      <c r="E356" s="609" t="s">
        <v>168</v>
      </c>
      <c r="F356" s="610">
        <f>ROUND(VLOOKUP(A356,'MEM-LEVANT'!A:O,15,FALSE),2)</f>
        <v>2</v>
      </c>
      <c r="G356" s="611">
        <f>IF(B356="IOPES",VLOOKUP(C356,'LABOR-SERVIÇOS'!A:H,7,FALSE),IF(B356="SINAPI",VLOOKUP(C356,'SINAPI-SERVIÇOS'!A:H,8,FALSE),IF(LEFT(C356,3)="ARQ",VLOOKUP(VALUE(RIGHT(C356,3)),'ARQ-COMP'!B:J,9,FALSE),IF(LEFT(C356,3)="SCI",VLOOKUP(VALUE(RIGHT(C356,3)),'GAS-COMP'!#REF!,9,FALSE),IF(LEFT(C356,3)="SCE",VLOOKUP(VALUE(RIGHT(C356,3)),'SCE-COMP'!B:J,9,FALSE),IF(LEFT(C356,3)="EST",VLOOKUP(VALUE(RIGHT(C356,3)),'EST-COMP'!B:J,9,FALSE),IF(LEFT(C356,3)="HID",VLOOKUP(VALUE(RIGHT(C356,3)),'HID-COMP'!B:J,9,FALSE),IF(LEFT(C356,3)="INC",VLOOKUP(VALUE(RIGHT(C356,3)),'INC-COMP'!B:J,9,FALSE),IF(LEFT(C356,3)="ELE",VLOOKUP(VALUE(RIGHT(C356,3)),#REF!,9,FALSE),IF(LEFT(C356,3)="CAB",VLOOKUP(VALUE(RIGHT(C356,3)),#REF!,9,FALSE),IF(LEFT(C356,3)="SEG",VLOOKUP(VALUE(RIGHT(C356,3)),'SEG-COMP'!B:J,9,FALSE),IF(LEFT(C356,3)="CLI",VLOOKUP(VALUE(RIGHT(C356,3)),'CLI-COMP'!B:J,9,FALSE),IF(LEFT(C356,4)="IMPL",VLOOKUP(VALUE(RIGHT(C356,3)),'IMPL-COMP'!B:J,9,FALSE),IF(LEFT(C356,4)="SPDA",VLOOKUP(VALUE(RIGHT(C356,3)),'SPDA-COMP'!B:J,9,FALSE),IF(LEFT(C356,4)="SDAI",VLOOKUP(VALUE(RIGHT(C356,3)),'ADM-COMP'!B:J,9,FALSE),IF(LEFT(C356,5)="IMPER",VLOOKUP(VALUE(RIGHT(C356,3)),'IMPER-COMP'!B:J,9,FALSE),""))))))))))))))))</f>
        <v>1625.3</v>
      </c>
      <c r="H356" s="611">
        <f t="shared" si="17"/>
        <v>3250.6</v>
      </c>
      <c r="I356" s="636"/>
      <c r="J356" s="636"/>
      <c r="K356" s="636"/>
      <c r="L356" s="636"/>
      <c r="M356" s="636"/>
      <c r="N356" s="636"/>
      <c r="O356" s="636"/>
      <c r="P356" s="636"/>
      <c r="Q356" s="636"/>
      <c r="R356" s="636"/>
      <c r="S356" s="636"/>
    </row>
    <row r="357" ht="38.25" spans="1:19">
      <c r="A357" s="605" t="s">
        <v>509</v>
      </c>
      <c r="B357" s="624" t="s">
        <v>81</v>
      </c>
      <c r="C357" s="607" t="s">
        <v>176</v>
      </c>
      <c r="D357" s="608" t="s">
        <v>177</v>
      </c>
      <c r="E357" s="609" t="s">
        <v>136</v>
      </c>
      <c r="F357" s="610">
        <f>ROUND(VLOOKUP(A357,'MEM-LEVANT'!A:O,15,FALSE),2)</f>
        <v>5</v>
      </c>
      <c r="G357" s="611">
        <f>IF(B357="IOPES",VLOOKUP(C357,'LABOR-SERVIÇOS'!A:H,7,FALSE),IF(B357="SINAPI",VLOOKUP(C357,'SINAPI-SERVIÇOS'!A:H,8,FALSE),IF(LEFT(C357,3)="ARQ",VLOOKUP(VALUE(RIGHT(C357,3)),'ARQ-COMP'!B:J,9,FALSE),IF(LEFT(C357,3)="SCI",VLOOKUP(VALUE(RIGHT(C357,3)),'GAS-COMP'!#REF!,9,FALSE),IF(LEFT(C357,3)="SCE",VLOOKUP(VALUE(RIGHT(C357,3)),'SCE-COMP'!B:J,9,FALSE),IF(LEFT(C357,3)="EST",VLOOKUP(VALUE(RIGHT(C357,3)),'EST-COMP'!B:J,9,FALSE),IF(LEFT(C357,3)="HID",VLOOKUP(VALUE(RIGHT(C357,3)),'HID-COMP'!B:J,9,FALSE),IF(LEFT(C357,3)="INC",VLOOKUP(VALUE(RIGHT(C357,3)),'INC-COMP'!B:J,9,FALSE),IF(LEFT(C357,3)="ELE",VLOOKUP(VALUE(RIGHT(C357,3)),#REF!,9,FALSE),IF(LEFT(C357,3)="CAB",VLOOKUP(VALUE(RIGHT(C357,3)),#REF!,9,FALSE),IF(LEFT(C357,3)="SEG",VLOOKUP(VALUE(RIGHT(C357,3)),'SEG-COMP'!B:J,9,FALSE),IF(LEFT(C357,3)="CLI",VLOOKUP(VALUE(RIGHT(C357,3)),'CLI-COMP'!B:J,9,FALSE),IF(LEFT(C357,4)="IMPL",VLOOKUP(VALUE(RIGHT(C357,3)),'IMPL-COMP'!B:J,9,FALSE),IF(LEFT(C357,4)="SPDA",VLOOKUP(VALUE(RIGHT(C357,3)),'SPDA-COMP'!B:J,9,FALSE),IF(LEFT(C357,4)="SDAI",VLOOKUP(VALUE(RIGHT(C357,3)),'ADM-COMP'!B:J,9,FALSE),IF(LEFT(C357,5)="IMPER",VLOOKUP(VALUE(RIGHT(C357,3)),'IMPER-COMP'!B:J,9,FALSE),""))))))))))))))))</f>
        <v>122.95</v>
      </c>
      <c r="H357" s="611">
        <f t="shared" si="17"/>
        <v>614.75</v>
      </c>
      <c r="I357" s="636"/>
      <c r="J357" s="636"/>
      <c r="K357" s="636"/>
      <c r="L357" s="636"/>
      <c r="M357" s="636"/>
      <c r="N357" s="636"/>
      <c r="O357" s="636"/>
      <c r="P357" s="636"/>
      <c r="Q357" s="636"/>
      <c r="R357" s="636"/>
      <c r="S357" s="636"/>
    </row>
    <row r="358" ht="51" spans="1:19">
      <c r="A358" s="605" t="s">
        <v>510</v>
      </c>
      <c r="B358" s="624" t="s">
        <v>81</v>
      </c>
      <c r="C358" s="605" t="s">
        <v>179</v>
      </c>
      <c r="D358" s="608" t="s">
        <v>180</v>
      </c>
      <c r="E358" s="609" t="s">
        <v>136</v>
      </c>
      <c r="F358" s="610">
        <f>ROUND(VLOOKUP(A358,'MEM-LEVANT'!A:O,15,FALSE),2)</f>
        <v>70</v>
      </c>
      <c r="G358" s="611">
        <f>IF(B358="IOPES",VLOOKUP(C358,'LABOR-SERVIÇOS'!A:H,7,FALSE),IF(B358="SINAPI",VLOOKUP(C358,'SINAPI-SERVIÇOS'!A:H,8,FALSE),IF(LEFT(C358,3)="ARQ",VLOOKUP(VALUE(RIGHT(C358,3)),'ARQ-COMP'!B:J,9,FALSE),IF(LEFT(C358,3)="SCI",VLOOKUP(VALUE(RIGHT(C358,3)),'GAS-COMP'!#REF!,9,FALSE),IF(LEFT(C358,3)="SCE",VLOOKUP(VALUE(RIGHT(C358,3)),'SCE-COMP'!B:J,9,FALSE),IF(LEFT(C358,3)="EST",VLOOKUP(VALUE(RIGHT(C358,3)),'EST-COMP'!B:J,9,FALSE),IF(LEFT(C358,3)="HID",VLOOKUP(VALUE(RIGHT(C358,3)),'HID-COMP'!B:J,9,FALSE),IF(LEFT(C358,3)="INC",VLOOKUP(VALUE(RIGHT(C358,3)),'INC-COMP'!B:J,9,FALSE),IF(LEFT(C358,3)="ELE",VLOOKUP(VALUE(RIGHT(C358,3)),#REF!,9,FALSE),IF(LEFT(C358,3)="CAB",VLOOKUP(VALUE(RIGHT(C358,3)),#REF!,9,FALSE),IF(LEFT(C358,3)="SEG",VLOOKUP(VALUE(RIGHT(C358,3)),'SEG-COMP'!B:J,9,FALSE),IF(LEFT(C358,3)="CLI",VLOOKUP(VALUE(RIGHT(C358,3)),'CLI-COMP'!B:J,9,FALSE),IF(LEFT(C358,4)="IMPL",VLOOKUP(VALUE(RIGHT(C358,3)),'IMPL-COMP'!B:J,9,FALSE),IF(LEFT(C358,4)="SPDA",VLOOKUP(VALUE(RIGHT(C358,3)),'SPDA-COMP'!B:J,9,FALSE),IF(LEFT(C358,4)="SDAI",VLOOKUP(VALUE(RIGHT(C358,3)),'ADM-COMP'!B:J,9,FALSE),IF(LEFT(C358,5)="IMPER",VLOOKUP(VALUE(RIGHT(C358,3)),'IMPER-COMP'!B:J,9,FALSE),""))))))))))))))))</f>
        <v>114.69</v>
      </c>
      <c r="H358" s="611">
        <f t="shared" si="17"/>
        <v>8028.3</v>
      </c>
      <c r="I358" s="636"/>
      <c r="J358" s="636"/>
      <c r="K358" s="636"/>
      <c r="L358" s="636"/>
      <c r="M358" s="636"/>
      <c r="N358" s="636"/>
      <c r="O358" s="636"/>
      <c r="P358" s="636"/>
      <c r="Q358" s="636"/>
      <c r="R358" s="636"/>
      <c r="S358" s="636"/>
    </row>
    <row r="359" ht="25.5" spans="1:19">
      <c r="A359" s="605" t="s">
        <v>511</v>
      </c>
      <c r="B359" s="624" t="s">
        <v>81</v>
      </c>
      <c r="C359" s="607" t="str">
        <f>'SINAPI-SERVIÇOS'!A5948</f>
        <v>73361</v>
      </c>
      <c r="D359" s="608" t="s">
        <v>381</v>
      </c>
      <c r="E359" s="609" t="s">
        <v>146</v>
      </c>
      <c r="F359" s="610">
        <f>ROUND(VLOOKUP(A359,'MEM-LEVANT'!A:O,15,FALSE),2)</f>
        <v>7</v>
      </c>
      <c r="G359" s="611">
        <f>IF(B359="IOPES",VLOOKUP(C359,'LABOR-SERVIÇOS'!A:H,7,FALSE),IF(B359="SINAPI",VLOOKUP(C359,'SINAPI-SERVIÇOS'!A:H,8,FALSE),IF(LEFT(C359,3)="ARQ",VLOOKUP(VALUE(RIGHT(C359,3)),'ARQ-COMP'!B:J,9,FALSE),IF(LEFT(C359,3)="SCI",VLOOKUP(VALUE(RIGHT(C359,3)),'GAS-COMP'!#REF!,9,FALSE),IF(LEFT(C359,3)="SCE",VLOOKUP(VALUE(RIGHT(C359,3)),'SCE-COMP'!B:J,9,FALSE),IF(LEFT(C359,3)="EST",VLOOKUP(VALUE(RIGHT(C359,3)),'EST-COMP'!B:J,9,FALSE),IF(LEFT(C359,3)="HID",VLOOKUP(VALUE(RIGHT(C359,3)),'HID-COMP'!B:J,9,FALSE),IF(LEFT(C359,3)="INC",VLOOKUP(VALUE(RIGHT(C359,3)),'INC-COMP'!B:J,9,FALSE),IF(LEFT(C359,3)="ELE",VLOOKUP(VALUE(RIGHT(C359,3)),#REF!,9,FALSE),IF(LEFT(C359,3)="CAB",VLOOKUP(VALUE(RIGHT(C359,3)),#REF!,9,FALSE),IF(LEFT(C359,3)="SEG",VLOOKUP(VALUE(RIGHT(C359,3)),'SEG-COMP'!B:J,9,FALSE),IF(LEFT(C359,3)="CLI",VLOOKUP(VALUE(RIGHT(C359,3)),'CLI-COMP'!B:J,9,FALSE),IF(LEFT(C359,4)="IMPL",VLOOKUP(VALUE(RIGHT(C359,3)),'IMPL-COMP'!B:J,9,FALSE),IF(LEFT(C359,4)="SPDA",VLOOKUP(VALUE(RIGHT(C359,3)),'SPDA-COMP'!B:J,9,FALSE),IF(LEFT(C359,4)="SDAI",VLOOKUP(VALUE(RIGHT(C359,3)),'ADM-COMP'!B:J,9,FALSE),IF(LEFT(C359,5)="IMPER",VLOOKUP(VALUE(RIGHT(C359,3)),'IMPER-COMP'!B:J,9,FALSE),""))))))))))))))))</f>
        <v>391.17</v>
      </c>
      <c r="H359" s="611">
        <f t="shared" si="17"/>
        <v>2738.19</v>
      </c>
      <c r="I359" s="636"/>
      <c r="J359" s="636"/>
      <c r="K359" s="636"/>
      <c r="L359" s="636"/>
      <c r="M359" s="636"/>
      <c r="N359" s="636"/>
      <c r="O359" s="636"/>
      <c r="P359" s="636"/>
      <c r="Q359" s="636"/>
      <c r="R359" s="636"/>
      <c r="S359" s="636"/>
    </row>
    <row r="360" ht="38.25" spans="1:19">
      <c r="A360" s="605" t="s">
        <v>512</v>
      </c>
      <c r="B360" s="624" t="s">
        <v>81</v>
      </c>
      <c r="C360" s="605" t="s">
        <v>184</v>
      </c>
      <c r="D360" s="608" t="s">
        <v>185</v>
      </c>
      <c r="E360" s="609" t="s">
        <v>127</v>
      </c>
      <c r="F360" s="610">
        <f>ROUND(VLOOKUP(A360,'MEM-LEVANT'!A:O,15,FALSE),2)</f>
        <v>35</v>
      </c>
      <c r="G360" s="611">
        <f>IF(B360="IOPES",VLOOKUP(C360,'LABOR-SERVIÇOS'!A:H,7,FALSE),IF(B360="SINAPI",VLOOKUP(C360,'SINAPI-SERVIÇOS'!A:H,8,FALSE),IF(LEFT(C360,3)="ARQ",VLOOKUP(VALUE(RIGHT(C360,3)),'ARQ-COMP'!B:J,9,FALSE),IF(LEFT(C360,3)="SCI",VLOOKUP(VALUE(RIGHT(C360,3)),'GAS-COMP'!#REF!,9,FALSE),IF(LEFT(C360,3)="SCE",VLOOKUP(VALUE(RIGHT(C360,3)),'SCE-COMP'!B:J,9,FALSE),IF(LEFT(C360,3)="EST",VLOOKUP(VALUE(RIGHT(C360,3)),'EST-COMP'!B:J,9,FALSE),IF(LEFT(C360,3)="HID",VLOOKUP(VALUE(RIGHT(C360,3)),'HID-COMP'!B:J,9,FALSE),IF(LEFT(C360,3)="INC",VLOOKUP(VALUE(RIGHT(C360,3)),'INC-COMP'!B:J,9,FALSE),IF(LEFT(C360,3)="ELE",VLOOKUP(VALUE(RIGHT(C360,3)),#REF!,9,FALSE),IF(LEFT(C360,3)="CAB",VLOOKUP(VALUE(RIGHT(C360,3)),#REF!,9,FALSE),IF(LEFT(C360,3)="SEG",VLOOKUP(VALUE(RIGHT(C360,3)),'SEG-COMP'!B:J,9,FALSE),IF(LEFT(C360,3)="CLI",VLOOKUP(VALUE(RIGHT(C360,3)),'CLI-COMP'!B:J,9,FALSE),IF(LEFT(C360,4)="IMPL",VLOOKUP(VALUE(RIGHT(C360,3)),'IMPL-COMP'!B:J,9,FALSE),IF(LEFT(C360,4)="SPDA",VLOOKUP(VALUE(RIGHT(C360,3)),'SPDA-COMP'!B:J,9,FALSE),IF(LEFT(C360,4)="SDAI",VLOOKUP(VALUE(RIGHT(C360,3)),'ADM-COMP'!B:J,9,FALSE),IF(LEFT(C360,5)="IMPER",VLOOKUP(VALUE(RIGHT(C360,3)),'IMPER-COMP'!B:J,9,FALSE),""))))))))))))))))</f>
        <v>131.28</v>
      </c>
      <c r="H360" s="611">
        <f t="shared" si="17"/>
        <v>4594.8</v>
      </c>
      <c r="I360" s="636"/>
      <c r="J360" s="636"/>
      <c r="K360" s="636"/>
      <c r="L360" s="636"/>
      <c r="M360" s="636"/>
      <c r="N360" s="636"/>
      <c r="O360" s="636"/>
      <c r="P360" s="636"/>
      <c r="Q360" s="636"/>
      <c r="R360" s="636"/>
      <c r="S360" s="636"/>
    </row>
    <row r="361" s="561" customFormat="1" ht="38.25" customHeight="1" spans="1:19">
      <c r="A361" s="605" t="s">
        <v>513</v>
      </c>
      <c r="B361" s="606" t="s">
        <v>68</v>
      </c>
      <c r="C361" s="607">
        <v>40712</v>
      </c>
      <c r="D361" s="608" t="s">
        <v>514</v>
      </c>
      <c r="E361" s="609" t="s">
        <v>136</v>
      </c>
      <c r="F361" s="610">
        <f>ROUND(VLOOKUP(A361,'MEM-LEVANT'!A:O,15,FALSE),2)</f>
        <v>9.6</v>
      </c>
      <c r="G361" s="611">
        <f>85.45*$J$4</f>
        <v>89.7893736122996</v>
      </c>
      <c r="H361" s="611">
        <f t="shared" si="17"/>
        <v>861.98</v>
      </c>
      <c r="I361" s="639"/>
      <c r="J361" s="639" t="s">
        <v>257</v>
      </c>
      <c r="K361" s="639"/>
      <c r="L361" s="639"/>
      <c r="M361" s="639"/>
      <c r="N361" s="639"/>
      <c r="O361" s="639"/>
      <c r="P361" s="639"/>
      <c r="Q361" s="639"/>
      <c r="R361" s="639"/>
      <c r="S361" s="639"/>
    </row>
    <row r="362" spans="1:19">
      <c r="A362" s="628" t="s">
        <v>515</v>
      </c>
      <c r="B362" s="629"/>
      <c r="C362" s="630"/>
      <c r="D362" s="631" t="s">
        <v>112</v>
      </c>
      <c r="E362" s="632"/>
      <c r="F362" s="610"/>
      <c r="G362" s="633"/>
      <c r="H362" s="633"/>
      <c r="I362" s="636"/>
      <c r="J362" s="636"/>
      <c r="K362" s="636"/>
      <c r="L362" s="636"/>
      <c r="M362" s="636"/>
      <c r="N362" s="636"/>
      <c r="O362" s="636"/>
      <c r="P362" s="636"/>
      <c r="Q362" s="636"/>
      <c r="R362" s="636"/>
      <c r="S362" s="636"/>
    </row>
    <row r="363" ht="25.5" spans="1:19">
      <c r="A363" s="605" t="s">
        <v>516</v>
      </c>
      <c r="B363" s="629" t="s">
        <v>81</v>
      </c>
      <c r="C363" s="607" t="s">
        <v>188</v>
      </c>
      <c r="D363" s="608" t="s">
        <v>189</v>
      </c>
      <c r="E363" s="609" t="s">
        <v>127</v>
      </c>
      <c r="F363" s="610">
        <f>ROUND(VLOOKUP(A363,'MEM-LEVANT'!A:O,15,FALSE),2)</f>
        <v>929.83</v>
      </c>
      <c r="G363" s="611">
        <f>IF(B363="IOPES",VLOOKUP(C363,'LABOR-SERVIÇOS'!A:H,7,FALSE),IF(B363="SINAPI",VLOOKUP(C363,'SINAPI-SERVIÇOS'!A:H,8,FALSE),IF(LEFT(C363,3)="ARQ",VLOOKUP(VALUE(RIGHT(C363,3)),'ARQ-COMP'!B:J,9,FALSE),IF(LEFT(C363,3)="SCI",VLOOKUP(VALUE(RIGHT(C363,3)),'GAS-COMP'!#REF!,9,FALSE),IF(LEFT(C363,3)="SCE",VLOOKUP(VALUE(RIGHT(C363,3)),'SCE-COMP'!B:J,9,FALSE),IF(LEFT(C363,3)="EST",VLOOKUP(VALUE(RIGHT(C363,3)),'EST-COMP'!B:J,9,FALSE),IF(LEFT(C363,3)="HID",VLOOKUP(VALUE(RIGHT(C363,3)),'HID-COMP'!B:J,9,FALSE),IF(LEFT(C363,3)="INC",VLOOKUP(VALUE(RIGHT(C363,3)),'INC-COMP'!B:J,9,FALSE),IF(LEFT(C363,3)="ELE",VLOOKUP(VALUE(RIGHT(C363,3)),#REF!,9,FALSE),IF(LEFT(C363,3)="CAB",VLOOKUP(VALUE(RIGHT(C363,3)),#REF!,9,FALSE),IF(LEFT(C363,3)="SEG",VLOOKUP(VALUE(RIGHT(C363,3)),'SEG-COMP'!B:J,9,FALSE),IF(LEFT(C363,3)="CLI",VLOOKUP(VALUE(RIGHT(C363,3)),'CLI-COMP'!B:J,9,FALSE),IF(LEFT(C363,4)="IMPL",VLOOKUP(VALUE(RIGHT(C363,3)),'IMPL-COMP'!B:J,9,FALSE),IF(LEFT(C363,4)="SPDA",VLOOKUP(VALUE(RIGHT(C363,3)),'SPDA-COMP'!B:J,9,FALSE),IF(LEFT(C363,4)="SDAI",VLOOKUP(VALUE(RIGHT(C363,3)),'ADM-COMP'!B:J,9,FALSE),IF(LEFT(C363,5)="IMPER",VLOOKUP(VALUE(RIGHT(C363,3)),'IMPER-COMP'!B:J,9,FALSE),""))))))))))))))))</f>
        <v>1.51</v>
      </c>
      <c r="H363" s="633">
        <f>ROUND(F363*G363,2)</f>
        <v>1404.04</v>
      </c>
      <c r="I363" s="636"/>
      <c r="J363" s="636"/>
      <c r="K363" s="636"/>
      <c r="L363" s="636"/>
      <c r="M363" s="636"/>
      <c r="N363" s="636"/>
      <c r="O363" s="636"/>
      <c r="P363" s="636"/>
      <c r="Q363" s="636"/>
      <c r="R363" s="636"/>
      <c r="S363" s="636"/>
    </row>
    <row r="364" spans="1:19">
      <c r="A364" s="605" t="s">
        <v>517</v>
      </c>
      <c r="B364" s="629" t="s">
        <v>81</v>
      </c>
      <c r="C364" s="607" t="s">
        <v>191</v>
      </c>
      <c r="D364" s="608" t="s">
        <v>192</v>
      </c>
      <c r="E364" s="609" t="s">
        <v>146</v>
      </c>
      <c r="F364" s="610">
        <f>ROUND(VLOOKUP(A364,'MEM-LEVANT'!A:O,15,FALSE),2)</f>
        <v>92.98</v>
      </c>
      <c r="G364" s="611">
        <f>IF(B364="IOPES",VLOOKUP(C364,'LABOR-SERVIÇOS'!A:H,7,FALSE),IF(B364="SINAPI",VLOOKUP(C364,'SINAPI-SERVIÇOS'!A:H,8,FALSE),IF(LEFT(C364,3)="ARQ",VLOOKUP(VALUE(RIGHT(C364,3)),'ARQ-COMP'!B:J,9,FALSE),IF(LEFT(C364,3)="SCI",VLOOKUP(VALUE(RIGHT(C364,3)),'GAS-COMP'!#REF!,9,FALSE),IF(LEFT(C364,3)="SCE",VLOOKUP(VALUE(RIGHT(C364,3)),'SCE-COMP'!B:J,9,FALSE),IF(LEFT(C364,3)="EST",VLOOKUP(VALUE(RIGHT(C364,3)),'EST-COMP'!B:J,9,FALSE),IF(LEFT(C364,3)="HID",VLOOKUP(VALUE(RIGHT(C364,3)),'HID-COMP'!B:J,9,FALSE),IF(LEFT(C364,3)="INC",VLOOKUP(VALUE(RIGHT(C364,3)),'INC-COMP'!B:J,9,FALSE),IF(LEFT(C364,3)="ELE",VLOOKUP(VALUE(RIGHT(C364,3)),#REF!,9,FALSE),IF(LEFT(C364,3)="CAB",VLOOKUP(VALUE(RIGHT(C364,3)),#REF!,9,FALSE),IF(LEFT(C364,3)="SEG",VLOOKUP(VALUE(RIGHT(C364,3)),'SEG-COMP'!B:J,9,FALSE),IF(LEFT(C364,3)="CLI",VLOOKUP(VALUE(RIGHT(C364,3)),'CLI-COMP'!B:J,9,FALSE),IF(LEFT(C364,4)="IMPL",VLOOKUP(VALUE(RIGHT(C364,3)),'IMPL-COMP'!B:J,9,FALSE),IF(LEFT(C364,4)="SPDA",VLOOKUP(VALUE(RIGHT(C364,3)),'SPDA-COMP'!B:J,9,FALSE),IF(LEFT(C364,4)="SDAI",VLOOKUP(VALUE(RIGHT(C364,3)),'ADM-COMP'!B:J,9,FALSE),IF(LEFT(C364,5)="IMPER",VLOOKUP(VALUE(RIGHT(C364,3)),'IMPER-COMP'!B:J,9,FALSE),""))))))))))))))))</f>
        <v>119.55</v>
      </c>
      <c r="H364" s="633">
        <f>ROUND(F364*G364,2)</f>
        <v>11115.76</v>
      </c>
      <c r="I364" s="636"/>
      <c r="J364" s="636"/>
      <c r="K364" s="636"/>
      <c r="L364" s="636"/>
      <c r="M364" s="636"/>
      <c r="N364" s="636"/>
      <c r="O364" s="636"/>
      <c r="P364" s="636"/>
      <c r="Q364" s="636"/>
      <c r="R364" s="636"/>
      <c r="S364" s="636"/>
    </row>
    <row r="365" spans="1:19">
      <c r="A365" s="605" t="s">
        <v>518</v>
      </c>
      <c r="B365" s="629" t="s">
        <v>81</v>
      </c>
      <c r="C365" s="607" t="s">
        <v>194</v>
      </c>
      <c r="D365" s="608" t="s">
        <v>195</v>
      </c>
      <c r="E365" s="609" t="s">
        <v>153</v>
      </c>
      <c r="F365" s="610">
        <f>ROUND(VLOOKUP(A365,'MEM-LEVANT'!A:O,15,FALSE),2)</f>
        <v>1013.48</v>
      </c>
      <c r="G365" s="611">
        <f>IF(B365="IOPES",VLOOKUP(C365,'LABOR-SERVIÇOS'!A:H,7,FALSE),IF(B365="SINAPI",VLOOKUP(C365,'SINAPI-SERVIÇOS'!A:H,8,FALSE),IF(LEFT(C365,3)="ARQ",VLOOKUP(VALUE(RIGHT(C365,3)),'ARQ-COMP'!B:J,9,FALSE),IF(LEFT(C365,3)="SCI",VLOOKUP(VALUE(RIGHT(C365,3)),'GAS-COMP'!#REF!,9,FALSE),IF(LEFT(C365,3)="SCE",VLOOKUP(VALUE(RIGHT(C365,3)),'SCE-COMP'!B:J,9,FALSE),IF(LEFT(C365,3)="EST",VLOOKUP(VALUE(RIGHT(C365,3)),'EST-COMP'!B:J,9,FALSE),IF(LEFT(C365,3)="HID",VLOOKUP(VALUE(RIGHT(C365,3)),'HID-COMP'!B:J,9,FALSE),IF(LEFT(C365,3)="INC",VLOOKUP(VALUE(RIGHT(C365,3)),'INC-COMP'!B:J,9,FALSE),IF(LEFT(C365,3)="ELE",VLOOKUP(VALUE(RIGHT(C365,3)),#REF!,9,FALSE),IF(LEFT(C365,3)="CAB",VLOOKUP(VALUE(RIGHT(C365,3)),#REF!,9,FALSE),IF(LEFT(C365,3)="SEG",VLOOKUP(VALUE(RIGHT(C365,3)),'SEG-COMP'!B:J,9,FALSE),IF(LEFT(C365,3)="CLI",VLOOKUP(VALUE(RIGHT(C365,3)),'CLI-COMP'!B:J,9,FALSE),IF(LEFT(C365,4)="IMPL",VLOOKUP(VALUE(RIGHT(C365,3)),'IMPL-COMP'!B:J,9,FALSE),IF(LEFT(C365,4)="SPDA",VLOOKUP(VALUE(RIGHT(C365,3)),'SPDA-COMP'!B:J,9,FALSE),IF(LEFT(C365,4)="SDAI",VLOOKUP(VALUE(RIGHT(C365,3)),'ADM-COMP'!B:J,9,FALSE),IF(LEFT(C365,5)="IMPER",VLOOKUP(VALUE(RIGHT(C365,3)),'IMPER-COMP'!B:J,9,FALSE),""))))))))))))))))</f>
        <v>0.94</v>
      </c>
      <c r="H365" s="633">
        <f>ROUND(F365*G365,2)</f>
        <v>952.67</v>
      </c>
      <c r="I365" s="636"/>
      <c r="J365" s="636"/>
      <c r="K365" s="636"/>
      <c r="L365" s="636"/>
      <c r="M365" s="636"/>
      <c r="N365" s="636"/>
      <c r="O365" s="636"/>
      <c r="P365" s="636"/>
      <c r="Q365" s="636"/>
      <c r="R365" s="636"/>
      <c r="S365" s="636"/>
    </row>
    <row r="366" ht="38.25" spans="1:19">
      <c r="A366" s="605" t="s">
        <v>519</v>
      </c>
      <c r="B366" s="606" t="s">
        <v>81</v>
      </c>
      <c r="C366" s="607" t="s">
        <v>520</v>
      </c>
      <c r="D366" s="608" t="s">
        <v>521</v>
      </c>
      <c r="E366" s="609" t="s">
        <v>127</v>
      </c>
      <c r="F366" s="610">
        <f>ROUND(VLOOKUP(A366,'MEM-LEVANT'!A:O,15,FALSE),2)</f>
        <v>929.83</v>
      </c>
      <c r="G366" s="611">
        <f>IF(B366="IOPES",VLOOKUP(C366,'LABOR-SERVIÇOS'!A:H,7,FALSE),IF(B366="SINAPI",VLOOKUP(C366,'SINAPI-SERVIÇOS'!A:H,8,FALSE),IF(LEFT(C366,3)="ARQ",VLOOKUP(VALUE(RIGHT(C366,3)),'ARQ-COMP'!B:J,9,FALSE),IF(LEFT(C366,3)="SCI",VLOOKUP(VALUE(RIGHT(C366,3)),'GAS-COMP'!#REF!,9,FALSE),IF(LEFT(C366,3)="SCE",VLOOKUP(VALUE(RIGHT(C366,3)),'SCE-COMP'!B:J,9,FALSE),IF(LEFT(C366,3)="EST",VLOOKUP(VALUE(RIGHT(C366,3)),'EST-COMP'!B:J,9,FALSE),IF(LEFT(C366,3)="HID",VLOOKUP(VALUE(RIGHT(C366,3)),'HID-COMP'!B:J,9,FALSE),IF(LEFT(C366,3)="INC",VLOOKUP(VALUE(RIGHT(C366,3)),'INC-COMP'!B:J,9,FALSE),IF(LEFT(C366,3)="ELE",VLOOKUP(VALUE(RIGHT(C366,3)),#REF!,9,FALSE),IF(LEFT(C366,3)="CAB",VLOOKUP(VALUE(RIGHT(C366,3)),#REF!,9,FALSE),IF(LEFT(C366,3)="SEG",VLOOKUP(VALUE(RIGHT(C366,3)),'SEG-COMP'!B:J,9,FALSE),IF(LEFT(C366,3)="CLI",VLOOKUP(VALUE(RIGHT(C366,3)),'CLI-COMP'!B:J,9,FALSE),IF(LEFT(C366,4)="IMPL",VLOOKUP(VALUE(RIGHT(C366,3)),'IMPL-COMP'!B:J,9,FALSE),IF(LEFT(C366,4)="SPDA",VLOOKUP(VALUE(RIGHT(C366,3)),'SPDA-COMP'!B:J,9,FALSE),IF(LEFT(C366,4)="SDAI",VLOOKUP(VALUE(RIGHT(C366,3)),'ADM-COMP'!B:J,9,FALSE),IF(LEFT(C366,5)="IMPER",VLOOKUP(VALUE(RIGHT(C366,3)),'IMPER-COMP'!B:J,9,FALSE),""))))))))))))))))</f>
        <v>60.63</v>
      </c>
      <c r="H366" s="611">
        <f>ROUND(F366*G366,2)</f>
        <v>56375.59</v>
      </c>
      <c r="I366" s="636"/>
      <c r="J366" s="636"/>
      <c r="K366" s="636"/>
      <c r="L366" s="636"/>
      <c r="M366" s="636"/>
      <c r="N366" s="636"/>
      <c r="O366" s="636"/>
      <c r="P366" s="636"/>
      <c r="Q366" s="636"/>
      <c r="R366" s="636"/>
      <c r="S366" s="636"/>
    </row>
    <row r="367" ht="63.75" spans="1:19">
      <c r="A367" s="605" t="s">
        <v>522</v>
      </c>
      <c r="B367" s="629" t="s">
        <v>81</v>
      </c>
      <c r="C367" s="607" t="s">
        <v>215</v>
      </c>
      <c r="D367" s="608" t="s">
        <v>216</v>
      </c>
      <c r="E367" s="609" t="s">
        <v>136</v>
      </c>
      <c r="F367" s="610">
        <f>ROUND(VLOOKUP(A367,'MEM-LEVANT'!A:O,15,FALSE),2)</f>
        <v>353.7</v>
      </c>
      <c r="G367" s="611">
        <f>IF(B367="IOPES",VLOOKUP(C367,'LABOR-SERVIÇOS'!A:H,7,FALSE),IF(B367="SINAPI",VLOOKUP(C367,'SINAPI-SERVIÇOS'!A:H,8,FALSE),IF(LEFT(C367,3)="ARQ",VLOOKUP(VALUE(RIGHT(C367,3)),'ARQ-COMP'!B:J,9,FALSE),IF(LEFT(C367,3)="SCI",VLOOKUP(VALUE(RIGHT(C367,3)),'GAS-COMP'!#REF!,9,FALSE),IF(LEFT(C367,3)="SCE",VLOOKUP(VALUE(RIGHT(C367,3)),'SCE-COMP'!B:J,9,FALSE),IF(LEFT(C367,3)="EST",VLOOKUP(VALUE(RIGHT(C367,3)),'EST-COMP'!B:J,9,FALSE),IF(LEFT(C367,3)="HID",VLOOKUP(VALUE(RIGHT(C367,3)),'HID-COMP'!B:J,9,FALSE),IF(LEFT(C367,3)="INC",VLOOKUP(VALUE(RIGHT(C367,3)),'INC-COMP'!B:J,9,FALSE),IF(LEFT(C367,3)="ELE",VLOOKUP(VALUE(RIGHT(C367,3)),#REF!,9,FALSE),IF(LEFT(C367,3)="CAB",VLOOKUP(VALUE(RIGHT(C367,3)),#REF!,9,FALSE),IF(LEFT(C367,3)="SEG",VLOOKUP(VALUE(RIGHT(C367,3)),'SEG-COMP'!B:J,9,FALSE),IF(LEFT(C367,3)="CLI",VLOOKUP(VALUE(RIGHT(C367,3)),'CLI-COMP'!B:J,9,FALSE),IF(LEFT(C367,4)="IMPL",VLOOKUP(VALUE(RIGHT(C367,3)),'IMPL-COMP'!B:J,9,FALSE),IF(LEFT(C367,4)="SPDA",VLOOKUP(VALUE(RIGHT(C367,3)),'SPDA-COMP'!B:J,9,FALSE),IF(LEFT(C367,4)="SDAI",VLOOKUP(VALUE(RIGHT(C367,3)),'ADM-COMP'!B:J,9,FALSE),IF(LEFT(C367,5)="IMPER",VLOOKUP(VALUE(RIGHT(C367,3)),'IMPER-COMP'!B:J,9,FALSE),""))))))))))))))))</f>
        <v>36.15</v>
      </c>
      <c r="H367" s="633">
        <f t="shared" ref="H367" si="18">ROUND(F367*G367,2)</f>
        <v>12786.26</v>
      </c>
      <c r="I367" s="636"/>
      <c r="J367" s="636"/>
      <c r="K367" s="636"/>
      <c r="L367" s="636"/>
      <c r="M367" s="636"/>
      <c r="N367" s="636"/>
      <c r="O367" s="636"/>
      <c r="P367" s="636"/>
      <c r="Q367" s="636"/>
      <c r="R367" s="636"/>
      <c r="S367" s="636"/>
    </row>
    <row r="368" spans="1:19">
      <c r="A368" s="628" t="s">
        <v>523</v>
      </c>
      <c r="B368" s="629"/>
      <c r="C368" s="630"/>
      <c r="D368" s="631" t="s">
        <v>125</v>
      </c>
      <c r="E368" s="632"/>
      <c r="F368" s="610"/>
      <c r="G368" s="633"/>
      <c r="H368" s="633"/>
      <c r="I368" s="636"/>
      <c r="J368" s="636"/>
      <c r="K368" s="636"/>
      <c r="L368" s="636"/>
      <c r="M368" s="636"/>
      <c r="N368" s="636"/>
      <c r="O368" s="636"/>
      <c r="P368" s="636"/>
      <c r="Q368" s="636"/>
      <c r="R368" s="636"/>
      <c r="S368" s="636"/>
    </row>
    <row r="369" ht="25.5" spans="1:19">
      <c r="A369" s="605" t="s">
        <v>524</v>
      </c>
      <c r="B369" s="629" t="s">
        <v>68</v>
      </c>
      <c r="C369" s="607">
        <v>40936</v>
      </c>
      <c r="D369" s="608" t="s">
        <v>219</v>
      </c>
      <c r="E369" s="609" t="s">
        <v>127</v>
      </c>
      <c r="F369" s="610">
        <f>ROUND(VLOOKUP(A369,'MEM-LEVANT'!A:O,15,FALSE),2)</f>
        <v>0.6</v>
      </c>
      <c r="G369" s="611">
        <f>(490.85*$J$4)</f>
        <v>515.7766417507</v>
      </c>
      <c r="H369" s="633">
        <f>ROUND(F369*G369,2)</f>
        <v>309.47</v>
      </c>
      <c r="I369" s="636"/>
      <c r="J369" t="s">
        <v>128</v>
      </c>
      <c r="K369" s="636"/>
      <c r="L369" s="636"/>
      <c r="M369" s="636"/>
      <c r="N369" s="636"/>
      <c r="O369" s="636"/>
      <c r="P369" s="636"/>
      <c r="Q369" s="636"/>
      <c r="R369" s="636"/>
      <c r="S369" s="636"/>
    </row>
    <row r="370" ht="25.5" spans="1:19">
      <c r="A370" s="605" t="s">
        <v>525</v>
      </c>
      <c r="B370" s="629" t="s">
        <v>81</v>
      </c>
      <c r="C370" s="607" t="s">
        <v>221</v>
      </c>
      <c r="D370" s="608" t="s">
        <v>222</v>
      </c>
      <c r="E370" s="609" t="s">
        <v>127</v>
      </c>
      <c r="F370" s="610">
        <f>ROUND(VLOOKUP(A370,'MEM-LEVANT'!A:O,15,FALSE),2)</f>
        <v>53.45</v>
      </c>
      <c r="G370" s="611">
        <f>IF(B370="IOPES",VLOOKUP(C370,'LABOR-SERVIÇOS'!A:H,7,FALSE),IF(B370="SINAPI",VLOOKUP(C370,'SINAPI-SERVIÇOS'!A:H,8,FALSE),IF(LEFT(C370,3)="ARQ",VLOOKUP(VALUE(RIGHT(C370,3)),'ARQ-COMP'!B:J,9,FALSE),IF(LEFT(C370,3)="SCI",VLOOKUP(VALUE(RIGHT(C370,3)),'GAS-COMP'!#REF!,9,FALSE),IF(LEFT(C370,3)="SCE",VLOOKUP(VALUE(RIGHT(C370,3)),'SCE-COMP'!B:J,9,FALSE),IF(LEFT(C370,3)="EST",VLOOKUP(VALUE(RIGHT(C370,3)),'EST-COMP'!B:J,9,FALSE),IF(LEFT(C370,3)="HID",VLOOKUP(VALUE(RIGHT(C370,3)),'HID-COMP'!B:J,9,FALSE),IF(LEFT(C370,3)="INC",VLOOKUP(VALUE(RIGHT(C370,3)),'INC-COMP'!B:J,9,FALSE),IF(LEFT(C370,3)="ELE",VLOOKUP(VALUE(RIGHT(C370,3)),#REF!,9,FALSE),IF(LEFT(C370,3)="CAB",VLOOKUP(VALUE(RIGHT(C370,3)),#REF!,9,FALSE),IF(LEFT(C370,3)="SEG",VLOOKUP(VALUE(RIGHT(C370,3)),'SEG-COMP'!B:J,9,FALSE),IF(LEFT(C370,3)="CLI",VLOOKUP(VALUE(RIGHT(C370,3)),'CLI-COMP'!B:J,9,FALSE),IF(LEFT(C370,4)="IMPL",VLOOKUP(VALUE(RIGHT(C370,3)),'IMPL-COMP'!B:J,9,FALSE),IF(LEFT(C370,4)="SPDA",VLOOKUP(VALUE(RIGHT(C370,3)),'SPDA-COMP'!B:J,9,FALSE),IF(LEFT(C370,4)="SDAI",VLOOKUP(VALUE(RIGHT(C370,3)),'ADM-COMP'!B:J,9,FALSE),IF(LEFT(C370,5)="IMPER",VLOOKUP(VALUE(RIGHT(C370,3)),'IMPER-COMP'!B:J,9,FALSE),""))))))))))))))))</f>
        <v>39.23</v>
      </c>
      <c r="H370" s="633">
        <f>ROUND(F370*G370,2)</f>
        <v>2096.84</v>
      </c>
      <c r="I370" s="636"/>
      <c r="J370" s="636"/>
      <c r="K370" s="636"/>
      <c r="L370" s="636"/>
      <c r="M370" s="636"/>
      <c r="N370" s="636"/>
      <c r="O370" s="636"/>
      <c r="P370" s="636"/>
      <c r="Q370" s="636"/>
      <c r="R370" s="636"/>
      <c r="S370" s="636"/>
    </row>
    <row r="371" ht="25.5" customHeight="1" spans="1:19">
      <c r="A371" s="605" t="s">
        <v>526</v>
      </c>
      <c r="B371" s="629" t="s">
        <v>68</v>
      </c>
      <c r="C371" s="607">
        <v>40934</v>
      </c>
      <c r="D371" s="608" t="s">
        <v>224</v>
      </c>
      <c r="E371" s="609" t="s">
        <v>131</v>
      </c>
      <c r="F371" s="610">
        <f>ROUND(VLOOKUP(A371,'MEM-LEVANT'!A:O,15,FALSE),2)</f>
        <v>40</v>
      </c>
      <c r="G371" s="611">
        <f>(22.42*$J$4)</f>
        <v>23.5585460080487</v>
      </c>
      <c r="H371" s="633">
        <f>ROUND(F371*G371,2)</f>
        <v>942.34</v>
      </c>
      <c r="I371" s="636"/>
      <c r="J371" t="s">
        <v>132</v>
      </c>
      <c r="K371" s="636"/>
      <c r="L371" s="636"/>
      <c r="M371" s="636"/>
      <c r="N371" s="636"/>
      <c r="O371" s="636"/>
      <c r="P371" s="636"/>
      <c r="Q371" s="636"/>
      <c r="R371" s="636"/>
      <c r="S371" s="636"/>
    </row>
    <row r="372" spans="1:19">
      <c r="A372" s="628" t="s">
        <v>527</v>
      </c>
      <c r="B372" s="629"/>
      <c r="C372" s="630"/>
      <c r="D372" s="631" t="s">
        <v>134</v>
      </c>
      <c r="E372" s="632"/>
      <c r="F372" s="610"/>
      <c r="G372" s="633"/>
      <c r="H372" s="633"/>
      <c r="I372" s="636"/>
      <c r="J372" s="636"/>
      <c r="K372" s="636"/>
      <c r="L372" s="636"/>
      <c r="M372" s="636"/>
      <c r="N372" s="636"/>
      <c r="O372" s="636"/>
      <c r="P372" s="636"/>
      <c r="Q372" s="636"/>
      <c r="R372" s="636"/>
      <c r="S372" s="636"/>
    </row>
    <row r="373" ht="25.5" spans="1:19">
      <c r="A373" s="605" t="s">
        <v>528</v>
      </c>
      <c r="B373" s="629" t="s">
        <v>68</v>
      </c>
      <c r="C373" s="607">
        <v>43068</v>
      </c>
      <c r="D373" s="608" t="s">
        <v>227</v>
      </c>
      <c r="E373" s="609" t="s">
        <v>136</v>
      </c>
      <c r="F373" s="610">
        <f>ROUND(VLOOKUP(A373,'MEM-LEVANT'!A:O,15,FALSE),2)</f>
        <v>12</v>
      </c>
      <c r="G373" s="611">
        <f>76.06*$J$4</f>
        <v>79.9225249496959</v>
      </c>
      <c r="H373" s="633">
        <f>ROUND(F373*G373,2)</f>
        <v>959.07</v>
      </c>
      <c r="I373" s="636"/>
      <c r="J373" t="s">
        <v>137</v>
      </c>
      <c r="K373" s="636"/>
      <c r="L373" s="636"/>
      <c r="M373" s="636"/>
      <c r="N373" s="636"/>
      <c r="O373" s="636"/>
      <c r="P373" s="636"/>
      <c r="Q373" s="636"/>
      <c r="R373" s="636"/>
      <c r="S373" s="636"/>
    </row>
    <row r="374" ht="25.5" customHeight="1" spans="1:19">
      <c r="A374" s="605" t="s">
        <v>529</v>
      </c>
      <c r="B374" s="629" t="s">
        <v>68</v>
      </c>
      <c r="C374" s="607">
        <v>43064</v>
      </c>
      <c r="D374" s="608" t="s">
        <v>229</v>
      </c>
      <c r="E374" s="609" t="s">
        <v>136</v>
      </c>
      <c r="F374" s="610">
        <f>ROUND(VLOOKUP(A374,'MEM-LEVANT'!A:O,15,FALSE),2)</f>
        <v>12</v>
      </c>
      <c r="G374" s="611">
        <f>(18.82*$J$4)</f>
        <v>19.7757286294146</v>
      </c>
      <c r="H374" s="633">
        <f>ROUND(F374*G374,2)</f>
        <v>237.31</v>
      </c>
      <c r="I374" s="636"/>
      <c r="J374" t="s">
        <v>139</v>
      </c>
      <c r="K374" s="636"/>
      <c r="L374" s="636"/>
      <c r="M374" s="636"/>
      <c r="N374" s="636"/>
      <c r="O374" s="636"/>
      <c r="P374" s="636"/>
      <c r="Q374" s="636"/>
      <c r="R374" s="636"/>
      <c r="S374" s="636"/>
    </row>
    <row r="375" s="560" customFormat="1" spans="1:8">
      <c r="A375" s="605"/>
      <c r="B375" s="634"/>
      <c r="C375" s="635"/>
      <c r="D375" s="612" t="s">
        <v>530</v>
      </c>
      <c r="E375" s="609"/>
      <c r="F375" s="610"/>
      <c r="G375" s="611"/>
      <c r="H375" s="613">
        <f>SUM(H338:H374)</f>
        <v>148583.87</v>
      </c>
    </row>
    <row r="376" s="559" customFormat="1" spans="1:19">
      <c r="A376" s="731" t="s">
        <v>30</v>
      </c>
      <c r="B376" s="591"/>
      <c r="C376" s="592"/>
      <c r="D376" s="593" t="s">
        <v>531</v>
      </c>
      <c r="E376" s="594"/>
      <c r="F376" s="595"/>
      <c r="G376" s="596"/>
      <c r="H376" s="597"/>
      <c r="I376" s="638"/>
      <c r="J376" s="638"/>
      <c r="K376" s="638"/>
      <c r="L376" s="638"/>
      <c r="M376" s="638"/>
      <c r="N376" s="638"/>
      <c r="O376" s="638"/>
      <c r="P376" s="638"/>
      <c r="Q376" s="638"/>
      <c r="R376" s="638"/>
      <c r="S376" s="638"/>
    </row>
    <row r="377" spans="1:19">
      <c r="A377" s="598" t="s">
        <v>532</v>
      </c>
      <c r="B377" s="606"/>
      <c r="C377" s="622"/>
      <c r="D377" s="601" t="s">
        <v>89</v>
      </c>
      <c r="E377" s="609"/>
      <c r="F377" s="610"/>
      <c r="G377" s="611"/>
      <c r="H377" s="611"/>
      <c r="I377" s="636"/>
      <c r="J377" s="636"/>
      <c r="K377" s="636"/>
      <c r="L377" s="636"/>
      <c r="M377" s="636"/>
      <c r="N377" s="636"/>
      <c r="O377" s="636"/>
      <c r="P377" s="636"/>
      <c r="Q377" s="636"/>
      <c r="R377" s="636"/>
      <c r="S377" s="636"/>
    </row>
    <row r="378" ht="25.5" spans="1:19">
      <c r="A378" s="605" t="s">
        <v>533</v>
      </c>
      <c r="B378" s="606" t="s">
        <v>81</v>
      </c>
      <c r="C378" s="607" t="s">
        <v>234</v>
      </c>
      <c r="D378" s="608" t="s">
        <v>235</v>
      </c>
      <c r="E378" s="609" t="s">
        <v>146</v>
      </c>
      <c r="F378" s="610">
        <f>ROUND(VLOOKUP(A378,'MEM-LEVANT'!A:O,15,FALSE),2)</f>
        <v>0.57</v>
      </c>
      <c r="G378" s="611">
        <f>IF(B378="IOPES",VLOOKUP(C378,'LABOR-SERVIÇOS'!A:H,7,FALSE),IF(B378="SINAPI",VLOOKUP(C378,'SINAPI-SERVIÇOS'!A:H,8,FALSE),IF(LEFT(C378,3)="ARQ",VLOOKUP(VALUE(RIGHT(C378,3)),'ARQ-COMP'!B:J,9,FALSE),IF(LEFT(C378,3)="SCI",VLOOKUP(VALUE(RIGHT(C378,3)),'GAS-COMP'!#REF!,9,FALSE),IF(LEFT(C378,3)="SCE",VLOOKUP(VALUE(RIGHT(C378,3)),'SCE-COMP'!B:J,9,FALSE),IF(LEFT(C378,3)="EST",VLOOKUP(VALUE(RIGHT(C378,3)),'EST-COMP'!B:J,9,FALSE),IF(LEFT(C378,3)="HID",VLOOKUP(VALUE(RIGHT(C378,3)),'HID-COMP'!B:J,9,FALSE),IF(LEFT(C378,3)="INC",VLOOKUP(VALUE(RIGHT(C378,3)),'INC-COMP'!B:J,9,FALSE),IF(LEFT(C378,3)="ELE",VLOOKUP(VALUE(RIGHT(C378,3)),#REF!,9,FALSE),IF(LEFT(C378,3)="CAB",VLOOKUP(VALUE(RIGHT(C378,3)),#REF!,9,FALSE),IF(LEFT(C378,3)="SEG",VLOOKUP(VALUE(RIGHT(C378,3)),'SEG-COMP'!B:J,9,FALSE),IF(LEFT(C378,3)="CLI",VLOOKUP(VALUE(RIGHT(C378,3)),'CLI-COMP'!B:J,9,FALSE),IF(LEFT(C378,4)="IMPL",VLOOKUP(VALUE(RIGHT(C378,3)),'IMPL-COMP'!B:J,9,FALSE),IF(LEFT(C378,4)="SPDA",VLOOKUP(VALUE(RIGHT(C378,3)),'SPDA-COMP'!B:J,9,FALSE),IF(LEFT(C378,4)="SDAI",VLOOKUP(VALUE(RIGHT(C378,3)),'ADM-COMP'!B:J,9,FALSE),IF(LEFT(C378,5)="IMPER",VLOOKUP(VALUE(RIGHT(C378,3)),'IMPER-COMP'!B:J,9,FALSE),""))))))))))))))))</f>
        <v>223.76</v>
      </c>
      <c r="H378" s="611">
        <f>ROUND(F378*G378,2)</f>
        <v>127.54</v>
      </c>
      <c r="I378" s="636"/>
      <c r="J378" s="636"/>
      <c r="K378" s="636"/>
      <c r="L378" s="636"/>
      <c r="M378" s="636"/>
      <c r="N378" s="636"/>
      <c r="O378" s="636"/>
      <c r="P378" s="636"/>
      <c r="Q378" s="636"/>
      <c r="R378" s="636"/>
      <c r="S378" s="636"/>
    </row>
    <row r="379" ht="38.25" spans="1:19">
      <c r="A379" s="605" t="s">
        <v>534</v>
      </c>
      <c r="B379" s="606" t="s">
        <v>81</v>
      </c>
      <c r="C379" s="607" t="s">
        <v>151</v>
      </c>
      <c r="D379" s="608" t="s">
        <v>152</v>
      </c>
      <c r="E379" s="609" t="s">
        <v>153</v>
      </c>
      <c r="F379" s="610">
        <f>ROUND(VLOOKUP(A379,'MEM-LEVANT'!A:O,15,FALSE),2)</f>
        <v>140.46</v>
      </c>
      <c r="G379" s="611">
        <f>IF(B379="IOPES",VLOOKUP(C379,'LABOR-SERVIÇOS'!A:H,7,FALSE),IF(B379="SINAPI",VLOOKUP(C379,'SINAPI-SERVIÇOS'!A:H,8,FALSE),IF(LEFT(C379,3)="ARQ",VLOOKUP(VALUE(RIGHT(C379,3)),'ARQ-COMP'!B:J,9,FALSE),IF(LEFT(C379,3)="SCI",VLOOKUP(VALUE(RIGHT(C379,3)),'GAS-COMP'!#REF!,9,FALSE),IF(LEFT(C379,3)="SCE",VLOOKUP(VALUE(RIGHT(C379,3)),'SCE-COMP'!B:J,9,FALSE),IF(LEFT(C379,3)="EST",VLOOKUP(VALUE(RIGHT(C379,3)),'EST-COMP'!B:J,9,FALSE),IF(LEFT(C379,3)="HID",VLOOKUP(VALUE(RIGHT(C379,3)),'HID-COMP'!B:J,9,FALSE),IF(LEFT(C379,3)="INC",VLOOKUP(VALUE(RIGHT(C379,3)),'INC-COMP'!B:J,9,FALSE),IF(LEFT(C379,3)="ELE",VLOOKUP(VALUE(RIGHT(C379,3)),#REF!,9,FALSE),IF(LEFT(C379,3)="CAB",VLOOKUP(VALUE(RIGHT(C379,3)),#REF!,9,FALSE),IF(LEFT(C379,3)="SEG",VLOOKUP(VALUE(RIGHT(C379,3)),'SEG-COMP'!B:J,9,FALSE),IF(LEFT(C379,3)="CLI",VLOOKUP(VALUE(RIGHT(C379,3)),'CLI-COMP'!B:J,9,FALSE),IF(LEFT(C379,4)="IMPL",VLOOKUP(VALUE(RIGHT(C379,3)),'IMPL-COMP'!B:J,9,FALSE),IF(LEFT(C379,4)="SPDA",VLOOKUP(VALUE(RIGHT(C379,3)),'SPDA-COMP'!B:J,9,FALSE),IF(LEFT(C379,4)="SDAI",VLOOKUP(VALUE(RIGHT(C379,3)),'ADM-COMP'!B:J,9,FALSE),IF(LEFT(C379,5)="IMPER",VLOOKUP(VALUE(RIGHT(C379,3)),'IMPER-COMP'!B:J,9,FALSE),""))))))))))))))))</f>
        <v>1.76</v>
      </c>
      <c r="H379" s="611">
        <f>ROUND(F379*G379,2)</f>
        <v>247.21</v>
      </c>
      <c r="I379" s="636"/>
      <c r="J379" s="636"/>
      <c r="K379" s="636"/>
      <c r="L379" s="636"/>
      <c r="M379" s="636"/>
      <c r="N379" s="636"/>
      <c r="O379" s="636"/>
      <c r="P379" s="636"/>
      <c r="Q379" s="636"/>
      <c r="R379" s="636"/>
      <c r="S379" s="636"/>
    </row>
    <row r="380" ht="25.5" spans="1:19">
      <c r="A380" s="605" t="s">
        <v>535</v>
      </c>
      <c r="B380" s="606" t="s">
        <v>81</v>
      </c>
      <c r="C380" s="607" t="s">
        <v>363</v>
      </c>
      <c r="D380" s="608" t="s">
        <v>364</v>
      </c>
      <c r="E380" s="609" t="s">
        <v>127</v>
      </c>
      <c r="F380" s="610">
        <f>ROUND(VLOOKUP(A380,'MEM-LEVANT'!A:O,15,FALSE),2)</f>
        <v>29.95</v>
      </c>
      <c r="G380" s="611">
        <f>IF(B380="IOPES",VLOOKUP(C380,'LABOR-SERVIÇOS'!A:H,7,FALSE),IF(B380="SINAPI",VLOOKUP(C380,'SINAPI-SERVIÇOS'!A:H,8,FALSE),IF(LEFT(C380,3)="ARQ",VLOOKUP(VALUE(RIGHT(C380,3)),'ARQ-COMP'!B:J,9,FALSE),IF(LEFT(C380,3)="SCI",VLOOKUP(VALUE(RIGHT(C380,3)),'GAS-COMP'!#REF!,9,FALSE),IF(LEFT(C380,3)="SCE",VLOOKUP(VALUE(RIGHT(C380,3)),'SCE-COMP'!B:J,9,FALSE),IF(LEFT(C380,3)="EST",VLOOKUP(VALUE(RIGHT(C380,3)),'EST-COMP'!B:J,9,FALSE),IF(LEFT(C380,3)="HID",VLOOKUP(VALUE(RIGHT(C380,3)),'HID-COMP'!B:J,9,FALSE),IF(LEFT(C380,3)="INC",VLOOKUP(VALUE(RIGHT(C380,3)),'INC-COMP'!B:J,9,FALSE),IF(LEFT(C380,3)="ELE",VLOOKUP(VALUE(RIGHT(C380,3)),#REF!,9,FALSE),IF(LEFT(C380,3)="CAB",VLOOKUP(VALUE(RIGHT(C380,3)),#REF!,9,FALSE),IF(LEFT(C380,3)="SEG",VLOOKUP(VALUE(RIGHT(C380,3)),'SEG-COMP'!B:J,9,FALSE),IF(LEFT(C380,3)="CLI",VLOOKUP(VALUE(RIGHT(C380,3)),'CLI-COMP'!B:J,9,FALSE),IF(LEFT(C380,4)="IMPL",VLOOKUP(VALUE(RIGHT(C380,3)),'IMPL-COMP'!B:J,9,FALSE),IF(LEFT(C380,4)="SPDA",VLOOKUP(VALUE(RIGHT(C380,3)),'SPDA-COMP'!B:J,9,FALSE),IF(LEFT(C380,4)="SDAI",VLOOKUP(VALUE(RIGHT(C380,3)),'ADM-COMP'!B:J,9,FALSE),IF(LEFT(C380,5)="IMPER",VLOOKUP(VALUE(RIGHT(C380,3)),'IMPER-COMP'!B:J,9,FALSE),""))))))))))))))))</f>
        <v>12.59</v>
      </c>
      <c r="H380" s="611">
        <f>ROUND(F380*G380,2)</f>
        <v>377.07</v>
      </c>
      <c r="I380" s="636"/>
      <c r="J380" s="636"/>
      <c r="K380" s="636"/>
      <c r="L380" s="636"/>
      <c r="M380" s="636"/>
      <c r="N380" s="636"/>
      <c r="O380" s="636"/>
      <c r="P380" s="636"/>
      <c r="Q380" s="636"/>
      <c r="R380" s="636"/>
      <c r="S380" s="636"/>
    </row>
    <row r="381" spans="1:19">
      <c r="A381" s="605" t="s">
        <v>536</v>
      </c>
      <c r="B381" s="606" t="s">
        <v>84</v>
      </c>
      <c r="C381" s="607">
        <v>10216</v>
      </c>
      <c r="D381" s="608" t="s">
        <v>451</v>
      </c>
      <c r="E381" s="609" t="s">
        <v>136</v>
      </c>
      <c r="F381" s="610">
        <f>ROUND(VLOOKUP(A381,'MEM-LEVANT'!A:O,15,FALSE),2)</f>
        <v>10.73</v>
      </c>
      <c r="G381" s="611">
        <f>IF(B381="IOPES",VLOOKUP(C381,'LABOR-SERVIÇOS'!A:H,7,FALSE),IF(B381="SINAPI",VLOOKUP(C381,'SINAPI-SERVIÇOS'!A:H,8,FALSE),IF(LEFT(C381,3)="ARQ",VLOOKUP(VALUE(RIGHT(C381,3)),'ARQ-COMP'!B:J,9,FALSE),IF(LEFT(C381,3)="SCI",VLOOKUP(VALUE(RIGHT(C381,3)),'GAS-COMP'!#REF!,9,FALSE),IF(LEFT(C381,3)="SCE",VLOOKUP(VALUE(RIGHT(C381,3)),'SCE-COMP'!B:J,9,FALSE),IF(LEFT(C381,3)="EST",VLOOKUP(VALUE(RIGHT(C381,3)),'EST-COMP'!B:J,9,FALSE),IF(LEFT(C381,3)="HID",VLOOKUP(VALUE(RIGHT(C381,3)),'HID-COMP'!B:J,9,FALSE),IF(LEFT(C381,3)="INC",VLOOKUP(VALUE(RIGHT(C381,3)),'INC-COMP'!B:J,9,FALSE),IF(LEFT(C381,3)="ELE",VLOOKUP(VALUE(RIGHT(C381,3)),#REF!,9,FALSE),IF(LEFT(C381,3)="CAB",VLOOKUP(VALUE(RIGHT(C381,3)),#REF!,9,FALSE),IF(LEFT(C381,3)="SEG",VLOOKUP(VALUE(RIGHT(C381,3)),'SEG-COMP'!B:J,9,FALSE),IF(LEFT(C381,3)="CLI",VLOOKUP(VALUE(RIGHT(C381,3)),'CLI-COMP'!B:J,9,FALSE),IF(LEFT(C381,4)="IMPL",VLOOKUP(VALUE(RIGHT(C381,3)),'IMPL-COMP'!B:J,9,FALSE),IF(LEFT(C381,4)="SPDA",VLOOKUP(VALUE(RIGHT(C381,3)),'SPDA-COMP'!B:J,9,FALSE),IF(LEFT(C381,4)="SDAI",VLOOKUP(VALUE(RIGHT(C381,3)),'ADM-COMP'!B:J,9,FALSE),IF(LEFT(C381,5)="IMPER",VLOOKUP(VALUE(RIGHT(C381,3)),'IMPER-COMP'!B:J,9,FALSE),""))))))))))))))))</f>
        <v>7.63</v>
      </c>
      <c r="H381" s="611">
        <f>ROUND(F381*G381,2)</f>
        <v>81.87</v>
      </c>
      <c r="I381" s="636"/>
      <c r="J381" s="636"/>
      <c r="K381" s="636"/>
      <c r="L381" s="636"/>
      <c r="M381" s="636"/>
      <c r="N381" s="636"/>
      <c r="O381" s="636"/>
      <c r="P381" s="636"/>
      <c r="Q381" s="636"/>
      <c r="R381" s="636"/>
      <c r="S381" s="636"/>
    </row>
    <row r="382" spans="1:19">
      <c r="A382" s="598" t="s">
        <v>537</v>
      </c>
      <c r="B382" s="606"/>
      <c r="C382" s="622"/>
      <c r="D382" s="601" t="s">
        <v>93</v>
      </c>
      <c r="E382" s="609"/>
      <c r="F382" s="610"/>
      <c r="G382" s="611"/>
      <c r="H382" s="611"/>
      <c r="I382" s="636"/>
      <c r="J382" s="636"/>
      <c r="K382" s="636"/>
      <c r="L382" s="636"/>
      <c r="M382" s="636"/>
      <c r="N382" s="636"/>
      <c r="O382" s="636"/>
      <c r="P382" s="636"/>
      <c r="Q382" s="636"/>
      <c r="R382" s="636"/>
      <c r="S382" s="636"/>
    </row>
    <row r="383" ht="38.25" spans="1:19">
      <c r="A383" s="623" t="s">
        <v>538</v>
      </c>
      <c r="B383" s="606" t="s">
        <v>81</v>
      </c>
      <c r="C383" s="607" t="s">
        <v>144</v>
      </c>
      <c r="D383" s="608" t="s">
        <v>145</v>
      </c>
      <c r="E383" s="609" t="s">
        <v>146</v>
      </c>
      <c r="F383" s="610">
        <f>ROUND(VLOOKUP(A383,'MEM-LEVANT'!A:O,15,FALSE),2)</f>
        <v>97.35</v>
      </c>
      <c r="G383" s="611">
        <f>IF(B383="IOPES",VLOOKUP(C383,'LABOR-SERVIÇOS'!A:H,7,FALSE),IF(B383="SINAPI",VLOOKUP(C383,'SINAPI-SERVIÇOS'!A:H,8,FALSE),IF(LEFT(C383,3)="ARQ",VLOOKUP(VALUE(RIGHT(C383,3)),'ARQ-COMP'!B:J,9,FALSE),IF(LEFT(C383,3)="SCI",VLOOKUP(VALUE(RIGHT(C383,3)),'GAS-COMP'!#REF!,9,FALSE),IF(LEFT(C383,3)="SCE",VLOOKUP(VALUE(RIGHT(C383,3)),'SCE-COMP'!B:J,9,FALSE),IF(LEFT(C383,3)="EST",VLOOKUP(VALUE(RIGHT(C383,3)),'EST-COMP'!B:J,9,FALSE),IF(LEFT(C383,3)="HID",VLOOKUP(VALUE(RIGHT(C383,3)),'HID-COMP'!B:J,9,FALSE),IF(LEFT(C383,3)="INC",VLOOKUP(VALUE(RIGHT(C383,3)),'INC-COMP'!B:J,9,FALSE),IF(LEFT(C383,3)="ELE",VLOOKUP(VALUE(RIGHT(C383,3)),#REF!,9,FALSE),IF(LEFT(C383,3)="CAB",VLOOKUP(VALUE(RIGHT(C383,3)),#REF!,9,FALSE),IF(LEFT(C383,3)="SEG",VLOOKUP(VALUE(RIGHT(C383,3)),'SEG-COMP'!B:J,9,FALSE),IF(LEFT(C383,3)="CLI",VLOOKUP(VALUE(RIGHT(C383,3)),'CLI-COMP'!B:J,9,FALSE),IF(LEFT(C383,4)="IMPL",VLOOKUP(VALUE(RIGHT(C383,3)),'IMPL-COMP'!B:J,9,FALSE),IF(LEFT(C383,4)="SPDA",VLOOKUP(VALUE(RIGHT(C383,3)),'SPDA-COMP'!B:J,9,FALSE),IF(LEFT(C383,4)="SDAI",VLOOKUP(VALUE(RIGHT(C383,3)),'ADM-COMP'!B:J,9,FALSE),IF(LEFT(C383,5)="IMPER",VLOOKUP(VALUE(RIGHT(C383,3)),'IMPER-COMP'!B:J,9,FALSE),""))))))))))))))))</f>
        <v>1.82</v>
      </c>
      <c r="H383" s="611">
        <f>ROUND(F383*G383,2)</f>
        <v>177.18</v>
      </c>
      <c r="I383" s="636"/>
      <c r="J383" s="636"/>
      <c r="K383" s="636"/>
      <c r="L383" s="636"/>
      <c r="M383" s="636"/>
      <c r="N383" s="636"/>
      <c r="O383" s="636"/>
      <c r="P383" s="636"/>
      <c r="Q383" s="636"/>
      <c r="R383" s="636"/>
      <c r="S383" s="636"/>
    </row>
    <row r="384" ht="25.5" spans="1:19">
      <c r="A384" s="623" t="s">
        <v>539</v>
      </c>
      <c r="B384" s="606" t="s">
        <v>81</v>
      </c>
      <c r="C384" s="607" t="s">
        <v>148</v>
      </c>
      <c r="D384" s="608" t="s">
        <v>149</v>
      </c>
      <c r="E384" s="609" t="s">
        <v>146</v>
      </c>
      <c r="F384" s="610">
        <f>ROUND(VLOOKUP(A384,'MEM-LEVANT'!A:O,15,FALSE),2)</f>
        <v>43.82</v>
      </c>
      <c r="G384" s="611">
        <f>IF(B384="IOPES",VLOOKUP(C384,'LABOR-SERVIÇOS'!A:H,7,FALSE),IF(B384="SINAPI",VLOOKUP(C384,'SINAPI-SERVIÇOS'!A:H,8,FALSE),IF(LEFT(C384,3)="ARQ",VLOOKUP(VALUE(RIGHT(C384,3)),'ARQ-COMP'!B:J,9,FALSE),IF(LEFT(C384,3)="SCI",VLOOKUP(VALUE(RIGHT(C384,3)),'GAS-COMP'!#REF!,9,FALSE),IF(LEFT(C384,3)="SCE",VLOOKUP(VALUE(RIGHT(C384,3)),'SCE-COMP'!B:J,9,FALSE),IF(LEFT(C384,3)="EST",VLOOKUP(VALUE(RIGHT(C384,3)),'EST-COMP'!B:J,9,FALSE),IF(LEFT(C384,3)="HID",VLOOKUP(VALUE(RIGHT(C384,3)),'HID-COMP'!B:J,9,FALSE),IF(LEFT(C384,3)="INC",VLOOKUP(VALUE(RIGHT(C384,3)),'INC-COMP'!B:J,9,FALSE),IF(LEFT(C384,3)="ELE",VLOOKUP(VALUE(RIGHT(C384,3)),#REF!,9,FALSE),IF(LEFT(C384,3)="CAB",VLOOKUP(VALUE(RIGHT(C384,3)),#REF!,9,FALSE),IF(LEFT(C384,3)="SEG",VLOOKUP(VALUE(RIGHT(C384,3)),'SEG-COMP'!B:J,9,FALSE),IF(LEFT(C384,3)="CLI",VLOOKUP(VALUE(RIGHT(C384,3)),'CLI-COMP'!B:J,9,FALSE),IF(LEFT(C384,4)="IMPL",VLOOKUP(VALUE(RIGHT(C384,3)),'IMPL-COMP'!B:J,9,FALSE),IF(LEFT(C384,4)="SPDA",VLOOKUP(VALUE(RIGHT(C384,3)),'SPDA-COMP'!B:J,9,FALSE),IF(LEFT(C384,4)="SDAI",VLOOKUP(VALUE(RIGHT(C384,3)),'ADM-COMP'!B:J,9,FALSE),IF(LEFT(C384,5)="IMPER",VLOOKUP(VALUE(RIGHT(C384,3)),'IMPER-COMP'!B:J,9,FALSE),""))))))))))))))))</f>
        <v>5.25</v>
      </c>
      <c r="H384" s="611">
        <f>ROUND(F384*G384,2)</f>
        <v>230.06</v>
      </c>
      <c r="I384" s="636"/>
      <c r="J384" s="636"/>
      <c r="K384" s="636"/>
      <c r="L384" s="636"/>
      <c r="M384" s="636"/>
      <c r="N384" s="636"/>
      <c r="O384" s="636"/>
      <c r="P384" s="636"/>
      <c r="Q384" s="636"/>
      <c r="R384" s="636"/>
      <c r="S384" s="636"/>
    </row>
    <row r="385" ht="38.25" spans="1:19">
      <c r="A385" s="623" t="s">
        <v>540</v>
      </c>
      <c r="B385" s="606" t="s">
        <v>81</v>
      </c>
      <c r="C385" s="607" t="s">
        <v>151</v>
      </c>
      <c r="D385" s="608" t="s">
        <v>152</v>
      </c>
      <c r="E385" s="609" t="s">
        <v>153</v>
      </c>
      <c r="F385" s="610">
        <f>ROUND(VLOOKUP(A385,'MEM-LEVANT'!A:O,15,FALSE),2)</f>
        <v>2679.07</v>
      </c>
      <c r="G385" s="611">
        <f>IF(B385="IOPES",VLOOKUP(C385,'LABOR-SERVIÇOS'!A:H,7,FALSE),IF(B385="SINAPI",VLOOKUP(C385,'SINAPI-SERVIÇOS'!A:H,8,FALSE),IF(LEFT(C385,3)="ARQ",VLOOKUP(VALUE(RIGHT(C385,3)),'ARQ-COMP'!B:J,9,FALSE),IF(LEFT(C385,3)="SCI",VLOOKUP(VALUE(RIGHT(C385,3)),'GAS-COMP'!#REF!,9,FALSE),IF(LEFT(C385,3)="SCE",VLOOKUP(VALUE(RIGHT(C385,3)),'SCE-COMP'!B:J,9,FALSE),IF(LEFT(C385,3)="EST",VLOOKUP(VALUE(RIGHT(C385,3)),'EST-COMP'!B:J,9,FALSE),IF(LEFT(C385,3)="HID",VLOOKUP(VALUE(RIGHT(C385,3)),'HID-COMP'!B:J,9,FALSE),IF(LEFT(C385,3)="INC",VLOOKUP(VALUE(RIGHT(C385,3)),'INC-COMP'!B:J,9,FALSE),IF(LEFT(C385,3)="ELE",VLOOKUP(VALUE(RIGHT(C385,3)),#REF!,9,FALSE),IF(LEFT(C385,3)="CAB",VLOOKUP(VALUE(RIGHT(C385,3)),#REF!,9,FALSE),IF(LEFT(C385,3)="SEG",VLOOKUP(VALUE(RIGHT(C385,3)),'SEG-COMP'!B:J,9,FALSE),IF(LEFT(C385,3)="CLI",VLOOKUP(VALUE(RIGHT(C385,3)),'CLI-COMP'!B:J,9,FALSE),IF(LEFT(C385,4)="IMPL",VLOOKUP(VALUE(RIGHT(C385,3)),'IMPL-COMP'!B:J,9,FALSE),IF(LEFT(C385,4)="SPDA",VLOOKUP(VALUE(RIGHT(C385,3)),'SPDA-COMP'!B:J,9,FALSE),IF(LEFT(C385,4)="SDAI",VLOOKUP(VALUE(RIGHT(C385,3)),'ADM-COMP'!B:J,9,FALSE),IF(LEFT(C385,5)="IMPER",VLOOKUP(VALUE(RIGHT(C385,3)),'IMPER-COMP'!B:J,9,FALSE),""))))))))))))))))</f>
        <v>1.76</v>
      </c>
      <c r="H385" s="611">
        <f>ROUND(F385*G385,2)</f>
        <v>4715.16</v>
      </c>
      <c r="I385" s="636"/>
      <c r="J385" s="636"/>
      <c r="K385" s="636"/>
      <c r="L385" s="636"/>
      <c r="M385" s="636"/>
      <c r="N385" s="636"/>
      <c r="O385" s="636"/>
      <c r="P385" s="636"/>
      <c r="Q385" s="636"/>
      <c r="R385" s="636"/>
      <c r="S385" s="636"/>
    </row>
    <row r="386" spans="1:19">
      <c r="A386" s="478" t="s">
        <v>541</v>
      </c>
      <c r="B386" s="624"/>
      <c r="C386" s="625"/>
      <c r="D386" s="626" t="s">
        <v>98</v>
      </c>
      <c r="E386" s="625"/>
      <c r="F386" s="610"/>
      <c r="G386" s="611"/>
      <c r="H386" s="611"/>
      <c r="I386" s="636"/>
      <c r="J386" s="636"/>
      <c r="K386" s="636"/>
      <c r="L386" s="636"/>
      <c r="M386" s="636"/>
      <c r="N386" s="636"/>
      <c r="O386" s="636"/>
      <c r="P386" s="636"/>
      <c r="Q386" s="636"/>
      <c r="R386" s="636"/>
      <c r="S386" s="636"/>
    </row>
    <row r="387" ht="89.25" spans="1:19">
      <c r="A387" s="605" t="s">
        <v>542</v>
      </c>
      <c r="B387" s="624" t="s">
        <v>81</v>
      </c>
      <c r="C387" s="607" t="s">
        <v>156</v>
      </c>
      <c r="D387" s="608" t="s">
        <v>157</v>
      </c>
      <c r="E387" s="609" t="s">
        <v>146</v>
      </c>
      <c r="F387" s="610">
        <f>ROUND(VLOOKUP(A387,'MEM-LEVANT'!A:O,15,FALSE),2)</f>
        <v>330</v>
      </c>
      <c r="G387" s="611">
        <f>IF(B387="IOPES",VLOOKUP(C387,'LABOR-SERVIÇOS'!A:H,7,FALSE),IF(B387="SINAPI",VLOOKUP(C387,'SINAPI-SERVIÇOS'!A:H,8,FALSE),IF(LEFT(C387,3)="ARQ",VLOOKUP(VALUE(RIGHT(C387,3)),'ARQ-COMP'!B:J,9,FALSE),IF(LEFT(C387,3)="SCI",VLOOKUP(VALUE(RIGHT(C387,3)),'GAS-COMP'!#REF!,9,FALSE),IF(LEFT(C387,3)="SCE",VLOOKUP(VALUE(RIGHT(C387,3)),'SCE-COMP'!B:J,9,FALSE),IF(LEFT(C387,3)="EST",VLOOKUP(VALUE(RIGHT(C387,3)),'EST-COMP'!B:J,9,FALSE),IF(LEFT(C387,3)="HID",VLOOKUP(VALUE(RIGHT(C387,3)),'HID-COMP'!B:J,9,FALSE),IF(LEFT(C387,3)="INC",VLOOKUP(VALUE(RIGHT(C387,3)),'INC-COMP'!B:J,9,FALSE),IF(LEFT(C387,3)="ELE",VLOOKUP(VALUE(RIGHT(C387,3)),#REF!,9,FALSE),IF(LEFT(C387,3)="CAB",VLOOKUP(VALUE(RIGHT(C387,3)),#REF!,9,FALSE),IF(LEFT(C387,3)="SEG",VLOOKUP(VALUE(RIGHT(C387,3)),'SEG-COMP'!B:J,9,FALSE),IF(LEFT(C387,3)="CLI",VLOOKUP(VALUE(RIGHT(C387,3)),'CLI-COMP'!B:J,9,FALSE),IF(LEFT(C387,4)="IMPL",VLOOKUP(VALUE(RIGHT(C387,3)),'IMPL-COMP'!B:J,9,FALSE),IF(LEFT(C387,4)="SPDA",VLOOKUP(VALUE(RIGHT(C387,3)),'SPDA-COMP'!B:J,9,FALSE),IF(LEFT(C387,4)="SDAI",VLOOKUP(VALUE(RIGHT(C387,3)),'ADM-COMP'!B:J,9,FALSE),IF(LEFT(C387,5)="IMPER",VLOOKUP(VALUE(RIGHT(C387,3)),'IMPER-COMP'!B:J,9,FALSE),""))))))))))))))))</f>
        <v>6.64</v>
      </c>
      <c r="H387" s="611">
        <f t="shared" ref="H387:H392" si="19">ROUND(F387*G387,2)</f>
        <v>2191.2</v>
      </c>
      <c r="I387" s="636"/>
      <c r="J387" s="636"/>
      <c r="K387" s="636"/>
      <c r="L387" s="636"/>
      <c r="M387" s="636"/>
      <c r="N387" s="636"/>
      <c r="O387" s="636"/>
      <c r="P387" s="636"/>
      <c r="Q387" s="636"/>
      <c r="R387" s="636"/>
      <c r="S387" s="636"/>
    </row>
    <row r="388" ht="89.25" spans="1:19">
      <c r="A388" s="605" t="s">
        <v>543</v>
      </c>
      <c r="B388" s="606" t="s">
        <v>81</v>
      </c>
      <c r="C388" s="607" t="s">
        <v>498</v>
      </c>
      <c r="D388" s="608" t="s">
        <v>499</v>
      </c>
      <c r="E388" s="609" t="s">
        <v>146</v>
      </c>
      <c r="F388" s="610">
        <f>ROUND(VLOOKUP(A388,'MEM-LEVANT'!A:O,15,FALSE),2)</f>
        <v>88</v>
      </c>
      <c r="G388" s="611">
        <f>IF(B388="IOPES",VLOOKUP(C388,'LABOR-SERVIÇOS'!A:H,7,FALSE),IF(B388="SINAPI",VLOOKUP(C388,'SINAPI-SERVIÇOS'!A:H,8,FALSE),IF(LEFT(C388,3)="ARQ",VLOOKUP(VALUE(RIGHT(C388,3)),'ARQ-COMP'!B:J,9,FALSE),IF(LEFT(C388,3)="SCI",VLOOKUP(VALUE(RIGHT(C388,3)),'GAS-COMP'!#REF!,9,FALSE),IF(LEFT(C388,3)="SCE",VLOOKUP(VALUE(RIGHT(C388,3)),'SCE-COMP'!B:J,9,FALSE),IF(LEFT(C388,3)="EST",VLOOKUP(VALUE(RIGHT(C388,3)),'EST-COMP'!B:J,9,FALSE),IF(LEFT(C388,3)="HID",VLOOKUP(VALUE(RIGHT(C388,3)),'HID-COMP'!B:J,9,FALSE),IF(LEFT(C388,3)="INC",VLOOKUP(VALUE(RIGHT(C388,3)),'INC-COMP'!B:J,9,FALSE),IF(LEFT(C388,3)="ELE",VLOOKUP(VALUE(RIGHT(C388,3)),#REF!,9,FALSE),IF(LEFT(C388,3)="CAB",VLOOKUP(VALUE(RIGHT(C388,3)),#REF!,9,FALSE),IF(LEFT(C388,3)="SEG",VLOOKUP(VALUE(RIGHT(C388,3)),'SEG-COMP'!B:J,9,FALSE),IF(LEFT(C388,3)="CLI",VLOOKUP(VALUE(RIGHT(C388,3)),'CLI-COMP'!B:J,9,FALSE),IF(LEFT(C388,4)="IMPL",VLOOKUP(VALUE(RIGHT(C388,3)),'IMPL-COMP'!B:J,9,FALSE),IF(LEFT(C388,4)="SPDA",VLOOKUP(VALUE(RIGHT(C388,3)),'SPDA-COMP'!B:J,9,FALSE),IF(LEFT(C388,4)="SDAI",VLOOKUP(VALUE(RIGHT(C388,3)),'ADM-COMP'!B:J,9,FALSE),IF(LEFT(C388,5)="IMPER",VLOOKUP(VALUE(RIGHT(C388,3)),'IMPER-COMP'!B:J,9,FALSE),""))))))))))))))))</f>
        <v>5.97</v>
      </c>
      <c r="H388" s="611">
        <f t="shared" si="19"/>
        <v>525.36</v>
      </c>
      <c r="I388" s="636"/>
      <c r="J388" s="636"/>
      <c r="K388" s="636"/>
      <c r="L388" s="636"/>
      <c r="M388" s="636"/>
      <c r="N388" s="636"/>
      <c r="O388" s="636"/>
      <c r="P388" s="636"/>
      <c r="Q388" s="636"/>
      <c r="R388" s="636"/>
      <c r="S388" s="636"/>
    </row>
    <row r="389" spans="1:19">
      <c r="A389" s="605" t="s">
        <v>544</v>
      </c>
      <c r="B389" s="624" t="s">
        <v>81</v>
      </c>
      <c r="C389" s="605" t="s">
        <v>159</v>
      </c>
      <c r="D389" s="627" t="s">
        <v>160</v>
      </c>
      <c r="E389" s="609" t="s">
        <v>146</v>
      </c>
      <c r="F389" s="610">
        <f>ROUND(VLOOKUP(A389,'MEM-LEVANT'!A:O,15,FALSE),2)</f>
        <v>107.11</v>
      </c>
      <c r="G389" s="611">
        <f>IF(B389="IOPES",VLOOKUP(C389,'LABOR-SERVIÇOS'!A:H,7,FALSE),IF(B389="SINAPI",VLOOKUP(C389,'SINAPI-SERVIÇOS'!A:H,8,FALSE),IF(LEFT(C389,3)="ARQ",VLOOKUP(VALUE(RIGHT(C389,3)),'ARQ-COMP'!B:J,9,FALSE),IF(LEFT(C389,3)="SCI",VLOOKUP(VALUE(RIGHT(C389,3)),'GAS-COMP'!#REF!,9,FALSE),IF(LEFT(C389,3)="SCE",VLOOKUP(VALUE(RIGHT(C389,3)),'SCE-COMP'!B:J,9,FALSE),IF(LEFT(C389,3)="EST",VLOOKUP(VALUE(RIGHT(C389,3)),'EST-COMP'!B:J,9,FALSE),IF(LEFT(C389,3)="HID",VLOOKUP(VALUE(RIGHT(C389,3)),'HID-COMP'!B:J,9,FALSE),IF(LEFT(C389,3)="INC",VLOOKUP(VALUE(RIGHT(C389,3)),'INC-COMP'!B:J,9,FALSE),IF(LEFT(C389,3)="ELE",VLOOKUP(VALUE(RIGHT(C389,3)),#REF!,9,FALSE),IF(LEFT(C389,3)="CAB",VLOOKUP(VALUE(RIGHT(C389,3)),#REF!,9,FALSE),IF(LEFT(C389,3)="SEG",VLOOKUP(VALUE(RIGHT(C389,3)),'SEG-COMP'!B:J,9,FALSE),IF(LEFT(C389,3)="CLI",VLOOKUP(VALUE(RIGHT(C389,3)),'CLI-COMP'!B:J,9,FALSE),IF(LEFT(C389,4)="IMPL",VLOOKUP(VALUE(RIGHT(C389,3)),'IMPL-COMP'!B:J,9,FALSE),IF(LEFT(C389,4)="SPDA",VLOOKUP(VALUE(RIGHT(C389,3)),'SPDA-COMP'!B:J,9,FALSE),IF(LEFT(C389,4)="SDAI",VLOOKUP(VALUE(RIGHT(C389,3)),'ADM-COMP'!B:J,9,FALSE),IF(LEFT(C389,5)="IMPER",VLOOKUP(VALUE(RIGHT(C389,3)),'IMPER-COMP'!B:J,9,FALSE),""))))))))))))))))</f>
        <v>83.04</v>
      </c>
      <c r="H389" s="611">
        <f t="shared" si="19"/>
        <v>8894.41</v>
      </c>
      <c r="I389" s="636"/>
      <c r="J389" s="636"/>
      <c r="K389" s="636"/>
      <c r="L389" s="636"/>
      <c r="M389" s="636"/>
      <c r="N389" s="636"/>
      <c r="O389" s="636"/>
      <c r="P389" s="636"/>
      <c r="Q389" s="636"/>
      <c r="R389" s="636"/>
      <c r="S389" s="636"/>
    </row>
    <row r="390" spans="1:19">
      <c r="A390" s="605" t="s">
        <v>545</v>
      </c>
      <c r="B390" s="624" t="s">
        <v>81</v>
      </c>
      <c r="C390" s="607" t="s">
        <v>162</v>
      </c>
      <c r="D390" s="608" t="s">
        <v>163</v>
      </c>
      <c r="E390" s="609" t="s">
        <v>146</v>
      </c>
      <c r="F390" s="610">
        <f>ROUND(VLOOKUP(A390,'MEM-LEVANT'!A:O,15,FALSE),2)</f>
        <v>272.8</v>
      </c>
      <c r="G390" s="611">
        <f>IF(B390="IOPES",VLOOKUP(C390,'LABOR-SERVIÇOS'!A:H,7,FALSE),IF(B390="SINAPI",VLOOKUP(C390,'SINAPI-SERVIÇOS'!A:H,8,FALSE),IF(LEFT(C390,3)="ARQ",VLOOKUP(VALUE(RIGHT(C390,3)),'ARQ-COMP'!B:J,9,FALSE),IF(LEFT(C390,3)="SCI",VLOOKUP(VALUE(RIGHT(C390,3)),'GAS-COMP'!#REF!,9,FALSE),IF(LEFT(C390,3)="SCE",VLOOKUP(VALUE(RIGHT(C390,3)),'SCE-COMP'!B:J,9,FALSE),IF(LEFT(C390,3)="EST",VLOOKUP(VALUE(RIGHT(C390,3)),'EST-COMP'!B:J,9,FALSE),IF(LEFT(C390,3)="HID",VLOOKUP(VALUE(RIGHT(C390,3)),'HID-COMP'!B:J,9,FALSE),IF(LEFT(C390,3)="INC",VLOOKUP(VALUE(RIGHT(C390,3)),'INC-COMP'!B:J,9,FALSE),IF(LEFT(C390,3)="ELE",VLOOKUP(VALUE(RIGHT(C390,3)),#REF!,9,FALSE),IF(LEFT(C390,3)="CAB",VLOOKUP(VALUE(RIGHT(C390,3)),#REF!,9,FALSE),IF(LEFT(C390,3)="SEG",VLOOKUP(VALUE(RIGHT(C390,3)),'SEG-COMP'!B:J,9,FALSE),IF(LEFT(C390,3)="CLI",VLOOKUP(VALUE(RIGHT(C390,3)),'CLI-COMP'!B:J,9,FALSE),IF(LEFT(C390,4)="IMPL",VLOOKUP(VALUE(RIGHT(C390,3)),'IMPL-COMP'!B:J,9,FALSE),IF(LEFT(C390,4)="SPDA",VLOOKUP(VALUE(RIGHT(C390,3)),'SPDA-COMP'!B:J,9,FALSE),IF(LEFT(C390,4)="SDAI",VLOOKUP(VALUE(RIGHT(C390,3)),'ADM-COMP'!B:J,9,FALSE),IF(LEFT(C390,5)="IMPER",VLOOKUP(VALUE(RIGHT(C390,3)),'IMPER-COMP'!B:J,9,FALSE),""))))))))))))))))</f>
        <v>41.14</v>
      </c>
      <c r="H390" s="611">
        <f t="shared" si="19"/>
        <v>11222.99</v>
      </c>
      <c r="I390" s="636"/>
      <c r="J390" s="636"/>
      <c r="K390" s="636"/>
      <c r="L390" s="636"/>
      <c r="M390" s="636"/>
      <c r="N390" s="636"/>
      <c r="O390" s="636"/>
      <c r="P390" s="636"/>
      <c r="Q390" s="636"/>
      <c r="R390" s="636"/>
      <c r="S390" s="636"/>
    </row>
    <row r="391" ht="38.25" spans="1:19">
      <c r="A391" s="605" t="s">
        <v>546</v>
      </c>
      <c r="B391" s="624" t="s">
        <v>81</v>
      </c>
      <c r="C391" s="607" t="s">
        <v>151</v>
      </c>
      <c r="D391" s="608" t="s">
        <v>152</v>
      </c>
      <c r="E391" s="609" t="s">
        <v>153</v>
      </c>
      <c r="F391" s="610">
        <f>ROUND(VLOOKUP(A391,'MEM-LEVANT'!A:O,15,FALSE),2)</f>
        <v>7234.91</v>
      </c>
      <c r="G391" s="611">
        <f>IF(B391="IOPES",VLOOKUP(C391,'LABOR-SERVIÇOS'!A:H,7,FALSE),IF(B391="SINAPI",VLOOKUP(C391,'SINAPI-SERVIÇOS'!A:H,8,FALSE),IF(LEFT(C391,3)="ARQ",VLOOKUP(VALUE(RIGHT(C391,3)),'ARQ-COMP'!B:J,9,FALSE),IF(LEFT(C391,3)="SCI",VLOOKUP(VALUE(RIGHT(C391,3)),'GAS-COMP'!#REF!,9,FALSE),IF(LEFT(C391,3)="SCE",VLOOKUP(VALUE(RIGHT(C391,3)),'SCE-COMP'!B:J,9,FALSE),IF(LEFT(C391,3)="EST",VLOOKUP(VALUE(RIGHT(C391,3)),'EST-COMP'!B:J,9,FALSE),IF(LEFT(C391,3)="HID",VLOOKUP(VALUE(RIGHT(C391,3)),'HID-COMP'!B:J,9,FALSE),IF(LEFT(C391,3)="INC",VLOOKUP(VALUE(RIGHT(C391,3)),'INC-COMP'!B:J,9,FALSE),IF(LEFT(C391,3)="ELE",VLOOKUP(VALUE(RIGHT(C391,3)),#REF!,9,FALSE),IF(LEFT(C391,3)="CAB",VLOOKUP(VALUE(RIGHT(C391,3)),#REF!,9,FALSE),IF(LEFT(C391,3)="SEG",VLOOKUP(VALUE(RIGHT(C391,3)),'SEG-COMP'!B:J,9,FALSE),IF(LEFT(C391,3)="CLI",VLOOKUP(VALUE(RIGHT(C391,3)),'CLI-COMP'!B:J,9,FALSE),IF(LEFT(C391,4)="IMPL",VLOOKUP(VALUE(RIGHT(C391,3)),'IMPL-COMP'!B:J,9,FALSE),IF(LEFT(C391,4)="SPDA",VLOOKUP(VALUE(RIGHT(C391,3)),'SPDA-COMP'!B:J,9,FALSE),IF(LEFT(C391,4)="SDAI",VLOOKUP(VALUE(RIGHT(C391,3)),'ADM-COMP'!B:J,9,FALSE),IF(LEFT(C391,5)="IMPER",VLOOKUP(VALUE(RIGHT(C391,3)),'IMPER-COMP'!B:J,9,FALSE),""))))))))))))))))</f>
        <v>1.76</v>
      </c>
      <c r="H391" s="611">
        <f t="shared" si="19"/>
        <v>12733.44</v>
      </c>
      <c r="I391" s="636"/>
      <c r="J391" s="636"/>
      <c r="K391" s="636"/>
      <c r="L391" s="636"/>
      <c r="M391" s="636"/>
      <c r="N391" s="636"/>
      <c r="O391" s="636"/>
      <c r="P391" s="636"/>
      <c r="Q391" s="636"/>
      <c r="R391" s="636"/>
      <c r="S391" s="636"/>
    </row>
    <row r="392" ht="25.5" spans="1:19">
      <c r="A392" s="605" t="s">
        <v>547</v>
      </c>
      <c r="B392" s="606" t="s">
        <v>81</v>
      </c>
      <c r="C392" s="607" t="s">
        <v>504</v>
      </c>
      <c r="D392" s="608" t="s">
        <v>505</v>
      </c>
      <c r="E392" s="609" t="s">
        <v>127</v>
      </c>
      <c r="F392" s="610">
        <f>ROUND(VLOOKUP(A392,'MEM-LEVANT'!A:O,15,FALSE),2)</f>
        <v>125.4</v>
      </c>
      <c r="G392" s="611">
        <f>IF(B392="IOPES",VLOOKUP(C392,'LABOR-SERVIÇOS'!A:H,7,FALSE),IF(B392="SINAPI",VLOOKUP(C392,'SINAPI-SERVIÇOS'!A:H,8,FALSE),IF(LEFT(C392,3)="ARQ",VLOOKUP(VALUE(RIGHT(C392,3)),'ARQ-COMP'!B:J,9,FALSE),IF(LEFT(C392,3)="SCI",VLOOKUP(VALUE(RIGHT(C392,3)),'GAS-COMP'!#REF!,9,FALSE),IF(LEFT(C392,3)="SCE",VLOOKUP(VALUE(RIGHT(C392,3)),'SCE-COMP'!B:J,9,FALSE),IF(LEFT(C392,3)="EST",VLOOKUP(VALUE(RIGHT(C392,3)),'EST-COMP'!B:J,9,FALSE),IF(LEFT(C392,3)="HID",VLOOKUP(VALUE(RIGHT(C392,3)),'HID-COMP'!B:J,9,FALSE),IF(LEFT(C392,3)="INC",VLOOKUP(VALUE(RIGHT(C392,3)),'INC-COMP'!B:J,9,FALSE),IF(LEFT(C392,3)="ELE",VLOOKUP(VALUE(RIGHT(C392,3)),#REF!,9,FALSE),IF(LEFT(C392,3)="CAB",VLOOKUP(VALUE(RIGHT(C392,3)),#REF!,9,FALSE),IF(LEFT(C392,3)="SEG",VLOOKUP(VALUE(RIGHT(C392,3)),'SEG-COMP'!B:J,9,FALSE),IF(LEFT(C392,3)="CLI",VLOOKUP(VALUE(RIGHT(C392,3)),'CLI-COMP'!B:J,9,FALSE),IF(LEFT(C392,4)="IMPL",VLOOKUP(VALUE(RIGHT(C392,3)),'IMPL-COMP'!B:J,9,FALSE),IF(LEFT(C392,4)="SPDA",VLOOKUP(VALUE(RIGHT(C392,3)),'SPDA-COMP'!B:J,9,FALSE),IF(LEFT(C392,4)="SDAI",VLOOKUP(VALUE(RIGHT(C392,3)),'ADM-COMP'!B:J,9,FALSE),IF(LEFT(C392,5)="IMPER",VLOOKUP(VALUE(RIGHT(C392,3)),'IMPER-COMP'!B:J,9,FALSE),""))))))))))))))))</f>
        <v>49.75</v>
      </c>
      <c r="H392" s="611">
        <f t="shared" si="19"/>
        <v>6238.65</v>
      </c>
      <c r="I392" s="636"/>
      <c r="J392" s="636"/>
      <c r="K392" s="636"/>
      <c r="L392" s="636"/>
      <c r="M392" s="636"/>
      <c r="N392" s="636"/>
      <c r="O392" s="636"/>
      <c r="P392" s="636"/>
      <c r="Q392" s="636"/>
      <c r="R392" s="636"/>
      <c r="S392" s="636"/>
    </row>
    <row r="393" ht="51" spans="1:19">
      <c r="A393" s="605" t="s">
        <v>548</v>
      </c>
      <c r="B393" s="624" t="s">
        <v>81</v>
      </c>
      <c r="C393" s="605" t="s">
        <v>166</v>
      </c>
      <c r="D393" s="608" t="s">
        <v>167</v>
      </c>
      <c r="E393" s="609" t="s">
        <v>168</v>
      </c>
      <c r="F393" s="610">
        <f>ROUND(VLOOKUP(A393,'MEM-LEVANT'!A:O,15,FALSE),2)</f>
        <v>5</v>
      </c>
      <c r="G393" s="611">
        <f>IF(B393="IOPES",VLOOKUP(C393,'LABOR-SERVIÇOS'!A:H,7,FALSE),IF(B393="SINAPI",VLOOKUP(C393,'SINAPI-SERVIÇOS'!A:H,8,FALSE),IF(LEFT(C393,3)="ARQ",VLOOKUP(VALUE(RIGHT(C393,3)),'ARQ-COMP'!B:J,9,FALSE),IF(LEFT(C393,3)="SCI",VLOOKUP(VALUE(RIGHT(C393,3)),'GAS-COMP'!#REF!,9,FALSE),IF(LEFT(C393,3)="SCE",VLOOKUP(VALUE(RIGHT(C393,3)),'SCE-COMP'!B:J,9,FALSE),IF(LEFT(C393,3)="EST",VLOOKUP(VALUE(RIGHT(C393,3)),'EST-COMP'!B:J,9,FALSE),IF(LEFT(C393,3)="HID",VLOOKUP(VALUE(RIGHT(C393,3)),'HID-COMP'!B:J,9,FALSE),IF(LEFT(C393,3)="INC",VLOOKUP(VALUE(RIGHT(C393,3)),'INC-COMP'!B:J,9,FALSE),IF(LEFT(C393,3)="ELE",VLOOKUP(VALUE(RIGHT(C393,3)),#REF!,9,FALSE),IF(LEFT(C393,3)="CAB",VLOOKUP(VALUE(RIGHT(C393,3)),#REF!,9,FALSE),IF(LEFT(C393,3)="SEG",VLOOKUP(VALUE(RIGHT(C393,3)),'SEG-COMP'!B:J,9,FALSE),IF(LEFT(C393,3)="CLI",VLOOKUP(VALUE(RIGHT(C393,3)),'CLI-COMP'!B:J,9,FALSE),IF(LEFT(C393,4)="IMPL",VLOOKUP(VALUE(RIGHT(C393,3)),'IMPL-COMP'!B:J,9,FALSE),IF(LEFT(C393,4)="SPDA",VLOOKUP(VALUE(RIGHT(C393,3)),'SPDA-COMP'!B:J,9,FALSE),IF(LEFT(C393,4)="SDAI",VLOOKUP(VALUE(RIGHT(C393,3)),'ADM-COMP'!B:J,9,FALSE),IF(LEFT(C393,5)="IMPER",VLOOKUP(VALUE(RIGHT(C393,3)),'IMPER-COMP'!B:J,9,FALSE),""))))))))))))))))</f>
        <v>1579.78</v>
      </c>
      <c r="H393" s="611">
        <f t="shared" ref="H393:H402" si="20">ROUND(F393*G393,2)</f>
        <v>7898.9</v>
      </c>
      <c r="I393" s="636"/>
      <c r="J393" s="636"/>
      <c r="K393" s="636"/>
      <c r="L393" s="636"/>
      <c r="M393" s="636"/>
      <c r="N393" s="636"/>
      <c r="O393" s="636"/>
      <c r="P393" s="636"/>
      <c r="Q393" s="636"/>
      <c r="R393" s="636"/>
      <c r="S393" s="636"/>
    </row>
    <row r="394" ht="51" spans="1:19">
      <c r="A394" s="605" t="s">
        <v>549</v>
      </c>
      <c r="B394" s="624" t="s">
        <v>81</v>
      </c>
      <c r="C394" s="607" t="s">
        <v>170</v>
      </c>
      <c r="D394" s="608" t="s">
        <v>171</v>
      </c>
      <c r="E394" s="609" t="s">
        <v>168</v>
      </c>
      <c r="F394" s="610">
        <f>ROUND(VLOOKUP(A394,'MEM-LEVANT'!A:O,15,FALSE),2)</f>
        <v>5</v>
      </c>
      <c r="G394" s="611">
        <f>IF(B394="IOPES",VLOOKUP(C394,'LABOR-SERVIÇOS'!A:H,7,FALSE),IF(B394="SINAPI",VLOOKUP(C394,'SINAPI-SERVIÇOS'!A:H,8,FALSE),IF(LEFT(C394,3)="ARQ",VLOOKUP(VALUE(RIGHT(C394,3)),'ARQ-COMP'!B:J,9,FALSE),IF(LEFT(C394,3)="SCI",VLOOKUP(VALUE(RIGHT(C394,3)),'GAS-COMP'!#REF!,9,FALSE),IF(LEFT(C394,3)="SCE",VLOOKUP(VALUE(RIGHT(C394,3)),'SCE-COMP'!B:J,9,FALSE),IF(LEFT(C394,3)="EST",VLOOKUP(VALUE(RIGHT(C394,3)),'EST-COMP'!B:J,9,FALSE),IF(LEFT(C394,3)="HID",VLOOKUP(VALUE(RIGHT(C394,3)),'HID-COMP'!B:J,9,FALSE),IF(LEFT(C394,3)="INC",VLOOKUP(VALUE(RIGHT(C394,3)),'INC-COMP'!B:J,9,FALSE),IF(LEFT(C394,3)="ELE",VLOOKUP(VALUE(RIGHT(C394,3)),#REF!,9,FALSE),IF(LEFT(C394,3)="CAB",VLOOKUP(VALUE(RIGHT(C394,3)),#REF!,9,FALSE),IF(LEFT(C394,3)="SEG",VLOOKUP(VALUE(RIGHT(C394,3)),'SEG-COMP'!B:J,9,FALSE),IF(LEFT(C394,3)="CLI",VLOOKUP(VALUE(RIGHT(C394,3)),'CLI-COMP'!B:J,9,FALSE),IF(LEFT(C394,4)="IMPL",VLOOKUP(VALUE(RIGHT(C394,3)),'IMPL-COMP'!B:J,9,FALSE),IF(LEFT(C394,4)="SPDA",VLOOKUP(VALUE(RIGHT(C394,3)),'SPDA-COMP'!B:J,9,FALSE),IF(LEFT(C394,4)="SDAI",VLOOKUP(VALUE(RIGHT(C394,3)),'ADM-COMP'!B:J,9,FALSE),IF(LEFT(C394,5)="IMPER",VLOOKUP(VALUE(RIGHT(C394,3)),'IMPER-COMP'!B:J,9,FALSE),""))))))))))))))))</f>
        <v>564.53</v>
      </c>
      <c r="H394" s="611">
        <f t="shared" si="20"/>
        <v>2822.65</v>
      </c>
      <c r="I394" s="636"/>
      <c r="J394" s="636"/>
      <c r="K394" s="636"/>
      <c r="L394" s="636"/>
      <c r="M394" s="636"/>
      <c r="N394" s="636"/>
      <c r="O394" s="636"/>
      <c r="P394" s="636"/>
      <c r="Q394" s="636"/>
      <c r="R394" s="636"/>
      <c r="S394" s="636"/>
    </row>
    <row r="395" ht="63.75" spans="1:19">
      <c r="A395" s="605" t="s">
        <v>550</v>
      </c>
      <c r="B395" s="624" t="s">
        <v>81</v>
      </c>
      <c r="C395" s="607" t="s">
        <v>173</v>
      </c>
      <c r="D395" s="608" t="s">
        <v>174</v>
      </c>
      <c r="E395" s="609" t="s">
        <v>168</v>
      </c>
      <c r="F395" s="610">
        <f>ROUND(VLOOKUP(A395,'MEM-LEVANT'!A:O,15,FALSE),2)</f>
        <v>8</v>
      </c>
      <c r="G395" s="611">
        <f>IF(B395="IOPES",VLOOKUP(C395,'LABOR-SERVIÇOS'!A:H,7,FALSE),IF(B395="SINAPI",VLOOKUP(C395,'SINAPI-SERVIÇOS'!A:H,8,FALSE),IF(LEFT(C395,3)="ARQ",VLOOKUP(VALUE(RIGHT(C395,3)),'ARQ-COMP'!B:J,9,FALSE),IF(LEFT(C395,3)="SCI",VLOOKUP(VALUE(RIGHT(C395,3)),'GAS-COMP'!#REF!,9,FALSE),IF(LEFT(C395,3)="SCE",VLOOKUP(VALUE(RIGHT(C395,3)),'SCE-COMP'!B:J,9,FALSE),IF(LEFT(C395,3)="EST",VLOOKUP(VALUE(RIGHT(C395,3)),'EST-COMP'!B:J,9,FALSE),IF(LEFT(C395,3)="HID",VLOOKUP(VALUE(RIGHT(C395,3)),'HID-COMP'!B:J,9,FALSE),IF(LEFT(C395,3)="INC",VLOOKUP(VALUE(RIGHT(C395,3)),'INC-COMP'!B:J,9,FALSE),IF(LEFT(C395,3)="ELE",VLOOKUP(VALUE(RIGHT(C395,3)),#REF!,9,FALSE),IF(LEFT(C395,3)="CAB",VLOOKUP(VALUE(RIGHT(C395,3)),#REF!,9,FALSE),IF(LEFT(C395,3)="SEG",VLOOKUP(VALUE(RIGHT(C395,3)),'SEG-COMP'!B:J,9,FALSE),IF(LEFT(C395,3)="CLI",VLOOKUP(VALUE(RIGHT(C395,3)),'CLI-COMP'!B:J,9,FALSE),IF(LEFT(C395,4)="IMPL",VLOOKUP(VALUE(RIGHT(C395,3)),'IMPL-COMP'!B:J,9,FALSE),IF(LEFT(C395,4)="SPDA",VLOOKUP(VALUE(RIGHT(C395,3)),'SPDA-COMP'!B:J,9,FALSE),IF(LEFT(C395,4)="SDAI",VLOOKUP(VALUE(RIGHT(C395,3)),'ADM-COMP'!B:J,9,FALSE),IF(LEFT(C395,5)="IMPER",VLOOKUP(VALUE(RIGHT(C395,3)),'IMPER-COMP'!B:J,9,FALSE),""))))))))))))))))</f>
        <v>1625.3</v>
      </c>
      <c r="H395" s="611">
        <f t="shared" si="20"/>
        <v>13002.4</v>
      </c>
      <c r="I395" s="636"/>
      <c r="J395" s="636"/>
      <c r="K395" s="636"/>
      <c r="L395" s="636"/>
      <c r="M395" s="636"/>
      <c r="N395" s="636"/>
      <c r="O395" s="636"/>
      <c r="P395" s="636"/>
      <c r="Q395" s="636"/>
      <c r="R395" s="636"/>
      <c r="S395" s="636"/>
    </row>
    <row r="396" ht="38.25" spans="1:19">
      <c r="A396" s="605" t="s">
        <v>551</v>
      </c>
      <c r="B396" s="624" t="s">
        <v>81</v>
      </c>
      <c r="C396" s="607" t="s">
        <v>176</v>
      </c>
      <c r="D396" s="608" t="s">
        <v>177</v>
      </c>
      <c r="E396" s="609" t="s">
        <v>136</v>
      </c>
      <c r="F396" s="610">
        <f>ROUND(VLOOKUP(A396,'MEM-LEVANT'!A:O,15,FALSE),2)</f>
        <v>28</v>
      </c>
      <c r="G396" s="611">
        <f>IF(B396="IOPES",VLOOKUP(C396,'LABOR-SERVIÇOS'!A:H,7,FALSE),IF(B396="SINAPI",VLOOKUP(C396,'SINAPI-SERVIÇOS'!A:H,8,FALSE),IF(LEFT(C396,3)="ARQ",VLOOKUP(VALUE(RIGHT(C396,3)),'ARQ-COMP'!B:J,9,FALSE),IF(LEFT(C396,3)="SCI",VLOOKUP(VALUE(RIGHT(C396,3)),'GAS-COMP'!#REF!,9,FALSE),IF(LEFT(C396,3)="SCE",VLOOKUP(VALUE(RIGHT(C396,3)),'SCE-COMP'!B:J,9,FALSE),IF(LEFT(C396,3)="EST",VLOOKUP(VALUE(RIGHT(C396,3)),'EST-COMP'!B:J,9,FALSE),IF(LEFT(C396,3)="HID",VLOOKUP(VALUE(RIGHT(C396,3)),'HID-COMP'!B:J,9,FALSE),IF(LEFT(C396,3)="INC",VLOOKUP(VALUE(RIGHT(C396,3)),'INC-COMP'!B:J,9,FALSE),IF(LEFT(C396,3)="ELE",VLOOKUP(VALUE(RIGHT(C396,3)),#REF!,9,FALSE),IF(LEFT(C396,3)="CAB",VLOOKUP(VALUE(RIGHT(C396,3)),#REF!,9,FALSE),IF(LEFT(C396,3)="SEG",VLOOKUP(VALUE(RIGHT(C396,3)),'SEG-COMP'!B:J,9,FALSE),IF(LEFT(C396,3)="CLI",VLOOKUP(VALUE(RIGHT(C396,3)),'CLI-COMP'!B:J,9,FALSE),IF(LEFT(C396,4)="IMPL",VLOOKUP(VALUE(RIGHT(C396,3)),'IMPL-COMP'!B:J,9,FALSE),IF(LEFT(C396,4)="SPDA",VLOOKUP(VALUE(RIGHT(C396,3)),'SPDA-COMP'!B:J,9,FALSE),IF(LEFT(C396,4)="SDAI",VLOOKUP(VALUE(RIGHT(C396,3)),'ADM-COMP'!B:J,9,FALSE),IF(LEFT(C396,5)="IMPER",VLOOKUP(VALUE(RIGHT(C396,3)),'IMPER-COMP'!B:J,9,FALSE),""))))))))))))))))</f>
        <v>122.95</v>
      </c>
      <c r="H396" s="611">
        <f t="shared" si="20"/>
        <v>3442.6</v>
      </c>
      <c r="I396" s="636"/>
      <c r="J396" s="636"/>
      <c r="K396" s="636"/>
      <c r="L396" s="636"/>
      <c r="M396" s="636"/>
      <c r="N396" s="636"/>
      <c r="O396" s="636"/>
      <c r="P396" s="636"/>
      <c r="Q396" s="636"/>
      <c r="R396" s="636"/>
      <c r="S396" s="636"/>
    </row>
    <row r="397" ht="51" spans="1:19">
      <c r="A397" s="605" t="s">
        <v>552</v>
      </c>
      <c r="B397" s="624" t="s">
        <v>81</v>
      </c>
      <c r="C397" s="605" t="s">
        <v>179</v>
      </c>
      <c r="D397" s="608" t="s">
        <v>180</v>
      </c>
      <c r="E397" s="609" t="s">
        <v>136</v>
      </c>
      <c r="F397" s="610">
        <f>ROUND(VLOOKUP(A397,'MEM-LEVANT'!A:O,15,FALSE),2)</f>
        <v>110</v>
      </c>
      <c r="G397" s="611">
        <f>IF(B397="IOPES",VLOOKUP(C397,'LABOR-SERVIÇOS'!A:H,7,FALSE),IF(B397="SINAPI",VLOOKUP(C397,'SINAPI-SERVIÇOS'!A:H,8,FALSE),IF(LEFT(C397,3)="ARQ",VLOOKUP(VALUE(RIGHT(C397,3)),'ARQ-COMP'!B:J,9,FALSE),IF(LEFT(C397,3)="SCI",VLOOKUP(VALUE(RIGHT(C397,3)),'GAS-COMP'!#REF!,9,FALSE),IF(LEFT(C397,3)="SCE",VLOOKUP(VALUE(RIGHT(C397,3)),'SCE-COMP'!B:J,9,FALSE),IF(LEFT(C397,3)="EST",VLOOKUP(VALUE(RIGHT(C397,3)),'EST-COMP'!B:J,9,FALSE),IF(LEFT(C397,3)="HID",VLOOKUP(VALUE(RIGHT(C397,3)),'HID-COMP'!B:J,9,FALSE),IF(LEFT(C397,3)="INC",VLOOKUP(VALUE(RIGHT(C397,3)),'INC-COMP'!B:J,9,FALSE),IF(LEFT(C397,3)="ELE",VLOOKUP(VALUE(RIGHT(C397,3)),#REF!,9,FALSE),IF(LEFT(C397,3)="CAB",VLOOKUP(VALUE(RIGHT(C397,3)),#REF!,9,FALSE),IF(LEFT(C397,3)="SEG",VLOOKUP(VALUE(RIGHT(C397,3)),'SEG-COMP'!B:J,9,FALSE),IF(LEFT(C397,3)="CLI",VLOOKUP(VALUE(RIGHT(C397,3)),'CLI-COMP'!B:J,9,FALSE),IF(LEFT(C397,4)="IMPL",VLOOKUP(VALUE(RIGHT(C397,3)),'IMPL-COMP'!B:J,9,FALSE),IF(LEFT(C397,4)="SPDA",VLOOKUP(VALUE(RIGHT(C397,3)),'SPDA-COMP'!B:J,9,FALSE),IF(LEFT(C397,4)="SDAI",VLOOKUP(VALUE(RIGHT(C397,3)),'ADM-COMP'!B:J,9,FALSE),IF(LEFT(C397,5)="IMPER",VLOOKUP(VALUE(RIGHT(C397,3)),'IMPER-COMP'!B:J,9,FALSE),""))))))))))))))))</f>
        <v>114.69</v>
      </c>
      <c r="H397" s="611">
        <f t="shared" si="20"/>
        <v>12615.9</v>
      </c>
      <c r="I397" s="636"/>
      <c r="J397" s="636"/>
      <c r="K397" s="636"/>
      <c r="L397" s="636"/>
      <c r="M397" s="636"/>
      <c r="N397" s="636"/>
      <c r="O397" s="636"/>
      <c r="P397" s="636"/>
      <c r="Q397" s="636"/>
      <c r="R397" s="636"/>
      <c r="S397" s="636"/>
    </row>
    <row r="398" ht="25.5" spans="1:19">
      <c r="A398" s="605" t="s">
        <v>553</v>
      </c>
      <c r="B398" s="624" t="s">
        <v>81</v>
      </c>
      <c r="C398" s="607" t="str">
        <f>'SINAPI-SERVIÇOS'!A5948</f>
        <v>73361</v>
      </c>
      <c r="D398" s="608" t="s">
        <v>381</v>
      </c>
      <c r="E398" s="609" t="s">
        <v>146</v>
      </c>
      <c r="F398" s="610">
        <f>ROUND(VLOOKUP(A398,'MEM-LEVANT'!A:O,15,FALSE),2)</f>
        <v>4.5</v>
      </c>
      <c r="G398" s="611">
        <f>IF(B398="IOPES",VLOOKUP(C398,'LABOR-SERVIÇOS'!A:H,7,FALSE),IF(B398="SINAPI",VLOOKUP(C398,'SINAPI-SERVIÇOS'!A:H,8,FALSE),IF(LEFT(C398,3)="ARQ",VLOOKUP(VALUE(RIGHT(C398,3)),'ARQ-COMP'!B:J,9,FALSE),IF(LEFT(C398,3)="SCI",VLOOKUP(VALUE(RIGHT(C398,3)),'GAS-COMP'!#REF!,9,FALSE),IF(LEFT(C398,3)="SCE",VLOOKUP(VALUE(RIGHT(C398,3)),'SCE-COMP'!B:J,9,FALSE),IF(LEFT(C398,3)="EST",VLOOKUP(VALUE(RIGHT(C398,3)),'EST-COMP'!B:J,9,FALSE),IF(LEFT(C398,3)="HID",VLOOKUP(VALUE(RIGHT(C398,3)),'HID-COMP'!B:J,9,FALSE),IF(LEFT(C398,3)="INC",VLOOKUP(VALUE(RIGHT(C398,3)),'INC-COMP'!B:J,9,FALSE),IF(LEFT(C398,3)="ELE",VLOOKUP(VALUE(RIGHT(C398,3)),#REF!,9,FALSE),IF(LEFT(C398,3)="CAB",VLOOKUP(VALUE(RIGHT(C398,3)),#REF!,9,FALSE),IF(LEFT(C398,3)="SEG",VLOOKUP(VALUE(RIGHT(C398,3)),'SEG-COMP'!B:J,9,FALSE),IF(LEFT(C398,3)="CLI",VLOOKUP(VALUE(RIGHT(C398,3)),'CLI-COMP'!B:J,9,FALSE),IF(LEFT(C398,4)="IMPL",VLOOKUP(VALUE(RIGHT(C398,3)),'IMPL-COMP'!B:J,9,FALSE),IF(LEFT(C398,4)="SPDA",VLOOKUP(VALUE(RIGHT(C398,3)),'SPDA-COMP'!B:J,9,FALSE),IF(LEFT(C398,4)="SDAI",VLOOKUP(VALUE(RIGHT(C398,3)),'ADM-COMP'!B:J,9,FALSE),IF(LEFT(C398,5)="IMPER",VLOOKUP(VALUE(RIGHT(C398,3)),'IMPER-COMP'!B:J,9,FALSE),""))))))))))))))))</f>
        <v>391.17</v>
      </c>
      <c r="H398" s="611">
        <f t="shared" si="20"/>
        <v>1760.27</v>
      </c>
      <c r="I398" s="636"/>
      <c r="J398" s="636"/>
      <c r="K398" s="636"/>
      <c r="L398" s="636"/>
      <c r="M398" s="636"/>
      <c r="N398" s="636"/>
      <c r="O398" s="636"/>
      <c r="P398" s="636"/>
      <c r="Q398" s="636"/>
      <c r="R398" s="636"/>
      <c r="S398" s="636"/>
    </row>
    <row r="399" ht="38.25" spans="1:19">
      <c r="A399" s="605" t="s">
        <v>554</v>
      </c>
      <c r="B399" s="624" t="s">
        <v>81</v>
      </c>
      <c r="C399" s="605" t="s">
        <v>184</v>
      </c>
      <c r="D399" s="608" t="s">
        <v>185</v>
      </c>
      <c r="E399" s="609" t="s">
        <v>127</v>
      </c>
      <c r="F399" s="610">
        <f>ROUND(VLOOKUP(A399,'MEM-LEVANT'!A:O,15,FALSE),2)</f>
        <v>22.5</v>
      </c>
      <c r="G399" s="611">
        <f>IF(B399="IOPES",VLOOKUP(C399,'LABOR-SERVIÇOS'!A:H,7,FALSE),IF(B399="SINAPI",VLOOKUP(C399,'SINAPI-SERVIÇOS'!A:H,8,FALSE),IF(LEFT(C399,3)="ARQ",VLOOKUP(VALUE(RIGHT(C399,3)),'ARQ-COMP'!B:J,9,FALSE),IF(LEFT(C399,3)="SCI",VLOOKUP(VALUE(RIGHT(C399,3)),'GAS-COMP'!#REF!,9,FALSE),IF(LEFT(C399,3)="SCE",VLOOKUP(VALUE(RIGHT(C399,3)),'SCE-COMP'!B:J,9,FALSE),IF(LEFT(C399,3)="EST",VLOOKUP(VALUE(RIGHT(C399,3)),'EST-COMP'!B:J,9,FALSE),IF(LEFT(C399,3)="HID",VLOOKUP(VALUE(RIGHT(C399,3)),'HID-COMP'!B:J,9,FALSE),IF(LEFT(C399,3)="INC",VLOOKUP(VALUE(RIGHT(C399,3)),'INC-COMP'!B:J,9,FALSE),IF(LEFT(C399,3)="ELE",VLOOKUP(VALUE(RIGHT(C399,3)),#REF!,9,FALSE),IF(LEFT(C399,3)="CAB",VLOOKUP(VALUE(RIGHT(C399,3)),#REF!,9,FALSE),IF(LEFT(C399,3)="SEG",VLOOKUP(VALUE(RIGHT(C399,3)),'SEG-COMP'!B:J,9,FALSE),IF(LEFT(C399,3)="CLI",VLOOKUP(VALUE(RIGHT(C399,3)),'CLI-COMP'!B:J,9,FALSE),IF(LEFT(C399,4)="IMPL",VLOOKUP(VALUE(RIGHT(C399,3)),'IMPL-COMP'!B:J,9,FALSE),IF(LEFT(C399,4)="SPDA",VLOOKUP(VALUE(RIGHT(C399,3)),'SPDA-COMP'!B:J,9,FALSE),IF(LEFT(C399,4)="SDAI",VLOOKUP(VALUE(RIGHT(C399,3)),'ADM-COMP'!B:J,9,FALSE),IF(LEFT(C399,5)="IMPER",VLOOKUP(VALUE(RIGHT(C399,3)),'IMPER-COMP'!B:J,9,FALSE),""))))))))))))))))</f>
        <v>131.28</v>
      </c>
      <c r="H399" s="611">
        <f t="shared" si="20"/>
        <v>2953.8</v>
      </c>
      <c r="I399" s="636"/>
      <c r="J399" s="636"/>
      <c r="K399" s="636"/>
      <c r="L399" s="636"/>
      <c r="M399" s="636"/>
      <c r="N399" s="636"/>
      <c r="O399" s="636"/>
      <c r="P399" s="636"/>
      <c r="Q399" s="636"/>
      <c r="R399" s="636"/>
      <c r="S399" s="636"/>
    </row>
    <row r="400" s="561" customFormat="1" ht="38.25" customHeight="1" spans="1:19">
      <c r="A400" s="605" t="s">
        <v>555</v>
      </c>
      <c r="B400" s="606" t="s">
        <v>68</v>
      </c>
      <c r="C400" s="607">
        <v>40712</v>
      </c>
      <c r="D400" s="608" t="s">
        <v>514</v>
      </c>
      <c r="E400" s="609" t="s">
        <v>136</v>
      </c>
      <c r="F400" s="610">
        <f>ROUND(VLOOKUP(A400,'MEM-LEVANT'!A:O,15,FALSE),2)</f>
        <v>19.2</v>
      </c>
      <c r="G400" s="611">
        <f>85.45*$J$4</f>
        <v>89.7893736122996</v>
      </c>
      <c r="H400" s="611">
        <f t="shared" si="20"/>
        <v>1723.96</v>
      </c>
      <c r="I400" s="639"/>
      <c r="J400" s="639" t="s">
        <v>257</v>
      </c>
      <c r="K400" s="639"/>
      <c r="L400" s="639"/>
      <c r="M400" s="639"/>
      <c r="N400" s="639"/>
      <c r="O400" s="639"/>
      <c r="P400" s="639"/>
      <c r="Q400" s="639"/>
      <c r="R400" s="639"/>
      <c r="S400" s="639"/>
    </row>
    <row r="401" ht="25.5" spans="1:19">
      <c r="A401" s="605" t="s">
        <v>556</v>
      </c>
      <c r="B401" s="624" t="s">
        <v>81</v>
      </c>
      <c r="C401" s="607" t="s">
        <v>182</v>
      </c>
      <c r="D401" s="608" t="s">
        <v>109</v>
      </c>
      <c r="E401" s="609" t="str">
        <f>IF(B401="IOPES",VLOOKUP(C401,'LABOR-SERVIÇOS'!A:H,6,FALSE),IF(B401="SINAPI",VLOOKUP(C401,'SINAPI-SERVIÇOS'!A:D,3,FALSE),IF(LEFT(C401,3)="ARQ",VLOOKUP(VALUE(RIGHT(C401,3)),'ARQ-COMP'!B:J,5,FALSE),IF(LEFT(C401,3)="SCI",VLOOKUP(VALUE(RIGHT(C401,3)),'GAS-COMP'!#REF!,5,FALSE),IF(LEFT(C401,3)="SCE",VLOOKUP(VALUE(RIGHT(C401,3)),'SCE-COMP'!B:J,5,FALSE),IF(LEFT(C401,3)="EST",VLOOKUP(VALUE(RIGHT(C401,3)),'EST-COMP'!B:J,5,FALSE),IF(LEFT(C401,3)="HID",VLOOKUP(VALUE(RIGHT(C401,3)),'HID-COMP'!B:J,5,FALSE),IF(LEFT(C401,3)="INC",VLOOKUP(VALUE(RIGHT(C401,3)),'INC-COMP'!B:J,5,FALSE),IF(LEFT(C401,3)="ELE",VLOOKUP(VALUE(RIGHT(C401,3)),#REF!,5,FALSE),IF(LEFT(C401,3)="CAB",VLOOKUP(VALUE(RIGHT(C401,3)),#REF!,5,FALSE),IF(LEFT(C401,3)="SEG",VLOOKUP(VALUE(RIGHT(C401,3)),'SEG-COMP'!B:J,5,FALSE),IF(LEFT(C401,3)="CLI",VLOOKUP(VALUE(RIGHT(C401,3)),'CLI-COMP'!B:J,5,FALSE),IF(LEFT(C401,4)="IMPL",VLOOKUP(VALUE(RIGHT(C401,3)),'IMPL-COMP'!B:J,5,FALSE),IF(LEFT(C401,4)="SPDA",VLOOKUP(VALUE(RIGHT(C401,3)),'SPDA-COMP'!B:J,5,FALSE),IF(LEFT(C401,4)="SDAI",VLOOKUP(VALUE(RIGHT(C401,3)),'ADM-COMP'!B:J,5,FALSE),IF(LEFT(C401,5)="IMPER",VLOOKUP(VALUE(RIGHT(C401,3)),'IMPER-COMP'!B:J,5,FALSE),""))))))))))))))))</f>
        <v>M3</v>
      </c>
      <c r="F401" s="610">
        <f>ROUND(VLOOKUP(A401,'MEM-LEVANT'!A:O,15,FALSE),2)</f>
        <v>6.5</v>
      </c>
      <c r="G401" s="611">
        <f>IF(B401="IOPES",VLOOKUP(C401,'LABOR-SERVIÇOS'!A:H,7,FALSE),IF(B401="SINAPI",VLOOKUP(C401,'SINAPI-SERVIÇOS'!A:H,8,FALSE),IF(LEFT(C401,3)="ARQ",VLOOKUP(VALUE(RIGHT(C401,3)),'ARQ-COMP'!B:J,9,FALSE),IF(LEFT(C401,3)="SCI",VLOOKUP(VALUE(RIGHT(C401,3)),'GAS-COMP'!#REF!,9,FALSE),IF(LEFT(C401,3)="SCE",VLOOKUP(VALUE(RIGHT(C401,3)),'SCE-COMP'!B:J,9,FALSE),IF(LEFT(C401,3)="EST",VLOOKUP(VALUE(RIGHT(C401,3)),'EST-COMP'!B:J,9,FALSE),IF(LEFT(C401,3)="HID",VLOOKUP(VALUE(RIGHT(C401,3)),'HID-COMP'!B:J,9,FALSE),IF(LEFT(C401,3)="INC",VLOOKUP(VALUE(RIGHT(C401,3)),'INC-COMP'!B:J,9,FALSE),IF(LEFT(C401,3)="ELE",VLOOKUP(VALUE(RIGHT(C401,3)),#REF!,9,FALSE),IF(LEFT(C401,3)="CAB",VLOOKUP(VALUE(RIGHT(C401,3)),#REF!,9,FALSE),IF(LEFT(C401,3)="SEG",VLOOKUP(VALUE(RIGHT(C401,3)),'SEG-COMP'!B:J,9,FALSE),IF(LEFT(C401,3)="CLI",VLOOKUP(VALUE(RIGHT(C401,3)),'CLI-COMP'!B:J,9,FALSE),IF(LEFT(C401,4)="IMPL",VLOOKUP(VALUE(RIGHT(C401,3)),'IMPL-COMP'!B:J,9,FALSE),IF(LEFT(C401,4)="SPDA",VLOOKUP(VALUE(RIGHT(C401,3)),'SPDA-COMP'!B:J,9,FALSE),IF(LEFT(C401,4)="SDAI",VLOOKUP(VALUE(RIGHT(C401,3)),'ADM-COMP'!B:J,9,FALSE),IF(LEFT(C401,5)="IMPER",VLOOKUP(VALUE(RIGHT(C401,3)),'IMPER-COMP'!B:J,9,FALSE),""))))))))))))))))</f>
        <v>185.39</v>
      </c>
      <c r="H401" s="611">
        <f t="shared" si="20"/>
        <v>1205.04</v>
      </c>
      <c r="I401" s="636"/>
      <c r="J401" s="636"/>
      <c r="K401" s="636"/>
      <c r="L401" s="636"/>
      <c r="M401" s="636"/>
      <c r="N401" s="636"/>
      <c r="O401" s="636"/>
      <c r="P401" s="636"/>
      <c r="Q401" s="636"/>
      <c r="R401" s="636"/>
      <c r="S401" s="636"/>
    </row>
    <row r="402" ht="38.25" spans="1:19">
      <c r="A402" s="605" t="s">
        <v>557</v>
      </c>
      <c r="B402" s="624" t="s">
        <v>81</v>
      </c>
      <c r="C402" s="607" t="s">
        <v>558</v>
      </c>
      <c r="D402" s="608" t="s">
        <v>559</v>
      </c>
      <c r="E402" s="609" t="str">
        <f>IF(B402="IOPES",VLOOKUP(C402,'LABOR-SERVIÇOS'!A:H,6,FALSE),IF(B402="SINAPI",VLOOKUP(C402,'SINAPI-SERVIÇOS'!A:D,3,FALSE),IF(LEFT(C402,3)="ARQ",VLOOKUP(VALUE(RIGHT(C402,3)),'ARQ-COMP'!B:J,5,FALSE),IF(LEFT(C402,3)="SCI",VLOOKUP(VALUE(RIGHT(C402,3)),'GAS-COMP'!#REF!,5,FALSE),IF(LEFT(C402,3)="SCE",VLOOKUP(VALUE(RIGHT(C402,3)),'SCE-COMP'!B:J,5,FALSE),IF(LEFT(C402,3)="EST",VLOOKUP(VALUE(RIGHT(C402,3)),'EST-COMP'!B:J,5,FALSE),IF(LEFT(C402,3)="HID",VLOOKUP(VALUE(RIGHT(C402,3)),'HID-COMP'!B:J,5,FALSE),IF(LEFT(C402,3)="INC",VLOOKUP(VALUE(RIGHT(C402,3)),'INC-COMP'!B:J,5,FALSE),IF(LEFT(C402,3)="ELE",VLOOKUP(VALUE(RIGHT(C402,3)),#REF!,5,FALSE),IF(LEFT(C402,3)="CAB",VLOOKUP(VALUE(RIGHT(C402,3)),#REF!,5,FALSE),IF(LEFT(C402,3)="SEG",VLOOKUP(VALUE(RIGHT(C402,3)),'SEG-COMP'!B:J,5,FALSE),IF(LEFT(C402,3)="CLI",VLOOKUP(VALUE(RIGHT(C402,3)),'CLI-COMP'!B:J,5,FALSE),IF(LEFT(C402,4)="IMPL",VLOOKUP(VALUE(RIGHT(C402,3)),'IMPL-COMP'!B:J,5,FALSE),IF(LEFT(C402,4)="SPDA",VLOOKUP(VALUE(RIGHT(C402,3)),'SPDA-COMP'!B:J,5,FALSE),IF(LEFT(C402,4)="SDAI",VLOOKUP(VALUE(RIGHT(C402,3)),'ADM-COMP'!B:J,5,FALSE),IF(LEFT(C402,5)="IMPER",VLOOKUP(VALUE(RIGHT(C402,3)),'IMPER-COMP'!B:J,5,FALSE),""))))))))))))))))</f>
        <v>M2</v>
      </c>
      <c r="F402" s="610">
        <f>ROUND(VLOOKUP(A402,'MEM-LEVANT'!A:O,15,FALSE),2)</f>
        <v>32.5</v>
      </c>
      <c r="G402" s="611">
        <f>IF(B402="IOPES",VLOOKUP(C402,'LABOR-SERVIÇOS'!A:H,7,FALSE),IF(B402="SINAPI",VLOOKUP(C402,'SINAPI-SERVIÇOS'!A:H,8,FALSE),IF(LEFT(C402,3)="ARQ",VLOOKUP(VALUE(RIGHT(C402,3)),'ARQ-COMP'!B:J,9,FALSE),IF(LEFT(C402,3)="SCI",VLOOKUP(VALUE(RIGHT(C402,3)),'GAS-COMP'!#REF!,9,FALSE),IF(LEFT(C402,3)="SCE",VLOOKUP(VALUE(RIGHT(C402,3)),'SCE-COMP'!B:J,9,FALSE),IF(LEFT(C402,3)="EST",VLOOKUP(VALUE(RIGHT(C402,3)),'EST-COMP'!B:J,9,FALSE),IF(LEFT(C402,3)="HID",VLOOKUP(VALUE(RIGHT(C402,3)),'HID-COMP'!B:J,9,FALSE),IF(LEFT(C402,3)="INC",VLOOKUP(VALUE(RIGHT(C402,3)),'INC-COMP'!B:J,9,FALSE),IF(LEFT(C402,3)="ELE",VLOOKUP(VALUE(RIGHT(C402,3)),#REF!,9,FALSE),IF(LEFT(C402,3)="CAB",VLOOKUP(VALUE(RIGHT(C402,3)),#REF!,9,FALSE),IF(LEFT(C402,3)="SEG",VLOOKUP(VALUE(RIGHT(C402,3)),'SEG-COMP'!B:J,9,FALSE),IF(LEFT(C402,3)="CLI",VLOOKUP(VALUE(RIGHT(C402,3)),'CLI-COMP'!B:J,9,FALSE),IF(LEFT(C402,4)="IMPL",VLOOKUP(VALUE(RIGHT(C402,3)),'IMPL-COMP'!B:J,9,FALSE),IF(LEFT(C402,4)="SPDA",VLOOKUP(VALUE(RIGHT(C402,3)),'SPDA-COMP'!B:J,9,FALSE),IF(LEFT(C402,4)="SDAI",VLOOKUP(VALUE(RIGHT(C402,3)),'ADM-COMP'!B:J,9,FALSE),IF(LEFT(C402,5)="IMPER",VLOOKUP(VALUE(RIGHT(C402,3)),'IMPER-COMP'!B:J,9,FALSE),""))))))))))))))))</f>
        <v>67.55</v>
      </c>
      <c r="H402" s="611">
        <f t="shared" si="20"/>
        <v>2195.38</v>
      </c>
      <c r="I402" s="636"/>
      <c r="J402" s="636"/>
      <c r="K402" s="636"/>
      <c r="L402" s="636"/>
      <c r="M402" s="636"/>
      <c r="N402" s="636"/>
      <c r="O402" s="636"/>
      <c r="P402" s="636"/>
      <c r="Q402" s="636"/>
      <c r="R402" s="636"/>
      <c r="S402" s="636"/>
    </row>
    <row r="403" spans="1:19">
      <c r="A403" s="628" t="s">
        <v>560</v>
      </c>
      <c r="B403" s="629"/>
      <c r="C403" s="630"/>
      <c r="D403" s="631" t="s">
        <v>112</v>
      </c>
      <c r="E403" s="632"/>
      <c r="F403" s="610"/>
      <c r="G403" s="633"/>
      <c r="H403" s="633"/>
      <c r="I403" s="636"/>
      <c r="J403" s="636"/>
      <c r="K403" s="636"/>
      <c r="L403" s="636"/>
      <c r="M403" s="636"/>
      <c r="N403" s="636"/>
      <c r="O403" s="636"/>
      <c r="P403" s="636"/>
      <c r="Q403" s="636"/>
      <c r="R403" s="636"/>
      <c r="S403" s="636"/>
    </row>
    <row r="404" ht="25.5" spans="1:19">
      <c r="A404" s="605" t="s">
        <v>561</v>
      </c>
      <c r="B404" s="629" t="s">
        <v>81</v>
      </c>
      <c r="C404" s="607" t="s">
        <v>188</v>
      </c>
      <c r="D404" s="608" t="s">
        <v>189</v>
      </c>
      <c r="E404" s="609" t="s">
        <v>127</v>
      </c>
      <c r="F404" s="610">
        <f>ROUND(VLOOKUP(A404,'MEM-LEVANT'!A:O,15,FALSE),2)</f>
        <v>599</v>
      </c>
      <c r="G404" s="611">
        <f>IF(B404="IOPES",VLOOKUP(C404,'LABOR-SERVIÇOS'!A:H,7,FALSE),IF(B404="SINAPI",VLOOKUP(C404,'SINAPI-SERVIÇOS'!A:H,8,FALSE),IF(LEFT(C404,3)="ARQ",VLOOKUP(VALUE(RIGHT(C404,3)),'ARQ-COMP'!B:J,9,FALSE),IF(LEFT(C404,3)="SCI",VLOOKUP(VALUE(RIGHT(C404,3)),'GAS-COMP'!#REF!,9,FALSE),IF(LEFT(C404,3)="SCE",VLOOKUP(VALUE(RIGHT(C404,3)),'SCE-COMP'!B:J,9,FALSE),IF(LEFT(C404,3)="EST",VLOOKUP(VALUE(RIGHT(C404,3)),'EST-COMP'!B:J,9,FALSE),IF(LEFT(C404,3)="HID",VLOOKUP(VALUE(RIGHT(C404,3)),'HID-COMP'!B:J,9,FALSE),IF(LEFT(C404,3)="INC",VLOOKUP(VALUE(RIGHT(C404,3)),'INC-COMP'!B:J,9,FALSE),IF(LEFT(C404,3)="ELE",VLOOKUP(VALUE(RIGHT(C404,3)),#REF!,9,FALSE),IF(LEFT(C404,3)="CAB",VLOOKUP(VALUE(RIGHT(C404,3)),#REF!,9,FALSE),IF(LEFT(C404,3)="SEG",VLOOKUP(VALUE(RIGHT(C404,3)),'SEG-COMP'!B:J,9,FALSE),IF(LEFT(C404,3)="CLI",VLOOKUP(VALUE(RIGHT(C404,3)),'CLI-COMP'!B:J,9,FALSE),IF(LEFT(C404,4)="IMPL",VLOOKUP(VALUE(RIGHT(C404,3)),'IMPL-COMP'!B:J,9,FALSE),IF(LEFT(C404,4)="SPDA",VLOOKUP(VALUE(RIGHT(C404,3)),'SPDA-COMP'!B:J,9,FALSE),IF(LEFT(C404,4)="SDAI",VLOOKUP(VALUE(RIGHT(C404,3)),'ADM-COMP'!B:J,9,FALSE),IF(LEFT(C404,5)="IMPER",VLOOKUP(VALUE(RIGHT(C404,3)),'IMPER-COMP'!B:J,9,FALSE),""))))))))))))))))</f>
        <v>1.51</v>
      </c>
      <c r="H404" s="633">
        <f>ROUND(F404*G404,2)</f>
        <v>904.49</v>
      </c>
      <c r="I404" s="636"/>
      <c r="J404" s="636"/>
      <c r="K404" s="636"/>
      <c r="L404" s="636"/>
      <c r="M404" s="636"/>
      <c r="N404" s="636"/>
      <c r="O404" s="636"/>
      <c r="P404" s="636"/>
      <c r="Q404" s="636"/>
      <c r="R404" s="636"/>
      <c r="S404" s="636"/>
    </row>
    <row r="405" spans="1:19">
      <c r="A405" s="605" t="s">
        <v>562</v>
      </c>
      <c r="B405" s="629" t="s">
        <v>81</v>
      </c>
      <c r="C405" s="607" t="s">
        <v>191</v>
      </c>
      <c r="D405" s="608" t="s">
        <v>192</v>
      </c>
      <c r="E405" s="609" t="s">
        <v>146</v>
      </c>
      <c r="F405" s="610">
        <f>ROUND(VLOOKUP(A405,'MEM-LEVANT'!A:O,15,FALSE),2)</f>
        <v>59.9</v>
      </c>
      <c r="G405" s="611">
        <f>IF(B405="IOPES",VLOOKUP(C405,'LABOR-SERVIÇOS'!A:H,7,FALSE),IF(B405="SINAPI",VLOOKUP(C405,'SINAPI-SERVIÇOS'!A:H,8,FALSE),IF(LEFT(C405,3)="ARQ",VLOOKUP(VALUE(RIGHT(C405,3)),'ARQ-COMP'!B:J,9,FALSE),IF(LEFT(C405,3)="SCI",VLOOKUP(VALUE(RIGHT(C405,3)),'GAS-COMP'!#REF!,9,FALSE),IF(LEFT(C405,3)="SCE",VLOOKUP(VALUE(RIGHT(C405,3)),'SCE-COMP'!B:J,9,FALSE),IF(LEFT(C405,3)="EST",VLOOKUP(VALUE(RIGHT(C405,3)),'EST-COMP'!B:J,9,FALSE),IF(LEFT(C405,3)="HID",VLOOKUP(VALUE(RIGHT(C405,3)),'HID-COMP'!B:J,9,FALSE),IF(LEFT(C405,3)="INC",VLOOKUP(VALUE(RIGHT(C405,3)),'INC-COMP'!B:J,9,FALSE),IF(LEFT(C405,3)="ELE",VLOOKUP(VALUE(RIGHT(C405,3)),#REF!,9,FALSE),IF(LEFT(C405,3)="CAB",VLOOKUP(VALUE(RIGHT(C405,3)),#REF!,9,FALSE),IF(LEFT(C405,3)="SEG",VLOOKUP(VALUE(RIGHT(C405,3)),'SEG-COMP'!B:J,9,FALSE),IF(LEFT(C405,3)="CLI",VLOOKUP(VALUE(RIGHT(C405,3)),'CLI-COMP'!B:J,9,FALSE),IF(LEFT(C405,4)="IMPL",VLOOKUP(VALUE(RIGHT(C405,3)),'IMPL-COMP'!B:J,9,FALSE),IF(LEFT(C405,4)="SPDA",VLOOKUP(VALUE(RIGHT(C405,3)),'SPDA-COMP'!B:J,9,FALSE),IF(LEFT(C405,4)="SDAI",VLOOKUP(VALUE(RIGHT(C405,3)),'ADM-COMP'!B:J,9,FALSE),IF(LEFT(C405,5)="IMPER",VLOOKUP(VALUE(RIGHT(C405,3)),'IMPER-COMP'!B:J,9,FALSE),""))))))))))))))))</f>
        <v>119.55</v>
      </c>
      <c r="H405" s="633">
        <f>ROUND(F405*G405,2)</f>
        <v>7161.05</v>
      </c>
      <c r="I405" s="636"/>
      <c r="J405" s="636"/>
      <c r="K405" s="636"/>
      <c r="L405" s="636"/>
      <c r="M405" s="636"/>
      <c r="N405" s="636"/>
      <c r="O405" s="636"/>
      <c r="P405" s="636"/>
      <c r="Q405" s="636"/>
      <c r="R405" s="636"/>
      <c r="S405" s="636"/>
    </row>
    <row r="406" spans="1:19">
      <c r="A406" s="605" t="s">
        <v>563</v>
      </c>
      <c r="B406" s="629" t="s">
        <v>81</v>
      </c>
      <c r="C406" s="607" t="s">
        <v>194</v>
      </c>
      <c r="D406" s="608" t="s">
        <v>195</v>
      </c>
      <c r="E406" s="609" t="s">
        <v>153</v>
      </c>
      <c r="F406" s="610">
        <f>ROUND(VLOOKUP(A406,'MEM-LEVANT'!A:O,15,FALSE),2)</f>
        <v>652.91</v>
      </c>
      <c r="G406" s="611">
        <f>IF(B406="IOPES",VLOOKUP(C406,'LABOR-SERVIÇOS'!A:H,7,FALSE),IF(B406="SINAPI",VLOOKUP(C406,'SINAPI-SERVIÇOS'!A:H,8,FALSE),IF(LEFT(C406,3)="ARQ",VLOOKUP(VALUE(RIGHT(C406,3)),'ARQ-COMP'!B:J,9,FALSE),IF(LEFT(C406,3)="SCI",VLOOKUP(VALUE(RIGHT(C406,3)),'GAS-COMP'!#REF!,9,FALSE),IF(LEFT(C406,3)="SCE",VLOOKUP(VALUE(RIGHT(C406,3)),'SCE-COMP'!B:J,9,FALSE),IF(LEFT(C406,3)="EST",VLOOKUP(VALUE(RIGHT(C406,3)),'EST-COMP'!B:J,9,FALSE),IF(LEFT(C406,3)="HID",VLOOKUP(VALUE(RIGHT(C406,3)),'HID-COMP'!B:J,9,FALSE),IF(LEFT(C406,3)="INC",VLOOKUP(VALUE(RIGHT(C406,3)),'INC-COMP'!B:J,9,FALSE),IF(LEFT(C406,3)="ELE",VLOOKUP(VALUE(RIGHT(C406,3)),#REF!,9,FALSE),IF(LEFT(C406,3)="CAB",VLOOKUP(VALUE(RIGHT(C406,3)),#REF!,9,FALSE),IF(LEFT(C406,3)="SEG",VLOOKUP(VALUE(RIGHT(C406,3)),'SEG-COMP'!B:J,9,FALSE),IF(LEFT(C406,3)="CLI",VLOOKUP(VALUE(RIGHT(C406,3)),'CLI-COMP'!B:J,9,FALSE),IF(LEFT(C406,4)="IMPL",VLOOKUP(VALUE(RIGHT(C406,3)),'IMPL-COMP'!B:J,9,FALSE),IF(LEFT(C406,4)="SPDA",VLOOKUP(VALUE(RIGHT(C406,3)),'SPDA-COMP'!B:J,9,FALSE),IF(LEFT(C406,4)="SDAI",VLOOKUP(VALUE(RIGHT(C406,3)),'ADM-COMP'!B:J,9,FALSE),IF(LEFT(C406,5)="IMPER",VLOOKUP(VALUE(RIGHT(C406,3)),'IMPER-COMP'!B:J,9,FALSE),""))))))))))))))))</f>
        <v>0.94</v>
      </c>
      <c r="H406" s="633">
        <f>ROUND(F406*G406,2)</f>
        <v>613.74</v>
      </c>
      <c r="I406" s="636"/>
      <c r="J406" s="636"/>
      <c r="K406" s="636"/>
      <c r="L406" s="636"/>
      <c r="M406" s="636"/>
      <c r="N406" s="636"/>
      <c r="O406" s="636"/>
      <c r="P406" s="636"/>
      <c r="Q406" s="636"/>
      <c r="R406" s="636"/>
      <c r="S406" s="636"/>
    </row>
    <row r="407" ht="38.25" spans="1:19">
      <c r="A407" s="605" t="s">
        <v>564</v>
      </c>
      <c r="B407" s="606" t="s">
        <v>81</v>
      </c>
      <c r="C407" s="607" t="s">
        <v>520</v>
      </c>
      <c r="D407" s="608" t="s">
        <v>521</v>
      </c>
      <c r="E407" s="609" t="s">
        <v>127</v>
      </c>
      <c r="F407" s="610">
        <f>ROUND(VLOOKUP(A407,'MEM-LEVANT'!A:O,15,FALSE),2)</f>
        <v>599</v>
      </c>
      <c r="G407" s="611">
        <f>IF(B407="IOPES",VLOOKUP(C407,'LABOR-SERVIÇOS'!A:H,7,FALSE),IF(B407="SINAPI",VLOOKUP(C407,'SINAPI-SERVIÇOS'!A:H,8,FALSE),IF(LEFT(C407,3)="ARQ",VLOOKUP(VALUE(RIGHT(C407,3)),'ARQ-COMP'!B:J,9,FALSE),IF(LEFT(C407,3)="SCI",VLOOKUP(VALUE(RIGHT(C407,3)),'GAS-COMP'!#REF!,9,FALSE),IF(LEFT(C407,3)="SCE",VLOOKUP(VALUE(RIGHT(C407,3)),'SCE-COMP'!B:J,9,FALSE),IF(LEFT(C407,3)="EST",VLOOKUP(VALUE(RIGHT(C407,3)),'EST-COMP'!B:J,9,FALSE),IF(LEFT(C407,3)="HID",VLOOKUP(VALUE(RIGHT(C407,3)),'HID-COMP'!B:J,9,FALSE),IF(LEFT(C407,3)="INC",VLOOKUP(VALUE(RIGHT(C407,3)),'INC-COMP'!B:J,9,FALSE),IF(LEFT(C407,3)="ELE",VLOOKUP(VALUE(RIGHT(C407,3)),#REF!,9,FALSE),IF(LEFT(C407,3)="CAB",VLOOKUP(VALUE(RIGHT(C407,3)),#REF!,9,FALSE),IF(LEFT(C407,3)="SEG",VLOOKUP(VALUE(RIGHT(C407,3)),'SEG-COMP'!B:J,9,FALSE),IF(LEFT(C407,3)="CLI",VLOOKUP(VALUE(RIGHT(C407,3)),'CLI-COMP'!B:J,9,FALSE),IF(LEFT(C407,4)="IMPL",VLOOKUP(VALUE(RIGHT(C407,3)),'IMPL-COMP'!B:J,9,FALSE),IF(LEFT(C407,4)="SPDA",VLOOKUP(VALUE(RIGHT(C407,3)),'SPDA-COMP'!B:J,9,FALSE),IF(LEFT(C407,4)="SDAI",VLOOKUP(VALUE(RIGHT(C407,3)),'ADM-COMP'!B:J,9,FALSE),IF(LEFT(C407,5)="IMPER",VLOOKUP(VALUE(RIGHT(C407,3)),'IMPER-COMP'!B:J,9,FALSE),""))))))))))))))))</f>
        <v>60.63</v>
      </c>
      <c r="H407" s="611">
        <f>ROUND(F407*G407,2)</f>
        <v>36317.37</v>
      </c>
      <c r="I407" s="636"/>
      <c r="J407" s="636"/>
      <c r="K407" s="636"/>
      <c r="L407" s="636"/>
      <c r="M407" s="636"/>
      <c r="N407" s="636"/>
      <c r="O407" s="636"/>
      <c r="P407" s="636"/>
      <c r="Q407" s="636"/>
      <c r="R407" s="636"/>
      <c r="S407" s="636"/>
    </row>
    <row r="408" ht="63.75" spans="1:19">
      <c r="A408" s="605" t="s">
        <v>565</v>
      </c>
      <c r="B408" s="629" t="s">
        <v>81</v>
      </c>
      <c r="C408" s="607" t="s">
        <v>215</v>
      </c>
      <c r="D408" s="608" t="s">
        <v>216</v>
      </c>
      <c r="E408" s="609" t="s">
        <v>136</v>
      </c>
      <c r="F408" s="610">
        <f>ROUND(VLOOKUP(A408,'MEM-LEVANT'!A:O,15,FALSE),2)</f>
        <v>214.5</v>
      </c>
      <c r="G408" s="611">
        <f>IF(B408="IOPES",VLOOKUP(C408,'LABOR-SERVIÇOS'!A:H,7,FALSE),IF(B408="SINAPI",VLOOKUP(C408,'SINAPI-SERVIÇOS'!A:H,8,FALSE),IF(LEFT(C408,3)="ARQ",VLOOKUP(VALUE(RIGHT(C408,3)),'ARQ-COMP'!B:J,9,FALSE),IF(LEFT(C408,3)="SCI",VLOOKUP(VALUE(RIGHT(C408,3)),'GAS-COMP'!#REF!,9,FALSE),IF(LEFT(C408,3)="SCE",VLOOKUP(VALUE(RIGHT(C408,3)),'SCE-COMP'!B:J,9,FALSE),IF(LEFT(C408,3)="EST",VLOOKUP(VALUE(RIGHT(C408,3)),'EST-COMP'!B:J,9,FALSE),IF(LEFT(C408,3)="HID",VLOOKUP(VALUE(RIGHT(C408,3)),'HID-COMP'!B:J,9,FALSE),IF(LEFT(C408,3)="INC",VLOOKUP(VALUE(RIGHT(C408,3)),'INC-COMP'!B:J,9,FALSE),IF(LEFT(C408,3)="ELE",VLOOKUP(VALUE(RIGHT(C408,3)),#REF!,9,FALSE),IF(LEFT(C408,3)="CAB",VLOOKUP(VALUE(RIGHT(C408,3)),#REF!,9,FALSE),IF(LEFT(C408,3)="SEG",VLOOKUP(VALUE(RIGHT(C408,3)),'SEG-COMP'!B:J,9,FALSE),IF(LEFT(C408,3)="CLI",VLOOKUP(VALUE(RIGHT(C408,3)),'CLI-COMP'!B:J,9,FALSE),IF(LEFT(C408,4)="IMPL",VLOOKUP(VALUE(RIGHT(C408,3)),'IMPL-COMP'!B:J,9,FALSE),IF(LEFT(C408,4)="SPDA",VLOOKUP(VALUE(RIGHT(C408,3)),'SPDA-COMP'!B:J,9,FALSE),IF(LEFT(C408,4)="SDAI",VLOOKUP(VALUE(RIGHT(C408,3)),'ADM-COMP'!B:J,9,FALSE),IF(LEFT(C408,5)="IMPER",VLOOKUP(VALUE(RIGHT(C408,3)),'IMPER-COMP'!B:J,9,FALSE),""))))))))))))))))</f>
        <v>36.15</v>
      </c>
      <c r="H408" s="633">
        <v>7754.18</v>
      </c>
      <c r="I408" s="636"/>
      <c r="J408" s="636"/>
      <c r="K408" s="636"/>
      <c r="L408" s="636"/>
      <c r="M408" s="636"/>
      <c r="N408" s="636"/>
      <c r="O408" s="636"/>
      <c r="P408" s="636"/>
      <c r="Q408" s="636"/>
      <c r="R408" s="636"/>
      <c r="S408" s="636"/>
    </row>
    <row r="409" spans="1:19">
      <c r="A409" s="628" t="s">
        <v>566</v>
      </c>
      <c r="B409" s="629"/>
      <c r="C409" s="630"/>
      <c r="D409" s="631" t="s">
        <v>125</v>
      </c>
      <c r="E409" s="632"/>
      <c r="F409" s="610"/>
      <c r="G409" s="633"/>
      <c r="H409" s="633"/>
      <c r="I409" s="636"/>
      <c r="J409" s="636"/>
      <c r="K409" s="636"/>
      <c r="L409" s="636"/>
      <c r="M409" s="636"/>
      <c r="N409" s="636"/>
      <c r="O409" s="636"/>
      <c r="P409" s="636"/>
      <c r="Q409" s="636"/>
      <c r="R409" s="636"/>
      <c r="S409" s="636"/>
    </row>
    <row r="410" ht="25.5" spans="1:19">
      <c r="A410" s="605" t="s">
        <v>567</v>
      </c>
      <c r="B410" s="629" t="s">
        <v>68</v>
      </c>
      <c r="C410" s="607">
        <v>40936</v>
      </c>
      <c r="D410" s="608" t="s">
        <v>219</v>
      </c>
      <c r="E410" s="609" t="s">
        <v>127</v>
      </c>
      <c r="F410" s="610">
        <f>ROUND(VLOOKUP(A410,'MEM-LEVANT'!A:O,15,FALSE),2)</f>
        <v>1.5</v>
      </c>
      <c r="G410" s="611">
        <f>(490.85*$J$4)</f>
        <v>515.7766417507</v>
      </c>
      <c r="H410" s="633">
        <f>ROUND(F410*G410,2)</f>
        <v>773.66</v>
      </c>
      <c r="I410" s="636"/>
      <c r="J410" t="s">
        <v>128</v>
      </c>
      <c r="K410" s="636"/>
      <c r="L410" s="636"/>
      <c r="M410" s="636"/>
      <c r="N410" s="636"/>
      <c r="O410" s="636"/>
      <c r="P410" s="636"/>
      <c r="Q410" s="636"/>
      <c r="R410" s="636"/>
      <c r="S410" s="636"/>
    </row>
    <row r="411" ht="25.5" spans="1:19">
      <c r="A411" s="605" t="s">
        <v>568</v>
      </c>
      <c r="B411" s="629" t="s">
        <v>81</v>
      </c>
      <c r="C411" s="607" t="s">
        <v>221</v>
      </c>
      <c r="D411" s="608" t="s">
        <v>222</v>
      </c>
      <c r="E411" s="609" t="s">
        <v>127</v>
      </c>
      <c r="F411" s="610">
        <f>ROUND(VLOOKUP(A411,'MEM-LEVANT'!A:O,15,FALSE),2)</f>
        <v>72.66</v>
      </c>
      <c r="G411" s="611">
        <f>IF(B411="IOPES",VLOOKUP(C411,'LABOR-SERVIÇOS'!A:H,7,FALSE),IF(B411="SINAPI",VLOOKUP(C411,'SINAPI-SERVIÇOS'!A:H,8,FALSE),IF(LEFT(C411,3)="ARQ",VLOOKUP(VALUE(RIGHT(C411,3)),'ARQ-COMP'!B:J,9,FALSE),IF(LEFT(C411,3)="SCI",VLOOKUP(VALUE(RIGHT(C411,3)),'GAS-COMP'!#REF!,9,FALSE),IF(LEFT(C411,3)="SCE",VLOOKUP(VALUE(RIGHT(C411,3)),'SCE-COMP'!B:J,9,FALSE),IF(LEFT(C411,3)="EST",VLOOKUP(VALUE(RIGHT(C411,3)),'EST-COMP'!B:J,9,FALSE),IF(LEFT(C411,3)="HID",VLOOKUP(VALUE(RIGHT(C411,3)),'HID-COMP'!B:J,9,FALSE),IF(LEFT(C411,3)="INC",VLOOKUP(VALUE(RIGHT(C411,3)),'INC-COMP'!B:J,9,FALSE),IF(LEFT(C411,3)="ELE",VLOOKUP(VALUE(RIGHT(C411,3)),#REF!,9,FALSE),IF(LEFT(C411,3)="CAB",VLOOKUP(VALUE(RIGHT(C411,3)),#REF!,9,FALSE),IF(LEFT(C411,3)="SEG",VLOOKUP(VALUE(RIGHT(C411,3)),'SEG-COMP'!B:J,9,FALSE),IF(LEFT(C411,3)="CLI",VLOOKUP(VALUE(RIGHT(C411,3)),'CLI-COMP'!B:J,9,FALSE),IF(LEFT(C411,4)="IMPL",VLOOKUP(VALUE(RIGHT(C411,3)),'IMPL-COMP'!B:J,9,FALSE),IF(LEFT(C411,4)="SPDA",VLOOKUP(VALUE(RIGHT(C411,3)),'SPDA-COMP'!B:J,9,FALSE),IF(LEFT(C411,4)="SDAI",VLOOKUP(VALUE(RIGHT(C411,3)),'ADM-COMP'!B:J,9,FALSE),IF(LEFT(C411,5)="IMPER",VLOOKUP(VALUE(RIGHT(C411,3)),'IMPER-COMP'!B:J,9,FALSE),""))))))))))))))))</f>
        <v>39.23</v>
      </c>
      <c r="H411" s="633">
        <f>ROUND(F411*G411,2)</f>
        <v>2850.45</v>
      </c>
      <c r="I411" s="636"/>
      <c r="J411" s="636"/>
      <c r="K411" s="636"/>
      <c r="L411" s="636"/>
      <c r="M411" s="636"/>
      <c r="N411" s="636"/>
      <c r="O411" s="636"/>
      <c r="P411" s="636"/>
      <c r="Q411" s="636"/>
      <c r="R411" s="636"/>
      <c r="S411" s="636"/>
    </row>
    <row r="412" ht="25.5" customHeight="1" spans="1:19">
      <c r="A412" s="605" t="s">
        <v>569</v>
      </c>
      <c r="B412" s="629" t="s">
        <v>68</v>
      </c>
      <c r="C412" s="607">
        <v>40934</v>
      </c>
      <c r="D412" s="608" t="s">
        <v>224</v>
      </c>
      <c r="E412" s="609" t="s">
        <v>131</v>
      </c>
      <c r="F412" s="610">
        <f>ROUND(VLOOKUP(A412,'MEM-LEVANT'!A:O,15,FALSE),2)</f>
        <v>27</v>
      </c>
      <c r="G412" s="611">
        <f>(22.42*$J$4)</f>
        <v>23.5585460080487</v>
      </c>
      <c r="H412" s="633">
        <f>ROUND(F412*G412,2)</f>
        <v>636.08</v>
      </c>
      <c r="I412" s="636"/>
      <c r="J412" t="s">
        <v>132</v>
      </c>
      <c r="K412" s="636"/>
      <c r="L412" s="636"/>
      <c r="M412" s="636"/>
      <c r="N412" s="636"/>
      <c r="O412" s="636"/>
      <c r="P412" s="636"/>
      <c r="Q412" s="636"/>
      <c r="R412" s="636"/>
      <c r="S412" s="636"/>
    </row>
    <row r="413" spans="1:19">
      <c r="A413" s="628" t="s">
        <v>570</v>
      </c>
      <c r="B413" s="629"/>
      <c r="C413" s="630"/>
      <c r="D413" s="631" t="s">
        <v>134</v>
      </c>
      <c r="E413" s="632"/>
      <c r="F413" s="610"/>
      <c r="G413" s="633"/>
      <c r="H413" s="633"/>
      <c r="I413" s="636"/>
      <c r="J413" s="636"/>
      <c r="K413" s="636"/>
      <c r="L413" s="636"/>
      <c r="M413" s="636"/>
      <c r="N413" s="636"/>
      <c r="O413" s="636"/>
      <c r="P413" s="636"/>
      <c r="Q413" s="636"/>
      <c r="R413" s="636"/>
      <c r="S413" s="636"/>
    </row>
    <row r="414" ht="25.5" spans="1:19">
      <c r="A414" s="605" t="s">
        <v>571</v>
      </c>
      <c r="B414" s="629" t="s">
        <v>68</v>
      </c>
      <c r="C414" s="607">
        <v>43068</v>
      </c>
      <c r="D414" s="608" t="s">
        <v>227</v>
      </c>
      <c r="E414" s="609" t="s">
        <v>136</v>
      </c>
      <c r="F414" s="610">
        <f>ROUND(VLOOKUP(A414,'MEM-LEVANT'!A:O,15,FALSE),2)</f>
        <v>10</v>
      </c>
      <c r="G414" s="611">
        <f>76.06*$J$4</f>
        <v>79.9225249496959</v>
      </c>
      <c r="H414" s="633">
        <f>ROUND(F414*G414,2)</f>
        <v>799.23</v>
      </c>
      <c r="I414" s="636"/>
      <c r="J414" t="s">
        <v>137</v>
      </c>
      <c r="K414" s="636"/>
      <c r="L414" s="636"/>
      <c r="M414" s="636"/>
      <c r="N414" s="636"/>
      <c r="O414" s="636"/>
      <c r="P414" s="636"/>
      <c r="Q414" s="636"/>
      <c r="R414" s="636"/>
      <c r="S414" s="636"/>
    </row>
    <row r="415" ht="25.5" customHeight="1" spans="1:19">
      <c r="A415" s="605" t="s">
        <v>572</v>
      </c>
      <c r="B415" s="629" t="s">
        <v>68</v>
      </c>
      <c r="C415" s="607">
        <v>43064</v>
      </c>
      <c r="D415" s="608" t="s">
        <v>229</v>
      </c>
      <c r="E415" s="609" t="s">
        <v>136</v>
      </c>
      <c r="F415" s="610">
        <f>ROUND(VLOOKUP(A415,'MEM-LEVANT'!A:O,15,FALSE),2)</f>
        <v>10</v>
      </c>
      <c r="G415" s="611">
        <f>(18.82*$J$4)</f>
        <v>19.7757286294146</v>
      </c>
      <c r="H415" s="633">
        <f>ROUND(F415*G415,2)</f>
        <v>197.76</v>
      </c>
      <c r="I415" s="636"/>
      <c r="J415" t="s">
        <v>139</v>
      </c>
      <c r="K415" s="636"/>
      <c r="L415" s="636"/>
      <c r="M415" s="636"/>
      <c r="N415" s="636"/>
      <c r="O415" s="636"/>
      <c r="P415" s="636"/>
      <c r="Q415" s="636"/>
      <c r="R415" s="636"/>
      <c r="S415" s="636"/>
    </row>
    <row r="416" s="560" customFormat="1" spans="1:8">
      <c r="A416" s="605"/>
      <c r="B416" s="634"/>
      <c r="C416" s="635"/>
      <c r="D416" s="612" t="s">
        <v>573</v>
      </c>
      <c r="E416" s="609"/>
      <c r="F416" s="610"/>
      <c r="G416" s="611"/>
      <c r="H416" s="613">
        <f>SUM(H377:H415)</f>
        <v>155391.05</v>
      </c>
    </row>
    <row r="417" s="559" customFormat="1" spans="1:19">
      <c r="A417" s="731" t="s">
        <v>32</v>
      </c>
      <c r="B417" s="591"/>
      <c r="C417" s="592"/>
      <c r="D417" s="593" t="s">
        <v>574</v>
      </c>
      <c r="E417" s="594"/>
      <c r="F417" s="595"/>
      <c r="G417" s="596"/>
      <c r="H417" s="597"/>
      <c r="I417" s="638"/>
      <c r="J417" s="638"/>
      <c r="K417" s="638"/>
      <c r="L417" s="638"/>
      <c r="M417" s="638"/>
      <c r="N417" s="638"/>
      <c r="O417" s="638"/>
      <c r="P417" s="638"/>
      <c r="Q417" s="638"/>
      <c r="R417" s="638"/>
      <c r="S417" s="638"/>
    </row>
    <row r="418" spans="1:19">
      <c r="A418" s="598" t="s">
        <v>575</v>
      </c>
      <c r="B418" s="606"/>
      <c r="C418" s="622"/>
      <c r="D418" s="601" t="s">
        <v>89</v>
      </c>
      <c r="E418" s="609"/>
      <c r="F418" s="610"/>
      <c r="G418" s="611"/>
      <c r="H418" s="611"/>
      <c r="I418" s="636"/>
      <c r="J418" s="636"/>
      <c r="K418" s="636"/>
      <c r="L418" s="636"/>
      <c r="M418" s="636"/>
      <c r="N418" s="636"/>
      <c r="O418" s="636"/>
      <c r="P418" s="636"/>
      <c r="Q418" s="636"/>
      <c r="R418" s="636"/>
      <c r="S418" s="636"/>
    </row>
    <row r="419" ht="25.5" spans="1:19">
      <c r="A419" s="605" t="s">
        <v>576</v>
      </c>
      <c r="B419" s="606" t="s">
        <v>81</v>
      </c>
      <c r="C419" s="607" t="s">
        <v>234</v>
      </c>
      <c r="D419" s="608" t="s">
        <v>235</v>
      </c>
      <c r="E419" s="609" t="s">
        <v>146</v>
      </c>
      <c r="F419" s="610">
        <v>1.43</v>
      </c>
      <c r="G419" s="611">
        <f>IF(B419="IOPES",VLOOKUP(C419,'LABOR-SERVIÇOS'!A:H,7,FALSE),IF(B419="SINAPI",VLOOKUP(C419,'SINAPI-SERVIÇOS'!A:H,8,FALSE),IF(LEFT(C419,3)="ARQ",VLOOKUP(VALUE(RIGHT(C419,3)),'ARQ-COMP'!B:J,9,FALSE),IF(LEFT(C419,3)="SCI",VLOOKUP(VALUE(RIGHT(C419,3)),'GAS-COMP'!#REF!,9,FALSE),IF(LEFT(C419,3)="SCE",VLOOKUP(VALUE(RIGHT(C419,3)),'SCE-COMP'!B:J,9,FALSE),IF(LEFT(C419,3)="EST",VLOOKUP(VALUE(RIGHT(C419,3)),'EST-COMP'!B:J,9,FALSE),IF(LEFT(C419,3)="HID",VLOOKUP(VALUE(RIGHT(C419,3)),'HID-COMP'!B:J,9,FALSE),IF(LEFT(C419,3)="INC",VLOOKUP(VALUE(RIGHT(C419,3)),'INC-COMP'!B:J,9,FALSE),IF(LEFT(C419,3)="ELE",VLOOKUP(VALUE(RIGHT(C419,3)),#REF!,9,FALSE),IF(LEFT(C419,3)="CAB",VLOOKUP(VALUE(RIGHT(C419,3)),#REF!,9,FALSE),IF(LEFT(C419,3)="SEG",VLOOKUP(VALUE(RIGHT(C419,3)),'SEG-COMP'!B:J,9,FALSE),IF(LEFT(C419,3)="CLI",VLOOKUP(VALUE(RIGHT(C419,3)),'CLI-COMP'!B:J,9,FALSE),IF(LEFT(C419,4)="IMPL",VLOOKUP(VALUE(RIGHT(C419,3)),'IMPL-COMP'!B:J,9,FALSE),IF(LEFT(C419,4)="SPDA",VLOOKUP(VALUE(RIGHT(C419,3)),'SPDA-COMP'!B:J,9,FALSE),IF(LEFT(C419,4)="SDAI",VLOOKUP(VALUE(RIGHT(C419,3)),'ADM-COMP'!B:J,9,FALSE),IF(LEFT(C419,5)="IMPER",VLOOKUP(VALUE(RIGHT(C419,3)),'IMPER-COMP'!B:J,9,FALSE),""))))))))))))))))</f>
        <v>223.76</v>
      </c>
      <c r="H419" s="611">
        <f>ROUND(F419*G419,2)</f>
        <v>319.98</v>
      </c>
      <c r="I419" s="636"/>
      <c r="J419" s="636"/>
      <c r="K419" s="636"/>
      <c r="L419" s="636"/>
      <c r="M419" s="636"/>
      <c r="N419" s="636"/>
      <c r="O419" s="636"/>
      <c r="P419" s="636"/>
      <c r="Q419" s="636"/>
      <c r="R419" s="636"/>
      <c r="S419" s="636"/>
    </row>
    <row r="420" ht="38.25" spans="1:19">
      <c r="A420" s="605" t="s">
        <v>577</v>
      </c>
      <c r="B420" s="606" t="s">
        <v>81</v>
      </c>
      <c r="C420" s="607" t="s">
        <v>151</v>
      </c>
      <c r="D420" s="608" t="s">
        <v>152</v>
      </c>
      <c r="E420" s="609" t="s">
        <v>153</v>
      </c>
      <c r="F420" s="610">
        <f>ROUND(VLOOKUP(A420,'MEM-LEVANT'!A:O,15,FALSE),2)</f>
        <v>312.52</v>
      </c>
      <c r="G420" s="611">
        <f>IF(B420="IOPES",VLOOKUP(C420,'LABOR-SERVIÇOS'!A:H,7,FALSE),IF(B420="SINAPI",VLOOKUP(C420,'SINAPI-SERVIÇOS'!A:H,8,FALSE),IF(LEFT(C420,3)="ARQ",VLOOKUP(VALUE(RIGHT(C420,3)),'ARQ-COMP'!B:J,9,FALSE),IF(LEFT(C420,3)="SCI",VLOOKUP(VALUE(RIGHT(C420,3)),'GAS-COMP'!#REF!,9,FALSE),IF(LEFT(C420,3)="SCE",VLOOKUP(VALUE(RIGHT(C420,3)),'SCE-COMP'!B:J,9,FALSE),IF(LEFT(C420,3)="EST",VLOOKUP(VALUE(RIGHT(C420,3)),'EST-COMP'!B:J,9,FALSE),IF(LEFT(C420,3)="HID",VLOOKUP(VALUE(RIGHT(C420,3)),'HID-COMP'!B:J,9,FALSE),IF(LEFT(C420,3)="INC",VLOOKUP(VALUE(RIGHT(C420,3)),'INC-COMP'!B:J,9,FALSE),IF(LEFT(C420,3)="ELE",VLOOKUP(VALUE(RIGHT(C420,3)),#REF!,9,FALSE),IF(LEFT(C420,3)="CAB",VLOOKUP(VALUE(RIGHT(C420,3)),#REF!,9,FALSE),IF(LEFT(C420,3)="SEG",VLOOKUP(VALUE(RIGHT(C420,3)),'SEG-COMP'!B:J,9,FALSE),IF(LEFT(C420,3)="CLI",VLOOKUP(VALUE(RIGHT(C420,3)),'CLI-COMP'!B:J,9,FALSE),IF(LEFT(C420,4)="IMPL",VLOOKUP(VALUE(RIGHT(C420,3)),'IMPL-COMP'!B:J,9,FALSE),IF(LEFT(C420,4)="SPDA",VLOOKUP(VALUE(RIGHT(C420,3)),'SPDA-COMP'!B:J,9,FALSE),IF(LEFT(C420,4)="SDAI",VLOOKUP(VALUE(RIGHT(C420,3)),'ADM-COMP'!B:J,9,FALSE),IF(LEFT(C420,5)="IMPER",VLOOKUP(VALUE(RIGHT(C420,3)),'IMPER-COMP'!B:J,9,FALSE),""))))))))))))))))</f>
        <v>1.76</v>
      </c>
      <c r="H420" s="611">
        <f>ROUND(F420*G420,2)</f>
        <v>550.04</v>
      </c>
      <c r="I420" s="636"/>
      <c r="J420" s="636"/>
      <c r="K420" s="636"/>
      <c r="L420" s="636"/>
      <c r="M420" s="636"/>
      <c r="N420" s="636"/>
      <c r="O420" s="636"/>
      <c r="P420" s="636"/>
      <c r="Q420" s="636"/>
      <c r="R420" s="636"/>
      <c r="S420" s="636"/>
    </row>
    <row r="421" ht="25.5" spans="1:19">
      <c r="A421" s="605" t="s">
        <v>578</v>
      </c>
      <c r="B421" s="606" t="s">
        <v>81</v>
      </c>
      <c r="C421" s="607" t="s">
        <v>363</v>
      </c>
      <c r="D421" s="608" t="s">
        <v>364</v>
      </c>
      <c r="E421" s="609" t="s">
        <v>127</v>
      </c>
      <c r="F421" s="610">
        <f>ROUND(VLOOKUP(A421,'MEM-LEVANT'!A:O,15,FALSE),2)</f>
        <v>65.86</v>
      </c>
      <c r="G421" s="611">
        <f>IF(B421="IOPES",VLOOKUP(C421,'LABOR-SERVIÇOS'!A:H,7,FALSE),IF(B421="SINAPI",VLOOKUP(C421,'SINAPI-SERVIÇOS'!A:H,8,FALSE),IF(LEFT(C421,3)="ARQ",VLOOKUP(VALUE(RIGHT(C421,3)),'ARQ-COMP'!B:J,9,FALSE),IF(LEFT(C421,3)="SCI",VLOOKUP(VALUE(RIGHT(C421,3)),'GAS-COMP'!#REF!,9,FALSE),IF(LEFT(C421,3)="SCE",VLOOKUP(VALUE(RIGHT(C421,3)),'SCE-COMP'!B:J,9,FALSE),IF(LEFT(C421,3)="EST",VLOOKUP(VALUE(RIGHT(C421,3)),'EST-COMP'!B:J,9,FALSE),IF(LEFT(C421,3)="HID",VLOOKUP(VALUE(RIGHT(C421,3)),'HID-COMP'!B:J,9,FALSE),IF(LEFT(C421,3)="INC",VLOOKUP(VALUE(RIGHT(C421,3)),'INC-COMP'!B:J,9,FALSE),IF(LEFT(C421,3)="ELE",VLOOKUP(VALUE(RIGHT(C421,3)),#REF!,9,FALSE),IF(LEFT(C421,3)="CAB",VLOOKUP(VALUE(RIGHT(C421,3)),#REF!,9,FALSE),IF(LEFT(C421,3)="SEG",VLOOKUP(VALUE(RIGHT(C421,3)),'SEG-COMP'!B:J,9,FALSE),IF(LEFT(C421,3)="CLI",VLOOKUP(VALUE(RIGHT(C421,3)),'CLI-COMP'!B:J,9,FALSE),IF(LEFT(C421,4)="IMPL",VLOOKUP(VALUE(RIGHT(C421,3)),'IMPL-COMP'!B:J,9,FALSE),IF(LEFT(C421,4)="SPDA",VLOOKUP(VALUE(RIGHT(C421,3)),'SPDA-COMP'!B:J,9,FALSE),IF(LEFT(C421,4)="SDAI",VLOOKUP(VALUE(RIGHT(C421,3)),'ADM-COMP'!B:J,9,FALSE),IF(LEFT(C421,5)="IMPER",VLOOKUP(VALUE(RIGHT(C421,3)),'IMPER-COMP'!B:J,9,FALSE),""))))))))))))))))</f>
        <v>12.59</v>
      </c>
      <c r="H421" s="611">
        <f>ROUND(F421*G421,2)</f>
        <v>829.18</v>
      </c>
      <c r="I421" s="636"/>
      <c r="J421" s="636"/>
      <c r="K421" s="636"/>
      <c r="L421" s="636"/>
      <c r="M421" s="636"/>
      <c r="N421" s="636"/>
      <c r="O421" s="636"/>
      <c r="P421" s="636"/>
      <c r="Q421" s="636"/>
      <c r="R421" s="636"/>
      <c r="S421" s="636"/>
    </row>
    <row r="422" spans="1:19">
      <c r="A422" s="605" t="s">
        <v>579</v>
      </c>
      <c r="B422" s="606" t="s">
        <v>84</v>
      </c>
      <c r="C422" s="607">
        <v>10216</v>
      </c>
      <c r="D422" s="608" t="s">
        <v>451</v>
      </c>
      <c r="E422" s="609" t="s">
        <v>136</v>
      </c>
      <c r="F422" s="610">
        <f>ROUND(VLOOKUP(A422,'MEM-LEVANT'!A:O,15,FALSE),2)</f>
        <v>21.91</v>
      </c>
      <c r="G422" s="611">
        <f>IF(B422="IOPES",VLOOKUP(C422,'LABOR-SERVIÇOS'!A:H,7,FALSE),IF(B422="SINAPI",VLOOKUP(C422,'SINAPI-SERVIÇOS'!A:H,8,FALSE),IF(LEFT(C422,3)="ARQ",VLOOKUP(VALUE(RIGHT(C422,3)),'ARQ-COMP'!B:J,9,FALSE),IF(LEFT(C422,3)="SCI",VLOOKUP(VALUE(RIGHT(C422,3)),'GAS-COMP'!#REF!,9,FALSE),IF(LEFT(C422,3)="SCE",VLOOKUP(VALUE(RIGHT(C422,3)),'SCE-COMP'!B:J,9,FALSE),IF(LEFT(C422,3)="EST",VLOOKUP(VALUE(RIGHT(C422,3)),'EST-COMP'!B:J,9,FALSE),IF(LEFT(C422,3)="HID",VLOOKUP(VALUE(RIGHT(C422,3)),'HID-COMP'!B:J,9,FALSE),IF(LEFT(C422,3)="INC",VLOOKUP(VALUE(RIGHT(C422,3)),'INC-COMP'!B:J,9,FALSE),IF(LEFT(C422,3)="ELE",VLOOKUP(VALUE(RIGHT(C422,3)),#REF!,9,FALSE),IF(LEFT(C422,3)="CAB",VLOOKUP(VALUE(RIGHT(C422,3)),#REF!,9,FALSE),IF(LEFT(C422,3)="SEG",VLOOKUP(VALUE(RIGHT(C422,3)),'SEG-COMP'!B:J,9,FALSE),IF(LEFT(C422,3)="CLI",VLOOKUP(VALUE(RIGHT(C422,3)),'CLI-COMP'!B:J,9,FALSE),IF(LEFT(C422,4)="IMPL",VLOOKUP(VALUE(RIGHT(C422,3)),'IMPL-COMP'!B:J,9,FALSE),IF(LEFT(C422,4)="SPDA",VLOOKUP(VALUE(RIGHT(C422,3)),'SPDA-COMP'!B:J,9,FALSE),IF(LEFT(C422,4)="SDAI",VLOOKUP(VALUE(RIGHT(C422,3)),'ADM-COMP'!B:J,9,FALSE),IF(LEFT(C422,5)="IMPER",VLOOKUP(VALUE(RIGHT(C422,3)),'IMPER-COMP'!B:J,9,FALSE),""))))))))))))))))</f>
        <v>7.63</v>
      </c>
      <c r="H422" s="611">
        <f>ROUND(F422*G422,2)</f>
        <v>167.17</v>
      </c>
      <c r="I422" s="636"/>
      <c r="J422" s="636"/>
      <c r="K422" s="636"/>
      <c r="L422" s="636"/>
      <c r="M422" s="636"/>
      <c r="N422" s="636"/>
      <c r="O422" s="636"/>
      <c r="P422" s="636"/>
      <c r="Q422" s="636"/>
      <c r="R422" s="636"/>
      <c r="S422" s="636"/>
    </row>
    <row r="423" spans="1:19">
      <c r="A423" s="598" t="s">
        <v>580</v>
      </c>
      <c r="B423" s="606"/>
      <c r="C423" s="622"/>
      <c r="D423" s="601" t="s">
        <v>93</v>
      </c>
      <c r="E423" s="609"/>
      <c r="F423" s="610"/>
      <c r="G423" s="611"/>
      <c r="H423" s="611"/>
      <c r="I423" s="636"/>
      <c r="J423" s="636"/>
      <c r="K423" s="636"/>
      <c r="L423" s="636"/>
      <c r="M423" s="636"/>
      <c r="N423" s="636"/>
      <c r="O423" s="636"/>
      <c r="P423" s="636"/>
      <c r="Q423" s="636"/>
      <c r="R423" s="636"/>
      <c r="S423" s="636"/>
    </row>
    <row r="424" ht="38.25" spans="1:19">
      <c r="A424" s="623" t="s">
        <v>581</v>
      </c>
      <c r="B424" s="606" t="s">
        <v>81</v>
      </c>
      <c r="C424" s="607" t="s">
        <v>144</v>
      </c>
      <c r="D424" s="608" t="s">
        <v>145</v>
      </c>
      <c r="E424" s="609" t="s">
        <v>146</v>
      </c>
      <c r="F424" s="610">
        <f>ROUND(VLOOKUP(A424,'MEM-LEVANT'!A:O,15,FALSE),2)</f>
        <v>178.05</v>
      </c>
      <c r="G424" s="611">
        <f>IF(B424="IOPES",VLOOKUP(C424,'LABOR-SERVIÇOS'!A:H,7,FALSE),IF(B424="SINAPI",VLOOKUP(C424,'SINAPI-SERVIÇOS'!A:H,8,FALSE),IF(LEFT(C424,3)="ARQ",VLOOKUP(VALUE(RIGHT(C424,3)),'ARQ-COMP'!B:J,9,FALSE),IF(LEFT(C424,3)="SCI",VLOOKUP(VALUE(RIGHT(C424,3)),'GAS-COMP'!#REF!,9,FALSE),IF(LEFT(C424,3)="SCE",VLOOKUP(VALUE(RIGHT(C424,3)),'SCE-COMP'!B:J,9,FALSE),IF(LEFT(C424,3)="EST",VLOOKUP(VALUE(RIGHT(C424,3)),'EST-COMP'!B:J,9,FALSE),IF(LEFT(C424,3)="HID",VLOOKUP(VALUE(RIGHT(C424,3)),'HID-COMP'!B:J,9,FALSE),IF(LEFT(C424,3)="INC",VLOOKUP(VALUE(RIGHT(C424,3)),'INC-COMP'!B:J,9,FALSE),IF(LEFT(C424,3)="ELE",VLOOKUP(VALUE(RIGHT(C424,3)),#REF!,9,FALSE),IF(LEFT(C424,3)="CAB",VLOOKUP(VALUE(RIGHT(C424,3)),#REF!,9,FALSE),IF(LEFT(C424,3)="SEG",VLOOKUP(VALUE(RIGHT(C424,3)),'SEG-COMP'!B:J,9,FALSE),IF(LEFT(C424,3)="CLI",VLOOKUP(VALUE(RIGHT(C424,3)),'CLI-COMP'!B:J,9,FALSE),IF(LEFT(C424,4)="IMPL",VLOOKUP(VALUE(RIGHT(C424,3)),'IMPL-COMP'!B:J,9,FALSE),IF(LEFT(C424,4)="SPDA",VLOOKUP(VALUE(RIGHT(C424,3)),'SPDA-COMP'!B:J,9,FALSE),IF(LEFT(C424,4)="SDAI",VLOOKUP(VALUE(RIGHT(C424,3)),'ADM-COMP'!B:J,9,FALSE),IF(LEFT(C424,5)="IMPER",VLOOKUP(VALUE(RIGHT(C424,3)),'IMPER-COMP'!B:J,9,FALSE),""))))))))))))))))</f>
        <v>1.82</v>
      </c>
      <c r="H424" s="611">
        <f>ROUND(F424*G424,2)</f>
        <v>324.05</v>
      </c>
      <c r="I424" s="636"/>
      <c r="J424" s="636"/>
      <c r="K424" s="636"/>
      <c r="L424" s="636"/>
      <c r="M424" s="636"/>
      <c r="N424" s="636"/>
      <c r="O424" s="636"/>
      <c r="P424" s="636"/>
      <c r="Q424" s="636"/>
      <c r="R424" s="636"/>
      <c r="S424" s="636"/>
    </row>
    <row r="425" ht="25.5" spans="1:19">
      <c r="A425" s="623" t="s">
        <v>582</v>
      </c>
      <c r="B425" s="606" t="s">
        <v>81</v>
      </c>
      <c r="C425" s="607" t="s">
        <v>148</v>
      </c>
      <c r="D425" s="608" t="s">
        <v>149</v>
      </c>
      <c r="E425" s="609" t="s">
        <v>146</v>
      </c>
      <c r="F425" s="610">
        <f>ROUND(VLOOKUP(A425,'MEM-LEVANT'!A:O,15,FALSE),2)</f>
        <v>100.56</v>
      </c>
      <c r="G425" s="611">
        <f>IF(B425="IOPES",VLOOKUP(C425,'LABOR-SERVIÇOS'!A:H,7,FALSE),IF(B425="SINAPI",VLOOKUP(C425,'SINAPI-SERVIÇOS'!A:H,8,FALSE),IF(LEFT(C425,3)="ARQ",VLOOKUP(VALUE(RIGHT(C425,3)),'ARQ-COMP'!B:J,9,FALSE),IF(LEFT(C425,3)="SCI",VLOOKUP(VALUE(RIGHT(C425,3)),'GAS-COMP'!#REF!,9,FALSE),IF(LEFT(C425,3)="SCE",VLOOKUP(VALUE(RIGHT(C425,3)),'SCE-COMP'!B:J,9,FALSE),IF(LEFT(C425,3)="EST",VLOOKUP(VALUE(RIGHT(C425,3)),'EST-COMP'!B:J,9,FALSE),IF(LEFT(C425,3)="HID",VLOOKUP(VALUE(RIGHT(C425,3)),'HID-COMP'!B:J,9,FALSE),IF(LEFT(C425,3)="INC",VLOOKUP(VALUE(RIGHT(C425,3)),'INC-COMP'!B:J,9,FALSE),IF(LEFT(C425,3)="ELE",VLOOKUP(VALUE(RIGHT(C425,3)),#REF!,9,FALSE),IF(LEFT(C425,3)="CAB",VLOOKUP(VALUE(RIGHT(C425,3)),#REF!,9,FALSE),IF(LEFT(C425,3)="SEG",VLOOKUP(VALUE(RIGHT(C425,3)),'SEG-COMP'!B:J,9,FALSE),IF(LEFT(C425,3)="CLI",VLOOKUP(VALUE(RIGHT(C425,3)),'CLI-COMP'!B:J,9,FALSE),IF(LEFT(C425,4)="IMPL",VLOOKUP(VALUE(RIGHT(C425,3)),'IMPL-COMP'!B:J,9,FALSE),IF(LEFT(C425,4)="SPDA",VLOOKUP(VALUE(RIGHT(C425,3)),'SPDA-COMP'!B:J,9,FALSE),IF(LEFT(C425,4)="SDAI",VLOOKUP(VALUE(RIGHT(C425,3)),'ADM-COMP'!B:J,9,FALSE),IF(LEFT(C425,5)="IMPER",VLOOKUP(VALUE(RIGHT(C425,3)),'IMPER-COMP'!B:J,9,FALSE),""))))))))))))))))</f>
        <v>5.25</v>
      </c>
      <c r="H425" s="611">
        <f>ROUND(F425*G425,2)</f>
        <v>527.94</v>
      </c>
      <c r="I425" s="636"/>
      <c r="J425" s="636"/>
      <c r="K425" s="636"/>
      <c r="L425" s="636"/>
      <c r="M425" s="636"/>
      <c r="N425" s="636"/>
      <c r="O425" s="636"/>
      <c r="P425" s="636"/>
      <c r="Q425" s="636"/>
      <c r="R425" s="636"/>
      <c r="S425" s="636"/>
    </row>
    <row r="426" ht="38.25" spans="1:19">
      <c r="A426" s="623" t="s">
        <v>583</v>
      </c>
      <c r="B426" s="606" t="s">
        <v>81</v>
      </c>
      <c r="C426" s="607" t="s">
        <v>151</v>
      </c>
      <c r="D426" s="608" t="s">
        <v>152</v>
      </c>
      <c r="E426" s="609" t="s">
        <v>153</v>
      </c>
      <c r="F426" s="610">
        <f>ROUND(VLOOKUP(A426,'MEM-LEVANT'!A:O,15,FALSE),2)</f>
        <v>4899.94</v>
      </c>
      <c r="G426" s="611">
        <f>IF(B426="IOPES",VLOOKUP(C426,'LABOR-SERVIÇOS'!A:H,7,FALSE),IF(B426="SINAPI",VLOOKUP(C426,'SINAPI-SERVIÇOS'!A:H,8,FALSE),IF(LEFT(C426,3)="ARQ",VLOOKUP(VALUE(RIGHT(C426,3)),'ARQ-COMP'!B:J,9,FALSE),IF(LEFT(C426,3)="SCI",VLOOKUP(VALUE(RIGHT(C426,3)),'GAS-COMP'!#REF!,9,FALSE),IF(LEFT(C426,3)="SCE",VLOOKUP(VALUE(RIGHT(C426,3)),'SCE-COMP'!B:J,9,FALSE),IF(LEFT(C426,3)="EST",VLOOKUP(VALUE(RIGHT(C426,3)),'EST-COMP'!B:J,9,FALSE),IF(LEFT(C426,3)="HID",VLOOKUP(VALUE(RIGHT(C426,3)),'HID-COMP'!B:J,9,FALSE),IF(LEFT(C426,3)="INC",VLOOKUP(VALUE(RIGHT(C426,3)),'INC-COMP'!B:J,9,FALSE),IF(LEFT(C426,3)="ELE",VLOOKUP(VALUE(RIGHT(C426,3)),#REF!,9,FALSE),IF(LEFT(C426,3)="CAB",VLOOKUP(VALUE(RIGHT(C426,3)),#REF!,9,FALSE),IF(LEFT(C426,3)="SEG",VLOOKUP(VALUE(RIGHT(C426,3)),'SEG-COMP'!B:J,9,FALSE),IF(LEFT(C426,3)="CLI",VLOOKUP(VALUE(RIGHT(C426,3)),'CLI-COMP'!B:J,9,FALSE),IF(LEFT(C426,4)="IMPL",VLOOKUP(VALUE(RIGHT(C426,3)),'IMPL-COMP'!B:J,9,FALSE),IF(LEFT(C426,4)="SPDA",VLOOKUP(VALUE(RIGHT(C426,3)),'SPDA-COMP'!B:J,9,FALSE),IF(LEFT(C426,4)="SDAI",VLOOKUP(VALUE(RIGHT(C426,3)),'ADM-COMP'!B:J,9,FALSE),IF(LEFT(C426,5)="IMPER",VLOOKUP(VALUE(RIGHT(C426,3)),'IMPER-COMP'!B:J,9,FALSE),""))))))))))))))))</f>
        <v>1.76</v>
      </c>
      <c r="H426" s="611">
        <f>ROUND(F426*G426,2)</f>
        <v>8623.89</v>
      </c>
      <c r="I426" s="636"/>
      <c r="J426" s="636"/>
      <c r="K426" s="636"/>
      <c r="L426" s="636"/>
      <c r="M426" s="636"/>
      <c r="N426" s="636"/>
      <c r="O426" s="636"/>
      <c r="P426" s="636"/>
      <c r="Q426" s="636"/>
      <c r="R426" s="636"/>
      <c r="S426" s="636"/>
    </row>
    <row r="427" spans="1:19">
      <c r="A427" s="478" t="s">
        <v>584</v>
      </c>
      <c r="B427" s="624"/>
      <c r="C427" s="625"/>
      <c r="D427" s="626" t="s">
        <v>98</v>
      </c>
      <c r="E427" s="625"/>
      <c r="F427" s="610"/>
      <c r="G427" s="611"/>
      <c r="H427" s="611"/>
      <c r="I427" s="636"/>
      <c r="J427" s="636"/>
      <c r="K427" s="636"/>
      <c r="L427" s="636"/>
      <c r="M427" s="636"/>
      <c r="N427" s="636"/>
      <c r="O427" s="636"/>
      <c r="P427" s="636"/>
      <c r="Q427" s="636"/>
      <c r="R427" s="636"/>
      <c r="S427" s="636"/>
    </row>
    <row r="428" ht="89.25" spans="1:19">
      <c r="A428" s="605" t="s">
        <v>585</v>
      </c>
      <c r="B428" s="624" t="s">
        <v>81</v>
      </c>
      <c r="C428" s="607" t="s">
        <v>156</v>
      </c>
      <c r="D428" s="608" t="s">
        <v>157</v>
      </c>
      <c r="E428" s="609" t="s">
        <v>146</v>
      </c>
      <c r="F428" s="610">
        <f>ROUND(VLOOKUP(A428,'MEM-LEVANT'!A:O,15,FALSE),2)</f>
        <v>636</v>
      </c>
      <c r="G428" s="611">
        <f>IF(B428="IOPES",VLOOKUP(C428,'LABOR-SERVIÇOS'!A:H,7,FALSE),IF(B428="SINAPI",VLOOKUP(C428,'SINAPI-SERVIÇOS'!A:H,8,FALSE),IF(LEFT(C428,3)="ARQ",VLOOKUP(VALUE(RIGHT(C428,3)),'ARQ-COMP'!B:J,9,FALSE),IF(LEFT(C428,3)="SCI",VLOOKUP(VALUE(RIGHT(C428,3)),'GAS-COMP'!#REF!,9,FALSE),IF(LEFT(C428,3)="SCE",VLOOKUP(VALUE(RIGHT(C428,3)),'SCE-COMP'!B:J,9,FALSE),IF(LEFT(C428,3)="EST",VLOOKUP(VALUE(RIGHT(C428,3)),'EST-COMP'!B:J,9,FALSE),IF(LEFT(C428,3)="HID",VLOOKUP(VALUE(RIGHT(C428,3)),'HID-COMP'!B:J,9,FALSE),IF(LEFT(C428,3)="INC",VLOOKUP(VALUE(RIGHT(C428,3)),'INC-COMP'!B:J,9,FALSE),IF(LEFT(C428,3)="ELE",VLOOKUP(VALUE(RIGHT(C428,3)),#REF!,9,FALSE),IF(LEFT(C428,3)="CAB",VLOOKUP(VALUE(RIGHT(C428,3)),#REF!,9,FALSE),IF(LEFT(C428,3)="SEG",VLOOKUP(VALUE(RIGHT(C428,3)),'SEG-COMP'!B:J,9,FALSE),IF(LEFT(C428,3)="CLI",VLOOKUP(VALUE(RIGHT(C428,3)),'CLI-COMP'!B:J,9,FALSE),IF(LEFT(C428,4)="IMPL",VLOOKUP(VALUE(RIGHT(C428,3)),'IMPL-COMP'!B:J,9,FALSE),IF(LEFT(C428,4)="SPDA",VLOOKUP(VALUE(RIGHT(C428,3)),'SPDA-COMP'!B:J,9,FALSE),IF(LEFT(C428,4)="SDAI",VLOOKUP(VALUE(RIGHT(C428,3)),'ADM-COMP'!B:J,9,FALSE),IF(LEFT(C428,5)="IMPER",VLOOKUP(VALUE(RIGHT(C428,3)),'IMPER-COMP'!B:J,9,FALSE),""))))))))))))))))</f>
        <v>6.64</v>
      </c>
      <c r="H428" s="611">
        <f t="shared" ref="H428:H433" si="21">ROUND(F428*G428,2)</f>
        <v>4223.04</v>
      </c>
      <c r="I428" s="636"/>
      <c r="J428" s="636"/>
      <c r="K428" s="636"/>
      <c r="L428" s="636"/>
      <c r="M428" s="636"/>
      <c r="N428" s="636"/>
      <c r="O428" s="636"/>
      <c r="P428" s="636"/>
      <c r="Q428" s="636"/>
      <c r="R428" s="636"/>
      <c r="S428" s="636"/>
    </row>
    <row r="429" ht="89.25" spans="1:19">
      <c r="A429" s="605" t="s">
        <v>586</v>
      </c>
      <c r="B429" s="606" t="s">
        <v>81</v>
      </c>
      <c r="C429" s="607" t="s">
        <v>498</v>
      </c>
      <c r="D429" s="608" t="s">
        <v>499</v>
      </c>
      <c r="E429" s="609" t="s">
        <v>146</v>
      </c>
      <c r="F429" s="610">
        <f>ROUND(VLOOKUP(A429,'MEM-LEVANT'!A:O,15,FALSE),2)</f>
        <v>169.6</v>
      </c>
      <c r="G429" s="611">
        <f>IF(B429="IOPES",VLOOKUP(C429,'LABOR-SERVIÇOS'!A:H,7,FALSE),IF(B429="SINAPI",VLOOKUP(C429,'SINAPI-SERVIÇOS'!A:H,8,FALSE),IF(LEFT(C429,3)="ARQ",VLOOKUP(VALUE(RIGHT(C429,3)),'ARQ-COMP'!B:J,9,FALSE),IF(LEFT(C429,3)="SCI",VLOOKUP(VALUE(RIGHT(C429,3)),'GAS-COMP'!#REF!,9,FALSE),IF(LEFT(C429,3)="SCE",VLOOKUP(VALUE(RIGHT(C429,3)),'SCE-COMP'!B:J,9,FALSE),IF(LEFT(C429,3)="EST",VLOOKUP(VALUE(RIGHT(C429,3)),'EST-COMP'!B:J,9,FALSE),IF(LEFT(C429,3)="HID",VLOOKUP(VALUE(RIGHT(C429,3)),'HID-COMP'!B:J,9,FALSE),IF(LEFT(C429,3)="INC",VLOOKUP(VALUE(RIGHT(C429,3)),'INC-COMP'!B:J,9,FALSE),IF(LEFT(C429,3)="ELE",VLOOKUP(VALUE(RIGHT(C429,3)),#REF!,9,FALSE),IF(LEFT(C429,3)="CAB",VLOOKUP(VALUE(RIGHT(C429,3)),#REF!,9,FALSE),IF(LEFT(C429,3)="SEG",VLOOKUP(VALUE(RIGHT(C429,3)),'SEG-COMP'!B:J,9,FALSE),IF(LEFT(C429,3)="CLI",VLOOKUP(VALUE(RIGHT(C429,3)),'CLI-COMP'!B:J,9,FALSE),IF(LEFT(C429,4)="IMPL",VLOOKUP(VALUE(RIGHT(C429,3)),'IMPL-COMP'!B:J,9,FALSE),IF(LEFT(C429,4)="SPDA",VLOOKUP(VALUE(RIGHT(C429,3)),'SPDA-COMP'!B:J,9,FALSE),IF(LEFT(C429,4)="SDAI",VLOOKUP(VALUE(RIGHT(C429,3)),'ADM-COMP'!B:J,9,FALSE),IF(LEFT(C429,5)="IMPER",VLOOKUP(VALUE(RIGHT(C429,3)),'IMPER-COMP'!B:J,9,FALSE),""))))))))))))))))</f>
        <v>5.97</v>
      </c>
      <c r="H429" s="611">
        <f t="shared" si="21"/>
        <v>1012.51</v>
      </c>
      <c r="I429" s="636"/>
      <c r="J429" s="636"/>
      <c r="K429" s="636"/>
      <c r="L429" s="636"/>
      <c r="M429" s="636"/>
      <c r="N429" s="636"/>
      <c r="O429" s="636"/>
      <c r="P429" s="636"/>
      <c r="Q429" s="636"/>
      <c r="R429" s="636"/>
      <c r="S429" s="636"/>
    </row>
    <row r="430" spans="1:19">
      <c r="A430" s="605" t="s">
        <v>587</v>
      </c>
      <c r="B430" s="624" t="s">
        <v>81</v>
      </c>
      <c r="C430" s="605" t="s">
        <v>159</v>
      </c>
      <c r="D430" s="627" t="s">
        <v>160</v>
      </c>
      <c r="E430" s="609" t="s">
        <v>146</v>
      </c>
      <c r="F430" s="610">
        <f>ROUND(VLOOKUP(A430,'MEM-LEVANT'!A:O,15,FALSE),2)</f>
        <v>206.43</v>
      </c>
      <c r="G430" s="611">
        <f>IF(B430="IOPES",VLOOKUP(C430,'LABOR-SERVIÇOS'!A:H,7,FALSE),IF(B430="SINAPI",VLOOKUP(C430,'SINAPI-SERVIÇOS'!A:H,8,FALSE),IF(LEFT(C430,3)="ARQ",VLOOKUP(VALUE(RIGHT(C430,3)),'ARQ-COMP'!B:J,9,FALSE),IF(LEFT(C430,3)="SCI",VLOOKUP(VALUE(RIGHT(C430,3)),'GAS-COMP'!#REF!,9,FALSE),IF(LEFT(C430,3)="SCE",VLOOKUP(VALUE(RIGHT(C430,3)),'SCE-COMP'!B:J,9,FALSE),IF(LEFT(C430,3)="EST",VLOOKUP(VALUE(RIGHT(C430,3)),'EST-COMP'!B:J,9,FALSE),IF(LEFT(C430,3)="HID",VLOOKUP(VALUE(RIGHT(C430,3)),'HID-COMP'!B:J,9,FALSE),IF(LEFT(C430,3)="INC",VLOOKUP(VALUE(RIGHT(C430,3)),'INC-COMP'!B:J,9,FALSE),IF(LEFT(C430,3)="ELE",VLOOKUP(VALUE(RIGHT(C430,3)),#REF!,9,FALSE),IF(LEFT(C430,3)="CAB",VLOOKUP(VALUE(RIGHT(C430,3)),#REF!,9,FALSE),IF(LEFT(C430,3)="SEG",VLOOKUP(VALUE(RIGHT(C430,3)),'SEG-COMP'!B:J,9,FALSE),IF(LEFT(C430,3)="CLI",VLOOKUP(VALUE(RIGHT(C430,3)),'CLI-COMP'!B:J,9,FALSE),IF(LEFT(C430,4)="IMPL",VLOOKUP(VALUE(RIGHT(C430,3)),'IMPL-COMP'!B:J,9,FALSE),IF(LEFT(C430,4)="SPDA",VLOOKUP(VALUE(RIGHT(C430,3)),'SPDA-COMP'!B:J,9,FALSE),IF(LEFT(C430,4)="SDAI",VLOOKUP(VALUE(RIGHT(C430,3)),'ADM-COMP'!B:J,9,FALSE),IF(LEFT(C430,5)="IMPER",VLOOKUP(VALUE(RIGHT(C430,3)),'IMPER-COMP'!B:J,9,FALSE),""))))))))))))))))</f>
        <v>83.04</v>
      </c>
      <c r="H430" s="611">
        <f t="shared" si="21"/>
        <v>17141.95</v>
      </c>
      <c r="I430" s="636"/>
      <c r="J430" s="636"/>
      <c r="K430" s="636"/>
      <c r="L430" s="636"/>
      <c r="M430" s="636"/>
      <c r="N430" s="636"/>
      <c r="O430" s="636"/>
      <c r="P430" s="636"/>
      <c r="Q430" s="636"/>
      <c r="R430" s="636"/>
      <c r="S430" s="636"/>
    </row>
    <row r="431" spans="1:19">
      <c r="A431" s="605" t="s">
        <v>588</v>
      </c>
      <c r="B431" s="624" t="s">
        <v>81</v>
      </c>
      <c r="C431" s="607" t="s">
        <v>162</v>
      </c>
      <c r="D431" s="608" t="s">
        <v>163</v>
      </c>
      <c r="E431" s="609" t="s">
        <v>146</v>
      </c>
      <c r="F431" s="610">
        <f>ROUND(VLOOKUP(A431,'MEM-LEVANT'!A:O,15,FALSE),2)</f>
        <v>525.76</v>
      </c>
      <c r="G431" s="611">
        <f>IF(B431="IOPES",VLOOKUP(C431,'LABOR-SERVIÇOS'!A:H,7,FALSE),IF(B431="SINAPI",VLOOKUP(C431,'SINAPI-SERVIÇOS'!A:H,8,FALSE),IF(LEFT(C431,3)="ARQ",VLOOKUP(VALUE(RIGHT(C431,3)),'ARQ-COMP'!B:J,9,FALSE),IF(LEFT(C431,3)="SCI",VLOOKUP(VALUE(RIGHT(C431,3)),'GAS-COMP'!#REF!,9,FALSE),IF(LEFT(C431,3)="SCE",VLOOKUP(VALUE(RIGHT(C431,3)),'SCE-COMP'!B:J,9,FALSE),IF(LEFT(C431,3)="EST",VLOOKUP(VALUE(RIGHT(C431,3)),'EST-COMP'!B:J,9,FALSE),IF(LEFT(C431,3)="HID",VLOOKUP(VALUE(RIGHT(C431,3)),'HID-COMP'!B:J,9,FALSE),IF(LEFT(C431,3)="INC",VLOOKUP(VALUE(RIGHT(C431,3)),'INC-COMP'!B:J,9,FALSE),IF(LEFT(C431,3)="ELE",VLOOKUP(VALUE(RIGHT(C431,3)),#REF!,9,FALSE),IF(LEFT(C431,3)="CAB",VLOOKUP(VALUE(RIGHT(C431,3)),#REF!,9,FALSE),IF(LEFT(C431,3)="SEG",VLOOKUP(VALUE(RIGHT(C431,3)),'SEG-COMP'!B:J,9,FALSE),IF(LEFT(C431,3)="CLI",VLOOKUP(VALUE(RIGHT(C431,3)),'CLI-COMP'!B:J,9,FALSE),IF(LEFT(C431,4)="IMPL",VLOOKUP(VALUE(RIGHT(C431,3)),'IMPL-COMP'!B:J,9,FALSE),IF(LEFT(C431,4)="SPDA",VLOOKUP(VALUE(RIGHT(C431,3)),'SPDA-COMP'!B:J,9,FALSE),IF(LEFT(C431,4)="SDAI",VLOOKUP(VALUE(RIGHT(C431,3)),'ADM-COMP'!B:J,9,FALSE),IF(LEFT(C431,5)="IMPER",VLOOKUP(VALUE(RIGHT(C431,3)),'IMPER-COMP'!B:J,9,FALSE),""))))))))))))))))</f>
        <v>41.14</v>
      </c>
      <c r="H431" s="611">
        <f t="shared" si="21"/>
        <v>21629.77</v>
      </c>
      <c r="I431" s="636"/>
      <c r="J431" s="636"/>
      <c r="K431" s="636"/>
      <c r="L431" s="636"/>
      <c r="M431" s="636"/>
      <c r="N431" s="636"/>
      <c r="O431" s="636"/>
      <c r="P431" s="636"/>
      <c r="Q431" s="636"/>
      <c r="R431" s="636"/>
      <c r="S431" s="636"/>
    </row>
    <row r="432" ht="38.25" spans="1:19">
      <c r="A432" s="605" t="s">
        <v>589</v>
      </c>
      <c r="B432" s="624" t="s">
        <v>81</v>
      </c>
      <c r="C432" s="607" t="s">
        <v>151</v>
      </c>
      <c r="D432" s="608" t="s">
        <v>152</v>
      </c>
      <c r="E432" s="609" t="s">
        <v>153</v>
      </c>
      <c r="F432" s="610">
        <f>ROUND(VLOOKUP(A432,'MEM-LEVANT'!A:O,15,FALSE),2)</f>
        <v>13943.64</v>
      </c>
      <c r="G432" s="611">
        <f>IF(B432="IOPES",VLOOKUP(C432,'LABOR-SERVIÇOS'!A:H,7,FALSE),IF(B432="SINAPI",VLOOKUP(C432,'SINAPI-SERVIÇOS'!A:H,8,FALSE),IF(LEFT(C432,3)="ARQ",VLOOKUP(VALUE(RIGHT(C432,3)),'ARQ-COMP'!B:J,9,FALSE),IF(LEFT(C432,3)="SCI",VLOOKUP(VALUE(RIGHT(C432,3)),'GAS-COMP'!#REF!,9,FALSE),IF(LEFT(C432,3)="SCE",VLOOKUP(VALUE(RIGHT(C432,3)),'SCE-COMP'!B:J,9,FALSE),IF(LEFT(C432,3)="EST",VLOOKUP(VALUE(RIGHT(C432,3)),'EST-COMP'!B:J,9,FALSE),IF(LEFT(C432,3)="HID",VLOOKUP(VALUE(RIGHT(C432,3)),'HID-COMP'!B:J,9,FALSE),IF(LEFT(C432,3)="INC",VLOOKUP(VALUE(RIGHT(C432,3)),'INC-COMP'!B:J,9,FALSE),IF(LEFT(C432,3)="ELE",VLOOKUP(VALUE(RIGHT(C432,3)),#REF!,9,FALSE),IF(LEFT(C432,3)="CAB",VLOOKUP(VALUE(RIGHT(C432,3)),#REF!,9,FALSE),IF(LEFT(C432,3)="SEG",VLOOKUP(VALUE(RIGHT(C432,3)),'SEG-COMP'!B:J,9,FALSE),IF(LEFT(C432,3)="CLI",VLOOKUP(VALUE(RIGHT(C432,3)),'CLI-COMP'!B:J,9,FALSE),IF(LEFT(C432,4)="IMPL",VLOOKUP(VALUE(RIGHT(C432,3)),'IMPL-COMP'!B:J,9,FALSE),IF(LEFT(C432,4)="SPDA",VLOOKUP(VALUE(RIGHT(C432,3)),'SPDA-COMP'!B:J,9,FALSE),IF(LEFT(C432,4)="SDAI",VLOOKUP(VALUE(RIGHT(C432,3)),'ADM-COMP'!B:J,9,FALSE),IF(LEFT(C432,5)="IMPER",VLOOKUP(VALUE(RIGHT(C432,3)),'IMPER-COMP'!B:J,9,FALSE),""))))))))))))))))</f>
        <v>1.76</v>
      </c>
      <c r="H432" s="611">
        <f t="shared" si="21"/>
        <v>24540.81</v>
      </c>
      <c r="I432" s="636"/>
      <c r="J432" s="636"/>
      <c r="K432" s="636"/>
      <c r="L432" s="636"/>
      <c r="M432" s="636"/>
      <c r="N432" s="636"/>
      <c r="O432" s="636"/>
      <c r="P432" s="636"/>
      <c r="Q432" s="636"/>
      <c r="R432" s="636"/>
      <c r="S432" s="636"/>
    </row>
    <row r="433" ht="25.5" spans="1:19">
      <c r="A433" s="605" t="s">
        <v>590</v>
      </c>
      <c r="B433" s="606" t="s">
        <v>81</v>
      </c>
      <c r="C433" s="607" t="s">
        <v>504</v>
      </c>
      <c r="D433" s="608" t="s">
        <v>505</v>
      </c>
      <c r="E433" s="609" t="s">
        <v>127</v>
      </c>
      <c r="F433" s="610">
        <f>ROUND(VLOOKUP(A433,'MEM-LEVANT'!A:O,15,FALSE),2)</f>
        <v>241.68</v>
      </c>
      <c r="G433" s="611">
        <f>IF(B433="IOPES",VLOOKUP(C433,'LABOR-SERVIÇOS'!A:H,7,FALSE),IF(B433="SINAPI",VLOOKUP(C433,'SINAPI-SERVIÇOS'!A:H,8,FALSE),IF(LEFT(C433,3)="ARQ",VLOOKUP(VALUE(RIGHT(C433,3)),'ARQ-COMP'!B:J,9,FALSE),IF(LEFT(C433,3)="SCI",VLOOKUP(VALUE(RIGHT(C433,3)),'GAS-COMP'!#REF!,9,FALSE),IF(LEFT(C433,3)="SCE",VLOOKUP(VALUE(RIGHT(C433,3)),'SCE-COMP'!B:J,9,FALSE),IF(LEFT(C433,3)="EST",VLOOKUP(VALUE(RIGHT(C433,3)),'EST-COMP'!B:J,9,FALSE),IF(LEFT(C433,3)="HID",VLOOKUP(VALUE(RIGHT(C433,3)),'HID-COMP'!B:J,9,FALSE),IF(LEFT(C433,3)="INC",VLOOKUP(VALUE(RIGHT(C433,3)),'INC-COMP'!B:J,9,FALSE),IF(LEFT(C433,3)="ELE",VLOOKUP(VALUE(RIGHT(C433,3)),#REF!,9,FALSE),IF(LEFT(C433,3)="CAB",VLOOKUP(VALUE(RIGHT(C433,3)),#REF!,9,FALSE),IF(LEFT(C433,3)="SEG",VLOOKUP(VALUE(RIGHT(C433,3)),'SEG-COMP'!B:J,9,FALSE),IF(LEFT(C433,3)="CLI",VLOOKUP(VALUE(RIGHT(C433,3)),'CLI-COMP'!B:J,9,FALSE),IF(LEFT(C433,4)="IMPL",VLOOKUP(VALUE(RIGHT(C433,3)),'IMPL-COMP'!B:J,9,FALSE),IF(LEFT(C433,4)="SPDA",VLOOKUP(VALUE(RIGHT(C433,3)),'SPDA-COMP'!B:J,9,FALSE),IF(LEFT(C433,4)="SDAI",VLOOKUP(VALUE(RIGHT(C433,3)),'ADM-COMP'!B:J,9,FALSE),IF(LEFT(C433,5)="IMPER",VLOOKUP(VALUE(RIGHT(C433,3)),'IMPER-COMP'!B:J,9,FALSE),""))))))))))))))))</f>
        <v>49.75</v>
      </c>
      <c r="H433" s="611">
        <f t="shared" si="21"/>
        <v>12023.58</v>
      </c>
      <c r="I433" s="636"/>
      <c r="J433" s="636"/>
      <c r="K433" s="636"/>
      <c r="L433" s="636"/>
      <c r="M433" s="636"/>
      <c r="N433" s="636"/>
      <c r="O433" s="636"/>
      <c r="P433" s="636"/>
      <c r="Q433" s="636"/>
      <c r="R433" s="636"/>
      <c r="S433" s="636"/>
    </row>
    <row r="434" ht="51" spans="1:19">
      <c r="A434" s="605" t="s">
        <v>591</v>
      </c>
      <c r="B434" s="624" t="s">
        <v>81</v>
      </c>
      <c r="C434" s="605" t="s">
        <v>166</v>
      </c>
      <c r="D434" s="608" t="s">
        <v>167</v>
      </c>
      <c r="E434" s="609" t="s">
        <v>168</v>
      </c>
      <c r="F434" s="610">
        <f>ROUND(VLOOKUP(A434,'MEM-LEVANT'!A:O,15,FALSE),2)</f>
        <v>7</v>
      </c>
      <c r="G434" s="611">
        <f>IF(B434="IOPES",VLOOKUP(C434,'LABOR-SERVIÇOS'!A:H,7,FALSE),IF(B434="SINAPI",VLOOKUP(C434,'SINAPI-SERVIÇOS'!A:H,8,FALSE),IF(LEFT(C434,3)="ARQ",VLOOKUP(VALUE(RIGHT(C434,3)),'ARQ-COMP'!B:J,9,FALSE),IF(LEFT(C434,3)="SCI",VLOOKUP(VALUE(RIGHT(C434,3)),'GAS-COMP'!#REF!,9,FALSE),IF(LEFT(C434,3)="SCE",VLOOKUP(VALUE(RIGHT(C434,3)),'SCE-COMP'!B:J,9,FALSE),IF(LEFT(C434,3)="EST",VLOOKUP(VALUE(RIGHT(C434,3)),'EST-COMP'!B:J,9,FALSE),IF(LEFT(C434,3)="HID",VLOOKUP(VALUE(RIGHT(C434,3)),'HID-COMP'!B:J,9,FALSE),IF(LEFT(C434,3)="INC",VLOOKUP(VALUE(RIGHT(C434,3)),'INC-COMP'!B:J,9,FALSE),IF(LEFT(C434,3)="ELE",VLOOKUP(VALUE(RIGHT(C434,3)),#REF!,9,FALSE),IF(LEFT(C434,3)="CAB",VLOOKUP(VALUE(RIGHT(C434,3)),#REF!,9,FALSE),IF(LEFT(C434,3)="SEG",VLOOKUP(VALUE(RIGHT(C434,3)),'SEG-COMP'!B:J,9,FALSE),IF(LEFT(C434,3)="CLI",VLOOKUP(VALUE(RIGHT(C434,3)),'CLI-COMP'!B:J,9,FALSE),IF(LEFT(C434,4)="IMPL",VLOOKUP(VALUE(RIGHT(C434,3)),'IMPL-COMP'!B:J,9,FALSE),IF(LEFT(C434,4)="SPDA",VLOOKUP(VALUE(RIGHT(C434,3)),'SPDA-COMP'!B:J,9,FALSE),IF(LEFT(C434,4)="SDAI",VLOOKUP(VALUE(RIGHT(C434,3)),'ADM-COMP'!B:J,9,FALSE),IF(LEFT(C434,5)="IMPER",VLOOKUP(VALUE(RIGHT(C434,3)),'IMPER-COMP'!B:J,9,FALSE),""))))))))))))))))</f>
        <v>1579.78</v>
      </c>
      <c r="H434" s="611">
        <f t="shared" ref="H434:H443" si="22">ROUND(F434*G434,2)</f>
        <v>11058.46</v>
      </c>
      <c r="I434" s="636"/>
      <c r="J434" s="636"/>
      <c r="K434" s="636"/>
      <c r="L434" s="636"/>
      <c r="M434" s="636"/>
      <c r="N434" s="636"/>
      <c r="O434" s="636"/>
      <c r="P434" s="636"/>
      <c r="Q434" s="636"/>
      <c r="R434" s="636"/>
      <c r="S434" s="636"/>
    </row>
    <row r="435" ht="51" spans="1:19">
      <c r="A435" s="605" t="s">
        <v>592</v>
      </c>
      <c r="B435" s="624" t="s">
        <v>81</v>
      </c>
      <c r="C435" s="607" t="s">
        <v>170</v>
      </c>
      <c r="D435" s="608" t="s">
        <v>171</v>
      </c>
      <c r="E435" s="609" t="s">
        <v>168</v>
      </c>
      <c r="F435" s="610">
        <f>ROUND(VLOOKUP(A435,'MEM-LEVANT'!A:O,15,FALSE),2)</f>
        <v>7</v>
      </c>
      <c r="G435" s="611">
        <f>IF(B435="IOPES",VLOOKUP(C435,'LABOR-SERVIÇOS'!A:H,7,FALSE),IF(B435="SINAPI",VLOOKUP(C435,'SINAPI-SERVIÇOS'!A:H,8,FALSE),IF(LEFT(C435,3)="ARQ",VLOOKUP(VALUE(RIGHT(C435,3)),'ARQ-COMP'!B:J,9,FALSE),IF(LEFT(C435,3)="SCI",VLOOKUP(VALUE(RIGHT(C435,3)),'GAS-COMP'!#REF!,9,FALSE),IF(LEFT(C435,3)="SCE",VLOOKUP(VALUE(RIGHT(C435,3)),'SCE-COMP'!B:J,9,FALSE),IF(LEFT(C435,3)="EST",VLOOKUP(VALUE(RIGHT(C435,3)),'EST-COMP'!B:J,9,FALSE),IF(LEFT(C435,3)="HID",VLOOKUP(VALUE(RIGHT(C435,3)),'HID-COMP'!B:J,9,FALSE),IF(LEFT(C435,3)="INC",VLOOKUP(VALUE(RIGHT(C435,3)),'INC-COMP'!B:J,9,FALSE),IF(LEFT(C435,3)="ELE",VLOOKUP(VALUE(RIGHT(C435,3)),#REF!,9,FALSE),IF(LEFT(C435,3)="CAB",VLOOKUP(VALUE(RIGHT(C435,3)),#REF!,9,FALSE),IF(LEFT(C435,3)="SEG",VLOOKUP(VALUE(RIGHT(C435,3)),'SEG-COMP'!B:J,9,FALSE),IF(LEFT(C435,3)="CLI",VLOOKUP(VALUE(RIGHT(C435,3)),'CLI-COMP'!B:J,9,FALSE),IF(LEFT(C435,4)="IMPL",VLOOKUP(VALUE(RIGHT(C435,3)),'IMPL-COMP'!B:J,9,FALSE),IF(LEFT(C435,4)="SPDA",VLOOKUP(VALUE(RIGHT(C435,3)),'SPDA-COMP'!B:J,9,FALSE),IF(LEFT(C435,4)="SDAI",VLOOKUP(VALUE(RIGHT(C435,3)),'ADM-COMP'!B:J,9,FALSE),IF(LEFT(C435,5)="IMPER",VLOOKUP(VALUE(RIGHT(C435,3)),'IMPER-COMP'!B:J,9,FALSE),""))))))))))))))))</f>
        <v>564.53</v>
      </c>
      <c r="H435" s="611">
        <f t="shared" si="22"/>
        <v>3951.71</v>
      </c>
      <c r="I435" s="636"/>
      <c r="J435" s="636"/>
      <c r="K435" s="636"/>
      <c r="L435" s="636"/>
      <c r="M435" s="636"/>
      <c r="N435" s="636"/>
      <c r="O435" s="636"/>
      <c r="P435" s="636"/>
      <c r="Q435" s="636"/>
      <c r="R435" s="636"/>
      <c r="S435" s="636"/>
    </row>
    <row r="436" ht="63.75" spans="1:19">
      <c r="A436" s="605" t="s">
        <v>593</v>
      </c>
      <c r="B436" s="624" t="s">
        <v>81</v>
      </c>
      <c r="C436" s="607" t="s">
        <v>173</v>
      </c>
      <c r="D436" s="608" t="s">
        <v>174</v>
      </c>
      <c r="E436" s="609" t="s">
        <v>168</v>
      </c>
      <c r="F436" s="610">
        <f>ROUND(VLOOKUP(A436,'MEM-LEVANT'!A:O,15,FALSE),2)</f>
        <v>10</v>
      </c>
      <c r="G436" s="611">
        <f>IF(B436="IOPES",VLOOKUP(C436,'LABOR-SERVIÇOS'!A:H,7,FALSE),IF(B436="SINAPI",VLOOKUP(C436,'SINAPI-SERVIÇOS'!A:H,8,FALSE),IF(LEFT(C436,3)="ARQ",VLOOKUP(VALUE(RIGHT(C436,3)),'ARQ-COMP'!B:J,9,FALSE),IF(LEFT(C436,3)="SCI",VLOOKUP(VALUE(RIGHT(C436,3)),'GAS-COMP'!#REF!,9,FALSE),IF(LEFT(C436,3)="SCE",VLOOKUP(VALUE(RIGHT(C436,3)),'SCE-COMP'!B:J,9,FALSE),IF(LEFT(C436,3)="EST",VLOOKUP(VALUE(RIGHT(C436,3)),'EST-COMP'!B:J,9,FALSE),IF(LEFT(C436,3)="HID",VLOOKUP(VALUE(RIGHT(C436,3)),'HID-COMP'!B:J,9,FALSE),IF(LEFT(C436,3)="INC",VLOOKUP(VALUE(RIGHT(C436,3)),'INC-COMP'!B:J,9,FALSE),IF(LEFT(C436,3)="ELE",VLOOKUP(VALUE(RIGHT(C436,3)),#REF!,9,FALSE),IF(LEFT(C436,3)="CAB",VLOOKUP(VALUE(RIGHT(C436,3)),#REF!,9,FALSE),IF(LEFT(C436,3)="SEG",VLOOKUP(VALUE(RIGHT(C436,3)),'SEG-COMP'!B:J,9,FALSE),IF(LEFT(C436,3)="CLI",VLOOKUP(VALUE(RIGHT(C436,3)),'CLI-COMP'!B:J,9,FALSE),IF(LEFT(C436,4)="IMPL",VLOOKUP(VALUE(RIGHT(C436,3)),'IMPL-COMP'!B:J,9,FALSE),IF(LEFT(C436,4)="SPDA",VLOOKUP(VALUE(RIGHT(C436,3)),'SPDA-COMP'!B:J,9,FALSE),IF(LEFT(C436,4)="SDAI",VLOOKUP(VALUE(RIGHT(C436,3)),'ADM-COMP'!B:J,9,FALSE),IF(LEFT(C436,5)="IMPER",VLOOKUP(VALUE(RIGHT(C436,3)),'IMPER-COMP'!B:J,9,FALSE),""))))))))))))))))</f>
        <v>1625.3</v>
      </c>
      <c r="H436" s="611">
        <f t="shared" si="22"/>
        <v>16253</v>
      </c>
      <c r="I436" s="636"/>
      <c r="J436" s="636"/>
      <c r="K436" s="636"/>
      <c r="L436" s="636"/>
      <c r="M436" s="636"/>
      <c r="N436" s="636"/>
      <c r="O436" s="636"/>
      <c r="P436" s="636"/>
      <c r="Q436" s="636"/>
      <c r="R436" s="636"/>
      <c r="S436" s="636"/>
    </row>
    <row r="437" ht="38.25" spans="1:19">
      <c r="A437" s="605" t="s">
        <v>594</v>
      </c>
      <c r="B437" s="624" t="s">
        <v>81</v>
      </c>
      <c r="C437" s="607" t="s">
        <v>176</v>
      </c>
      <c r="D437" s="608" t="s">
        <v>177</v>
      </c>
      <c r="E437" s="609" t="s">
        <v>136</v>
      </c>
      <c r="F437" s="610">
        <f>ROUND(VLOOKUP(A437,'MEM-LEVANT'!A:O,15,FALSE),2)</f>
        <v>49.5</v>
      </c>
      <c r="G437" s="611">
        <f>IF(B437="IOPES",VLOOKUP(C437,'LABOR-SERVIÇOS'!A:H,7,FALSE),IF(B437="SINAPI",VLOOKUP(C437,'SINAPI-SERVIÇOS'!A:H,8,FALSE),IF(LEFT(C437,3)="ARQ",VLOOKUP(VALUE(RIGHT(C437,3)),'ARQ-COMP'!B:J,9,FALSE),IF(LEFT(C437,3)="SCI",VLOOKUP(VALUE(RIGHT(C437,3)),'GAS-COMP'!#REF!,9,FALSE),IF(LEFT(C437,3)="SCE",VLOOKUP(VALUE(RIGHT(C437,3)),'SCE-COMP'!B:J,9,FALSE),IF(LEFT(C437,3)="EST",VLOOKUP(VALUE(RIGHT(C437,3)),'EST-COMP'!B:J,9,FALSE),IF(LEFT(C437,3)="HID",VLOOKUP(VALUE(RIGHT(C437,3)),'HID-COMP'!B:J,9,FALSE),IF(LEFT(C437,3)="INC",VLOOKUP(VALUE(RIGHT(C437,3)),'INC-COMP'!B:J,9,FALSE),IF(LEFT(C437,3)="ELE",VLOOKUP(VALUE(RIGHT(C437,3)),#REF!,9,FALSE),IF(LEFT(C437,3)="CAB",VLOOKUP(VALUE(RIGHT(C437,3)),#REF!,9,FALSE),IF(LEFT(C437,3)="SEG",VLOOKUP(VALUE(RIGHT(C437,3)),'SEG-COMP'!B:J,9,FALSE),IF(LEFT(C437,3)="CLI",VLOOKUP(VALUE(RIGHT(C437,3)),'CLI-COMP'!B:J,9,FALSE),IF(LEFT(C437,4)="IMPL",VLOOKUP(VALUE(RIGHT(C437,3)),'IMPL-COMP'!B:J,9,FALSE),IF(LEFT(C437,4)="SPDA",VLOOKUP(VALUE(RIGHT(C437,3)),'SPDA-COMP'!B:J,9,FALSE),IF(LEFT(C437,4)="SDAI",VLOOKUP(VALUE(RIGHT(C437,3)),'ADM-COMP'!B:J,9,FALSE),IF(LEFT(C437,5)="IMPER",VLOOKUP(VALUE(RIGHT(C437,3)),'IMPER-COMP'!B:J,9,FALSE),""))))))))))))))))</f>
        <v>122.95</v>
      </c>
      <c r="H437" s="611">
        <f t="shared" si="22"/>
        <v>6086.03</v>
      </c>
      <c r="I437" s="636"/>
      <c r="J437" s="636"/>
      <c r="K437" s="636"/>
      <c r="L437" s="636"/>
      <c r="M437" s="636"/>
      <c r="N437" s="636"/>
      <c r="O437" s="636"/>
      <c r="P437" s="636"/>
      <c r="Q437" s="636"/>
      <c r="R437" s="636"/>
      <c r="S437" s="636"/>
    </row>
    <row r="438" ht="51" spans="1:19">
      <c r="A438" s="605" t="s">
        <v>595</v>
      </c>
      <c r="B438" s="624" t="s">
        <v>81</v>
      </c>
      <c r="C438" s="605" t="s">
        <v>179</v>
      </c>
      <c r="D438" s="608" t="s">
        <v>180</v>
      </c>
      <c r="E438" s="609" t="s">
        <v>136</v>
      </c>
      <c r="F438" s="610">
        <f>ROUND(VLOOKUP(A438,'MEM-LEVANT'!A:O,15,FALSE),2)</f>
        <v>212</v>
      </c>
      <c r="G438" s="611">
        <f>IF(B438="IOPES",VLOOKUP(C438,'LABOR-SERVIÇOS'!A:H,7,FALSE),IF(B438="SINAPI",VLOOKUP(C438,'SINAPI-SERVIÇOS'!A:H,8,FALSE),IF(LEFT(C438,3)="ARQ",VLOOKUP(VALUE(RIGHT(C438,3)),'ARQ-COMP'!B:J,9,FALSE),IF(LEFT(C438,3)="SCI",VLOOKUP(VALUE(RIGHT(C438,3)),'GAS-COMP'!#REF!,9,FALSE),IF(LEFT(C438,3)="SCE",VLOOKUP(VALUE(RIGHT(C438,3)),'SCE-COMP'!B:J,9,FALSE),IF(LEFT(C438,3)="EST",VLOOKUP(VALUE(RIGHT(C438,3)),'EST-COMP'!B:J,9,FALSE),IF(LEFT(C438,3)="HID",VLOOKUP(VALUE(RIGHT(C438,3)),'HID-COMP'!B:J,9,FALSE),IF(LEFT(C438,3)="INC",VLOOKUP(VALUE(RIGHT(C438,3)),'INC-COMP'!B:J,9,FALSE),IF(LEFT(C438,3)="ELE",VLOOKUP(VALUE(RIGHT(C438,3)),#REF!,9,FALSE),IF(LEFT(C438,3)="CAB",VLOOKUP(VALUE(RIGHT(C438,3)),#REF!,9,FALSE),IF(LEFT(C438,3)="SEG",VLOOKUP(VALUE(RIGHT(C438,3)),'SEG-COMP'!B:J,9,FALSE),IF(LEFT(C438,3)="CLI",VLOOKUP(VALUE(RIGHT(C438,3)),'CLI-COMP'!B:J,9,FALSE),IF(LEFT(C438,4)="IMPL",VLOOKUP(VALUE(RIGHT(C438,3)),'IMPL-COMP'!B:J,9,FALSE),IF(LEFT(C438,4)="SPDA",VLOOKUP(VALUE(RIGHT(C438,3)),'SPDA-COMP'!B:J,9,FALSE),IF(LEFT(C438,4)="SDAI",VLOOKUP(VALUE(RIGHT(C438,3)),'ADM-COMP'!B:J,9,FALSE),IF(LEFT(C438,5)="IMPER",VLOOKUP(VALUE(RIGHT(C438,3)),'IMPER-COMP'!B:J,9,FALSE),""))))))))))))))))</f>
        <v>114.69</v>
      </c>
      <c r="H438" s="611">
        <f t="shared" si="22"/>
        <v>24314.28</v>
      </c>
      <c r="I438" s="636"/>
      <c r="J438" s="636"/>
      <c r="K438" s="636"/>
      <c r="L438" s="636"/>
      <c r="M438" s="636"/>
      <c r="N438" s="636"/>
      <c r="O438" s="636"/>
      <c r="P438" s="636"/>
      <c r="Q438" s="636"/>
      <c r="R438" s="636"/>
      <c r="S438" s="636"/>
    </row>
    <row r="439" ht="25.5" spans="1:19">
      <c r="A439" s="605" t="s">
        <v>596</v>
      </c>
      <c r="B439" s="624" t="s">
        <v>81</v>
      </c>
      <c r="C439" s="607" t="str">
        <f>'SINAPI-SERVIÇOS'!A5948</f>
        <v>73361</v>
      </c>
      <c r="D439" s="608" t="s">
        <v>381</v>
      </c>
      <c r="E439" s="609" t="s">
        <v>146</v>
      </c>
      <c r="F439" s="610">
        <f>ROUND(VLOOKUP(A439,'MEM-LEVANT'!A:O,15,FALSE),2)</f>
        <v>12.8</v>
      </c>
      <c r="G439" s="611">
        <f>IF(B439="IOPES",VLOOKUP(C439,'LABOR-SERVIÇOS'!A:H,7,FALSE),IF(B439="SINAPI",VLOOKUP(C439,'SINAPI-SERVIÇOS'!A:H,8,FALSE),IF(LEFT(C439,3)="ARQ",VLOOKUP(VALUE(RIGHT(C439,3)),'ARQ-COMP'!B:J,9,FALSE),IF(LEFT(C439,3)="SCI",VLOOKUP(VALUE(RIGHT(C439,3)),'GAS-COMP'!#REF!,9,FALSE),IF(LEFT(C439,3)="SCE",VLOOKUP(VALUE(RIGHT(C439,3)),'SCE-COMP'!B:J,9,FALSE),IF(LEFT(C439,3)="EST",VLOOKUP(VALUE(RIGHT(C439,3)),'EST-COMP'!B:J,9,FALSE),IF(LEFT(C439,3)="HID",VLOOKUP(VALUE(RIGHT(C439,3)),'HID-COMP'!B:J,9,FALSE),IF(LEFT(C439,3)="INC",VLOOKUP(VALUE(RIGHT(C439,3)),'INC-COMP'!B:J,9,FALSE),IF(LEFT(C439,3)="ELE",VLOOKUP(VALUE(RIGHT(C439,3)),#REF!,9,FALSE),IF(LEFT(C439,3)="CAB",VLOOKUP(VALUE(RIGHT(C439,3)),#REF!,9,FALSE),IF(LEFT(C439,3)="SEG",VLOOKUP(VALUE(RIGHT(C439,3)),'SEG-COMP'!B:J,9,FALSE),IF(LEFT(C439,3)="CLI",VLOOKUP(VALUE(RIGHT(C439,3)),'CLI-COMP'!B:J,9,FALSE),IF(LEFT(C439,4)="IMPL",VLOOKUP(VALUE(RIGHT(C439,3)),'IMPL-COMP'!B:J,9,FALSE),IF(LEFT(C439,4)="SPDA",VLOOKUP(VALUE(RIGHT(C439,3)),'SPDA-COMP'!B:J,9,FALSE),IF(LEFT(C439,4)="SDAI",VLOOKUP(VALUE(RIGHT(C439,3)),'ADM-COMP'!B:J,9,FALSE),IF(LEFT(C439,5)="IMPER",VLOOKUP(VALUE(RIGHT(C439,3)),'IMPER-COMP'!B:J,9,FALSE),""))))))))))))))))</f>
        <v>391.17</v>
      </c>
      <c r="H439" s="611">
        <f t="shared" si="22"/>
        <v>5006.98</v>
      </c>
      <c r="I439" s="636"/>
      <c r="J439" s="636"/>
      <c r="K439" s="636"/>
      <c r="L439" s="636"/>
      <c r="M439" s="636"/>
      <c r="N439" s="636"/>
      <c r="O439" s="636"/>
      <c r="P439" s="636"/>
      <c r="Q439" s="636"/>
      <c r="R439" s="636"/>
      <c r="S439" s="636"/>
    </row>
    <row r="440" ht="38.25" spans="1:19">
      <c r="A440" s="605" t="s">
        <v>597</v>
      </c>
      <c r="B440" s="624" t="s">
        <v>81</v>
      </c>
      <c r="C440" s="605" t="s">
        <v>184</v>
      </c>
      <c r="D440" s="608" t="s">
        <v>185</v>
      </c>
      <c r="E440" s="609" t="s">
        <v>127</v>
      </c>
      <c r="F440" s="610">
        <f>ROUND(VLOOKUP(A440,'MEM-LEVANT'!A:O,15,FALSE),2)</f>
        <v>64</v>
      </c>
      <c r="G440" s="611">
        <f>IF(B440="IOPES",VLOOKUP(C440,'LABOR-SERVIÇOS'!A:H,7,FALSE),IF(B440="SINAPI",VLOOKUP(C440,'SINAPI-SERVIÇOS'!A:H,8,FALSE),IF(LEFT(C440,3)="ARQ",VLOOKUP(VALUE(RIGHT(C440,3)),'ARQ-COMP'!B:J,9,FALSE),IF(LEFT(C440,3)="SCI",VLOOKUP(VALUE(RIGHT(C440,3)),'GAS-COMP'!#REF!,9,FALSE),IF(LEFT(C440,3)="SCE",VLOOKUP(VALUE(RIGHT(C440,3)),'SCE-COMP'!B:J,9,FALSE),IF(LEFT(C440,3)="EST",VLOOKUP(VALUE(RIGHT(C440,3)),'EST-COMP'!B:J,9,FALSE),IF(LEFT(C440,3)="HID",VLOOKUP(VALUE(RIGHT(C440,3)),'HID-COMP'!B:J,9,FALSE),IF(LEFT(C440,3)="INC",VLOOKUP(VALUE(RIGHT(C440,3)),'INC-COMP'!B:J,9,FALSE),IF(LEFT(C440,3)="ELE",VLOOKUP(VALUE(RIGHT(C440,3)),#REF!,9,FALSE),IF(LEFT(C440,3)="CAB",VLOOKUP(VALUE(RIGHT(C440,3)),#REF!,9,FALSE),IF(LEFT(C440,3)="SEG",VLOOKUP(VALUE(RIGHT(C440,3)),'SEG-COMP'!B:J,9,FALSE),IF(LEFT(C440,3)="CLI",VLOOKUP(VALUE(RIGHT(C440,3)),'CLI-COMP'!B:J,9,FALSE),IF(LEFT(C440,4)="IMPL",VLOOKUP(VALUE(RIGHT(C440,3)),'IMPL-COMP'!B:J,9,FALSE),IF(LEFT(C440,4)="SPDA",VLOOKUP(VALUE(RIGHT(C440,3)),'SPDA-COMP'!B:J,9,FALSE),IF(LEFT(C440,4)="SDAI",VLOOKUP(VALUE(RIGHT(C440,3)),'ADM-COMP'!B:J,9,FALSE),IF(LEFT(C440,5)="IMPER",VLOOKUP(VALUE(RIGHT(C440,3)),'IMPER-COMP'!B:J,9,FALSE),""))))))))))))))))</f>
        <v>131.28</v>
      </c>
      <c r="H440" s="611">
        <f t="shared" si="22"/>
        <v>8401.92</v>
      </c>
      <c r="I440" s="636"/>
      <c r="J440" s="636"/>
      <c r="K440" s="636"/>
      <c r="L440" s="636"/>
      <c r="M440" s="636"/>
      <c r="N440" s="636"/>
      <c r="O440" s="636"/>
      <c r="P440" s="636"/>
      <c r="Q440" s="636"/>
      <c r="R440" s="636"/>
      <c r="S440" s="636"/>
    </row>
    <row r="441" s="561" customFormat="1" ht="38.25" customHeight="1" spans="1:19">
      <c r="A441" s="605" t="s">
        <v>598</v>
      </c>
      <c r="B441" s="606" t="s">
        <v>68</v>
      </c>
      <c r="C441" s="607">
        <v>40712</v>
      </c>
      <c r="D441" s="608" t="s">
        <v>514</v>
      </c>
      <c r="E441" s="609" t="s">
        <v>136</v>
      </c>
      <c r="F441" s="610">
        <f>ROUND(VLOOKUP(A441,'MEM-LEVANT'!A:O,15,FALSE),2)</f>
        <v>17.4</v>
      </c>
      <c r="G441" s="611">
        <f>85.45*$J$4</f>
        <v>89.7893736122996</v>
      </c>
      <c r="H441" s="611">
        <f t="shared" si="22"/>
        <v>1562.34</v>
      </c>
      <c r="I441" s="639"/>
      <c r="J441" s="639" t="s">
        <v>257</v>
      </c>
      <c r="K441" s="639"/>
      <c r="L441" s="639"/>
      <c r="M441" s="639"/>
      <c r="N441" s="639"/>
      <c r="O441" s="639"/>
      <c r="P441" s="639"/>
      <c r="Q441" s="639"/>
      <c r="R441" s="639"/>
      <c r="S441" s="639"/>
    </row>
    <row r="442" ht="25.5" spans="1:19">
      <c r="A442" s="605" t="s">
        <v>599</v>
      </c>
      <c r="B442" s="624" t="s">
        <v>81</v>
      </c>
      <c r="C442" s="607" t="s">
        <v>182</v>
      </c>
      <c r="D442" s="608" t="s">
        <v>109</v>
      </c>
      <c r="E442" s="609" t="str">
        <f>IF(B442="IOPES",VLOOKUP(C442,'LABOR-SERVIÇOS'!A:H,6,FALSE),IF(B442="SINAPI",VLOOKUP(C442,'SINAPI-SERVIÇOS'!A:D,3,FALSE),IF(LEFT(C442,3)="ARQ",VLOOKUP(VALUE(RIGHT(C442,3)),'ARQ-COMP'!B:J,5,FALSE),IF(LEFT(C442,3)="SCI",VLOOKUP(VALUE(RIGHT(C442,3)),'GAS-COMP'!#REF!,5,FALSE),IF(LEFT(C442,3)="SCE",VLOOKUP(VALUE(RIGHT(C442,3)),'SCE-COMP'!B:J,5,FALSE),IF(LEFT(C442,3)="EST",VLOOKUP(VALUE(RIGHT(C442,3)),'EST-COMP'!B:J,5,FALSE),IF(LEFT(C442,3)="HID",VLOOKUP(VALUE(RIGHT(C442,3)),'HID-COMP'!B:J,5,FALSE),IF(LEFT(C442,3)="INC",VLOOKUP(VALUE(RIGHT(C442,3)),'INC-COMP'!B:J,5,FALSE),IF(LEFT(C442,3)="ELE",VLOOKUP(VALUE(RIGHT(C442,3)),#REF!,5,FALSE),IF(LEFT(C442,3)="CAB",VLOOKUP(VALUE(RIGHT(C442,3)),#REF!,5,FALSE),IF(LEFT(C442,3)="SEG",VLOOKUP(VALUE(RIGHT(C442,3)),'SEG-COMP'!B:J,5,FALSE),IF(LEFT(C442,3)="CLI",VLOOKUP(VALUE(RIGHT(C442,3)),'CLI-COMP'!B:J,5,FALSE),IF(LEFT(C442,4)="IMPL",VLOOKUP(VALUE(RIGHT(C442,3)),'IMPL-COMP'!B:J,5,FALSE),IF(LEFT(C442,4)="SPDA",VLOOKUP(VALUE(RIGHT(C442,3)),'SPDA-COMP'!B:J,5,FALSE),IF(LEFT(C442,4)="SDAI",VLOOKUP(VALUE(RIGHT(C442,3)),'ADM-COMP'!B:J,5,FALSE),IF(LEFT(C442,5)="IMPER",VLOOKUP(VALUE(RIGHT(C442,3)),'IMPER-COMP'!B:J,5,FALSE),""))))))))))))))))</f>
        <v>M3</v>
      </c>
      <c r="F442" s="610">
        <f>ROUND(VLOOKUP(A442,'MEM-LEVANT'!A:O,15,FALSE),2)</f>
        <v>8.4</v>
      </c>
      <c r="G442" s="611">
        <f>IF(B442="IOPES",VLOOKUP(C442,'LABOR-SERVIÇOS'!A:H,7,FALSE),IF(B442="SINAPI",VLOOKUP(C442,'SINAPI-SERVIÇOS'!A:H,8,FALSE),IF(LEFT(C442,3)="ARQ",VLOOKUP(VALUE(RIGHT(C442,3)),'ARQ-COMP'!B:J,9,FALSE),IF(LEFT(C442,3)="SCI",VLOOKUP(VALUE(RIGHT(C442,3)),'GAS-COMP'!#REF!,9,FALSE),IF(LEFT(C442,3)="SCE",VLOOKUP(VALUE(RIGHT(C442,3)),'SCE-COMP'!B:J,9,FALSE),IF(LEFT(C442,3)="EST",VLOOKUP(VALUE(RIGHT(C442,3)),'EST-COMP'!B:J,9,FALSE),IF(LEFT(C442,3)="HID",VLOOKUP(VALUE(RIGHT(C442,3)),'HID-COMP'!B:J,9,FALSE),IF(LEFT(C442,3)="INC",VLOOKUP(VALUE(RIGHT(C442,3)),'INC-COMP'!B:J,9,FALSE),IF(LEFT(C442,3)="ELE",VLOOKUP(VALUE(RIGHT(C442,3)),#REF!,9,FALSE),IF(LEFT(C442,3)="CAB",VLOOKUP(VALUE(RIGHT(C442,3)),#REF!,9,FALSE),IF(LEFT(C442,3)="SEG",VLOOKUP(VALUE(RIGHT(C442,3)),'SEG-COMP'!B:J,9,FALSE),IF(LEFT(C442,3)="CLI",VLOOKUP(VALUE(RIGHT(C442,3)),'CLI-COMP'!B:J,9,FALSE),IF(LEFT(C442,4)="IMPL",VLOOKUP(VALUE(RIGHT(C442,3)),'IMPL-COMP'!B:J,9,FALSE),IF(LEFT(C442,4)="SPDA",VLOOKUP(VALUE(RIGHT(C442,3)),'SPDA-COMP'!B:J,9,FALSE),IF(LEFT(C442,4)="SDAI",VLOOKUP(VALUE(RIGHT(C442,3)),'ADM-COMP'!B:J,9,FALSE),IF(LEFT(C442,5)="IMPER",VLOOKUP(VALUE(RIGHT(C442,3)),'IMPER-COMP'!B:J,9,FALSE),""))))))))))))))))</f>
        <v>185.39</v>
      </c>
      <c r="H442" s="611">
        <f t="shared" si="22"/>
        <v>1557.28</v>
      </c>
      <c r="I442" s="636"/>
      <c r="J442" s="636"/>
      <c r="K442" s="636"/>
      <c r="L442" s="636"/>
      <c r="M442" s="636"/>
      <c r="N442" s="636"/>
      <c r="O442" s="636"/>
      <c r="P442" s="636"/>
      <c r="Q442" s="636"/>
      <c r="R442" s="636"/>
      <c r="S442" s="636"/>
    </row>
    <row r="443" ht="38.25" spans="1:19">
      <c r="A443" s="605" t="s">
        <v>600</v>
      </c>
      <c r="B443" s="624" t="s">
        <v>81</v>
      </c>
      <c r="C443" s="607" t="s">
        <v>558</v>
      </c>
      <c r="D443" s="608" t="s">
        <v>559</v>
      </c>
      <c r="E443" s="609" t="str">
        <f>IF(B443="IOPES",VLOOKUP(C443,'LABOR-SERVIÇOS'!A:H,6,FALSE),IF(B443="SINAPI",VLOOKUP(C443,'SINAPI-SERVIÇOS'!A:D,3,FALSE),IF(LEFT(C443,3)="ARQ",VLOOKUP(VALUE(RIGHT(C443,3)),'ARQ-COMP'!B:J,5,FALSE),IF(LEFT(C443,3)="SCI",VLOOKUP(VALUE(RIGHT(C443,3)),'GAS-COMP'!#REF!,5,FALSE),IF(LEFT(C443,3)="SCE",VLOOKUP(VALUE(RIGHT(C443,3)),'SCE-COMP'!B:J,5,FALSE),IF(LEFT(C443,3)="EST",VLOOKUP(VALUE(RIGHT(C443,3)),'EST-COMP'!B:J,5,FALSE),IF(LEFT(C443,3)="HID",VLOOKUP(VALUE(RIGHT(C443,3)),'HID-COMP'!B:J,5,FALSE),IF(LEFT(C443,3)="INC",VLOOKUP(VALUE(RIGHT(C443,3)),'INC-COMP'!B:J,5,FALSE),IF(LEFT(C443,3)="ELE",VLOOKUP(VALUE(RIGHT(C443,3)),#REF!,5,FALSE),IF(LEFT(C443,3)="CAB",VLOOKUP(VALUE(RIGHT(C443,3)),#REF!,5,FALSE),IF(LEFT(C443,3)="SEG",VLOOKUP(VALUE(RIGHT(C443,3)),'SEG-COMP'!B:J,5,FALSE),IF(LEFT(C443,3)="CLI",VLOOKUP(VALUE(RIGHT(C443,3)),'CLI-COMP'!B:J,5,FALSE),IF(LEFT(C443,4)="IMPL",VLOOKUP(VALUE(RIGHT(C443,3)),'IMPL-COMP'!B:J,5,FALSE),IF(LEFT(C443,4)="SPDA",VLOOKUP(VALUE(RIGHT(C443,3)),'SPDA-COMP'!B:J,5,FALSE),IF(LEFT(C443,4)="SDAI",VLOOKUP(VALUE(RIGHT(C443,3)),'ADM-COMP'!B:J,5,FALSE),IF(LEFT(C443,5)="IMPER",VLOOKUP(VALUE(RIGHT(C443,3)),'IMPER-COMP'!B:J,5,FALSE),""))))))))))))))))</f>
        <v>M2</v>
      </c>
      <c r="F443" s="610">
        <f>ROUND(VLOOKUP(A443,'MEM-LEVANT'!A:O,15,FALSE),2)</f>
        <v>42</v>
      </c>
      <c r="G443" s="611">
        <f>IF(B443="IOPES",VLOOKUP(C443,'LABOR-SERVIÇOS'!A:H,7,FALSE),IF(B443="SINAPI",VLOOKUP(C443,'SINAPI-SERVIÇOS'!A:H,8,FALSE),IF(LEFT(C443,3)="ARQ",VLOOKUP(VALUE(RIGHT(C443,3)),'ARQ-COMP'!B:J,9,FALSE),IF(LEFT(C443,3)="SCI",VLOOKUP(VALUE(RIGHT(C443,3)),'GAS-COMP'!#REF!,9,FALSE),IF(LEFT(C443,3)="SCE",VLOOKUP(VALUE(RIGHT(C443,3)),'SCE-COMP'!B:J,9,FALSE),IF(LEFT(C443,3)="EST",VLOOKUP(VALUE(RIGHT(C443,3)),'EST-COMP'!B:J,9,FALSE),IF(LEFT(C443,3)="HID",VLOOKUP(VALUE(RIGHT(C443,3)),'HID-COMP'!B:J,9,FALSE),IF(LEFT(C443,3)="INC",VLOOKUP(VALUE(RIGHT(C443,3)),'INC-COMP'!B:J,9,FALSE),IF(LEFT(C443,3)="ELE",VLOOKUP(VALUE(RIGHT(C443,3)),#REF!,9,FALSE),IF(LEFT(C443,3)="CAB",VLOOKUP(VALUE(RIGHT(C443,3)),#REF!,9,FALSE),IF(LEFT(C443,3)="SEG",VLOOKUP(VALUE(RIGHT(C443,3)),'SEG-COMP'!B:J,9,FALSE),IF(LEFT(C443,3)="CLI",VLOOKUP(VALUE(RIGHT(C443,3)),'CLI-COMP'!B:J,9,FALSE),IF(LEFT(C443,4)="IMPL",VLOOKUP(VALUE(RIGHT(C443,3)),'IMPL-COMP'!B:J,9,FALSE),IF(LEFT(C443,4)="SPDA",VLOOKUP(VALUE(RIGHT(C443,3)),'SPDA-COMP'!B:J,9,FALSE),IF(LEFT(C443,4)="SDAI",VLOOKUP(VALUE(RIGHT(C443,3)),'ADM-COMP'!B:J,9,FALSE),IF(LEFT(C443,5)="IMPER",VLOOKUP(VALUE(RIGHT(C443,3)),'IMPER-COMP'!B:J,9,FALSE),""))))))))))))))))</f>
        <v>67.55</v>
      </c>
      <c r="H443" s="611">
        <f t="shared" si="22"/>
        <v>2837.1</v>
      </c>
      <c r="I443" s="636"/>
      <c r="J443" s="636"/>
      <c r="K443" s="636"/>
      <c r="L443" s="636"/>
      <c r="M443" s="636"/>
      <c r="N443" s="636"/>
      <c r="O443" s="636"/>
      <c r="P443" s="636"/>
      <c r="Q443" s="636"/>
      <c r="R443" s="636"/>
      <c r="S443" s="636"/>
    </row>
    <row r="444" spans="1:19">
      <c r="A444" s="628" t="s">
        <v>601</v>
      </c>
      <c r="B444" s="629"/>
      <c r="C444" s="630"/>
      <c r="D444" s="631" t="s">
        <v>112</v>
      </c>
      <c r="E444" s="632"/>
      <c r="F444" s="610"/>
      <c r="G444" s="633"/>
      <c r="H444" s="633"/>
      <c r="I444" s="636"/>
      <c r="J444" s="636"/>
      <c r="K444" s="636"/>
      <c r="L444" s="636"/>
      <c r="M444" s="636"/>
      <c r="N444" s="636"/>
      <c r="O444" s="636"/>
      <c r="P444" s="636"/>
      <c r="Q444" s="636"/>
      <c r="R444" s="636"/>
      <c r="S444" s="636"/>
    </row>
    <row r="445" ht="25.5" spans="1:19">
      <c r="A445" s="605" t="s">
        <v>602</v>
      </c>
      <c r="B445" s="629" t="s">
        <v>81</v>
      </c>
      <c r="C445" s="607" t="s">
        <v>188</v>
      </c>
      <c r="D445" s="608" t="s">
        <v>189</v>
      </c>
      <c r="E445" s="609" t="s">
        <v>127</v>
      </c>
      <c r="F445" s="610">
        <f>ROUND(VLOOKUP(A445,'MEM-LEVANT'!A:O,15,FALSE),2)</f>
        <v>1317.29</v>
      </c>
      <c r="G445" s="611">
        <f>IF(B445="IOPES",VLOOKUP(C445,'LABOR-SERVIÇOS'!A:H,7,FALSE),IF(B445="SINAPI",VLOOKUP(C445,'SINAPI-SERVIÇOS'!A:H,8,FALSE),IF(LEFT(C445,3)="ARQ",VLOOKUP(VALUE(RIGHT(C445,3)),'ARQ-COMP'!B:J,9,FALSE),IF(LEFT(C445,3)="SCI",VLOOKUP(VALUE(RIGHT(C445,3)),'GAS-COMP'!#REF!,9,FALSE),IF(LEFT(C445,3)="SCE",VLOOKUP(VALUE(RIGHT(C445,3)),'SCE-COMP'!B:J,9,FALSE),IF(LEFT(C445,3)="EST",VLOOKUP(VALUE(RIGHT(C445,3)),'EST-COMP'!B:J,9,FALSE),IF(LEFT(C445,3)="HID",VLOOKUP(VALUE(RIGHT(C445,3)),'HID-COMP'!B:J,9,FALSE),IF(LEFT(C445,3)="INC",VLOOKUP(VALUE(RIGHT(C445,3)),'INC-COMP'!B:J,9,FALSE),IF(LEFT(C445,3)="ELE",VLOOKUP(VALUE(RIGHT(C445,3)),#REF!,9,FALSE),IF(LEFT(C445,3)="CAB",VLOOKUP(VALUE(RIGHT(C445,3)),#REF!,9,FALSE),IF(LEFT(C445,3)="SEG",VLOOKUP(VALUE(RIGHT(C445,3)),'SEG-COMP'!B:J,9,FALSE),IF(LEFT(C445,3)="CLI",VLOOKUP(VALUE(RIGHT(C445,3)),'CLI-COMP'!B:J,9,FALSE),IF(LEFT(C445,4)="IMPL",VLOOKUP(VALUE(RIGHT(C445,3)),'IMPL-COMP'!B:J,9,FALSE),IF(LEFT(C445,4)="SPDA",VLOOKUP(VALUE(RIGHT(C445,3)),'SPDA-COMP'!B:J,9,FALSE),IF(LEFT(C445,4)="SDAI",VLOOKUP(VALUE(RIGHT(C445,3)),'ADM-COMP'!B:J,9,FALSE),IF(LEFT(C445,5)="IMPER",VLOOKUP(VALUE(RIGHT(C445,3)),'IMPER-COMP'!B:J,9,FALSE),""))))))))))))))))</f>
        <v>1.51</v>
      </c>
      <c r="H445" s="633">
        <f>ROUND(F445*G445,2)</f>
        <v>1989.11</v>
      </c>
      <c r="I445" s="636"/>
      <c r="J445" s="636"/>
      <c r="K445" s="636"/>
      <c r="L445" s="636"/>
      <c r="M445" s="636"/>
      <c r="N445" s="636"/>
      <c r="O445" s="636"/>
      <c r="P445" s="636"/>
      <c r="Q445" s="636"/>
      <c r="R445" s="636"/>
      <c r="S445" s="636"/>
    </row>
    <row r="446" spans="1:19">
      <c r="A446" s="605" t="s">
        <v>603</v>
      </c>
      <c r="B446" s="629" t="s">
        <v>81</v>
      </c>
      <c r="C446" s="607" t="s">
        <v>191</v>
      </c>
      <c r="D446" s="608" t="s">
        <v>192</v>
      </c>
      <c r="E446" s="609" t="s">
        <v>146</v>
      </c>
      <c r="F446" s="610">
        <f>ROUND(VLOOKUP(A446,'MEM-LEVANT'!A:O,15,FALSE),2)</f>
        <v>131.73</v>
      </c>
      <c r="G446" s="611">
        <f>IF(B446="IOPES",VLOOKUP(C446,'LABOR-SERVIÇOS'!A:H,7,FALSE),IF(B446="SINAPI",VLOOKUP(C446,'SINAPI-SERVIÇOS'!A:H,8,FALSE),IF(LEFT(C446,3)="ARQ",VLOOKUP(VALUE(RIGHT(C446,3)),'ARQ-COMP'!B:J,9,FALSE),IF(LEFT(C446,3)="SCI",VLOOKUP(VALUE(RIGHT(C446,3)),'GAS-COMP'!#REF!,9,FALSE),IF(LEFT(C446,3)="SCE",VLOOKUP(VALUE(RIGHT(C446,3)),'SCE-COMP'!B:J,9,FALSE),IF(LEFT(C446,3)="EST",VLOOKUP(VALUE(RIGHT(C446,3)),'EST-COMP'!B:J,9,FALSE),IF(LEFT(C446,3)="HID",VLOOKUP(VALUE(RIGHT(C446,3)),'HID-COMP'!B:J,9,FALSE),IF(LEFT(C446,3)="INC",VLOOKUP(VALUE(RIGHT(C446,3)),'INC-COMP'!B:J,9,FALSE),IF(LEFT(C446,3)="ELE",VLOOKUP(VALUE(RIGHT(C446,3)),#REF!,9,FALSE),IF(LEFT(C446,3)="CAB",VLOOKUP(VALUE(RIGHT(C446,3)),#REF!,9,FALSE),IF(LEFT(C446,3)="SEG",VLOOKUP(VALUE(RIGHT(C446,3)),'SEG-COMP'!B:J,9,FALSE),IF(LEFT(C446,3)="CLI",VLOOKUP(VALUE(RIGHT(C446,3)),'CLI-COMP'!B:J,9,FALSE),IF(LEFT(C446,4)="IMPL",VLOOKUP(VALUE(RIGHT(C446,3)),'IMPL-COMP'!B:J,9,FALSE),IF(LEFT(C446,4)="SPDA",VLOOKUP(VALUE(RIGHT(C446,3)),'SPDA-COMP'!B:J,9,FALSE),IF(LEFT(C446,4)="SDAI",VLOOKUP(VALUE(RIGHT(C446,3)),'ADM-COMP'!B:J,9,FALSE),IF(LEFT(C446,5)="IMPER",VLOOKUP(VALUE(RIGHT(C446,3)),'IMPER-COMP'!B:J,9,FALSE),""))))))))))))))))</f>
        <v>119.55</v>
      </c>
      <c r="H446" s="633">
        <f>ROUND(F446*G446,2)</f>
        <v>15748.32</v>
      </c>
      <c r="I446" s="636"/>
      <c r="J446" s="636"/>
      <c r="K446" s="636"/>
      <c r="L446" s="636"/>
      <c r="M446" s="636"/>
      <c r="N446" s="636"/>
      <c r="O446" s="636"/>
      <c r="P446" s="636"/>
      <c r="Q446" s="636"/>
      <c r="R446" s="636"/>
      <c r="S446" s="636"/>
    </row>
    <row r="447" spans="1:19">
      <c r="A447" s="605" t="s">
        <v>604</v>
      </c>
      <c r="B447" s="629" t="s">
        <v>81</v>
      </c>
      <c r="C447" s="607" t="s">
        <v>194</v>
      </c>
      <c r="D447" s="608" t="s">
        <v>195</v>
      </c>
      <c r="E447" s="609" t="s">
        <v>153</v>
      </c>
      <c r="F447" s="610">
        <f>ROUND(VLOOKUP(A447,'MEM-LEVANT'!A:O,15,FALSE),2)</f>
        <v>1435.86</v>
      </c>
      <c r="G447" s="611">
        <f>IF(B447="IOPES",VLOOKUP(C447,'LABOR-SERVIÇOS'!A:H,7,FALSE),IF(B447="SINAPI",VLOOKUP(C447,'SINAPI-SERVIÇOS'!A:H,8,FALSE),IF(LEFT(C447,3)="ARQ",VLOOKUP(VALUE(RIGHT(C447,3)),'ARQ-COMP'!B:J,9,FALSE),IF(LEFT(C447,3)="SCI",VLOOKUP(VALUE(RIGHT(C447,3)),'GAS-COMP'!#REF!,9,FALSE),IF(LEFT(C447,3)="SCE",VLOOKUP(VALUE(RIGHT(C447,3)),'SCE-COMP'!B:J,9,FALSE),IF(LEFT(C447,3)="EST",VLOOKUP(VALUE(RIGHT(C447,3)),'EST-COMP'!B:J,9,FALSE),IF(LEFT(C447,3)="HID",VLOOKUP(VALUE(RIGHT(C447,3)),'HID-COMP'!B:J,9,FALSE),IF(LEFT(C447,3)="INC",VLOOKUP(VALUE(RIGHT(C447,3)),'INC-COMP'!B:J,9,FALSE),IF(LEFT(C447,3)="ELE",VLOOKUP(VALUE(RIGHT(C447,3)),#REF!,9,FALSE),IF(LEFT(C447,3)="CAB",VLOOKUP(VALUE(RIGHT(C447,3)),#REF!,9,FALSE),IF(LEFT(C447,3)="SEG",VLOOKUP(VALUE(RIGHT(C447,3)),'SEG-COMP'!B:J,9,FALSE),IF(LEFT(C447,3)="CLI",VLOOKUP(VALUE(RIGHT(C447,3)),'CLI-COMP'!B:J,9,FALSE),IF(LEFT(C447,4)="IMPL",VLOOKUP(VALUE(RIGHT(C447,3)),'IMPL-COMP'!B:J,9,FALSE),IF(LEFT(C447,4)="SPDA",VLOOKUP(VALUE(RIGHT(C447,3)),'SPDA-COMP'!B:J,9,FALSE),IF(LEFT(C447,4)="SDAI",VLOOKUP(VALUE(RIGHT(C447,3)),'ADM-COMP'!B:J,9,FALSE),IF(LEFT(C447,5)="IMPER",VLOOKUP(VALUE(RIGHT(C447,3)),'IMPER-COMP'!B:J,9,FALSE),""))))))))))))))))</f>
        <v>0.94</v>
      </c>
      <c r="H447" s="633">
        <f>ROUND(F447*G447,2)</f>
        <v>1349.71</v>
      </c>
      <c r="I447" s="636"/>
      <c r="J447" s="636"/>
      <c r="K447" s="636"/>
      <c r="L447" s="636"/>
      <c r="M447" s="636"/>
      <c r="N447" s="636"/>
      <c r="O447" s="636"/>
      <c r="P447" s="636"/>
      <c r="Q447" s="636"/>
      <c r="R447" s="636"/>
      <c r="S447" s="636"/>
    </row>
    <row r="448" ht="38.25" spans="1:19">
      <c r="A448" s="605" t="s">
        <v>605</v>
      </c>
      <c r="B448" s="606" t="s">
        <v>81</v>
      </c>
      <c r="C448" s="607" t="s">
        <v>520</v>
      </c>
      <c r="D448" s="608" t="s">
        <v>521</v>
      </c>
      <c r="E448" s="609" t="s">
        <v>127</v>
      </c>
      <c r="F448" s="610">
        <f>ROUND(VLOOKUP(A448,'MEM-LEVANT'!A:O,15,FALSE),2)</f>
        <v>1317.29</v>
      </c>
      <c r="G448" s="611">
        <f>IF(B448="IOPES",VLOOKUP(C448,'LABOR-SERVIÇOS'!A:H,7,FALSE),IF(B448="SINAPI",VLOOKUP(C448,'SINAPI-SERVIÇOS'!A:H,8,FALSE),IF(LEFT(C448,3)="ARQ",VLOOKUP(VALUE(RIGHT(C448,3)),'ARQ-COMP'!B:J,9,FALSE),IF(LEFT(C448,3)="SCI",VLOOKUP(VALUE(RIGHT(C448,3)),'GAS-COMP'!#REF!,9,FALSE),IF(LEFT(C448,3)="SCE",VLOOKUP(VALUE(RIGHT(C448,3)),'SCE-COMP'!B:J,9,FALSE),IF(LEFT(C448,3)="EST",VLOOKUP(VALUE(RIGHT(C448,3)),'EST-COMP'!B:J,9,FALSE),IF(LEFT(C448,3)="HID",VLOOKUP(VALUE(RIGHT(C448,3)),'HID-COMP'!B:J,9,FALSE),IF(LEFT(C448,3)="INC",VLOOKUP(VALUE(RIGHT(C448,3)),'INC-COMP'!B:J,9,FALSE),IF(LEFT(C448,3)="ELE",VLOOKUP(VALUE(RIGHT(C448,3)),#REF!,9,FALSE),IF(LEFT(C448,3)="CAB",VLOOKUP(VALUE(RIGHT(C448,3)),#REF!,9,FALSE),IF(LEFT(C448,3)="SEG",VLOOKUP(VALUE(RIGHT(C448,3)),'SEG-COMP'!B:J,9,FALSE),IF(LEFT(C448,3)="CLI",VLOOKUP(VALUE(RIGHT(C448,3)),'CLI-COMP'!B:J,9,FALSE),IF(LEFT(C448,4)="IMPL",VLOOKUP(VALUE(RIGHT(C448,3)),'IMPL-COMP'!B:J,9,FALSE),IF(LEFT(C448,4)="SPDA",VLOOKUP(VALUE(RIGHT(C448,3)),'SPDA-COMP'!B:J,9,FALSE),IF(LEFT(C448,4)="SDAI",VLOOKUP(VALUE(RIGHT(C448,3)),'ADM-COMP'!B:J,9,FALSE),IF(LEFT(C448,5)="IMPER",VLOOKUP(VALUE(RIGHT(C448,3)),'IMPER-COMP'!B:J,9,FALSE),""))))))))))))))))</f>
        <v>60.63</v>
      </c>
      <c r="H448" s="611">
        <f>ROUND(F448*G448,2)</f>
        <v>79867.29</v>
      </c>
      <c r="I448" s="636"/>
      <c r="J448" s="636"/>
      <c r="K448" s="636"/>
      <c r="L448" s="636"/>
      <c r="M448" s="636"/>
      <c r="N448" s="636"/>
      <c r="O448" s="636"/>
      <c r="P448" s="636"/>
      <c r="Q448" s="636"/>
      <c r="R448" s="636"/>
      <c r="S448" s="636"/>
    </row>
    <row r="449" ht="63.75" spans="1:19">
      <c r="A449" s="605" t="s">
        <v>606</v>
      </c>
      <c r="B449" s="629" t="s">
        <v>81</v>
      </c>
      <c r="C449" s="607" t="s">
        <v>215</v>
      </c>
      <c r="D449" s="608" t="s">
        <v>216</v>
      </c>
      <c r="E449" s="609" t="s">
        <v>136</v>
      </c>
      <c r="F449" s="610">
        <f>ROUND(VLOOKUP(A449,'MEM-LEVANT'!A:O,15,FALSE),2)</f>
        <v>438.1</v>
      </c>
      <c r="G449" s="611">
        <f>IF(B449="IOPES",VLOOKUP(C449,'LABOR-SERVIÇOS'!A:H,7,FALSE),IF(B449="SINAPI",VLOOKUP(C449,'SINAPI-SERVIÇOS'!A:H,8,FALSE),IF(LEFT(C449,3)="ARQ",VLOOKUP(VALUE(RIGHT(C449,3)),'ARQ-COMP'!B:J,9,FALSE),IF(LEFT(C449,3)="SCI",VLOOKUP(VALUE(RIGHT(C449,3)),'GAS-COMP'!#REF!,9,FALSE),IF(LEFT(C449,3)="SCE",VLOOKUP(VALUE(RIGHT(C449,3)),'SCE-COMP'!B:J,9,FALSE),IF(LEFT(C449,3)="EST",VLOOKUP(VALUE(RIGHT(C449,3)),'EST-COMP'!B:J,9,FALSE),IF(LEFT(C449,3)="HID",VLOOKUP(VALUE(RIGHT(C449,3)),'HID-COMP'!B:J,9,FALSE),IF(LEFT(C449,3)="INC",VLOOKUP(VALUE(RIGHT(C449,3)),'INC-COMP'!B:J,9,FALSE),IF(LEFT(C449,3)="ELE",VLOOKUP(VALUE(RIGHT(C449,3)),#REF!,9,FALSE),IF(LEFT(C449,3)="CAB",VLOOKUP(VALUE(RIGHT(C449,3)),#REF!,9,FALSE),IF(LEFT(C449,3)="SEG",VLOOKUP(VALUE(RIGHT(C449,3)),'SEG-COMP'!B:J,9,FALSE),IF(LEFT(C449,3)="CLI",VLOOKUP(VALUE(RIGHT(C449,3)),'CLI-COMP'!B:J,9,FALSE),IF(LEFT(C449,4)="IMPL",VLOOKUP(VALUE(RIGHT(C449,3)),'IMPL-COMP'!B:J,9,FALSE),IF(LEFT(C449,4)="SPDA",VLOOKUP(VALUE(RIGHT(C449,3)),'SPDA-COMP'!B:J,9,FALSE),IF(LEFT(C449,4)="SDAI",VLOOKUP(VALUE(RIGHT(C449,3)),'ADM-COMP'!B:J,9,FALSE),IF(LEFT(C449,5)="IMPER",VLOOKUP(VALUE(RIGHT(C449,3)),'IMPER-COMP'!B:J,9,FALSE),""))))))))))))))))</f>
        <v>36.15</v>
      </c>
      <c r="H449" s="633">
        <f t="shared" ref="H449" si="23">ROUND(F449*G449,2)</f>
        <v>15837.32</v>
      </c>
      <c r="I449" s="636"/>
      <c r="J449" s="636"/>
      <c r="K449" s="636"/>
      <c r="L449" s="636"/>
      <c r="M449" s="636"/>
      <c r="N449" s="636"/>
      <c r="O449" s="636"/>
      <c r="P449" s="636"/>
      <c r="Q449" s="636"/>
      <c r="R449" s="636"/>
      <c r="S449" s="636"/>
    </row>
    <row r="450" spans="1:19">
      <c r="A450" s="628" t="s">
        <v>607</v>
      </c>
      <c r="B450" s="629"/>
      <c r="C450" s="630"/>
      <c r="D450" s="631" t="s">
        <v>125</v>
      </c>
      <c r="E450" s="632"/>
      <c r="F450" s="610"/>
      <c r="G450" s="633"/>
      <c r="H450" s="633"/>
      <c r="I450" s="636"/>
      <c r="J450" s="636"/>
      <c r="K450" s="636"/>
      <c r="L450" s="636"/>
      <c r="M450" s="636"/>
      <c r="N450" s="636"/>
      <c r="O450" s="636"/>
      <c r="P450" s="636"/>
      <c r="Q450" s="636"/>
      <c r="R450" s="636"/>
      <c r="S450" s="636"/>
    </row>
    <row r="451" ht="25.5" spans="1:19">
      <c r="A451" s="605" t="s">
        <v>608</v>
      </c>
      <c r="B451" s="629" t="s">
        <v>68</v>
      </c>
      <c r="C451" s="607">
        <v>40936</v>
      </c>
      <c r="D451" s="608" t="s">
        <v>219</v>
      </c>
      <c r="E451" s="609" t="s">
        <v>127</v>
      </c>
      <c r="F451" s="610">
        <f>ROUND(VLOOKUP(A451,'MEM-LEVANT'!A:O,15,FALSE),2)</f>
        <v>1.2</v>
      </c>
      <c r="G451" s="611">
        <f>(490.85*$J$4)</f>
        <v>515.7766417507</v>
      </c>
      <c r="H451" s="633">
        <f>ROUND(F451*G451,2)</f>
        <v>618.93</v>
      </c>
      <c r="I451" s="636"/>
      <c r="J451" t="s">
        <v>128</v>
      </c>
      <c r="K451" s="636"/>
      <c r="L451" s="636"/>
      <c r="M451" s="636"/>
      <c r="N451" s="636"/>
      <c r="O451" s="636"/>
      <c r="P451" s="636"/>
      <c r="Q451" s="636"/>
      <c r="R451" s="636"/>
      <c r="S451" s="636"/>
    </row>
    <row r="452" ht="25.5" spans="1:19">
      <c r="A452" s="605" t="s">
        <v>609</v>
      </c>
      <c r="B452" s="629" t="s">
        <v>81</v>
      </c>
      <c r="C452" s="607" t="s">
        <v>221</v>
      </c>
      <c r="D452" s="608" t="s">
        <v>222</v>
      </c>
      <c r="E452" s="609" t="s">
        <v>127</v>
      </c>
      <c r="F452" s="610">
        <f>ROUND(VLOOKUP(A452,'MEM-LEVANT'!A:O,15,FALSE),2)</f>
        <v>96.91</v>
      </c>
      <c r="G452" s="611">
        <f>IF(B452="IOPES",VLOOKUP(C452,'LABOR-SERVIÇOS'!A:H,7,FALSE),IF(B452="SINAPI",VLOOKUP(C452,'SINAPI-SERVIÇOS'!A:H,8,FALSE),IF(LEFT(C452,3)="ARQ",VLOOKUP(VALUE(RIGHT(C452,3)),'ARQ-COMP'!B:J,9,FALSE),IF(LEFT(C452,3)="SCI",VLOOKUP(VALUE(RIGHT(C452,3)),'GAS-COMP'!#REF!,9,FALSE),IF(LEFT(C452,3)="SCE",VLOOKUP(VALUE(RIGHT(C452,3)),'SCE-COMP'!B:J,9,FALSE),IF(LEFT(C452,3)="EST",VLOOKUP(VALUE(RIGHT(C452,3)),'EST-COMP'!B:J,9,FALSE),IF(LEFT(C452,3)="HID",VLOOKUP(VALUE(RIGHT(C452,3)),'HID-COMP'!B:J,9,FALSE),IF(LEFT(C452,3)="INC",VLOOKUP(VALUE(RIGHT(C452,3)),'INC-COMP'!B:J,9,FALSE),IF(LEFT(C452,3)="ELE",VLOOKUP(VALUE(RIGHT(C452,3)),#REF!,9,FALSE),IF(LEFT(C452,3)="CAB",VLOOKUP(VALUE(RIGHT(C452,3)),#REF!,9,FALSE),IF(LEFT(C452,3)="SEG",VLOOKUP(VALUE(RIGHT(C452,3)),'SEG-COMP'!B:J,9,FALSE),IF(LEFT(C452,3)="CLI",VLOOKUP(VALUE(RIGHT(C452,3)),'CLI-COMP'!B:J,9,FALSE),IF(LEFT(C452,4)="IMPL",VLOOKUP(VALUE(RIGHT(C452,3)),'IMPL-COMP'!B:J,9,FALSE),IF(LEFT(C452,4)="SPDA",VLOOKUP(VALUE(RIGHT(C452,3)),'SPDA-COMP'!B:J,9,FALSE),IF(LEFT(C452,4)="SDAI",VLOOKUP(VALUE(RIGHT(C452,3)),'ADM-COMP'!B:J,9,FALSE),IF(LEFT(C452,5)="IMPER",VLOOKUP(VALUE(RIGHT(C452,3)),'IMPER-COMP'!B:J,9,FALSE),""))))))))))))))))</f>
        <v>39.23</v>
      </c>
      <c r="H452" s="633">
        <f>ROUND(F452*G452,2)</f>
        <v>3801.78</v>
      </c>
      <c r="I452" s="636"/>
      <c r="J452" s="636"/>
      <c r="K452" s="636"/>
      <c r="L452" s="636"/>
      <c r="M452" s="636"/>
      <c r="N452" s="636"/>
      <c r="O452" s="636"/>
      <c r="P452" s="636"/>
      <c r="Q452" s="636"/>
      <c r="R452" s="636"/>
      <c r="S452" s="636"/>
    </row>
    <row r="453" ht="25.5" customHeight="1" spans="1:19">
      <c r="A453" s="605" t="s">
        <v>610</v>
      </c>
      <c r="B453" s="629" t="s">
        <v>68</v>
      </c>
      <c r="C453" s="607">
        <v>40934</v>
      </c>
      <c r="D453" s="608" t="s">
        <v>224</v>
      </c>
      <c r="E453" s="609" t="s">
        <v>131</v>
      </c>
      <c r="F453" s="610">
        <f>ROUND(VLOOKUP(A453,'MEM-LEVANT'!A:O,15,FALSE),2)</f>
        <v>54</v>
      </c>
      <c r="G453" s="611">
        <f>(22.42*$J$4)</f>
        <v>23.5585460080487</v>
      </c>
      <c r="H453" s="633">
        <f>ROUND(F453*G453,2)</f>
        <v>1272.16</v>
      </c>
      <c r="I453" s="636"/>
      <c r="J453" t="s">
        <v>132</v>
      </c>
      <c r="K453" s="636"/>
      <c r="L453" s="636"/>
      <c r="M453" s="636"/>
      <c r="N453" s="636"/>
      <c r="O453" s="636"/>
      <c r="P453" s="636"/>
      <c r="Q453" s="636"/>
      <c r="R453" s="636"/>
      <c r="S453" s="636"/>
    </row>
    <row r="454" spans="1:19">
      <c r="A454" s="628" t="s">
        <v>611</v>
      </c>
      <c r="B454" s="629"/>
      <c r="C454" s="630"/>
      <c r="D454" s="631" t="s">
        <v>134</v>
      </c>
      <c r="E454" s="632"/>
      <c r="F454" s="610"/>
      <c r="G454" s="633"/>
      <c r="H454" s="633"/>
      <c r="I454" s="636"/>
      <c r="J454" s="636"/>
      <c r="K454" s="636"/>
      <c r="L454" s="636"/>
      <c r="M454" s="636"/>
      <c r="N454" s="636"/>
      <c r="O454" s="636"/>
      <c r="P454" s="636"/>
      <c r="Q454" s="636"/>
      <c r="R454" s="636"/>
      <c r="S454" s="636"/>
    </row>
    <row r="455" ht="25.5" spans="1:19">
      <c r="A455" s="605" t="s">
        <v>612</v>
      </c>
      <c r="B455" s="629" t="s">
        <v>68</v>
      </c>
      <c r="C455" s="607">
        <v>43068</v>
      </c>
      <c r="D455" s="608" t="s">
        <v>227</v>
      </c>
      <c r="E455" s="609" t="s">
        <v>136</v>
      </c>
      <c r="F455" s="610">
        <f>ROUND(VLOOKUP(A455,'MEM-LEVANT'!A:O,15,FALSE),2)</f>
        <v>16</v>
      </c>
      <c r="G455" s="611">
        <f>76.06*$J$4</f>
        <v>79.9225249496959</v>
      </c>
      <c r="H455" s="633">
        <f>ROUND(F455*G455,2)</f>
        <v>1278.76</v>
      </c>
      <c r="I455" s="636"/>
      <c r="J455" t="s">
        <v>137</v>
      </c>
      <c r="K455" s="636"/>
      <c r="L455" s="636"/>
      <c r="M455" s="636"/>
      <c r="N455" s="636"/>
      <c r="O455" s="636"/>
      <c r="P455" s="636"/>
      <c r="Q455" s="636"/>
      <c r="R455" s="636"/>
      <c r="S455" s="636"/>
    </row>
    <row r="456" ht="25.5" customHeight="1" spans="1:19">
      <c r="A456" s="605" t="s">
        <v>613</v>
      </c>
      <c r="B456" s="629" t="s">
        <v>68</v>
      </c>
      <c r="C456" s="607">
        <v>43064</v>
      </c>
      <c r="D456" s="608" t="s">
        <v>229</v>
      </c>
      <c r="E456" s="609" t="s">
        <v>136</v>
      </c>
      <c r="F456" s="610">
        <f>ROUND(VLOOKUP(A456,'MEM-LEVANT'!A:O,15,FALSE),2)</f>
        <v>16</v>
      </c>
      <c r="G456" s="611">
        <f>(18.82*$J$4)</f>
        <v>19.7757286294146</v>
      </c>
      <c r="H456" s="633">
        <f>ROUND(F456*G456,2)</f>
        <v>316.41</v>
      </c>
      <c r="I456" s="636"/>
      <c r="J456" t="s">
        <v>139</v>
      </c>
      <c r="K456" s="636"/>
      <c r="L456" s="636"/>
      <c r="M456" s="636"/>
      <c r="N456" s="636"/>
      <c r="O456" s="636"/>
      <c r="P456" s="636"/>
      <c r="Q456" s="636"/>
      <c r="R456" s="636"/>
      <c r="S456" s="636"/>
    </row>
    <row r="457" s="560" customFormat="1" spans="1:8">
      <c r="A457" s="605"/>
      <c r="B457" s="634"/>
      <c r="C457" s="635"/>
      <c r="D457" s="612" t="s">
        <v>614</v>
      </c>
      <c r="E457" s="609"/>
      <c r="F457" s="610"/>
      <c r="G457" s="611"/>
      <c r="H457" s="613">
        <f>SUM(H418:H456)</f>
        <v>295022.8</v>
      </c>
    </row>
    <row r="458" s="559" customFormat="1" spans="1:19">
      <c r="A458" s="731" t="s">
        <v>34</v>
      </c>
      <c r="B458" s="591"/>
      <c r="C458" s="592"/>
      <c r="D458" s="593" t="s">
        <v>615</v>
      </c>
      <c r="E458" s="594"/>
      <c r="F458" s="595"/>
      <c r="G458" s="596"/>
      <c r="H458" s="597"/>
      <c r="I458" s="638"/>
      <c r="J458" s="638"/>
      <c r="K458" s="638"/>
      <c r="L458" s="638"/>
      <c r="M458" s="638"/>
      <c r="N458" s="638"/>
      <c r="O458" s="638"/>
      <c r="P458" s="638"/>
      <c r="Q458" s="638"/>
      <c r="R458" s="638"/>
      <c r="S458" s="638"/>
    </row>
    <row r="459" spans="1:19">
      <c r="A459" s="598" t="s">
        <v>616</v>
      </c>
      <c r="B459" s="606"/>
      <c r="C459" s="622"/>
      <c r="D459" s="601" t="s">
        <v>89</v>
      </c>
      <c r="E459" s="609"/>
      <c r="F459" s="610"/>
      <c r="G459" s="611"/>
      <c r="H459" s="611"/>
      <c r="I459" s="636"/>
      <c r="J459" s="636"/>
      <c r="K459" s="636"/>
      <c r="L459" s="636"/>
      <c r="M459" s="636"/>
      <c r="N459" s="636"/>
      <c r="O459" s="636"/>
      <c r="P459" s="636"/>
      <c r="Q459" s="636"/>
      <c r="R459" s="636"/>
      <c r="S459" s="636"/>
    </row>
    <row r="460" ht="25.5" spans="1:19">
      <c r="A460" s="605" t="s">
        <v>617</v>
      </c>
      <c r="B460" s="606" t="s">
        <v>81</v>
      </c>
      <c r="C460" s="607" t="s">
        <v>234</v>
      </c>
      <c r="D460" s="608" t="s">
        <v>235</v>
      </c>
      <c r="E460" s="609" t="s">
        <v>146</v>
      </c>
      <c r="F460" s="610">
        <f>ROUND(VLOOKUP(A460,'MEM-LEVANT'!A:O,15,FALSE),2)</f>
        <v>0.98</v>
      </c>
      <c r="G460" s="611">
        <f>IF(B460="IOPES",VLOOKUP(C460,'LABOR-SERVIÇOS'!A:H,7,FALSE),IF(B460="SINAPI",VLOOKUP(C460,'SINAPI-SERVIÇOS'!A:H,8,FALSE),IF(LEFT(C460,3)="ARQ",VLOOKUP(VALUE(RIGHT(C460,3)),'ARQ-COMP'!B:J,9,FALSE),IF(LEFT(C460,3)="SCI",VLOOKUP(VALUE(RIGHT(C460,3)),'GAS-COMP'!#REF!,9,FALSE),IF(LEFT(C460,3)="SCE",VLOOKUP(VALUE(RIGHT(C460,3)),'SCE-COMP'!B:J,9,FALSE),IF(LEFT(C460,3)="EST",VLOOKUP(VALUE(RIGHT(C460,3)),'EST-COMP'!B:J,9,FALSE),IF(LEFT(C460,3)="HID",VLOOKUP(VALUE(RIGHT(C460,3)),'HID-COMP'!B:J,9,FALSE),IF(LEFT(C460,3)="INC",VLOOKUP(VALUE(RIGHT(C460,3)),'INC-COMP'!B:J,9,FALSE),IF(LEFT(C460,3)="ELE",VLOOKUP(VALUE(RIGHT(C460,3)),#REF!,9,FALSE),IF(LEFT(C460,3)="CAB",VLOOKUP(VALUE(RIGHT(C460,3)),#REF!,9,FALSE),IF(LEFT(C460,3)="SEG",VLOOKUP(VALUE(RIGHT(C460,3)),'SEG-COMP'!B:J,9,FALSE),IF(LEFT(C460,3)="CLI",VLOOKUP(VALUE(RIGHT(C460,3)),'CLI-COMP'!B:J,9,FALSE),IF(LEFT(C460,4)="IMPL",VLOOKUP(VALUE(RIGHT(C460,3)),'IMPL-COMP'!B:J,9,FALSE),IF(LEFT(C460,4)="SPDA",VLOOKUP(VALUE(RIGHT(C460,3)),'SPDA-COMP'!B:J,9,FALSE),IF(LEFT(C460,4)="SDAI",VLOOKUP(VALUE(RIGHT(C460,3)),'ADM-COMP'!B:J,9,FALSE),IF(LEFT(C460,5)="IMPER",VLOOKUP(VALUE(RIGHT(C460,3)),'IMPER-COMP'!B:J,9,FALSE),""))))))))))))))))</f>
        <v>223.76</v>
      </c>
      <c r="H460" s="611">
        <f>ROUND(F460*G460,2)</f>
        <v>219.28</v>
      </c>
      <c r="I460" s="636"/>
      <c r="J460" s="636"/>
      <c r="K460" s="636"/>
      <c r="L460" s="636"/>
      <c r="M460" s="636"/>
      <c r="N460" s="636"/>
      <c r="O460" s="636"/>
      <c r="P460" s="636"/>
      <c r="Q460" s="636"/>
      <c r="R460" s="636"/>
      <c r="S460" s="636"/>
    </row>
    <row r="461" ht="38.25" spans="1:19">
      <c r="A461" s="605" t="s">
        <v>618</v>
      </c>
      <c r="B461" s="606" t="s">
        <v>81</v>
      </c>
      <c r="C461" s="607" t="s">
        <v>151</v>
      </c>
      <c r="D461" s="608" t="s">
        <v>152</v>
      </c>
      <c r="E461" s="609" t="s">
        <v>153</v>
      </c>
      <c r="F461" s="610">
        <f>ROUND(VLOOKUP(A461,'MEM-LEVANT'!A:O,15,FALSE),2)</f>
        <v>278.57</v>
      </c>
      <c r="G461" s="611">
        <f>IF(B461="IOPES",VLOOKUP(C461,'LABOR-SERVIÇOS'!A:H,7,FALSE),IF(B461="SINAPI",VLOOKUP(C461,'SINAPI-SERVIÇOS'!A:H,8,FALSE),IF(LEFT(C461,3)="ARQ",VLOOKUP(VALUE(RIGHT(C461,3)),'ARQ-COMP'!B:J,9,FALSE),IF(LEFT(C461,3)="SCI",VLOOKUP(VALUE(RIGHT(C461,3)),'GAS-COMP'!#REF!,9,FALSE),IF(LEFT(C461,3)="SCE",VLOOKUP(VALUE(RIGHT(C461,3)),'SCE-COMP'!B:J,9,FALSE),IF(LEFT(C461,3)="EST",VLOOKUP(VALUE(RIGHT(C461,3)),'EST-COMP'!B:J,9,FALSE),IF(LEFT(C461,3)="HID",VLOOKUP(VALUE(RIGHT(C461,3)),'HID-COMP'!B:J,9,FALSE),IF(LEFT(C461,3)="INC",VLOOKUP(VALUE(RIGHT(C461,3)),'INC-COMP'!B:J,9,FALSE),IF(LEFT(C461,3)="ELE",VLOOKUP(VALUE(RIGHT(C461,3)),#REF!,9,FALSE),IF(LEFT(C461,3)="CAB",VLOOKUP(VALUE(RIGHT(C461,3)),#REF!,9,FALSE),IF(LEFT(C461,3)="SEG",VLOOKUP(VALUE(RIGHT(C461,3)),'SEG-COMP'!B:J,9,FALSE),IF(LEFT(C461,3)="CLI",VLOOKUP(VALUE(RIGHT(C461,3)),'CLI-COMP'!B:J,9,FALSE),IF(LEFT(C461,4)="IMPL",VLOOKUP(VALUE(RIGHT(C461,3)),'IMPL-COMP'!B:J,9,FALSE),IF(LEFT(C461,4)="SPDA",VLOOKUP(VALUE(RIGHT(C461,3)),'SPDA-COMP'!B:J,9,FALSE),IF(LEFT(C461,4)="SDAI",VLOOKUP(VALUE(RIGHT(C461,3)),'ADM-COMP'!B:J,9,FALSE),IF(LEFT(C461,5)="IMPER",VLOOKUP(VALUE(RIGHT(C461,3)),'IMPER-COMP'!B:J,9,FALSE),""))))))))))))))))</f>
        <v>1.76</v>
      </c>
      <c r="H461" s="611">
        <f>ROUND(F461*G461,2)</f>
        <v>490.28</v>
      </c>
      <c r="I461" s="636"/>
      <c r="J461" s="636"/>
      <c r="K461" s="636"/>
      <c r="L461" s="636"/>
      <c r="M461" s="636"/>
      <c r="N461" s="636"/>
      <c r="O461" s="636"/>
      <c r="P461" s="636"/>
      <c r="Q461" s="636"/>
      <c r="R461" s="636"/>
      <c r="S461" s="636"/>
    </row>
    <row r="462" ht="25.5" spans="1:19">
      <c r="A462" s="605" t="s">
        <v>619</v>
      </c>
      <c r="B462" s="606" t="s">
        <v>81</v>
      </c>
      <c r="C462" s="607" t="s">
        <v>363</v>
      </c>
      <c r="D462" s="608" t="s">
        <v>364</v>
      </c>
      <c r="E462" s="609" t="s">
        <v>127</v>
      </c>
      <c r="F462" s="610">
        <f>ROUND(VLOOKUP(A462,'MEM-LEVANT'!A:O,15,FALSE),2)</f>
        <v>61.8</v>
      </c>
      <c r="G462" s="611">
        <f>IF(B462="IOPES",VLOOKUP(C462,'LABOR-SERVIÇOS'!A:H,7,FALSE),IF(B462="SINAPI",VLOOKUP(C462,'SINAPI-SERVIÇOS'!A:H,8,FALSE),IF(LEFT(C462,3)="ARQ",VLOOKUP(VALUE(RIGHT(C462,3)),'ARQ-COMP'!B:J,9,FALSE),IF(LEFT(C462,3)="SCI",VLOOKUP(VALUE(RIGHT(C462,3)),'GAS-COMP'!#REF!,9,FALSE),IF(LEFT(C462,3)="SCE",VLOOKUP(VALUE(RIGHT(C462,3)),'SCE-COMP'!B:J,9,FALSE),IF(LEFT(C462,3)="EST",VLOOKUP(VALUE(RIGHT(C462,3)),'EST-COMP'!B:J,9,FALSE),IF(LEFT(C462,3)="HID",VLOOKUP(VALUE(RIGHT(C462,3)),'HID-COMP'!B:J,9,FALSE),IF(LEFT(C462,3)="INC",VLOOKUP(VALUE(RIGHT(C462,3)),'INC-COMP'!B:J,9,FALSE),IF(LEFT(C462,3)="ELE",VLOOKUP(VALUE(RIGHT(C462,3)),#REF!,9,FALSE),IF(LEFT(C462,3)="CAB",VLOOKUP(VALUE(RIGHT(C462,3)),#REF!,9,FALSE),IF(LEFT(C462,3)="SEG",VLOOKUP(VALUE(RIGHT(C462,3)),'SEG-COMP'!B:J,9,FALSE),IF(LEFT(C462,3)="CLI",VLOOKUP(VALUE(RIGHT(C462,3)),'CLI-COMP'!B:J,9,FALSE),IF(LEFT(C462,4)="IMPL",VLOOKUP(VALUE(RIGHT(C462,3)),'IMPL-COMP'!B:J,9,FALSE),IF(LEFT(C462,4)="SPDA",VLOOKUP(VALUE(RIGHT(C462,3)),'SPDA-COMP'!B:J,9,FALSE),IF(LEFT(C462,4)="SDAI",VLOOKUP(VALUE(RIGHT(C462,3)),'ADM-COMP'!B:J,9,FALSE),IF(LEFT(C462,5)="IMPER",VLOOKUP(VALUE(RIGHT(C462,3)),'IMPER-COMP'!B:J,9,FALSE),""))))))))))))))))</f>
        <v>12.59</v>
      </c>
      <c r="H462" s="611">
        <f>ROUND(F462*G462,2)</f>
        <v>778.06</v>
      </c>
      <c r="I462" s="636"/>
      <c r="J462" s="636"/>
      <c r="K462" s="636"/>
      <c r="L462" s="636"/>
      <c r="M462" s="636"/>
      <c r="N462" s="636"/>
      <c r="O462" s="636"/>
      <c r="P462" s="636"/>
      <c r="Q462" s="636"/>
      <c r="R462" s="636"/>
      <c r="S462" s="636"/>
    </row>
    <row r="463" spans="1:19">
      <c r="A463" s="605" t="s">
        <v>620</v>
      </c>
      <c r="B463" s="606" t="s">
        <v>84</v>
      </c>
      <c r="C463" s="607">
        <v>10216</v>
      </c>
      <c r="D463" s="608" t="s">
        <v>451</v>
      </c>
      <c r="E463" s="609" t="s">
        <v>136</v>
      </c>
      <c r="F463" s="610">
        <f>ROUND(VLOOKUP(A463,'MEM-LEVANT'!A:O,15,FALSE),2)</f>
        <v>20.26</v>
      </c>
      <c r="G463" s="611">
        <f>IF(B463="IOPES",VLOOKUP(C463,'LABOR-SERVIÇOS'!A:H,7,FALSE),IF(B463="SINAPI",VLOOKUP(C463,'SINAPI-SERVIÇOS'!A:H,8,FALSE),IF(LEFT(C463,3)="ARQ",VLOOKUP(VALUE(RIGHT(C463,3)),'ARQ-COMP'!B:J,9,FALSE),IF(LEFT(C463,3)="SCI",VLOOKUP(VALUE(RIGHT(C463,3)),'GAS-COMP'!#REF!,9,FALSE),IF(LEFT(C463,3)="SCE",VLOOKUP(VALUE(RIGHT(C463,3)),'SCE-COMP'!B:J,9,FALSE),IF(LEFT(C463,3)="EST",VLOOKUP(VALUE(RIGHT(C463,3)),'EST-COMP'!B:J,9,FALSE),IF(LEFT(C463,3)="HID",VLOOKUP(VALUE(RIGHT(C463,3)),'HID-COMP'!B:J,9,FALSE),IF(LEFT(C463,3)="INC",VLOOKUP(VALUE(RIGHT(C463,3)),'INC-COMP'!B:J,9,FALSE),IF(LEFT(C463,3)="ELE",VLOOKUP(VALUE(RIGHT(C463,3)),#REF!,9,FALSE),IF(LEFT(C463,3)="CAB",VLOOKUP(VALUE(RIGHT(C463,3)),#REF!,9,FALSE),IF(LEFT(C463,3)="SEG",VLOOKUP(VALUE(RIGHT(C463,3)),'SEG-COMP'!B:J,9,FALSE),IF(LEFT(C463,3)="CLI",VLOOKUP(VALUE(RIGHT(C463,3)),'CLI-COMP'!B:J,9,FALSE),IF(LEFT(C463,4)="IMPL",VLOOKUP(VALUE(RIGHT(C463,3)),'IMPL-COMP'!B:J,9,FALSE),IF(LEFT(C463,4)="SPDA",VLOOKUP(VALUE(RIGHT(C463,3)),'SPDA-COMP'!B:J,9,FALSE),IF(LEFT(C463,4)="SDAI",VLOOKUP(VALUE(RIGHT(C463,3)),'ADM-COMP'!B:J,9,FALSE),IF(LEFT(C463,5)="IMPER",VLOOKUP(VALUE(RIGHT(C463,3)),'IMPER-COMP'!B:J,9,FALSE),""))))))))))))))))</f>
        <v>7.63</v>
      </c>
      <c r="H463" s="611">
        <f>ROUND(F463*G463,2)</f>
        <v>154.58</v>
      </c>
      <c r="I463" s="636"/>
      <c r="J463" s="636"/>
      <c r="K463" s="636"/>
      <c r="L463" s="636"/>
      <c r="M463" s="636"/>
      <c r="N463" s="636"/>
      <c r="O463" s="636"/>
      <c r="P463" s="636"/>
      <c r="Q463" s="636"/>
      <c r="R463" s="636"/>
      <c r="S463" s="636"/>
    </row>
    <row r="464" spans="1:19">
      <c r="A464" s="598" t="s">
        <v>621</v>
      </c>
      <c r="B464" s="606"/>
      <c r="C464" s="622"/>
      <c r="D464" s="601" t="s">
        <v>93</v>
      </c>
      <c r="E464" s="609"/>
      <c r="F464" s="610"/>
      <c r="G464" s="611"/>
      <c r="H464" s="611"/>
      <c r="I464" s="636"/>
      <c r="J464" s="636"/>
      <c r="K464" s="636"/>
      <c r="L464" s="636"/>
      <c r="M464" s="636"/>
      <c r="N464" s="636"/>
      <c r="O464" s="636"/>
      <c r="P464" s="636"/>
      <c r="Q464" s="636"/>
      <c r="R464" s="636"/>
      <c r="S464" s="636"/>
    </row>
    <row r="465" ht="38.25" spans="1:19">
      <c r="A465" s="623" t="s">
        <v>622</v>
      </c>
      <c r="B465" s="606" t="s">
        <v>81</v>
      </c>
      <c r="C465" s="607" t="s">
        <v>144</v>
      </c>
      <c r="D465" s="608" t="s">
        <v>145</v>
      </c>
      <c r="E465" s="609" t="s">
        <v>146</v>
      </c>
      <c r="F465" s="610">
        <f>ROUND(VLOOKUP(A465,'MEM-LEVANT'!A:O,15,FALSE),2)</f>
        <v>215.75</v>
      </c>
      <c r="G465" s="611">
        <f>IF(B465="IOPES",VLOOKUP(C465,'LABOR-SERVIÇOS'!A:H,7,FALSE),IF(B465="SINAPI",VLOOKUP(C465,'SINAPI-SERVIÇOS'!A:H,8,FALSE),IF(LEFT(C465,3)="ARQ",VLOOKUP(VALUE(RIGHT(C465,3)),'ARQ-COMP'!B:J,9,FALSE),IF(LEFT(C465,3)="SCI",VLOOKUP(VALUE(RIGHT(C465,3)),'GAS-COMP'!#REF!,9,FALSE),IF(LEFT(C465,3)="SCE",VLOOKUP(VALUE(RIGHT(C465,3)),'SCE-COMP'!B:J,9,FALSE),IF(LEFT(C465,3)="EST",VLOOKUP(VALUE(RIGHT(C465,3)),'EST-COMP'!B:J,9,FALSE),IF(LEFT(C465,3)="HID",VLOOKUP(VALUE(RIGHT(C465,3)),'HID-COMP'!B:J,9,FALSE),IF(LEFT(C465,3)="INC",VLOOKUP(VALUE(RIGHT(C465,3)),'INC-COMP'!B:J,9,FALSE),IF(LEFT(C465,3)="ELE",VLOOKUP(VALUE(RIGHT(C465,3)),#REF!,9,FALSE),IF(LEFT(C465,3)="CAB",VLOOKUP(VALUE(RIGHT(C465,3)),#REF!,9,FALSE),IF(LEFT(C465,3)="SEG",VLOOKUP(VALUE(RIGHT(C465,3)),'SEG-COMP'!B:J,9,FALSE),IF(LEFT(C465,3)="CLI",VLOOKUP(VALUE(RIGHT(C465,3)),'CLI-COMP'!B:J,9,FALSE),IF(LEFT(C465,4)="IMPL",VLOOKUP(VALUE(RIGHT(C465,3)),'IMPL-COMP'!B:J,9,FALSE),IF(LEFT(C465,4)="SPDA",VLOOKUP(VALUE(RIGHT(C465,3)),'SPDA-COMP'!B:J,9,FALSE),IF(LEFT(C465,4)="SDAI",VLOOKUP(VALUE(RIGHT(C465,3)),'ADM-COMP'!B:J,9,FALSE),IF(LEFT(C465,5)="IMPER",VLOOKUP(VALUE(RIGHT(C465,3)),'IMPER-COMP'!B:J,9,FALSE),""))))))))))))))))</f>
        <v>1.82</v>
      </c>
      <c r="H465" s="611">
        <f>ROUND(F465*G465,2)</f>
        <v>392.67</v>
      </c>
      <c r="I465" s="636"/>
      <c r="J465" s="636"/>
      <c r="K465" s="636"/>
      <c r="L465" s="636"/>
      <c r="M465" s="636"/>
      <c r="N465" s="636"/>
      <c r="O465" s="636"/>
      <c r="P465" s="636"/>
      <c r="Q465" s="636"/>
      <c r="R465" s="636"/>
      <c r="S465" s="636"/>
    </row>
    <row r="466" ht="25.5" spans="1:19">
      <c r="A466" s="623" t="s">
        <v>623</v>
      </c>
      <c r="B466" s="606" t="s">
        <v>81</v>
      </c>
      <c r="C466" s="607" t="s">
        <v>148</v>
      </c>
      <c r="D466" s="608" t="s">
        <v>149</v>
      </c>
      <c r="E466" s="609" t="s">
        <v>146</v>
      </c>
      <c r="F466" s="610">
        <f>ROUND(VLOOKUP(A466,'MEM-LEVANT'!A:O,15,FALSE),2)</f>
        <v>53.96</v>
      </c>
      <c r="G466" s="611">
        <f>IF(B466="IOPES",VLOOKUP(C466,'LABOR-SERVIÇOS'!A:H,7,FALSE),IF(B466="SINAPI",VLOOKUP(C466,'SINAPI-SERVIÇOS'!A:H,8,FALSE),IF(LEFT(C466,3)="ARQ",VLOOKUP(VALUE(RIGHT(C466,3)),'ARQ-COMP'!B:J,9,FALSE),IF(LEFT(C466,3)="SCI",VLOOKUP(VALUE(RIGHT(C466,3)),'GAS-COMP'!#REF!,9,FALSE),IF(LEFT(C466,3)="SCE",VLOOKUP(VALUE(RIGHT(C466,3)),'SCE-COMP'!B:J,9,FALSE),IF(LEFT(C466,3)="EST",VLOOKUP(VALUE(RIGHT(C466,3)),'EST-COMP'!B:J,9,FALSE),IF(LEFT(C466,3)="HID",VLOOKUP(VALUE(RIGHT(C466,3)),'HID-COMP'!B:J,9,FALSE),IF(LEFT(C466,3)="INC",VLOOKUP(VALUE(RIGHT(C466,3)),'INC-COMP'!B:J,9,FALSE),IF(LEFT(C466,3)="ELE",VLOOKUP(VALUE(RIGHT(C466,3)),#REF!,9,FALSE),IF(LEFT(C466,3)="CAB",VLOOKUP(VALUE(RIGHT(C466,3)),#REF!,9,FALSE),IF(LEFT(C466,3)="SEG",VLOOKUP(VALUE(RIGHT(C466,3)),'SEG-COMP'!B:J,9,FALSE),IF(LEFT(C466,3)="CLI",VLOOKUP(VALUE(RIGHT(C466,3)),'CLI-COMP'!B:J,9,FALSE),IF(LEFT(C466,4)="IMPL",VLOOKUP(VALUE(RIGHT(C466,3)),'IMPL-COMP'!B:J,9,FALSE),IF(LEFT(C466,4)="SPDA",VLOOKUP(VALUE(RIGHT(C466,3)),'SPDA-COMP'!B:J,9,FALSE),IF(LEFT(C466,4)="SDAI",VLOOKUP(VALUE(RIGHT(C466,3)),'ADM-COMP'!B:J,9,FALSE),IF(LEFT(C466,5)="IMPER",VLOOKUP(VALUE(RIGHT(C466,3)),'IMPER-COMP'!B:J,9,FALSE),""))))))))))))))))</f>
        <v>5.25</v>
      </c>
      <c r="H466" s="611">
        <f>ROUND(F466*G466,2)</f>
        <v>283.29</v>
      </c>
      <c r="I466" s="636"/>
      <c r="J466" s="636"/>
      <c r="K466" s="636"/>
      <c r="L466" s="636"/>
      <c r="M466" s="636"/>
      <c r="N466" s="636"/>
      <c r="O466" s="636"/>
      <c r="P466" s="636"/>
      <c r="Q466" s="636"/>
      <c r="R466" s="636"/>
      <c r="S466" s="636"/>
    </row>
    <row r="467" ht="38.25" spans="1:19">
      <c r="A467" s="623" t="s">
        <v>624</v>
      </c>
      <c r="B467" s="606" t="s">
        <v>81</v>
      </c>
      <c r="C467" s="607" t="s">
        <v>151</v>
      </c>
      <c r="D467" s="608" t="s">
        <v>152</v>
      </c>
      <c r="E467" s="609" t="s">
        <v>153</v>
      </c>
      <c r="F467" s="610">
        <f>ROUND(VLOOKUP(A467,'MEM-LEVANT'!A:O,15,FALSE),2)</f>
        <v>5937.44</v>
      </c>
      <c r="G467" s="611">
        <f>IF(B467="IOPES",VLOOKUP(C467,'LABOR-SERVIÇOS'!A:H,7,FALSE),IF(B467="SINAPI",VLOOKUP(C467,'SINAPI-SERVIÇOS'!A:H,8,FALSE),IF(LEFT(C467,3)="ARQ",VLOOKUP(VALUE(RIGHT(C467,3)),'ARQ-COMP'!B:J,9,FALSE),IF(LEFT(C467,3)="SCI",VLOOKUP(VALUE(RIGHT(C467,3)),'GAS-COMP'!#REF!,9,FALSE),IF(LEFT(C467,3)="SCE",VLOOKUP(VALUE(RIGHT(C467,3)),'SCE-COMP'!B:J,9,FALSE),IF(LEFT(C467,3)="EST",VLOOKUP(VALUE(RIGHT(C467,3)),'EST-COMP'!B:J,9,FALSE),IF(LEFT(C467,3)="HID",VLOOKUP(VALUE(RIGHT(C467,3)),'HID-COMP'!B:J,9,FALSE),IF(LEFT(C467,3)="INC",VLOOKUP(VALUE(RIGHT(C467,3)),'INC-COMP'!B:J,9,FALSE),IF(LEFT(C467,3)="ELE",VLOOKUP(VALUE(RIGHT(C467,3)),#REF!,9,FALSE),IF(LEFT(C467,3)="CAB",VLOOKUP(VALUE(RIGHT(C467,3)),#REF!,9,FALSE),IF(LEFT(C467,3)="SEG",VLOOKUP(VALUE(RIGHT(C467,3)),'SEG-COMP'!B:J,9,FALSE),IF(LEFT(C467,3)="CLI",VLOOKUP(VALUE(RIGHT(C467,3)),'CLI-COMP'!B:J,9,FALSE),IF(LEFT(C467,4)="IMPL",VLOOKUP(VALUE(RIGHT(C467,3)),'IMPL-COMP'!B:J,9,FALSE),IF(LEFT(C467,4)="SPDA",VLOOKUP(VALUE(RIGHT(C467,3)),'SPDA-COMP'!B:J,9,FALSE),IF(LEFT(C467,4)="SDAI",VLOOKUP(VALUE(RIGHT(C467,3)),'ADM-COMP'!B:J,9,FALSE),IF(LEFT(C467,5)="IMPER",VLOOKUP(VALUE(RIGHT(C467,3)),'IMPER-COMP'!B:J,9,FALSE),""))))))))))))))))</f>
        <v>1.76</v>
      </c>
      <c r="H467" s="611">
        <f>ROUND(F467*G467,2)</f>
        <v>10449.89</v>
      </c>
      <c r="I467" s="636"/>
      <c r="J467" s="636"/>
      <c r="K467" s="636"/>
      <c r="L467" s="636"/>
      <c r="M467" s="636"/>
      <c r="N467" s="636"/>
      <c r="O467" s="636"/>
      <c r="P467" s="636"/>
      <c r="Q467" s="636"/>
      <c r="R467" s="636"/>
      <c r="S467" s="636"/>
    </row>
    <row r="468" spans="1:19">
      <c r="A468" s="478" t="s">
        <v>625</v>
      </c>
      <c r="B468" s="624"/>
      <c r="C468" s="625"/>
      <c r="D468" s="626" t="s">
        <v>98</v>
      </c>
      <c r="E468" s="625"/>
      <c r="F468" s="610"/>
      <c r="G468" s="611"/>
      <c r="H468" s="611"/>
      <c r="I468" s="636"/>
      <c r="J468" s="636"/>
      <c r="K468" s="636"/>
      <c r="L468" s="636"/>
      <c r="M468" s="636"/>
      <c r="N468" s="636"/>
      <c r="O468" s="636"/>
      <c r="P468" s="636"/>
      <c r="Q468" s="636"/>
      <c r="R468" s="636"/>
      <c r="S468" s="636"/>
    </row>
    <row r="469" ht="89.25" spans="1:19">
      <c r="A469" s="605" t="s">
        <v>626</v>
      </c>
      <c r="B469" s="624" t="s">
        <v>81</v>
      </c>
      <c r="C469" s="607" t="s">
        <v>156</v>
      </c>
      <c r="D469" s="608" t="s">
        <v>157</v>
      </c>
      <c r="E469" s="609" t="s">
        <v>146</v>
      </c>
      <c r="F469" s="610">
        <f>ROUND(VLOOKUP(A469,'MEM-LEVANT'!A:O,15,FALSE),2)</f>
        <v>528</v>
      </c>
      <c r="G469" s="611">
        <f>IF(B469="IOPES",VLOOKUP(C469,'LABOR-SERVIÇOS'!A:H,7,FALSE),IF(B469="SINAPI",VLOOKUP(C469,'SINAPI-SERVIÇOS'!A:H,8,FALSE),IF(LEFT(C469,3)="ARQ",VLOOKUP(VALUE(RIGHT(C469,3)),'ARQ-COMP'!B:J,9,FALSE),IF(LEFT(C469,3)="SCI",VLOOKUP(VALUE(RIGHT(C469,3)),'GAS-COMP'!#REF!,9,FALSE),IF(LEFT(C469,3)="SCE",VLOOKUP(VALUE(RIGHT(C469,3)),'SCE-COMP'!B:J,9,FALSE),IF(LEFT(C469,3)="EST",VLOOKUP(VALUE(RIGHT(C469,3)),'EST-COMP'!B:J,9,FALSE),IF(LEFT(C469,3)="HID",VLOOKUP(VALUE(RIGHT(C469,3)),'HID-COMP'!B:J,9,FALSE),IF(LEFT(C469,3)="INC",VLOOKUP(VALUE(RIGHT(C469,3)),'INC-COMP'!B:J,9,FALSE),IF(LEFT(C469,3)="ELE",VLOOKUP(VALUE(RIGHT(C469,3)),#REF!,9,FALSE),IF(LEFT(C469,3)="CAB",VLOOKUP(VALUE(RIGHT(C469,3)),#REF!,9,FALSE),IF(LEFT(C469,3)="SEG",VLOOKUP(VALUE(RIGHT(C469,3)),'SEG-COMP'!B:J,9,FALSE),IF(LEFT(C469,3)="CLI",VLOOKUP(VALUE(RIGHT(C469,3)),'CLI-COMP'!B:J,9,FALSE),IF(LEFT(C469,4)="IMPL",VLOOKUP(VALUE(RIGHT(C469,3)),'IMPL-COMP'!B:J,9,FALSE),IF(LEFT(C469,4)="SPDA",VLOOKUP(VALUE(RIGHT(C469,3)),'SPDA-COMP'!B:J,9,FALSE),IF(LEFT(C469,4)="SDAI",VLOOKUP(VALUE(RIGHT(C469,3)),'ADM-COMP'!B:J,9,FALSE),IF(LEFT(C469,5)="IMPER",VLOOKUP(VALUE(RIGHT(C469,3)),'IMPER-COMP'!B:J,9,FALSE),""))))))))))))))))</f>
        <v>6.64</v>
      </c>
      <c r="H469" s="611">
        <f t="shared" ref="H469:H474" si="24">ROUND(F469*G469,2)</f>
        <v>3505.92</v>
      </c>
      <c r="I469" s="636"/>
      <c r="J469" s="636"/>
      <c r="K469" s="636"/>
      <c r="L469" s="636"/>
      <c r="M469" s="636"/>
      <c r="N469" s="636"/>
      <c r="O469" s="636"/>
      <c r="P469" s="636"/>
      <c r="Q469" s="636"/>
      <c r="R469" s="636"/>
      <c r="S469" s="636"/>
    </row>
    <row r="470" ht="89.25" spans="1:19">
      <c r="A470" s="605" t="s">
        <v>627</v>
      </c>
      <c r="B470" s="606" t="s">
        <v>81</v>
      </c>
      <c r="C470" s="607" t="s">
        <v>498</v>
      </c>
      <c r="D470" s="608" t="s">
        <v>499</v>
      </c>
      <c r="E470" s="609" t="s">
        <v>146</v>
      </c>
      <c r="F470" s="610">
        <f>ROUND(VLOOKUP(A470,'MEM-LEVANT'!A:O,15,FALSE),2)</f>
        <v>148</v>
      </c>
      <c r="G470" s="611">
        <f>IF(B470="IOPES",VLOOKUP(C470,'LABOR-SERVIÇOS'!A:H,7,FALSE),IF(B470="SINAPI",VLOOKUP(C470,'SINAPI-SERVIÇOS'!A:H,8,FALSE),IF(LEFT(C470,3)="ARQ",VLOOKUP(VALUE(RIGHT(C470,3)),'ARQ-COMP'!B:J,9,FALSE),IF(LEFT(C470,3)="SCI",VLOOKUP(VALUE(RIGHT(C470,3)),'GAS-COMP'!#REF!,9,FALSE),IF(LEFT(C470,3)="SCE",VLOOKUP(VALUE(RIGHT(C470,3)),'SCE-COMP'!B:J,9,FALSE),IF(LEFT(C470,3)="EST",VLOOKUP(VALUE(RIGHT(C470,3)),'EST-COMP'!B:J,9,FALSE),IF(LEFT(C470,3)="HID",VLOOKUP(VALUE(RIGHT(C470,3)),'HID-COMP'!B:J,9,FALSE),IF(LEFT(C470,3)="INC",VLOOKUP(VALUE(RIGHT(C470,3)),'INC-COMP'!B:J,9,FALSE),IF(LEFT(C470,3)="ELE",VLOOKUP(VALUE(RIGHT(C470,3)),#REF!,9,FALSE),IF(LEFT(C470,3)="CAB",VLOOKUP(VALUE(RIGHT(C470,3)),#REF!,9,FALSE),IF(LEFT(C470,3)="SEG",VLOOKUP(VALUE(RIGHT(C470,3)),'SEG-COMP'!B:J,9,FALSE),IF(LEFT(C470,3)="CLI",VLOOKUP(VALUE(RIGHT(C470,3)),'CLI-COMP'!B:J,9,FALSE),IF(LEFT(C470,4)="IMPL",VLOOKUP(VALUE(RIGHT(C470,3)),'IMPL-COMP'!B:J,9,FALSE),IF(LEFT(C470,4)="SPDA",VLOOKUP(VALUE(RIGHT(C470,3)),'SPDA-COMP'!B:J,9,FALSE),IF(LEFT(C470,4)="SDAI",VLOOKUP(VALUE(RIGHT(C470,3)),'ADM-COMP'!B:J,9,FALSE),IF(LEFT(C470,5)="IMPER",VLOOKUP(VALUE(RIGHT(C470,3)),'IMPER-COMP'!B:J,9,FALSE),""))))))))))))))))</f>
        <v>5.97</v>
      </c>
      <c r="H470" s="611">
        <f t="shared" si="24"/>
        <v>883.56</v>
      </c>
      <c r="I470" s="636"/>
      <c r="J470" s="636"/>
      <c r="K470" s="636"/>
      <c r="L470" s="636"/>
      <c r="M470" s="636"/>
      <c r="N470" s="636"/>
      <c r="O470" s="636"/>
      <c r="P470" s="636"/>
      <c r="Q470" s="636"/>
      <c r="R470" s="636"/>
      <c r="S470" s="636"/>
    </row>
    <row r="471" spans="1:19">
      <c r="A471" s="605" t="s">
        <v>628</v>
      </c>
      <c r="B471" s="624" t="s">
        <v>81</v>
      </c>
      <c r="C471" s="605" t="s">
        <v>159</v>
      </c>
      <c r="D471" s="627" t="s">
        <v>160</v>
      </c>
      <c r="E471" s="609" t="s">
        <v>146</v>
      </c>
      <c r="F471" s="610">
        <f>ROUND(VLOOKUP(A471,'MEM-LEVANT'!A:O,15,FALSE),2)</f>
        <v>172.37</v>
      </c>
      <c r="G471" s="611">
        <f>IF(B471="IOPES",VLOOKUP(C471,'LABOR-SERVIÇOS'!A:H,7,FALSE),IF(B471="SINAPI",VLOOKUP(C471,'SINAPI-SERVIÇOS'!A:H,8,FALSE),IF(LEFT(C471,3)="ARQ",VLOOKUP(VALUE(RIGHT(C471,3)),'ARQ-COMP'!B:J,9,FALSE),IF(LEFT(C471,3)="SCI",VLOOKUP(VALUE(RIGHT(C471,3)),'GAS-COMP'!#REF!,9,FALSE),IF(LEFT(C471,3)="SCE",VLOOKUP(VALUE(RIGHT(C471,3)),'SCE-COMP'!B:J,9,FALSE),IF(LEFT(C471,3)="EST",VLOOKUP(VALUE(RIGHT(C471,3)),'EST-COMP'!B:J,9,FALSE),IF(LEFT(C471,3)="HID",VLOOKUP(VALUE(RIGHT(C471,3)),'HID-COMP'!B:J,9,FALSE),IF(LEFT(C471,3)="INC",VLOOKUP(VALUE(RIGHT(C471,3)),'INC-COMP'!B:J,9,FALSE),IF(LEFT(C471,3)="ELE",VLOOKUP(VALUE(RIGHT(C471,3)),#REF!,9,FALSE),IF(LEFT(C471,3)="CAB",VLOOKUP(VALUE(RIGHT(C471,3)),#REF!,9,FALSE),IF(LEFT(C471,3)="SEG",VLOOKUP(VALUE(RIGHT(C471,3)),'SEG-COMP'!B:J,9,FALSE),IF(LEFT(C471,3)="CLI",VLOOKUP(VALUE(RIGHT(C471,3)),'CLI-COMP'!B:J,9,FALSE),IF(LEFT(C471,4)="IMPL",VLOOKUP(VALUE(RIGHT(C471,3)),'IMPL-COMP'!B:J,9,FALSE),IF(LEFT(C471,4)="SPDA",VLOOKUP(VALUE(RIGHT(C471,3)),'SPDA-COMP'!B:J,9,FALSE),IF(LEFT(C471,4)="SDAI",VLOOKUP(VALUE(RIGHT(C471,3)),'ADM-COMP'!B:J,9,FALSE),IF(LEFT(C471,5)="IMPER",VLOOKUP(VALUE(RIGHT(C471,3)),'IMPER-COMP'!B:J,9,FALSE),""))))))))))))))))</f>
        <v>83.04</v>
      </c>
      <c r="H471" s="611">
        <f t="shared" si="24"/>
        <v>14313.6</v>
      </c>
      <c r="I471" s="636"/>
      <c r="J471" s="636"/>
      <c r="K471" s="636"/>
      <c r="L471" s="636"/>
      <c r="M471" s="636"/>
      <c r="N471" s="636"/>
      <c r="O471" s="636"/>
      <c r="P471" s="636"/>
      <c r="Q471" s="636"/>
      <c r="R471" s="636"/>
      <c r="S471" s="636"/>
    </row>
    <row r="472" spans="1:19">
      <c r="A472" s="605" t="s">
        <v>629</v>
      </c>
      <c r="B472" s="624" t="s">
        <v>81</v>
      </c>
      <c r="C472" s="607" t="s">
        <v>162</v>
      </c>
      <c r="D472" s="608" t="s">
        <v>163</v>
      </c>
      <c r="E472" s="609" t="s">
        <v>146</v>
      </c>
      <c r="F472" s="610">
        <f>ROUND(VLOOKUP(A472,'MEM-LEVANT'!A:O,15,FALSE),2)</f>
        <v>438.88</v>
      </c>
      <c r="G472" s="611">
        <f>IF(B472="IOPES",VLOOKUP(C472,'LABOR-SERVIÇOS'!A:H,7,FALSE),IF(B472="SINAPI",VLOOKUP(C472,'SINAPI-SERVIÇOS'!A:H,8,FALSE),IF(LEFT(C472,3)="ARQ",VLOOKUP(VALUE(RIGHT(C472,3)),'ARQ-COMP'!B:J,9,FALSE),IF(LEFT(C472,3)="SCI",VLOOKUP(VALUE(RIGHT(C472,3)),'GAS-COMP'!#REF!,9,FALSE),IF(LEFT(C472,3)="SCE",VLOOKUP(VALUE(RIGHT(C472,3)),'SCE-COMP'!B:J,9,FALSE),IF(LEFT(C472,3)="EST",VLOOKUP(VALUE(RIGHT(C472,3)),'EST-COMP'!B:J,9,FALSE),IF(LEFT(C472,3)="HID",VLOOKUP(VALUE(RIGHT(C472,3)),'HID-COMP'!B:J,9,FALSE),IF(LEFT(C472,3)="INC",VLOOKUP(VALUE(RIGHT(C472,3)),'INC-COMP'!B:J,9,FALSE),IF(LEFT(C472,3)="ELE",VLOOKUP(VALUE(RIGHT(C472,3)),#REF!,9,FALSE),IF(LEFT(C472,3)="CAB",VLOOKUP(VALUE(RIGHT(C472,3)),#REF!,9,FALSE),IF(LEFT(C472,3)="SEG",VLOOKUP(VALUE(RIGHT(C472,3)),'SEG-COMP'!B:J,9,FALSE),IF(LEFT(C472,3)="CLI",VLOOKUP(VALUE(RIGHT(C472,3)),'CLI-COMP'!B:J,9,FALSE),IF(LEFT(C472,4)="IMPL",VLOOKUP(VALUE(RIGHT(C472,3)),'IMPL-COMP'!B:J,9,FALSE),IF(LEFT(C472,4)="SPDA",VLOOKUP(VALUE(RIGHT(C472,3)),'SPDA-COMP'!B:J,9,FALSE),IF(LEFT(C472,4)="SDAI",VLOOKUP(VALUE(RIGHT(C472,3)),'ADM-COMP'!B:J,9,FALSE),IF(LEFT(C472,5)="IMPER",VLOOKUP(VALUE(RIGHT(C472,3)),'IMPER-COMP'!B:J,9,FALSE),""))))))))))))))))</f>
        <v>41.14</v>
      </c>
      <c r="H472" s="611">
        <f t="shared" si="24"/>
        <v>18055.52</v>
      </c>
      <c r="I472" s="636"/>
      <c r="J472" s="636"/>
      <c r="K472" s="636"/>
      <c r="L472" s="636"/>
      <c r="M472" s="636"/>
      <c r="N472" s="636"/>
      <c r="O472" s="636"/>
      <c r="P472" s="636"/>
      <c r="Q472" s="636"/>
      <c r="R472" s="636"/>
      <c r="S472" s="636"/>
    </row>
    <row r="473" ht="38.25" spans="1:19">
      <c r="A473" s="605" t="s">
        <v>630</v>
      </c>
      <c r="B473" s="624" t="s">
        <v>81</v>
      </c>
      <c r="C473" s="607" t="s">
        <v>151</v>
      </c>
      <c r="D473" s="608" t="s">
        <v>152</v>
      </c>
      <c r="E473" s="609" t="s">
        <v>153</v>
      </c>
      <c r="F473" s="610">
        <f>ROUND(VLOOKUP(A473,'MEM-LEVANT'!A:O,15,FALSE),2)</f>
        <v>11738.01</v>
      </c>
      <c r="G473" s="611">
        <f>IF(B473="IOPES",VLOOKUP(C473,'LABOR-SERVIÇOS'!A:H,7,FALSE),IF(B473="SINAPI",VLOOKUP(C473,'SINAPI-SERVIÇOS'!A:H,8,FALSE),IF(LEFT(C473,3)="ARQ",VLOOKUP(VALUE(RIGHT(C473,3)),'ARQ-COMP'!B:J,9,FALSE),IF(LEFT(C473,3)="SCI",VLOOKUP(VALUE(RIGHT(C473,3)),'GAS-COMP'!#REF!,9,FALSE),IF(LEFT(C473,3)="SCE",VLOOKUP(VALUE(RIGHT(C473,3)),'SCE-COMP'!B:J,9,FALSE),IF(LEFT(C473,3)="EST",VLOOKUP(VALUE(RIGHT(C473,3)),'EST-COMP'!B:J,9,FALSE),IF(LEFT(C473,3)="HID",VLOOKUP(VALUE(RIGHT(C473,3)),'HID-COMP'!B:J,9,FALSE),IF(LEFT(C473,3)="INC",VLOOKUP(VALUE(RIGHT(C473,3)),'INC-COMP'!B:J,9,FALSE),IF(LEFT(C473,3)="ELE",VLOOKUP(VALUE(RIGHT(C473,3)),#REF!,9,FALSE),IF(LEFT(C473,3)="CAB",VLOOKUP(VALUE(RIGHT(C473,3)),#REF!,9,FALSE),IF(LEFT(C473,3)="SEG",VLOOKUP(VALUE(RIGHT(C473,3)),'SEG-COMP'!B:J,9,FALSE),IF(LEFT(C473,3)="CLI",VLOOKUP(VALUE(RIGHT(C473,3)),'CLI-COMP'!B:J,9,FALSE),IF(LEFT(C473,4)="IMPL",VLOOKUP(VALUE(RIGHT(C473,3)),'IMPL-COMP'!B:J,9,FALSE),IF(LEFT(C473,4)="SPDA",VLOOKUP(VALUE(RIGHT(C473,3)),'SPDA-COMP'!B:J,9,FALSE),IF(LEFT(C473,4)="SDAI",VLOOKUP(VALUE(RIGHT(C473,3)),'ADM-COMP'!B:J,9,FALSE),IF(LEFT(C473,5)="IMPER",VLOOKUP(VALUE(RIGHT(C473,3)),'IMPER-COMP'!B:J,9,FALSE),""))))))))))))))))</f>
        <v>1.76</v>
      </c>
      <c r="H473" s="611">
        <f t="shared" si="24"/>
        <v>20658.9</v>
      </c>
      <c r="I473" s="636"/>
      <c r="J473" s="636"/>
      <c r="K473" s="636"/>
      <c r="L473" s="636"/>
      <c r="M473" s="636"/>
      <c r="N473" s="636"/>
      <c r="O473" s="636"/>
      <c r="P473" s="636"/>
      <c r="Q473" s="636"/>
      <c r="R473" s="636"/>
      <c r="S473" s="636"/>
    </row>
    <row r="474" ht="25.5" spans="1:19">
      <c r="A474" s="605" t="s">
        <v>631</v>
      </c>
      <c r="B474" s="606" t="s">
        <v>81</v>
      </c>
      <c r="C474" s="607" t="s">
        <v>504</v>
      </c>
      <c r="D474" s="608" t="s">
        <v>505</v>
      </c>
      <c r="E474" s="609" t="s">
        <v>127</v>
      </c>
      <c r="F474" s="610">
        <f>ROUND(VLOOKUP(A474,'MEM-LEVANT'!A:O,15,FALSE),2)</f>
        <v>202.8</v>
      </c>
      <c r="G474" s="611">
        <f>IF(B474="IOPES",VLOOKUP(C474,'LABOR-SERVIÇOS'!A:H,7,FALSE),IF(B474="SINAPI",VLOOKUP(C474,'SINAPI-SERVIÇOS'!A:H,8,FALSE),IF(LEFT(C474,3)="ARQ",VLOOKUP(VALUE(RIGHT(C474,3)),'ARQ-COMP'!B:J,9,FALSE),IF(LEFT(C474,3)="SCI",VLOOKUP(VALUE(RIGHT(C474,3)),'GAS-COMP'!#REF!,9,FALSE),IF(LEFT(C474,3)="SCE",VLOOKUP(VALUE(RIGHT(C474,3)),'SCE-COMP'!B:J,9,FALSE),IF(LEFT(C474,3)="EST",VLOOKUP(VALUE(RIGHT(C474,3)),'EST-COMP'!B:J,9,FALSE),IF(LEFT(C474,3)="HID",VLOOKUP(VALUE(RIGHT(C474,3)),'HID-COMP'!B:J,9,FALSE),IF(LEFT(C474,3)="INC",VLOOKUP(VALUE(RIGHT(C474,3)),'INC-COMP'!B:J,9,FALSE),IF(LEFT(C474,3)="ELE",VLOOKUP(VALUE(RIGHT(C474,3)),#REF!,9,FALSE),IF(LEFT(C474,3)="CAB",VLOOKUP(VALUE(RIGHT(C474,3)),#REF!,9,FALSE),IF(LEFT(C474,3)="SEG",VLOOKUP(VALUE(RIGHT(C474,3)),'SEG-COMP'!B:J,9,FALSE),IF(LEFT(C474,3)="CLI",VLOOKUP(VALUE(RIGHT(C474,3)),'CLI-COMP'!B:J,9,FALSE),IF(LEFT(C474,4)="IMPL",VLOOKUP(VALUE(RIGHT(C474,3)),'IMPL-COMP'!B:J,9,FALSE),IF(LEFT(C474,4)="SPDA",VLOOKUP(VALUE(RIGHT(C474,3)),'SPDA-COMP'!B:J,9,FALSE),IF(LEFT(C474,4)="SDAI",VLOOKUP(VALUE(RIGHT(C474,3)),'ADM-COMP'!B:J,9,FALSE),IF(LEFT(C474,5)="IMPER",VLOOKUP(VALUE(RIGHT(C474,3)),'IMPER-COMP'!B:J,9,FALSE),""))))))))))))))))</f>
        <v>49.75</v>
      </c>
      <c r="H474" s="611">
        <f t="shared" si="24"/>
        <v>10089.3</v>
      </c>
      <c r="I474" s="636"/>
      <c r="J474" s="636"/>
      <c r="K474" s="636"/>
      <c r="L474" s="636"/>
      <c r="M474" s="636"/>
      <c r="N474" s="636"/>
      <c r="O474" s="636"/>
      <c r="P474" s="636"/>
      <c r="Q474" s="636"/>
      <c r="R474" s="636"/>
      <c r="S474" s="636"/>
    </row>
    <row r="475" ht="51" spans="1:19">
      <c r="A475" s="605" t="s">
        <v>632</v>
      </c>
      <c r="B475" s="624" t="s">
        <v>81</v>
      </c>
      <c r="C475" s="605" t="s">
        <v>166</v>
      </c>
      <c r="D475" s="608" t="s">
        <v>633</v>
      </c>
      <c r="E475" s="609" t="s">
        <v>168</v>
      </c>
      <c r="F475" s="610">
        <f>ROUND(VLOOKUP(A475,'MEM-LEVANT'!A:O,15,FALSE),2)</f>
        <v>5</v>
      </c>
      <c r="G475" s="611">
        <f>IF(B475="IOPES",VLOOKUP(C475,'LABOR-SERVIÇOS'!A:H,7,FALSE),IF(B475="SINAPI",VLOOKUP(C475,'SINAPI-SERVIÇOS'!A:H,8,FALSE),IF(LEFT(C475,3)="ARQ",VLOOKUP(VALUE(RIGHT(C475,3)),'ARQ-COMP'!B:J,9,FALSE),IF(LEFT(C475,3)="SCI",VLOOKUP(VALUE(RIGHT(C475,3)),'GAS-COMP'!#REF!,9,FALSE),IF(LEFT(C475,3)="SCE",VLOOKUP(VALUE(RIGHT(C475,3)),'SCE-COMP'!B:J,9,FALSE),IF(LEFT(C475,3)="EST",VLOOKUP(VALUE(RIGHT(C475,3)),'EST-COMP'!B:J,9,FALSE),IF(LEFT(C475,3)="HID",VLOOKUP(VALUE(RIGHT(C475,3)),'HID-COMP'!B:J,9,FALSE),IF(LEFT(C475,3)="INC",VLOOKUP(VALUE(RIGHT(C475,3)),'INC-COMP'!B:J,9,FALSE),IF(LEFT(C475,3)="ELE",VLOOKUP(VALUE(RIGHT(C475,3)),#REF!,9,FALSE),IF(LEFT(C475,3)="CAB",VLOOKUP(VALUE(RIGHT(C475,3)),#REF!,9,FALSE),IF(LEFT(C475,3)="SEG",VLOOKUP(VALUE(RIGHT(C475,3)),'SEG-COMP'!B:J,9,FALSE),IF(LEFT(C475,3)="CLI",VLOOKUP(VALUE(RIGHT(C475,3)),'CLI-COMP'!B:J,9,FALSE),IF(LEFT(C475,4)="IMPL",VLOOKUP(VALUE(RIGHT(C475,3)),'IMPL-COMP'!B:J,9,FALSE),IF(LEFT(C475,4)="SPDA",VLOOKUP(VALUE(RIGHT(C475,3)),'SPDA-COMP'!B:J,9,FALSE),IF(LEFT(C475,4)="SDAI",VLOOKUP(VALUE(RIGHT(C475,3)),'ADM-COMP'!B:J,9,FALSE),IF(LEFT(C475,5)="IMPER",VLOOKUP(VALUE(RIGHT(C475,3)),'IMPER-COMP'!B:J,9,FALSE),""))))))))))))))))</f>
        <v>1579.78</v>
      </c>
      <c r="H475" s="611">
        <f t="shared" ref="H475:H484" si="25">ROUND(F475*G475,2)</f>
        <v>7898.9</v>
      </c>
      <c r="I475" s="636"/>
      <c r="J475" s="636"/>
      <c r="K475" s="636"/>
      <c r="L475" s="636"/>
      <c r="M475" s="636"/>
      <c r="N475" s="636"/>
      <c r="O475" s="636"/>
      <c r="P475" s="636"/>
      <c r="Q475" s="636"/>
      <c r="R475" s="636"/>
      <c r="S475" s="636"/>
    </row>
    <row r="476" s="561" customFormat="1" ht="51" spans="1:19">
      <c r="A476" s="605" t="s">
        <v>634</v>
      </c>
      <c r="B476" s="624" t="s">
        <v>81</v>
      </c>
      <c r="C476" s="605" t="s">
        <v>166</v>
      </c>
      <c r="D476" s="608" t="str">
        <f>IF(B476="IOPES",VLOOKUP(C476,'LABOR-SERVIÇOS'!A:H,5,FALSE),IF(B476="SINAPI",VLOOKUP(C476,'SINAPI-SERVIÇOS'!A:D,2,FALSE),IF(LEFT(C476,3)="ARQ",VLOOKUP(VALUE(RIGHT(C476,3)),'ARQ-COMP'!B:J,4,FALSE),IF(LEFT(C476,3)="SCI",VLOOKUP(VALUE(RIGHT(C476,3)),'GAS-COMP'!#REF!,4,FALSE),IF(LEFT(C476,3)="SCE",VLOOKUP(VALUE(RIGHT(C476,3)),'SCE-COMP'!B:J,4,FALSE),IF(LEFT(C476,3)="EST",VLOOKUP(VALUE(RIGHT(C476,3)),'EST-COMP'!B:J,4,FALSE),IF(LEFT(C476,3)="HID",VLOOKUP(VALUE(RIGHT(C476,3)),'HID-COMP'!B:J,4,FALSE),IF(LEFT(C476,3)="INC",VLOOKUP(VALUE(RIGHT(C476,3)),'INC-COMP'!B:J,4,FALSE),IF(LEFT(C476,3)="ELE",VLOOKUP(VALUE(RIGHT(C476,3)),#REF!,4,FALSE),IF(LEFT(C476,3)="CAB",VLOOKUP(VALUE(RIGHT(C476,3)),#REF!,4,FALSE),IF(LEFT(C476,3)="SEG",VLOOKUP(VALUE(RIGHT(C476,3)),'SEG-COMP'!B:J,4,FALSE),IF(LEFT(C476,3)="CLI",VLOOKUP(VALUE(RIGHT(C476,3)),'CLI-COMP'!B:J,4,FALSE),IF(LEFT(C476,4)="IMPL",VLOOKUP(VALUE(RIGHT(C476,3)),'IMPL-COMP'!B:J,4,FALSE),IF(LEFT(C476,4)="SPDA",VLOOKUP(VALUE(RIGHT(C476,3)),'SPDA-COMP'!B:J,4,FALSE),IF(LEFT(C476,4)="SDAI",VLOOKUP(VALUE(RIGHT(C476,3)),'ADM-COMP'!B:J,4,FALSE),IF(LEFT(C476,5)="IMPER",VLOOKUP(VALUE(RIGHT(C476,3)),'IMPER-COMP'!B:J,4,FALSE),""))))))))))))))))</f>
        <v>POCO DE VISITA PARA DRENAGEM PLUVIAL, EM CONCRETO ESTRUTURAL, DIMENSOES INTERNAS DE 90X150X80CM (LARGXCOMPXALT), PARA REDE DE 600 MM, EXCLUSOS TAMPAO E CHAMINE.</v>
      </c>
      <c r="E476" s="609" t="s">
        <v>168</v>
      </c>
      <c r="F476" s="610">
        <f>ROUND(VLOOKUP(A476,'MEM-LEVANT'!A:O,15,FALSE),2)</f>
        <v>1</v>
      </c>
      <c r="G476" s="611">
        <f>IF(B476="IOPES",VLOOKUP(C476,'LABOR-SERVIÇOS'!A:H,7,FALSE),IF(B476="SINAPI",VLOOKUP(C476,'SINAPI-SERVIÇOS'!A:H,8,FALSE),IF(LEFT(C476,3)="ARQ",VLOOKUP(VALUE(RIGHT(C476,3)),'ARQ-COMP'!B:J,9,FALSE),IF(LEFT(C476,3)="SCI",VLOOKUP(VALUE(RIGHT(C476,3)),'GAS-COMP'!#REF!,9,FALSE),IF(LEFT(C476,3)="SCE",VLOOKUP(VALUE(RIGHT(C476,3)),'SCE-COMP'!B:J,9,FALSE),IF(LEFT(C476,3)="EST",VLOOKUP(VALUE(RIGHT(C476,3)),'EST-COMP'!B:J,9,FALSE),IF(LEFT(C476,3)="HID",VLOOKUP(VALUE(RIGHT(C476,3)),'HID-COMP'!B:J,9,FALSE),IF(LEFT(C476,3)="INC",VLOOKUP(VALUE(RIGHT(C476,3)),'INC-COMP'!B:J,9,FALSE),IF(LEFT(C476,3)="ELE",VLOOKUP(VALUE(RIGHT(C476,3)),#REF!,9,FALSE),IF(LEFT(C476,3)="CAB",VLOOKUP(VALUE(RIGHT(C476,3)),#REF!,9,FALSE),IF(LEFT(C476,3)="SEG",VLOOKUP(VALUE(RIGHT(C476,3)),'SEG-COMP'!B:J,9,FALSE),IF(LEFT(C476,3)="CLI",VLOOKUP(VALUE(RIGHT(C476,3)),'CLI-COMP'!B:J,9,FALSE),IF(LEFT(C476,4)="IMPL",VLOOKUP(VALUE(RIGHT(C476,3)),'IMPL-COMP'!B:J,9,FALSE),IF(LEFT(C476,4)="SPDA",VLOOKUP(VALUE(RIGHT(C476,3)),'SPDA-COMP'!B:J,9,FALSE),IF(LEFT(C476,4)="SDAI",VLOOKUP(VALUE(RIGHT(C476,3)),'ADM-COMP'!B:J,9,FALSE),IF(LEFT(C476,5)="IMPER",VLOOKUP(VALUE(RIGHT(C476,3)),'IMPER-COMP'!B:J,9,FALSE),""))))))))))))))))</f>
        <v>1579.78</v>
      </c>
      <c r="H476" s="611">
        <f t="shared" si="25"/>
        <v>1579.78</v>
      </c>
      <c r="I476" s="639"/>
      <c r="J476" s="639"/>
      <c r="K476" s="639"/>
      <c r="L476" s="639"/>
      <c r="M476" s="639"/>
      <c r="N476" s="639"/>
      <c r="O476" s="639"/>
      <c r="P476" s="639"/>
      <c r="Q476" s="639"/>
      <c r="R476" s="639"/>
      <c r="S476" s="639"/>
    </row>
    <row r="477" ht="51" spans="1:19">
      <c r="A477" s="605" t="s">
        <v>635</v>
      </c>
      <c r="B477" s="624" t="s">
        <v>81</v>
      </c>
      <c r="C477" s="607" t="s">
        <v>170</v>
      </c>
      <c r="D477" s="608" t="s">
        <v>171</v>
      </c>
      <c r="E477" s="609" t="s">
        <v>168</v>
      </c>
      <c r="F477" s="610">
        <f>ROUND(VLOOKUP(A477,'MEM-LEVANT'!A:O,15,FALSE),2)</f>
        <v>6</v>
      </c>
      <c r="G477" s="611">
        <f>IF(B477="IOPES",VLOOKUP(C477,'LABOR-SERVIÇOS'!A:H,7,FALSE),IF(B477="SINAPI",VLOOKUP(C477,'SINAPI-SERVIÇOS'!A:H,8,FALSE),IF(LEFT(C477,3)="ARQ",VLOOKUP(VALUE(RIGHT(C477,3)),'ARQ-COMP'!B:J,9,FALSE),IF(LEFT(C477,3)="SCI",VLOOKUP(VALUE(RIGHT(C477,3)),'GAS-COMP'!#REF!,9,FALSE),IF(LEFT(C477,3)="SCE",VLOOKUP(VALUE(RIGHT(C477,3)),'SCE-COMP'!B:J,9,FALSE),IF(LEFT(C477,3)="EST",VLOOKUP(VALUE(RIGHT(C477,3)),'EST-COMP'!B:J,9,FALSE),IF(LEFT(C477,3)="HID",VLOOKUP(VALUE(RIGHT(C477,3)),'HID-COMP'!B:J,9,FALSE),IF(LEFT(C477,3)="INC",VLOOKUP(VALUE(RIGHT(C477,3)),'INC-COMP'!B:J,9,FALSE),IF(LEFT(C477,3)="ELE",VLOOKUP(VALUE(RIGHT(C477,3)),#REF!,9,FALSE),IF(LEFT(C477,3)="CAB",VLOOKUP(VALUE(RIGHT(C477,3)),#REF!,9,FALSE),IF(LEFT(C477,3)="SEG",VLOOKUP(VALUE(RIGHT(C477,3)),'SEG-COMP'!B:J,9,FALSE),IF(LEFT(C477,3)="CLI",VLOOKUP(VALUE(RIGHT(C477,3)),'CLI-COMP'!B:J,9,FALSE),IF(LEFT(C477,4)="IMPL",VLOOKUP(VALUE(RIGHT(C477,3)),'IMPL-COMP'!B:J,9,FALSE),IF(LEFT(C477,4)="SPDA",VLOOKUP(VALUE(RIGHT(C477,3)),'SPDA-COMP'!B:J,9,FALSE),IF(LEFT(C477,4)="SDAI",VLOOKUP(VALUE(RIGHT(C477,3)),'ADM-COMP'!B:J,9,FALSE),IF(LEFT(C477,5)="IMPER",VLOOKUP(VALUE(RIGHT(C477,3)),'IMPER-COMP'!B:J,9,FALSE),""))))))))))))))))</f>
        <v>564.53</v>
      </c>
      <c r="H477" s="611">
        <f t="shared" si="25"/>
        <v>3387.18</v>
      </c>
      <c r="I477" s="636"/>
      <c r="J477" s="636"/>
      <c r="K477" s="636"/>
      <c r="L477" s="636"/>
      <c r="M477" s="636"/>
      <c r="N477" s="636"/>
      <c r="O477" s="636"/>
      <c r="P477" s="636"/>
      <c r="Q477" s="636"/>
      <c r="R477" s="636"/>
      <c r="S477" s="636"/>
    </row>
    <row r="478" ht="63.75" spans="1:19">
      <c r="A478" s="605" t="s">
        <v>636</v>
      </c>
      <c r="B478" s="624" t="s">
        <v>81</v>
      </c>
      <c r="C478" s="607" t="s">
        <v>173</v>
      </c>
      <c r="D478" s="608" t="s">
        <v>174</v>
      </c>
      <c r="E478" s="609" t="s">
        <v>168</v>
      </c>
      <c r="F478" s="610">
        <f>ROUND(VLOOKUP(A478,'MEM-LEVANT'!A:O,15,FALSE),2)</f>
        <v>10</v>
      </c>
      <c r="G478" s="611">
        <f>IF(B478="IOPES",VLOOKUP(C478,'LABOR-SERVIÇOS'!A:H,7,FALSE),IF(B478="SINAPI",VLOOKUP(C478,'SINAPI-SERVIÇOS'!A:H,8,FALSE),IF(LEFT(C478,3)="ARQ",VLOOKUP(VALUE(RIGHT(C478,3)),'ARQ-COMP'!B:J,9,FALSE),IF(LEFT(C478,3)="SCI",VLOOKUP(VALUE(RIGHT(C478,3)),'GAS-COMP'!#REF!,9,FALSE),IF(LEFT(C478,3)="SCE",VLOOKUP(VALUE(RIGHT(C478,3)),'SCE-COMP'!B:J,9,FALSE),IF(LEFT(C478,3)="EST",VLOOKUP(VALUE(RIGHT(C478,3)),'EST-COMP'!B:J,9,FALSE),IF(LEFT(C478,3)="HID",VLOOKUP(VALUE(RIGHT(C478,3)),'HID-COMP'!B:J,9,FALSE),IF(LEFT(C478,3)="INC",VLOOKUP(VALUE(RIGHT(C478,3)),'INC-COMP'!B:J,9,FALSE),IF(LEFT(C478,3)="ELE",VLOOKUP(VALUE(RIGHT(C478,3)),#REF!,9,FALSE),IF(LEFT(C478,3)="CAB",VLOOKUP(VALUE(RIGHT(C478,3)),#REF!,9,FALSE),IF(LEFT(C478,3)="SEG",VLOOKUP(VALUE(RIGHT(C478,3)),'SEG-COMP'!B:J,9,FALSE),IF(LEFT(C478,3)="CLI",VLOOKUP(VALUE(RIGHT(C478,3)),'CLI-COMP'!B:J,9,FALSE),IF(LEFT(C478,4)="IMPL",VLOOKUP(VALUE(RIGHT(C478,3)),'IMPL-COMP'!B:J,9,FALSE),IF(LEFT(C478,4)="SPDA",VLOOKUP(VALUE(RIGHT(C478,3)),'SPDA-COMP'!B:J,9,FALSE),IF(LEFT(C478,4)="SDAI",VLOOKUP(VALUE(RIGHT(C478,3)),'ADM-COMP'!B:J,9,FALSE),IF(LEFT(C478,5)="IMPER",VLOOKUP(VALUE(RIGHT(C478,3)),'IMPER-COMP'!B:J,9,FALSE),""))))))))))))))))</f>
        <v>1625.3</v>
      </c>
      <c r="H478" s="611">
        <f t="shared" si="25"/>
        <v>16253</v>
      </c>
      <c r="I478" s="636"/>
      <c r="J478" s="636"/>
      <c r="K478" s="636"/>
      <c r="L478" s="636"/>
      <c r="M478" s="636"/>
      <c r="N478" s="636"/>
      <c r="O478" s="636"/>
      <c r="P478" s="636"/>
      <c r="Q478" s="636"/>
      <c r="R478" s="636"/>
      <c r="S478" s="636"/>
    </row>
    <row r="479" ht="38.25" spans="1:19">
      <c r="A479" s="605" t="s">
        <v>637</v>
      </c>
      <c r="B479" s="624" t="s">
        <v>81</v>
      </c>
      <c r="C479" s="607" t="s">
        <v>176</v>
      </c>
      <c r="D479" s="608" t="s">
        <v>177</v>
      </c>
      <c r="E479" s="609" t="s">
        <v>136</v>
      </c>
      <c r="F479" s="610">
        <f>ROUND(VLOOKUP(A479,'MEM-LEVANT'!A:O,15,FALSE),2)</f>
        <v>56.9</v>
      </c>
      <c r="G479" s="611">
        <f>IF(B479="IOPES",VLOOKUP(C479,'LABOR-SERVIÇOS'!A:H,7,FALSE),IF(B479="SINAPI",VLOOKUP(C479,'SINAPI-SERVIÇOS'!A:H,8,FALSE),IF(LEFT(C479,3)="ARQ",VLOOKUP(VALUE(RIGHT(C479,3)),'ARQ-COMP'!B:J,9,FALSE),IF(LEFT(C479,3)="SCI",VLOOKUP(VALUE(RIGHT(C479,3)),'GAS-COMP'!#REF!,9,FALSE),IF(LEFT(C479,3)="SCE",VLOOKUP(VALUE(RIGHT(C479,3)),'SCE-COMP'!B:J,9,FALSE),IF(LEFT(C479,3)="EST",VLOOKUP(VALUE(RIGHT(C479,3)),'EST-COMP'!B:J,9,FALSE),IF(LEFT(C479,3)="HID",VLOOKUP(VALUE(RIGHT(C479,3)),'HID-COMP'!B:J,9,FALSE),IF(LEFT(C479,3)="INC",VLOOKUP(VALUE(RIGHT(C479,3)),'INC-COMP'!B:J,9,FALSE),IF(LEFT(C479,3)="ELE",VLOOKUP(VALUE(RIGHT(C479,3)),#REF!,9,FALSE),IF(LEFT(C479,3)="CAB",VLOOKUP(VALUE(RIGHT(C479,3)),#REF!,9,FALSE),IF(LEFT(C479,3)="SEG",VLOOKUP(VALUE(RIGHT(C479,3)),'SEG-COMP'!B:J,9,FALSE),IF(LEFT(C479,3)="CLI",VLOOKUP(VALUE(RIGHT(C479,3)),'CLI-COMP'!B:J,9,FALSE),IF(LEFT(C479,4)="IMPL",VLOOKUP(VALUE(RIGHT(C479,3)),'IMPL-COMP'!B:J,9,FALSE),IF(LEFT(C479,4)="SPDA",VLOOKUP(VALUE(RIGHT(C479,3)),'SPDA-COMP'!B:J,9,FALSE),IF(LEFT(C479,4)="SDAI",VLOOKUP(VALUE(RIGHT(C479,3)),'ADM-COMP'!B:J,9,FALSE),IF(LEFT(C479,5)="IMPER",VLOOKUP(VALUE(RIGHT(C479,3)),'IMPER-COMP'!B:J,9,FALSE),""))))))))))))))))</f>
        <v>122.95</v>
      </c>
      <c r="H479" s="611">
        <f t="shared" si="25"/>
        <v>6995.86</v>
      </c>
      <c r="I479" s="636"/>
      <c r="J479" s="636"/>
      <c r="K479" s="636"/>
      <c r="L479" s="636"/>
      <c r="M479" s="636"/>
      <c r="N479" s="636"/>
      <c r="O479" s="636"/>
      <c r="P479" s="636"/>
      <c r="Q479" s="636"/>
      <c r="R479" s="636"/>
      <c r="S479" s="636"/>
    </row>
    <row r="480" ht="51" spans="1:19">
      <c r="A480" s="605" t="s">
        <v>638</v>
      </c>
      <c r="B480" s="624" t="s">
        <v>81</v>
      </c>
      <c r="C480" s="605" t="s">
        <v>179</v>
      </c>
      <c r="D480" s="608" t="s">
        <v>180</v>
      </c>
      <c r="E480" s="609" t="s">
        <v>136</v>
      </c>
      <c r="F480" s="610">
        <f>ROUND(VLOOKUP(A480,'MEM-LEVANT'!A:O,15,FALSE),2)</f>
        <v>164</v>
      </c>
      <c r="G480" s="611">
        <f>IF(B480="IOPES",VLOOKUP(C480,'LABOR-SERVIÇOS'!A:H,7,FALSE),IF(B480="SINAPI",VLOOKUP(C480,'SINAPI-SERVIÇOS'!A:H,8,FALSE),IF(LEFT(C480,3)="ARQ",VLOOKUP(VALUE(RIGHT(C480,3)),'ARQ-COMP'!B:J,9,FALSE),IF(LEFT(C480,3)="SCI",VLOOKUP(VALUE(RIGHT(C480,3)),'GAS-COMP'!#REF!,9,FALSE),IF(LEFT(C480,3)="SCE",VLOOKUP(VALUE(RIGHT(C480,3)),'SCE-COMP'!B:J,9,FALSE),IF(LEFT(C480,3)="EST",VLOOKUP(VALUE(RIGHT(C480,3)),'EST-COMP'!B:J,9,FALSE),IF(LEFT(C480,3)="HID",VLOOKUP(VALUE(RIGHT(C480,3)),'HID-COMP'!B:J,9,FALSE),IF(LEFT(C480,3)="INC",VLOOKUP(VALUE(RIGHT(C480,3)),'INC-COMP'!B:J,9,FALSE),IF(LEFT(C480,3)="ELE",VLOOKUP(VALUE(RIGHT(C480,3)),#REF!,9,FALSE),IF(LEFT(C480,3)="CAB",VLOOKUP(VALUE(RIGHT(C480,3)),#REF!,9,FALSE),IF(LEFT(C480,3)="SEG",VLOOKUP(VALUE(RIGHT(C480,3)),'SEG-COMP'!B:J,9,FALSE),IF(LEFT(C480,3)="CLI",VLOOKUP(VALUE(RIGHT(C480,3)),'CLI-COMP'!B:J,9,FALSE),IF(LEFT(C480,4)="IMPL",VLOOKUP(VALUE(RIGHT(C480,3)),'IMPL-COMP'!B:J,9,FALSE),IF(LEFT(C480,4)="SPDA",VLOOKUP(VALUE(RIGHT(C480,3)),'SPDA-COMP'!B:J,9,FALSE),IF(LEFT(C480,4)="SDAI",VLOOKUP(VALUE(RIGHT(C480,3)),'ADM-COMP'!B:J,9,FALSE),IF(LEFT(C480,5)="IMPER",VLOOKUP(VALUE(RIGHT(C480,3)),'IMPER-COMP'!B:J,9,FALSE),""))))))))))))))))</f>
        <v>114.69</v>
      </c>
      <c r="H480" s="611">
        <f t="shared" si="25"/>
        <v>18809.16</v>
      </c>
      <c r="I480" s="636"/>
      <c r="J480" s="636"/>
      <c r="K480" s="636"/>
      <c r="L480" s="636"/>
      <c r="M480" s="636"/>
      <c r="N480" s="636"/>
      <c r="O480" s="636"/>
      <c r="P480" s="636"/>
      <c r="Q480" s="636"/>
      <c r="R480" s="636"/>
      <c r="S480" s="636"/>
    </row>
    <row r="481" s="561" customFormat="1" ht="51" spans="1:19">
      <c r="A481" s="605" t="s">
        <v>639</v>
      </c>
      <c r="B481" s="624" t="s">
        <v>81</v>
      </c>
      <c r="C481" s="605" t="s">
        <v>640</v>
      </c>
      <c r="D481" s="608" t="s">
        <v>641</v>
      </c>
      <c r="E481" s="609" t="s">
        <v>136</v>
      </c>
      <c r="F481" s="610">
        <f>ROUND(VLOOKUP(A481,'MEM-LEVANT'!A:O,15,FALSE),2)</f>
        <v>12</v>
      </c>
      <c r="G481" s="611">
        <f>IF(B481="IOPES",VLOOKUP(C481,'LABOR-SERVIÇOS'!A:H,7,FALSE),IF(B481="SINAPI",VLOOKUP(C481,'SINAPI-SERVIÇOS'!A:H,8,FALSE),IF(LEFT(C481,3)="ARQ",VLOOKUP(VALUE(RIGHT(C481,3)),'ARQ-COMP'!B:J,9,FALSE),IF(LEFT(C481,3)="SCI",VLOOKUP(VALUE(RIGHT(C481,3)),'GAS-COMP'!#REF!,9,FALSE),IF(LEFT(C481,3)="SCE",VLOOKUP(VALUE(RIGHT(C481,3)),'SCE-COMP'!B:J,9,FALSE),IF(LEFT(C481,3)="EST",VLOOKUP(VALUE(RIGHT(C481,3)),'EST-COMP'!B:J,9,FALSE),IF(LEFT(C481,3)="HID",VLOOKUP(VALUE(RIGHT(C481,3)),'HID-COMP'!B:J,9,FALSE),IF(LEFT(C481,3)="INC",VLOOKUP(VALUE(RIGHT(C481,3)),'INC-COMP'!B:J,9,FALSE),IF(LEFT(C481,3)="ELE",VLOOKUP(VALUE(RIGHT(C481,3)),#REF!,9,FALSE),IF(LEFT(C481,3)="CAB",VLOOKUP(VALUE(RIGHT(C481,3)),#REF!,9,FALSE),IF(LEFT(C481,3)="SEG",VLOOKUP(VALUE(RIGHT(C481,3)),'SEG-COMP'!B:J,9,FALSE),IF(LEFT(C481,3)="CLI",VLOOKUP(VALUE(RIGHT(C481,3)),'CLI-COMP'!B:J,9,FALSE),IF(LEFT(C481,4)="IMPL",VLOOKUP(VALUE(RIGHT(C481,3)),'IMPL-COMP'!B:J,9,FALSE),IF(LEFT(C481,4)="SPDA",VLOOKUP(VALUE(RIGHT(C481,3)),'SPDA-COMP'!B:J,9,FALSE),IF(LEFT(C481,4)="SDAI",VLOOKUP(VALUE(RIGHT(C481,3)),'ADM-COMP'!B:J,9,FALSE),IF(LEFT(C481,5)="IMPER",VLOOKUP(VALUE(RIGHT(C481,3)),'IMPER-COMP'!B:J,9,FALSE),""))))))))))))))))</f>
        <v>184.18</v>
      </c>
      <c r="H481" s="611">
        <f t="shared" si="25"/>
        <v>2210.16</v>
      </c>
      <c r="I481" s="639"/>
      <c r="J481" s="639"/>
      <c r="K481" s="639"/>
      <c r="L481" s="639"/>
      <c r="M481" s="639"/>
      <c r="N481" s="639"/>
      <c r="O481" s="639"/>
      <c r="P481" s="639"/>
      <c r="Q481" s="639"/>
      <c r="R481" s="639"/>
      <c r="S481" s="639"/>
    </row>
    <row r="482" ht="25.5" spans="1:19">
      <c r="A482" s="605" t="s">
        <v>642</v>
      </c>
      <c r="B482" s="624" t="s">
        <v>81</v>
      </c>
      <c r="C482" s="607" t="str">
        <f>'SINAPI-SERVIÇOS'!A5948</f>
        <v>73361</v>
      </c>
      <c r="D482" s="608" t="s">
        <v>381</v>
      </c>
      <c r="E482" s="609" t="s">
        <v>146</v>
      </c>
      <c r="F482" s="610">
        <f>ROUND(VLOOKUP(A482,'MEM-LEVANT'!A:O,15,FALSE),2)</f>
        <v>18.92</v>
      </c>
      <c r="G482" s="611">
        <f>IF(B482="IOPES",VLOOKUP(C482,'LABOR-SERVIÇOS'!A:H,7,FALSE),IF(B482="SINAPI",VLOOKUP(C482,'SINAPI-SERVIÇOS'!A:H,8,FALSE),IF(LEFT(C482,3)="ARQ",VLOOKUP(VALUE(RIGHT(C482,3)),'ARQ-COMP'!B:J,9,FALSE),IF(LEFT(C482,3)="SCI",VLOOKUP(VALUE(RIGHT(C482,3)),'GAS-COMP'!#REF!,9,FALSE),IF(LEFT(C482,3)="SCE",VLOOKUP(VALUE(RIGHT(C482,3)),'SCE-COMP'!B:J,9,FALSE),IF(LEFT(C482,3)="EST",VLOOKUP(VALUE(RIGHT(C482,3)),'EST-COMP'!B:J,9,FALSE),IF(LEFT(C482,3)="HID",VLOOKUP(VALUE(RIGHT(C482,3)),'HID-COMP'!B:J,9,FALSE),IF(LEFT(C482,3)="INC",VLOOKUP(VALUE(RIGHT(C482,3)),'INC-COMP'!B:J,9,FALSE),IF(LEFT(C482,3)="ELE",VLOOKUP(VALUE(RIGHT(C482,3)),#REF!,9,FALSE),IF(LEFT(C482,3)="CAB",VLOOKUP(VALUE(RIGHT(C482,3)),#REF!,9,FALSE),IF(LEFT(C482,3)="SEG",VLOOKUP(VALUE(RIGHT(C482,3)),'SEG-COMP'!B:J,9,FALSE),IF(LEFT(C482,3)="CLI",VLOOKUP(VALUE(RIGHT(C482,3)),'CLI-COMP'!B:J,9,FALSE),IF(LEFT(C482,4)="IMPL",VLOOKUP(VALUE(RIGHT(C482,3)),'IMPL-COMP'!B:J,9,FALSE),IF(LEFT(C482,4)="SPDA",VLOOKUP(VALUE(RIGHT(C482,3)),'SPDA-COMP'!B:J,9,FALSE),IF(LEFT(C482,4)="SDAI",VLOOKUP(VALUE(RIGHT(C482,3)),'ADM-COMP'!B:J,9,FALSE),IF(LEFT(C482,5)="IMPER",VLOOKUP(VALUE(RIGHT(C482,3)),'IMPER-COMP'!B:J,9,FALSE),""))))))))))))))))</f>
        <v>391.17</v>
      </c>
      <c r="H482" s="611">
        <f t="shared" si="25"/>
        <v>7400.94</v>
      </c>
      <c r="I482" s="636"/>
      <c r="J482" s="636"/>
      <c r="K482" s="636"/>
      <c r="L482" s="636"/>
      <c r="M482" s="636"/>
      <c r="N482" s="636"/>
      <c r="O482" s="636"/>
      <c r="P482" s="636"/>
      <c r="Q482" s="636"/>
      <c r="R482" s="636"/>
      <c r="S482" s="636"/>
    </row>
    <row r="483" ht="38.25" spans="1:19">
      <c r="A483" s="605" t="s">
        <v>643</v>
      </c>
      <c r="B483" s="624" t="s">
        <v>81</v>
      </c>
      <c r="C483" s="605" t="s">
        <v>184</v>
      </c>
      <c r="D483" s="608" t="s">
        <v>185</v>
      </c>
      <c r="E483" s="609" t="s">
        <v>127</v>
      </c>
      <c r="F483" s="610">
        <f>ROUND(VLOOKUP(A483,'MEM-LEVANT'!A:O,15,FALSE),2)</f>
        <v>90.4</v>
      </c>
      <c r="G483" s="611">
        <f>IF(B483="IOPES",VLOOKUP(C483,'LABOR-SERVIÇOS'!A:H,7,FALSE),IF(B483="SINAPI",VLOOKUP(C483,'SINAPI-SERVIÇOS'!A:H,8,FALSE),IF(LEFT(C483,3)="ARQ",VLOOKUP(VALUE(RIGHT(C483,3)),'ARQ-COMP'!B:J,9,FALSE),IF(LEFT(C483,3)="SCI",VLOOKUP(VALUE(RIGHT(C483,3)),'GAS-COMP'!#REF!,9,FALSE),IF(LEFT(C483,3)="SCE",VLOOKUP(VALUE(RIGHT(C483,3)),'SCE-COMP'!B:J,9,FALSE),IF(LEFT(C483,3)="EST",VLOOKUP(VALUE(RIGHT(C483,3)),'EST-COMP'!B:J,9,FALSE),IF(LEFT(C483,3)="HID",VLOOKUP(VALUE(RIGHT(C483,3)),'HID-COMP'!B:J,9,FALSE),IF(LEFT(C483,3)="INC",VLOOKUP(VALUE(RIGHT(C483,3)),'INC-COMP'!B:J,9,FALSE),IF(LEFT(C483,3)="ELE",VLOOKUP(VALUE(RIGHT(C483,3)),#REF!,9,FALSE),IF(LEFT(C483,3)="CAB",VLOOKUP(VALUE(RIGHT(C483,3)),#REF!,9,FALSE),IF(LEFT(C483,3)="SEG",VLOOKUP(VALUE(RIGHT(C483,3)),'SEG-COMP'!B:J,9,FALSE),IF(LEFT(C483,3)="CLI",VLOOKUP(VALUE(RIGHT(C483,3)),'CLI-COMP'!B:J,9,FALSE),IF(LEFT(C483,4)="IMPL",VLOOKUP(VALUE(RIGHT(C483,3)),'IMPL-COMP'!B:J,9,FALSE),IF(LEFT(C483,4)="SPDA",VLOOKUP(VALUE(RIGHT(C483,3)),'SPDA-COMP'!B:J,9,FALSE),IF(LEFT(C483,4)="SDAI",VLOOKUP(VALUE(RIGHT(C483,3)),'ADM-COMP'!B:J,9,FALSE),IF(LEFT(C483,5)="IMPER",VLOOKUP(VALUE(RIGHT(C483,3)),'IMPER-COMP'!B:J,9,FALSE),""))))))))))))))))</f>
        <v>131.28</v>
      </c>
      <c r="H483" s="611">
        <f t="shared" si="25"/>
        <v>11867.71</v>
      </c>
      <c r="I483" s="636"/>
      <c r="J483" s="636"/>
      <c r="K483" s="636"/>
      <c r="L483" s="636"/>
      <c r="M483" s="636"/>
      <c r="N483" s="636"/>
      <c r="O483" s="636"/>
      <c r="P483" s="636"/>
      <c r="Q483" s="636"/>
      <c r="R483" s="636"/>
      <c r="S483" s="636"/>
    </row>
    <row r="484" s="561" customFormat="1" ht="38.25" customHeight="1" spans="1:19">
      <c r="A484" s="605" t="s">
        <v>644</v>
      </c>
      <c r="B484" s="606" t="s">
        <v>68</v>
      </c>
      <c r="C484" s="607">
        <v>40712</v>
      </c>
      <c r="D484" s="608" t="s">
        <v>514</v>
      </c>
      <c r="E484" s="609" t="s">
        <v>136</v>
      </c>
      <c r="F484" s="610">
        <f>ROUND(VLOOKUP(A484,'MEM-LEVANT'!A:O,15,FALSE),2)</f>
        <v>15.4</v>
      </c>
      <c r="G484" s="611">
        <f>85.45*$J$4</f>
        <v>89.7893736122996</v>
      </c>
      <c r="H484" s="611">
        <f t="shared" si="25"/>
        <v>1382.76</v>
      </c>
      <c r="I484" s="639"/>
      <c r="J484" s="639" t="s">
        <v>257</v>
      </c>
      <c r="K484" s="639"/>
      <c r="L484" s="639"/>
      <c r="M484" s="639"/>
      <c r="N484" s="639"/>
      <c r="O484" s="639"/>
      <c r="P484" s="639"/>
      <c r="Q484" s="639"/>
      <c r="R484" s="639"/>
      <c r="S484" s="639"/>
    </row>
    <row r="485" spans="1:19">
      <c r="A485" s="628" t="s">
        <v>645</v>
      </c>
      <c r="B485" s="629"/>
      <c r="C485" s="630"/>
      <c r="D485" s="631" t="s">
        <v>112</v>
      </c>
      <c r="E485" s="632"/>
      <c r="F485" s="610"/>
      <c r="G485" s="633"/>
      <c r="H485" s="633"/>
      <c r="I485" s="636"/>
      <c r="J485" s="636"/>
      <c r="K485" s="636"/>
      <c r="L485" s="636"/>
      <c r="M485" s="636"/>
      <c r="N485" s="636"/>
      <c r="O485" s="636"/>
      <c r="P485" s="636"/>
      <c r="Q485" s="636"/>
      <c r="R485" s="636"/>
      <c r="S485" s="636"/>
    </row>
    <row r="486" ht="25.5" spans="1:19">
      <c r="A486" s="605" t="s">
        <v>646</v>
      </c>
      <c r="B486" s="629" t="s">
        <v>81</v>
      </c>
      <c r="C486" s="607" t="s">
        <v>188</v>
      </c>
      <c r="D486" s="608" t="s">
        <v>189</v>
      </c>
      <c r="E486" s="609" t="s">
        <v>127</v>
      </c>
      <c r="F486" s="610">
        <f>ROUND(VLOOKUP(A486,'MEM-LEVANT'!A:O,15,FALSE),2)</f>
        <v>1236.08</v>
      </c>
      <c r="G486" s="611">
        <f>IF(B486="IOPES",VLOOKUP(C486,'LABOR-SERVIÇOS'!A:H,7,FALSE),IF(B486="SINAPI",VLOOKUP(C486,'SINAPI-SERVIÇOS'!A:H,8,FALSE),IF(LEFT(C486,3)="ARQ",VLOOKUP(VALUE(RIGHT(C486,3)),'ARQ-COMP'!B:J,9,FALSE),IF(LEFT(C486,3)="SCI",VLOOKUP(VALUE(RIGHT(C486,3)),'GAS-COMP'!#REF!,9,FALSE),IF(LEFT(C486,3)="SCE",VLOOKUP(VALUE(RIGHT(C486,3)),'SCE-COMP'!B:J,9,FALSE),IF(LEFT(C486,3)="EST",VLOOKUP(VALUE(RIGHT(C486,3)),'EST-COMP'!B:J,9,FALSE),IF(LEFT(C486,3)="HID",VLOOKUP(VALUE(RIGHT(C486,3)),'HID-COMP'!B:J,9,FALSE),IF(LEFT(C486,3)="INC",VLOOKUP(VALUE(RIGHT(C486,3)),'INC-COMP'!B:J,9,FALSE),IF(LEFT(C486,3)="ELE",VLOOKUP(VALUE(RIGHT(C486,3)),#REF!,9,FALSE),IF(LEFT(C486,3)="CAB",VLOOKUP(VALUE(RIGHT(C486,3)),#REF!,9,FALSE),IF(LEFT(C486,3)="SEG",VLOOKUP(VALUE(RIGHT(C486,3)),'SEG-COMP'!B:J,9,FALSE),IF(LEFT(C486,3)="CLI",VLOOKUP(VALUE(RIGHT(C486,3)),'CLI-COMP'!B:J,9,FALSE),IF(LEFT(C486,4)="IMPL",VLOOKUP(VALUE(RIGHT(C486,3)),'IMPL-COMP'!B:J,9,FALSE),IF(LEFT(C486,4)="SPDA",VLOOKUP(VALUE(RIGHT(C486,3)),'SPDA-COMP'!B:J,9,FALSE),IF(LEFT(C486,4)="SDAI",VLOOKUP(VALUE(RIGHT(C486,3)),'ADM-COMP'!B:J,9,FALSE),IF(LEFT(C486,5)="IMPER",VLOOKUP(VALUE(RIGHT(C486,3)),'IMPER-COMP'!B:J,9,FALSE),""))))))))))))))))</f>
        <v>1.51</v>
      </c>
      <c r="H486" s="633">
        <f t="shared" ref="H486:H489" si="26">ROUND(F486*G486,2)</f>
        <v>1866.48</v>
      </c>
      <c r="I486" s="636"/>
      <c r="J486" s="636"/>
      <c r="K486" s="636"/>
      <c r="L486" s="636"/>
      <c r="M486" s="636"/>
      <c r="N486" s="636"/>
      <c r="O486" s="636"/>
      <c r="P486" s="636"/>
      <c r="Q486" s="636"/>
      <c r="R486" s="636"/>
      <c r="S486" s="636"/>
    </row>
    <row r="487" spans="1:19">
      <c r="A487" s="605" t="s">
        <v>647</v>
      </c>
      <c r="B487" s="629" t="s">
        <v>81</v>
      </c>
      <c r="C487" s="607" t="s">
        <v>191</v>
      </c>
      <c r="D487" s="608" t="s">
        <v>192</v>
      </c>
      <c r="E487" s="609" t="s">
        <v>146</v>
      </c>
      <c r="F487" s="610">
        <f>ROUND(VLOOKUP(A487,'MEM-LEVANT'!A:O,15,FALSE),2)</f>
        <v>123.61</v>
      </c>
      <c r="G487" s="611">
        <f>IF(B487="IOPES",VLOOKUP(C487,'LABOR-SERVIÇOS'!A:H,7,FALSE),IF(B487="SINAPI",VLOOKUP(C487,'SINAPI-SERVIÇOS'!A:H,8,FALSE),IF(LEFT(C487,3)="ARQ",VLOOKUP(VALUE(RIGHT(C487,3)),'ARQ-COMP'!B:J,9,FALSE),IF(LEFT(C487,3)="SCI",VLOOKUP(VALUE(RIGHT(C487,3)),'GAS-COMP'!#REF!,9,FALSE),IF(LEFT(C487,3)="SCE",VLOOKUP(VALUE(RIGHT(C487,3)),'SCE-COMP'!B:J,9,FALSE),IF(LEFT(C487,3)="EST",VLOOKUP(VALUE(RIGHT(C487,3)),'EST-COMP'!B:J,9,FALSE),IF(LEFT(C487,3)="HID",VLOOKUP(VALUE(RIGHT(C487,3)),'HID-COMP'!B:J,9,FALSE),IF(LEFT(C487,3)="INC",VLOOKUP(VALUE(RIGHT(C487,3)),'INC-COMP'!B:J,9,FALSE),IF(LEFT(C487,3)="ELE",VLOOKUP(VALUE(RIGHT(C487,3)),#REF!,9,FALSE),IF(LEFT(C487,3)="CAB",VLOOKUP(VALUE(RIGHT(C487,3)),#REF!,9,FALSE),IF(LEFT(C487,3)="SEG",VLOOKUP(VALUE(RIGHT(C487,3)),'SEG-COMP'!B:J,9,FALSE),IF(LEFT(C487,3)="CLI",VLOOKUP(VALUE(RIGHT(C487,3)),'CLI-COMP'!B:J,9,FALSE),IF(LEFT(C487,4)="IMPL",VLOOKUP(VALUE(RIGHT(C487,3)),'IMPL-COMP'!B:J,9,FALSE),IF(LEFT(C487,4)="SPDA",VLOOKUP(VALUE(RIGHT(C487,3)),'SPDA-COMP'!B:J,9,FALSE),IF(LEFT(C487,4)="SDAI",VLOOKUP(VALUE(RIGHT(C487,3)),'ADM-COMP'!B:J,9,FALSE),IF(LEFT(C487,5)="IMPER",VLOOKUP(VALUE(RIGHT(C487,3)),'IMPER-COMP'!B:J,9,FALSE),""))))))))))))))))</f>
        <v>119.55</v>
      </c>
      <c r="H487" s="633">
        <f t="shared" si="26"/>
        <v>14777.58</v>
      </c>
      <c r="I487" s="636"/>
      <c r="J487" s="636"/>
      <c r="K487" s="636"/>
      <c r="L487" s="636"/>
      <c r="M487" s="636"/>
      <c r="N487" s="636"/>
      <c r="O487" s="636"/>
      <c r="P487" s="636"/>
      <c r="Q487" s="636"/>
      <c r="R487" s="636"/>
      <c r="S487" s="636"/>
    </row>
    <row r="488" spans="1:19">
      <c r="A488" s="605" t="s">
        <v>648</v>
      </c>
      <c r="B488" s="629" t="s">
        <v>81</v>
      </c>
      <c r="C488" s="607" t="s">
        <v>194</v>
      </c>
      <c r="D488" s="608" t="s">
        <v>195</v>
      </c>
      <c r="E488" s="609" t="s">
        <v>153</v>
      </c>
      <c r="F488" s="610">
        <f>ROUND(VLOOKUP(A488,'MEM-LEVANT'!A:O,15,FALSE),2)</f>
        <v>1347.35</v>
      </c>
      <c r="G488" s="611">
        <f>IF(B488="IOPES",VLOOKUP(C488,'LABOR-SERVIÇOS'!A:H,7,FALSE),IF(B488="SINAPI",VLOOKUP(C488,'SINAPI-SERVIÇOS'!A:H,8,FALSE),IF(LEFT(C488,3)="ARQ",VLOOKUP(VALUE(RIGHT(C488,3)),'ARQ-COMP'!B:J,9,FALSE),IF(LEFT(C488,3)="SCI",VLOOKUP(VALUE(RIGHT(C488,3)),'GAS-COMP'!#REF!,9,FALSE),IF(LEFT(C488,3)="SCE",VLOOKUP(VALUE(RIGHT(C488,3)),'SCE-COMP'!B:J,9,FALSE),IF(LEFT(C488,3)="EST",VLOOKUP(VALUE(RIGHT(C488,3)),'EST-COMP'!B:J,9,FALSE),IF(LEFT(C488,3)="HID",VLOOKUP(VALUE(RIGHT(C488,3)),'HID-COMP'!B:J,9,FALSE),IF(LEFT(C488,3)="INC",VLOOKUP(VALUE(RIGHT(C488,3)),'INC-COMP'!B:J,9,FALSE),IF(LEFT(C488,3)="ELE",VLOOKUP(VALUE(RIGHT(C488,3)),#REF!,9,FALSE),IF(LEFT(C488,3)="CAB",VLOOKUP(VALUE(RIGHT(C488,3)),#REF!,9,FALSE),IF(LEFT(C488,3)="SEG",VLOOKUP(VALUE(RIGHT(C488,3)),'SEG-COMP'!B:J,9,FALSE),IF(LEFT(C488,3)="CLI",VLOOKUP(VALUE(RIGHT(C488,3)),'CLI-COMP'!B:J,9,FALSE),IF(LEFT(C488,4)="IMPL",VLOOKUP(VALUE(RIGHT(C488,3)),'IMPL-COMP'!B:J,9,FALSE),IF(LEFT(C488,4)="SPDA",VLOOKUP(VALUE(RIGHT(C488,3)),'SPDA-COMP'!B:J,9,FALSE),IF(LEFT(C488,4)="SDAI",VLOOKUP(VALUE(RIGHT(C488,3)),'ADM-COMP'!B:J,9,FALSE),IF(LEFT(C488,5)="IMPER",VLOOKUP(VALUE(RIGHT(C488,3)),'IMPER-COMP'!B:J,9,FALSE),""))))))))))))))))</f>
        <v>0.94</v>
      </c>
      <c r="H488" s="633">
        <f t="shared" si="26"/>
        <v>1266.51</v>
      </c>
      <c r="I488" s="636"/>
      <c r="J488" s="636"/>
      <c r="K488" s="636"/>
      <c r="L488" s="636"/>
      <c r="M488" s="636"/>
      <c r="N488" s="636"/>
      <c r="O488" s="636"/>
      <c r="P488" s="636"/>
      <c r="Q488" s="636"/>
      <c r="R488" s="636"/>
      <c r="S488" s="636"/>
    </row>
    <row r="489" ht="38.25" spans="1:19">
      <c r="A489" s="605" t="s">
        <v>649</v>
      </c>
      <c r="B489" s="606" t="s">
        <v>81</v>
      </c>
      <c r="C489" s="607" t="s">
        <v>520</v>
      </c>
      <c r="D489" s="608" t="s">
        <v>521</v>
      </c>
      <c r="E489" s="609" t="s">
        <v>127</v>
      </c>
      <c r="F489" s="610">
        <f>ROUND(VLOOKUP(A489,'MEM-LEVANT'!A:O,15,FALSE),2)</f>
        <v>1236.08</v>
      </c>
      <c r="G489" s="611">
        <f>IF(B489="IOPES",VLOOKUP(C489,'LABOR-SERVIÇOS'!A:H,7,FALSE),IF(B489="SINAPI",VLOOKUP(C489,'SINAPI-SERVIÇOS'!A:H,8,FALSE),IF(LEFT(C489,3)="ARQ",VLOOKUP(VALUE(RIGHT(C489,3)),'ARQ-COMP'!B:J,9,FALSE),IF(LEFT(C489,3)="SCI",VLOOKUP(VALUE(RIGHT(C489,3)),'GAS-COMP'!#REF!,9,FALSE),IF(LEFT(C489,3)="SCE",VLOOKUP(VALUE(RIGHT(C489,3)),'SCE-COMP'!B:J,9,FALSE),IF(LEFT(C489,3)="EST",VLOOKUP(VALUE(RIGHT(C489,3)),'EST-COMP'!B:J,9,FALSE),IF(LEFT(C489,3)="HID",VLOOKUP(VALUE(RIGHT(C489,3)),'HID-COMP'!B:J,9,FALSE),IF(LEFT(C489,3)="INC",VLOOKUP(VALUE(RIGHT(C489,3)),'INC-COMP'!B:J,9,FALSE),IF(LEFT(C489,3)="ELE",VLOOKUP(VALUE(RIGHT(C489,3)),#REF!,9,FALSE),IF(LEFT(C489,3)="CAB",VLOOKUP(VALUE(RIGHT(C489,3)),#REF!,9,FALSE),IF(LEFT(C489,3)="SEG",VLOOKUP(VALUE(RIGHT(C489,3)),'SEG-COMP'!B:J,9,FALSE),IF(LEFT(C489,3)="CLI",VLOOKUP(VALUE(RIGHT(C489,3)),'CLI-COMP'!B:J,9,FALSE),IF(LEFT(C489,4)="IMPL",VLOOKUP(VALUE(RIGHT(C489,3)),'IMPL-COMP'!B:J,9,FALSE),IF(LEFT(C489,4)="SPDA",VLOOKUP(VALUE(RIGHT(C489,3)),'SPDA-COMP'!B:J,9,FALSE),IF(LEFT(C489,4)="SDAI",VLOOKUP(VALUE(RIGHT(C489,3)),'ADM-COMP'!B:J,9,FALSE),IF(LEFT(C489,5)="IMPER",VLOOKUP(VALUE(RIGHT(C489,3)),'IMPER-COMP'!B:J,9,FALSE),""))))))))))))))))</f>
        <v>60.63</v>
      </c>
      <c r="H489" s="611">
        <f t="shared" si="26"/>
        <v>74943.53</v>
      </c>
      <c r="I489" s="636"/>
      <c r="J489" s="636"/>
      <c r="K489" s="636"/>
      <c r="L489" s="636"/>
      <c r="M489" s="636"/>
      <c r="N489" s="636"/>
      <c r="O489" s="636"/>
      <c r="P489" s="636"/>
      <c r="Q489" s="636"/>
      <c r="R489" s="636"/>
      <c r="S489" s="636"/>
    </row>
    <row r="490" ht="63.75" spans="1:19">
      <c r="A490" s="605" t="s">
        <v>650</v>
      </c>
      <c r="B490" s="629" t="s">
        <v>81</v>
      </c>
      <c r="C490" s="607" t="s">
        <v>215</v>
      </c>
      <c r="D490" s="608" t="s">
        <v>216</v>
      </c>
      <c r="E490" s="609" t="s">
        <v>136</v>
      </c>
      <c r="F490" s="610">
        <f>ROUND(VLOOKUP(A490,'MEM-LEVANT'!A:O,15,FALSE),2)</f>
        <v>405.1</v>
      </c>
      <c r="G490" s="611">
        <f>IF(B490="IOPES",VLOOKUP(C490,'LABOR-SERVIÇOS'!A:H,7,FALSE),IF(B490="SINAPI",VLOOKUP(C490,'SINAPI-SERVIÇOS'!A:H,8,FALSE),IF(LEFT(C490,3)="ARQ",VLOOKUP(VALUE(RIGHT(C490,3)),'ARQ-COMP'!B:J,9,FALSE),IF(LEFT(C490,3)="SCI",VLOOKUP(VALUE(RIGHT(C490,3)),'GAS-COMP'!#REF!,9,FALSE),IF(LEFT(C490,3)="SCE",VLOOKUP(VALUE(RIGHT(C490,3)),'SCE-COMP'!B:J,9,FALSE),IF(LEFT(C490,3)="EST",VLOOKUP(VALUE(RIGHT(C490,3)),'EST-COMP'!B:J,9,FALSE),IF(LEFT(C490,3)="HID",VLOOKUP(VALUE(RIGHT(C490,3)),'HID-COMP'!B:J,9,FALSE),IF(LEFT(C490,3)="INC",VLOOKUP(VALUE(RIGHT(C490,3)),'INC-COMP'!B:J,9,FALSE),IF(LEFT(C490,3)="ELE",VLOOKUP(VALUE(RIGHT(C490,3)),#REF!,9,FALSE),IF(LEFT(C490,3)="CAB",VLOOKUP(VALUE(RIGHT(C490,3)),#REF!,9,FALSE),IF(LEFT(C490,3)="SEG",VLOOKUP(VALUE(RIGHT(C490,3)),'SEG-COMP'!B:J,9,FALSE),IF(LEFT(C490,3)="CLI",VLOOKUP(VALUE(RIGHT(C490,3)),'CLI-COMP'!B:J,9,FALSE),IF(LEFT(C490,4)="IMPL",VLOOKUP(VALUE(RIGHT(C490,3)),'IMPL-COMP'!B:J,9,FALSE),IF(LEFT(C490,4)="SPDA",VLOOKUP(VALUE(RIGHT(C490,3)),'SPDA-COMP'!B:J,9,FALSE),IF(LEFT(C490,4)="SDAI",VLOOKUP(VALUE(RIGHT(C490,3)),'ADM-COMP'!B:J,9,FALSE),IF(LEFT(C490,5)="IMPER",VLOOKUP(VALUE(RIGHT(C490,3)),'IMPER-COMP'!B:J,9,FALSE),""))))))))))))))))</f>
        <v>36.15</v>
      </c>
      <c r="H490" s="633">
        <v>14644.37</v>
      </c>
      <c r="I490" s="636"/>
      <c r="J490" s="636"/>
      <c r="K490" s="636"/>
      <c r="L490" s="636"/>
      <c r="M490" s="636"/>
      <c r="N490" s="636"/>
      <c r="O490" s="636"/>
      <c r="P490" s="636"/>
      <c r="Q490" s="636"/>
      <c r="R490" s="636"/>
      <c r="S490" s="636"/>
    </row>
    <row r="491" spans="1:19">
      <c r="A491" s="628" t="s">
        <v>651</v>
      </c>
      <c r="B491" s="629"/>
      <c r="C491" s="630"/>
      <c r="D491" s="631" t="s">
        <v>125</v>
      </c>
      <c r="E491" s="632"/>
      <c r="F491" s="610"/>
      <c r="G491" s="633"/>
      <c r="H491" s="633"/>
      <c r="I491" s="636"/>
      <c r="J491" s="636"/>
      <c r="K491" s="636"/>
      <c r="L491" s="636"/>
      <c r="M491" s="636"/>
      <c r="N491" s="636"/>
      <c r="O491" s="636"/>
      <c r="P491" s="636"/>
      <c r="Q491" s="636"/>
      <c r="R491" s="636"/>
      <c r="S491" s="636"/>
    </row>
    <row r="492" ht="25.5" spans="1:19">
      <c r="A492" s="605" t="s">
        <v>652</v>
      </c>
      <c r="B492" s="629" t="s">
        <v>68</v>
      </c>
      <c r="C492" s="607">
        <v>40936</v>
      </c>
      <c r="D492" s="608" t="s">
        <v>219</v>
      </c>
      <c r="E492" s="609" t="s">
        <v>127</v>
      </c>
      <c r="F492" s="610">
        <f>ROUND(VLOOKUP(A492,'MEM-LEVANT'!A:O,15,FALSE),2)</f>
        <v>2.4</v>
      </c>
      <c r="G492" s="611">
        <f>(490.85*$J$4)</f>
        <v>515.7766417507</v>
      </c>
      <c r="H492" s="633">
        <f>ROUND(F492*G492,2)</f>
        <v>1237.86</v>
      </c>
      <c r="I492" s="636"/>
      <c r="J492" t="s">
        <v>128</v>
      </c>
      <c r="K492" s="636"/>
      <c r="L492" s="636"/>
      <c r="M492" s="636"/>
      <c r="N492" s="636"/>
      <c r="O492" s="636"/>
      <c r="P492" s="636"/>
      <c r="Q492" s="636"/>
      <c r="R492" s="636"/>
      <c r="S492" s="636"/>
    </row>
    <row r="493" ht="25.5" spans="1:19">
      <c r="A493" s="605" t="s">
        <v>653</v>
      </c>
      <c r="B493" s="629" t="s">
        <v>81</v>
      </c>
      <c r="C493" s="607" t="s">
        <v>221</v>
      </c>
      <c r="D493" s="608" t="s">
        <v>222</v>
      </c>
      <c r="E493" s="609" t="s">
        <v>127</v>
      </c>
      <c r="F493" s="610">
        <v>131.03</v>
      </c>
      <c r="G493" s="611">
        <f>IF(B493="IOPES",VLOOKUP(C493,'LABOR-SERVIÇOS'!A:H,7,FALSE),IF(B493="SINAPI",VLOOKUP(C493,'SINAPI-SERVIÇOS'!A:H,8,FALSE),IF(LEFT(C493,3)="ARQ",VLOOKUP(VALUE(RIGHT(C493,3)),'ARQ-COMP'!B:J,9,FALSE),IF(LEFT(C493,3)="SCI",VLOOKUP(VALUE(RIGHT(C493,3)),'GAS-COMP'!#REF!,9,FALSE),IF(LEFT(C493,3)="SCE",VLOOKUP(VALUE(RIGHT(C493,3)),'SCE-COMP'!B:J,9,FALSE),IF(LEFT(C493,3)="EST",VLOOKUP(VALUE(RIGHT(C493,3)),'EST-COMP'!B:J,9,FALSE),IF(LEFT(C493,3)="HID",VLOOKUP(VALUE(RIGHT(C493,3)),'HID-COMP'!B:J,9,FALSE),IF(LEFT(C493,3)="INC",VLOOKUP(VALUE(RIGHT(C493,3)),'INC-COMP'!B:J,9,FALSE),IF(LEFT(C493,3)="ELE",VLOOKUP(VALUE(RIGHT(C493,3)),#REF!,9,FALSE),IF(LEFT(C493,3)="CAB",VLOOKUP(VALUE(RIGHT(C493,3)),#REF!,9,FALSE),IF(LEFT(C493,3)="SEG",VLOOKUP(VALUE(RIGHT(C493,3)),'SEG-COMP'!B:J,9,FALSE),IF(LEFT(C493,3)="CLI",VLOOKUP(VALUE(RIGHT(C493,3)),'CLI-COMP'!B:J,9,FALSE),IF(LEFT(C493,4)="IMPL",VLOOKUP(VALUE(RIGHT(C493,3)),'IMPL-COMP'!B:J,9,FALSE),IF(LEFT(C493,4)="SPDA",VLOOKUP(VALUE(RIGHT(C493,3)),'SPDA-COMP'!B:J,9,FALSE),IF(LEFT(C493,4)="SDAI",VLOOKUP(VALUE(RIGHT(C493,3)),'ADM-COMP'!B:J,9,FALSE),IF(LEFT(C493,5)="IMPER",VLOOKUP(VALUE(RIGHT(C493,3)),'IMPER-COMP'!B:J,9,FALSE),""))))))))))))))))</f>
        <v>39.23</v>
      </c>
      <c r="H493" s="633">
        <f>ROUND(F493*G493,2)</f>
        <v>5140.31</v>
      </c>
      <c r="I493" s="636"/>
      <c r="J493" s="636"/>
      <c r="K493" s="636"/>
      <c r="L493" s="636"/>
      <c r="M493" s="636"/>
      <c r="N493" s="636"/>
      <c r="O493" s="636"/>
      <c r="P493" s="636"/>
      <c r="Q493" s="636"/>
      <c r="R493" s="636"/>
      <c r="S493" s="636"/>
    </row>
    <row r="494" ht="25.5" customHeight="1" spans="1:19">
      <c r="A494" s="605" t="s">
        <v>654</v>
      </c>
      <c r="B494" s="629" t="s">
        <v>68</v>
      </c>
      <c r="C494" s="607">
        <v>40934</v>
      </c>
      <c r="D494" s="608" t="s">
        <v>224</v>
      </c>
      <c r="E494" s="609" t="s">
        <v>131</v>
      </c>
      <c r="F494" s="610">
        <f>ROUND(VLOOKUP(A494,'MEM-LEVANT'!A:O,15,FALSE),2)</f>
        <v>45</v>
      </c>
      <c r="G494" s="611">
        <f>(22.42*$J$4)</f>
        <v>23.5585460080487</v>
      </c>
      <c r="H494" s="633">
        <f>ROUND(F494*G494,2)</f>
        <v>1060.13</v>
      </c>
      <c r="I494" s="636"/>
      <c r="J494" t="s">
        <v>132</v>
      </c>
      <c r="K494" s="636"/>
      <c r="L494" s="636"/>
      <c r="M494" s="636"/>
      <c r="N494" s="636"/>
      <c r="O494" s="636"/>
      <c r="P494" s="636"/>
      <c r="Q494" s="636"/>
      <c r="R494" s="636"/>
      <c r="S494" s="636"/>
    </row>
    <row r="495" spans="1:19">
      <c r="A495" s="628" t="s">
        <v>655</v>
      </c>
      <c r="B495" s="629"/>
      <c r="C495" s="630"/>
      <c r="D495" s="631" t="s">
        <v>134</v>
      </c>
      <c r="E495" s="632"/>
      <c r="F495" s="610"/>
      <c r="G495" s="633"/>
      <c r="H495" s="633"/>
      <c r="I495" s="636"/>
      <c r="J495" s="636"/>
      <c r="K495" s="636"/>
      <c r="L495" s="636"/>
      <c r="M495" s="636"/>
      <c r="N495" s="636"/>
      <c r="O495" s="636"/>
      <c r="P495" s="636"/>
      <c r="Q495" s="636"/>
      <c r="R495" s="636"/>
      <c r="S495" s="636"/>
    </row>
    <row r="496" ht="25.5" spans="1:19">
      <c r="A496" s="605" t="s">
        <v>656</v>
      </c>
      <c r="B496" s="629" t="s">
        <v>68</v>
      </c>
      <c r="C496" s="607">
        <v>43068</v>
      </c>
      <c r="D496" s="608" t="s">
        <v>227</v>
      </c>
      <c r="E496" s="609" t="s">
        <v>136</v>
      </c>
      <c r="F496" s="610">
        <f>ROUND(VLOOKUP(A496,'MEM-LEVANT'!A:O,15,FALSE),2)</f>
        <v>14</v>
      </c>
      <c r="G496" s="611">
        <v>79.9225249496959</v>
      </c>
      <c r="H496" s="633">
        <f>ROUND(F496*G496,2)</f>
        <v>1118.92</v>
      </c>
      <c r="I496" s="636"/>
      <c r="J496" t="s">
        <v>137</v>
      </c>
      <c r="K496" s="636"/>
      <c r="L496" s="636"/>
      <c r="M496" s="636"/>
      <c r="N496" s="636"/>
      <c r="O496" s="636"/>
      <c r="P496" s="636"/>
      <c r="Q496" s="636"/>
      <c r="R496" s="636"/>
      <c r="S496" s="636"/>
    </row>
    <row r="497" ht="25.5" customHeight="1" spans="1:19">
      <c r="A497" s="605" t="s">
        <v>657</v>
      </c>
      <c r="B497" s="629" t="s">
        <v>68</v>
      </c>
      <c r="C497" s="607">
        <v>43064</v>
      </c>
      <c r="D497" s="608" t="s">
        <v>229</v>
      </c>
      <c r="E497" s="609" t="s">
        <v>136</v>
      </c>
      <c r="F497" s="610">
        <f>ROUND(VLOOKUP(A497,'MEM-LEVANT'!A:O,15,FALSE),2)</f>
        <v>14</v>
      </c>
      <c r="G497" s="611">
        <f>(18.82*$J$4)</f>
        <v>19.7757286294146</v>
      </c>
      <c r="H497" s="633">
        <f>ROUND(F497*G497,2)</f>
        <v>276.86</v>
      </c>
      <c r="I497" s="636"/>
      <c r="J497" t="s">
        <v>139</v>
      </c>
      <c r="K497" s="636"/>
      <c r="L497" s="636"/>
      <c r="M497" s="636"/>
      <c r="N497" s="636"/>
      <c r="O497" s="636"/>
      <c r="P497" s="636"/>
      <c r="Q497" s="636"/>
      <c r="R497" s="636"/>
      <c r="S497" s="636"/>
    </row>
    <row r="498" s="560" customFormat="1" spans="1:8">
      <c r="A498" s="605"/>
      <c r="B498" s="634"/>
      <c r="C498" s="635"/>
      <c r="D498" s="612" t="s">
        <v>658</v>
      </c>
      <c r="E498" s="609"/>
      <c r="F498" s="610"/>
      <c r="G498" s="611"/>
      <c r="H498" s="613">
        <f>SUM(H459:H497)</f>
        <v>274392.85</v>
      </c>
    </row>
    <row r="499" s="559" customFormat="1" spans="1:19">
      <c r="A499" s="731" t="s">
        <v>36</v>
      </c>
      <c r="B499" s="591"/>
      <c r="C499" s="592"/>
      <c r="D499" s="593" t="s">
        <v>659</v>
      </c>
      <c r="E499" s="594"/>
      <c r="F499" s="595"/>
      <c r="G499" s="596"/>
      <c r="H499" s="597"/>
      <c r="I499" s="638"/>
      <c r="J499" s="638"/>
      <c r="K499" s="638"/>
      <c r="L499" s="638"/>
      <c r="M499" s="638"/>
      <c r="N499" s="638"/>
      <c r="O499" s="638"/>
      <c r="P499" s="638"/>
      <c r="Q499" s="638"/>
      <c r="R499" s="638"/>
      <c r="S499" s="638"/>
    </row>
    <row r="500" spans="1:19">
      <c r="A500" s="598" t="s">
        <v>660</v>
      </c>
      <c r="B500" s="606"/>
      <c r="C500" s="622"/>
      <c r="D500" s="601" t="s">
        <v>89</v>
      </c>
      <c r="E500" s="609"/>
      <c r="F500" s="610"/>
      <c r="G500" s="611"/>
      <c r="H500" s="611"/>
      <c r="I500" s="636"/>
      <c r="J500" s="636"/>
      <c r="K500" s="636"/>
      <c r="L500" s="636"/>
      <c r="M500" s="636"/>
      <c r="N500" s="636"/>
      <c r="O500" s="636"/>
      <c r="P500" s="636"/>
      <c r="Q500" s="636"/>
      <c r="R500" s="636"/>
      <c r="S500" s="636"/>
    </row>
    <row r="501" ht="25.5" spans="1:19">
      <c r="A501" s="605" t="s">
        <v>661</v>
      </c>
      <c r="B501" s="606" t="s">
        <v>81</v>
      </c>
      <c r="C501" s="607" t="s">
        <v>234</v>
      </c>
      <c r="D501" s="608" t="s">
        <v>235</v>
      </c>
      <c r="E501" s="609" t="s">
        <v>146</v>
      </c>
      <c r="F501" s="610">
        <f>ROUND(VLOOKUP(A501,'MEM-LEVANT'!A:O,15,FALSE),2)</f>
        <v>0.4</v>
      </c>
      <c r="G501" s="611">
        <f>IF(B501="IOPES",VLOOKUP(C501,'LABOR-SERVIÇOS'!A:H,7,FALSE),IF(B501="SINAPI",VLOOKUP(C501,'SINAPI-SERVIÇOS'!A:H,8,FALSE),IF(LEFT(C501,3)="ARQ",VLOOKUP(VALUE(RIGHT(C501,3)),'ARQ-COMP'!B:J,9,FALSE),IF(LEFT(C501,3)="SCI",VLOOKUP(VALUE(RIGHT(C501,3)),'GAS-COMP'!#REF!,9,FALSE),IF(LEFT(C501,3)="SCE",VLOOKUP(VALUE(RIGHT(C501,3)),'SCE-COMP'!B:J,9,FALSE),IF(LEFT(C501,3)="EST",VLOOKUP(VALUE(RIGHT(C501,3)),'EST-COMP'!B:J,9,FALSE),IF(LEFT(C501,3)="HID",VLOOKUP(VALUE(RIGHT(C501,3)),'HID-COMP'!B:J,9,FALSE),IF(LEFT(C501,3)="INC",VLOOKUP(VALUE(RIGHT(C501,3)),'INC-COMP'!B:J,9,FALSE),IF(LEFT(C501,3)="ELE",VLOOKUP(VALUE(RIGHT(C501,3)),#REF!,9,FALSE),IF(LEFT(C501,3)="CAB",VLOOKUP(VALUE(RIGHT(C501,3)),#REF!,9,FALSE),IF(LEFT(C501,3)="SEG",VLOOKUP(VALUE(RIGHT(C501,3)),'SEG-COMP'!B:J,9,FALSE),IF(LEFT(C501,3)="CLI",VLOOKUP(VALUE(RIGHT(C501,3)),'CLI-COMP'!B:J,9,FALSE),IF(LEFT(C501,4)="IMPL",VLOOKUP(VALUE(RIGHT(C501,3)),'IMPL-COMP'!B:J,9,FALSE),IF(LEFT(C501,4)="SPDA",VLOOKUP(VALUE(RIGHT(C501,3)),'SPDA-COMP'!B:J,9,FALSE),IF(LEFT(C501,4)="SDAI",VLOOKUP(VALUE(RIGHT(C501,3)),'ADM-COMP'!B:J,9,FALSE),IF(LEFT(C501,5)="IMPER",VLOOKUP(VALUE(RIGHT(C501,3)),'IMPER-COMP'!B:J,9,FALSE),""))))))))))))))))</f>
        <v>223.76</v>
      </c>
      <c r="H501" s="611">
        <f>ROUND(F501*G501,2)</f>
        <v>89.5</v>
      </c>
      <c r="I501" s="636"/>
      <c r="J501" s="636"/>
      <c r="K501" s="636"/>
      <c r="L501" s="636"/>
      <c r="M501" s="636"/>
      <c r="N501" s="636"/>
      <c r="O501" s="636"/>
      <c r="P501" s="636"/>
      <c r="Q501" s="636"/>
      <c r="R501" s="636"/>
      <c r="S501" s="636"/>
    </row>
    <row r="502" ht="38.25" spans="1:19">
      <c r="A502" s="605" t="s">
        <v>662</v>
      </c>
      <c r="B502" s="606" t="s">
        <v>81</v>
      </c>
      <c r="C502" s="607" t="s">
        <v>151</v>
      </c>
      <c r="D502" s="608" t="s">
        <v>152</v>
      </c>
      <c r="E502" s="609" t="s">
        <v>153</v>
      </c>
      <c r="F502" s="610">
        <f>ROUND(VLOOKUP(A502,'MEM-LEVANT'!A:O,15,FALSE),2)</f>
        <v>93.4</v>
      </c>
      <c r="G502" s="611">
        <f>IF(B502="IOPES",VLOOKUP(C502,'LABOR-SERVIÇOS'!A:H,7,FALSE),IF(B502="SINAPI",VLOOKUP(C502,'SINAPI-SERVIÇOS'!A:H,8,FALSE),IF(LEFT(C502,3)="ARQ",VLOOKUP(VALUE(RIGHT(C502,3)),'ARQ-COMP'!B:J,9,FALSE),IF(LEFT(C502,3)="SCI",VLOOKUP(VALUE(RIGHT(C502,3)),'GAS-COMP'!#REF!,9,FALSE),IF(LEFT(C502,3)="SCE",VLOOKUP(VALUE(RIGHT(C502,3)),'SCE-COMP'!B:J,9,FALSE),IF(LEFT(C502,3)="EST",VLOOKUP(VALUE(RIGHT(C502,3)),'EST-COMP'!B:J,9,FALSE),IF(LEFT(C502,3)="HID",VLOOKUP(VALUE(RIGHT(C502,3)),'HID-COMP'!B:J,9,FALSE),IF(LEFT(C502,3)="INC",VLOOKUP(VALUE(RIGHT(C502,3)),'INC-COMP'!B:J,9,FALSE),IF(LEFT(C502,3)="ELE",VLOOKUP(VALUE(RIGHT(C502,3)),#REF!,9,FALSE),IF(LEFT(C502,3)="CAB",VLOOKUP(VALUE(RIGHT(C502,3)),#REF!,9,FALSE),IF(LEFT(C502,3)="SEG",VLOOKUP(VALUE(RIGHT(C502,3)),'SEG-COMP'!B:J,9,FALSE),IF(LEFT(C502,3)="CLI",VLOOKUP(VALUE(RIGHT(C502,3)),'CLI-COMP'!B:J,9,FALSE),IF(LEFT(C502,4)="IMPL",VLOOKUP(VALUE(RIGHT(C502,3)),'IMPL-COMP'!B:J,9,FALSE),IF(LEFT(C502,4)="SPDA",VLOOKUP(VALUE(RIGHT(C502,3)),'SPDA-COMP'!B:J,9,FALSE),IF(LEFT(C502,4)="SDAI",VLOOKUP(VALUE(RIGHT(C502,3)),'ADM-COMP'!B:J,9,FALSE),IF(LEFT(C502,5)="IMPER",VLOOKUP(VALUE(RIGHT(C502,3)),'IMPER-COMP'!B:J,9,FALSE),""))))))))))))))))</f>
        <v>1.76</v>
      </c>
      <c r="H502" s="611">
        <f>ROUND(F502*G502,2)</f>
        <v>164.38</v>
      </c>
      <c r="I502" s="636"/>
      <c r="J502" s="636"/>
      <c r="K502" s="636"/>
      <c r="L502" s="636"/>
      <c r="M502" s="636"/>
      <c r="N502" s="636"/>
      <c r="O502" s="636"/>
      <c r="P502" s="636"/>
      <c r="Q502" s="636"/>
      <c r="R502" s="636"/>
      <c r="S502" s="636"/>
    </row>
    <row r="503" ht="25.5" spans="1:19">
      <c r="A503" s="605" t="s">
        <v>663</v>
      </c>
      <c r="B503" s="606" t="s">
        <v>81</v>
      </c>
      <c r="C503" s="607" t="s">
        <v>363</v>
      </c>
      <c r="D503" s="608" t="s">
        <v>364</v>
      </c>
      <c r="E503" s="609" t="s">
        <v>127</v>
      </c>
      <c r="F503" s="610">
        <f>ROUND(VLOOKUP(A503,'MEM-LEVANT'!A:O,15,FALSE),2)</f>
        <v>20.1</v>
      </c>
      <c r="G503" s="611">
        <f>IF(B503="IOPES",VLOOKUP(C503,'LABOR-SERVIÇOS'!A:H,7,FALSE),IF(B503="SINAPI",VLOOKUP(C503,'SINAPI-SERVIÇOS'!A:H,8,FALSE),IF(LEFT(C503,3)="ARQ",VLOOKUP(VALUE(RIGHT(C503,3)),'ARQ-COMP'!B:J,9,FALSE),IF(LEFT(C503,3)="SCI",VLOOKUP(VALUE(RIGHT(C503,3)),'GAS-COMP'!#REF!,9,FALSE),IF(LEFT(C503,3)="SCE",VLOOKUP(VALUE(RIGHT(C503,3)),'SCE-COMP'!B:J,9,FALSE),IF(LEFT(C503,3)="EST",VLOOKUP(VALUE(RIGHT(C503,3)),'EST-COMP'!B:J,9,FALSE),IF(LEFT(C503,3)="HID",VLOOKUP(VALUE(RIGHT(C503,3)),'HID-COMP'!B:J,9,FALSE),IF(LEFT(C503,3)="INC",VLOOKUP(VALUE(RIGHT(C503,3)),'INC-COMP'!B:J,9,FALSE),IF(LEFT(C503,3)="ELE",VLOOKUP(VALUE(RIGHT(C503,3)),#REF!,9,FALSE),IF(LEFT(C503,3)="CAB",VLOOKUP(VALUE(RIGHT(C503,3)),#REF!,9,FALSE),IF(LEFT(C503,3)="SEG",VLOOKUP(VALUE(RIGHT(C503,3)),'SEG-COMP'!B:J,9,FALSE),IF(LEFT(C503,3)="CLI",VLOOKUP(VALUE(RIGHT(C503,3)),'CLI-COMP'!B:J,9,FALSE),IF(LEFT(C503,4)="IMPL",VLOOKUP(VALUE(RIGHT(C503,3)),'IMPL-COMP'!B:J,9,FALSE),IF(LEFT(C503,4)="SPDA",VLOOKUP(VALUE(RIGHT(C503,3)),'SPDA-COMP'!B:J,9,FALSE),IF(LEFT(C503,4)="SDAI",VLOOKUP(VALUE(RIGHT(C503,3)),'ADM-COMP'!B:J,9,FALSE),IF(LEFT(C503,5)="IMPER",VLOOKUP(VALUE(RIGHT(C503,3)),'IMPER-COMP'!B:J,9,FALSE),""))))))))))))))))</f>
        <v>12.59</v>
      </c>
      <c r="H503" s="611">
        <f>ROUND(F503*G503,2)</f>
        <v>253.06</v>
      </c>
      <c r="I503" s="636"/>
      <c r="J503" s="636"/>
      <c r="K503" s="636"/>
      <c r="L503" s="636"/>
      <c r="M503" s="636"/>
      <c r="N503" s="636"/>
      <c r="O503" s="636"/>
      <c r="P503" s="636"/>
      <c r="Q503" s="636"/>
      <c r="R503" s="636"/>
      <c r="S503" s="636"/>
    </row>
    <row r="504" spans="1:19">
      <c r="A504" s="605" t="s">
        <v>664</v>
      </c>
      <c r="B504" s="606" t="s">
        <v>84</v>
      </c>
      <c r="C504" s="607">
        <v>10216</v>
      </c>
      <c r="D504" s="608" t="s">
        <v>451</v>
      </c>
      <c r="E504" s="609" t="s">
        <v>136</v>
      </c>
      <c r="F504" s="610">
        <f>ROUND(VLOOKUP(A504,'MEM-LEVANT'!A:O,15,FALSE),2)</f>
        <v>6.41</v>
      </c>
      <c r="G504" s="611">
        <f>IF(B504="IOPES",VLOOKUP(C504,'LABOR-SERVIÇOS'!A:H,7,FALSE),IF(B504="SINAPI",VLOOKUP(C504,'SINAPI-SERVIÇOS'!A:H,8,FALSE),IF(LEFT(C504,3)="ARQ",VLOOKUP(VALUE(RIGHT(C504,3)),'ARQ-COMP'!B:J,9,FALSE),IF(LEFT(C504,3)="SCI",VLOOKUP(VALUE(RIGHT(C504,3)),'GAS-COMP'!#REF!,9,FALSE),IF(LEFT(C504,3)="SCE",VLOOKUP(VALUE(RIGHT(C504,3)),'SCE-COMP'!B:J,9,FALSE),IF(LEFT(C504,3)="EST",VLOOKUP(VALUE(RIGHT(C504,3)),'EST-COMP'!B:J,9,FALSE),IF(LEFT(C504,3)="HID",VLOOKUP(VALUE(RIGHT(C504,3)),'HID-COMP'!B:J,9,FALSE),IF(LEFT(C504,3)="INC",VLOOKUP(VALUE(RIGHT(C504,3)),'INC-COMP'!B:J,9,FALSE),IF(LEFT(C504,3)="ELE",VLOOKUP(VALUE(RIGHT(C504,3)),#REF!,9,FALSE),IF(LEFT(C504,3)="CAB",VLOOKUP(VALUE(RIGHT(C504,3)),#REF!,9,FALSE),IF(LEFT(C504,3)="SEG",VLOOKUP(VALUE(RIGHT(C504,3)),'SEG-COMP'!B:J,9,FALSE),IF(LEFT(C504,3)="CLI",VLOOKUP(VALUE(RIGHT(C504,3)),'CLI-COMP'!B:J,9,FALSE),IF(LEFT(C504,4)="IMPL",VLOOKUP(VALUE(RIGHT(C504,3)),'IMPL-COMP'!B:J,9,FALSE),IF(LEFT(C504,4)="SPDA",VLOOKUP(VALUE(RIGHT(C504,3)),'SPDA-COMP'!B:J,9,FALSE),IF(LEFT(C504,4)="SDAI",VLOOKUP(VALUE(RIGHT(C504,3)),'ADM-COMP'!B:J,9,FALSE),IF(LEFT(C504,5)="IMPER",VLOOKUP(VALUE(RIGHT(C504,3)),'IMPER-COMP'!B:J,9,FALSE),""))))))))))))))))</f>
        <v>7.63</v>
      </c>
      <c r="H504" s="611">
        <f>ROUND(F504*G504,2)</f>
        <v>48.91</v>
      </c>
      <c r="I504" s="636"/>
      <c r="J504" s="636"/>
      <c r="K504" s="636"/>
      <c r="L504" s="636"/>
      <c r="M504" s="636"/>
      <c r="N504" s="636"/>
      <c r="O504" s="636"/>
      <c r="P504" s="636"/>
      <c r="Q504" s="636"/>
      <c r="R504" s="636"/>
      <c r="S504" s="636"/>
    </row>
    <row r="505" spans="1:19">
      <c r="A505" s="598" t="s">
        <v>665</v>
      </c>
      <c r="B505" s="606"/>
      <c r="C505" s="622"/>
      <c r="D505" s="601" t="s">
        <v>93</v>
      </c>
      <c r="E505" s="609"/>
      <c r="F505" s="610"/>
      <c r="G505" s="611"/>
      <c r="H505" s="611"/>
      <c r="I505" s="636"/>
      <c r="J505" s="636"/>
      <c r="K505" s="636"/>
      <c r="L505" s="636"/>
      <c r="M505" s="636"/>
      <c r="N505" s="636"/>
      <c r="O505" s="636"/>
      <c r="P505" s="636"/>
      <c r="Q505" s="636"/>
      <c r="R505" s="636"/>
      <c r="S505" s="636"/>
    </row>
    <row r="506" ht="38.25" spans="1:19">
      <c r="A506" s="623" t="s">
        <v>666</v>
      </c>
      <c r="B506" s="606" t="s">
        <v>81</v>
      </c>
      <c r="C506" s="607" t="s">
        <v>144</v>
      </c>
      <c r="D506" s="608" t="s">
        <v>145</v>
      </c>
      <c r="E506" s="609" t="s">
        <v>146</v>
      </c>
      <c r="F506" s="610">
        <f>ROUND(VLOOKUP(A506,'MEM-LEVANT'!A:O,15,FALSE),2)</f>
        <v>189.13</v>
      </c>
      <c r="G506" s="611">
        <f>IF(B506="IOPES",VLOOKUP(C506,'LABOR-SERVIÇOS'!A:H,7,FALSE),IF(B506="SINAPI",VLOOKUP(C506,'SINAPI-SERVIÇOS'!A:H,8,FALSE),IF(LEFT(C506,3)="ARQ",VLOOKUP(VALUE(RIGHT(C506,3)),'ARQ-COMP'!B:J,9,FALSE),IF(LEFT(C506,3)="SCI",VLOOKUP(VALUE(RIGHT(C506,3)),'GAS-COMP'!#REF!,9,FALSE),IF(LEFT(C506,3)="SCE",VLOOKUP(VALUE(RIGHT(C506,3)),'SCE-COMP'!B:J,9,FALSE),IF(LEFT(C506,3)="EST",VLOOKUP(VALUE(RIGHT(C506,3)),'EST-COMP'!B:J,9,FALSE),IF(LEFT(C506,3)="HID",VLOOKUP(VALUE(RIGHT(C506,3)),'HID-COMP'!B:J,9,FALSE),IF(LEFT(C506,3)="INC",VLOOKUP(VALUE(RIGHT(C506,3)),'INC-COMP'!B:J,9,FALSE),IF(LEFT(C506,3)="ELE",VLOOKUP(VALUE(RIGHT(C506,3)),#REF!,9,FALSE),IF(LEFT(C506,3)="CAB",VLOOKUP(VALUE(RIGHT(C506,3)),#REF!,9,FALSE),IF(LEFT(C506,3)="SEG",VLOOKUP(VALUE(RIGHT(C506,3)),'SEG-COMP'!B:J,9,FALSE),IF(LEFT(C506,3)="CLI",VLOOKUP(VALUE(RIGHT(C506,3)),'CLI-COMP'!B:J,9,FALSE),IF(LEFT(C506,4)="IMPL",VLOOKUP(VALUE(RIGHT(C506,3)),'IMPL-COMP'!B:J,9,FALSE),IF(LEFT(C506,4)="SPDA",VLOOKUP(VALUE(RIGHT(C506,3)),'SPDA-COMP'!B:J,9,FALSE),IF(LEFT(C506,4)="SDAI",VLOOKUP(VALUE(RIGHT(C506,3)),'ADM-COMP'!B:J,9,FALSE),IF(LEFT(C506,5)="IMPER",VLOOKUP(VALUE(RIGHT(C506,3)),'IMPER-COMP'!B:J,9,FALSE),""))))))))))))))))</f>
        <v>1.82</v>
      </c>
      <c r="H506" s="611">
        <f>ROUND(F506*G506,2)</f>
        <v>344.22</v>
      </c>
      <c r="I506" s="636"/>
      <c r="J506" s="636"/>
      <c r="K506" s="636"/>
      <c r="L506" s="636"/>
      <c r="M506" s="636"/>
      <c r="N506" s="636"/>
      <c r="O506" s="636"/>
      <c r="P506" s="636"/>
      <c r="Q506" s="636"/>
      <c r="R506" s="636"/>
      <c r="S506" s="636"/>
    </row>
    <row r="507" ht="25.5" spans="1:19">
      <c r="A507" s="623" t="s">
        <v>667</v>
      </c>
      <c r="B507" s="606" t="s">
        <v>81</v>
      </c>
      <c r="C507" s="607" t="s">
        <v>148</v>
      </c>
      <c r="D507" s="608" t="s">
        <v>149</v>
      </c>
      <c r="E507" s="609" t="s">
        <v>146</v>
      </c>
      <c r="F507" s="610">
        <f>ROUND(VLOOKUP(A507,'MEM-LEVANT'!A:O,15,FALSE),2)</f>
        <v>1.39</v>
      </c>
      <c r="G507" s="611">
        <f>IF(B507="IOPES",VLOOKUP(C507,'LABOR-SERVIÇOS'!A:H,7,FALSE),IF(B507="SINAPI",VLOOKUP(C507,'SINAPI-SERVIÇOS'!A:H,8,FALSE),IF(LEFT(C507,3)="ARQ",VLOOKUP(VALUE(RIGHT(C507,3)),'ARQ-COMP'!B:J,9,FALSE),IF(LEFT(C507,3)="SCI",VLOOKUP(VALUE(RIGHT(C507,3)),'GAS-COMP'!#REF!,9,FALSE),IF(LEFT(C507,3)="SCE",VLOOKUP(VALUE(RIGHT(C507,3)),'SCE-COMP'!B:J,9,FALSE),IF(LEFT(C507,3)="EST",VLOOKUP(VALUE(RIGHT(C507,3)),'EST-COMP'!B:J,9,FALSE),IF(LEFT(C507,3)="HID",VLOOKUP(VALUE(RIGHT(C507,3)),'HID-COMP'!B:J,9,FALSE),IF(LEFT(C507,3)="INC",VLOOKUP(VALUE(RIGHT(C507,3)),'INC-COMP'!B:J,9,FALSE),IF(LEFT(C507,3)="ELE",VLOOKUP(VALUE(RIGHT(C507,3)),#REF!,9,FALSE),IF(LEFT(C507,3)="CAB",VLOOKUP(VALUE(RIGHT(C507,3)),#REF!,9,FALSE),IF(LEFT(C507,3)="SEG",VLOOKUP(VALUE(RIGHT(C507,3)),'SEG-COMP'!B:J,9,FALSE),IF(LEFT(C507,3)="CLI",VLOOKUP(VALUE(RIGHT(C507,3)),'CLI-COMP'!B:J,9,FALSE),IF(LEFT(C507,4)="IMPL",VLOOKUP(VALUE(RIGHT(C507,3)),'IMPL-COMP'!B:J,9,FALSE),IF(LEFT(C507,4)="SPDA",VLOOKUP(VALUE(RIGHT(C507,3)),'SPDA-COMP'!B:J,9,FALSE),IF(LEFT(C507,4)="SDAI",VLOOKUP(VALUE(RIGHT(C507,3)),'ADM-COMP'!B:J,9,FALSE),IF(LEFT(C507,5)="IMPER",VLOOKUP(VALUE(RIGHT(C507,3)),'IMPER-COMP'!B:J,9,FALSE),""))))))))))))))))</f>
        <v>5.25</v>
      </c>
      <c r="H507" s="611">
        <f>ROUND(F507*G507,2)</f>
        <v>7.3</v>
      </c>
      <c r="I507" s="636"/>
      <c r="J507" s="636"/>
      <c r="K507" s="636"/>
      <c r="L507" s="636"/>
      <c r="M507" s="636"/>
      <c r="N507" s="636"/>
      <c r="O507" s="636"/>
      <c r="P507" s="636"/>
      <c r="Q507" s="636"/>
      <c r="R507" s="636"/>
      <c r="S507" s="636"/>
    </row>
    <row r="508" ht="38.25" spans="1:19">
      <c r="A508" s="623" t="s">
        <v>668</v>
      </c>
      <c r="B508" s="606" t="s">
        <v>81</v>
      </c>
      <c r="C508" s="607" t="s">
        <v>151</v>
      </c>
      <c r="D508" s="608" t="s">
        <v>152</v>
      </c>
      <c r="E508" s="609" t="s">
        <v>153</v>
      </c>
      <c r="F508" s="610">
        <f>ROUND(VLOOKUP(A508,'MEM-LEVANT'!A:O,15,FALSE),2)</f>
        <v>5204.86</v>
      </c>
      <c r="G508" s="611">
        <f>IF(B508="IOPES",VLOOKUP(C508,'LABOR-SERVIÇOS'!A:H,7,FALSE),IF(B508="SINAPI",VLOOKUP(C508,'SINAPI-SERVIÇOS'!A:H,8,FALSE),IF(LEFT(C508,3)="ARQ",VLOOKUP(VALUE(RIGHT(C508,3)),'ARQ-COMP'!B:J,9,FALSE),IF(LEFT(C508,3)="SCI",VLOOKUP(VALUE(RIGHT(C508,3)),'GAS-COMP'!#REF!,9,FALSE),IF(LEFT(C508,3)="SCE",VLOOKUP(VALUE(RIGHT(C508,3)),'SCE-COMP'!B:J,9,FALSE),IF(LEFT(C508,3)="EST",VLOOKUP(VALUE(RIGHT(C508,3)),'EST-COMP'!B:J,9,FALSE),IF(LEFT(C508,3)="HID",VLOOKUP(VALUE(RIGHT(C508,3)),'HID-COMP'!B:J,9,FALSE),IF(LEFT(C508,3)="INC",VLOOKUP(VALUE(RIGHT(C508,3)),'INC-COMP'!B:J,9,FALSE),IF(LEFT(C508,3)="ELE",VLOOKUP(VALUE(RIGHT(C508,3)),#REF!,9,FALSE),IF(LEFT(C508,3)="CAB",VLOOKUP(VALUE(RIGHT(C508,3)),#REF!,9,FALSE),IF(LEFT(C508,3)="SEG",VLOOKUP(VALUE(RIGHT(C508,3)),'SEG-COMP'!B:J,9,FALSE),IF(LEFT(C508,3)="CLI",VLOOKUP(VALUE(RIGHT(C508,3)),'CLI-COMP'!B:J,9,FALSE),IF(LEFT(C508,4)="IMPL",VLOOKUP(VALUE(RIGHT(C508,3)),'IMPL-COMP'!B:J,9,FALSE),IF(LEFT(C508,4)="SPDA",VLOOKUP(VALUE(RIGHT(C508,3)),'SPDA-COMP'!B:J,9,FALSE),IF(LEFT(C508,4)="SDAI",VLOOKUP(VALUE(RIGHT(C508,3)),'ADM-COMP'!B:J,9,FALSE),IF(LEFT(C508,5)="IMPER",VLOOKUP(VALUE(RIGHT(C508,3)),'IMPER-COMP'!B:J,9,FALSE),""))))))))))))))))</f>
        <v>1.76</v>
      </c>
      <c r="H508" s="611">
        <f>ROUND(F508*G508,2)</f>
        <v>9160.55</v>
      </c>
      <c r="I508" s="636"/>
      <c r="J508" s="636"/>
      <c r="K508" s="636"/>
      <c r="L508" s="636"/>
      <c r="M508" s="636"/>
      <c r="N508" s="636"/>
      <c r="O508" s="636"/>
      <c r="P508" s="636"/>
      <c r="Q508" s="636"/>
      <c r="R508" s="636"/>
      <c r="S508" s="636"/>
    </row>
    <row r="509" spans="1:19">
      <c r="A509" s="478" t="s">
        <v>669</v>
      </c>
      <c r="B509" s="624"/>
      <c r="C509" s="625"/>
      <c r="D509" s="626" t="s">
        <v>98</v>
      </c>
      <c r="E509" s="625"/>
      <c r="F509" s="610"/>
      <c r="G509" s="611"/>
      <c r="H509" s="611"/>
      <c r="I509" s="636"/>
      <c r="J509" s="636"/>
      <c r="K509" s="636"/>
      <c r="L509" s="636"/>
      <c r="M509" s="636"/>
      <c r="N509" s="636"/>
      <c r="O509" s="636"/>
      <c r="P509" s="636"/>
      <c r="Q509" s="636"/>
      <c r="R509" s="636"/>
      <c r="S509" s="636"/>
    </row>
    <row r="510" ht="89.25" spans="1:19">
      <c r="A510" s="605" t="s">
        <v>670</v>
      </c>
      <c r="B510" s="624" t="s">
        <v>81</v>
      </c>
      <c r="C510" s="607" t="s">
        <v>156</v>
      </c>
      <c r="D510" s="608" t="s">
        <v>157</v>
      </c>
      <c r="E510" s="609" t="s">
        <v>146</v>
      </c>
      <c r="F510" s="610">
        <f>ROUND(VLOOKUP(A510,'MEM-LEVANT'!A:O,15,FALSE),2)</f>
        <v>279</v>
      </c>
      <c r="G510" s="611">
        <f>IF(B510="IOPES",VLOOKUP(C510,'LABOR-SERVIÇOS'!A:H,7,FALSE),IF(B510="SINAPI",VLOOKUP(C510,'SINAPI-SERVIÇOS'!A:H,8,FALSE),IF(LEFT(C510,3)="ARQ",VLOOKUP(VALUE(RIGHT(C510,3)),'ARQ-COMP'!B:J,9,FALSE),IF(LEFT(C510,3)="SCI",VLOOKUP(VALUE(RIGHT(C510,3)),'GAS-COMP'!#REF!,9,FALSE),IF(LEFT(C510,3)="SCE",VLOOKUP(VALUE(RIGHT(C510,3)),'SCE-COMP'!B:J,9,FALSE),IF(LEFT(C510,3)="EST",VLOOKUP(VALUE(RIGHT(C510,3)),'EST-COMP'!B:J,9,FALSE),IF(LEFT(C510,3)="HID",VLOOKUP(VALUE(RIGHT(C510,3)),'HID-COMP'!B:J,9,FALSE),IF(LEFT(C510,3)="INC",VLOOKUP(VALUE(RIGHT(C510,3)),'INC-COMP'!B:J,9,FALSE),IF(LEFT(C510,3)="ELE",VLOOKUP(VALUE(RIGHT(C510,3)),#REF!,9,FALSE),IF(LEFT(C510,3)="CAB",VLOOKUP(VALUE(RIGHT(C510,3)),#REF!,9,FALSE),IF(LEFT(C510,3)="SEG",VLOOKUP(VALUE(RIGHT(C510,3)),'SEG-COMP'!B:J,9,FALSE),IF(LEFT(C510,3)="CLI",VLOOKUP(VALUE(RIGHT(C510,3)),'CLI-COMP'!B:J,9,FALSE),IF(LEFT(C510,4)="IMPL",VLOOKUP(VALUE(RIGHT(C510,3)),'IMPL-COMP'!B:J,9,FALSE),IF(LEFT(C510,4)="SPDA",VLOOKUP(VALUE(RIGHT(C510,3)),'SPDA-COMP'!B:J,9,FALSE),IF(LEFT(C510,4)="SDAI",VLOOKUP(VALUE(RIGHT(C510,3)),'ADM-COMP'!B:J,9,FALSE),IF(LEFT(C510,5)="IMPER",VLOOKUP(VALUE(RIGHT(C510,3)),'IMPER-COMP'!B:J,9,FALSE),""))))))))))))))))</f>
        <v>6.64</v>
      </c>
      <c r="H510" s="611">
        <f t="shared" ref="H510:H516" si="27">ROUND(F510*G510,2)</f>
        <v>1852.56</v>
      </c>
      <c r="I510" s="636"/>
      <c r="J510" s="636"/>
      <c r="K510" s="636"/>
      <c r="L510" s="636"/>
      <c r="M510" s="636"/>
      <c r="N510" s="636"/>
      <c r="O510" s="636"/>
      <c r="P510" s="636"/>
      <c r="Q510" s="636"/>
      <c r="R510" s="636"/>
      <c r="S510" s="636"/>
    </row>
    <row r="511" ht="89.25" spans="1:19">
      <c r="A511" s="605" t="s">
        <v>671</v>
      </c>
      <c r="B511" s="606" t="s">
        <v>81</v>
      </c>
      <c r="C511" s="607" t="s">
        <v>498</v>
      </c>
      <c r="D511" s="608" t="s">
        <v>499</v>
      </c>
      <c r="E511" s="609" t="s">
        <v>146</v>
      </c>
      <c r="F511" s="610">
        <f>ROUND(VLOOKUP(A511,'MEM-LEVANT'!A:O,15,FALSE),2)</f>
        <v>74.4</v>
      </c>
      <c r="G511" s="611">
        <f>IF(B511="IOPES",VLOOKUP(C511,'LABOR-SERVIÇOS'!A:H,7,FALSE),IF(B511="SINAPI",VLOOKUP(C511,'SINAPI-SERVIÇOS'!A:H,8,FALSE),IF(LEFT(C511,3)="ARQ",VLOOKUP(VALUE(RIGHT(C511,3)),'ARQ-COMP'!B:J,9,FALSE),IF(LEFT(C511,3)="SCI",VLOOKUP(VALUE(RIGHT(C511,3)),'GAS-COMP'!#REF!,9,FALSE),IF(LEFT(C511,3)="SCE",VLOOKUP(VALUE(RIGHT(C511,3)),'SCE-COMP'!B:J,9,FALSE),IF(LEFT(C511,3)="EST",VLOOKUP(VALUE(RIGHT(C511,3)),'EST-COMP'!B:J,9,FALSE),IF(LEFT(C511,3)="HID",VLOOKUP(VALUE(RIGHT(C511,3)),'HID-COMP'!B:J,9,FALSE),IF(LEFT(C511,3)="INC",VLOOKUP(VALUE(RIGHT(C511,3)),'INC-COMP'!B:J,9,FALSE),IF(LEFT(C511,3)="ELE",VLOOKUP(VALUE(RIGHT(C511,3)),#REF!,9,FALSE),IF(LEFT(C511,3)="CAB",VLOOKUP(VALUE(RIGHT(C511,3)),#REF!,9,FALSE),IF(LEFT(C511,3)="SEG",VLOOKUP(VALUE(RIGHT(C511,3)),'SEG-COMP'!B:J,9,FALSE),IF(LEFT(C511,3)="CLI",VLOOKUP(VALUE(RIGHT(C511,3)),'CLI-COMP'!B:J,9,FALSE),IF(LEFT(C511,4)="IMPL",VLOOKUP(VALUE(RIGHT(C511,3)),'IMPL-COMP'!B:J,9,FALSE),IF(LEFT(C511,4)="SPDA",VLOOKUP(VALUE(RIGHT(C511,3)),'SPDA-COMP'!B:J,9,FALSE),IF(LEFT(C511,4)="SDAI",VLOOKUP(VALUE(RIGHT(C511,3)),'ADM-COMP'!B:J,9,FALSE),IF(LEFT(C511,5)="IMPER",VLOOKUP(VALUE(RIGHT(C511,3)),'IMPER-COMP'!B:J,9,FALSE),""))))))))))))))))</f>
        <v>5.97</v>
      </c>
      <c r="H511" s="611">
        <f t="shared" si="27"/>
        <v>444.17</v>
      </c>
      <c r="I511" s="636"/>
      <c r="J511" s="636"/>
      <c r="K511" s="636"/>
      <c r="L511" s="636"/>
      <c r="M511" s="636"/>
      <c r="N511" s="636"/>
      <c r="O511" s="636"/>
      <c r="P511" s="636"/>
      <c r="Q511" s="636"/>
      <c r="R511" s="636"/>
      <c r="S511" s="636"/>
    </row>
    <row r="512" spans="1:19">
      <c r="A512" s="605" t="s">
        <v>672</v>
      </c>
      <c r="B512" s="624" t="s">
        <v>81</v>
      </c>
      <c r="C512" s="605" t="s">
        <v>159</v>
      </c>
      <c r="D512" s="627" t="s">
        <v>160</v>
      </c>
      <c r="E512" s="609" t="s">
        <v>146</v>
      </c>
      <c r="F512" s="610">
        <f>ROUND(VLOOKUP(A512,'MEM-LEVANT'!A:O,15,FALSE),2)</f>
        <v>101.78</v>
      </c>
      <c r="G512" s="611">
        <f>IF(B512="IOPES",VLOOKUP(C512,'LABOR-SERVIÇOS'!A:H,7,FALSE),IF(B512="SINAPI",VLOOKUP(C512,'SINAPI-SERVIÇOS'!A:H,8,FALSE),IF(LEFT(C512,3)="ARQ",VLOOKUP(VALUE(RIGHT(C512,3)),'ARQ-COMP'!B:J,9,FALSE),IF(LEFT(C512,3)="SCI",VLOOKUP(VALUE(RIGHT(C512,3)),'GAS-COMP'!#REF!,9,FALSE),IF(LEFT(C512,3)="SCE",VLOOKUP(VALUE(RIGHT(C512,3)),'SCE-COMP'!B:J,9,FALSE),IF(LEFT(C512,3)="EST",VLOOKUP(VALUE(RIGHT(C512,3)),'EST-COMP'!B:J,9,FALSE),IF(LEFT(C512,3)="HID",VLOOKUP(VALUE(RIGHT(C512,3)),'HID-COMP'!B:J,9,FALSE),IF(LEFT(C512,3)="INC",VLOOKUP(VALUE(RIGHT(C512,3)),'INC-COMP'!B:J,9,FALSE),IF(LEFT(C512,3)="ELE",VLOOKUP(VALUE(RIGHT(C512,3)),#REF!,9,FALSE),IF(LEFT(C512,3)="CAB",VLOOKUP(VALUE(RIGHT(C512,3)),#REF!,9,FALSE),IF(LEFT(C512,3)="SEG",VLOOKUP(VALUE(RIGHT(C512,3)),'SEG-COMP'!B:J,9,FALSE),IF(LEFT(C512,3)="CLI",VLOOKUP(VALUE(RIGHT(C512,3)),'CLI-COMP'!B:J,9,FALSE),IF(LEFT(C512,4)="IMPL",VLOOKUP(VALUE(RIGHT(C512,3)),'IMPL-COMP'!B:J,9,FALSE),IF(LEFT(C512,4)="SPDA",VLOOKUP(VALUE(RIGHT(C512,3)),'SPDA-COMP'!B:J,9,FALSE),IF(LEFT(C512,4)="SDAI",VLOOKUP(VALUE(RIGHT(C512,3)),'ADM-COMP'!B:J,9,FALSE),IF(LEFT(C512,5)="IMPER",VLOOKUP(VALUE(RIGHT(C512,3)),'IMPER-COMP'!B:J,9,FALSE),""))))))))))))))))</f>
        <v>83.04</v>
      </c>
      <c r="H512" s="611">
        <f t="shared" si="27"/>
        <v>8451.81</v>
      </c>
      <c r="I512" s="636"/>
      <c r="J512" s="636"/>
      <c r="K512" s="636"/>
      <c r="L512" s="636"/>
      <c r="M512" s="636"/>
      <c r="N512" s="636"/>
      <c r="O512" s="636"/>
      <c r="P512" s="636"/>
      <c r="Q512" s="636"/>
      <c r="R512" s="636"/>
      <c r="S512" s="636"/>
    </row>
    <row r="513" spans="1:19">
      <c r="A513" s="605" t="s">
        <v>673</v>
      </c>
      <c r="B513" s="624" t="s">
        <v>81</v>
      </c>
      <c r="C513" s="607" t="s">
        <v>162</v>
      </c>
      <c r="D513" s="608" t="s">
        <v>163</v>
      </c>
      <c r="E513" s="609" t="s">
        <v>146</v>
      </c>
      <c r="F513" s="610">
        <f>ROUND(VLOOKUP(A513,'MEM-LEVANT'!A:O,15,FALSE),2)</f>
        <v>230.64</v>
      </c>
      <c r="G513" s="611">
        <f>IF(B513="IOPES",VLOOKUP(C513,'LABOR-SERVIÇOS'!A:H,7,FALSE),IF(B513="SINAPI",VLOOKUP(C513,'SINAPI-SERVIÇOS'!A:H,8,FALSE),IF(LEFT(C513,3)="ARQ",VLOOKUP(VALUE(RIGHT(C513,3)),'ARQ-COMP'!B:J,9,FALSE),IF(LEFT(C513,3)="SCI",VLOOKUP(VALUE(RIGHT(C513,3)),'GAS-COMP'!#REF!,9,FALSE),IF(LEFT(C513,3)="SCE",VLOOKUP(VALUE(RIGHT(C513,3)),'SCE-COMP'!B:J,9,FALSE),IF(LEFT(C513,3)="EST",VLOOKUP(VALUE(RIGHT(C513,3)),'EST-COMP'!B:J,9,FALSE),IF(LEFT(C513,3)="HID",VLOOKUP(VALUE(RIGHT(C513,3)),'HID-COMP'!B:J,9,FALSE),IF(LEFT(C513,3)="INC",VLOOKUP(VALUE(RIGHT(C513,3)),'INC-COMP'!B:J,9,FALSE),IF(LEFT(C513,3)="ELE",VLOOKUP(VALUE(RIGHT(C513,3)),#REF!,9,FALSE),IF(LEFT(C513,3)="CAB",VLOOKUP(VALUE(RIGHT(C513,3)),#REF!,9,FALSE),IF(LEFT(C513,3)="SEG",VLOOKUP(VALUE(RIGHT(C513,3)),'SEG-COMP'!B:J,9,FALSE),IF(LEFT(C513,3)="CLI",VLOOKUP(VALUE(RIGHT(C513,3)),'CLI-COMP'!B:J,9,FALSE),IF(LEFT(C513,4)="IMPL",VLOOKUP(VALUE(RIGHT(C513,3)),'IMPL-COMP'!B:J,9,FALSE),IF(LEFT(C513,4)="SPDA",VLOOKUP(VALUE(RIGHT(C513,3)),'SPDA-COMP'!B:J,9,FALSE),IF(LEFT(C513,4)="SDAI",VLOOKUP(VALUE(RIGHT(C513,3)),'ADM-COMP'!B:J,9,FALSE),IF(LEFT(C513,5)="IMPER",VLOOKUP(VALUE(RIGHT(C513,3)),'IMPER-COMP'!B:J,9,FALSE),""))))))))))))))))</f>
        <v>41.14</v>
      </c>
      <c r="H513" s="611">
        <f t="shared" si="27"/>
        <v>9488.53</v>
      </c>
      <c r="I513" s="636"/>
      <c r="J513" s="636"/>
      <c r="K513" s="636"/>
      <c r="L513" s="636"/>
      <c r="M513" s="636"/>
      <c r="N513" s="636"/>
      <c r="O513" s="636"/>
      <c r="P513" s="636"/>
      <c r="Q513" s="636"/>
      <c r="R513" s="636"/>
      <c r="S513" s="636"/>
    </row>
    <row r="514" ht="38.25" spans="1:19">
      <c r="A514" s="605" t="s">
        <v>674</v>
      </c>
      <c r="B514" s="624" t="s">
        <v>81</v>
      </c>
      <c r="C514" s="607" t="s">
        <v>151</v>
      </c>
      <c r="D514" s="608" t="s">
        <v>152</v>
      </c>
      <c r="E514" s="609" t="s">
        <v>153</v>
      </c>
      <c r="F514" s="610">
        <f>ROUND(VLOOKUP(A514,'MEM-LEVANT'!A:O,15,FALSE),2)</f>
        <v>6456.18</v>
      </c>
      <c r="G514" s="611">
        <f>IF(B514="IOPES",VLOOKUP(C514,'LABOR-SERVIÇOS'!A:H,7,FALSE),IF(B514="SINAPI",VLOOKUP(C514,'SINAPI-SERVIÇOS'!A:H,8,FALSE),IF(LEFT(C514,3)="ARQ",VLOOKUP(VALUE(RIGHT(C514,3)),'ARQ-COMP'!B:J,9,FALSE),IF(LEFT(C514,3)="SCI",VLOOKUP(VALUE(RIGHT(C514,3)),'GAS-COMP'!#REF!,9,FALSE),IF(LEFT(C514,3)="SCE",VLOOKUP(VALUE(RIGHT(C514,3)),'SCE-COMP'!B:J,9,FALSE),IF(LEFT(C514,3)="EST",VLOOKUP(VALUE(RIGHT(C514,3)),'EST-COMP'!B:J,9,FALSE),IF(LEFT(C514,3)="HID",VLOOKUP(VALUE(RIGHT(C514,3)),'HID-COMP'!B:J,9,FALSE),IF(LEFT(C514,3)="INC",VLOOKUP(VALUE(RIGHT(C514,3)),'INC-COMP'!B:J,9,FALSE),IF(LEFT(C514,3)="ELE",VLOOKUP(VALUE(RIGHT(C514,3)),#REF!,9,FALSE),IF(LEFT(C514,3)="CAB",VLOOKUP(VALUE(RIGHT(C514,3)),#REF!,9,FALSE),IF(LEFT(C514,3)="SEG",VLOOKUP(VALUE(RIGHT(C514,3)),'SEG-COMP'!B:J,9,FALSE),IF(LEFT(C514,3)="CLI",VLOOKUP(VALUE(RIGHT(C514,3)),'CLI-COMP'!B:J,9,FALSE),IF(LEFT(C514,4)="IMPL",VLOOKUP(VALUE(RIGHT(C514,3)),'IMPL-COMP'!B:J,9,FALSE),IF(LEFT(C514,4)="SPDA",VLOOKUP(VALUE(RIGHT(C514,3)),'SPDA-COMP'!B:J,9,FALSE),IF(LEFT(C514,4)="SDAI",VLOOKUP(VALUE(RIGHT(C514,3)),'ADM-COMP'!B:J,9,FALSE),IF(LEFT(C514,5)="IMPER",VLOOKUP(VALUE(RIGHT(C514,3)),'IMPER-COMP'!B:J,9,FALSE),""))))))))))))))))</f>
        <v>1.76</v>
      </c>
      <c r="H514" s="611">
        <f t="shared" si="27"/>
        <v>11362.88</v>
      </c>
      <c r="I514" s="636"/>
      <c r="J514" s="636"/>
      <c r="K514" s="636"/>
      <c r="L514" s="636"/>
      <c r="M514" s="636"/>
      <c r="N514" s="636"/>
      <c r="O514" s="636"/>
      <c r="P514" s="636"/>
      <c r="Q514" s="636"/>
      <c r="R514" s="636"/>
      <c r="S514" s="636"/>
    </row>
    <row r="515" ht="25.5" spans="1:19">
      <c r="A515" s="605" t="s">
        <v>675</v>
      </c>
      <c r="B515" s="606" t="s">
        <v>81</v>
      </c>
      <c r="C515" s="607" t="s">
        <v>504</v>
      </c>
      <c r="D515" s="608" t="s">
        <v>505</v>
      </c>
      <c r="E515" s="609" t="s">
        <v>127</v>
      </c>
      <c r="F515" s="610">
        <f>ROUND(VLOOKUP(A515,'MEM-LEVANT'!A:O,15,FALSE),2)</f>
        <v>106.02</v>
      </c>
      <c r="G515" s="611">
        <f>IF(B515="IOPES",VLOOKUP(C515,'LABOR-SERVIÇOS'!A:H,7,FALSE),IF(B515="SINAPI",VLOOKUP(C515,'SINAPI-SERVIÇOS'!A:H,8,FALSE),IF(LEFT(C515,3)="ARQ",VLOOKUP(VALUE(RIGHT(C515,3)),'ARQ-COMP'!B:J,9,FALSE),IF(LEFT(C515,3)="SCI",VLOOKUP(VALUE(RIGHT(C515,3)),'GAS-COMP'!#REF!,9,FALSE),IF(LEFT(C515,3)="SCE",VLOOKUP(VALUE(RIGHT(C515,3)),'SCE-COMP'!B:J,9,FALSE),IF(LEFT(C515,3)="EST",VLOOKUP(VALUE(RIGHT(C515,3)),'EST-COMP'!B:J,9,FALSE),IF(LEFT(C515,3)="HID",VLOOKUP(VALUE(RIGHT(C515,3)),'HID-COMP'!B:J,9,FALSE),IF(LEFT(C515,3)="INC",VLOOKUP(VALUE(RIGHT(C515,3)),'INC-COMP'!B:J,9,FALSE),IF(LEFT(C515,3)="ELE",VLOOKUP(VALUE(RIGHT(C515,3)),#REF!,9,FALSE),IF(LEFT(C515,3)="CAB",VLOOKUP(VALUE(RIGHT(C515,3)),#REF!,9,FALSE),IF(LEFT(C515,3)="SEG",VLOOKUP(VALUE(RIGHT(C515,3)),'SEG-COMP'!B:J,9,FALSE),IF(LEFT(C515,3)="CLI",VLOOKUP(VALUE(RIGHT(C515,3)),'CLI-COMP'!B:J,9,FALSE),IF(LEFT(C515,4)="IMPL",VLOOKUP(VALUE(RIGHT(C515,3)),'IMPL-COMP'!B:J,9,FALSE),IF(LEFT(C515,4)="SPDA",VLOOKUP(VALUE(RIGHT(C515,3)),'SPDA-COMP'!B:J,9,FALSE),IF(LEFT(C515,4)="SDAI",VLOOKUP(VALUE(RIGHT(C515,3)),'ADM-COMP'!B:J,9,FALSE),IF(LEFT(C515,5)="IMPER",VLOOKUP(VALUE(RIGHT(C515,3)),'IMPER-COMP'!B:J,9,FALSE),""))))))))))))))))</f>
        <v>49.75</v>
      </c>
      <c r="H515" s="611">
        <f t="shared" si="27"/>
        <v>5274.5</v>
      </c>
      <c r="I515" s="636"/>
      <c r="J515" s="636"/>
      <c r="K515" s="636"/>
      <c r="L515" s="636"/>
      <c r="M515" s="636"/>
      <c r="N515" s="636"/>
      <c r="O515" s="636"/>
      <c r="P515" s="636"/>
      <c r="Q515" s="636"/>
      <c r="R515" s="636"/>
      <c r="S515" s="636"/>
    </row>
    <row r="516" ht="51" spans="1:19">
      <c r="A516" s="605" t="s">
        <v>676</v>
      </c>
      <c r="B516" s="624" t="s">
        <v>81</v>
      </c>
      <c r="C516" s="605" t="s">
        <v>166</v>
      </c>
      <c r="D516" s="608" t="s">
        <v>633</v>
      </c>
      <c r="E516" s="609" t="s">
        <v>168</v>
      </c>
      <c r="F516" s="610">
        <f>ROUND(VLOOKUP(A516,'MEM-LEVANT'!A:O,15,FALSE),2)</f>
        <v>3</v>
      </c>
      <c r="G516" s="611">
        <f>IF(B516="IOPES",VLOOKUP(C516,'LABOR-SERVIÇOS'!A:H,7,FALSE),IF(B516="SINAPI",VLOOKUP(C516,'SINAPI-SERVIÇOS'!A:H,8,FALSE),IF(LEFT(C516,3)="ARQ",VLOOKUP(VALUE(RIGHT(C516,3)),'ARQ-COMP'!B:J,9,FALSE),IF(LEFT(C516,3)="SCI",VLOOKUP(VALUE(RIGHT(C516,3)),'GAS-COMP'!#REF!,9,FALSE),IF(LEFT(C516,3)="SCE",VLOOKUP(VALUE(RIGHT(C516,3)),'SCE-COMP'!B:J,9,FALSE),IF(LEFT(C516,3)="EST",VLOOKUP(VALUE(RIGHT(C516,3)),'EST-COMP'!B:J,9,FALSE),IF(LEFT(C516,3)="HID",VLOOKUP(VALUE(RIGHT(C516,3)),'HID-COMP'!B:J,9,FALSE),IF(LEFT(C516,3)="INC",VLOOKUP(VALUE(RIGHT(C516,3)),'INC-COMP'!B:J,9,FALSE),IF(LEFT(C516,3)="ELE",VLOOKUP(VALUE(RIGHT(C516,3)),#REF!,9,FALSE),IF(LEFT(C516,3)="CAB",VLOOKUP(VALUE(RIGHT(C516,3)),#REF!,9,FALSE),IF(LEFT(C516,3)="SEG",VLOOKUP(VALUE(RIGHT(C516,3)),'SEG-COMP'!B:J,9,FALSE),IF(LEFT(C516,3)="CLI",VLOOKUP(VALUE(RIGHT(C516,3)),'CLI-COMP'!B:J,9,FALSE),IF(LEFT(C516,4)="IMPL",VLOOKUP(VALUE(RIGHT(C516,3)),'IMPL-COMP'!B:J,9,FALSE),IF(LEFT(C516,4)="SPDA",VLOOKUP(VALUE(RIGHT(C516,3)),'SPDA-COMP'!B:J,9,FALSE),IF(LEFT(C516,4)="SDAI",VLOOKUP(VALUE(RIGHT(C516,3)),'ADM-COMP'!B:J,9,FALSE),IF(LEFT(C516,5)="IMPER",VLOOKUP(VALUE(RIGHT(C516,3)),'IMPER-COMP'!B:J,9,FALSE),""))))))))))))))))</f>
        <v>1579.78</v>
      </c>
      <c r="H516" s="611">
        <f t="shared" si="27"/>
        <v>4739.34</v>
      </c>
      <c r="I516" s="636"/>
      <c r="J516" s="636"/>
      <c r="K516" s="636"/>
      <c r="L516" s="636"/>
      <c r="M516" s="636"/>
      <c r="N516" s="636"/>
      <c r="O516" s="636"/>
      <c r="P516" s="636"/>
      <c r="Q516" s="636"/>
      <c r="R516" s="636"/>
      <c r="S516" s="636"/>
    </row>
    <row r="517" ht="51" spans="1:19">
      <c r="A517" s="605" t="s">
        <v>677</v>
      </c>
      <c r="B517" s="624" t="s">
        <v>81</v>
      </c>
      <c r="C517" s="607" t="s">
        <v>170</v>
      </c>
      <c r="D517" s="608" t="s">
        <v>171</v>
      </c>
      <c r="E517" s="609" t="s">
        <v>168</v>
      </c>
      <c r="F517" s="610">
        <f>ROUND(VLOOKUP(A517,'MEM-LEVANT'!A:O,15,FALSE),2)</f>
        <v>3</v>
      </c>
      <c r="G517" s="611">
        <f>IF(B517="IOPES",VLOOKUP(C517,'LABOR-SERVIÇOS'!A:H,7,FALSE),IF(B517="SINAPI",VLOOKUP(C517,'SINAPI-SERVIÇOS'!A:H,8,FALSE),IF(LEFT(C517,3)="ARQ",VLOOKUP(VALUE(RIGHT(C517,3)),'ARQ-COMP'!B:J,9,FALSE),IF(LEFT(C517,3)="SCI",VLOOKUP(VALUE(RIGHT(C517,3)),'GAS-COMP'!#REF!,9,FALSE),IF(LEFT(C517,3)="SCE",VLOOKUP(VALUE(RIGHT(C517,3)),'SCE-COMP'!B:J,9,FALSE),IF(LEFT(C517,3)="EST",VLOOKUP(VALUE(RIGHT(C517,3)),'EST-COMP'!B:J,9,FALSE),IF(LEFT(C517,3)="HID",VLOOKUP(VALUE(RIGHT(C517,3)),'HID-COMP'!B:J,9,FALSE),IF(LEFT(C517,3)="INC",VLOOKUP(VALUE(RIGHT(C517,3)),'INC-COMP'!B:J,9,FALSE),IF(LEFT(C517,3)="ELE",VLOOKUP(VALUE(RIGHT(C517,3)),#REF!,9,FALSE),IF(LEFT(C517,3)="CAB",VLOOKUP(VALUE(RIGHT(C517,3)),#REF!,9,FALSE),IF(LEFT(C517,3)="SEG",VLOOKUP(VALUE(RIGHT(C517,3)),'SEG-COMP'!B:J,9,FALSE),IF(LEFT(C517,3)="CLI",VLOOKUP(VALUE(RIGHT(C517,3)),'CLI-COMP'!B:J,9,FALSE),IF(LEFT(C517,4)="IMPL",VLOOKUP(VALUE(RIGHT(C517,3)),'IMPL-COMP'!B:J,9,FALSE),IF(LEFT(C517,4)="SPDA",VLOOKUP(VALUE(RIGHT(C517,3)),'SPDA-COMP'!B:J,9,FALSE),IF(LEFT(C517,4)="SDAI",VLOOKUP(VALUE(RIGHT(C517,3)),'ADM-COMP'!B:J,9,FALSE),IF(LEFT(C517,5)="IMPER",VLOOKUP(VALUE(RIGHT(C517,3)),'IMPER-COMP'!B:J,9,FALSE),""))))))))))))))))</f>
        <v>564.53</v>
      </c>
      <c r="H517" s="611">
        <f t="shared" ref="H517:H520" si="28">ROUND(F517*G517,2)</f>
        <v>1693.59</v>
      </c>
      <c r="I517" s="636"/>
      <c r="J517" s="636"/>
      <c r="K517" s="636"/>
      <c r="L517" s="636"/>
      <c r="M517" s="636"/>
      <c r="N517" s="636"/>
      <c r="O517" s="636"/>
      <c r="P517" s="636"/>
      <c r="Q517" s="636"/>
      <c r="R517" s="636"/>
      <c r="S517" s="636"/>
    </row>
    <row r="518" ht="63.75" spans="1:19">
      <c r="A518" s="605" t="s">
        <v>678</v>
      </c>
      <c r="B518" s="624" t="s">
        <v>81</v>
      </c>
      <c r="C518" s="607" t="s">
        <v>173</v>
      </c>
      <c r="D518" s="608" t="s">
        <v>174</v>
      </c>
      <c r="E518" s="609" t="s">
        <v>168</v>
      </c>
      <c r="F518" s="610">
        <f>ROUND(VLOOKUP(A518,'MEM-LEVANT'!A:O,15,FALSE),2)</f>
        <v>5</v>
      </c>
      <c r="G518" s="611">
        <f>IF(B518="IOPES",VLOOKUP(C518,'LABOR-SERVIÇOS'!A:H,7,FALSE),IF(B518="SINAPI",VLOOKUP(C518,'SINAPI-SERVIÇOS'!A:H,8,FALSE),IF(LEFT(C518,3)="ARQ",VLOOKUP(VALUE(RIGHT(C518,3)),'ARQ-COMP'!B:J,9,FALSE),IF(LEFT(C518,3)="SCI",VLOOKUP(VALUE(RIGHT(C518,3)),'GAS-COMP'!#REF!,9,FALSE),IF(LEFT(C518,3)="SCE",VLOOKUP(VALUE(RIGHT(C518,3)),'SCE-COMP'!B:J,9,FALSE),IF(LEFT(C518,3)="EST",VLOOKUP(VALUE(RIGHT(C518,3)),'EST-COMP'!B:J,9,FALSE),IF(LEFT(C518,3)="HID",VLOOKUP(VALUE(RIGHT(C518,3)),'HID-COMP'!B:J,9,FALSE),IF(LEFT(C518,3)="INC",VLOOKUP(VALUE(RIGHT(C518,3)),'INC-COMP'!B:J,9,FALSE),IF(LEFT(C518,3)="ELE",VLOOKUP(VALUE(RIGHT(C518,3)),#REF!,9,FALSE),IF(LEFT(C518,3)="CAB",VLOOKUP(VALUE(RIGHT(C518,3)),#REF!,9,FALSE),IF(LEFT(C518,3)="SEG",VLOOKUP(VALUE(RIGHT(C518,3)),'SEG-COMP'!B:J,9,FALSE),IF(LEFT(C518,3)="CLI",VLOOKUP(VALUE(RIGHT(C518,3)),'CLI-COMP'!B:J,9,FALSE),IF(LEFT(C518,4)="IMPL",VLOOKUP(VALUE(RIGHT(C518,3)),'IMPL-COMP'!B:J,9,FALSE),IF(LEFT(C518,4)="SPDA",VLOOKUP(VALUE(RIGHT(C518,3)),'SPDA-COMP'!B:J,9,FALSE),IF(LEFT(C518,4)="SDAI",VLOOKUP(VALUE(RIGHT(C518,3)),'ADM-COMP'!B:J,9,FALSE),IF(LEFT(C518,5)="IMPER",VLOOKUP(VALUE(RIGHT(C518,3)),'IMPER-COMP'!B:J,9,FALSE),""))))))))))))))))</f>
        <v>1625.3</v>
      </c>
      <c r="H518" s="611">
        <f t="shared" si="28"/>
        <v>8126.5</v>
      </c>
      <c r="I518" s="636"/>
      <c r="J518" s="636"/>
      <c r="K518" s="636"/>
      <c r="L518" s="636"/>
      <c r="M518" s="636"/>
      <c r="N518" s="636"/>
      <c r="O518" s="636"/>
      <c r="P518" s="636"/>
      <c r="Q518" s="636"/>
      <c r="R518" s="636"/>
      <c r="S518" s="636"/>
    </row>
    <row r="519" ht="38.25" spans="1:19">
      <c r="A519" s="605" t="s">
        <v>679</v>
      </c>
      <c r="B519" s="624" t="s">
        <v>81</v>
      </c>
      <c r="C519" s="607" t="s">
        <v>176</v>
      </c>
      <c r="D519" s="608" t="s">
        <v>177</v>
      </c>
      <c r="E519" s="609" t="s">
        <v>136</v>
      </c>
      <c r="F519" s="610">
        <f>ROUND(VLOOKUP(A519,'MEM-LEVANT'!A:O,15,FALSE),2)</f>
        <v>26.7</v>
      </c>
      <c r="G519" s="611">
        <f>IF(B519="IOPES",VLOOKUP(C519,'LABOR-SERVIÇOS'!A:H,7,FALSE),IF(B519="SINAPI",VLOOKUP(C519,'SINAPI-SERVIÇOS'!A:H,8,FALSE),IF(LEFT(C519,3)="ARQ",VLOOKUP(VALUE(RIGHT(C519,3)),'ARQ-COMP'!B:J,9,FALSE),IF(LEFT(C519,3)="SCI",VLOOKUP(VALUE(RIGHT(C519,3)),'GAS-COMP'!#REF!,9,FALSE),IF(LEFT(C519,3)="SCE",VLOOKUP(VALUE(RIGHT(C519,3)),'SCE-COMP'!B:J,9,FALSE),IF(LEFT(C519,3)="EST",VLOOKUP(VALUE(RIGHT(C519,3)),'EST-COMP'!B:J,9,FALSE),IF(LEFT(C519,3)="HID",VLOOKUP(VALUE(RIGHT(C519,3)),'HID-COMP'!B:J,9,FALSE),IF(LEFT(C519,3)="INC",VLOOKUP(VALUE(RIGHT(C519,3)),'INC-COMP'!B:J,9,FALSE),IF(LEFT(C519,3)="ELE",VLOOKUP(VALUE(RIGHT(C519,3)),#REF!,9,FALSE),IF(LEFT(C519,3)="CAB",VLOOKUP(VALUE(RIGHT(C519,3)),#REF!,9,FALSE),IF(LEFT(C519,3)="SEG",VLOOKUP(VALUE(RIGHT(C519,3)),'SEG-COMP'!B:J,9,FALSE),IF(LEFT(C519,3)="CLI",VLOOKUP(VALUE(RIGHT(C519,3)),'CLI-COMP'!B:J,9,FALSE),IF(LEFT(C519,4)="IMPL",VLOOKUP(VALUE(RIGHT(C519,3)),'IMPL-COMP'!B:J,9,FALSE),IF(LEFT(C519,4)="SPDA",VLOOKUP(VALUE(RIGHT(C519,3)),'SPDA-COMP'!B:J,9,FALSE),IF(LEFT(C519,4)="SDAI",VLOOKUP(VALUE(RIGHT(C519,3)),'ADM-COMP'!B:J,9,FALSE),IF(LEFT(C519,5)="IMPER",VLOOKUP(VALUE(RIGHT(C519,3)),'IMPER-COMP'!B:J,9,FALSE),""))))))))))))))))</f>
        <v>122.95</v>
      </c>
      <c r="H519" s="611">
        <f t="shared" si="28"/>
        <v>3282.77</v>
      </c>
      <c r="I519" s="636"/>
      <c r="J519" s="636"/>
      <c r="K519" s="636"/>
      <c r="L519" s="636"/>
      <c r="M519" s="636"/>
      <c r="N519" s="636"/>
      <c r="O519" s="636"/>
      <c r="P519" s="636"/>
      <c r="Q519" s="636"/>
      <c r="R519" s="636"/>
      <c r="S519" s="636"/>
    </row>
    <row r="520" ht="51" spans="1:19">
      <c r="A520" s="605" t="s">
        <v>680</v>
      </c>
      <c r="B520" s="624" t="s">
        <v>81</v>
      </c>
      <c r="C520" s="605" t="s">
        <v>179</v>
      </c>
      <c r="D520" s="608" t="s">
        <v>180</v>
      </c>
      <c r="E520" s="609" t="s">
        <v>136</v>
      </c>
      <c r="F520" s="610">
        <f>ROUND(VLOOKUP(A520,'MEM-LEVANT'!A:O,15,FALSE),2)</f>
        <v>59</v>
      </c>
      <c r="G520" s="611">
        <f>IF(B520="IOPES",VLOOKUP(C520,'LABOR-SERVIÇOS'!A:H,7,FALSE),IF(B520="SINAPI",VLOOKUP(C520,'SINAPI-SERVIÇOS'!A:H,8,FALSE),IF(LEFT(C520,3)="ARQ",VLOOKUP(VALUE(RIGHT(C520,3)),'ARQ-COMP'!B:J,9,FALSE),IF(LEFT(C520,3)="SCI",VLOOKUP(VALUE(RIGHT(C520,3)),'GAS-COMP'!#REF!,9,FALSE),IF(LEFT(C520,3)="SCE",VLOOKUP(VALUE(RIGHT(C520,3)),'SCE-COMP'!B:J,9,FALSE),IF(LEFT(C520,3)="EST",VLOOKUP(VALUE(RIGHT(C520,3)),'EST-COMP'!B:J,9,FALSE),IF(LEFT(C520,3)="HID",VLOOKUP(VALUE(RIGHT(C520,3)),'HID-COMP'!B:J,9,FALSE),IF(LEFT(C520,3)="INC",VLOOKUP(VALUE(RIGHT(C520,3)),'INC-COMP'!B:J,9,FALSE),IF(LEFT(C520,3)="ELE",VLOOKUP(VALUE(RIGHT(C520,3)),#REF!,9,FALSE),IF(LEFT(C520,3)="CAB",VLOOKUP(VALUE(RIGHT(C520,3)),#REF!,9,FALSE),IF(LEFT(C520,3)="SEG",VLOOKUP(VALUE(RIGHT(C520,3)),'SEG-COMP'!B:J,9,FALSE),IF(LEFT(C520,3)="CLI",VLOOKUP(VALUE(RIGHT(C520,3)),'CLI-COMP'!B:J,9,FALSE),IF(LEFT(C520,4)="IMPL",VLOOKUP(VALUE(RIGHT(C520,3)),'IMPL-COMP'!B:J,9,FALSE),IF(LEFT(C520,4)="SPDA",VLOOKUP(VALUE(RIGHT(C520,3)),'SPDA-COMP'!B:J,9,FALSE),IF(LEFT(C520,4)="SDAI",VLOOKUP(VALUE(RIGHT(C520,3)),'ADM-COMP'!B:J,9,FALSE),IF(LEFT(C520,5)="IMPER",VLOOKUP(VALUE(RIGHT(C520,3)),'IMPER-COMP'!B:J,9,FALSE),""))))))))))))))))</f>
        <v>114.69</v>
      </c>
      <c r="H520" s="611">
        <f t="shared" si="28"/>
        <v>6766.71</v>
      </c>
      <c r="I520" s="636"/>
      <c r="J520" s="636"/>
      <c r="K520" s="636"/>
      <c r="L520" s="636"/>
      <c r="M520" s="636"/>
      <c r="N520" s="636"/>
      <c r="O520" s="636"/>
      <c r="P520" s="636"/>
      <c r="Q520" s="636"/>
      <c r="R520" s="636"/>
      <c r="S520" s="636"/>
    </row>
    <row r="521" ht="25.5" spans="1:19">
      <c r="A521" s="605" t="s">
        <v>681</v>
      </c>
      <c r="B521" s="624" t="s">
        <v>81</v>
      </c>
      <c r="C521" s="607" t="str">
        <f>'SINAPI-SERVIÇOS'!A5948</f>
        <v>73361</v>
      </c>
      <c r="D521" s="608" t="s">
        <v>381</v>
      </c>
      <c r="E521" s="609" t="s">
        <v>146</v>
      </c>
      <c r="F521" s="610">
        <f>ROUND(VLOOKUP(A521,'MEM-LEVANT'!A:O,15,FALSE),2)</f>
        <v>5.9</v>
      </c>
      <c r="G521" s="611">
        <f>IF(B521="IOPES",VLOOKUP(C521,'LABOR-SERVIÇOS'!A:H,7,FALSE),IF(B521="SINAPI",VLOOKUP(C521,'SINAPI-SERVIÇOS'!A:H,8,FALSE),IF(LEFT(C521,3)="ARQ",VLOOKUP(VALUE(RIGHT(C521,3)),'ARQ-COMP'!B:J,9,FALSE),IF(LEFT(C521,3)="SCI",VLOOKUP(VALUE(RIGHT(C521,3)),'GAS-COMP'!#REF!,9,FALSE),IF(LEFT(C521,3)="SCE",VLOOKUP(VALUE(RIGHT(C521,3)),'SCE-COMP'!B:J,9,FALSE),IF(LEFT(C521,3)="EST",VLOOKUP(VALUE(RIGHT(C521,3)),'EST-COMP'!B:J,9,FALSE),IF(LEFT(C521,3)="HID",VLOOKUP(VALUE(RIGHT(C521,3)),'HID-COMP'!B:J,9,FALSE),IF(LEFT(C521,3)="INC",VLOOKUP(VALUE(RIGHT(C521,3)),'INC-COMP'!B:J,9,FALSE),IF(LEFT(C521,3)="ELE",VLOOKUP(VALUE(RIGHT(C521,3)),#REF!,9,FALSE),IF(LEFT(C521,3)="CAB",VLOOKUP(VALUE(RIGHT(C521,3)),#REF!,9,FALSE),IF(LEFT(C521,3)="SEG",VLOOKUP(VALUE(RIGHT(C521,3)),'SEG-COMP'!B:J,9,FALSE),IF(LEFT(C521,3)="CLI",VLOOKUP(VALUE(RIGHT(C521,3)),'CLI-COMP'!B:J,9,FALSE),IF(LEFT(C521,4)="IMPL",VLOOKUP(VALUE(RIGHT(C521,3)),'IMPL-COMP'!B:J,9,FALSE),IF(LEFT(C521,4)="SPDA",VLOOKUP(VALUE(RIGHT(C521,3)),'SPDA-COMP'!B:J,9,FALSE),IF(LEFT(C521,4)="SDAI",VLOOKUP(VALUE(RIGHT(C521,3)),'ADM-COMP'!B:J,9,FALSE),IF(LEFT(C521,5)="IMPER",VLOOKUP(VALUE(RIGHT(C521,3)),'IMPER-COMP'!B:J,9,FALSE),""))))))))))))))))</f>
        <v>391.17</v>
      </c>
      <c r="H521" s="611">
        <f t="shared" ref="H521:H523" si="29">ROUND(F521*G521,2)</f>
        <v>2307.9</v>
      </c>
      <c r="I521" s="636"/>
      <c r="J521" s="636"/>
      <c r="K521" s="636"/>
      <c r="L521" s="636"/>
      <c r="M521" s="636"/>
      <c r="N521" s="636"/>
      <c r="O521" s="636"/>
      <c r="P521" s="636"/>
      <c r="Q521" s="636"/>
      <c r="R521" s="636"/>
      <c r="S521" s="636"/>
    </row>
    <row r="522" ht="38.25" spans="1:19">
      <c r="A522" s="605" t="s">
        <v>682</v>
      </c>
      <c r="B522" s="624" t="s">
        <v>81</v>
      </c>
      <c r="C522" s="605" t="s">
        <v>184</v>
      </c>
      <c r="D522" s="608" t="s">
        <v>185</v>
      </c>
      <c r="E522" s="609" t="s">
        <v>127</v>
      </c>
      <c r="F522" s="610">
        <f>ROUND(VLOOKUP(A522,'MEM-LEVANT'!A:O,15,FALSE),2)</f>
        <v>29.5</v>
      </c>
      <c r="G522" s="611">
        <f>IF(B522="IOPES",VLOOKUP(C522,'LABOR-SERVIÇOS'!A:H,7,FALSE),IF(B522="SINAPI",VLOOKUP(C522,'SINAPI-SERVIÇOS'!A:H,8,FALSE),IF(LEFT(C522,3)="ARQ",VLOOKUP(VALUE(RIGHT(C522,3)),'ARQ-COMP'!B:J,9,FALSE),IF(LEFT(C522,3)="SCI",VLOOKUP(VALUE(RIGHT(C522,3)),'GAS-COMP'!#REF!,9,FALSE),IF(LEFT(C522,3)="SCE",VLOOKUP(VALUE(RIGHT(C522,3)),'SCE-COMP'!B:J,9,FALSE),IF(LEFT(C522,3)="EST",VLOOKUP(VALUE(RIGHT(C522,3)),'EST-COMP'!B:J,9,FALSE),IF(LEFT(C522,3)="HID",VLOOKUP(VALUE(RIGHT(C522,3)),'HID-COMP'!B:J,9,FALSE),IF(LEFT(C522,3)="INC",VLOOKUP(VALUE(RIGHT(C522,3)),'INC-COMP'!B:J,9,FALSE),IF(LEFT(C522,3)="ELE",VLOOKUP(VALUE(RIGHT(C522,3)),#REF!,9,FALSE),IF(LEFT(C522,3)="CAB",VLOOKUP(VALUE(RIGHT(C522,3)),#REF!,9,FALSE),IF(LEFT(C522,3)="SEG",VLOOKUP(VALUE(RIGHT(C522,3)),'SEG-COMP'!B:J,9,FALSE),IF(LEFT(C522,3)="CLI",VLOOKUP(VALUE(RIGHT(C522,3)),'CLI-COMP'!B:J,9,FALSE),IF(LEFT(C522,4)="IMPL",VLOOKUP(VALUE(RIGHT(C522,3)),'IMPL-COMP'!B:J,9,FALSE),IF(LEFT(C522,4)="SPDA",VLOOKUP(VALUE(RIGHT(C522,3)),'SPDA-COMP'!B:J,9,FALSE),IF(LEFT(C522,4)="SDAI",VLOOKUP(VALUE(RIGHT(C522,3)),'ADM-COMP'!B:J,9,FALSE),IF(LEFT(C522,5)="IMPER",VLOOKUP(VALUE(RIGHT(C522,3)),'IMPER-COMP'!B:J,9,FALSE),""))))))))))))))))</f>
        <v>131.28</v>
      </c>
      <c r="H522" s="611">
        <f t="shared" si="29"/>
        <v>3872.76</v>
      </c>
      <c r="I522" s="636"/>
      <c r="J522" s="636"/>
      <c r="K522" s="636"/>
      <c r="L522" s="636"/>
      <c r="M522" s="636"/>
      <c r="N522" s="636"/>
      <c r="O522" s="636"/>
      <c r="P522" s="636"/>
      <c r="Q522" s="636"/>
      <c r="R522" s="636"/>
      <c r="S522" s="636"/>
    </row>
    <row r="523" s="561" customFormat="1" ht="38.25" customHeight="1" spans="1:19">
      <c r="A523" s="605" t="s">
        <v>683</v>
      </c>
      <c r="B523" s="606" t="s">
        <v>68</v>
      </c>
      <c r="C523" s="607">
        <v>40712</v>
      </c>
      <c r="D523" s="608" t="s">
        <v>514</v>
      </c>
      <c r="E523" s="609" t="s">
        <v>136</v>
      </c>
      <c r="F523" s="610">
        <f>ROUND(VLOOKUP(A523,'MEM-LEVANT'!A:O,15,FALSE),2)</f>
        <v>15.4</v>
      </c>
      <c r="G523" s="611">
        <f>85.45*$J$4</f>
        <v>89.7893736122996</v>
      </c>
      <c r="H523" s="611">
        <f t="shared" si="29"/>
        <v>1382.76</v>
      </c>
      <c r="I523" s="639"/>
      <c r="J523" s="639" t="s">
        <v>257</v>
      </c>
      <c r="K523" s="639"/>
      <c r="L523" s="639"/>
      <c r="M523" s="639"/>
      <c r="N523" s="639"/>
      <c r="O523" s="639"/>
      <c r="P523" s="639"/>
      <c r="Q523" s="639"/>
      <c r="R523" s="639"/>
      <c r="S523" s="639"/>
    </row>
    <row r="524" spans="1:19">
      <c r="A524" s="628" t="s">
        <v>684</v>
      </c>
      <c r="B524" s="629"/>
      <c r="C524" s="630"/>
      <c r="D524" s="631" t="s">
        <v>112</v>
      </c>
      <c r="E524" s="632"/>
      <c r="F524" s="610"/>
      <c r="G524" s="633"/>
      <c r="H524" s="633"/>
      <c r="I524" s="636"/>
      <c r="J524" s="636"/>
      <c r="K524" s="636"/>
      <c r="L524" s="636"/>
      <c r="M524" s="636"/>
      <c r="N524" s="636"/>
      <c r="O524" s="636"/>
      <c r="P524" s="636"/>
      <c r="Q524" s="636"/>
      <c r="R524" s="636"/>
      <c r="S524" s="636"/>
    </row>
    <row r="525" ht="25.5" spans="1:19">
      <c r="A525" s="605" t="s">
        <v>685</v>
      </c>
      <c r="B525" s="629" t="s">
        <v>81</v>
      </c>
      <c r="C525" s="607" t="s">
        <v>188</v>
      </c>
      <c r="D525" s="608" t="s">
        <v>189</v>
      </c>
      <c r="E525" s="609" t="s">
        <v>127</v>
      </c>
      <c r="F525" s="610">
        <f>ROUND(VLOOKUP(A525,'MEM-LEVANT'!A:O,15,FALSE),2)</f>
        <v>457.26</v>
      </c>
      <c r="G525" s="611">
        <f>IF(B525="IOPES",VLOOKUP(C525,'LABOR-SERVIÇOS'!A:H,7,FALSE),IF(B525="SINAPI",VLOOKUP(C525,'SINAPI-SERVIÇOS'!A:H,8,FALSE),IF(LEFT(C525,3)="ARQ",VLOOKUP(VALUE(RIGHT(C525,3)),'ARQ-COMP'!B:J,9,FALSE),IF(LEFT(C525,3)="SCI",VLOOKUP(VALUE(RIGHT(C525,3)),'GAS-COMP'!#REF!,9,FALSE),IF(LEFT(C525,3)="SCE",VLOOKUP(VALUE(RIGHT(C525,3)),'SCE-COMP'!B:J,9,FALSE),IF(LEFT(C525,3)="EST",VLOOKUP(VALUE(RIGHT(C525,3)),'EST-COMP'!B:J,9,FALSE),IF(LEFT(C525,3)="HID",VLOOKUP(VALUE(RIGHT(C525,3)),'HID-COMP'!B:J,9,FALSE),IF(LEFT(C525,3)="INC",VLOOKUP(VALUE(RIGHT(C525,3)),'INC-COMP'!B:J,9,FALSE),IF(LEFT(C525,3)="ELE",VLOOKUP(VALUE(RIGHT(C525,3)),#REF!,9,FALSE),IF(LEFT(C525,3)="CAB",VLOOKUP(VALUE(RIGHT(C525,3)),#REF!,9,FALSE),IF(LEFT(C525,3)="SEG",VLOOKUP(VALUE(RIGHT(C525,3)),'SEG-COMP'!B:J,9,FALSE),IF(LEFT(C525,3)="CLI",VLOOKUP(VALUE(RIGHT(C525,3)),'CLI-COMP'!B:J,9,FALSE),IF(LEFT(C525,4)="IMPL",VLOOKUP(VALUE(RIGHT(C525,3)),'IMPL-COMP'!B:J,9,FALSE),IF(LEFT(C525,4)="SPDA",VLOOKUP(VALUE(RIGHT(C525,3)),'SPDA-COMP'!B:J,9,FALSE),IF(LEFT(C525,4)="SDAI",VLOOKUP(VALUE(RIGHT(C525,3)),'ADM-COMP'!B:J,9,FALSE),IF(LEFT(C525,5)="IMPER",VLOOKUP(VALUE(RIGHT(C525,3)),'IMPER-COMP'!B:J,9,FALSE),""))))))))))))))))</f>
        <v>1.51</v>
      </c>
      <c r="H525" s="633">
        <f t="shared" ref="H525:H528" si="30">ROUND(F525*G525,2)</f>
        <v>690.46</v>
      </c>
      <c r="I525" s="636"/>
      <c r="J525" s="636"/>
      <c r="K525" s="636"/>
      <c r="L525" s="636"/>
      <c r="M525" s="636"/>
      <c r="N525" s="636"/>
      <c r="O525" s="636"/>
      <c r="P525" s="636"/>
      <c r="Q525" s="636"/>
      <c r="R525" s="636"/>
      <c r="S525" s="636"/>
    </row>
    <row r="526" spans="1:19">
      <c r="A526" s="605" t="s">
        <v>686</v>
      </c>
      <c r="B526" s="629" t="s">
        <v>81</v>
      </c>
      <c r="C526" s="607" t="s">
        <v>191</v>
      </c>
      <c r="D526" s="608" t="s">
        <v>192</v>
      </c>
      <c r="E526" s="609" t="s">
        <v>146</v>
      </c>
      <c r="F526" s="610">
        <f>ROUND(VLOOKUP(A526,'MEM-LEVANT'!A:O,15,FALSE),2)</f>
        <v>45.73</v>
      </c>
      <c r="G526" s="611">
        <f>IF(B526="IOPES",VLOOKUP(C526,'LABOR-SERVIÇOS'!A:H,7,FALSE),IF(B526="SINAPI",VLOOKUP(C526,'SINAPI-SERVIÇOS'!A:H,8,FALSE),IF(LEFT(C526,3)="ARQ",VLOOKUP(VALUE(RIGHT(C526,3)),'ARQ-COMP'!B:J,9,FALSE),IF(LEFT(C526,3)="SCI",VLOOKUP(VALUE(RIGHT(C526,3)),'GAS-COMP'!#REF!,9,FALSE),IF(LEFT(C526,3)="SCE",VLOOKUP(VALUE(RIGHT(C526,3)),'SCE-COMP'!B:J,9,FALSE),IF(LEFT(C526,3)="EST",VLOOKUP(VALUE(RIGHT(C526,3)),'EST-COMP'!B:J,9,FALSE),IF(LEFT(C526,3)="HID",VLOOKUP(VALUE(RIGHT(C526,3)),'HID-COMP'!B:J,9,FALSE),IF(LEFT(C526,3)="INC",VLOOKUP(VALUE(RIGHT(C526,3)),'INC-COMP'!B:J,9,FALSE),IF(LEFT(C526,3)="ELE",VLOOKUP(VALUE(RIGHT(C526,3)),#REF!,9,FALSE),IF(LEFT(C526,3)="CAB",VLOOKUP(VALUE(RIGHT(C526,3)),#REF!,9,FALSE),IF(LEFT(C526,3)="SEG",VLOOKUP(VALUE(RIGHT(C526,3)),'SEG-COMP'!B:J,9,FALSE),IF(LEFT(C526,3)="CLI",VLOOKUP(VALUE(RIGHT(C526,3)),'CLI-COMP'!B:J,9,FALSE),IF(LEFT(C526,4)="IMPL",VLOOKUP(VALUE(RIGHT(C526,3)),'IMPL-COMP'!B:J,9,FALSE),IF(LEFT(C526,4)="SPDA",VLOOKUP(VALUE(RIGHT(C526,3)),'SPDA-COMP'!B:J,9,FALSE),IF(LEFT(C526,4)="SDAI",VLOOKUP(VALUE(RIGHT(C526,3)),'ADM-COMP'!B:J,9,FALSE),IF(LEFT(C526,5)="IMPER",VLOOKUP(VALUE(RIGHT(C526,3)),'IMPER-COMP'!B:J,9,FALSE),""))))))))))))))))</f>
        <v>119.55</v>
      </c>
      <c r="H526" s="633">
        <f t="shared" si="30"/>
        <v>5467.02</v>
      </c>
      <c r="I526" s="636"/>
      <c r="J526" s="636"/>
      <c r="K526" s="636"/>
      <c r="L526" s="636"/>
      <c r="M526" s="636"/>
      <c r="N526" s="636"/>
      <c r="O526" s="636"/>
      <c r="P526" s="636"/>
      <c r="Q526" s="636"/>
      <c r="R526" s="636"/>
      <c r="S526" s="636"/>
    </row>
    <row r="527" spans="1:19">
      <c r="A527" s="605" t="s">
        <v>687</v>
      </c>
      <c r="B527" s="629" t="s">
        <v>81</v>
      </c>
      <c r="C527" s="607" t="s">
        <v>194</v>
      </c>
      <c r="D527" s="608" t="s">
        <v>195</v>
      </c>
      <c r="E527" s="609" t="s">
        <v>153</v>
      </c>
      <c r="F527" s="610">
        <f>ROUND(VLOOKUP(A527,'MEM-LEVANT'!A:O,15,FALSE),2)</f>
        <v>498.46</v>
      </c>
      <c r="G527" s="611">
        <f>IF(B527="IOPES",VLOOKUP(C527,'LABOR-SERVIÇOS'!A:H,7,FALSE),IF(B527="SINAPI",VLOOKUP(C527,'SINAPI-SERVIÇOS'!A:H,8,FALSE),IF(LEFT(C527,3)="ARQ",VLOOKUP(VALUE(RIGHT(C527,3)),'ARQ-COMP'!B:J,9,FALSE),IF(LEFT(C527,3)="SCI",VLOOKUP(VALUE(RIGHT(C527,3)),'GAS-COMP'!#REF!,9,FALSE),IF(LEFT(C527,3)="SCE",VLOOKUP(VALUE(RIGHT(C527,3)),'SCE-COMP'!B:J,9,FALSE),IF(LEFT(C527,3)="EST",VLOOKUP(VALUE(RIGHT(C527,3)),'EST-COMP'!B:J,9,FALSE),IF(LEFT(C527,3)="HID",VLOOKUP(VALUE(RIGHT(C527,3)),'HID-COMP'!B:J,9,FALSE),IF(LEFT(C527,3)="INC",VLOOKUP(VALUE(RIGHT(C527,3)),'INC-COMP'!B:J,9,FALSE),IF(LEFT(C527,3)="ELE",VLOOKUP(VALUE(RIGHT(C527,3)),#REF!,9,FALSE),IF(LEFT(C527,3)="CAB",VLOOKUP(VALUE(RIGHT(C527,3)),#REF!,9,FALSE),IF(LEFT(C527,3)="SEG",VLOOKUP(VALUE(RIGHT(C527,3)),'SEG-COMP'!B:J,9,FALSE),IF(LEFT(C527,3)="CLI",VLOOKUP(VALUE(RIGHT(C527,3)),'CLI-COMP'!B:J,9,FALSE),IF(LEFT(C527,4)="IMPL",VLOOKUP(VALUE(RIGHT(C527,3)),'IMPL-COMP'!B:J,9,FALSE),IF(LEFT(C527,4)="SPDA",VLOOKUP(VALUE(RIGHT(C527,3)),'SPDA-COMP'!B:J,9,FALSE),IF(LEFT(C527,4)="SDAI",VLOOKUP(VALUE(RIGHT(C527,3)),'ADM-COMP'!B:J,9,FALSE),IF(LEFT(C527,5)="IMPER",VLOOKUP(VALUE(RIGHT(C527,3)),'IMPER-COMP'!B:J,9,FALSE),""))))))))))))))))</f>
        <v>0.94</v>
      </c>
      <c r="H527" s="633">
        <f t="shared" si="30"/>
        <v>468.55</v>
      </c>
      <c r="I527" s="636"/>
      <c r="J527" s="636"/>
      <c r="K527" s="636"/>
      <c r="L527" s="636"/>
      <c r="M527" s="636"/>
      <c r="N527" s="636"/>
      <c r="O527" s="636"/>
      <c r="P527" s="636"/>
      <c r="Q527" s="636"/>
      <c r="R527" s="636"/>
      <c r="S527" s="636"/>
    </row>
    <row r="528" ht="38.25" spans="1:19">
      <c r="A528" s="605" t="s">
        <v>688</v>
      </c>
      <c r="B528" s="606" t="s">
        <v>81</v>
      </c>
      <c r="C528" s="607" t="s">
        <v>520</v>
      </c>
      <c r="D528" s="608" t="s">
        <v>521</v>
      </c>
      <c r="E528" s="609" t="s">
        <v>127</v>
      </c>
      <c r="F528" s="610">
        <f>ROUND(VLOOKUP(A528,'MEM-LEVANT'!A:O,15,FALSE),2)</f>
        <v>457.26</v>
      </c>
      <c r="G528" s="611">
        <f>IF(B528="IOPES",VLOOKUP(C528,'LABOR-SERVIÇOS'!A:H,7,FALSE),IF(B528="SINAPI",VLOOKUP(C528,'SINAPI-SERVIÇOS'!A:H,8,FALSE),IF(LEFT(C528,3)="ARQ",VLOOKUP(VALUE(RIGHT(C528,3)),'ARQ-COMP'!B:J,9,FALSE),IF(LEFT(C528,3)="SCI",VLOOKUP(VALUE(RIGHT(C528,3)),'GAS-COMP'!#REF!,9,FALSE),IF(LEFT(C528,3)="SCE",VLOOKUP(VALUE(RIGHT(C528,3)),'SCE-COMP'!B:J,9,FALSE),IF(LEFT(C528,3)="EST",VLOOKUP(VALUE(RIGHT(C528,3)),'EST-COMP'!B:J,9,FALSE),IF(LEFT(C528,3)="HID",VLOOKUP(VALUE(RIGHT(C528,3)),'HID-COMP'!B:J,9,FALSE),IF(LEFT(C528,3)="INC",VLOOKUP(VALUE(RIGHT(C528,3)),'INC-COMP'!B:J,9,FALSE),IF(LEFT(C528,3)="ELE",VLOOKUP(VALUE(RIGHT(C528,3)),#REF!,9,FALSE),IF(LEFT(C528,3)="CAB",VLOOKUP(VALUE(RIGHT(C528,3)),#REF!,9,FALSE),IF(LEFT(C528,3)="SEG",VLOOKUP(VALUE(RIGHT(C528,3)),'SEG-COMP'!B:J,9,FALSE),IF(LEFT(C528,3)="CLI",VLOOKUP(VALUE(RIGHT(C528,3)),'CLI-COMP'!B:J,9,FALSE),IF(LEFT(C528,4)="IMPL",VLOOKUP(VALUE(RIGHT(C528,3)),'IMPL-COMP'!B:J,9,FALSE),IF(LEFT(C528,4)="SPDA",VLOOKUP(VALUE(RIGHT(C528,3)),'SPDA-COMP'!B:J,9,FALSE),IF(LEFT(C528,4)="SDAI",VLOOKUP(VALUE(RIGHT(C528,3)),'ADM-COMP'!B:J,9,FALSE),IF(LEFT(C528,5)="IMPER",VLOOKUP(VALUE(RIGHT(C528,3)),'IMPER-COMP'!B:J,9,FALSE),""))))))))))))))))</f>
        <v>60.63</v>
      </c>
      <c r="H528" s="611">
        <f t="shared" si="30"/>
        <v>27723.67</v>
      </c>
      <c r="I528" s="636"/>
      <c r="J528" s="636"/>
      <c r="K528" s="636"/>
      <c r="L528" s="636"/>
      <c r="M528" s="636"/>
      <c r="N528" s="636"/>
      <c r="O528" s="636"/>
      <c r="P528" s="636"/>
      <c r="Q528" s="636"/>
      <c r="R528" s="636"/>
      <c r="S528" s="636"/>
    </row>
    <row r="529" ht="63.75" spans="1:19">
      <c r="A529" s="605" t="s">
        <v>689</v>
      </c>
      <c r="B529" s="629" t="s">
        <v>81</v>
      </c>
      <c r="C529" s="607" t="s">
        <v>215</v>
      </c>
      <c r="D529" s="608" t="s">
        <v>216</v>
      </c>
      <c r="E529" s="609" t="s">
        <v>136</v>
      </c>
      <c r="F529" s="610">
        <f>ROUND(VLOOKUP(A529,'MEM-LEVANT'!A:O,15,FALSE),2)</f>
        <v>161.16</v>
      </c>
      <c r="G529" s="611">
        <f>IF(B529="IOPES",VLOOKUP(C529,'LABOR-SERVIÇOS'!A:H,7,FALSE),IF(B529="SINAPI",VLOOKUP(C529,'SINAPI-SERVIÇOS'!A:H,8,FALSE),IF(LEFT(C529,3)="ARQ",VLOOKUP(VALUE(RIGHT(C529,3)),'ARQ-COMP'!B:J,9,FALSE),IF(LEFT(C529,3)="SCI",VLOOKUP(VALUE(RIGHT(C529,3)),'GAS-COMP'!#REF!,9,FALSE),IF(LEFT(C529,3)="SCE",VLOOKUP(VALUE(RIGHT(C529,3)),'SCE-COMP'!B:J,9,FALSE),IF(LEFT(C529,3)="EST",VLOOKUP(VALUE(RIGHT(C529,3)),'EST-COMP'!B:J,9,FALSE),IF(LEFT(C529,3)="HID",VLOOKUP(VALUE(RIGHT(C529,3)),'HID-COMP'!B:J,9,FALSE),IF(LEFT(C529,3)="INC",VLOOKUP(VALUE(RIGHT(C529,3)),'INC-COMP'!B:J,9,FALSE),IF(LEFT(C529,3)="ELE",VLOOKUP(VALUE(RIGHT(C529,3)),#REF!,9,FALSE),IF(LEFT(C529,3)="CAB",VLOOKUP(VALUE(RIGHT(C529,3)),#REF!,9,FALSE),IF(LEFT(C529,3)="SEG",VLOOKUP(VALUE(RIGHT(C529,3)),'SEG-COMP'!B:J,9,FALSE),IF(LEFT(C529,3)="CLI",VLOOKUP(VALUE(RIGHT(C529,3)),'CLI-COMP'!B:J,9,FALSE),IF(LEFT(C529,4)="IMPL",VLOOKUP(VALUE(RIGHT(C529,3)),'IMPL-COMP'!B:J,9,FALSE),IF(LEFT(C529,4)="SPDA",VLOOKUP(VALUE(RIGHT(C529,3)),'SPDA-COMP'!B:J,9,FALSE),IF(LEFT(C529,4)="SDAI",VLOOKUP(VALUE(RIGHT(C529,3)),'ADM-COMP'!B:J,9,FALSE),IF(LEFT(C529,5)="IMPER",VLOOKUP(VALUE(RIGHT(C529,3)),'IMPER-COMP'!B:J,9,FALSE),""))))))))))))))))</f>
        <v>36.15</v>
      </c>
      <c r="H529" s="633">
        <f t="shared" ref="H529" si="31">ROUND(F529*G529,2)</f>
        <v>5825.93</v>
      </c>
      <c r="I529" s="636"/>
      <c r="J529" s="636"/>
      <c r="K529" s="636"/>
      <c r="L529" s="636"/>
      <c r="M529" s="636"/>
      <c r="N529" s="636"/>
      <c r="O529" s="636"/>
      <c r="P529" s="636"/>
      <c r="Q529" s="636"/>
      <c r="R529" s="636"/>
      <c r="S529" s="636"/>
    </row>
    <row r="530" spans="1:19">
      <c r="A530" s="628" t="s">
        <v>690</v>
      </c>
      <c r="B530" s="629"/>
      <c r="C530" s="630"/>
      <c r="D530" s="631" t="s">
        <v>125</v>
      </c>
      <c r="E530" s="632"/>
      <c r="F530" s="610"/>
      <c r="G530" s="633"/>
      <c r="H530" s="633"/>
      <c r="I530" s="636"/>
      <c r="J530" s="636"/>
      <c r="K530" s="636"/>
      <c r="L530" s="636"/>
      <c r="M530" s="636"/>
      <c r="N530" s="636"/>
      <c r="O530" s="636"/>
      <c r="P530" s="636"/>
      <c r="Q530" s="636"/>
      <c r="R530" s="636"/>
      <c r="S530" s="636"/>
    </row>
    <row r="531" ht="25.5" spans="1:19">
      <c r="A531" s="605" t="s">
        <v>691</v>
      </c>
      <c r="B531" s="629" t="s">
        <v>68</v>
      </c>
      <c r="C531" s="607">
        <v>40936</v>
      </c>
      <c r="D531" s="608" t="s">
        <v>219</v>
      </c>
      <c r="E531" s="609" t="s">
        <v>127</v>
      </c>
      <c r="F531" s="610">
        <f>ROUND(VLOOKUP(A531,'MEM-LEVANT'!A:O,15,FALSE),2)</f>
        <v>1.2</v>
      </c>
      <c r="G531" s="611">
        <f>(490.85*$J$4)</f>
        <v>515.7766417507</v>
      </c>
      <c r="H531" s="633">
        <f>ROUND(F531*G531,2)</f>
        <v>618.93</v>
      </c>
      <c r="I531" s="636"/>
      <c r="J531" t="s">
        <v>128</v>
      </c>
      <c r="K531" s="636"/>
      <c r="L531" s="636"/>
      <c r="M531" s="636"/>
      <c r="N531" s="636"/>
      <c r="O531" s="636"/>
      <c r="P531" s="636"/>
      <c r="Q531" s="636"/>
      <c r="R531" s="636"/>
      <c r="S531" s="636"/>
    </row>
    <row r="532" ht="25.5" spans="1:19">
      <c r="A532" s="605" t="s">
        <v>692</v>
      </c>
      <c r="B532" s="629" t="s">
        <v>81</v>
      </c>
      <c r="C532" s="607" t="s">
        <v>221</v>
      </c>
      <c r="D532" s="608" t="s">
        <v>222</v>
      </c>
      <c r="E532" s="609" t="s">
        <v>127</v>
      </c>
      <c r="F532" s="610">
        <f>ROUND(VLOOKUP(A532,'MEM-LEVANT'!A:O,15,FALSE),2)</f>
        <v>52.78</v>
      </c>
      <c r="G532" s="611">
        <f>IF(B532="IOPES",VLOOKUP(C532,'LABOR-SERVIÇOS'!A:H,7,FALSE),IF(B532="SINAPI",VLOOKUP(C532,'SINAPI-SERVIÇOS'!A:H,8,FALSE),IF(LEFT(C532,3)="ARQ",VLOOKUP(VALUE(RIGHT(C532,3)),'ARQ-COMP'!B:J,9,FALSE),IF(LEFT(C532,3)="SCI",VLOOKUP(VALUE(RIGHT(C532,3)),'GAS-COMP'!#REF!,9,FALSE),IF(LEFT(C532,3)="SCE",VLOOKUP(VALUE(RIGHT(C532,3)),'SCE-COMP'!B:J,9,FALSE),IF(LEFT(C532,3)="EST",VLOOKUP(VALUE(RIGHT(C532,3)),'EST-COMP'!B:J,9,FALSE),IF(LEFT(C532,3)="HID",VLOOKUP(VALUE(RIGHT(C532,3)),'HID-COMP'!B:J,9,FALSE),IF(LEFT(C532,3)="INC",VLOOKUP(VALUE(RIGHT(C532,3)),'INC-COMP'!B:J,9,FALSE),IF(LEFT(C532,3)="ELE",VLOOKUP(VALUE(RIGHT(C532,3)),#REF!,9,FALSE),IF(LEFT(C532,3)="CAB",VLOOKUP(VALUE(RIGHT(C532,3)),#REF!,9,FALSE),IF(LEFT(C532,3)="SEG",VLOOKUP(VALUE(RIGHT(C532,3)),'SEG-COMP'!B:J,9,FALSE),IF(LEFT(C532,3)="CLI",VLOOKUP(VALUE(RIGHT(C532,3)),'CLI-COMP'!B:J,9,FALSE),IF(LEFT(C532,4)="IMPL",VLOOKUP(VALUE(RIGHT(C532,3)),'IMPL-COMP'!B:J,9,FALSE),IF(LEFT(C532,4)="SPDA",VLOOKUP(VALUE(RIGHT(C532,3)),'SPDA-COMP'!B:J,9,FALSE),IF(LEFT(C532,4)="SDAI",VLOOKUP(VALUE(RIGHT(C532,3)),'ADM-COMP'!B:J,9,FALSE),IF(LEFT(C532,5)="IMPER",VLOOKUP(VALUE(RIGHT(C532,3)),'IMPER-COMP'!B:J,9,FALSE),""))))))))))))))))</f>
        <v>39.23</v>
      </c>
      <c r="H532" s="633">
        <f>ROUND(F532*G532,2)</f>
        <v>2070.56</v>
      </c>
      <c r="I532" s="636"/>
      <c r="J532" s="636"/>
      <c r="K532" s="636"/>
      <c r="L532" s="636"/>
      <c r="M532" s="636"/>
      <c r="N532" s="636"/>
      <c r="O532" s="636"/>
      <c r="P532" s="636"/>
      <c r="Q532" s="636"/>
      <c r="R532" s="636"/>
      <c r="S532" s="636"/>
    </row>
    <row r="533" ht="25.5" customHeight="1" spans="1:19">
      <c r="A533" s="605" t="s">
        <v>693</v>
      </c>
      <c r="B533" s="629" t="s">
        <v>68</v>
      </c>
      <c r="C533" s="607">
        <v>40934</v>
      </c>
      <c r="D533" s="608" t="s">
        <v>224</v>
      </c>
      <c r="E533" s="609" t="s">
        <v>131</v>
      </c>
      <c r="F533" s="610">
        <f>ROUND(VLOOKUP(A533,'MEM-LEVANT'!A:O,15,FALSE),2)</f>
        <v>26</v>
      </c>
      <c r="G533" s="611">
        <f>(22.42*$J$4)</f>
        <v>23.5585460080487</v>
      </c>
      <c r="H533" s="633">
        <f>ROUND(F533*G533,2)</f>
        <v>612.52</v>
      </c>
      <c r="I533" s="636"/>
      <c r="J533" t="s">
        <v>132</v>
      </c>
      <c r="K533" s="636"/>
      <c r="L533" s="636"/>
      <c r="M533" s="636"/>
      <c r="N533" s="636"/>
      <c r="O533" s="636"/>
      <c r="P533" s="636"/>
      <c r="Q533" s="636"/>
      <c r="R533" s="636"/>
      <c r="S533" s="636"/>
    </row>
    <row r="534" spans="1:19">
      <c r="A534" s="628" t="s">
        <v>694</v>
      </c>
      <c r="B534" s="629"/>
      <c r="C534" s="630"/>
      <c r="D534" s="631" t="s">
        <v>134</v>
      </c>
      <c r="E534" s="632"/>
      <c r="F534" s="610"/>
      <c r="G534" s="633"/>
      <c r="H534" s="633"/>
      <c r="I534" s="636"/>
      <c r="J534" s="636"/>
      <c r="K534" s="636"/>
      <c r="L534" s="636"/>
      <c r="M534" s="636"/>
      <c r="N534" s="636"/>
      <c r="O534" s="636"/>
      <c r="P534" s="636"/>
      <c r="Q534" s="636"/>
      <c r="R534" s="636"/>
      <c r="S534" s="636"/>
    </row>
    <row r="535" ht="25.5" spans="1:19">
      <c r="A535" s="605" t="s">
        <v>695</v>
      </c>
      <c r="B535" s="629" t="s">
        <v>68</v>
      </c>
      <c r="C535" s="607">
        <v>43068</v>
      </c>
      <c r="D535" s="608" t="s">
        <v>227</v>
      </c>
      <c r="E535" s="609" t="s">
        <v>136</v>
      </c>
      <c r="F535" s="610">
        <f>ROUND(VLOOKUP(A535,'MEM-LEVANT'!A:O,15,FALSE),2)</f>
        <v>8</v>
      </c>
      <c r="G535" s="611">
        <f>76.06*$J$4</f>
        <v>79.9225249496959</v>
      </c>
      <c r="H535" s="633">
        <f>ROUND(F535*G535,2)</f>
        <v>639.38</v>
      </c>
      <c r="I535" s="636"/>
      <c r="J535" t="s">
        <v>137</v>
      </c>
      <c r="K535" s="636"/>
      <c r="L535" s="636"/>
      <c r="M535" s="636"/>
      <c r="N535" s="636"/>
      <c r="O535" s="636"/>
      <c r="P535" s="636"/>
      <c r="Q535" s="636"/>
      <c r="R535" s="636"/>
      <c r="S535" s="636"/>
    </row>
    <row r="536" ht="25.5" customHeight="1" spans="1:19">
      <c r="A536" s="605" t="s">
        <v>696</v>
      </c>
      <c r="B536" s="629" t="s">
        <v>68</v>
      </c>
      <c r="C536" s="607">
        <v>43064</v>
      </c>
      <c r="D536" s="608" t="s">
        <v>229</v>
      </c>
      <c r="E536" s="609" t="s">
        <v>136</v>
      </c>
      <c r="F536" s="610">
        <f>ROUND(VLOOKUP(A536,'MEM-LEVANT'!A:O,15,FALSE),2)</f>
        <v>8</v>
      </c>
      <c r="G536" s="611">
        <f>(18.82*$J$4)</f>
        <v>19.7757286294146</v>
      </c>
      <c r="H536" s="633">
        <f>ROUND(F536*G536,2)</f>
        <v>158.21</v>
      </c>
      <c r="I536" s="636"/>
      <c r="J536" t="s">
        <v>139</v>
      </c>
      <c r="K536" s="636"/>
      <c r="L536" s="636"/>
      <c r="M536" s="636"/>
      <c r="N536" s="636"/>
      <c r="O536" s="636"/>
      <c r="P536" s="636"/>
      <c r="Q536" s="636"/>
      <c r="R536" s="636"/>
      <c r="S536" s="636"/>
    </row>
    <row r="537" s="560" customFormat="1" spans="1:8">
      <c r="A537" s="605"/>
      <c r="B537" s="634"/>
      <c r="C537" s="635"/>
      <c r="D537" s="612" t="s">
        <v>697</v>
      </c>
      <c r="E537" s="609"/>
      <c r="F537" s="610"/>
      <c r="G537" s="611"/>
      <c r="H537" s="613">
        <f>SUM(H500:H536)</f>
        <v>123389.93</v>
      </c>
    </row>
    <row r="538" s="559" customFormat="1" spans="1:19">
      <c r="A538" s="731" t="s">
        <v>38</v>
      </c>
      <c r="B538" s="591"/>
      <c r="C538" s="592"/>
      <c r="D538" s="593" t="s">
        <v>698</v>
      </c>
      <c r="E538" s="594"/>
      <c r="F538" s="595"/>
      <c r="G538" s="596"/>
      <c r="H538" s="597"/>
      <c r="I538" s="638"/>
      <c r="J538" s="638"/>
      <c r="K538" s="638"/>
      <c r="L538" s="638"/>
      <c r="M538" s="638"/>
      <c r="N538" s="638"/>
      <c r="O538" s="638"/>
      <c r="P538" s="638"/>
      <c r="Q538" s="638"/>
      <c r="R538" s="638"/>
      <c r="S538" s="638"/>
    </row>
    <row r="539" spans="1:19">
      <c r="A539" s="598" t="s">
        <v>699</v>
      </c>
      <c r="B539" s="606"/>
      <c r="C539" s="622"/>
      <c r="D539" s="601" t="s">
        <v>89</v>
      </c>
      <c r="E539" s="609"/>
      <c r="F539" s="610"/>
      <c r="G539" s="611"/>
      <c r="H539" s="611"/>
      <c r="I539" s="636"/>
      <c r="J539" s="636"/>
      <c r="K539" s="636"/>
      <c r="L539" s="636"/>
      <c r="M539" s="636"/>
      <c r="N539" s="636"/>
      <c r="O539" s="636"/>
      <c r="P539" s="636"/>
      <c r="Q539" s="636"/>
      <c r="R539" s="636"/>
      <c r="S539" s="636"/>
    </row>
    <row r="540" ht="25.5" spans="1:19">
      <c r="A540" s="605" t="s">
        <v>700</v>
      </c>
      <c r="B540" s="606" t="s">
        <v>81</v>
      </c>
      <c r="C540" s="607" t="s">
        <v>234</v>
      </c>
      <c r="D540" s="608" t="s">
        <v>235</v>
      </c>
      <c r="E540" s="609" t="s">
        <v>146</v>
      </c>
      <c r="F540" s="610">
        <f>ROUND(VLOOKUP(A540,'MEM-LEVANT'!A:O,15,FALSE),2)</f>
        <v>19</v>
      </c>
      <c r="G540" s="611">
        <f>IF(B540="IOPES",VLOOKUP(C540,'LABOR-SERVIÇOS'!A:H,7,FALSE),IF(B540="SINAPI",VLOOKUP(C540,'SINAPI-SERVIÇOS'!A:H,8,FALSE),IF(LEFT(C540,3)="ARQ",VLOOKUP(VALUE(RIGHT(C540,3)),'ARQ-COMP'!B:J,9,FALSE),IF(LEFT(C540,3)="SCI",VLOOKUP(VALUE(RIGHT(C540,3)),'GAS-COMP'!#REF!,9,FALSE),IF(LEFT(C540,3)="SCE",VLOOKUP(VALUE(RIGHT(C540,3)),'SCE-COMP'!B:J,9,FALSE),IF(LEFT(C540,3)="EST",VLOOKUP(VALUE(RIGHT(C540,3)),'EST-COMP'!B:J,9,FALSE),IF(LEFT(C540,3)="HID",VLOOKUP(VALUE(RIGHT(C540,3)),'HID-COMP'!B:J,9,FALSE),IF(LEFT(C540,3)="INC",VLOOKUP(VALUE(RIGHT(C540,3)),'INC-COMP'!B:J,9,FALSE),IF(LEFT(C540,3)="ELE",VLOOKUP(VALUE(RIGHT(C540,3)),#REF!,9,FALSE),IF(LEFT(C540,3)="CAB",VLOOKUP(VALUE(RIGHT(C540,3)),#REF!,9,FALSE),IF(LEFT(C540,3)="SEG",VLOOKUP(VALUE(RIGHT(C540,3)),'SEG-COMP'!B:J,9,FALSE),IF(LEFT(C540,3)="CLI",VLOOKUP(VALUE(RIGHT(C540,3)),'CLI-COMP'!B:J,9,FALSE),IF(LEFT(C540,4)="IMPL",VLOOKUP(VALUE(RIGHT(C540,3)),'IMPL-COMP'!B:J,9,FALSE),IF(LEFT(C540,4)="SPDA",VLOOKUP(VALUE(RIGHT(C540,3)),'SPDA-COMP'!B:J,9,FALSE),IF(LEFT(C540,4)="SDAI",VLOOKUP(VALUE(RIGHT(C540,3)),'ADM-COMP'!B:J,9,FALSE),IF(LEFT(C540,5)="IMPER",VLOOKUP(VALUE(RIGHT(C540,3)),'IMPER-COMP'!B:J,9,FALSE),""))))))))))))))))</f>
        <v>223.76</v>
      </c>
      <c r="H540" s="611">
        <f>ROUND(F540*G540,2)</f>
        <v>4251.44</v>
      </c>
      <c r="I540" s="636"/>
      <c r="J540" s="636"/>
      <c r="K540" s="636"/>
      <c r="L540" s="636"/>
      <c r="M540" s="636"/>
      <c r="N540" s="636"/>
      <c r="O540" s="636"/>
      <c r="P540" s="636"/>
      <c r="Q540" s="636"/>
      <c r="R540" s="636"/>
      <c r="S540" s="636"/>
    </row>
    <row r="541" ht="38.25" spans="1:19">
      <c r="A541" s="605" t="s">
        <v>701</v>
      </c>
      <c r="B541" s="606" t="s">
        <v>81</v>
      </c>
      <c r="C541" s="607" t="s">
        <v>151</v>
      </c>
      <c r="D541" s="608" t="s">
        <v>152</v>
      </c>
      <c r="E541" s="609" t="s">
        <v>153</v>
      </c>
      <c r="F541" s="610">
        <f>ROUND(VLOOKUP(A541,'MEM-LEVANT'!A:O,15,FALSE),2)</f>
        <v>797.23</v>
      </c>
      <c r="G541" s="611">
        <f>IF(B541="IOPES",VLOOKUP(C541,'LABOR-SERVIÇOS'!A:H,7,FALSE),IF(B541="SINAPI",VLOOKUP(C541,'SINAPI-SERVIÇOS'!A:H,8,FALSE),IF(LEFT(C541,3)="ARQ",VLOOKUP(VALUE(RIGHT(C541,3)),'ARQ-COMP'!B:J,9,FALSE),IF(LEFT(C541,3)="SCI",VLOOKUP(VALUE(RIGHT(C541,3)),'GAS-COMP'!#REF!,9,FALSE),IF(LEFT(C541,3)="SCE",VLOOKUP(VALUE(RIGHT(C541,3)),'SCE-COMP'!B:J,9,FALSE),IF(LEFT(C541,3)="EST",VLOOKUP(VALUE(RIGHT(C541,3)),'EST-COMP'!B:J,9,FALSE),IF(LEFT(C541,3)="HID",VLOOKUP(VALUE(RIGHT(C541,3)),'HID-COMP'!B:J,9,FALSE),IF(LEFT(C541,3)="INC",VLOOKUP(VALUE(RIGHT(C541,3)),'INC-COMP'!B:J,9,FALSE),IF(LEFT(C541,3)="ELE",VLOOKUP(VALUE(RIGHT(C541,3)),#REF!,9,FALSE),IF(LEFT(C541,3)="CAB",VLOOKUP(VALUE(RIGHT(C541,3)),#REF!,9,FALSE),IF(LEFT(C541,3)="SEG",VLOOKUP(VALUE(RIGHT(C541,3)),'SEG-COMP'!B:J,9,FALSE),IF(LEFT(C541,3)="CLI",VLOOKUP(VALUE(RIGHT(C541,3)),'CLI-COMP'!B:J,9,FALSE),IF(LEFT(C541,4)="IMPL",VLOOKUP(VALUE(RIGHT(C541,3)),'IMPL-COMP'!B:J,9,FALSE),IF(LEFT(C541,4)="SPDA",VLOOKUP(VALUE(RIGHT(C541,3)),'SPDA-COMP'!B:J,9,FALSE),IF(LEFT(C541,4)="SDAI",VLOOKUP(VALUE(RIGHT(C541,3)),'ADM-COMP'!B:J,9,FALSE),IF(LEFT(C541,5)="IMPER",VLOOKUP(VALUE(RIGHT(C541,3)),'IMPER-COMP'!B:J,9,FALSE),""))))))))))))))))</f>
        <v>1.76</v>
      </c>
      <c r="H541" s="611">
        <f>ROUND(F541*G541,2)</f>
        <v>1403.12</v>
      </c>
      <c r="I541" s="636"/>
      <c r="J541" s="636"/>
      <c r="K541" s="636"/>
      <c r="L541" s="636"/>
      <c r="M541" s="636"/>
      <c r="N541" s="636"/>
      <c r="O541" s="636"/>
      <c r="P541" s="636"/>
      <c r="Q541" s="636"/>
      <c r="R541" s="636"/>
      <c r="S541" s="636"/>
    </row>
    <row r="542" ht="25.5" spans="1:19">
      <c r="A542" s="605" t="s">
        <v>702</v>
      </c>
      <c r="B542" s="606" t="s">
        <v>81</v>
      </c>
      <c r="C542" s="607" t="s">
        <v>363</v>
      </c>
      <c r="D542" s="608" t="s">
        <v>364</v>
      </c>
      <c r="E542" s="609" t="s">
        <v>127</v>
      </c>
      <c r="F542" s="610">
        <f>ROUND(VLOOKUP(A542,'MEM-LEVANT'!A:O,15,FALSE),2)</f>
        <v>162.5</v>
      </c>
      <c r="G542" s="611">
        <f>IF(B542="IOPES",VLOOKUP(C542,'LABOR-SERVIÇOS'!A:H,7,FALSE),IF(B542="SINAPI",VLOOKUP(C542,'SINAPI-SERVIÇOS'!A:H,8,FALSE),IF(LEFT(C542,3)="ARQ",VLOOKUP(VALUE(RIGHT(C542,3)),'ARQ-COMP'!B:J,9,FALSE),IF(LEFT(C542,3)="SCI",VLOOKUP(VALUE(RIGHT(C542,3)),'GAS-COMP'!#REF!,9,FALSE),IF(LEFT(C542,3)="SCE",VLOOKUP(VALUE(RIGHT(C542,3)),'SCE-COMP'!B:J,9,FALSE),IF(LEFT(C542,3)="EST",VLOOKUP(VALUE(RIGHT(C542,3)),'EST-COMP'!B:J,9,FALSE),IF(LEFT(C542,3)="HID",VLOOKUP(VALUE(RIGHT(C542,3)),'HID-COMP'!B:J,9,FALSE),IF(LEFT(C542,3)="INC",VLOOKUP(VALUE(RIGHT(C542,3)),'INC-COMP'!B:J,9,FALSE),IF(LEFT(C542,3)="ELE",VLOOKUP(VALUE(RIGHT(C542,3)),#REF!,9,FALSE),IF(LEFT(C542,3)="CAB",VLOOKUP(VALUE(RIGHT(C542,3)),#REF!,9,FALSE),IF(LEFT(C542,3)="SEG",VLOOKUP(VALUE(RIGHT(C542,3)),'SEG-COMP'!B:J,9,FALSE),IF(LEFT(C542,3)="CLI",VLOOKUP(VALUE(RIGHT(C542,3)),'CLI-COMP'!B:J,9,FALSE),IF(LEFT(C542,4)="IMPL",VLOOKUP(VALUE(RIGHT(C542,3)),'IMPL-COMP'!B:J,9,FALSE),IF(LEFT(C542,4)="SPDA",VLOOKUP(VALUE(RIGHT(C542,3)),'SPDA-COMP'!B:J,9,FALSE),IF(LEFT(C542,4)="SDAI",VLOOKUP(VALUE(RIGHT(C542,3)),'ADM-COMP'!B:J,9,FALSE),IF(LEFT(C542,5)="IMPER",VLOOKUP(VALUE(RIGHT(C542,3)),'IMPER-COMP'!B:J,9,FALSE),""))))))))))))))))</f>
        <v>12.59</v>
      </c>
      <c r="H542" s="611">
        <f>ROUND(F542*G542,2)</f>
        <v>2045.88</v>
      </c>
      <c r="I542" s="636"/>
      <c r="J542" s="636"/>
      <c r="K542" s="636"/>
      <c r="L542" s="636"/>
      <c r="M542" s="636"/>
      <c r="N542" s="636"/>
      <c r="O542" s="636"/>
      <c r="P542" s="636"/>
      <c r="Q542" s="636"/>
      <c r="R542" s="636"/>
      <c r="S542" s="636"/>
    </row>
    <row r="543" spans="1:19">
      <c r="A543" s="605" t="s">
        <v>703</v>
      </c>
      <c r="B543" s="606" t="s">
        <v>84</v>
      </c>
      <c r="C543" s="607">
        <v>10216</v>
      </c>
      <c r="D543" s="608" t="s">
        <v>451</v>
      </c>
      <c r="E543" s="609" t="s">
        <v>136</v>
      </c>
      <c r="F543" s="610">
        <f>ROUND(VLOOKUP(A543,'MEM-LEVANT'!A:O,15,FALSE),2)</f>
        <v>50</v>
      </c>
      <c r="G543" s="611">
        <f>IF(B543="IOPES",VLOOKUP(C543,'LABOR-SERVIÇOS'!A:H,7,FALSE),IF(B543="SINAPI",VLOOKUP(C543,'SINAPI-SERVIÇOS'!A:H,8,FALSE),IF(LEFT(C543,3)="ARQ",VLOOKUP(VALUE(RIGHT(C543,3)),'ARQ-COMP'!B:J,9,FALSE),IF(LEFT(C543,3)="SCI",VLOOKUP(VALUE(RIGHT(C543,3)),'GAS-COMP'!#REF!,9,FALSE),IF(LEFT(C543,3)="SCE",VLOOKUP(VALUE(RIGHT(C543,3)),'SCE-COMP'!B:J,9,FALSE),IF(LEFT(C543,3)="EST",VLOOKUP(VALUE(RIGHT(C543,3)),'EST-COMP'!B:J,9,FALSE),IF(LEFT(C543,3)="HID",VLOOKUP(VALUE(RIGHT(C543,3)),'HID-COMP'!B:J,9,FALSE),IF(LEFT(C543,3)="INC",VLOOKUP(VALUE(RIGHT(C543,3)),'INC-COMP'!B:J,9,FALSE),IF(LEFT(C543,3)="ELE",VLOOKUP(VALUE(RIGHT(C543,3)),#REF!,9,FALSE),IF(LEFT(C543,3)="CAB",VLOOKUP(VALUE(RIGHT(C543,3)),#REF!,9,FALSE),IF(LEFT(C543,3)="SEG",VLOOKUP(VALUE(RIGHT(C543,3)),'SEG-COMP'!B:J,9,FALSE),IF(LEFT(C543,3)="CLI",VLOOKUP(VALUE(RIGHT(C543,3)),'CLI-COMP'!B:J,9,FALSE),IF(LEFT(C543,4)="IMPL",VLOOKUP(VALUE(RIGHT(C543,3)),'IMPL-COMP'!B:J,9,FALSE),IF(LEFT(C543,4)="SPDA",VLOOKUP(VALUE(RIGHT(C543,3)),'SPDA-COMP'!B:J,9,FALSE),IF(LEFT(C543,4)="SDAI",VLOOKUP(VALUE(RIGHT(C543,3)),'ADM-COMP'!B:J,9,FALSE),IF(LEFT(C543,5)="IMPER",VLOOKUP(VALUE(RIGHT(C543,3)),'IMPER-COMP'!B:J,9,FALSE),""))))))))))))))))</f>
        <v>7.63</v>
      </c>
      <c r="H543" s="611">
        <f>ROUND(F543*G543,2)</f>
        <v>381.5</v>
      </c>
      <c r="I543" s="636"/>
      <c r="J543" s="636"/>
      <c r="K543" s="636"/>
      <c r="L543" s="636"/>
      <c r="M543" s="636"/>
      <c r="N543" s="636"/>
      <c r="O543" s="636"/>
      <c r="P543" s="636"/>
      <c r="Q543" s="636"/>
      <c r="R543" s="636"/>
      <c r="S543" s="636"/>
    </row>
    <row r="544" spans="1:19">
      <c r="A544" s="598" t="s">
        <v>704</v>
      </c>
      <c r="B544" s="606"/>
      <c r="C544" s="622"/>
      <c r="D544" s="601" t="s">
        <v>93</v>
      </c>
      <c r="E544" s="609"/>
      <c r="F544" s="610"/>
      <c r="G544" s="611"/>
      <c r="H544" s="611"/>
      <c r="I544" s="636"/>
      <c r="J544" s="636"/>
      <c r="K544" s="636"/>
      <c r="L544" s="636"/>
      <c r="M544" s="636"/>
      <c r="N544" s="636"/>
      <c r="O544" s="636"/>
      <c r="P544" s="636"/>
      <c r="Q544" s="636"/>
      <c r="R544" s="636"/>
      <c r="S544" s="636"/>
    </row>
    <row r="545" ht="38.25" spans="1:19">
      <c r="A545" s="623" t="s">
        <v>705</v>
      </c>
      <c r="B545" s="606" t="s">
        <v>81</v>
      </c>
      <c r="C545" s="607" t="s">
        <v>144</v>
      </c>
      <c r="D545" s="608" t="s">
        <v>145</v>
      </c>
      <c r="E545" s="609" t="s">
        <v>146</v>
      </c>
      <c r="F545" s="610">
        <f>ROUND(VLOOKUP(A545,'MEM-LEVANT'!A:O,15,FALSE),2)</f>
        <v>1270.62</v>
      </c>
      <c r="G545" s="611">
        <f>IF(B545="IOPES",VLOOKUP(C545,'LABOR-SERVIÇOS'!A:H,7,FALSE),IF(B545="SINAPI",VLOOKUP(C545,'SINAPI-SERVIÇOS'!A:H,8,FALSE),IF(LEFT(C545,3)="ARQ",VLOOKUP(VALUE(RIGHT(C545,3)),'ARQ-COMP'!B:J,9,FALSE),IF(LEFT(C545,3)="SCI",VLOOKUP(VALUE(RIGHT(C545,3)),'GAS-COMP'!#REF!,9,FALSE),IF(LEFT(C545,3)="SCE",VLOOKUP(VALUE(RIGHT(C545,3)),'SCE-COMP'!B:J,9,FALSE),IF(LEFT(C545,3)="EST",VLOOKUP(VALUE(RIGHT(C545,3)),'EST-COMP'!B:J,9,FALSE),IF(LEFT(C545,3)="HID",VLOOKUP(VALUE(RIGHT(C545,3)),'HID-COMP'!B:J,9,FALSE),IF(LEFT(C545,3)="INC",VLOOKUP(VALUE(RIGHT(C545,3)),'INC-COMP'!B:J,9,FALSE),IF(LEFT(C545,3)="ELE",VLOOKUP(VALUE(RIGHT(C545,3)),#REF!,9,FALSE),IF(LEFT(C545,3)="CAB",VLOOKUP(VALUE(RIGHT(C545,3)),#REF!,9,FALSE),IF(LEFT(C545,3)="SEG",VLOOKUP(VALUE(RIGHT(C545,3)),'SEG-COMP'!B:J,9,FALSE),IF(LEFT(C545,3)="CLI",VLOOKUP(VALUE(RIGHT(C545,3)),'CLI-COMP'!B:J,9,FALSE),IF(LEFT(C545,4)="IMPL",VLOOKUP(VALUE(RIGHT(C545,3)),'IMPL-COMP'!B:J,9,FALSE),IF(LEFT(C545,4)="SPDA",VLOOKUP(VALUE(RIGHT(C545,3)),'SPDA-COMP'!B:J,9,FALSE),IF(LEFT(C545,4)="SDAI",VLOOKUP(VALUE(RIGHT(C545,3)),'ADM-COMP'!B:J,9,FALSE),IF(LEFT(C545,5)="IMPER",VLOOKUP(VALUE(RIGHT(C545,3)),'IMPER-COMP'!B:J,9,FALSE),""))))))))))))))))</f>
        <v>1.82</v>
      </c>
      <c r="H545" s="611">
        <f>ROUND(F545*G545,2)</f>
        <v>2312.53</v>
      </c>
      <c r="I545" s="636"/>
      <c r="J545" s="636"/>
      <c r="K545" s="636"/>
      <c r="L545" s="636"/>
      <c r="M545" s="636"/>
      <c r="N545" s="636"/>
      <c r="O545" s="636"/>
      <c r="P545" s="636"/>
      <c r="Q545" s="636"/>
      <c r="R545" s="636"/>
      <c r="S545" s="636"/>
    </row>
    <row r="546" ht="25.5" spans="1:19">
      <c r="A546" s="623" t="s">
        <v>706</v>
      </c>
      <c r="B546" s="606" t="s">
        <v>81</v>
      </c>
      <c r="C546" s="607" t="s">
        <v>148</v>
      </c>
      <c r="D546" s="608" t="s">
        <v>149</v>
      </c>
      <c r="E546" s="609" t="s">
        <v>146</v>
      </c>
      <c r="F546" s="610">
        <f>ROUND(VLOOKUP(A546,'MEM-LEVANT'!A:O,15,FALSE),2)</f>
        <v>23.24</v>
      </c>
      <c r="G546" s="611">
        <f>IF(B546="IOPES",VLOOKUP(C546,'LABOR-SERVIÇOS'!A:H,7,FALSE),IF(B546="SINAPI",VLOOKUP(C546,'SINAPI-SERVIÇOS'!A:H,8,FALSE),IF(LEFT(C546,3)="ARQ",VLOOKUP(VALUE(RIGHT(C546,3)),'ARQ-COMP'!B:J,9,FALSE),IF(LEFT(C546,3)="SCI",VLOOKUP(VALUE(RIGHT(C546,3)),'GAS-COMP'!#REF!,9,FALSE),IF(LEFT(C546,3)="SCE",VLOOKUP(VALUE(RIGHT(C546,3)),'SCE-COMP'!B:J,9,FALSE),IF(LEFT(C546,3)="EST",VLOOKUP(VALUE(RIGHT(C546,3)),'EST-COMP'!B:J,9,FALSE),IF(LEFT(C546,3)="HID",VLOOKUP(VALUE(RIGHT(C546,3)),'HID-COMP'!B:J,9,FALSE),IF(LEFT(C546,3)="INC",VLOOKUP(VALUE(RIGHT(C546,3)),'INC-COMP'!B:J,9,FALSE),IF(LEFT(C546,3)="ELE",VLOOKUP(VALUE(RIGHT(C546,3)),#REF!,9,FALSE),IF(LEFT(C546,3)="CAB",VLOOKUP(VALUE(RIGHT(C546,3)),#REF!,9,FALSE),IF(LEFT(C546,3)="SEG",VLOOKUP(VALUE(RIGHT(C546,3)),'SEG-COMP'!B:J,9,FALSE),IF(LEFT(C546,3)="CLI",VLOOKUP(VALUE(RIGHT(C546,3)),'CLI-COMP'!B:J,9,FALSE),IF(LEFT(C546,4)="IMPL",VLOOKUP(VALUE(RIGHT(C546,3)),'IMPL-COMP'!B:J,9,FALSE),IF(LEFT(C546,4)="SPDA",VLOOKUP(VALUE(RIGHT(C546,3)),'SPDA-COMP'!B:J,9,FALSE),IF(LEFT(C546,4)="SDAI",VLOOKUP(VALUE(RIGHT(C546,3)),'ADM-COMP'!B:J,9,FALSE),IF(LEFT(C546,5)="IMPER",VLOOKUP(VALUE(RIGHT(C546,3)),'IMPER-COMP'!B:J,9,FALSE),""))))))))))))))))</f>
        <v>5.25</v>
      </c>
      <c r="H546" s="611">
        <f>ROUND(F546*G546,2)</f>
        <v>122.01</v>
      </c>
      <c r="I546" s="636"/>
      <c r="J546" s="636"/>
      <c r="K546" s="636"/>
      <c r="L546" s="636"/>
      <c r="M546" s="636"/>
      <c r="N546" s="636"/>
      <c r="O546" s="636"/>
      <c r="P546" s="636"/>
      <c r="Q546" s="636"/>
      <c r="R546" s="636"/>
      <c r="S546" s="636"/>
    </row>
    <row r="547" ht="38.25" spans="1:19">
      <c r="A547" s="623" t="s">
        <v>707</v>
      </c>
      <c r="B547" s="606" t="s">
        <v>81</v>
      </c>
      <c r="C547" s="607" t="s">
        <v>151</v>
      </c>
      <c r="D547" s="608" t="s">
        <v>152</v>
      </c>
      <c r="E547" s="609" t="s">
        <v>153</v>
      </c>
      <c r="F547" s="610">
        <f>ROUND(VLOOKUP(A547,'MEM-LEVANT'!A:O,15,FALSE),2)</f>
        <v>34327.9</v>
      </c>
      <c r="G547" s="611">
        <f>IF(B547="IOPES",VLOOKUP(C547,'LABOR-SERVIÇOS'!A:H,7,FALSE),IF(B547="SINAPI",VLOOKUP(C547,'SINAPI-SERVIÇOS'!A:H,8,FALSE),IF(LEFT(C547,3)="ARQ",VLOOKUP(VALUE(RIGHT(C547,3)),'ARQ-COMP'!B:J,9,FALSE),IF(LEFT(C547,3)="SCI",VLOOKUP(VALUE(RIGHT(C547,3)),'GAS-COMP'!#REF!,9,FALSE),IF(LEFT(C547,3)="SCE",VLOOKUP(VALUE(RIGHT(C547,3)),'SCE-COMP'!B:J,9,FALSE),IF(LEFT(C547,3)="EST",VLOOKUP(VALUE(RIGHT(C547,3)),'EST-COMP'!B:J,9,FALSE),IF(LEFT(C547,3)="HID",VLOOKUP(VALUE(RIGHT(C547,3)),'HID-COMP'!B:J,9,FALSE),IF(LEFT(C547,3)="INC",VLOOKUP(VALUE(RIGHT(C547,3)),'INC-COMP'!B:J,9,FALSE),IF(LEFT(C547,3)="ELE",VLOOKUP(VALUE(RIGHT(C547,3)),#REF!,9,FALSE),IF(LEFT(C547,3)="CAB",VLOOKUP(VALUE(RIGHT(C547,3)),#REF!,9,FALSE),IF(LEFT(C547,3)="SEG",VLOOKUP(VALUE(RIGHT(C547,3)),'SEG-COMP'!B:J,9,FALSE),IF(LEFT(C547,3)="CLI",VLOOKUP(VALUE(RIGHT(C547,3)),'CLI-COMP'!B:J,9,FALSE),IF(LEFT(C547,4)="IMPL",VLOOKUP(VALUE(RIGHT(C547,3)),'IMPL-COMP'!B:J,9,FALSE),IF(LEFT(C547,4)="SPDA",VLOOKUP(VALUE(RIGHT(C547,3)),'SPDA-COMP'!B:J,9,FALSE),IF(LEFT(C547,4)="SDAI",VLOOKUP(VALUE(RIGHT(C547,3)),'ADM-COMP'!B:J,9,FALSE),IF(LEFT(C547,5)="IMPER",VLOOKUP(VALUE(RIGHT(C547,3)),'IMPER-COMP'!B:J,9,FALSE),""))))))))))))))))</f>
        <v>1.76</v>
      </c>
      <c r="H547" s="611">
        <f>ROUND(F547*G547,2)</f>
        <v>60417.1</v>
      </c>
      <c r="I547" s="636"/>
      <c r="J547" s="636"/>
      <c r="K547" s="636"/>
      <c r="L547" s="636"/>
      <c r="M547" s="636"/>
      <c r="N547" s="636"/>
      <c r="O547" s="636"/>
      <c r="P547" s="636"/>
      <c r="Q547" s="636"/>
      <c r="R547" s="636"/>
      <c r="S547" s="636"/>
    </row>
    <row r="548" spans="1:19">
      <c r="A548" s="478" t="s">
        <v>708</v>
      </c>
      <c r="B548" s="624"/>
      <c r="C548" s="625"/>
      <c r="D548" s="626" t="s">
        <v>98</v>
      </c>
      <c r="E548" s="625"/>
      <c r="F548" s="610"/>
      <c r="G548" s="611"/>
      <c r="H548" s="611"/>
      <c r="I548" s="636"/>
      <c r="J548" s="636"/>
      <c r="K548" s="636"/>
      <c r="L548" s="636"/>
      <c r="M548" s="636"/>
      <c r="N548" s="636"/>
      <c r="O548" s="636"/>
      <c r="P548" s="636"/>
      <c r="Q548" s="636"/>
      <c r="R548" s="636"/>
      <c r="S548" s="636"/>
    </row>
    <row r="549" ht="89.25" spans="1:19">
      <c r="A549" s="605" t="s">
        <v>709</v>
      </c>
      <c r="B549" s="624" t="s">
        <v>81</v>
      </c>
      <c r="C549" s="607" t="s">
        <v>156</v>
      </c>
      <c r="D549" s="608" t="s">
        <v>157</v>
      </c>
      <c r="E549" s="609" t="s">
        <v>146</v>
      </c>
      <c r="F549" s="610">
        <f>ROUND(VLOOKUP(A549,'MEM-LEVANT'!A:O,15,FALSE),2)</f>
        <v>1326</v>
      </c>
      <c r="G549" s="611">
        <f>IF(B549="IOPES",VLOOKUP(C549,'LABOR-SERVIÇOS'!A:H,7,FALSE),IF(B549="SINAPI",VLOOKUP(C549,'SINAPI-SERVIÇOS'!A:H,8,FALSE),IF(LEFT(C549,3)="ARQ",VLOOKUP(VALUE(RIGHT(C549,3)),'ARQ-COMP'!B:J,9,FALSE),IF(LEFT(C549,3)="SCI",VLOOKUP(VALUE(RIGHT(C549,3)),'GAS-COMP'!#REF!,9,FALSE),IF(LEFT(C549,3)="SCE",VLOOKUP(VALUE(RIGHT(C549,3)),'SCE-COMP'!B:J,9,FALSE),IF(LEFT(C549,3)="EST",VLOOKUP(VALUE(RIGHT(C549,3)),'EST-COMP'!B:J,9,FALSE),IF(LEFT(C549,3)="HID",VLOOKUP(VALUE(RIGHT(C549,3)),'HID-COMP'!B:J,9,FALSE),IF(LEFT(C549,3)="INC",VLOOKUP(VALUE(RIGHT(C549,3)),'INC-COMP'!B:J,9,FALSE),IF(LEFT(C549,3)="ELE",VLOOKUP(VALUE(RIGHT(C549,3)),#REF!,9,FALSE),IF(LEFT(C549,3)="CAB",VLOOKUP(VALUE(RIGHT(C549,3)),#REF!,9,FALSE),IF(LEFT(C549,3)="SEG",VLOOKUP(VALUE(RIGHT(C549,3)),'SEG-COMP'!B:J,9,FALSE),IF(LEFT(C549,3)="CLI",VLOOKUP(VALUE(RIGHT(C549,3)),'CLI-COMP'!B:J,9,FALSE),IF(LEFT(C549,4)="IMPL",VLOOKUP(VALUE(RIGHT(C549,3)),'IMPL-COMP'!B:J,9,FALSE),IF(LEFT(C549,4)="SPDA",VLOOKUP(VALUE(RIGHT(C549,3)),'SPDA-COMP'!B:J,9,FALSE),IF(LEFT(C549,4)="SDAI",VLOOKUP(VALUE(RIGHT(C549,3)),'ADM-COMP'!B:J,9,FALSE),IF(LEFT(C549,5)="IMPER",VLOOKUP(VALUE(RIGHT(C549,3)),'IMPER-COMP'!B:J,9,FALSE),""))))))))))))))))</f>
        <v>6.64</v>
      </c>
      <c r="H549" s="611">
        <f t="shared" ref="H549:H566" si="32">ROUND(F549*G549,2)</f>
        <v>8804.64</v>
      </c>
      <c r="I549" s="636"/>
      <c r="J549" s="636"/>
      <c r="K549" s="636"/>
      <c r="L549" s="636"/>
      <c r="M549" s="636"/>
      <c r="N549" s="636"/>
      <c r="O549" s="636"/>
      <c r="P549" s="636"/>
      <c r="Q549" s="636"/>
      <c r="R549" s="636"/>
      <c r="S549" s="636"/>
    </row>
    <row r="550" ht="89.25" spans="1:19">
      <c r="A550" s="605" t="s">
        <v>710</v>
      </c>
      <c r="B550" s="606" t="s">
        <v>81</v>
      </c>
      <c r="C550" s="607" t="s">
        <v>498</v>
      </c>
      <c r="D550" s="608" t="s">
        <v>499</v>
      </c>
      <c r="E550" s="609" t="s">
        <v>146</v>
      </c>
      <c r="F550" s="610">
        <f>ROUND(VLOOKUP(A550,'MEM-LEVANT'!A:O,15,FALSE),2)</f>
        <v>5.4</v>
      </c>
      <c r="G550" s="611">
        <f>IF(B550="IOPES",VLOOKUP(C550,'LABOR-SERVIÇOS'!A:H,7,FALSE),IF(B550="SINAPI",VLOOKUP(C550,'SINAPI-SERVIÇOS'!A:H,8,FALSE),IF(LEFT(C550,3)="ARQ",VLOOKUP(VALUE(RIGHT(C550,3)),'ARQ-COMP'!B:J,9,FALSE),IF(LEFT(C550,3)="SCI",VLOOKUP(VALUE(RIGHT(C550,3)),'GAS-COMP'!#REF!,9,FALSE),IF(LEFT(C550,3)="SCE",VLOOKUP(VALUE(RIGHT(C550,3)),'SCE-COMP'!B:J,9,FALSE),IF(LEFT(C550,3)="EST",VLOOKUP(VALUE(RIGHT(C550,3)),'EST-COMP'!B:J,9,FALSE),IF(LEFT(C550,3)="HID",VLOOKUP(VALUE(RIGHT(C550,3)),'HID-COMP'!B:J,9,FALSE),IF(LEFT(C550,3)="INC",VLOOKUP(VALUE(RIGHT(C550,3)),'INC-COMP'!B:J,9,FALSE),IF(LEFT(C550,3)="ELE",VLOOKUP(VALUE(RIGHT(C550,3)),#REF!,9,FALSE),IF(LEFT(C550,3)="CAB",VLOOKUP(VALUE(RIGHT(C550,3)),#REF!,9,FALSE),IF(LEFT(C550,3)="SEG",VLOOKUP(VALUE(RIGHT(C550,3)),'SEG-COMP'!B:J,9,FALSE),IF(LEFT(C550,3)="CLI",VLOOKUP(VALUE(RIGHT(C550,3)),'CLI-COMP'!B:J,9,FALSE),IF(LEFT(C550,4)="IMPL",VLOOKUP(VALUE(RIGHT(C550,3)),'IMPL-COMP'!B:J,9,FALSE),IF(LEFT(C550,4)="SPDA",VLOOKUP(VALUE(RIGHT(C550,3)),'SPDA-COMP'!B:J,9,FALSE),IF(LEFT(C550,4)="SDAI",VLOOKUP(VALUE(RIGHT(C550,3)),'ADM-COMP'!B:J,9,FALSE),IF(LEFT(C550,5)="IMPER",VLOOKUP(VALUE(RIGHT(C550,3)),'IMPER-COMP'!B:J,9,FALSE),""))))))))))))))))</f>
        <v>5.97</v>
      </c>
      <c r="H550" s="611">
        <f t="shared" si="32"/>
        <v>32.24</v>
      </c>
      <c r="I550" s="636"/>
      <c r="J550" s="636"/>
      <c r="K550" s="636"/>
      <c r="L550" s="636"/>
      <c r="M550" s="636"/>
      <c r="N550" s="636"/>
      <c r="O550" s="636"/>
      <c r="P550" s="636"/>
      <c r="Q550" s="636"/>
      <c r="R550" s="636"/>
      <c r="S550" s="636"/>
    </row>
    <row r="551" spans="1:19">
      <c r="A551" s="605" t="s">
        <v>711</v>
      </c>
      <c r="B551" s="624" t="s">
        <v>81</v>
      </c>
      <c r="C551" s="605" t="s">
        <v>159</v>
      </c>
      <c r="D551" s="627" t="s">
        <v>160</v>
      </c>
      <c r="E551" s="609" t="s">
        <v>146</v>
      </c>
      <c r="F551" s="610">
        <f>ROUND(VLOOKUP(A551,'MEM-LEVANT'!A:O,15,FALSE),2)</f>
        <v>522.36</v>
      </c>
      <c r="G551" s="611">
        <f>IF(B551="IOPES",VLOOKUP(C551,'LABOR-SERVIÇOS'!A:H,7,FALSE),IF(B551="SINAPI",VLOOKUP(C551,'SINAPI-SERVIÇOS'!A:H,8,FALSE),IF(LEFT(C551,3)="ARQ",VLOOKUP(VALUE(RIGHT(C551,3)),'ARQ-COMP'!B:J,9,FALSE),IF(LEFT(C551,3)="SCI",VLOOKUP(VALUE(RIGHT(C551,3)),'GAS-COMP'!#REF!,9,FALSE),IF(LEFT(C551,3)="SCE",VLOOKUP(VALUE(RIGHT(C551,3)),'SCE-COMP'!B:J,9,FALSE),IF(LEFT(C551,3)="EST",VLOOKUP(VALUE(RIGHT(C551,3)),'EST-COMP'!B:J,9,FALSE),IF(LEFT(C551,3)="HID",VLOOKUP(VALUE(RIGHT(C551,3)),'HID-COMP'!B:J,9,FALSE),IF(LEFT(C551,3)="INC",VLOOKUP(VALUE(RIGHT(C551,3)),'INC-COMP'!B:J,9,FALSE),IF(LEFT(C551,3)="ELE",VLOOKUP(VALUE(RIGHT(C551,3)),#REF!,9,FALSE),IF(LEFT(C551,3)="CAB",VLOOKUP(VALUE(RIGHT(C551,3)),#REF!,9,FALSE),IF(LEFT(C551,3)="SEG",VLOOKUP(VALUE(RIGHT(C551,3)),'SEG-COMP'!B:J,9,FALSE),IF(LEFT(C551,3)="CLI",VLOOKUP(VALUE(RIGHT(C551,3)),'CLI-COMP'!B:J,9,FALSE),IF(LEFT(C551,4)="IMPL",VLOOKUP(VALUE(RIGHT(C551,3)),'IMPL-COMP'!B:J,9,FALSE),IF(LEFT(C551,4)="SPDA",VLOOKUP(VALUE(RIGHT(C551,3)),'SPDA-COMP'!B:J,9,FALSE),IF(LEFT(C551,4)="SDAI",VLOOKUP(VALUE(RIGHT(C551,3)),'ADM-COMP'!B:J,9,FALSE),IF(LEFT(C551,5)="IMPER",VLOOKUP(VALUE(RIGHT(C551,3)),'IMPER-COMP'!B:J,9,FALSE),""))))))))))))))))</f>
        <v>83.04</v>
      </c>
      <c r="H551" s="611">
        <f t="shared" si="32"/>
        <v>43376.77</v>
      </c>
      <c r="I551" s="636"/>
      <c r="J551" s="636"/>
      <c r="K551" s="636"/>
      <c r="L551" s="636"/>
      <c r="M551" s="636"/>
      <c r="N551" s="636"/>
      <c r="O551" s="636"/>
      <c r="P551" s="636"/>
      <c r="Q551" s="636"/>
      <c r="R551" s="636"/>
      <c r="S551" s="636"/>
    </row>
    <row r="552" spans="1:19">
      <c r="A552" s="605" t="s">
        <v>712</v>
      </c>
      <c r="B552" s="624" t="s">
        <v>81</v>
      </c>
      <c r="C552" s="607" t="s">
        <v>162</v>
      </c>
      <c r="D552" s="608" t="s">
        <v>163</v>
      </c>
      <c r="E552" s="609" t="s">
        <v>146</v>
      </c>
      <c r="F552" s="610">
        <f>ROUND(VLOOKUP(A552,'MEM-LEVANT'!A:O,15,FALSE),2)</f>
        <v>744.36</v>
      </c>
      <c r="G552" s="611">
        <f>IF(B552="IOPES",VLOOKUP(C552,'LABOR-SERVIÇOS'!A:H,7,FALSE),IF(B552="SINAPI",VLOOKUP(C552,'SINAPI-SERVIÇOS'!A:H,8,FALSE),IF(LEFT(C552,3)="ARQ",VLOOKUP(VALUE(RIGHT(C552,3)),'ARQ-COMP'!B:J,9,FALSE),IF(LEFT(C552,3)="SCI",VLOOKUP(VALUE(RIGHT(C552,3)),'GAS-COMP'!#REF!,9,FALSE),IF(LEFT(C552,3)="SCE",VLOOKUP(VALUE(RIGHT(C552,3)),'SCE-COMP'!B:J,9,FALSE),IF(LEFT(C552,3)="EST",VLOOKUP(VALUE(RIGHT(C552,3)),'EST-COMP'!B:J,9,FALSE),IF(LEFT(C552,3)="HID",VLOOKUP(VALUE(RIGHT(C552,3)),'HID-COMP'!B:J,9,FALSE),IF(LEFT(C552,3)="INC",VLOOKUP(VALUE(RIGHT(C552,3)),'INC-COMP'!B:J,9,FALSE),IF(LEFT(C552,3)="ELE",VLOOKUP(VALUE(RIGHT(C552,3)),#REF!,9,FALSE),IF(LEFT(C552,3)="CAB",VLOOKUP(VALUE(RIGHT(C552,3)),#REF!,9,FALSE),IF(LEFT(C552,3)="SEG",VLOOKUP(VALUE(RIGHT(C552,3)),'SEG-COMP'!B:J,9,FALSE),IF(LEFT(C552,3)="CLI",VLOOKUP(VALUE(RIGHT(C552,3)),'CLI-COMP'!B:J,9,FALSE),IF(LEFT(C552,4)="IMPL",VLOOKUP(VALUE(RIGHT(C552,3)),'IMPL-COMP'!B:J,9,FALSE),IF(LEFT(C552,4)="SPDA",VLOOKUP(VALUE(RIGHT(C552,3)),'SPDA-COMP'!B:J,9,FALSE),IF(LEFT(C552,4)="SDAI",VLOOKUP(VALUE(RIGHT(C552,3)),'ADM-COMP'!B:J,9,FALSE),IF(LEFT(C552,5)="IMPER",VLOOKUP(VALUE(RIGHT(C552,3)),'IMPER-COMP'!B:J,9,FALSE),""))))))))))))))))</f>
        <v>41.14</v>
      </c>
      <c r="H552" s="611">
        <f t="shared" si="32"/>
        <v>30622.97</v>
      </c>
      <c r="I552" s="636"/>
      <c r="J552" s="636"/>
      <c r="K552" s="636"/>
      <c r="L552" s="636"/>
      <c r="M552" s="636"/>
      <c r="N552" s="636"/>
      <c r="O552" s="636"/>
      <c r="P552" s="636"/>
      <c r="Q552" s="636"/>
      <c r="R552" s="636"/>
      <c r="S552" s="636"/>
    </row>
    <row r="553" ht="38.25" spans="1:19">
      <c r="A553" s="605" t="s">
        <v>713</v>
      </c>
      <c r="B553" s="624" t="s">
        <v>81</v>
      </c>
      <c r="C553" s="607" t="s">
        <v>151</v>
      </c>
      <c r="D553" s="608" t="s">
        <v>152</v>
      </c>
      <c r="E553" s="609" t="s">
        <v>153</v>
      </c>
      <c r="F553" s="610">
        <f>ROUND(VLOOKUP(A553,'MEM-LEVANT'!A:O,15,FALSE),2)</f>
        <v>31525.5</v>
      </c>
      <c r="G553" s="611">
        <f>IF(B553="IOPES",VLOOKUP(C553,'LABOR-SERVIÇOS'!A:H,7,FALSE),IF(B553="SINAPI",VLOOKUP(C553,'SINAPI-SERVIÇOS'!A:H,8,FALSE),IF(LEFT(C553,3)="ARQ",VLOOKUP(VALUE(RIGHT(C553,3)),'ARQ-COMP'!B:J,9,FALSE),IF(LEFT(C553,3)="SCI",VLOOKUP(VALUE(RIGHT(C553,3)),'GAS-COMP'!#REF!,9,FALSE),IF(LEFT(C553,3)="SCE",VLOOKUP(VALUE(RIGHT(C553,3)),'SCE-COMP'!B:J,9,FALSE),IF(LEFT(C553,3)="EST",VLOOKUP(VALUE(RIGHT(C553,3)),'EST-COMP'!B:J,9,FALSE),IF(LEFT(C553,3)="HID",VLOOKUP(VALUE(RIGHT(C553,3)),'HID-COMP'!B:J,9,FALSE),IF(LEFT(C553,3)="INC",VLOOKUP(VALUE(RIGHT(C553,3)),'INC-COMP'!B:J,9,FALSE),IF(LEFT(C553,3)="ELE",VLOOKUP(VALUE(RIGHT(C553,3)),#REF!,9,FALSE),IF(LEFT(C553,3)="CAB",VLOOKUP(VALUE(RIGHT(C553,3)),#REF!,9,FALSE),IF(LEFT(C553,3)="SEG",VLOOKUP(VALUE(RIGHT(C553,3)),'SEG-COMP'!B:J,9,FALSE),IF(LEFT(C553,3)="CLI",VLOOKUP(VALUE(RIGHT(C553,3)),'CLI-COMP'!B:J,9,FALSE),IF(LEFT(C553,4)="IMPL",VLOOKUP(VALUE(RIGHT(C553,3)),'IMPL-COMP'!B:J,9,FALSE),IF(LEFT(C553,4)="SPDA",VLOOKUP(VALUE(RIGHT(C553,3)),'SPDA-COMP'!B:J,9,FALSE),IF(LEFT(C553,4)="SDAI",VLOOKUP(VALUE(RIGHT(C553,3)),'ADM-COMP'!B:J,9,FALSE),IF(LEFT(C553,5)="IMPER",VLOOKUP(VALUE(RIGHT(C553,3)),'IMPER-COMP'!B:J,9,FALSE),""))))))))))))))))</f>
        <v>1.76</v>
      </c>
      <c r="H553" s="611">
        <f t="shared" si="32"/>
        <v>55484.88</v>
      </c>
      <c r="I553" s="636"/>
      <c r="J553" s="636"/>
      <c r="K553" s="636"/>
      <c r="L553" s="636"/>
      <c r="M553" s="636"/>
      <c r="N553" s="636"/>
      <c r="O553" s="636"/>
      <c r="P553" s="636"/>
      <c r="Q553" s="636"/>
      <c r="R553" s="636"/>
      <c r="S553" s="636"/>
    </row>
    <row r="554" ht="25.5" spans="1:19">
      <c r="A554" s="605" t="s">
        <v>714</v>
      </c>
      <c r="B554" s="606" t="s">
        <v>81</v>
      </c>
      <c r="C554" s="607" t="s">
        <v>504</v>
      </c>
      <c r="D554" s="608" t="s">
        <v>505</v>
      </c>
      <c r="E554" s="609" t="s">
        <v>127</v>
      </c>
      <c r="F554" s="610">
        <f>ROUND(VLOOKUP(A554,'MEM-LEVANT'!A:O,15,FALSE),2)</f>
        <v>399.42</v>
      </c>
      <c r="G554" s="611">
        <f>IF(B554="IOPES",VLOOKUP(C554,'LABOR-SERVIÇOS'!A:H,7,FALSE),IF(B554="SINAPI",VLOOKUP(C554,'SINAPI-SERVIÇOS'!A:H,8,FALSE),IF(LEFT(C554,3)="ARQ",VLOOKUP(VALUE(RIGHT(C554,3)),'ARQ-COMP'!B:J,9,FALSE),IF(LEFT(C554,3)="SCI",VLOOKUP(VALUE(RIGHT(C554,3)),'GAS-COMP'!#REF!,9,FALSE),IF(LEFT(C554,3)="SCE",VLOOKUP(VALUE(RIGHT(C554,3)),'SCE-COMP'!B:J,9,FALSE),IF(LEFT(C554,3)="EST",VLOOKUP(VALUE(RIGHT(C554,3)),'EST-COMP'!B:J,9,FALSE),IF(LEFT(C554,3)="HID",VLOOKUP(VALUE(RIGHT(C554,3)),'HID-COMP'!B:J,9,FALSE),IF(LEFT(C554,3)="INC",VLOOKUP(VALUE(RIGHT(C554,3)),'INC-COMP'!B:J,9,FALSE),IF(LEFT(C554,3)="ELE",VLOOKUP(VALUE(RIGHT(C554,3)),#REF!,9,FALSE),IF(LEFT(C554,3)="CAB",VLOOKUP(VALUE(RIGHT(C554,3)),#REF!,9,FALSE),IF(LEFT(C554,3)="SEG",VLOOKUP(VALUE(RIGHT(C554,3)),'SEG-COMP'!B:J,9,FALSE),IF(LEFT(C554,3)="CLI",VLOOKUP(VALUE(RIGHT(C554,3)),'CLI-COMP'!B:J,9,FALSE),IF(LEFT(C554,4)="IMPL",VLOOKUP(VALUE(RIGHT(C554,3)),'IMPL-COMP'!B:J,9,FALSE),IF(LEFT(C554,4)="SPDA",VLOOKUP(VALUE(RIGHT(C554,3)),'SPDA-COMP'!B:J,9,FALSE),IF(LEFT(C554,4)="SDAI",VLOOKUP(VALUE(RIGHT(C554,3)),'ADM-COMP'!B:J,9,FALSE),IF(LEFT(C554,5)="IMPER",VLOOKUP(VALUE(RIGHT(C554,3)),'IMPER-COMP'!B:J,9,FALSE),""))))))))))))))))</f>
        <v>49.75</v>
      </c>
      <c r="H554" s="611">
        <f t="shared" si="32"/>
        <v>19871.15</v>
      </c>
      <c r="I554" s="636"/>
      <c r="J554" s="636"/>
      <c r="K554" s="636"/>
      <c r="L554" s="636"/>
      <c r="M554" s="636"/>
      <c r="N554" s="636"/>
      <c r="O554" s="636"/>
      <c r="P554" s="636"/>
      <c r="Q554" s="636"/>
      <c r="R554" s="636"/>
      <c r="S554" s="636"/>
    </row>
    <row r="555" ht="51" spans="1:19">
      <c r="A555" s="605" t="s">
        <v>715</v>
      </c>
      <c r="B555" s="624" t="s">
        <v>81</v>
      </c>
      <c r="C555" s="605" t="s">
        <v>166</v>
      </c>
      <c r="D555" s="608" t="s">
        <v>633</v>
      </c>
      <c r="E555" s="609" t="s">
        <v>168</v>
      </c>
      <c r="F555" s="610">
        <f>ROUND(VLOOKUP(A555,'MEM-LEVANT'!A:O,15,FALSE),2)</f>
        <v>16</v>
      </c>
      <c r="G555" s="611">
        <f>IF(B555="IOPES",VLOOKUP(C555,'LABOR-SERVIÇOS'!A:H,7,FALSE),IF(B555="SINAPI",VLOOKUP(C555,'SINAPI-SERVIÇOS'!A:H,8,FALSE),IF(LEFT(C555,3)="ARQ",VLOOKUP(VALUE(RIGHT(C555,3)),'ARQ-COMP'!B:J,9,FALSE),IF(LEFT(C555,3)="SCI",VLOOKUP(VALUE(RIGHT(C555,3)),'GAS-COMP'!#REF!,9,FALSE),IF(LEFT(C555,3)="SCE",VLOOKUP(VALUE(RIGHT(C555,3)),'SCE-COMP'!B:J,9,FALSE),IF(LEFT(C555,3)="EST",VLOOKUP(VALUE(RIGHT(C555,3)),'EST-COMP'!B:J,9,FALSE),IF(LEFT(C555,3)="HID",VLOOKUP(VALUE(RIGHT(C555,3)),'HID-COMP'!B:J,9,FALSE),IF(LEFT(C555,3)="INC",VLOOKUP(VALUE(RIGHT(C555,3)),'INC-COMP'!B:J,9,FALSE),IF(LEFT(C555,3)="ELE",VLOOKUP(VALUE(RIGHT(C555,3)),#REF!,9,FALSE),IF(LEFT(C555,3)="CAB",VLOOKUP(VALUE(RIGHT(C555,3)),#REF!,9,FALSE),IF(LEFT(C555,3)="SEG",VLOOKUP(VALUE(RIGHT(C555,3)),'SEG-COMP'!B:J,9,FALSE),IF(LEFT(C555,3)="CLI",VLOOKUP(VALUE(RIGHT(C555,3)),'CLI-COMP'!B:J,9,FALSE),IF(LEFT(C555,4)="IMPL",VLOOKUP(VALUE(RIGHT(C555,3)),'IMPL-COMP'!B:J,9,FALSE),IF(LEFT(C555,4)="SPDA",VLOOKUP(VALUE(RIGHT(C555,3)),'SPDA-COMP'!B:J,9,FALSE),IF(LEFT(C555,4)="SDAI",VLOOKUP(VALUE(RIGHT(C555,3)),'ADM-COMP'!B:J,9,FALSE),IF(LEFT(C555,5)="IMPER",VLOOKUP(VALUE(RIGHT(C555,3)),'IMPER-COMP'!B:J,9,FALSE),""))))))))))))))))</f>
        <v>1579.78</v>
      </c>
      <c r="H555" s="611">
        <f t="shared" si="32"/>
        <v>25276.48</v>
      </c>
      <c r="I555" s="636"/>
      <c r="J555" s="636"/>
      <c r="K555" s="636"/>
      <c r="L555" s="636"/>
      <c r="M555" s="636"/>
      <c r="N555" s="636"/>
      <c r="O555" s="636"/>
      <c r="P555" s="636"/>
      <c r="Q555" s="636"/>
      <c r="R555" s="636"/>
      <c r="S555" s="636"/>
    </row>
    <row r="556" ht="51" spans="1:19">
      <c r="A556" s="605" t="s">
        <v>716</v>
      </c>
      <c r="B556" s="624" t="s">
        <v>81</v>
      </c>
      <c r="C556" s="605" t="s">
        <v>166</v>
      </c>
      <c r="D556" s="608" t="s">
        <v>167</v>
      </c>
      <c r="E556" s="609" t="s">
        <v>168</v>
      </c>
      <c r="F556" s="610">
        <f>ROUND(VLOOKUP(A556,'MEM-LEVANT'!A:O,15,FALSE),2)</f>
        <v>1</v>
      </c>
      <c r="G556" s="611">
        <f>IF(B556="IOPES",VLOOKUP(C556,'LABOR-SERVIÇOS'!A:H,7,FALSE),IF(B556="SINAPI",VLOOKUP(C556,'SINAPI-SERVIÇOS'!A:H,8,FALSE),IF(LEFT(C556,3)="ARQ",VLOOKUP(VALUE(RIGHT(C556,3)),'ARQ-COMP'!B:J,9,FALSE),IF(LEFT(C556,3)="SCI",VLOOKUP(VALUE(RIGHT(C556,3)),'GAS-COMP'!#REF!,9,FALSE),IF(LEFT(C556,3)="SCE",VLOOKUP(VALUE(RIGHT(C556,3)),'SCE-COMP'!B:J,9,FALSE),IF(LEFT(C556,3)="EST",VLOOKUP(VALUE(RIGHT(C556,3)),'EST-COMP'!B:J,9,FALSE),IF(LEFT(C556,3)="HID",VLOOKUP(VALUE(RIGHT(C556,3)),'HID-COMP'!B:J,9,FALSE),IF(LEFT(C556,3)="INC",VLOOKUP(VALUE(RIGHT(C556,3)),'INC-COMP'!B:J,9,FALSE),IF(LEFT(C556,3)="ELE",VLOOKUP(VALUE(RIGHT(C556,3)),#REF!,9,FALSE),IF(LEFT(C556,3)="CAB",VLOOKUP(VALUE(RIGHT(C556,3)),#REF!,9,FALSE),IF(LEFT(C556,3)="SEG",VLOOKUP(VALUE(RIGHT(C556,3)),'SEG-COMP'!B:J,9,FALSE),IF(LEFT(C556,3)="CLI",VLOOKUP(VALUE(RIGHT(C556,3)),'CLI-COMP'!B:J,9,FALSE),IF(LEFT(C556,4)="IMPL",VLOOKUP(VALUE(RIGHT(C556,3)),'IMPL-COMP'!B:J,9,FALSE),IF(LEFT(C556,4)="SPDA",VLOOKUP(VALUE(RIGHT(C556,3)),'SPDA-COMP'!B:J,9,FALSE),IF(LEFT(C556,4)="SDAI",VLOOKUP(VALUE(RIGHT(C556,3)),'ADM-COMP'!B:J,9,FALSE),IF(LEFT(C556,5)="IMPER",VLOOKUP(VALUE(RIGHT(C556,3)),'IMPER-COMP'!B:J,9,FALSE),""))))))))))))))))</f>
        <v>1579.78</v>
      </c>
      <c r="H556" s="611">
        <f t="shared" ref="H556" si="33">ROUND(F556*G556,2)</f>
        <v>1579.78</v>
      </c>
      <c r="I556" s="636"/>
      <c r="J556" s="636"/>
      <c r="K556" s="636"/>
      <c r="L556" s="636"/>
      <c r="M556" s="636"/>
      <c r="N556" s="636"/>
      <c r="O556" s="636"/>
      <c r="P556" s="636"/>
      <c r="Q556" s="636"/>
      <c r="R556" s="636"/>
      <c r="S556" s="636"/>
    </row>
    <row r="557" ht="51" spans="1:19">
      <c r="A557" s="605" t="s">
        <v>717</v>
      </c>
      <c r="B557" s="624" t="s">
        <v>81</v>
      </c>
      <c r="C557" s="607" t="s">
        <v>170</v>
      </c>
      <c r="D557" s="608" t="s">
        <v>171</v>
      </c>
      <c r="E557" s="609" t="s">
        <v>168</v>
      </c>
      <c r="F557" s="610">
        <f>ROUND(VLOOKUP(A557,'MEM-LEVANT'!A:O,15,FALSE),2)</f>
        <v>17</v>
      </c>
      <c r="G557" s="611">
        <f>IF(B557="IOPES",VLOOKUP(C557,'LABOR-SERVIÇOS'!A:H,7,FALSE),IF(B557="SINAPI",VLOOKUP(C557,'SINAPI-SERVIÇOS'!A:H,8,FALSE),IF(LEFT(C557,3)="ARQ",VLOOKUP(VALUE(RIGHT(C557,3)),'ARQ-COMP'!B:J,9,FALSE),IF(LEFT(C557,3)="SCI",VLOOKUP(VALUE(RIGHT(C557,3)),'GAS-COMP'!#REF!,9,FALSE),IF(LEFT(C557,3)="SCE",VLOOKUP(VALUE(RIGHT(C557,3)),'SCE-COMP'!B:J,9,FALSE),IF(LEFT(C557,3)="EST",VLOOKUP(VALUE(RIGHT(C557,3)),'EST-COMP'!B:J,9,FALSE),IF(LEFT(C557,3)="HID",VLOOKUP(VALUE(RIGHT(C557,3)),'HID-COMP'!B:J,9,FALSE),IF(LEFT(C557,3)="INC",VLOOKUP(VALUE(RIGHT(C557,3)),'INC-COMP'!B:J,9,FALSE),IF(LEFT(C557,3)="ELE",VLOOKUP(VALUE(RIGHT(C557,3)),#REF!,9,FALSE),IF(LEFT(C557,3)="CAB",VLOOKUP(VALUE(RIGHT(C557,3)),#REF!,9,FALSE),IF(LEFT(C557,3)="SEG",VLOOKUP(VALUE(RIGHT(C557,3)),'SEG-COMP'!B:J,9,FALSE),IF(LEFT(C557,3)="CLI",VLOOKUP(VALUE(RIGHT(C557,3)),'CLI-COMP'!B:J,9,FALSE),IF(LEFT(C557,4)="IMPL",VLOOKUP(VALUE(RIGHT(C557,3)),'IMPL-COMP'!B:J,9,FALSE),IF(LEFT(C557,4)="SPDA",VLOOKUP(VALUE(RIGHT(C557,3)),'SPDA-COMP'!B:J,9,FALSE),IF(LEFT(C557,4)="SDAI",VLOOKUP(VALUE(RIGHT(C557,3)),'ADM-COMP'!B:J,9,FALSE),IF(LEFT(C557,5)="IMPER",VLOOKUP(VALUE(RIGHT(C557,3)),'IMPER-COMP'!B:J,9,FALSE),""))))))))))))))))</f>
        <v>564.53</v>
      </c>
      <c r="H557" s="611">
        <f t="shared" si="32"/>
        <v>9597.01</v>
      </c>
      <c r="I557" s="636"/>
      <c r="J557" s="636"/>
      <c r="K557" s="636"/>
      <c r="L557" s="636"/>
      <c r="M557" s="636"/>
      <c r="N557" s="636"/>
      <c r="O557" s="636"/>
      <c r="P557" s="636"/>
      <c r="Q557" s="636"/>
      <c r="R557" s="636"/>
      <c r="S557" s="636"/>
    </row>
    <row r="558" ht="63.75" spans="1:19">
      <c r="A558" s="605" t="s">
        <v>718</v>
      </c>
      <c r="B558" s="624" t="s">
        <v>81</v>
      </c>
      <c r="C558" s="607" t="s">
        <v>173</v>
      </c>
      <c r="D558" s="608" t="s">
        <v>174</v>
      </c>
      <c r="E558" s="609" t="s">
        <v>168</v>
      </c>
      <c r="F558" s="610">
        <f>ROUND(VLOOKUP(A558,'MEM-LEVANT'!A:O,15,FALSE),2)</f>
        <v>27</v>
      </c>
      <c r="G558" s="611">
        <f>IF(B558="IOPES",VLOOKUP(C558,'LABOR-SERVIÇOS'!A:H,7,FALSE),IF(B558="SINAPI",VLOOKUP(C558,'SINAPI-SERVIÇOS'!A:H,8,FALSE),IF(LEFT(C558,3)="ARQ",VLOOKUP(VALUE(RIGHT(C558,3)),'ARQ-COMP'!B:J,9,FALSE),IF(LEFT(C558,3)="SCI",VLOOKUP(VALUE(RIGHT(C558,3)),'GAS-COMP'!#REF!,9,FALSE),IF(LEFT(C558,3)="SCE",VLOOKUP(VALUE(RIGHT(C558,3)),'SCE-COMP'!B:J,9,FALSE),IF(LEFT(C558,3)="EST",VLOOKUP(VALUE(RIGHT(C558,3)),'EST-COMP'!B:J,9,FALSE),IF(LEFT(C558,3)="HID",VLOOKUP(VALUE(RIGHT(C558,3)),'HID-COMP'!B:J,9,FALSE),IF(LEFT(C558,3)="INC",VLOOKUP(VALUE(RIGHT(C558,3)),'INC-COMP'!B:J,9,FALSE),IF(LEFT(C558,3)="ELE",VLOOKUP(VALUE(RIGHT(C558,3)),#REF!,9,FALSE),IF(LEFT(C558,3)="CAB",VLOOKUP(VALUE(RIGHT(C558,3)),#REF!,9,FALSE),IF(LEFT(C558,3)="SEG",VLOOKUP(VALUE(RIGHT(C558,3)),'SEG-COMP'!B:J,9,FALSE),IF(LEFT(C558,3)="CLI",VLOOKUP(VALUE(RIGHT(C558,3)),'CLI-COMP'!B:J,9,FALSE),IF(LEFT(C558,4)="IMPL",VLOOKUP(VALUE(RIGHT(C558,3)),'IMPL-COMP'!B:J,9,FALSE),IF(LEFT(C558,4)="SPDA",VLOOKUP(VALUE(RIGHT(C558,3)),'SPDA-COMP'!B:J,9,FALSE),IF(LEFT(C558,4)="SDAI",VLOOKUP(VALUE(RIGHT(C558,3)),'ADM-COMP'!B:J,9,FALSE),IF(LEFT(C558,5)="IMPER",VLOOKUP(VALUE(RIGHT(C558,3)),'IMPER-COMP'!B:J,9,FALSE),""))))))))))))))))</f>
        <v>1625.3</v>
      </c>
      <c r="H558" s="611">
        <f t="shared" si="32"/>
        <v>43883.1</v>
      </c>
      <c r="I558" s="636"/>
      <c r="J558" s="636"/>
      <c r="K558" s="636"/>
      <c r="L558" s="636"/>
      <c r="M558" s="636"/>
      <c r="N558" s="636"/>
      <c r="O558" s="636"/>
      <c r="P558" s="636"/>
      <c r="Q558" s="636"/>
      <c r="R558" s="636"/>
      <c r="S558" s="636"/>
    </row>
    <row r="559" ht="38.25" spans="1:19">
      <c r="A559" s="605" t="s">
        <v>719</v>
      </c>
      <c r="B559" s="624" t="s">
        <v>81</v>
      </c>
      <c r="C559" s="607" t="s">
        <v>176</v>
      </c>
      <c r="D559" s="608" t="s">
        <v>177</v>
      </c>
      <c r="E559" s="609" t="s">
        <v>136</v>
      </c>
      <c r="F559" s="610">
        <f>ROUND(VLOOKUP(A559,'MEM-LEVANT'!A:O,15,FALSE),2)</f>
        <v>105</v>
      </c>
      <c r="G559" s="611">
        <f>IF(B559="IOPES",VLOOKUP(C559,'LABOR-SERVIÇOS'!A:H,7,FALSE),IF(B559="SINAPI",VLOOKUP(C559,'SINAPI-SERVIÇOS'!A:H,8,FALSE),IF(LEFT(C559,3)="ARQ",VLOOKUP(VALUE(RIGHT(C559,3)),'ARQ-COMP'!B:J,9,FALSE),IF(LEFT(C559,3)="SCI",VLOOKUP(VALUE(RIGHT(C559,3)),'GAS-COMP'!#REF!,9,FALSE),IF(LEFT(C559,3)="SCE",VLOOKUP(VALUE(RIGHT(C559,3)),'SCE-COMP'!B:J,9,FALSE),IF(LEFT(C559,3)="EST",VLOOKUP(VALUE(RIGHT(C559,3)),'EST-COMP'!B:J,9,FALSE),IF(LEFT(C559,3)="HID",VLOOKUP(VALUE(RIGHT(C559,3)),'HID-COMP'!B:J,9,FALSE),IF(LEFT(C559,3)="INC",VLOOKUP(VALUE(RIGHT(C559,3)),'INC-COMP'!B:J,9,FALSE),IF(LEFT(C559,3)="ELE",VLOOKUP(VALUE(RIGHT(C559,3)),#REF!,9,FALSE),IF(LEFT(C559,3)="CAB",VLOOKUP(VALUE(RIGHT(C559,3)),#REF!,9,FALSE),IF(LEFT(C559,3)="SEG",VLOOKUP(VALUE(RIGHT(C559,3)),'SEG-COMP'!B:J,9,FALSE),IF(LEFT(C559,3)="CLI",VLOOKUP(VALUE(RIGHT(C559,3)),'CLI-COMP'!B:J,9,FALSE),IF(LEFT(C559,4)="IMPL",VLOOKUP(VALUE(RIGHT(C559,3)),'IMPL-COMP'!B:J,9,FALSE),IF(LEFT(C559,4)="SPDA",VLOOKUP(VALUE(RIGHT(C559,3)),'SPDA-COMP'!B:J,9,FALSE),IF(LEFT(C559,4)="SDAI",VLOOKUP(VALUE(RIGHT(C559,3)),'ADM-COMP'!B:J,9,FALSE),IF(LEFT(C559,5)="IMPER",VLOOKUP(VALUE(RIGHT(C559,3)),'IMPER-COMP'!B:J,9,FALSE),""))))))))))))))))</f>
        <v>122.95</v>
      </c>
      <c r="H559" s="611">
        <f t="shared" si="32"/>
        <v>12909.75</v>
      </c>
      <c r="I559" s="636"/>
      <c r="J559" s="636"/>
      <c r="K559" s="636"/>
      <c r="L559" s="636"/>
      <c r="M559" s="636"/>
      <c r="N559" s="636"/>
      <c r="O559" s="636"/>
      <c r="P559" s="636"/>
      <c r="Q559" s="636"/>
      <c r="R559" s="636"/>
      <c r="S559" s="636"/>
    </row>
    <row r="560" ht="51" spans="1:19">
      <c r="A560" s="605" t="s">
        <v>720</v>
      </c>
      <c r="B560" s="624" t="s">
        <v>81</v>
      </c>
      <c r="C560" s="605" t="s">
        <v>179</v>
      </c>
      <c r="D560" s="608" t="s">
        <v>180</v>
      </c>
      <c r="E560" s="609" t="s">
        <v>136</v>
      </c>
      <c r="F560" s="610">
        <f>ROUND(VLOOKUP(A560,'MEM-LEVANT'!A:O,15,FALSE),2)</f>
        <v>433</v>
      </c>
      <c r="G560" s="611">
        <f>IF(B560="IOPES",VLOOKUP(C560,'LABOR-SERVIÇOS'!A:H,7,FALSE),IF(B560="SINAPI",VLOOKUP(C560,'SINAPI-SERVIÇOS'!A:H,8,FALSE),IF(LEFT(C560,3)="ARQ",VLOOKUP(VALUE(RIGHT(C560,3)),'ARQ-COMP'!B:J,9,FALSE),IF(LEFT(C560,3)="SCI",VLOOKUP(VALUE(RIGHT(C560,3)),'GAS-COMP'!#REF!,9,FALSE),IF(LEFT(C560,3)="SCE",VLOOKUP(VALUE(RIGHT(C560,3)),'SCE-COMP'!B:J,9,FALSE),IF(LEFT(C560,3)="EST",VLOOKUP(VALUE(RIGHT(C560,3)),'EST-COMP'!B:J,9,FALSE),IF(LEFT(C560,3)="HID",VLOOKUP(VALUE(RIGHT(C560,3)),'HID-COMP'!B:J,9,FALSE),IF(LEFT(C560,3)="INC",VLOOKUP(VALUE(RIGHT(C560,3)),'INC-COMP'!B:J,9,FALSE),IF(LEFT(C560,3)="ELE",VLOOKUP(VALUE(RIGHT(C560,3)),#REF!,9,FALSE),IF(LEFT(C560,3)="CAB",VLOOKUP(VALUE(RIGHT(C560,3)),#REF!,9,FALSE),IF(LEFT(C560,3)="SEG",VLOOKUP(VALUE(RIGHT(C560,3)),'SEG-COMP'!B:J,9,FALSE),IF(LEFT(C560,3)="CLI",VLOOKUP(VALUE(RIGHT(C560,3)),'CLI-COMP'!B:J,9,FALSE),IF(LEFT(C560,4)="IMPL",VLOOKUP(VALUE(RIGHT(C560,3)),'IMPL-COMP'!B:J,9,FALSE),IF(LEFT(C560,4)="SPDA",VLOOKUP(VALUE(RIGHT(C560,3)),'SPDA-COMP'!B:J,9,FALSE),IF(LEFT(C560,4)="SDAI",VLOOKUP(VALUE(RIGHT(C560,3)),'ADM-COMP'!B:J,9,FALSE),IF(LEFT(C560,5)="IMPER",VLOOKUP(VALUE(RIGHT(C560,3)),'IMPER-COMP'!B:J,9,FALSE),""))))))))))))))))</f>
        <v>114.69</v>
      </c>
      <c r="H560" s="611">
        <f t="shared" si="32"/>
        <v>49660.77</v>
      </c>
      <c r="I560" s="636"/>
      <c r="J560" s="636"/>
      <c r="K560" s="636"/>
      <c r="L560" s="636"/>
      <c r="M560" s="636"/>
      <c r="N560" s="636"/>
      <c r="O560" s="636"/>
      <c r="P560" s="636"/>
      <c r="Q560" s="636"/>
      <c r="R560" s="636"/>
      <c r="S560" s="636"/>
    </row>
    <row r="561" s="561" customFormat="1" ht="51" spans="1:19">
      <c r="A561" s="605" t="s">
        <v>721</v>
      </c>
      <c r="B561" s="624" t="s">
        <v>81</v>
      </c>
      <c r="C561" s="605" t="s">
        <v>640</v>
      </c>
      <c r="D561" s="608" t="s">
        <v>641</v>
      </c>
      <c r="E561" s="609" t="s">
        <v>136</v>
      </c>
      <c r="F561" s="610">
        <f>ROUND(VLOOKUP(A561,'MEM-LEVANT'!A:O,15,FALSE),2)</f>
        <v>9</v>
      </c>
      <c r="G561" s="611">
        <f>IF(B561="IOPES",VLOOKUP(C561,'LABOR-SERVIÇOS'!A:H,7,FALSE),IF(B561="SINAPI",VLOOKUP(C561,'SINAPI-SERVIÇOS'!A:H,8,FALSE),IF(LEFT(C561,3)="ARQ",VLOOKUP(VALUE(RIGHT(C561,3)),'ARQ-COMP'!B:J,9,FALSE),IF(LEFT(C561,3)="SCI",VLOOKUP(VALUE(RIGHT(C561,3)),'GAS-COMP'!#REF!,9,FALSE),IF(LEFT(C561,3)="SCE",VLOOKUP(VALUE(RIGHT(C561,3)),'SCE-COMP'!B:J,9,FALSE),IF(LEFT(C561,3)="EST",VLOOKUP(VALUE(RIGHT(C561,3)),'EST-COMP'!B:J,9,FALSE),IF(LEFT(C561,3)="HID",VLOOKUP(VALUE(RIGHT(C561,3)),'HID-COMP'!B:J,9,FALSE),IF(LEFT(C561,3)="INC",VLOOKUP(VALUE(RIGHT(C561,3)),'INC-COMP'!B:J,9,FALSE),IF(LEFT(C561,3)="ELE",VLOOKUP(VALUE(RIGHT(C561,3)),#REF!,9,FALSE),IF(LEFT(C561,3)="CAB",VLOOKUP(VALUE(RIGHT(C561,3)),#REF!,9,FALSE),IF(LEFT(C561,3)="SEG",VLOOKUP(VALUE(RIGHT(C561,3)),'SEG-COMP'!B:J,9,FALSE),IF(LEFT(C561,3)="CLI",VLOOKUP(VALUE(RIGHT(C561,3)),'CLI-COMP'!B:J,9,FALSE),IF(LEFT(C561,4)="IMPL",VLOOKUP(VALUE(RIGHT(C561,3)),'IMPL-COMP'!B:J,9,FALSE),IF(LEFT(C561,4)="SPDA",VLOOKUP(VALUE(RIGHT(C561,3)),'SPDA-COMP'!B:J,9,FALSE),IF(LEFT(C561,4)="SDAI",VLOOKUP(VALUE(RIGHT(C561,3)),'ADM-COMP'!B:J,9,FALSE),IF(LEFT(C561,5)="IMPER",VLOOKUP(VALUE(RIGHT(C561,3)),'IMPER-COMP'!B:J,9,FALSE),""))))))))))))))))</f>
        <v>184.18</v>
      </c>
      <c r="H561" s="611">
        <f t="shared" si="32"/>
        <v>1657.62</v>
      </c>
      <c r="I561" s="639"/>
      <c r="J561" s="639"/>
      <c r="K561" s="639"/>
      <c r="L561" s="639"/>
      <c r="M561" s="639"/>
      <c r="N561" s="639"/>
      <c r="O561" s="639"/>
      <c r="P561" s="639"/>
      <c r="Q561" s="639"/>
      <c r="R561" s="639"/>
      <c r="S561" s="639"/>
    </row>
    <row r="562" ht="25.5" spans="1:19">
      <c r="A562" s="605" t="s">
        <v>722</v>
      </c>
      <c r="B562" s="624" t="s">
        <v>81</v>
      </c>
      <c r="C562" s="607" t="str">
        <f>'SINAPI-SERVIÇOS'!A5948</f>
        <v>73361</v>
      </c>
      <c r="D562" s="608" t="s">
        <v>381</v>
      </c>
      <c r="E562" s="609" t="s">
        <v>146</v>
      </c>
      <c r="F562" s="610">
        <f>ROUND(VLOOKUP(A562,'MEM-LEVANT'!A:O,15,FALSE),2)</f>
        <v>8.6</v>
      </c>
      <c r="G562" s="611">
        <f>IF(B562="IOPES",VLOOKUP(C562,'LABOR-SERVIÇOS'!A:H,7,FALSE),IF(B562="SINAPI",VLOOKUP(C562,'SINAPI-SERVIÇOS'!A:H,8,FALSE),IF(LEFT(C562,3)="ARQ",VLOOKUP(VALUE(RIGHT(C562,3)),'ARQ-COMP'!B:J,9,FALSE),IF(LEFT(C562,3)="SCI",VLOOKUP(VALUE(RIGHT(C562,3)),'GAS-COMP'!#REF!,9,FALSE),IF(LEFT(C562,3)="SCE",VLOOKUP(VALUE(RIGHT(C562,3)),'SCE-COMP'!B:J,9,FALSE),IF(LEFT(C562,3)="EST",VLOOKUP(VALUE(RIGHT(C562,3)),'EST-COMP'!B:J,9,FALSE),IF(LEFT(C562,3)="HID",VLOOKUP(VALUE(RIGHT(C562,3)),'HID-COMP'!B:J,9,FALSE),IF(LEFT(C562,3)="INC",VLOOKUP(VALUE(RIGHT(C562,3)),'INC-COMP'!B:J,9,FALSE),IF(LEFT(C562,3)="ELE",VLOOKUP(VALUE(RIGHT(C562,3)),#REF!,9,FALSE),IF(LEFT(C562,3)="CAB",VLOOKUP(VALUE(RIGHT(C562,3)),#REF!,9,FALSE),IF(LEFT(C562,3)="SEG",VLOOKUP(VALUE(RIGHT(C562,3)),'SEG-COMP'!B:J,9,FALSE),IF(LEFT(C562,3)="CLI",VLOOKUP(VALUE(RIGHT(C562,3)),'CLI-COMP'!B:J,9,FALSE),IF(LEFT(C562,4)="IMPL",VLOOKUP(VALUE(RIGHT(C562,3)),'IMPL-COMP'!B:J,9,FALSE),IF(LEFT(C562,4)="SPDA",VLOOKUP(VALUE(RIGHT(C562,3)),'SPDA-COMP'!B:J,9,FALSE),IF(LEFT(C562,4)="SDAI",VLOOKUP(VALUE(RIGHT(C562,3)),'ADM-COMP'!B:J,9,FALSE),IF(LEFT(C562,5)="IMPER",VLOOKUP(VALUE(RIGHT(C562,3)),'IMPER-COMP'!B:J,9,FALSE),""))))))))))))))))</f>
        <v>391.17</v>
      </c>
      <c r="H562" s="611">
        <f t="shared" si="32"/>
        <v>3364.06</v>
      </c>
      <c r="I562" s="636"/>
      <c r="J562" s="636"/>
      <c r="K562" s="636"/>
      <c r="L562" s="636"/>
      <c r="M562" s="636"/>
      <c r="N562" s="636"/>
      <c r="O562" s="636"/>
      <c r="P562" s="636"/>
      <c r="Q562" s="636"/>
      <c r="R562" s="636"/>
      <c r="S562" s="636"/>
    </row>
    <row r="563" ht="38.25" spans="1:19">
      <c r="A563" s="605" t="s">
        <v>723</v>
      </c>
      <c r="B563" s="624" t="s">
        <v>81</v>
      </c>
      <c r="C563" s="605" t="s">
        <v>184</v>
      </c>
      <c r="D563" s="608" t="s">
        <v>185</v>
      </c>
      <c r="E563" s="609" t="s">
        <v>127</v>
      </c>
      <c r="F563" s="610">
        <f>ROUND(VLOOKUP(A563,'MEM-LEVANT'!A:O,15,FALSE),2)</f>
        <v>43</v>
      </c>
      <c r="G563" s="611">
        <f>IF(B563="IOPES",VLOOKUP(C563,'LABOR-SERVIÇOS'!A:H,7,FALSE),IF(B563="SINAPI",VLOOKUP(C563,'SINAPI-SERVIÇOS'!A:H,8,FALSE),IF(LEFT(C563,3)="ARQ",VLOOKUP(VALUE(RIGHT(C563,3)),'ARQ-COMP'!B:J,9,FALSE),IF(LEFT(C563,3)="SCI",VLOOKUP(VALUE(RIGHT(C563,3)),'GAS-COMP'!#REF!,9,FALSE),IF(LEFT(C563,3)="SCE",VLOOKUP(VALUE(RIGHT(C563,3)),'SCE-COMP'!B:J,9,FALSE),IF(LEFT(C563,3)="EST",VLOOKUP(VALUE(RIGHT(C563,3)),'EST-COMP'!B:J,9,FALSE),IF(LEFT(C563,3)="HID",VLOOKUP(VALUE(RIGHT(C563,3)),'HID-COMP'!B:J,9,FALSE),IF(LEFT(C563,3)="INC",VLOOKUP(VALUE(RIGHT(C563,3)),'INC-COMP'!B:J,9,FALSE),IF(LEFT(C563,3)="ELE",VLOOKUP(VALUE(RIGHT(C563,3)),#REF!,9,FALSE),IF(LEFT(C563,3)="CAB",VLOOKUP(VALUE(RIGHT(C563,3)),#REF!,9,FALSE),IF(LEFT(C563,3)="SEG",VLOOKUP(VALUE(RIGHT(C563,3)),'SEG-COMP'!B:J,9,FALSE),IF(LEFT(C563,3)="CLI",VLOOKUP(VALUE(RIGHT(C563,3)),'CLI-COMP'!B:J,9,FALSE),IF(LEFT(C563,4)="IMPL",VLOOKUP(VALUE(RIGHT(C563,3)),'IMPL-COMP'!B:J,9,FALSE),IF(LEFT(C563,4)="SPDA",VLOOKUP(VALUE(RIGHT(C563,3)),'SPDA-COMP'!B:J,9,FALSE),IF(LEFT(C563,4)="SDAI",VLOOKUP(VALUE(RIGHT(C563,3)),'ADM-COMP'!B:J,9,FALSE),IF(LEFT(C563,5)="IMPER",VLOOKUP(VALUE(RIGHT(C563,3)),'IMPER-COMP'!B:J,9,FALSE),""))))))))))))))))</f>
        <v>131.28</v>
      </c>
      <c r="H563" s="611">
        <f t="shared" si="32"/>
        <v>5645.04</v>
      </c>
      <c r="I563" s="636"/>
      <c r="J563" s="636"/>
      <c r="K563" s="636"/>
      <c r="L563" s="636"/>
      <c r="M563" s="636"/>
      <c r="N563" s="636"/>
      <c r="O563" s="636"/>
      <c r="P563" s="636"/>
      <c r="Q563" s="636"/>
      <c r="R563" s="636"/>
      <c r="S563" s="636"/>
    </row>
    <row r="564" s="561" customFormat="1" ht="38.25" customHeight="1" spans="1:19">
      <c r="A564" s="605" t="s">
        <v>724</v>
      </c>
      <c r="B564" s="606" t="s">
        <v>68</v>
      </c>
      <c r="C564" s="607">
        <v>40712</v>
      </c>
      <c r="D564" s="608" t="s">
        <v>514</v>
      </c>
      <c r="E564" s="609" t="s">
        <v>136</v>
      </c>
      <c r="F564" s="610">
        <f>ROUND(VLOOKUP(A564,'MEM-LEVANT'!A:O,15,FALSE),2)</f>
        <v>19.2</v>
      </c>
      <c r="G564" s="611">
        <f>85.45*$J$4</f>
        <v>89.7893736122996</v>
      </c>
      <c r="H564" s="611">
        <f t="shared" si="32"/>
        <v>1723.96</v>
      </c>
      <c r="I564" s="639"/>
      <c r="J564" s="639" t="s">
        <v>257</v>
      </c>
      <c r="K564" s="639"/>
      <c r="L564" s="639"/>
      <c r="M564" s="639"/>
      <c r="N564" s="639"/>
      <c r="O564" s="639"/>
      <c r="P564" s="639"/>
      <c r="Q564" s="639"/>
      <c r="R564" s="639"/>
      <c r="S564" s="639"/>
    </row>
    <row r="565" ht="25.5" spans="1:19">
      <c r="A565" s="605" t="s">
        <v>725</v>
      </c>
      <c r="B565" s="624" t="s">
        <v>81</v>
      </c>
      <c r="C565" s="607" t="s">
        <v>182</v>
      </c>
      <c r="D565" s="608" t="s">
        <v>109</v>
      </c>
      <c r="E565" s="609" t="str">
        <f>IF(B565="IOPES",VLOOKUP(C565,'LABOR-SERVIÇOS'!A:H,6,FALSE),IF(B565="SINAPI",VLOOKUP(C565,'SINAPI-SERVIÇOS'!A:D,3,FALSE),IF(LEFT(C565,3)="ARQ",VLOOKUP(VALUE(RIGHT(C565,3)),'ARQ-COMP'!B:J,5,FALSE),IF(LEFT(C565,3)="SCI",VLOOKUP(VALUE(RIGHT(C565,3)),'GAS-COMP'!#REF!,5,FALSE),IF(LEFT(C565,3)="SCE",VLOOKUP(VALUE(RIGHT(C565,3)),'SCE-COMP'!B:J,5,FALSE),IF(LEFT(C565,3)="EST",VLOOKUP(VALUE(RIGHT(C565,3)),'EST-COMP'!B:J,5,FALSE),IF(LEFT(C565,3)="HID",VLOOKUP(VALUE(RIGHT(C565,3)),'HID-COMP'!B:J,5,FALSE),IF(LEFT(C565,3)="INC",VLOOKUP(VALUE(RIGHT(C565,3)),'INC-COMP'!B:J,5,FALSE),IF(LEFT(C565,3)="ELE",VLOOKUP(VALUE(RIGHT(C565,3)),#REF!,5,FALSE),IF(LEFT(C565,3)="CAB",VLOOKUP(VALUE(RIGHT(C565,3)),#REF!,5,FALSE),IF(LEFT(C565,3)="SEG",VLOOKUP(VALUE(RIGHT(C565,3)),'SEG-COMP'!B:J,5,FALSE),IF(LEFT(C565,3)="CLI",VLOOKUP(VALUE(RIGHT(C565,3)),'CLI-COMP'!B:J,5,FALSE),IF(LEFT(C565,4)="IMPL",VLOOKUP(VALUE(RIGHT(C565,3)),'IMPL-COMP'!B:J,5,FALSE),IF(LEFT(C565,4)="SPDA",VLOOKUP(VALUE(RIGHT(C565,3)),'SPDA-COMP'!B:J,5,FALSE),IF(LEFT(C565,4)="SDAI",VLOOKUP(VALUE(RIGHT(C565,3)),'ADM-COMP'!B:J,5,FALSE),IF(LEFT(C565,5)="IMPER",VLOOKUP(VALUE(RIGHT(C565,3)),'IMPER-COMP'!B:J,5,FALSE),""))))))))))))))))</f>
        <v>M3</v>
      </c>
      <c r="F565" s="610">
        <f>ROUND(VLOOKUP(A565,'MEM-LEVANT'!A:O,15,FALSE),2)</f>
        <v>36.05</v>
      </c>
      <c r="G565" s="611">
        <f>IF(B565="IOPES",VLOOKUP(C565,'LABOR-SERVIÇOS'!A:H,7,FALSE),IF(B565="SINAPI",VLOOKUP(C565,'SINAPI-SERVIÇOS'!A:H,8,FALSE),IF(LEFT(C565,3)="ARQ",VLOOKUP(VALUE(RIGHT(C565,3)),'ARQ-COMP'!B:J,9,FALSE),IF(LEFT(C565,3)="SCI",VLOOKUP(VALUE(RIGHT(C565,3)),'GAS-COMP'!#REF!,9,FALSE),IF(LEFT(C565,3)="SCE",VLOOKUP(VALUE(RIGHT(C565,3)),'SCE-COMP'!B:J,9,FALSE),IF(LEFT(C565,3)="EST",VLOOKUP(VALUE(RIGHT(C565,3)),'EST-COMP'!B:J,9,FALSE),IF(LEFT(C565,3)="HID",VLOOKUP(VALUE(RIGHT(C565,3)),'HID-COMP'!B:J,9,FALSE),IF(LEFT(C565,3)="INC",VLOOKUP(VALUE(RIGHT(C565,3)),'INC-COMP'!B:J,9,FALSE),IF(LEFT(C565,3)="ELE",VLOOKUP(VALUE(RIGHT(C565,3)),#REF!,9,FALSE),IF(LEFT(C565,3)="CAB",VLOOKUP(VALUE(RIGHT(C565,3)),#REF!,9,FALSE),IF(LEFT(C565,3)="SEG",VLOOKUP(VALUE(RIGHT(C565,3)),'SEG-COMP'!B:J,9,FALSE),IF(LEFT(C565,3)="CLI",VLOOKUP(VALUE(RIGHT(C565,3)),'CLI-COMP'!B:J,9,FALSE),IF(LEFT(C565,4)="IMPL",VLOOKUP(VALUE(RIGHT(C565,3)),'IMPL-COMP'!B:J,9,FALSE),IF(LEFT(C565,4)="SPDA",VLOOKUP(VALUE(RIGHT(C565,3)),'SPDA-COMP'!B:J,9,FALSE),IF(LEFT(C565,4)="SDAI",VLOOKUP(VALUE(RIGHT(C565,3)),'ADM-COMP'!B:J,9,FALSE),IF(LEFT(C565,5)="IMPER",VLOOKUP(VALUE(RIGHT(C565,3)),'IMPER-COMP'!B:J,9,FALSE),""))))))))))))))))</f>
        <v>185.39</v>
      </c>
      <c r="H565" s="611">
        <f t="shared" si="32"/>
        <v>6683.31</v>
      </c>
      <c r="I565" s="636"/>
      <c r="J565" s="636"/>
      <c r="K565" s="636"/>
      <c r="L565" s="636"/>
      <c r="M565" s="636"/>
      <c r="N565" s="636"/>
      <c r="O565" s="636"/>
      <c r="P565" s="636"/>
      <c r="Q565" s="636"/>
      <c r="R565" s="636"/>
      <c r="S565" s="636"/>
    </row>
    <row r="566" ht="38.25" spans="1:19">
      <c r="A566" s="605" t="s">
        <v>726</v>
      </c>
      <c r="B566" s="624" t="s">
        <v>81</v>
      </c>
      <c r="C566" s="607" t="s">
        <v>558</v>
      </c>
      <c r="D566" s="608" t="s">
        <v>559</v>
      </c>
      <c r="E566" s="609" t="str">
        <f>IF(B566="IOPES",VLOOKUP(C566,'LABOR-SERVIÇOS'!A:H,6,FALSE),IF(B566="SINAPI",VLOOKUP(C566,'SINAPI-SERVIÇOS'!A:D,3,FALSE),IF(LEFT(C566,3)="ARQ",VLOOKUP(VALUE(RIGHT(C566,3)),'ARQ-COMP'!B:J,5,FALSE),IF(LEFT(C566,3)="SCI",VLOOKUP(VALUE(RIGHT(C566,3)),'GAS-COMP'!#REF!,5,FALSE),IF(LEFT(C566,3)="SCE",VLOOKUP(VALUE(RIGHT(C566,3)),'SCE-COMP'!B:J,5,FALSE),IF(LEFT(C566,3)="EST",VLOOKUP(VALUE(RIGHT(C566,3)),'EST-COMP'!B:J,5,FALSE),IF(LEFT(C566,3)="HID",VLOOKUP(VALUE(RIGHT(C566,3)),'HID-COMP'!B:J,5,FALSE),IF(LEFT(C566,3)="INC",VLOOKUP(VALUE(RIGHT(C566,3)),'INC-COMP'!B:J,5,FALSE),IF(LEFT(C566,3)="ELE",VLOOKUP(VALUE(RIGHT(C566,3)),#REF!,5,FALSE),IF(LEFT(C566,3)="CAB",VLOOKUP(VALUE(RIGHT(C566,3)),#REF!,5,FALSE),IF(LEFT(C566,3)="SEG",VLOOKUP(VALUE(RIGHT(C566,3)),'SEG-COMP'!B:J,5,FALSE),IF(LEFT(C566,3)="CLI",VLOOKUP(VALUE(RIGHT(C566,3)),'CLI-COMP'!B:J,5,FALSE),IF(LEFT(C566,4)="IMPL",VLOOKUP(VALUE(RIGHT(C566,3)),'IMPL-COMP'!B:J,5,FALSE),IF(LEFT(C566,4)="SPDA",VLOOKUP(VALUE(RIGHT(C566,3)),'SPDA-COMP'!B:J,5,FALSE),IF(LEFT(C566,4)="SDAI",VLOOKUP(VALUE(RIGHT(C566,3)),'ADM-COMP'!B:J,5,FALSE),IF(LEFT(C566,5)="IMPER",VLOOKUP(VALUE(RIGHT(C566,3)),'IMPER-COMP'!B:J,5,FALSE),""))))))))))))))))</f>
        <v>M2</v>
      </c>
      <c r="F566" s="610">
        <f>ROUND(VLOOKUP(A566,'MEM-LEVANT'!A:O,15,FALSE),2)</f>
        <v>179.8</v>
      </c>
      <c r="G566" s="611">
        <f>IF(B566="IOPES",VLOOKUP(C566,'LABOR-SERVIÇOS'!A:H,7,FALSE),IF(B566="SINAPI",VLOOKUP(C566,'SINAPI-SERVIÇOS'!A:H,8,FALSE),IF(LEFT(C566,3)="ARQ",VLOOKUP(VALUE(RIGHT(C566,3)),'ARQ-COMP'!B:J,9,FALSE),IF(LEFT(C566,3)="SCI",VLOOKUP(VALUE(RIGHT(C566,3)),'GAS-COMP'!#REF!,9,FALSE),IF(LEFT(C566,3)="SCE",VLOOKUP(VALUE(RIGHT(C566,3)),'SCE-COMP'!B:J,9,FALSE),IF(LEFT(C566,3)="EST",VLOOKUP(VALUE(RIGHT(C566,3)),'EST-COMP'!B:J,9,FALSE),IF(LEFT(C566,3)="HID",VLOOKUP(VALUE(RIGHT(C566,3)),'HID-COMP'!B:J,9,FALSE),IF(LEFT(C566,3)="INC",VLOOKUP(VALUE(RIGHT(C566,3)),'INC-COMP'!B:J,9,FALSE),IF(LEFT(C566,3)="ELE",VLOOKUP(VALUE(RIGHT(C566,3)),#REF!,9,FALSE),IF(LEFT(C566,3)="CAB",VLOOKUP(VALUE(RIGHT(C566,3)),#REF!,9,FALSE),IF(LEFT(C566,3)="SEG",VLOOKUP(VALUE(RIGHT(C566,3)),'SEG-COMP'!B:J,9,FALSE),IF(LEFT(C566,3)="CLI",VLOOKUP(VALUE(RIGHT(C566,3)),'CLI-COMP'!B:J,9,FALSE),IF(LEFT(C566,4)="IMPL",VLOOKUP(VALUE(RIGHT(C566,3)),'IMPL-COMP'!B:J,9,FALSE),IF(LEFT(C566,4)="SPDA",VLOOKUP(VALUE(RIGHT(C566,3)),'SPDA-COMP'!B:J,9,FALSE),IF(LEFT(C566,4)="SDAI",VLOOKUP(VALUE(RIGHT(C566,3)),'ADM-COMP'!B:J,9,FALSE),IF(LEFT(C566,5)="IMPER",VLOOKUP(VALUE(RIGHT(C566,3)),'IMPER-COMP'!B:J,9,FALSE),""))))))))))))))))</f>
        <v>67.55</v>
      </c>
      <c r="H566" s="611">
        <f t="shared" si="32"/>
        <v>12145.49</v>
      </c>
      <c r="I566" s="636"/>
      <c r="J566" s="636"/>
      <c r="K566" s="636"/>
      <c r="L566" s="636"/>
      <c r="M566" s="636"/>
      <c r="N566" s="636"/>
      <c r="O566" s="636"/>
      <c r="P566" s="636"/>
      <c r="Q566" s="636"/>
      <c r="R566" s="636"/>
      <c r="S566" s="636"/>
    </row>
    <row r="567" s="561" customFormat="1" ht="51" spans="1:19">
      <c r="A567" s="605" t="s">
        <v>727</v>
      </c>
      <c r="B567" s="624" t="s">
        <v>81</v>
      </c>
      <c r="C567" s="605" t="s">
        <v>728</v>
      </c>
      <c r="D567" s="608" t="s">
        <v>729</v>
      </c>
      <c r="E567" s="609" t="str">
        <f>IF(B567="IOPES",VLOOKUP(C567,'LABOR-SERVIÇOS'!A:H,6,FALSE),IF(B567="SINAPI",VLOOKUP(C567,'SINAPI-SERVIÇOS'!A:D,3,FALSE),IF(LEFT(C567,3)="ARQ",VLOOKUP(VALUE(RIGHT(C567,3)),'ARQ-COMP'!B:J,5,FALSE),IF(LEFT(C567,3)="SCI",VLOOKUP(VALUE(RIGHT(C567,3)),'GAS-COMP'!#REF!,5,FALSE),IF(LEFT(C567,3)="SCE",VLOOKUP(VALUE(RIGHT(C567,3)),'SCE-COMP'!B:J,5,FALSE),IF(LEFT(C567,3)="EST",VLOOKUP(VALUE(RIGHT(C567,3)),'EST-COMP'!B:J,5,FALSE),IF(LEFT(C567,3)="HID",VLOOKUP(VALUE(RIGHT(C567,3)),'HID-COMP'!B:J,5,FALSE),IF(LEFT(C567,3)="INC",VLOOKUP(VALUE(RIGHT(C567,3)),'INC-COMP'!B:J,5,FALSE),IF(LEFT(C567,3)="ELE",VLOOKUP(VALUE(RIGHT(C567,3)),#REF!,5,FALSE),IF(LEFT(C567,3)="CAB",VLOOKUP(VALUE(RIGHT(C567,3)),#REF!,5,FALSE),IF(LEFT(C567,3)="SEG",VLOOKUP(VALUE(RIGHT(C567,3)),'SEG-COMP'!B:J,5,FALSE),IF(LEFT(C567,3)="CLI",VLOOKUP(VALUE(RIGHT(C567,3)),'CLI-COMP'!B:J,5,FALSE),IF(LEFT(C567,4)="IMPL",VLOOKUP(VALUE(RIGHT(C567,3)),'IMPL-COMP'!B:J,5,FALSE),IF(LEFT(C567,4)="SPDA",VLOOKUP(VALUE(RIGHT(C567,3)),'SPDA-COMP'!B:J,5,FALSE),IF(LEFT(C567,4)="SDAI",VLOOKUP(VALUE(RIGHT(C567,3)),'ADM-COMP'!B:J,5,FALSE),IF(LEFT(C567,5)="IMPER",VLOOKUP(VALUE(RIGHT(C567,3)),'IMPER-COMP'!B:J,5,FALSE),""))))))))))))))))</f>
        <v>UN</v>
      </c>
      <c r="F567" s="610">
        <f>ROUND(VLOOKUP(A567,'MEM-LEVANT'!A:O,15,FALSE),2)</f>
        <v>1</v>
      </c>
      <c r="G567" s="611">
        <f>IF(B567="IOPES",VLOOKUP(C567,'LABOR-SERVIÇOS'!A:H,7,FALSE),IF(B567="SINAPI",VLOOKUP(C567,'SINAPI-SERVIÇOS'!A:H,8,FALSE),IF(LEFT(C567,3)="ARQ",VLOOKUP(VALUE(RIGHT(C567,3)),'ARQ-COMP'!B:J,9,FALSE),IF(LEFT(C567,3)="SCI",VLOOKUP(VALUE(RIGHT(C567,3)),'GAS-COMP'!#REF!,9,FALSE),IF(LEFT(C567,3)="SCE",VLOOKUP(VALUE(RIGHT(C567,3)),'SCE-COMP'!B:J,9,FALSE),IF(LEFT(C567,3)="EST",VLOOKUP(VALUE(RIGHT(C567,3)),'EST-COMP'!B:J,9,FALSE),IF(LEFT(C567,3)="HID",VLOOKUP(VALUE(RIGHT(C567,3)),'HID-COMP'!B:J,9,FALSE),IF(LEFT(C567,3)="INC",VLOOKUP(VALUE(RIGHT(C567,3)),'INC-COMP'!B:J,9,FALSE),IF(LEFT(C567,3)="ELE",VLOOKUP(VALUE(RIGHT(C567,3)),#REF!,9,FALSE),IF(LEFT(C567,3)="CAB",VLOOKUP(VALUE(RIGHT(C567,3)),#REF!,9,FALSE),IF(LEFT(C567,3)="SEG",VLOOKUP(VALUE(RIGHT(C567,3)),'SEG-COMP'!B:J,9,FALSE),IF(LEFT(C567,3)="CLI",VLOOKUP(VALUE(RIGHT(C567,3)),'CLI-COMP'!B:J,9,FALSE),IF(LEFT(C567,4)="IMPL",VLOOKUP(VALUE(RIGHT(C567,3)),'IMPL-COMP'!B:J,9,FALSE),IF(LEFT(C567,4)="SPDA",VLOOKUP(VALUE(RIGHT(C567,3)),'SPDA-COMP'!B:J,9,FALSE),IF(LEFT(C567,4)="SDAI",VLOOKUP(VALUE(RIGHT(C567,3)),'ADM-COMP'!B:J,9,FALSE),IF(LEFT(C567,5)="IMPER",VLOOKUP(VALUE(RIGHT(C567,3)),'IMPER-COMP'!B:J,9,FALSE),""))))))))))))))))</f>
        <v>728.94</v>
      </c>
      <c r="H567" s="611">
        <f t="shared" ref="H567:H570" si="34">ROUND(F567*G567,2)</f>
        <v>728.94</v>
      </c>
      <c r="I567" s="639"/>
      <c r="J567" s="639"/>
      <c r="K567" s="639"/>
      <c r="L567" s="639"/>
      <c r="M567" s="639"/>
      <c r="N567" s="639"/>
      <c r="O567" s="639"/>
      <c r="P567" s="639"/>
      <c r="Q567" s="639"/>
      <c r="R567" s="639"/>
      <c r="S567" s="639"/>
    </row>
    <row r="568" s="561" customFormat="1" ht="38.25" customHeight="1" spans="1:19">
      <c r="A568" s="605" t="s">
        <v>730</v>
      </c>
      <c r="B568" s="606" t="s">
        <v>81</v>
      </c>
      <c r="C568" s="607" t="s">
        <v>731</v>
      </c>
      <c r="D568" s="608" t="s">
        <v>732</v>
      </c>
      <c r="E568" s="609" t="str">
        <f>IF(B568="IOPES",VLOOKUP(C568,'LABOR-SERVIÇOS'!A:H,6,FALSE),IF(B568="SINAPI",VLOOKUP(C568,'SINAPI-SERVIÇOS'!A:D,3,FALSE),IF(LEFT(C568,3)="ARQ",VLOOKUP(VALUE(RIGHT(C568,3)),'ARQ-COMP'!B:J,5,FALSE),IF(LEFT(C568,3)="SCI",VLOOKUP(VALUE(RIGHT(C568,3)),'GAS-COMP'!#REF!,5,FALSE),IF(LEFT(C568,3)="SCE",VLOOKUP(VALUE(RIGHT(C568,3)),'SCE-COMP'!B:J,5,FALSE),IF(LEFT(C568,3)="EST",VLOOKUP(VALUE(RIGHT(C568,3)),'EST-COMP'!B:J,5,FALSE),IF(LEFT(C568,3)="HID",VLOOKUP(VALUE(RIGHT(C568,3)),'HID-COMP'!B:J,5,FALSE),IF(LEFT(C568,3)="INC",VLOOKUP(VALUE(RIGHT(C568,3)),'INC-COMP'!B:J,5,FALSE),IF(LEFT(C568,3)="ELE",VLOOKUP(VALUE(RIGHT(C568,3)),#REF!,5,FALSE),IF(LEFT(C568,3)="CAB",VLOOKUP(VALUE(RIGHT(C568,3)),#REF!,5,FALSE),IF(LEFT(C568,3)="SEG",VLOOKUP(VALUE(RIGHT(C568,3)),'SEG-COMP'!B:J,5,FALSE),IF(LEFT(C568,3)="CLI",VLOOKUP(VALUE(RIGHT(C568,3)),'CLI-COMP'!B:J,5,FALSE),IF(LEFT(C568,4)="IMPL",VLOOKUP(VALUE(RIGHT(C568,3)),'IMPL-COMP'!B:J,5,FALSE),IF(LEFT(C568,4)="SPDA",VLOOKUP(VALUE(RIGHT(C568,3)),'SPDA-COMP'!B:J,5,FALSE),IF(LEFT(C568,4)="SDAI",VLOOKUP(VALUE(RIGHT(C568,3)),'ADM-COMP'!B:J,5,FALSE),IF(LEFT(C568,5)="IMPER",VLOOKUP(VALUE(RIGHT(C568,3)),'IMPER-COMP'!B:J,5,FALSE),""))))))))))))))))</f>
        <v>UN</v>
      </c>
      <c r="F568" s="610">
        <f>ROUND(VLOOKUP(A568,'MEM-LEVANT'!A:O,15,FALSE),2)</f>
        <v>1</v>
      </c>
      <c r="G568" s="611">
        <f>IF(B568="IOPES",VLOOKUP(C568,'LABOR-SERVIÇOS'!A:H,7,FALSE),IF(B568="SINAPI",VLOOKUP(C568,'SINAPI-SERVIÇOS'!A:H,8,FALSE),IF(LEFT(C568,3)="ARQ",VLOOKUP(VALUE(RIGHT(C568,3)),'ARQ-COMP'!B:J,9,FALSE),IF(LEFT(C568,3)="SCI",VLOOKUP(VALUE(RIGHT(C568,3)),'GAS-COMP'!#REF!,9,FALSE),IF(LEFT(C568,3)="SCE",VLOOKUP(VALUE(RIGHT(C568,3)),'SCE-COMP'!B:J,9,FALSE),IF(LEFT(C568,3)="EST",VLOOKUP(VALUE(RIGHT(C568,3)),'EST-COMP'!B:J,9,FALSE),IF(LEFT(C568,3)="HID",VLOOKUP(VALUE(RIGHT(C568,3)),'HID-COMP'!B:J,9,FALSE),IF(LEFT(C568,3)="INC",VLOOKUP(VALUE(RIGHT(C568,3)),'INC-COMP'!B:J,9,FALSE),IF(LEFT(C568,3)="ELE",VLOOKUP(VALUE(RIGHT(C568,3)),#REF!,9,FALSE),IF(LEFT(C568,3)="CAB",VLOOKUP(VALUE(RIGHT(C568,3)),#REF!,9,FALSE),IF(LEFT(C568,3)="SEG",VLOOKUP(VALUE(RIGHT(C568,3)),'SEG-COMP'!B:J,9,FALSE),IF(LEFT(C568,3)="CLI",VLOOKUP(VALUE(RIGHT(C568,3)),'CLI-COMP'!B:J,9,FALSE),IF(LEFT(C568,4)="IMPL",VLOOKUP(VALUE(RIGHT(C568,3)),'IMPL-COMP'!B:J,9,FALSE),IF(LEFT(C568,4)="SPDA",VLOOKUP(VALUE(RIGHT(C568,3)),'SPDA-COMP'!B:J,9,FALSE),IF(LEFT(C568,4)="SDAI",VLOOKUP(VALUE(RIGHT(C568,3)),'ADM-COMP'!B:J,9,FALSE),IF(LEFT(C568,5)="IMPER",VLOOKUP(VALUE(RIGHT(C568,3)),'IMPER-COMP'!B:J,9,FALSE),""))))))))))))))))</f>
        <v>1185.23</v>
      </c>
      <c r="H568" s="611">
        <f t="shared" si="34"/>
        <v>1185.23</v>
      </c>
      <c r="I568" s="639"/>
      <c r="J568" s="639"/>
      <c r="K568" s="639"/>
      <c r="L568" s="639"/>
      <c r="M568" s="639"/>
      <c r="N568" s="639"/>
      <c r="O568" s="639"/>
      <c r="P568" s="639"/>
      <c r="Q568" s="639"/>
      <c r="R568" s="639"/>
      <c r="S568" s="639"/>
    </row>
    <row r="569" s="561" customFormat="1" spans="1:19">
      <c r="A569" s="605" t="s">
        <v>733</v>
      </c>
      <c r="B569" s="624" t="s">
        <v>734</v>
      </c>
      <c r="C569" s="607" t="s">
        <v>735</v>
      </c>
      <c r="D569" s="608" t="s">
        <v>736</v>
      </c>
      <c r="E569" s="609" t="s">
        <v>136</v>
      </c>
      <c r="F569" s="610">
        <f>ROUND(VLOOKUP(A569,'MEM-LEVANT'!A:O,15,FALSE),2)</f>
        <v>92</v>
      </c>
      <c r="G569" s="611">
        <f>321.33*1.2652</f>
        <v>406.546716</v>
      </c>
      <c r="H569" s="611">
        <f t="shared" si="34"/>
        <v>37402.3</v>
      </c>
      <c r="I569" s="639"/>
      <c r="J569" s="639" t="s">
        <v>737</v>
      </c>
      <c r="K569" s="639"/>
      <c r="L569" s="639"/>
      <c r="M569" s="639"/>
      <c r="N569" s="639"/>
      <c r="O569" s="639"/>
      <c r="P569" s="639"/>
      <c r="Q569" s="639"/>
      <c r="R569" s="639"/>
      <c r="S569" s="639"/>
    </row>
    <row r="570" s="561" customFormat="1" spans="1:19">
      <c r="A570" s="605" t="s">
        <v>738</v>
      </c>
      <c r="B570" s="624" t="s">
        <v>734</v>
      </c>
      <c r="C570" s="607" t="s">
        <v>739</v>
      </c>
      <c r="D570" s="608" t="s">
        <v>740</v>
      </c>
      <c r="E570" s="609" t="s">
        <v>741</v>
      </c>
      <c r="F570" s="610">
        <f>ROUND(VLOOKUP(A570,'MEM-LEVANT'!A:O,15,FALSE),2)</f>
        <v>2</v>
      </c>
      <c r="G570" s="611">
        <f>1235.59*1.2652</f>
        <v>1563.268468</v>
      </c>
      <c r="H570" s="611">
        <f t="shared" si="34"/>
        <v>3126.54</v>
      </c>
      <c r="I570" s="639"/>
      <c r="J570" s="639" t="s">
        <v>742</v>
      </c>
      <c r="K570" s="639"/>
      <c r="L570" s="639"/>
      <c r="M570" s="639"/>
      <c r="N570" s="639"/>
      <c r="O570" s="639"/>
      <c r="P570" s="639"/>
      <c r="Q570" s="639"/>
      <c r="R570" s="639"/>
      <c r="S570" s="639"/>
    </row>
    <row r="571" spans="1:19">
      <c r="A571" s="628" t="s">
        <v>743</v>
      </c>
      <c r="B571" s="629"/>
      <c r="C571" s="630"/>
      <c r="D571" s="631" t="s">
        <v>112</v>
      </c>
      <c r="E571" s="632"/>
      <c r="F571" s="610"/>
      <c r="G571" s="633"/>
      <c r="H571" s="633"/>
      <c r="I571" s="636"/>
      <c r="J571" s="636"/>
      <c r="K571" s="636"/>
      <c r="L571" s="636"/>
      <c r="M571" s="636"/>
      <c r="N571" s="636"/>
      <c r="O571" s="636"/>
      <c r="P571" s="636"/>
      <c r="Q571" s="636"/>
      <c r="R571" s="636"/>
      <c r="S571" s="636"/>
    </row>
    <row r="572" ht="25.5" spans="1:19">
      <c r="A572" s="605" t="s">
        <v>744</v>
      </c>
      <c r="B572" s="629" t="s">
        <v>81</v>
      </c>
      <c r="C572" s="607" t="s">
        <v>188</v>
      </c>
      <c r="D572" s="608" t="s">
        <v>189</v>
      </c>
      <c r="E572" s="609" t="s">
        <v>127</v>
      </c>
      <c r="F572" s="610">
        <f>ROUND(VLOOKUP(A572,'MEM-LEVANT'!A:O,15,FALSE),2)</f>
        <v>3024.49</v>
      </c>
      <c r="G572" s="611">
        <f>IF(B572="IOPES",VLOOKUP(C572,'LABOR-SERVIÇOS'!A:H,7,FALSE),IF(B572="SINAPI",VLOOKUP(C572,'SINAPI-SERVIÇOS'!A:H,8,FALSE),IF(LEFT(C572,3)="ARQ",VLOOKUP(VALUE(RIGHT(C572,3)),'ARQ-COMP'!B:J,9,FALSE),IF(LEFT(C572,3)="SCI",VLOOKUP(VALUE(RIGHT(C572,3)),'GAS-COMP'!#REF!,9,FALSE),IF(LEFT(C572,3)="SCE",VLOOKUP(VALUE(RIGHT(C572,3)),'SCE-COMP'!B:J,9,FALSE),IF(LEFT(C572,3)="EST",VLOOKUP(VALUE(RIGHT(C572,3)),'EST-COMP'!B:J,9,FALSE),IF(LEFT(C572,3)="HID",VLOOKUP(VALUE(RIGHT(C572,3)),'HID-COMP'!B:J,9,FALSE),IF(LEFT(C572,3)="INC",VLOOKUP(VALUE(RIGHT(C572,3)),'INC-COMP'!B:J,9,FALSE),IF(LEFT(C572,3)="ELE",VLOOKUP(VALUE(RIGHT(C572,3)),#REF!,9,FALSE),IF(LEFT(C572,3)="CAB",VLOOKUP(VALUE(RIGHT(C572,3)),#REF!,9,FALSE),IF(LEFT(C572,3)="SEG",VLOOKUP(VALUE(RIGHT(C572,3)),'SEG-COMP'!B:J,9,FALSE),IF(LEFT(C572,3)="CLI",VLOOKUP(VALUE(RIGHT(C572,3)),'CLI-COMP'!B:J,9,FALSE),IF(LEFT(C572,4)="IMPL",VLOOKUP(VALUE(RIGHT(C572,3)),'IMPL-COMP'!B:J,9,FALSE),IF(LEFT(C572,4)="SPDA",VLOOKUP(VALUE(RIGHT(C572,3)),'SPDA-COMP'!B:J,9,FALSE),IF(LEFT(C572,4)="SDAI",VLOOKUP(VALUE(RIGHT(C572,3)),'ADM-COMP'!B:J,9,FALSE),IF(LEFT(C572,5)="IMPER",VLOOKUP(VALUE(RIGHT(C572,3)),'IMPER-COMP'!B:J,9,FALSE),""))))))))))))))))</f>
        <v>1.51</v>
      </c>
      <c r="H572" s="633">
        <f t="shared" ref="H572:H575" si="35">ROUND(F572*G572,2)</f>
        <v>4566.98</v>
      </c>
      <c r="I572" s="636"/>
      <c r="J572" s="636"/>
      <c r="K572" s="636"/>
      <c r="L572" s="636"/>
      <c r="M572" s="636"/>
      <c r="N572" s="636"/>
      <c r="O572" s="636"/>
      <c r="P572" s="636"/>
      <c r="Q572" s="636"/>
      <c r="R572" s="636"/>
      <c r="S572" s="636"/>
    </row>
    <row r="573" spans="1:19">
      <c r="A573" s="605" t="s">
        <v>745</v>
      </c>
      <c r="B573" s="629" t="s">
        <v>81</v>
      </c>
      <c r="C573" s="607" t="s">
        <v>191</v>
      </c>
      <c r="D573" s="608" t="s">
        <v>192</v>
      </c>
      <c r="E573" s="609" t="s">
        <v>146</v>
      </c>
      <c r="F573" s="610">
        <f>ROUND(VLOOKUP(A573,'MEM-LEVANT'!A:O,15,FALSE),2)</f>
        <v>302.45</v>
      </c>
      <c r="G573" s="611">
        <f>IF(B573="IOPES",VLOOKUP(C573,'LABOR-SERVIÇOS'!A:H,7,FALSE),IF(B573="SINAPI",VLOOKUP(C573,'SINAPI-SERVIÇOS'!A:H,8,FALSE),IF(LEFT(C573,3)="ARQ",VLOOKUP(VALUE(RIGHT(C573,3)),'ARQ-COMP'!B:J,9,FALSE),IF(LEFT(C573,3)="SCI",VLOOKUP(VALUE(RIGHT(C573,3)),'GAS-COMP'!#REF!,9,FALSE),IF(LEFT(C573,3)="SCE",VLOOKUP(VALUE(RIGHT(C573,3)),'SCE-COMP'!B:J,9,FALSE),IF(LEFT(C573,3)="EST",VLOOKUP(VALUE(RIGHT(C573,3)),'EST-COMP'!B:J,9,FALSE),IF(LEFT(C573,3)="HID",VLOOKUP(VALUE(RIGHT(C573,3)),'HID-COMP'!B:J,9,FALSE),IF(LEFT(C573,3)="INC",VLOOKUP(VALUE(RIGHT(C573,3)),'INC-COMP'!B:J,9,FALSE),IF(LEFT(C573,3)="ELE",VLOOKUP(VALUE(RIGHT(C573,3)),#REF!,9,FALSE),IF(LEFT(C573,3)="CAB",VLOOKUP(VALUE(RIGHT(C573,3)),#REF!,9,FALSE),IF(LEFT(C573,3)="SEG",VLOOKUP(VALUE(RIGHT(C573,3)),'SEG-COMP'!B:J,9,FALSE),IF(LEFT(C573,3)="CLI",VLOOKUP(VALUE(RIGHT(C573,3)),'CLI-COMP'!B:J,9,FALSE),IF(LEFT(C573,4)="IMPL",VLOOKUP(VALUE(RIGHT(C573,3)),'IMPL-COMP'!B:J,9,FALSE),IF(LEFT(C573,4)="SPDA",VLOOKUP(VALUE(RIGHT(C573,3)),'SPDA-COMP'!B:J,9,FALSE),IF(LEFT(C573,4)="SDAI",VLOOKUP(VALUE(RIGHT(C573,3)),'ADM-COMP'!B:J,9,FALSE),IF(LEFT(C573,5)="IMPER",VLOOKUP(VALUE(RIGHT(C573,3)),'IMPER-COMP'!B:J,9,FALSE),""))))))))))))))))</f>
        <v>119.55</v>
      </c>
      <c r="H573" s="633">
        <f t="shared" si="35"/>
        <v>36157.9</v>
      </c>
      <c r="I573" s="636"/>
      <c r="J573" s="636"/>
      <c r="K573" s="636"/>
      <c r="L573" s="636"/>
      <c r="M573" s="636"/>
      <c r="N573" s="636"/>
      <c r="O573" s="636"/>
      <c r="P573" s="636"/>
      <c r="Q573" s="636"/>
      <c r="R573" s="636"/>
      <c r="S573" s="636"/>
    </row>
    <row r="574" spans="1:19">
      <c r="A574" s="605" t="s">
        <v>746</v>
      </c>
      <c r="B574" s="629" t="s">
        <v>81</v>
      </c>
      <c r="C574" s="607" t="s">
        <v>194</v>
      </c>
      <c r="D574" s="608" t="s">
        <v>195</v>
      </c>
      <c r="E574" s="609" t="s">
        <v>153</v>
      </c>
      <c r="F574" s="610">
        <f>ROUND(VLOOKUP(A574,'MEM-LEVANT'!A:O,15,FALSE),2)</f>
        <v>3296.71</v>
      </c>
      <c r="G574" s="611">
        <f>IF(B574="IOPES",VLOOKUP(C574,'LABOR-SERVIÇOS'!A:H,7,FALSE),IF(B574="SINAPI",VLOOKUP(C574,'SINAPI-SERVIÇOS'!A:H,8,FALSE),IF(LEFT(C574,3)="ARQ",VLOOKUP(VALUE(RIGHT(C574,3)),'ARQ-COMP'!B:J,9,FALSE),IF(LEFT(C574,3)="SCI",VLOOKUP(VALUE(RIGHT(C574,3)),'GAS-COMP'!#REF!,9,FALSE),IF(LEFT(C574,3)="SCE",VLOOKUP(VALUE(RIGHT(C574,3)),'SCE-COMP'!B:J,9,FALSE),IF(LEFT(C574,3)="EST",VLOOKUP(VALUE(RIGHT(C574,3)),'EST-COMP'!B:J,9,FALSE),IF(LEFT(C574,3)="HID",VLOOKUP(VALUE(RIGHT(C574,3)),'HID-COMP'!B:J,9,FALSE),IF(LEFT(C574,3)="INC",VLOOKUP(VALUE(RIGHT(C574,3)),'INC-COMP'!B:J,9,FALSE),IF(LEFT(C574,3)="ELE",VLOOKUP(VALUE(RIGHT(C574,3)),#REF!,9,FALSE),IF(LEFT(C574,3)="CAB",VLOOKUP(VALUE(RIGHT(C574,3)),#REF!,9,FALSE),IF(LEFT(C574,3)="SEG",VLOOKUP(VALUE(RIGHT(C574,3)),'SEG-COMP'!B:J,9,FALSE),IF(LEFT(C574,3)="CLI",VLOOKUP(VALUE(RIGHT(C574,3)),'CLI-COMP'!B:J,9,FALSE),IF(LEFT(C574,4)="IMPL",VLOOKUP(VALUE(RIGHT(C574,3)),'IMPL-COMP'!B:J,9,FALSE),IF(LEFT(C574,4)="SPDA",VLOOKUP(VALUE(RIGHT(C574,3)),'SPDA-COMP'!B:J,9,FALSE),IF(LEFT(C574,4)="SDAI",VLOOKUP(VALUE(RIGHT(C574,3)),'ADM-COMP'!B:J,9,FALSE),IF(LEFT(C574,5)="IMPER",VLOOKUP(VALUE(RIGHT(C574,3)),'IMPER-COMP'!B:J,9,FALSE),""))))))))))))))))</f>
        <v>0.94</v>
      </c>
      <c r="H574" s="633">
        <f t="shared" si="35"/>
        <v>3098.91</v>
      </c>
      <c r="I574" s="636"/>
      <c r="J574" s="636"/>
      <c r="K574" s="636"/>
      <c r="L574" s="636"/>
      <c r="M574" s="636"/>
      <c r="N574" s="636"/>
      <c r="O574" s="636"/>
      <c r="P574" s="636"/>
      <c r="Q574" s="636"/>
      <c r="R574" s="636"/>
      <c r="S574" s="636"/>
    </row>
    <row r="575" ht="38.25" spans="1:19">
      <c r="A575" s="605" t="s">
        <v>747</v>
      </c>
      <c r="B575" s="606" t="s">
        <v>81</v>
      </c>
      <c r="C575" s="607" t="s">
        <v>520</v>
      </c>
      <c r="D575" s="608" t="s">
        <v>521</v>
      </c>
      <c r="E575" s="609" t="s">
        <v>127</v>
      </c>
      <c r="F575" s="610">
        <f>ROUND(VLOOKUP(A575,'MEM-LEVANT'!A:O,15,FALSE),2)</f>
        <v>3024.49</v>
      </c>
      <c r="G575" s="611">
        <f>IF(B575="IOPES",VLOOKUP(C575,'LABOR-SERVIÇOS'!A:H,7,FALSE),IF(B575="SINAPI",VLOOKUP(C575,'SINAPI-SERVIÇOS'!A:H,8,FALSE),IF(LEFT(C575,3)="ARQ",VLOOKUP(VALUE(RIGHT(C575,3)),'ARQ-COMP'!B:J,9,FALSE),IF(LEFT(C575,3)="SCI",VLOOKUP(VALUE(RIGHT(C575,3)),'GAS-COMP'!#REF!,9,FALSE),IF(LEFT(C575,3)="SCE",VLOOKUP(VALUE(RIGHT(C575,3)),'SCE-COMP'!B:J,9,FALSE),IF(LEFT(C575,3)="EST",VLOOKUP(VALUE(RIGHT(C575,3)),'EST-COMP'!B:J,9,FALSE),IF(LEFT(C575,3)="HID",VLOOKUP(VALUE(RIGHT(C575,3)),'HID-COMP'!B:J,9,FALSE),IF(LEFT(C575,3)="INC",VLOOKUP(VALUE(RIGHT(C575,3)),'INC-COMP'!B:J,9,FALSE),IF(LEFT(C575,3)="ELE",VLOOKUP(VALUE(RIGHT(C575,3)),#REF!,9,FALSE),IF(LEFT(C575,3)="CAB",VLOOKUP(VALUE(RIGHT(C575,3)),#REF!,9,FALSE),IF(LEFT(C575,3)="SEG",VLOOKUP(VALUE(RIGHT(C575,3)),'SEG-COMP'!B:J,9,FALSE),IF(LEFT(C575,3)="CLI",VLOOKUP(VALUE(RIGHT(C575,3)),'CLI-COMP'!B:J,9,FALSE),IF(LEFT(C575,4)="IMPL",VLOOKUP(VALUE(RIGHT(C575,3)),'IMPL-COMP'!B:J,9,FALSE),IF(LEFT(C575,4)="SPDA",VLOOKUP(VALUE(RIGHT(C575,3)),'SPDA-COMP'!B:J,9,FALSE),IF(LEFT(C575,4)="SDAI",VLOOKUP(VALUE(RIGHT(C575,3)),'ADM-COMP'!B:J,9,FALSE),IF(LEFT(C575,5)="IMPER",VLOOKUP(VALUE(RIGHT(C575,3)),'IMPER-COMP'!B:J,9,FALSE),""))))))))))))))))</f>
        <v>60.63</v>
      </c>
      <c r="H575" s="611">
        <f t="shared" si="35"/>
        <v>183374.83</v>
      </c>
      <c r="I575" s="636"/>
      <c r="J575" s="636"/>
      <c r="K575" s="636"/>
      <c r="L575" s="636"/>
      <c r="M575" s="636"/>
      <c r="N575" s="636"/>
      <c r="O575" s="636"/>
      <c r="P575" s="636"/>
      <c r="Q575" s="636"/>
      <c r="R575" s="636"/>
      <c r="S575" s="636"/>
    </row>
    <row r="576" ht="63.75" spans="1:19">
      <c r="A576" s="605" t="s">
        <v>748</v>
      </c>
      <c r="B576" s="629" t="s">
        <v>81</v>
      </c>
      <c r="C576" s="607" t="s">
        <v>215</v>
      </c>
      <c r="D576" s="608" t="s">
        <v>216</v>
      </c>
      <c r="E576" s="609" t="s">
        <v>136</v>
      </c>
      <c r="F576" s="610">
        <f>ROUND(VLOOKUP(A576,'MEM-LEVANT'!A:O,15,FALSE),2)</f>
        <v>1109</v>
      </c>
      <c r="G576" s="611">
        <f>IF(B576="IOPES",VLOOKUP(C576,'LABOR-SERVIÇOS'!A:H,7,FALSE),IF(B576="SINAPI",VLOOKUP(C576,'SINAPI-SERVIÇOS'!A:H,8,FALSE),IF(LEFT(C576,3)="ARQ",VLOOKUP(VALUE(RIGHT(C576,3)),'ARQ-COMP'!B:J,9,FALSE),IF(LEFT(C576,3)="SCI",VLOOKUP(VALUE(RIGHT(C576,3)),'GAS-COMP'!#REF!,9,FALSE),IF(LEFT(C576,3)="SCE",VLOOKUP(VALUE(RIGHT(C576,3)),'SCE-COMP'!B:J,9,FALSE),IF(LEFT(C576,3)="EST",VLOOKUP(VALUE(RIGHT(C576,3)),'EST-COMP'!B:J,9,FALSE),IF(LEFT(C576,3)="HID",VLOOKUP(VALUE(RIGHT(C576,3)),'HID-COMP'!B:J,9,FALSE),IF(LEFT(C576,3)="INC",VLOOKUP(VALUE(RIGHT(C576,3)),'INC-COMP'!B:J,9,FALSE),IF(LEFT(C576,3)="ELE",VLOOKUP(VALUE(RIGHT(C576,3)),#REF!,9,FALSE),IF(LEFT(C576,3)="CAB",VLOOKUP(VALUE(RIGHT(C576,3)),#REF!,9,FALSE),IF(LEFT(C576,3)="SEG",VLOOKUP(VALUE(RIGHT(C576,3)),'SEG-COMP'!B:J,9,FALSE),IF(LEFT(C576,3)="CLI",VLOOKUP(VALUE(RIGHT(C576,3)),'CLI-COMP'!B:J,9,FALSE),IF(LEFT(C576,4)="IMPL",VLOOKUP(VALUE(RIGHT(C576,3)),'IMPL-COMP'!B:J,9,FALSE),IF(LEFT(C576,4)="SPDA",VLOOKUP(VALUE(RIGHT(C576,3)),'SPDA-COMP'!B:J,9,FALSE),IF(LEFT(C576,4)="SDAI",VLOOKUP(VALUE(RIGHT(C576,3)),'ADM-COMP'!B:J,9,FALSE),IF(LEFT(C576,5)="IMPER",VLOOKUP(VALUE(RIGHT(C576,3)),'IMPER-COMP'!B:J,9,FALSE),""))))))))))))))))</f>
        <v>36.15</v>
      </c>
      <c r="H576" s="633">
        <f t="shared" ref="H576" si="36">ROUND(F576*G576,2)</f>
        <v>40090.35</v>
      </c>
      <c r="I576" s="636"/>
      <c r="J576" s="636"/>
      <c r="K576" s="636"/>
      <c r="L576" s="636"/>
      <c r="M576" s="636"/>
      <c r="N576" s="636"/>
      <c r="O576" s="636"/>
      <c r="P576" s="636"/>
      <c r="Q576" s="636"/>
      <c r="R576" s="636"/>
      <c r="S576" s="636"/>
    </row>
    <row r="577" spans="1:19">
      <c r="A577" s="628" t="s">
        <v>749</v>
      </c>
      <c r="B577" s="629"/>
      <c r="C577" s="630"/>
      <c r="D577" s="631" t="s">
        <v>125</v>
      </c>
      <c r="E577" s="632"/>
      <c r="F577" s="610"/>
      <c r="G577" s="633"/>
      <c r="H577" s="633"/>
      <c r="I577" s="636"/>
      <c r="J577" s="636"/>
      <c r="K577" s="636"/>
      <c r="L577" s="636"/>
      <c r="M577" s="636"/>
      <c r="N577" s="636"/>
      <c r="O577" s="636"/>
      <c r="P577" s="636"/>
      <c r="Q577" s="636"/>
      <c r="R577" s="636"/>
      <c r="S577" s="636"/>
    </row>
    <row r="578" ht="25.5" spans="1:19">
      <c r="A578" s="605" t="s">
        <v>750</v>
      </c>
      <c r="B578" s="629" t="s">
        <v>68</v>
      </c>
      <c r="C578" s="607">
        <v>40936</v>
      </c>
      <c r="D578" s="608" t="s">
        <v>219</v>
      </c>
      <c r="E578" s="609" t="s">
        <v>127</v>
      </c>
      <c r="F578" s="610">
        <f>ROUND(VLOOKUP(A578,'MEM-LEVANT'!A:O,15,FALSE),2)</f>
        <v>0.9</v>
      </c>
      <c r="G578" s="611">
        <f>(490.85*$J$4)</f>
        <v>515.7766417507</v>
      </c>
      <c r="H578" s="633">
        <f>ROUND(F578*G578,2)</f>
        <v>464.2</v>
      </c>
      <c r="I578" s="636"/>
      <c r="J578" t="s">
        <v>128</v>
      </c>
      <c r="K578" s="636"/>
      <c r="L578" s="636"/>
      <c r="M578" s="636"/>
      <c r="N578" s="636"/>
      <c r="O578" s="636"/>
      <c r="P578" s="636"/>
      <c r="Q578" s="636"/>
      <c r="R578" s="636"/>
      <c r="S578" s="636"/>
    </row>
    <row r="579" ht="25.5" spans="1:19">
      <c r="A579" s="605" t="s">
        <v>751</v>
      </c>
      <c r="B579" s="629" t="s">
        <v>81</v>
      </c>
      <c r="C579" s="607" t="s">
        <v>221</v>
      </c>
      <c r="D579" s="608" t="s">
        <v>222</v>
      </c>
      <c r="E579" s="609" t="s">
        <v>127</v>
      </c>
      <c r="F579" s="610">
        <f>ROUND(VLOOKUP(A579,'MEM-LEVANT'!A:O,15,FALSE),2)</f>
        <v>135.56</v>
      </c>
      <c r="G579" s="611">
        <f>IF(B579="IOPES",VLOOKUP(C579,'LABOR-SERVIÇOS'!A:H,7,FALSE),IF(B579="SINAPI",VLOOKUP(C579,'SINAPI-SERVIÇOS'!A:H,8,FALSE),IF(LEFT(C579,3)="ARQ",VLOOKUP(VALUE(RIGHT(C579,3)),'ARQ-COMP'!B:J,9,FALSE),IF(LEFT(C579,3)="SCI",VLOOKUP(VALUE(RIGHT(C579,3)),'GAS-COMP'!#REF!,9,FALSE),IF(LEFT(C579,3)="SCE",VLOOKUP(VALUE(RIGHT(C579,3)),'SCE-COMP'!B:J,9,FALSE),IF(LEFT(C579,3)="EST",VLOOKUP(VALUE(RIGHT(C579,3)),'EST-COMP'!B:J,9,FALSE),IF(LEFT(C579,3)="HID",VLOOKUP(VALUE(RIGHT(C579,3)),'HID-COMP'!B:J,9,FALSE),IF(LEFT(C579,3)="INC",VLOOKUP(VALUE(RIGHT(C579,3)),'INC-COMP'!B:J,9,FALSE),IF(LEFT(C579,3)="ELE",VLOOKUP(VALUE(RIGHT(C579,3)),#REF!,9,FALSE),IF(LEFT(C579,3)="CAB",VLOOKUP(VALUE(RIGHT(C579,3)),#REF!,9,FALSE),IF(LEFT(C579,3)="SEG",VLOOKUP(VALUE(RIGHT(C579,3)),'SEG-COMP'!B:J,9,FALSE),IF(LEFT(C579,3)="CLI",VLOOKUP(VALUE(RIGHT(C579,3)),'CLI-COMP'!B:J,9,FALSE),IF(LEFT(C579,4)="IMPL",VLOOKUP(VALUE(RIGHT(C579,3)),'IMPL-COMP'!B:J,9,FALSE),IF(LEFT(C579,4)="SPDA",VLOOKUP(VALUE(RIGHT(C579,3)),'SPDA-COMP'!B:J,9,FALSE),IF(LEFT(C579,4)="SDAI",VLOOKUP(VALUE(RIGHT(C579,3)),'ADM-COMP'!B:J,9,FALSE),IF(LEFT(C579,5)="IMPER",VLOOKUP(VALUE(RIGHT(C579,3)),'IMPER-COMP'!B:J,9,FALSE),""))))))))))))))))</f>
        <v>39.23</v>
      </c>
      <c r="H579" s="633">
        <f>ROUND(F579*G579,2)</f>
        <v>5318.02</v>
      </c>
      <c r="I579" s="636"/>
      <c r="J579" s="636"/>
      <c r="K579" s="636"/>
      <c r="L579" s="636"/>
      <c r="M579" s="636"/>
      <c r="N579" s="636"/>
      <c r="O579" s="636"/>
      <c r="P579" s="636"/>
      <c r="Q579" s="636"/>
      <c r="R579" s="636"/>
      <c r="S579" s="636"/>
    </row>
    <row r="580" ht="25.5" customHeight="1" spans="1:19">
      <c r="A580" s="605" t="s">
        <v>752</v>
      </c>
      <c r="B580" s="629" t="s">
        <v>68</v>
      </c>
      <c r="C580" s="607">
        <v>40934</v>
      </c>
      <c r="D580" s="608" t="s">
        <v>224</v>
      </c>
      <c r="E580" s="609" t="s">
        <v>131</v>
      </c>
      <c r="F580" s="610">
        <f>ROUND(VLOOKUP(A580,'MEM-LEVANT'!A:O,15,FALSE),2)</f>
        <v>125</v>
      </c>
      <c r="G580" s="611">
        <f>(22.42*$J$4)</f>
        <v>23.5585460080487</v>
      </c>
      <c r="H580" s="633">
        <f>ROUND(F580*G580,2)</f>
        <v>2944.82</v>
      </c>
      <c r="I580" s="636"/>
      <c r="J580" t="s">
        <v>132</v>
      </c>
      <c r="K580" s="636"/>
      <c r="L580" s="636"/>
      <c r="M580" s="636"/>
      <c r="N580" s="636"/>
      <c r="O580" s="636"/>
      <c r="P580" s="636"/>
      <c r="Q580" s="636"/>
      <c r="R580" s="636"/>
      <c r="S580" s="636"/>
    </row>
    <row r="581" spans="1:19">
      <c r="A581" s="628" t="s">
        <v>753</v>
      </c>
      <c r="B581" s="629"/>
      <c r="C581" s="630"/>
      <c r="D581" s="631" t="s">
        <v>134</v>
      </c>
      <c r="E581" s="632"/>
      <c r="F581" s="610"/>
      <c r="G581" s="633"/>
      <c r="H581" s="633"/>
      <c r="I581" s="636"/>
      <c r="J581" s="636"/>
      <c r="K581" s="636"/>
      <c r="L581" s="636"/>
      <c r="M581" s="636"/>
      <c r="N581" s="636"/>
      <c r="O581" s="636"/>
      <c r="P581" s="636"/>
      <c r="Q581" s="636"/>
      <c r="R581" s="636"/>
      <c r="S581" s="636"/>
    </row>
    <row r="582" ht="25.5" spans="1:19">
      <c r="A582" s="605" t="s">
        <v>754</v>
      </c>
      <c r="B582" s="629" t="s">
        <v>68</v>
      </c>
      <c r="C582" s="607">
        <v>43068</v>
      </c>
      <c r="D582" s="608" t="s">
        <v>227</v>
      </c>
      <c r="E582" s="609" t="s">
        <v>136</v>
      </c>
      <c r="F582" s="610">
        <f>ROUND(VLOOKUP(A582,'MEM-LEVANT'!A:O,15,FALSE),2)</f>
        <v>40</v>
      </c>
      <c r="G582" s="611">
        <f>76.06*$J$4</f>
        <v>79.9225249496959</v>
      </c>
      <c r="H582" s="633">
        <f>ROUND(F582*G582,2)</f>
        <v>3196.9</v>
      </c>
      <c r="I582" s="636"/>
      <c r="J582" t="s">
        <v>137</v>
      </c>
      <c r="K582" s="636"/>
      <c r="L582" s="636"/>
      <c r="M582" s="636"/>
      <c r="N582" s="636"/>
      <c r="O582" s="636"/>
      <c r="P582" s="636"/>
      <c r="Q582" s="636"/>
      <c r="R582" s="636"/>
      <c r="S582" s="636"/>
    </row>
    <row r="583" ht="25.5" customHeight="1" spans="1:19">
      <c r="A583" s="605" t="s">
        <v>755</v>
      </c>
      <c r="B583" s="629" t="s">
        <v>68</v>
      </c>
      <c r="C583" s="607">
        <v>43064</v>
      </c>
      <c r="D583" s="608" t="s">
        <v>229</v>
      </c>
      <c r="E583" s="609" t="s">
        <v>136</v>
      </c>
      <c r="F583" s="610">
        <f>ROUND(VLOOKUP(A583,'MEM-LEVANT'!A:O,15,FALSE),2)</f>
        <v>40</v>
      </c>
      <c r="G583" s="611">
        <f>(18.82*$J$4)</f>
        <v>19.7757286294146</v>
      </c>
      <c r="H583" s="633">
        <f>ROUND(F583*G583,2)</f>
        <v>791.03</v>
      </c>
      <c r="I583" s="636"/>
      <c r="J583" t="s">
        <v>139</v>
      </c>
      <c r="K583" s="636"/>
      <c r="L583" s="636"/>
      <c r="M583" s="636"/>
      <c r="N583" s="636"/>
      <c r="O583" s="636"/>
      <c r="P583" s="636"/>
      <c r="Q583" s="636"/>
      <c r="R583" s="636"/>
      <c r="S583" s="636"/>
    </row>
    <row r="584" s="560" customFormat="1" spans="1:8">
      <c r="A584" s="605"/>
      <c r="B584" s="634"/>
      <c r="C584" s="635"/>
      <c r="D584" s="612" t="s">
        <v>756</v>
      </c>
      <c r="E584" s="609"/>
      <c r="F584" s="610"/>
      <c r="G584" s="611"/>
      <c r="H584" s="613">
        <f>SUM(H539:H583)</f>
        <v>725699.55</v>
      </c>
    </row>
    <row r="585" s="559" customFormat="1" spans="1:19">
      <c r="A585" s="731" t="s">
        <v>40</v>
      </c>
      <c r="B585" s="591"/>
      <c r="C585" s="592"/>
      <c r="D585" s="593" t="s">
        <v>757</v>
      </c>
      <c r="E585" s="594"/>
      <c r="F585" s="595"/>
      <c r="G585" s="596"/>
      <c r="H585" s="597"/>
      <c r="I585" s="638"/>
      <c r="J585" s="638"/>
      <c r="K585" s="638"/>
      <c r="L585" s="638"/>
      <c r="M585" s="638"/>
      <c r="N585" s="638"/>
      <c r="O585" s="638"/>
      <c r="P585" s="638"/>
      <c r="Q585" s="638"/>
      <c r="R585" s="638"/>
      <c r="S585" s="638"/>
    </row>
    <row r="586" spans="1:19">
      <c r="A586" s="598" t="s">
        <v>758</v>
      </c>
      <c r="B586" s="606"/>
      <c r="C586" s="622"/>
      <c r="D586" s="601" t="s">
        <v>89</v>
      </c>
      <c r="E586" s="609"/>
      <c r="F586" s="610"/>
      <c r="G586" s="611"/>
      <c r="H586" s="611"/>
      <c r="I586" s="636"/>
      <c r="J586" s="636"/>
      <c r="K586" s="636"/>
      <c r="L586" s="636"/>
      <c r="M586" s="636"/>
      <c r="N586" s="636"/>
      <c r="O586" s="636"/>
      <c r="P586" s="636"/>
      <c r="Q586" s="636"/>
      <c r="R586" s="636"/>
      <c r="S586" s="636"/>
    </row>
    <row r="587" ht="25.5" spans="1:19">
      <c r="A587" s="605" t="s">
        <v>759</v>
      </c>
      <c r="B587" s="606" t="s">
        <v>81</v>
      </c>
      <c r="C587" s="607" t="s">
        <v>234</v>
      </c>
      <c r="D587" s="608" t="s">
        <v>235</v>
      </c>
      <c r="E587" s="609" t="s">
        <v>146</v>
      </c>
      <c r="F587" s="610">
        <f>ROUND(VLOOKUP(A587,'MEM-LEVANT'!A:O,15,FALSE),2)</f>
        <v>1.31</v>
      </c>
      <c r="G587" s="611">
        <f>IF(B587="IOPES",VLOOKUP(C587,'LABOR-SERVIÇOS'!A:H,7,FALSE),IF(B587="SINAPI",VLOOKUP(C587,'SINAPI-SERVIÇOS'!A:H,8,FALSE),IF(LEFT(C587,3)="ARQ",VLOOKUP(VALUE(RIGHT(C587,3)),'ARQ-COMP'!B:J,9,FALSE),IF(LEFT(C587,3)="SCI",VLOOKUP(VALUE(RIGHT(C587,3)),'GAS-COMP'!#REF!,9,FALSE),IF(LEFT(C587,3)="SCE",VLOOKUP(VALUE(RIGHT(C587,3)),'SCE-COMP'!B:J,9,FALSE),IF(LEFT(C587,3)="EST",VLOOKUP(VALUE(RIGHT(C587,3)),'EST-COMP'!B:J,9,FALSE),IF(LEFT(C587,3)="HID",VLOOKUP(VALUE(RIGHT(C587,3)),'HID-COMP'!B:J,9,FALSE),IF(LEFT(C587,3)="INC",VLOOKUP(VALUE(RIGHT(C587,3)),'INC-COMP'!B:J,9,FALSE),IF(LEFT(C587,3)="ELE",VLOOKUP(VALUE(RIGHT(C587,3)),#REF!,9,FALSE),IF(LEFT(C587,3)="CAB",VLOOKUP(VALUE(RIGHT(C587,3)),#REF!,9,FALSE),IF(LEFT(C587,3)="SEG",VLOOKUP(VALUE(RIGHT(C587,3)),'SEG-COMP'!B:J,9,FALSE),IF(LEFT(C587,3)="CLI",VLOOKUP(VALUE(RIGHT(C587,3)),'CLI-COMP'!B:J,9,FALSE),IF(LEFT(C587,4)="IMPL",VLOOKUP(VALUE(RIGHT(C587,3)),'IMPL-COMP'!B:J,9,FALSE),IF(LEFT(C587,4)="SPDA",VLOOKUP(VALUE(RIGHT(C587,3)),'SPDA-COMP'!B:J,9,FALSE),IF(LEFT(C587,4)="SDAI",VLOOKUP(VALUE(RIGHT(C587,3)),'ADM-COMP'!B:J,9,FALSE),IF(LEFT(C587,5)="IMPER",VLOOKUP(VALUE(RIGHT(C587,3)),'IMPER-COMP'!B:J,9,FALSE),""))))))))))))))))</f>
        <v>223.76</v>
      </c>
      <c r="H587" s="611">
        <f>ROUND(F587*G587,2)</f>
        <v>293.13</v>
      </c>
      <c r="I587" s="636"/>
      <c r="J587" s="636"/>
      <c r="K587" s="636"/>
      <c r="L587" s="636"/>
      <c r="M587" s="636"/>
      <c r="N587" s="636"/>
      <c r="O587" s="636"/>
      <c r="P587" s="636"/>
      <c r="Q587" s="636"/>
      <c r="R587" s="636"/>
      <c r="S587" s="636"/>
    </row>
    <row r="588" ht="38.25" spans="1:19">
      <c r="A588" s="605" t="s">
        <v>760</v>
      </c>
      <c r="B588" s="606" t="s">
        <v>81</v>
      </c>
      <c r="C588" s="607" t="s">
        <v>151</v>
      </c>
      <c r="D588" s="608" t="s">
        <v>152</v>
      </c>
      <c r="E588" s="609" t="s">
        <v>153</v>
      </c>
      <c r="F588" s="610">
        <f>ROUND(VLOOKUP(A588,'MEM-LEVANT'!A:O,15,FALSE),2)</f>
        <v>835.95</v>
      </c>
      <c r="G588" s="611">
        <f>IF(B588="IOPES",VLOOKUP(C588,'LABOR-SERVIÇOS'!A:H,7,FALSE),IF(B588="SINAPI",VLOOKUP(C588,'SINAPI-SERVIÇOS'!A:H,8,FALSE),IF(LEFT(C588,3)="ARQ",VLOOKUP(VALUE(RIGHT(C588,3)),'ARQ-COMP'!B:J,9,FALSE),IF(LEFT(C588,3)="SCI",VLOOKUP(VALUE(RIGHT(C588,3)),'GAS-COMP'!#REF!,9,FALSE),IF(LEFT(C588,3)="SCE",VLOOKUP(VALUE(RIGHT(C588,3)),'SCE-COMP'!B:J,9,FALSE),IF(LEFT(C588,3)="EST",VLOOKUP(VALUE(RIGHT(C588,3)),'EST-COMP'!B:J,9,FALSE),IF(LEFT(C588,3)="HID",VLOOKUP(VALUE(RIGHT(C588,3)),'HID-COMP'!B:J,9,FALSE),IF(LEFT(C588,3)="INC",VLOOKUP(VALUE(RIGHT(C588,3)),'INC-COMP'!B:J,9,FALSE),IF(LEFT(C588,3)="ELE",VLOOKUP(VALUE(RIGHT(C588,3)),#REF!,9,FALSE),IF(LEFT(C588,3)="CAB",VLOOKUP(VALUE(RIGHT(C588,3)),#REF!,9,FALSE),IF(LEFT(C588,3)="SEG",VLOOKUP(VALUE(RIGHT(C588,3)),'SEG-COMP'!B:J,9,FALSE),IF(LEFT(C588,3)="CLI",VLOOKUP(VALUE(RIGHT(C588,3)),'CLI-COMP'!B:J,9,FALSE),IF(LEFT(C588,4)="IMPL",VLOOKUP(VALUE(RIGHT(C588,3)),'IMPL-COMP'!B:J,9,FALSE),IF(LEFT(C588,4)="SPDA",VLOOKUP(VALUE(RIGHT(C588,3)),'SPDA-COMP'!B:J,9,FALSE),IF(LEFT(C588,4)="SDAI",VLOOKUP(VALUE(RIGHT(C588,3)),'ADM-COMP'!B:J,9,FALSE),IF(LEFT(C588,5)="IMPER",VLOOKUP(VALUE(RIGHT(C588,3)),'IMPER-COMP'!B:J,9,FALSE),""))))))))))))))))</f>
        <v>1.76</v>
      </c>
      <c r="H588" s="611">
        <f>ROUND(F588*G588,2)</f>
        <v>1471.27</v>
      </c>
      <c r="I588" s="636"/>
      <c r="J588" s="636"/>
      <c r="K588" s="636"/>
      <c r="L588" s="636"/>
      <c r="M588" s="636"/>
      <c r="N588" s="636"/>
      <c r="O588" s="636"/>
      <c r="P588" s="636"/>
      <c r="Q588" s="636"/>
      <c r="R588" s="636"/>
      <c r="S588" s="636"/>
    </row>
    <row r="589" ht="25.5" spans="1:19">
      <c r="A589" s="605" t="s">
        <v>761</v>
      </c>
      <c r="B589" s="606" t="s">
        <v>81</v>
      </c>
      <c r="C589" s="607" t="s">
        <v>363</v>
      </c>
      <c r="D589" s="608" t="s">
        <v>364</v>
      </c>
      <c r="E589" s="609" t="s">
        <v>127</v>
      </c>
      <c r="F589" s="610">
        <f>ROUND(VLOOKUP(A589,'MEM-LEVANT'!A:O,15,FALSE),2)</f>
        <v>206.15</v>
      </c>
      <c r="G589" s="611">
        <f>IF(B589="IOPES",VLOOKUP(C589,'LABOR-SERVIÇOS'!A:H,7,FALSE),IF(B589="SINAPI",VLOOKUP(C589,'SINAPI-SERVIÇOS'!A:H,8,FALSE),IF(LEFT(C589,3)="ARQ",VLOOKUP(VALUE(RIGHT(C589,3)),'ARQ-COMP'!B:J,9,FALSE),IF(LEFT(C589,3)="SCI",VLOOKUP(VALUE(RIGHT(C589,3)),'GAS-COMP'!#REF!,9,FALSE),IF(LEFT(C589,3)="SCE",VLOOKUP(VALUE(RIGHT(C589,3)),'SCE-COMP'!B:J,9,FALSE),IF(LEFT(C589,3)="EST",VLOOKUP(VALUE(RIGHT(C589,3)),'EST-COMP'!B:J,9,FALSE),IF(LEFT(C589,3)="HID",VLOOKUP(VALUE(RIGHT(C589,3)),'HID-COMP'!B:J,9,FALSE),IF(LEFT(C589,3)="INC",VLOOKUP(VALUE(RIGHT(C589,3)),'INC-COMP'!B:J,9,FALSE),IF(LEFT(C589,3)="ELE",VLOOKUP(VALUE(RIGHT(C589,3)),#REF!,9,FALSE),IF(LEFT(C589,3)="CAB",VLOOKUP(VALUE(RIGHT(C589,3)),#REF!,9,FALSE),IF(LEFT(C589,3)="SEG",VLOOKUP(VALUE(RIGHT(C589,3)),'SEG-COMP'!B:J,9,FALSE),IF(LEFT(C589,3)="CLI",VLOOKUP(VALUE(RIGHT(C589,3)),'CLI-COMP'!B:J,9,FALSE),IF(LEFT(C589,4)="IMPL",VLOOKUP(VALUE(RIGHT(C589,3)),'IMPL-COMP'!B:J,9,FALSE),IF(LEFT(C589,4)="SPDA",VLOOKUP(VALUE(RIGHT(C589,3)),'SPDA-COMP'!B:J,9,FALSE),IF(LEFT(C589,4)="SDAI",VLOOKUP(VALUE(RIGHT(C589,3)),'ADM-COMP'!B:J,9,FALSE),IF(LEFT(C589,5)="IMPER",VLOOKUP(VALUE(RIGHT(C589,3)),'IMPER-COMP'!B:J,9,FALSE),""))))))))))))))))</f>
        <v>12.59</v>
      </c>
      <c r="H589" s="611">
        <f>ROUND(F589*G589,2)</f>
        <v>2595.43</v>
      </c>
      <c r="I589" s="636"/>
      <c r="J589" s="636"/>
      <c r="K589" s="636"/>
      <c r="L589" s="636"/>
      <c r="M589" s="636"/>
      <c r="N589" s="636"/>
      <c r="O589" s="636"/>
      <c r="P589" s="636"/>
      <c r="Q589" s="636"/>
      <c r="R589" s="636"/>
      <c r="S589" s="636"/>
    </row>
    <row r="590" spans="1:19">
      <c r="A590" s="605" t="s">
        <v>762</v>
      </c>
      <c r="B590" s="606" t="s">
        <v>84</v>
      </c>
      <c r="C590" s="607">
        <v>10216</v>
      </c>
      <c r="D590" s="608" t="s">
        <v>451</v>
      </c>
      <c r="E590" s="609" t="s">
        <v>136</v>
      </c>
      <c r="F590" s="610">
        <f>ROUND(VLOOKUP(A590,'MEM-LEVANT'!A:O,15,FALSE),2)</f>
        <v>56.83</v>
      </c>
      <c r="G590" s="611">
        <f>IF(B590="IOPES",VLOOKUP(C590,'LABOR-SERVIÇOS'!A:H,7,FALSE),IF(B590="SINAPI",VLOOKUP(C590,'SINAPI-SERVIÇOS'!A:H,8,FALSE),IF(LEFT(C590,3)="ARQ",VLOOKUP(VALUE(RIGHT(C590,3)),'ARQ-COMP'!B:J,9,FALSE),IF(LEFT(C590,3)="SCI",VLOOKUP(VALUE(RIGHT(C590,3)),'GAS-COMP'!#REF!,9,FALSE),IF(LEFT(C590,3)="SCE",VLOOKUP(VALUE(RIGHT(C590,3)),'SCE-COMP'!B:J,9,FALSE),IF(LEFT(C590,3)="EST",VLOOKUP(VALUE(RIGHT(C590,3)),'EST-COMP'!B:J,9,FALSE),IF(LEFT(C590,3)="HID",VLOOKUP(VALUE(RIGHT(C590,3)),'HID-COMP'!B:J,9,FALSE),IF(LEFT(C590,3)="INC",VLOOKUP(VALUE(RIGHT(C590,3)),'INC-COMP'!B:J,9,FALSE),IF(LEFT(C590,3)="ELE",VLOOKUP(VALUE(RIGHT(C590,3)),#REF!,9,FALSE),IF(LEFT(C590,3)="CAB",VLOOKUP(VALUE(RIGHT(C590,3)),#REF!,9,FALSE),IF(LEFT(C590,3)="SEG",VLOOKUP(VALUE(RIGHT(C590,3)),'SEG-COMP'!B:J,9,FALSE),IF(LEFT(C590,3)="CLI",VLOOKUP(VALUE(RIGHT(C590,3)),'CLI-COMP'!B:J,9,FALSE),IF(LEFT(C590,4)="IMPL",VLOOKUP(VALUE(RIGHT(C590,3)),'IMPL-COMP'!B:J,9,FALSE),IF(LEFT(C590,4)="SPDA",VLOOKUP(VALUE(RIGHT(C590,3)),'SPDA-COMP'!B:J,9,FALSE),IF(LEFT(C590,4)="SDAI",VLOOKUP(VALUE(RIGHT(C590,3)),'ADM-COMP'!B:J,9,FALSE),IF(LEFT(C590,5)="IMPER",VLOOKUP(VALUE(RIGHT(C590,3)),'IMPER-COMP'!B:J,9,FALSE),""))))))))))))))))</f>
        <v>7.63</v>
      </c>
      <c r="H590" s="611">
        <f>ROUND(F590*G590,2)</f>
        <v>433.61</v>
      </c>
      <c r="I590" s="636"/>
      <c r="J590" s="636"/>
      <c r="K590" s="636"/>
      <c r="L590" s="636"/>
      <c r="M590" s="636"/>
      <c r="N590" s="636"/>
      <c r="O590" s="636"/>
      <c r="P590" s="636"/>
      <c r="Q590" s="636"/>
      <c r="R590" s="636"/>
      <c r="S590" s="636"/>
    </row>
    <row r="591" spans="1:19">
      <c r="A591" s="598" t="s">
        <v>763</v>
      </c>
      <c r="B591" s="606"/>
      <c r="C591" s="622"/>
      <c r="D591" s="601" t="s">
        <v>93</v>
      </c>
      <c r="E591" s="609"/>
      <c r="F591" s="610"/>
      <c r="G591" s="611"/>
      <c r="H591" s="611"/>
      <c r="I591" s="636"/>
      <c r="J591" s="636"/>
      <c r="K591" s="636"/>
      <c r="L591" s="636"/>
      <c r="M591" s="636"/>
      <c r="N591" s="636"/>
      <c r="O591" s="636"/>
      <c r="P591" s="636"/>
      <c r="Q591" s="636"/>
      <c r="R591" s="636"/>
      <c r="S591" s="636"/>
    </row>
    <row r="592" ht="38.25" spans="1:19">
      <c r="A592" s="623" t="s">
        <v>764</v>
      </c>
      <c r="B592" s="606" t="s">
        <v>81</v>
      </c>
      <c r="C592" s="607" t="s">
        <v>144</v>
      </c>
      <c r="D592" s="608" t="s">
        <v>145</v>
      </c>
      <c r="E592" s="609" t="s">
        <v>146</v>
      </c>
      <c r="F592" s="610">
        <f>ROUND(VLOOKUP(A592,'MEM-LEVANT'!A:O,15,FALSE),2)</f>
        <v>469.6</v>
      </c>
      <c r="G592" s="611">
        <f>IF(B592="IOPES",VLOOKUP(C592,'LABOR-SERVIÇOS'!A:H,7,FALSE),IF(B592="SINAPI",VLOOKUP(C592,'SINAPI-SERVIÇOS'!A:H,8,FALSE),IF(LEFT(C592,3)="ARQ",VLOOKUP(VALUE(RIGHT(C592,3)),'ARQ-COMP'!B:J,9,FALSE),IF(LEFT(C592,3)="SCI",VLOOKUP(VALUE(RIGHT(C592,3)),'GAS-COMP'!#REF!,9,FALSE),IF(LEFT(C592,3)="SCE",VLOOKUP(VALUE(RIGHT(C592,3)),'SCE-COMP'!B:J,9,FALSE),IF(LEFT(C592,3)="EST",VLOOKUP(VALUE(RIGHT(C592,3)),'EST-COMP'!B:J,9,FALSE),IF(LEFT(C592,3)="HID",VLOOKUP(VALUE(RIGHT(C592,3)),'HID-COMP'!B:J,9,FALSE),IF(LEFT(C592,3)="INC",VLOOKUP(VALUE(RIGHT(C592,3)),'INC-COMP'!B:J,9,FALSE),IF(LEFT(C592,3)="ELE",VLOOKUP(VALUE(RIGHT(C592,3)),#REF!,9,FALSE),IF(LEFT(C592,3)="CAB",VLOOKUP(VALUE(RIGHT(C592,3)),#REF!,9,FALSE),IF(LEFT(C592,3)="SEG",VLOOKUP(VALUE(RIGHT(C592,3)),'SEG-COMP'!B:J,9,FALSE),IF(LEFT(C592,3)="CLI",VLOOKUP(VALUE(RIGHT(C592,3)),'CLI-COMP'!B:J,9,FALSE),IF(LEFT(C592,4)="IMPL",VLOOKUP(VALUE(RIGHT(C592,3)),'IMPL-COMP'!B:J,9,FALSE),IF(LEFT(C592,4)="SPDA",VLOOKUP(VALUE(RIGHT(C592,3)),'SPDA-COMP'!B:J,9,FALSE),IF(LEFT(C592,4)="SDAI",VLOOKUP(VALUE(RIGHT(C592,3)),'ADM-COMP'!B:J,9,FALSE),IF(LEFT(C592,5)="IMPER",VLOOKUP(VALUE(RIGHT(C592,3)),'IMPER-COMP'!B:J,9,FALSE),""))))))))))))))))</f>
        <v>1.82</v>
      </c>
      <c r="H592" s="611">
        <f>ROUND(F592*G592,2)</f>
        <v>854.67</v>
      </c>
      <c r="I592" s="636"/>
      <c r="J592" s="636"/>
      <c r="K592" s="636"/>
      <c r="L592" s="636"/>
      <c r="M592" s="636"/>
      <c r="N592" s="636"/>
      <c r="O592" s="636"/>
      <c r="P592" s="636"/>
      <c r="Q592" s="636"/>
      <c r="R592" s="636"/>
      <c r="S592" s="636"/>
    </row>
    <row r="593" ht="25.5" spans="1:19">
      <c r="A593" s="623" t="s">
        <v>765</v>
      </c>
      <c r="B593" s="606" t="s">
        <v>81</v>
      </c>
      <c r="C593" s="607" t="s">
        <v>148</v>
      </c>
      <c r="D593" s="608" t="s">
        <v>149</v>
      </c>
      <c r="E593" s="609" t="s">
        <v>146</v>
      </c>
      <c r="F593" s="610">
        <f>ROUND(VLOOKUP(A593,'MEM-LEVANT'!A:O,15,FALSE),2)</f>
        <v>237.12</v>
      </c>
      <c r="G593" s="611">
        <f>IF(B593="IOPES",VLOOKUP(C593,'LABOR-SERVIÇOS'!A:H,7,FALSE),IF(B593="SINAPI",VLOOKUP(C593,'SINAPI-SERVIÇOS'!A:H,8,FALSE),IF(LEFT(C593,3)="ARQ",VLOOKUP(VALUE(RIGHT(C593,3)),'ARQ-COMP'!B:J,9,FALSE),IF(LEFT(C593,3)="SCI",VLOOKUP(VALUE(RIGHT(C593,3)),'GAS-COMP'!#REF!,9,FALSE),IF(LEFT(C593,3)="SCE",VLOOKUP(VALUE(RIGHT(C593,3)),'SCE-COMP'!B:J,9,FALSE),IF(LEFT(C593,3)="EST",VLOOKUP(VALUE(RIGHT(C593,3)),'EST-COMP'!B:J,9,FALSE),IF(LEFT(C593,3)="HID",VLOOKUP(VALUE(RIGHT(C593,3)),'HID-COMP'!B:J,9,FALSE),IF(LEFT(C593,3)="INC",VLOOKUP(VALUE(RIGHT(C593,3)),'INC-COMP'!B:J,9,FALSE),IF(LEFT(C593,3)="ELE",VLOOKUP(VALUE(RIGHT(C593,3)),#REF!,9,FALSE),IF(LEFT(C593,3)="CAB",VLOOKUP(VALUE(RIGHT(C593,3)),#REF!,9,FALSE),IF(LEFT(C593,3)="SEG",VLOOKUP(VALUE(RIGHT(C593,3)),'SEG-COMP'!B:J,9,FALSE),IF(LEFT(C593,3)="CLI",VLOOKUP(VALUE(RIGHT(C593,3)),'CLI-COMP'!B:J,9,FALSE),IF(LEFT(C593,4)="IMPL",VLOOKUP(VALUE(RIGHT(C593,3)),'IMPL-COMP'!B:J,9,FALSE),IF(LEFT(C593,4)="SPDA",VLOOKUP(VALUE(RIGHT(C593,3)),'SPDA-COMP'!B:J,9,FALSE),IF(LEFT(C593,4)="SDAI",VLOOKUP(VALUE(RIGHT(C593,3)),'ADM-COMP'!B:J,9,FALSE),IF(LEFT(C593,5)="IMPER",VLOOKUP(VALUE(RIGHT(C593,3)),'IMPER-COMP'!B:J,9,FALSE),""))))))))))))))))</f>
        <v>5.25</v>
      </c>
      <c r="H593" s="611">
        <f>ROUND(F593*G593,2)</f>
        <v>1244.88</v>
      </c>
      <c r="I593" s="636"/>
      <c r="J593" s="636"/>
      <c r="K593" s="636"/>
      <c r="L593" s="636"/>
      <c r="M593" s="636"/>
      <c r="N593" s="636"/>
      <c r="O593" s="636"/>
      <c r="P593" s="636"/>
      <c r="Q593" s="636"/>
      <c r="R593" s="636"/>
      <c r="S593" s="636"/>
    </row>
    <row r="594" ht="38.25" spans="1:19">
      <c r="A594" s="623" t="s">
        <v>766</v>
      </c>
      <c r="B594" s="606" t="s">
        <v>81</v>
      </c>
      <c r="C594" s="607" t="s">
        <v>151</v>
      </c>
      <c r="D594" s="608" t="s">
        <v>152</v>
      </c>
      <c r="E594" s="609" t="s">
        <v>153</v>
      </c>
      <c r="F594" s="610">
        <f>ROUND(VLOOKUP(A594,'MEM-LEVANT'!A:O,15,FALSE),2)</f>
        <v>6397.85</v>
      </c>
      <c r="G594" s="611">
        <f>IF(B594="IOPES",VLOOKUP(C594,'LABOR-SERVIÇOS'!A:H,7,FALSE),IF(B594="SINAPI",VLOOKUP(C594,'SINAPI-SERVIÇOS'!A:H,8,FALSE),IF(LEFT(C594,3)="ARQ",VLOOKUP(VALUE(RIGHT(C594,3)),'ARQ-COMP'!B:J,9,FALSE),IF(LEFT(C594,3)="SCI",VLOOKUP(VALUE(RIGHT(C594,3)),'GAS-COMP'!#REF!,9,FALSE),IF(LEFT(C594,3)="SCE",VLOOKUP(VALUE(RIGHT(C594,3)),'SCE-COMP'!B:J,9,FALSE),IF(LEFT(C594,3)="EST",VLOOKUP(VALUE(RIGHT(C594,3)),'EST-COMP'!B:J,9,FALSE),IF(LEFT(C594,3)="HID",VLOOKUP(VALUE(RIGHT(C594,3)),'HID-COMP'!B:J,9,FALSE),IF(LEFT(C594,3)="INC",VLOOKUP(VALUE(RIGHT(C594,3)),'INC-COMP'!B:J,9,FALSE),IF(LEFT(C594,3)="ELE",VLOOKUP(VALUE(RIGHT(C594,3)),#REF!,9,FALSE),IF(LEFT(C594,3)="CAB",VLOOKUP(VALUE(RIGHT(C594,3)),#REF!,9,FALSE),IF(LEFT(C594,3)="SEG",VLOOKUP(VALUE(RIGHT(C594,3)),'SEG-COMP'!B:J,9,FALSE),IF(LEFT(C594,3)="CLI",VLOOKUP(VALUE(RIGHT(C594,3)),'CLI-COMP'!B:J,9,FALSE),IF(LEFT(C594,4)="IMPL",VLOOKUP(VALUE(RIGHT(C594,3)),'IMPL-COMP'!B:J,9,FALSE),IF(LEFT(C594,4)="SPDA",VLOOKUP(VALUE(RIGHT(C594,3)),'SPDA-COMP'!B:J,9,FALSE),IF(LEFT(C594,4)="SDAI",VLOOKUP(VALUE(RIGHT(C594,3)),'ADM-COMP'!B:J,9,FALSE),IF(LEFT(C594,5)="IMPER",VLOOKUP(VALUE(RIGHT(C594,3)),'IMPER-COMP'!B:J,9,FALSE),""))))))))))))))))</f>
        <v>1.76</v>
      </c>
      <c r="H594" s="611">
        <f>ROUND(F594*G594,2)</f>
        <v>11260.22</v>
      </c>
      <c r="I594" s="636"/>
      <c r="J594" s="636"/>
      <c r="K594" s="636"/>
      <c r="L594" s="636"/>
      <c r="M594" s="636"/>
      <c r="N594" s="636"/>
      <c r="O594" s="636"/>
      <c r="P594" s="636"/>
      <c r="Q594" s="636"/>
      <c r="R594" s="636"/>
      <c r="S594" s="636"/>
    </row>
    <row r="595" spans="1:19">
      <c r="A595" s="478" t="s">
        <v>767</v>
      </c>
      <c r="B595" s="624"/>
      <c r="C595" s="625"/>
      <c r="D595" s="626" t="s">
        <v>98</v>
      </c>
      <c r="E595" s="625"/>
      <c r="F595" s="610"/>
      <c r="G595" s="611"/>
      <c r="H595" s="611"/>
      <c r="I595" s="636"/>
      <c r="J595" s="636"/>
      <c r="K595" s="636"/>
      <c r="L595" s="636"/>
      <c r="M595" s="636"/>
      <c r="N595" s="636"/>
      <c r="O595" s="636"/>
      <c r="P595" s="636"/>
      <c r="Q595" s="636"/>
      <c r="R595" s="636"/>
      <c r="S595" s="636"/>
    </row>
    <row r="596" ht="89.25" spans="1:19">
      <c r="A596" s="605" t="s">
        <v>768</v>
      </c>
      <c r="B596" s="624" t="s">
        <v>81</v>
      </c>
      <c r="C596" s="607" t="s">
        <v>156</v>
      </c>
      <c r="D596" s="608" t="s">
        <v>157</v>
      </c>
      <c r="E596" s="609" t="s">
        <v>146</v>
      </c>
      <c r="F596" s="610">
        <f>ROUND(VLOOKUP(A596,'MEM-LEVANT'!A:O,15,FALSE),2)</f>
        <v>948</v>
      </c>
      <c r="G596" s="611">
        <f>IF(B596="IOPES",VLOOKUP(C596,'LABOR-SERVIÇOS'!A:H,7,FALSE),IF(B596="SINAPI",VLOOKUP(C596,'SINAPI-SERVIÇOS'!A:H,8,FALSE),IF(LEFT(C596,3)="ARQ",VLOOKUP(VALUE(RIGHT(C596,3)),'ARQ-COMP'!B:J,9,FALSE),IF(LEFT(C596,3)="SCI",VLOOKUP(VALUE(RIGHT(C596,3)),'GAS-COMP'!#REF!,9,FALSE),IF(LEFT(C596,3)="SCE",VLOOKUP(VALUE(RIGHT(C596,3)),'SCE-COMP'!B:J,9,FALSE),IF(LEFT(C596,3)="EST",VLOOKUP(VALUE(RIGHT(C596,3)),'EST-COMP'!B:J,9,FALSE),IF(LEFT(C596,3)="HID",VLOOKUP(VALUE(RIGHT(C596,3)),'HID-COMP'!B:J,9,FALSE),IF(LEFT(C596,3)="INC",VLOOKUP(VALUE(RIGHT(C596,3)),'INC-COMP'!B:J,9,FALSE),IF(LEFT(C596,3)="ELE",VLOOKUP(VALUE(RIGHT(C596,3)),#REF!,9,FALSE),IF(LEFT(C596,3)="CAB",VLOOKUP(VALUE(RIGHT(C596,3)),#REF!,9,FALSE),IF(LEFT(C596,3)="SEG",VLOOKUP(VALUE(RIGHT(C596,3)),'SEG-COMP'!B:J,9,FALSE),IF(LEFT(C596,3)="CLI",VLOOKUP(VALUE(RIGHT(C596,3)),'CLI-COMP'!B:J,9,FALSE),IF(LEFT(C596,4)="IMPL",VLOOKUP(VALUE(RIGHT(C596,3)),'IMPL-COMP'!B:J,9,FALSE),IF(LEFT(C596,4)="SPDA",VLOOKUP(VALUE(RIGHT(C596,3)),'SPDA-COMP'!B:J,9,FALSE),IF(LEFT(C596,4)="SDAI",VLOOKUP(VALUE(RIGHT(C596,3)),'ADM-COMP'!B:J,9,FALSE),IF(LEFT(C596,5)="IMPER",VLOOKUP(VALUE(RIGHT(C596,3)),'IMPER-COMP'!B:J,9,FALSE),""))))))))))))))))</f>
        <v>6.64</v>
      </c>
      <c r="H596" s="611">
        <f t="shared" ref="H596:H606" si="37">ROUND(F596*G596,2)</f>
        <v>6294.72</v>
      </c>
      <c r="I596" s="636"/>
      <c r="J596" s="636"/>
      <c r="K596" s="636"/>
      <c r="L596" s="636"/>
      <c r="M596" s="636"/>
      <c r="N596" s="636"/>
      <c r="O596" s="636"/>
      <c r="P596" s="636"/>
      <c r="Q596" s="636"/>
      <c r="R596" s="636"/>
      <c r="S596" s="636"/>
    </row>
    <row r="597" ht="89.25" spans="1:19">
      <c r="A597" s="605" t="s">
        <v>769</v>
      </c>
      <c r="B597" s="606" t="s">
        <v>81</v>
      </c>
      <c r="C597" s="607" t="s">
        <v>498</v>
      </c>
      <c r="D597" s="608" t="s">
        <v>499</v>
      </c>
      <c r="E597" s="609" t="s">
        <v>146</v>
      </c>
      <c r="F597" s="610">
        <f>ROUND(VLOOKUP(A597,'MEM-LEVANT'!A:O,15,FALSE),2)</f>
        <v>252.8</v>
      </c>
      <c r="G597" s="611">
        <f>IF(B597="IOPES",VLOOKUP(C597,'LABOR-SERVIÇOS'!A:H,7,FALSE),IF(B597="SINAPI",VLOOKUP(C597,'SINAPI-SERVIÇOS'!A:H,8,FALSE),IF(LEFT(C597,3)="ARQ",VLOOKUP(VALUE(RIGHT(C597,3)),'ARQ-COMP'!B:J,9,FALSE),IF(LEFT(C597,3)="SCI",VLOOKUP(VALUE(RIGHT(C597,3)),'GAS-COMP'!#REF!,9,FALSE),IF(LEFT(C597,3)="SCE",VLOOKUP(VALUE(RIGHT(C597,3)),'SCE-COMP'!B:J,9,FALSE),IF(LEFT(C597,3)="EST",VLOOKUP(VALUE(RIGHT(C597,3)),'EST-COMP'!B:J,9,FALSE),IF(LEFT(C597,3)="HID",VLOOKUP(VALUE(RIGHT(C597,3)),'HID-COMP'!B:J,9,FALSE),IF(LEFT(C597,3)="INC",VLOOKUP(VALUE(RIGHT(C597,3)),'INC-COMP'!B:J,9,FALSE),IF(LEFT(C597,3)="ELE",VLOOKUP(VALUE(RIGHT(C597,3)),#REF!,9,FALSE),IF(LEFT(C597,3)="CAB",VLOOKUP(VALUE(RIGHT(C597,3)),#REF!,9,FALSE),IF(LEFT(C597,3)="SEG",VLOOKUP(VALUE(RIGHT(C597,3)),'SEG-COMP'!B:J,9,FALSE),IF(LEFT(C597,3)="CLI",VLOOKUP(VALUE(RIGHT(C597,3)),'CLI-COMP'!B:J,9,FALSE),IF(LEFT(C597,4)="IMPL",VLOOKUP(VALUE(RIGHT(C597,3)),'IMPL-COMP'!B:J,9,FALSE),IF(LEFT(C597,4)="SPDA",VLOOKUP(VALUE(RIGHT(C597,3)),'SPDA-COMP'!B:J,9,FALSE),IF(LEFT(C597,4)="SDAI",VLOOKUP(VALUE(RIGHT(C597,3)),'ADM-COMP'!B:J,9,FALSE),IF(LEFT(C597,5)="IMPER",VLOOKUP(VALUE(RIGHT(C597,3)),'IMPER-COMP'!B:J,9,FALSE),""))))))))))))))))</f>
        <v>5.97</v>
      </c>
      <c r="H597" s="611">
        <f t="shared" si="37"/>
        <v>1509.22</v>
      </c>
      <c r="I597" s="636"/>
      <c r="J597" s="636"/>
      <c r="K597" s="636"/>
      <c r="L597" s="636"/>
      <c r="M597" s="636"/>
      <c r="N597" s="636"/>
      <c r="O597" s="636"/>
      <c r="P597" s="636"/>
      <c r="Q597" s="636"/>
      <c r="R597" s="636"/>
      <c r="S597" s="636"/>
    </row>
    <row r="598" spans="1:19">
      <c r="A598" s="605" t="s">
        <v>770</v>
      </c>
      <c r="B598" s="624" t="s">
        <v>81</v>
      </c>
      <c r="C598" s="605" t="s">
        <v>159</v>
      </c>
      <c r="D598" s="627" t="s">
        <v>160</v>
      </c>
      <c r="E598" s="609" t="s">
        <v>146</v>
      </c>
      <c r="F598" s="610">
        <f>ROUND(VLOOKUP(A598,'MEM-LEVANT'!A:O,15,FALSE),2)</f>
        <v>307.69</v>
      </c>
      <c r="G598" s="611">
        <f>IF(B598="IOPES",VLOOKUP(C598,'LABOR-SERVIÇOS'!A:H,7,FALSE),IF(B598="SINAPI",VLOOKUP(C598,'SINAPI-SERVIÇOS'!A:H,8,FALSE),IF(LEFT(C598,3)="ARQ",VLOOKUP(VALUE(RIGHT(C598,3)),'ARQ-COMP'!B:J,9,FALSE),IF(LEFT(C598,3)="SCI",VLOOKUP(VALUE(RIGHT(C598,3)),'GAS-COMP'!#REF!,9,FALSE),IF(LEFT(C598,3)="SCE",VLOOKUP(VALUE(RIGHT(C598,3)),'SCE-COMP'!B:J,9,FALSE),IF(LEFT(C598,3)="EST",VLOOKUP(VALUE(RIGHT(C598,3)),'EST-COMP'!B:J,9,FALSE),IF(LEFT(C598,3)="HID",VLOOKUP(VALUE(RIGHT(C598,3)),'HID-COMP'!B:J,9,FALSE),IF(LEFT(C598,3)="INC",VLOOKUP(VALUE(RIGHT(C598,3)),'INC-COMP'!B:J,9,FALSE),IF(LEFT(C598,3)="ELE",VLOOKUP(VALUE(RIGHT(C598,3)),#REF!,9,FALSE),IF(LEFT(C598,3)="CAB",VLOOKUP(VALUE(RIGHT(C598,3)),#REF!,9,FALSE),IF(LEFT(C598,3)="SEG",VLOOKUP(VALUE(RIGHT(C598,3)),'SEG-COMP'!B:J,9,FALSE),IF(LEFT(C598,3)="CLI",VLOOKUP(VALUE(RIGHT(C598,3)),'CLI-COMP'!B:J,9,FALSE),IF(LEFT(C598,4)="IMPL",VLOOKUP(VALUE(RIGHT(C598,3)),'IMPL-COMP'!B:J,9,FALSE),IF(LEFT(C598,4)="SPDA",VLOOKUP(VALUE(RIGHT(C598,3)),'SPDA-COMP'!B:J,9,FALSE),IF(LEFT(C598,4)="SDAI",VLOOKUP(VALUE(RIGHT(C598,3)),'ADM-COMP'!B:J,9,FALSE),IF(LEFT(C598,5)="IMPER",VLOOKUP(VALUE(RIGHT(C598,3)),'IMPER-COMP'!B:J,9,FALSE),""))))))))))))))))</f>
        <v>83.04</v>
      </c>
      <c r="H598" s="611">
        <f t="shared" si="37"/>
        <v>25550.58</v>
      </c>
      <c r="I598" s="636"/>
      <c r="J598" s="636"/>
      <c r="K598" s="636"/>
      <c r="L598" s="636"/>
      <c r="M598" s="636"/>
      <c r="N598" s="636"/>
      <c r="O598" s="636"/>
      <c r="P598" s="636"/>
      <c r="Q598" s="636"/>
      <c r="R598" s="636"/>
      <c r="S598" s="636"/>
    </row>
    <row r="599" spans="1:19">
      <c r="A599" s="605" t="s">
        <v>771</v>
      </c>
      <c r="B599" s="624" t="s">
        <v>81</v>
      </c>
      <c r="C599" s="607" t="s">
        <v>162</v>
      </c>
      <c r="D599" s="608" t="s">
        <v>163</v>
      </c>
      <c r="E599" s="609" t="s">
        <v>146</v>
      </c>
      <c r="F599" s="610">
        <f>ROUND(VLOOKUP(A599,'MEM-LEVANT'!A:O,15,FALSE),2)</f>
        <v>783.68</v>
      </c>
      <c r="G599" s="611">
        <f>IF(B599="IOPES",VLOOKUP(C599,'LABOR-SERVIÇOS'!A:H,7,FALSE),IF(B599="SINAPI",VLOOKUP(C599,'SINAPI-SERVIÇOS'!A:H,8,FALSE),IF(LEFT(C599,3)="ARQ",VLOOKUP(VALUE(RIGHT(C599,3)),'ARQ-COMP'!B:J,9,FALSE),IF(LEFT(C599,3)="SCI",VLOOKUP(VALUE(RIGHT(C599,3)),'GAS-COMP'!#REF!,9,FALSE),IF(LEFT(C599,3)="SCE",VLOOKUP(VALUE(RIGHT(C599,3)),'SCE-COMP'!B:J,9,FALSE),IF(LEFT(C599,3)="EST",VLOOKUP(VALUE(RIGHT(C599,3)),'EST-COMP'!B:J,9,FALSE),IF(LEFT(C599,3)="HID",VLOOKUP(VALUE(RIGHT(C599,3)),'HID-COMP'!B:J,9,FALSE),IF(LEFT(C599,3)="INC",VLOOKUP(VALUE(RIGHT(C599,3)),'INC-COMP'!B:J,9,FALSE),IF(LEFT(C599,3)="ELE",VLOOKUP(VALUE(RIGHT(C599,3)),#REF!,9,FALSE),IF(LEFT(C599,3)="CAB",VLOOKUP(VALUE(RIGHT(C599,3)),#REF!,9,FALSE),IF(LEFT(C599,3)="SEG",VLOOKUP(VALUE(RIGHT(C599,3)),'SEG-COMP'!B:J,9,FALSE),IF(LEFT(C599,3)="CLI",VLOOKUP(VALUE(RIGHT(C599,3)),'CLI-COMP'!B:J,9,FALSE),IF(LEFT(C599,4)="IMPL",VLOOKUP(VALUE(RIGHT(C599,3)),'IMPL-COMP'!B:J,9,FALSE),IF(LEFT(C599,4)="SPDA",VLOOKUP(VALUE(RIGHT(C599,3)),'SPDA-COMP'!B:J,9,FALSE),IF(LEFT(C599,4)="SDAI",VLOOKUP(VALUE(RIGHT(C599,3)),'ADM-COMP'!B:J,9,FALSE),IF(LEFT(C599,5)="IMPER",VLOOKUP(VALUE(RIGHT(C599,3)),'IMPER-COMP'!B:J,9,FALSE),""))))))))))))))))</f>
        <v>41.14</v>
      </c>
      <c r="H599" s="611">
        <f t="shared" si="37"/>
        <v>32240.6</v>
      </c>
      <c r="I599" s="636"/>
      <c r="J599" s="636"/>
      <c r="K599" s="636"/>
      <c r="L599" s="636"/>
      <c r="M599" s="636"/>
      <c r="N599" s="636"/>
      <c r="O599" s="636"/>
      <c r="P599" s="636"/>
      <c r="Q599" s="636"/>
      <c r="R599" s="636"/>
      <c r="S599" s="636"/>
    </row>
    <row r="600" ht="38.25" spans="1:19">
      <c r="A600" s="605" t="s">
        <v>772</v>
      </c>
      <c r="B600" s="624" t="s">
        <v>81</v>
      </c>
      <c r="C600" s="607" t="s">
        <v>151</v>
      </c>
      <c r="D600" s="608" t="s">
        <v>152</v>
      </c>
      <c r="E600" s="609" t="s">
        <v>153</v>
      </c>
      <c r="F600" s="610">
        <f>ROUND(VLOOKUP(A600,'MEM-LEVANT'!A:O,15,FALSE),2)</f>
        <v>20783.69</v>
      </c>
      <c r="G600" s="611">
        <f>IF(B600="IOPES",VLOOKUP(C600,'LABOR-SERVIÇOS'!A:H,7,FALSE),IF(B600="SINAPI",VLOOKUP(C600,'SINAPI-SERVIÇOS'!A:H,8,FALSE),IF(LEFT(C600,3)="ARQ",VLOOKUP(VALUE(RIGHT(C600,3)),'ARQ-COMP'!B:J,9,FALSE),IF(LEFT(C600,3)="SCI",VLOOKUP(VALUE(RIGHT(C600,3)),'GAS-COMP'!#REF!,9,FALSE),IF(LEFT(C600,3)="SCE",VLOOKUP(VALUE(RIGHT(C600,3)),'SCE-COMP'!B:J,9,FALSE),IF(LEFT(C600,3)="EST",VLOOKUP(VALUE(RIGHT(C600,3)),'EST-COMP'!B:J,9,FALSE),IF(LEFT(C600,3)="HID",VLOOKUP(VALUE(RIGHT(C600,3)),'HID-COMP'!B:J,9,FALSE),IF(LEFT(C600,3)="INC",VLOOKUP(VALUE(RIGHT(C600,3)),'INC-COMP'!B:J,9,FALSE),IF(LEFT(C600,3)="ELE",VLOOKUP(VALUE(RIGHT(C600,3)),#REF!,9,FALSE),IF(LEFT(C600,3)="CAB",VLOOKUP(VALUE(RIGHT(C600,3)),#REF!,9,FALSE),IF(LEFT(C600,3)="SEG",VLOOKUP(VALUE(RIGHT(C600,3)),'SEG-COMP'!B:J,9,FALSE),IF(LEFT(C600,3)="CLI",VLOOKUP(VALUE(RIGHT(C600,3)),'CLI-COMP'!B:J,9,FALSE),IF(LEFT(C600,4)="IMPL",VLOOKUP(VALUE(RIGHT(C600,3)),'IMPL-COMP'!B:J,9,FALSE),IF(LEFT(C600,4)="SPDA",VLOOKUP(VALUE(RIGHT(C600,3)),'SPDA-COMP'!B:J,9,FALSE),IF(LEFT(C600,4)="SDAI",VLOOKUP(VALUE(RIGHT(C600,3)),'ADM-COMP'!B:J,9,FALSE),IF(LEFT(C600,5)="IMPER",VLOOKUP(VALUE(RIGHT(C600,3)),'IMPER-COMP'!B:J,9,FALSE),""))))))))))))))))</f>
        <v>1.76</v>
      </c>
      <c r="H600" s="611">
        <f t="shared" si="37"/>
        <v>36579.29</v>
      </c>
      <c r="I600" s="636"/>
      <c r="J600" s="636"/>
      <c r="K600" s="636"/>
      <c r="L600" s="636"/>
      <c r="M600" s="636"/>
      <c r="N600" s="636"/>
      <c r="O600" s="636"/>
      <c r="P600" s="636"/>
      <c r="Q600" s="636"/>
      <c r="R600" s="636"/>
      <c r="S600" s="636"/>
    </row>
    <row r="601" ht="25.5" spans="1:19">
      <c r="A601" s="605" t="s">
        <v>773</v>
      </c>
      <c r="B601" s="606" t="s">
        <v>81</v>
      </c>
      <c r="C601" s="607" t="s">
        <v>504</v>
      </c>
      <c r="D601" s="608" t="s">
        <v>505</v>
      </c>
      <c r="E601" s="609" t="s">
        <v>127</v>
      </c>
      <c r="F601" s="610">
        <f>ROUND(VLOOKUP(A601,'MEM-LEVANT'!A:O,15,FALSE),2)</f>
        <v>360.24</v>
      </c>
      <c r="G601" s="611">
        <f>IF(B601="IOPES",VLOOKUP(C601,'LABOR-SERVIÇOS'!A:H,7,FALSE),IF(B601="SINAPI",VLOOKUP(C601,'SINAPI-SERVIÇOS'!A:H,8,FALSE),IF(LEFT(C601,3)="ARQ",VLOOKUP(VALUE(RIGHT(C601,3)),'ARQ-COMP'!B:J,9,FALSE),IF(LEFT(C601,3)="SCI",VLOOKUP(VALUE(RIGHT(C601,3)),'GAS-COMP'!#REF!,9,FALSE),IF(LEFT(C601,3)="SCE",VLOOKUP(VALUE(RIGHT(C601,3)),'SCE-COMP'!B:J,9,FALSE),IF(LEFT(C601,3)="EST",VLOOKUP(VALUE(RIGHT(C601,3)),'EST-COMP'!B:J,9,FALSE),IF(LEFT(C601,3)="HID",VLOOKUP(VALUE(RIGHT(C601,3)),'HID-COMP'!B:J,9,FALSE),IF(LEFT(C601,3)="INC",VLOOKUP(VALUE(RIGHT(C601,3)),'INC-COMP'!B:J,9,FALSE),IF(LEFT(C601,3)="ELE",VLOOKUP(VALUE(RIGHT(C601,3)),#REF!,9,FALSE),IF(LEFT(C601,3)="CAB",VLOOKUP(VALUE(RIGHT(C601,3)),#REF!,9,FALSE),IF(LEFT(C601,3)="SEG",VLOOKUP(VALUE(RIGHT(C601,3)),'SEG-COMP'!B:J,9,FALSE),IF(LEFT(C601,3)="CLI",VLOOKUP(VALUE(RIGHT(C601,3)),'CLI-COMP'!B:J,9,FALSE),IF(LEFT(C601,4)="IMPL",VLOOKUP(VALUE(RIGHT(C601,3)),'IMPL-COMP'!B:J,9,FALSE),IF(LEFT(C601,4)="SPDA",VLOOKUP(VALUE(RIGHT(C601,3)),'SPDA-COMP'!B:J,9,FALSE),IF(LEFT(C601,4)="SDAI",VLOOKUP(VALUE(RIGHT(C601,3)),'ADM-COMP'!B:J,9,FALSE),IF(LEFT(C601,5)="IMPER",VLOOKUP(VALUE(RIGHT(C601,3)),'IMPER-COMP'!B:J,9,FALSE),""))))))))))))))))</f>
        <v>49.75</v>
      </c>
      <c r="H601" s="611">
        <f t="shared" si="37"/>
        <v>17921.94</v>
      </c>
      <c r="I601" s="636"/>
      <c r="J601" s="636"/>
      <c r="K601" s="636"/>
      <c r="L601" s="636"/>
      <c r="M601" s="636"/>
      <c r="N601" s="636"/>
      <c r="O601" s="636"/>
      <c r="P601" s="636"/>
      <c r="Q601" s="636"/>
      <c r="R601" s="636"/>
      <c r="S601" s="636"/>
    </row>
    <row r="602" ht="51" spans="1:19">
      <c r="A602" s="605" t="s">
        <v>774</v>
      </c>
      <c r="B602" s="624" t="s">
        <v>81</v>
      </c>
      <c r="C602" s="605" t="s">
        <v>166</v>
      </c>
      <c r="D602" s="608" t="s">
        <v>633</v>
      </c>
      <c r="E602" s="609" t="s">
        <v>168</v>
      </c>
      <c r="F602" s="610">
        <f>ROUND(VLOOKUP(A602,'MEM-LEVANT'!A:O,15,FALSE),2)</f>
        <v>6</v>
      </c>
      <c r="G602" s="611">
        <f>IF(B602="IOPES",VLOOKUP(C602,'LABOR-SERVIÇOS'!A:H,7,FALSE),IF(B602="SINAPI",VLOOKUP(C602,'SINAPI-SERVIÇOS'!A:H,8,FALSE),IF(LEFT(C602,3)="ARQ",VLOOKUP(VALUE(RIGHT(C602,3)),'ARQ-COMP'!B:J,9,FALSE),IF(LEFT(C602,3)="SCI",VLOOKUP(VALUE(RIGHT(C602,3)),'GAS-COMP'!#REF!,9,FALSE),IF(LEFT(C602,3)="SCE",VLOOKUP(VALUE(RIGHT(C602,3)),'SCE-COMP'!B:J,9,FALSE),IF(LEFT(C602,3)="EST",VLOOKUP(VALUE(RIGHT(C602,3)),'EST-COMP'!B:J,9,FALSE),IF(LEFT(C602,3)="HID",VLOOKUP(VALUE(RIGHT(C602,3)),'HID-COMP'!B:J,9,FALSE),IF(LEFT(C602,3)="INC",VLOOKUP(VALUE(RIGHT(C602,3)),'INC-COMP'!B:J,9,FALSE),IF(LEFT(C602,3)="ELE",VLOOKUP(VALUE(RIGHT(C602,3)),#REF!,9,FALSE),IF(LEFT(C602,3)="CAB",VLOOKUP(VALUE(RIGHT(C602,3)),#REF!,9,FALSE),IF(LEFT(C602,3)="SEG",VLOOKUP(VALUE(RIGHT(C602,3)),'SEG-COMP'!B:J,9,FALSE),IF(LEFT(C602,3)="CLI",VLOOKUP(VALUE(RIGHT(C602,3)),'CLI-COMP'!B:J,9,FALSE),IF(LEFT(C602,4)="IMPL",VLOOKUP(VALUE(RIGHT(C602,3)),'IMPL-COMP'!B:J,9,FALSE),IF(LEFT(C602,4)="SPDA",VLOOKUP(VALUE(RIGHT(C602,3)),'SPDA-COMP'!B:J,9,FALSE),IF(LEFT(C602,4)="SDAI",VLOOKUP(VALUE(RIGHT(C602,3)),'ADM-COMP'!B:J,9,FALSE),IF(LEFT(C602,5)="IMPER",VLOOKUP(VALUE(RIGHT(C602,3)),'IMPER-COMP'!B:J,9,FALSE),""))))))))))))))))</f>
        <v>1579.78</v>
      </c>
      <c r="H602" s="611">
        <f t="shared" si="37"/>
        <v>9478.68</v>
      </c>
      <c r="I602" s="636"/>
      <c r="J602" s="636"/>
      <c r="K602" s="636"/>
      <c r="L602" s="636"/>
      <c r="M602" s="636"/>
      <c r="N602" s="636"/>
      <c r="O602" s="636"/>
      <c r="P602" s="636"/>
      <c r="Q602" s="636"/>
      <c r="R602" s="636"/>
      <c r="S602" s="636"/>
    </row>
    <row r="603" ht="51" spans="1:19">
      <c r="A603" s="605" t="s">
        <v>775</v>
      </c>
      <c r="B603" s="624" t="s">
        <v>81</v>
      </c>
      <c r="C603" s="607" t="s">
        <v>170</v>
      </c>
      <c r="D603" s="608" t="s">
        <v>171</v>
      </c>
      <c r="E603" s="609" t="s">
        <v>168</v>
      </c>
      <c r="F603" s="610">
        <f>ROUND(VLOOKUP(A603,'MEM-LEVANT'!A:O,15,FALSE),2)</f>
        <v>6</v>
      </c>
      <c r="G603" s="611">
        <f>IF(B603="IOPES",VLOOKUP(C603,'LABOR-SERVIÇOS'!A:H,7,FALSE),IF(B603="SINAPI",VLOOKUP(C603,'SINAPI-SERVIÇOS'!A:H,8,FALSE),IF(LEFT(C603,3)="ARQ",VLOOKUP(VALUE(RIGHT(C603,3)),'ARQ-COMP'!B:J,9,FALSE),IF(LEFT(C603,3)="SCI",VLOOKUP(VALUE(RIGHT(C603,3)),'GAS-COMP'!#REF!,9,FALSE),IF(LEFT(C603,3)="SCE",VLOOKUP(VALUE(RIGHT(C603,3)),'SCE-COMP'!B:J,9,FALSE),IF(LEFT(C603,3)="EST",VLOOKUP(VALUE(RIGHT(C603,3)),'EST-COMP'!B:J,9,FALSE),IF(LEFT(C603,3)="HID",VLOOKUP(VALUE(RIGHT(C603,3)),'HID-COMP'!B:J,9,FALSE),IF(LEFT(C603,3)="INC",VLOOKUP(VALUE(RIGHT(C603,3)),'INC-COMP'!B:J,9,FALSE),IF(LEFT(C603,3)="ELE",VLOOKUP(VALUE(RIGHT(C603,3)),#REF!,9,FALSE),IF(LEFT(C603,3)="CAB",VLOOKUP(VALUE(RIGHT(C603,3)),#REF!,9,FALSE),IF(LEFT(C603,3)="SEG",VLOOKUP(VALUE(RIGHT(C603,3)),'SEG-COMP'!B:J,9,FALSE),IF(LEFT(C603,3)="CLI",VLOOKUP(VALUE(RIGHT(C603,3)),'CLI-COMP'!B:J,9,FALSE),IF(LEFT(C603,4)="IMPL",VLOOKUP(VALUE(RIGHT(C603,3)),'IMPL-COMP'!B:J,9,FALSE),IF(LEFT(C603,4)="SPDA",VLOOKUP(VALUE(RIGHT(C603,3)),'SPDA-COMP'!B:J,9,FALSE),IF(LEFT(C603,4)="SDAI",VLOOKUP(VALUE(RIGHT(C603,3)),'ADM-COMP'!B:J,9,FALSE),IF(LEFT(C603,5)="IMPER",VLOOKUP(VALUE(RIGHT(C603,3)),'IMPER-COMP'!B:J,9,FALSE),""))))))))))))))))</f>
        <v>564.53</v>
      </c>
      <c r="H603" s="611">
        <f t="shared" si="37"/>
        <v>3387.18</v>
      </c>
      <c r="I603" s="636"/>
      <c r="J603" s="636"/>
      <c r="K603" s="636"/>
      <c r="L603" s="636"/>
      <c r="M603" s="636"/>
      <c r="N603" s="636"/>
      <c r="O603" s="636"/>
      <c r="P603" s="636"/>
      <c r="Q603" s="636"/>
      <c r="R603" s="636"/>
      <c r="S603" s="636"/>
    </row>
    <row r="604" ht="63.75" spans="1:19">
      <c r="A604" s="605" t="s">
        <v>776</v>
      </c>
      <c r="B604" s="624" t="s">
        <v>81</v>
      </c>
      <c r="C604" s="607" t="s">
        <v>173</v>
      </c>
      <c r="D604" s="608" t="s">
        <v>174</v>
      </c>
      <c r="E604" s="609" t="s">
        <v>168</v>
      </c>
      <c r="F604" s="610">
        <f>ROUND(VLOOKUP(A604,'MEM-LEVANT'!A:O,15,FALSE),2)</f>
        <v>13</v>
      </c>
      <c r="G604" s="611">
        <f>IF(B604="IOPES",VLOOKUP(C604,'LABOR-SERVIÇOS'!A:H,7,FALSE),IF(B604="SINAPI",VLOOKUP(C604,'SINAPI-SERVIÇOS'!A:H,8,FALSE),IF(LEFT(C604,3)="ARQ",VLOOKUP(VALUE(RIGHT(C604,3)),'ARQ-COMP'!B:J,9,FALSE),IF(LEFT(C604,3)="SCI",VLOOKUP(VALUE(RIGHT(C604,3)),'GAS-COMP'!#REF!,9,FALSE),IF(LEFT(C604,3)="SCE",VLOOKUP(VALUE(RIGHT(C604,3)),'SCE-COMP'!B:J,9,FALSE),IF(LEFT(C604,3)="EST",VLOOKUP(VALUE(RIGHT(C604,3)),'EST-COMP'!B:J,9,FALSE),IF(LEFT(C604,3)="HID",VLOOKUP(VALUE(RIGHT(C604,3)),'HID-COMP'!B:J,9,FALSE),IF(LEFT(C604,3)="INC",VLOOKUP(VALUE(RIGHT(C604,3)),'INC-COMP'!B:J,9,FALSE),IF(LEFT(C604,3)="ELE",VLOOKUP(VALUE(RIGHT(C604,3)),#REF!,9,FALSE),IF(LEFT(C604,3)="CAB",VLOOKUP(VALUE(RIGHT(C604,3)),#REF!,9,FALSE),IF(LEFT(C604,3)="SEG",VLOOKUP(VALUE(RIGHT(C604,3)),'SEG-COMP'!B:J,9,FALSE),IF(LEFT(C604,3)="CLI",VLOOKUP(VALUE(RIGHT(C604,3)),'CLI-COMP'!B:J,9,FALSE),IF(LEFT(C604,4)="IMPL",VLOOKUP(VALUE(RIGHT(C604,3)),'IMPL-COMP'!B:J,9,FALSE),IF(LEFT(C604,4)="SPDA",VLOOKUP(VALUE(RIGHT(C604,3)),'SPDA-COMP'!B:J,9,FALSE),IF(LEFT(C604,4)="SDAI",VLOOKUP(VALUE(RIGHT(C604,3)),'ADM-COMP'!B:J,9,FALSE),IF(LEFT(C604,5)="IMPER",VLOOKUP(VALUE(RIGHT(C604,3)),'IMPER-COMP'!B:J,9,FALSE),""))))))))))))))))</f>
        <v>1625.3</v>
      </c>
      <c r="H604" s="611">
        <f t="shared" si="37"/>
        <v>21128.9</v>
      </c>
      <c r="I604" s="636"/>
      <c r="J604" s="636"/>
      <c r="K604" s="636"/>
      <c r="L604" s="636"/>
      <c r="M604" s="636"/>
      <c r="N604" s="636"/>
      <c r="O604" s="636"/>
      <c r="P604" s="636"/>
      <c r="Q604" s="636"/>
      <c r="R604" s="636"/>
      <c r="S604" s="636"/>
    </row>
    <row r="605" ht="38.25" spans="1:19">
      <c r="A605" s="605" t="s">
        <v>777</v>
      </c>
      <c r="B605" s="624" t="s">
        <v>81</v>
      </c>
      <c r="C605" s="607" t="s">
        <v>176</v>
      </c>
      <c r="D605" s="608" t="s">
        <v>177</v>
      </c>
      <c r="E605" s="609" t="s">
        <v>136</v>
      </c>
      <c r="F605" s="610">
        <f>ROUND(VLOOKUP(A605,'MEM-LEVANT'!A:O,15,FALSE),2)</f>
        <v>51</v>
      </c>
      <c r="G605" s="611">
        <f>IF(B605="IOPES",VLOOKUP(C605,'LABOR-SERVIÇOS'!A:H,7,FALSE),IF(B605="SINAPI",VLOOKUP(C605,'SINAPI-SERVIÇOS'!A:H,8,FALSE),IF(LEFT(C605,3)="ARQ",VLOOKUP(VALUE(RIGHT(C605,3)),'ARQ-COMP'!B:J,9,FALSE),IF(LEFT(C605,3)="SCI",VLOOKUP(VALUE(RIGHT(C605,3)),'GAS-COMP'!#REF!,9,FALSE),IF(LEFT(C605,3)="SCE",VLOOKUP(VALUE(RIGHT(C605,3)),'SCE-COMP'!B:J,9,FALSE),IF(LEFT(C605,3)="EST",VLOOKUP(VALUE(RIGHT(C605,3)),'EST-COMP'!B:J,9,FALSE),IF(LEFT(C605,3)="HID",VLOOKUP(VALUE(RIGHT(C605,3)),'HID-COMP'!B:J,9,FALSE),IF(LEFT(C605,3)="INC",VLOOKUP(VALUE(RIGHT(C605,3)),'INC-COMP'!B:J,9,FALSE),IF(LEFT(C605,3)="ELE",VLOOKUP(VALUE(RIGHT(C605,3)),#REF!,9,FALSE),IF(LEFT(C605,3)="CAB",VLOOKUP(VALUE(RIGHT(C605,3)),#REF!,9,FALSE),IF(LEFT(C605,3)="SEG",VLOOKUP(VALUE(RIGHT(C605,3)),'SEG-COMP'!B:J,9,FALSE),IF(LEFT(C605,3)="CLI",VLOOKUP(VALUE(RIGHT(C605,3)),'CLI-COMP'!B:J,9,FALSE),IF(LEFT(C605,4)="IMPL",VLOOKUP(VALUE(RIGHT(C605,3)),'IMPL-COMP'!B:J,9,FALSE),IF(LEFT(C605,4)="SPDA",VLOOKUP(VALUE(RIGHT(C605,3)),'SPDA-COMP'!B:J,9,FALSE),IF(LEFT(C605,4)="SDAI",VLOOKUP(VALUE(RIGHT(C605,3)),'ADM-COMP'!B:J,9,FALSE),IF(LEFT(C605,5)="IMPER",VLOOKUP(VALUE(RIGHT(C605,3)),'IMPER-COMP'!B:J,9,FALSE),""))))))))))))))))</f>
        <v>122.95</v>
      </c>
      <c r="H605" s="611">
        <f t="shared" si="37"/>
        <v>6270.45</v>
      </c>
      <c r="I605" s="636"/>
      <c r="J605" s="636"/>
      <c r="K605" s="636"/>
      <c r="L605" s="636"/>
      <c r="M605" s="636"/>
      <c r="N605" s="636"/>
      <c r="O605" s="636"/>
      <c r="P605" s="636"/>
      <c r="Q605" s="636"/>
      <c r="R605" s="636"/>
      <c r="S605" s="636"/>
    </row>
    <row r="606" ht="51" spans="1:19">
      <c r="A606" s="605" t="s">
        <v>778</v>
      </c>
      <c r="B606" s="624" t="s">
        <v>81</v>
      </c>
      <c r="C606" s="605" t="s">
        <v>179</v>
      </c>
      <c r="D606" s="608" t="s">
        <v>180</v>
      </c>
      <c r="E606" s="609" t="s">
        <v>136</v>
      </c>
      <c r="F606" s="610">
        <f>ROUND(VLOOKUP(A606,'MEM-LEVANT'!A:O,15,FALSE),2)</f>
        <v>316</v>
      </c>
      <c r="G606" s="611">
        <f>IF(B606="IOPES",VLOOKUP(C606,'LABOR-SERVIÇOS'!A:H,7,FALSE),IF(B606="SINAPI",VLOOKUP(C606,'SINAPI-SERVIÇOS'!A:H,8,FALSE),IF(LEFT(C606,3)="ARQ",VLOOKUP(VALUE(RIGHT(C606,3)),'ARQ-COMP'!B:J,9,FALSE),IF(LEFT(C606,3)="SCI",VLOOKUP(VALUE(RIGHT(C606,3)),'GAS-COMP'!#REF!,9,FALSE),IF(LEFT(C606,3)="SCE",VLOOKUP(VALUE(RIGHT(C606,3)),'SCE-COMP'!B:J,9,FALSE),IF(LEFT(C606,3)="EST",VLOOKUP(VALUE(RIGHT(C606,3)),'EST-COMP'!B:J,9,FALSE),IF(LEFT(C606,3)="HID",VLOOKUP(VALUE(RIGHT(C606,3)),'HID-COMP'!B:J,9,FALSE),IF(LEFT(C606,3)="INC",VLOOKUP(VALUE(RIGHT(C606,3)),'INC-COMP'!B:J,9,FALSE),IF(LEFT(C606,3)="ELE",VLOOKUP(VALUE(RIGHT(C606,3)),#REF!,9,FALSE),IF(LEFT(C606,3)="CAB",VLOOKUP(VALUE(RIGHT(C606,3)),#REF!,9,FALSE),IF(LEFT(C606,3)="SEG",VLOOKUP(VALUE(RIGHT(C606,3)),'SEG-COMP'!B:J,9,FALSE),IF(LEFT(C606,3)="CLI",VLOOKUP(VALUE(RIGHT(C606,3)),'CLI-COMP'!B:J,9,FALSE),IF(LEFT(C606,4)="IMPL",VLOOKUP(VALUE(RIGHT(C606,3)),'IMPL-COMP'!B:J,9,FALSE),IF(LEFT(C606,4)="SPDA",VLOOKUP(VALUE(RIGHT(C606,3)),'SPDA-COMP'!B:J,9,FALSE),IF(LEFT(C606,4)="SDAI",VLOOKUP(VALUE(RIGHT(C606,3)),'ADM-COMP'!B:J,9,FALSE),IF(LEFT(C606,5)="IMPER",VLOOKUP(VALUE(RIGHT(C606,3)),'IMPER-COMP'!B:J,9,FALSE),""))))))))))))))))</f>
        <v>114.69</v>
      </c>
      <c r="H606" s="611">
        <f t="shared" si="37"/>
        <v>36242.04</v>
      </c>
      <c r="I606" s="636"/>
      <c r="J606" s="636"/>
      <c r="K606" s="636"/>
      <c r="L606" s="636"/>
      <c r="M606" s="636"/>
      <c r="N606" s="636"/>
      <c r="O606" s="636"/>
      <c r="P606" s="636"/>
      <c r="Q606" s="636"/>
      <c r="R606" s="636"/>
      <c r="S606" s="636"/>
    </row>
    <row r="607" ht="25.5" spans="1:19">
      <c r="A607" s="605" t="s">
        <v>779</v>
      </c>
      <c r="B607" s="624" t="s">
        <v>81</v>
      </c>
      <c r="C607" s="607" t="s">
        <v>182</v>
      </c>
      <c r="D607" s="608" t="s">
        <v>109</v>
      </c>
      <c r="E607" s="609" t="str">
        <f>IF(B607="IOPES",VLOOKUP(C607,'LABOR-SERVIÇOS'!A:H,6,FALSE),IF(B607="SINAPI",VLOOKUP(C607,'SINAPI-SERVIÇOS'!A:D,3,FALSE),IF(LEFT(C607,3)="ARQ",VLOOKUP(VALUE(RIGHT(C607,3)),'ARQ-COMP'!B:J,5,FALSE),IF(LEFT(C607,3)="SCI",VLOOKUP(VALUE(RIGHT(C607,3)),'GAS-COMP'!#REF!,5,FALSE),IF(LEFT(C607,3)="SCE",VLOOKUP(VALUE(RIGHT(C607,3)),'SCE-COMP'!B:J,5,FALSE),IF(LEFT(C607,3)="EST",VLOOKUP(VALUE(RIGHT(C607,3)),'EST-COMP'!B:J,5,FALSE),IF(LEFT(C607,3)="HID",VLOOKUP(VALUE(RIGHT(C607,3)),'HID-COMP'!B:J,5,FALSE),IF(LEFT(C607,3)="INC",VLOOKUP(VALUE(RIGHT(C607,3)),'INC-COMP'!B:J,5,FALSE),IF(LEFT(C607,3)="ELE",VLOOKUP(VALUE(RIGHT(C607,3)),#REF!,5,FALSE),IF(LEFT(C607,3)="CAB",VLOOKUP(VALUE(RIGHT(C607,3)),#REF!,5,FALSE),IF(LEFT(C607,3)="SEG",VLOOKUP(VALUE(RIGHT(C607,3)),'SEG-COMP'!B:J,5,FALSE),IF(LEFT(C607,3)="CLI",VLOOKUP(VALUE(RIGHT(C607,3)),'CLI-COMP'!B:J,5,FALSE),IF(LEFT(C607,4)="IMPL",VLOOKUP(VALUE(RIGHT(C607,3)),'IMPL-COMP'!B:J,5,FALSE),IF(LEFT(C607,4)="SPDA",VLOOKUP(VALUE(RIGHT(C607,3)),'SPDA-COMP'!B:J,5,FALSE),IF(LEFT(C607,4)="SDAI",VLOOKUP(VALUE(RIGHT(C607,3)),'ADM-COMP'!B:J,5,FALSE),IF(LEFT(C607,5)="IMPER",VLOOKUP(VALUE(RIGHT(C607,3)),'IMPER-COMP'!B:J,5,FALSE),""))))))))))))))))</f>
        <v>M3</v>
      </c>
      <c r="F607" s="610">
        <f>ROUND(VLOOKUP(A607,'MEM-LEVANT'!A:O,15,FALSE),2)</f>
        <v>31.6</v>
      </c>
      <c r="G607" s="611">
        <f>IF(B607="IOPES",VLOOKUP(C607,'LABOR-SERVIÇOS'!A:H,7,FALSE),IF(B607="SINAPI",VLOOKUP(C607,'SINAPI-SERVIÇOS'!A:H,8,FALSE),IF(LEFT(C607,3)="ARQ",VLOOKUP(VALUE(RIGHT(C607,3)),'ARQ-COMP'!B:J,9,FALSE),IF(LEFT(C607,3)="SCI",VLOOKUP(VALUE(RIGHT(C607,3)),'GAS-COMP'!#REF!,9,FALSE),IF(LEFT(C607,3)="SCE",VLOOKUP(VALUE(RIGHT(C607,3)),'SCE-COMP'!B:J,9,FALSE),IF(LEFT(C607,3)="EST",VLOOKUP(VALUE(RIGHT(C607,3)),'EST-COMP'!B:J,9,FALSE),IF(LEFT(C607,3)="HID",VLOOKUP(VALUE(RIGHT(C607,3)),'HID-COMP'!B:J,9,FALSE),IF(LEFT(C607,3)="INC",VLOOKUP(VALUE(RIGHT(C607,3)),'INC-COMP'!B:J,9,FALSE),IF(LEFT(C607,3)="ELE",VLOOKUP(VALUE(RIGHT(C607,3)),#REF!,9,FALSE),IF(LEFT(C607,3)="CAB",VLOOKUP(VALUE(RIGHT(C607,3)),#REF!,9,FALSE),IF(LEFT(C607,3)="SEG",VLOOKUP(VALUE(RIGHT(C607,3)),'SEG-COMP'!B:J,9,FALSE),IF(LEFT(C607,3)="CLI",VLOOKUP(VALUE(RIGHT(C607,3)),'CLI-COMP'!B:J,9,FALSE),IF(LEFT(C607,4)="IMPL",VLOOKUP(VALUE(RIGHT(C607,3)),'IMPL-COMP'!B:J,9,FALSE),IF(LEFT(C607,4)="SPDA",VLOOKUP(VALUE(RIGHT(C607,3)),'SPDA-COMP'!B:J,9,FALSE),IF(LEFT(C607,4)="SDAI",VLOOKUP(VALUE(RIGHT(C607,3)),'ADM-COMP'!B:J,9,FALSE),IF(LEFT(C607,5)="IMPER",VLOOKUP(VALUE(RIGHT(C607,3)),'IMPER-COMP'!B:J,9,FALSE),""))))))))))))))))</f>
        <v>185.39</v>
      </c>
      <c r="H607" s="611">
        <f t="shared" ref="H607:H608" si="38">ROUND(F607*G607,2)</f>
        <v>5858.32</v>
      </c>
      <c r="I607" s="636"/>
      <c r="J607" s="636"/>
      <c r="K607" s="636"/>
      <c r="L607" s="636"/>
      <c r="M607" s="636"/>
      <c r="N607" s="636"/>
      <c r="O607" s="636"/>
      <c r="P607" s="636"/>
      <c r="Q607" s="636"/>
      <c r="R607" s="636"/>
      <c r="S607" s="636"/>
    </row>
    <row r="608" ht="38.25" spans="1:19">
      <c r="A608" s="605" t="s">
        <v>780</v>
      </c>
      <c r="B608" s="624" t="s">
        <v>81</v>
      </c>
      <c r="C608" s="607" t="s">
        <v>558</v>
      </c>
      <c r="D608" s="608" t="s">
        <v>559</v>
      </c>
      <c r="E608" s="609" t="str">
        <f>IF(B608="IOPES",VLOOKUP(C608,'LABOR-SERVIÇOS'!A:H,6,FALSE),IF(B608="SINAPI",VLOOKUP(C608,'SINAPI-SERVIÇOS'!A:D,3,FALSE),IF(LEFT(C608,3)="ARQ",VLOOKUP(VALUE(RIGHT(C608,3)),'ARQ-COMP'!B:J,5,FALSE),IF(LEFT(C608,3)="SCI",VLOOKUP(VALUE(RIGHT(C608,3)),'GAS-COMP'!#REF!,5,FALSE),IF(LEFT(C608,3)="SCE",VLOOKUP(VALUE(RIGHT(C608,3)),'SCE-COMP'!B:J,5,FALSE),IF(LEFT(C608,3)="EST",VLOOKUP(VALUE(RIGHT(C608,3)),'EST-COMP'!B:J,5,FALSE),IF(LEFT(C608,3)="HID",VLOOKUP(VALUE(RIGHT(C608,3)),'HID-COMP'!B:J,5,FALSE),IF(LEFT(C608,3)="INC",VLOOKUP(VALUE(RIGHT(C608,3)),'INC-COMP'!B:J,5,FALSE),IF(LEFT(C608,3)="ELE",VLOOKUP(VALUE(RIGHT(C608,3)),#REF!,5,FALSE),IF(LEFT(C608,3)="CAB",VLOOKUP(VALUE(RIGHT(C608,3)),#REF!,5,FALSE),IF(LEFT(C608,3)="SEG",VLOOKUP(VALUE(RIGHT(C608,3)),'SEG-COMP'!B:J,5,FALSE),IF(LEFT(C608,3)="CLI",VLOOKUP(VALUE(RIGHT(C608,3)),'CLI-COMP'!B:J,5,FALSE),IF(LEFT(C608,4)="IMPL",VLOOKUP(VALUE(RIGHT(C608,3)),'IMPL-COMP'!B:J,5,FALSE),IF(LEFT(C608,4)="SPDA",VLOOKUP(VALUE(RIGHT(C608,3)),'SPDA-COMP'!B:J,5,FALSE),IF(LEFT(C608,4)="SDAI",VLOOKUP(VALUE(RIGHT(C608,3)),'ADM-COMP'!B:J,5,FALSE),IF(LEFT(C608,5)="IMPER",VLOOKUP(VALUE(RIGHT(C608,3)),'IMPER-COMP'!B:J,5,FALSE),""))))))))))))))))</f>
        <v>M2</v>
      </c>
      <c r="F608" s="610">
        <f>ROUND(VLOOKUP(A608,'MEM-LEVANT'!A:O,15,FALSE),2)</f>
        <v>158</v>
      </c>
      <c r="G608" s="611">
        <f>IF(B608="IOPES",VLOOKUP(C608,'LABOR-SERVIÇOS'!A:H,7,FALSE),IF(B608="SINAPI",VLOOKUP(C608,'SINAPI-SERVIÇOS'!A:H,8,FALSE),IF(LEFT(C608,3)="ARQ",VLOOKUP(VALUE(RIGHT(C608,3)),'ARQ-COMP'!B:J,9,FALSE),IF(LEFT(C608,3)="SCI",VLOOKUP(VALUE(RIGHT(C608,3)),'GAS-COMP'!#REF!,9,FALSE),IF(LEFT(C608,3)="SCE",VLOOKUP(VALUE(RIGHT(C608,3)),'SCE-COMP'!B:J,9,FALSE),IF(LEFT(C608,3)="EST",VLOOKUP(VALUE(RIGHT(C608,3)),'EST-COMP'!B:J,9,FALSE),IF(LEFT(C608,3)="HID",VLOOKUP(VALUE(RIGHT(C608,3)),'HID-COMP'!B:J,9,FALSE),IF(LEFT(C608,3)="INC",VLOOKUP(VALUE(RIGHT(C608,3)),'INC-COMP'!B:J,9,FALSE),IF(LEFT(C608,3)="ELE",VLOOKUP(VALUE(RIGHT(C608,3)),#REF!,9,FALSE),IF(LEFT(C608,3)="CAB",VLOOKUP(VALUE(RIGHT(C608,3)),#REF!,9,FALSE),IF(LEFT(C608,3)="SEG",VLOOKUP(VALUE(RIGHT(C608,3)),'SEG-COMP'!B:J,9,FALSE),IF(LEFT(C608,3)="CLI",VLOOKUP(VALUE(RIGHT(C608,3)),'CLI-COMP'!B:J,9,FALSE),IF(LEFT(C608,4)="IMPL",VLOOKUP(VALUE(RIGHT(C608,3)),'IMPL-COMP'!B:J,9,FALSE),IF(LEFT(C608,4)="SPDA",VLOOKUP(VALUE(RIGHT(C608,3)),'SPDA-COMP'!B:J,9,FALSE),IF(LEFT(C608,4)="SDAI",VLOOKUP(VALUE(RIGHT(C608,3)),'ADM-COMP'!B:J,9,FALSE),IF(LEFT(C608,5)="IMPER",VLOOKUP(VALUE(RIGHT(C608,3)),'IMPER-COMP'!B:J,9,FALSE),""))))))))))))))))</f>
        <v>67.55</v>
      </c>
      <c r="H608" s="611">
        <f t="shared" si="38"/>
        <v>10672.9</v>
      </c>
      <c r="I608" s="636"/>
      <c r="J608" s="636"/>
      <c r="K608" s="636"/>
      <c r="L608" s="636"/>
      <c r="M608" s="636"/>
      <c r="N608" s="636"/>
      <c r="O608" s="636"/>
      <c r="P608" s="636"/>
      <c r="Q608" s="636"/>
      <c r="R608" s="636"/>
      <c r="S608" s="636"/>
    </row>
    <row r="609" spans="1:19">
      <c r="A609" s="628" t="s">
        <v>781</v>
      </c>
      <c r="B609" s="629"/>
      <c r="C609" s="630"/>
      <c r="D609" s="631" t="s">
        <v>112</v>
      </c>
      <c r="E609" s="632"/>
      <c r="F609" s="610"/>
      <c r="G609" s="633"/>
      <c r="H609" s="633"/>
      <c r="I609" s="636"/>
      <c r="J609" s="636"/>
      <c r="K609" s="636"/>
      <c r="L609" s="636"/>
      <c r="M609" s="636"/>
      <c r="N609" s="636"/>
      <c r="O609" s="636"/>
      <c r="P609" s="636"/>
      <c r="Q609" s="636"/>
      <c r="R609" s="636"/>
      <c r="S609" s="636"/>
    </row>
    <row r="610" ht="25.5" spans="1:19">
      <c r="A610" s="605" t="s">
        <v>782</v>
      </c>
      <c r="B610" s="629" t="s">
        <v>81</v>
      </c>
      <c r="C610" s="607" t="s">
        <v>188</v>
      </c>
      <c r="D610" s="608" t="s">
        <v>189</v>
      </c>
      <c r="E610" s="609" t="s">
        <v>127</v>
      </c>
      <c r="F610" s="610">
        <f>ROUND(VLOOKUP(A610,'MEM-LEVANT'!A:O,15,FALSE),2)</f>
        <v>4123.01</v>
      </c>
      <c r="G610" s="611">
        <f>IF(B610="IOPES",VLOOKUP(C610,'LABOR-SERVIÇOS'!A:H,7,FALSE),IF(B610="SINAPI",VLOOKUP(C610,'SINAPI-SERVIÇOS'!A:H,8,FALSE),IF(LEFT(C610,3)="ARQ",VLOOKUP(VALUE(RIGHT(C610,3)),'ARQ-COMP'!B:J,9,FALSE),IF(LEFT(C610,3)="SCI",VLOOKUP(VALUE(RIGHT(C610,3)),'GAS-COMP'!#REF!,9,FALSE),IF(LEFT(C610,3)="SCE",VLOOKUP(VALUE(RIGHT(C610,3)),'SCE-COMP'!B:J,9,FALSE),IF(LEFT(C610,3)="EST",VLOOKUP(VALUE(RIGHT(C610,3)),'EST-COMP'!B:J,9,FALSE),IF(LEFT(C610,3)="HID",VLOOKUP(VALUE(RIGHT(C610,3)),'HID-COMP'!B:J,9,FALSE),IF(LEFT(C610,3)="INC",VLOOKUP(VALUE(RIGHT(C610,3)),'INC-COMP'!B:J,9,FALSE),IF(LEFT(C610,3)="ELE",VLOOKUP(VALUE(RIGHT(C610,3)),#REF!,9,FALSE),IF(LEFT(C610,3)="CAB",VLOOKUP(VALUE(RIGHT(C610,3)),#REF!,9,FALSE),IF(LEFT(C610,3)="SEG",VLOOKUP(VALUE(RIGHT(C610,3)),'SEG-COMP'!B:J,9,FALSE),IF(LEFT(C610,3)="CLI",VLOOKUP(VALUE(RIGHT(C610,3)),'CLI-COMP'!B:J,9,FALSE),IF(LEFT(C610,4)="IMPL",VLOOKUP(VALUE(RIGHT(C610,3)),'IMPL-COMP'!B:J,9,FALSE),IF(LEFT(C610,4)="SPDA",VLOOKUP(VALUE(RIGHT(C610,3)),'SPDA-COMP'!B:J,9,FALSE),IF(LEFT(C610,4)="SDAI",VLOOKUP(VALUE(RIGHT(C610,3)),'ADM-COMP'!B:J,9,FALSE),IF(LEFT(C610,5)="IMPER",VLOOKUP(VALUE(RIGHT(C610,3)),'IMPER-COMP'!B:J,9,FALSE),""))))))))))))))))</f>
        <v>1.51</v>
      </c>
      <c r="H610" s="633">
        <f t="shared" ref="H610:H613" si="39">ROUND(F610*G610,2)</f>
        <v>6225.75</v>
      </c>
      <c r="I610" s="636"/>
      <c r="J610" s="636"/>
      <c r="K610" s="636"/>
      <c r="L610" s="636"/>
      <c r="M610" s="636"/>
      <c r="N610" s="636"/>
      <c r="O610" s="636"/>
      <c r="P610" s="636"/>
      <c r="Q610" s="636"/>
      <c r="R610" s="636"/>
      <c r="S610" s="636"/>
    </row>
    <row r="611" spans="1:19">
      <c r="A611" s="605" t="s">
        <v>783</v>
      </c>
      <c r="B611" s="629" t="s">
        <v>81</v>
      </c>
      <c r="C611" s="607" t="s">
        <v>191</v>
      </c>
      <c r="D611" s="608" t="s">
        <v>192</v>
      </c>
      <c r="E611" s="609" t="s">
        <v>146</v>
      </c>
      <c r="F611" s="610">
        <f>ROUND(VLOOKUP(A611,'MEM-LEVANT'!A:O,15,FALSE),2)</f>
        <v>412.3</v>
      </c>
      <c r="G611" s="611">
        <f>IF(B611="IOPES",VLOOKUP(C611,'LABOR-SERVIÇOS'!A:H,7,FALSE),IF(B611="SINAPI",VLOOKUP(C611,'SINAPI-SERVIÇOS'!A:H,8,FALSE),IF(LEFT(C611,3)="ARQ",VLOOKUP(VALUE(RIGHT(C611,3)),'ARQ-COMP'!B:J,9,FALSE),IF(LEFT(C611,3)="SCI",VLOOKUP(VALUE(RIGHT(C611,3)),'GAS-COMP'!#REF!,9,FALSE),IF(LEFT(C611,3)="SCE",VLOOKUP(VALUE(RIGHT(C611,3)),'SCE-COMP'!B:J,9,FALSE),IF(LEFT(C611,3)="EST",VLOOKUP(VALUE(RIGHT(C611,3)),'EST-COMP'!B:J,9,FALSE),IF(LEFT(C611,3)="HID",VLOOKUP(VALUE(RIGHT(C611,3)),'HID-COMP'!B:J,9,FALSE),IF(LEFT(C611,3)="INC",VLOOKUP(VALUE(RIGHT(C611,3)),'INC-COMP'!B:J,9,FALSE),IF(LEFT(C611,3)="ELE",VLOOKUP(VALUE(RIGHT(C611,3)),#REF!,9,FALSE),IF(LEFT(C611,3)="CAB",VLOOKUP(VALUE(RIGHT(C611,3)),#REF!,9,FALSE),IF(LEFT(C611,3)="SEG",VLOOKUP(VALUE(RIGHT(C611,3)),'SEG-COMP'!B:J,9,FALSE),IF(LEFT(C611,3)="CLI",VLOOKUP(VALUE(RIGHT(C611,3)),'CLI-COMP'!B:J,9,FALSE),IF(LEFT(C611,4)="IMPL",VLOOKUP(VALUE(RIGHT(C611,3)),'IMPL-COMP'!B:J,9,FALSE),IF(LEFT(C611,4)="SPDA",VLOOKUP(VALUE(RIGHT(C611,3)),'SPDA-COMP'!B:J,9,FALSE),IF(LEFT(C611,4)="SDAI",VLOOKUP(VALUE(RIGHT(C611,3)),'ADM-COMP'!B:J,9,FALSE),IF(LEFT(C611,5)="IMPER",VLOOKUP(VALUE(RIGHT(C611,3)),'IMPER-COMP'!B:J,9,FALSE),""))))))))))))))))</f>
        <v>119.55</v>
      </c>
      <c r="H611" s="633">
        <f t="shared" si="39"/>
        <v>49290.47</v>
      </c>
      <c r="I611" s="636"/>
      <c r="J611" s="636"/>
      <c r="K611" s="636"/>
      <c r="L611" s="636"/>
      <c r="M611" s="636"/>
      <c r="N611" s="636"/>
      <c r="O611" s="636"/>
      <c r="P611" s="636"/>
      <c r="Q611" s="636"/>
      <c r="R611" s="636"/>
      <c r="S611" s="636"/>
    </row>
    <row r="612" spans="1:19">
      <c r="A612" s="605" t="s">
        <v>784</v>
      </c>
      <c r="B612" s="629" t="s">
        <v>81</v>
      </c>
      <c r="C612" s="607" t="s">
        <v>194</v>
      </c>
      <c r="D612" s="608" t="s">
        <v>195</v>
      </c>
      <c r="E612" s="609" t="s">
        <v>153</v>
      </c>
      <c r="F612" s="610">
        <f>ROUND(VLOOKUP(A612,'MEM-LEVANT'!A:O,15,FALSE),2)</f>
        <v>4494.07</v>
      </c>
      <c r="G612" s="611">
        <f>IF(B612="IOPES",VLOOKUP(C612,'LABOR-SERVIÇOS'!A:H,7,FALSE),IF(B612="SINAPI",VLOOKUP(C612,'SINAPI-SERVIÇOS'!A:H,8,FALSE),IF(LEFT(C612,3)="ARQ",VLOOKUP(VALUE(RIGHT(C612,3)),'ARQ-COMP'!B:J,9,FALSE),IF(LEFT(C612,3)="SCI",VLOOKUP(VALUE(RIGHT(C612,3)),'GAS-COMP'!#REF!,9,FALSE),IF(LEFT(C612,3)="SCE",VLOOKUP(VALUE(RIGHT(C612,3)),'SCE-COMP'!B:J,9,FALSE),IF(LEFT(C612,3)="EST",VLOOKUP(VALUE(RIGHT(C612,3)),'EST-COMP'!B:J,9,FALSE),IF(LEFT(C612,3)="HID",VLOOKUP(VALUE(RIGHT(C612,3)),'HID-COMP'!B:J,9,FALSE),IF(LEFT(C612,3)="INC",VLOOKUP(VALUE(RIGHT(C612,3)),'INC-COMP'!B:J,9,FALSE),IF(LEFT(C612,3)="ELE",VLOOKUP(VALUE(RIGHT(C612,3)),#REF!,9,FALSE),IF(LEFT(C612,3)="CAB",VLOOKUP(VALUE(RIGHT(C612,3)),#REF!,9,FALSE),IF(LEFT(C612,3)="SEG",VLOOKUP(VALUE(RIGHT(C612,3)),'SEG-COMP'!B:J,9,FALSE),IF(LEFT(C612,3)="CLI",VLOOKUP(VALUE(RIGHT(C612,3)),'CLI-COMP'!B:J,9,FALSE),IF(LEFT(C612,4)="IMPL",VLOOKUP(VALUE(RIGHT(C612,3)),'IMPL-COMP'!B:J,9,FALSE),IF(LEFT(C612,4)="SPDA",VLOOKUP(VALUE(RIGHT(C612,3)),'SPDA-COMP'!B:J,9,FALSE),IF(LEFT(C612,4)="SDAI",VLOOKUP(VALUE(RIGHT(C612,3)),'ADM-COMP'!B:J,9,FALSE),IF(LEFT(C612,5)="IMPER",VLOOKUP(VALUE(RIGHT(C612,3)),'IMPER-COMP'!B:J,9,FALSE),""))))))))))))))))</f>
        <v>0.94</v>
      </c>
      <c r="H612" s="633">
        <f t="shared" si="39"/>
        <v>4224.43</v>
      </c>
      <c r="I612" s="636"/>
      <c r="J612" s="636"/>
      <c r="K612" s="636"/>
      <c r="L612" s="636"/>
      <c r="M612" s="636"/>
      <c r="N612" s="636"/>
      <c r="O612" s="636"/>
      <c r="P612" s="636"/>
      <c r="Q612" s="636"/>
      <c r="R612" s="636"/>
      <c r="S612" s="636"/>
    </row>
    <row r="613" ht="38.25" spans="1:19">
      <c r="A613" s="605" t="s">
        <v>785</v>
      </c>
      <c r="B613" s="606" t="s">
        <v>81</v>
      </c>
      <c r="C613" s="607" t="s">
        <v>520</v>
      </c>
      <c r="D613" s="608" t="s">
        <v>521</v>
      </c>
      <c r="E613" s="609" t="s">
        <v>127</v>
      </c>
      <c r="F613" s="610">
        <f>ROUND(VLOOKUP(A613,'MEM-LEVANT'!A:O,15,FALSE),2)</f>
        <v>4123.01</v>
      </c>
      <c r="G613" s="611">
        <f>IF(B613="IOPES",VLOOKUP(C613,'LABOR-SERVIÇOS'!A:H,7,FALSE),IF(B613="SINAPI",VLOOKUP(C613,'SINAPI-SERVIÇOS'!A:H,8,FALSE),IF(LEFT(C613,3)="ARQ",VLOOKUP(VALUE(RIGHT(C613,3)),'ARQ-COMP'!B:J,9,FALSE),IF(LEFT(C613,3)="SCI",VLOOKUP(VALUE(RIGHT(C613,3)),'GAS-COMP'!#REF!,9,FALSE),IF(LEFT(C613,3)="SCE",VLOOKUP(VALUE(RIGHT(C613,3)),'SCE-COMP'!B:J,9,FALSE),IF(LEFT(C613,3)="EST",VLOOKUP(VALUE(RIGHT(C613,3)),'EST-COMP'!B:J,9,FALSE),IF(LEFT(C613,3)="HID",VLOOKUP(VALUE(RIGHT(C613,3)),'HID-COMP'!B:J,9,FALSE),IF(LEFT(C613,3)="INC",VLOOKUP(VALUE(RIGHT(C613,3)),'INC-COMP'!B:J,9,FALSE),IF(LEFT(C613,3)="ELE",VLOOKUP(VALUE(RIGHT(C613,3)),#REF!,9,FALSE),IF(LEFT(C613,3)="CAB",VLOOKUP(VALUE(RIGHT(C613,3)),#REF!,9,FALSE),IF(LEFT(C613,3)="SEG",VLOOKUP(VALUE(RIGHT(C613,3)),'SEG-COMP'!B:J,9,FALSE),IF(LEFT(C613,3)="CLI",VLOOKUP(VALUE(RIGHT(C613,3)),'CLI-COMP'!B:J,9,FALSE),IF(LEFT(C613,4)="IMPL",VLOOKUP(VALUE(RIGHT(C613,3)),'IMPL-COMP'!B:J,9,FALSE),IF(LEFT(C613,4)="SPDA",VLOOKUP(VALUE(RIGHT(C613,3)),'SPDA-COMP'!B:J,9,FALSE),IF(LEFT(C613,4)="SDAI",VLOOKUP(VALUE(RIGHT(C613,3)),'ADM-COMP'!B:J,9,FALSE),IF(LEFT(C613,5)="IMPER",VLOOKUP(VALUE(RIGHT(C613,3)),'IMPER-COMP'!B:J,9,FALSE),""))))))))))))))))</f>
        <v>60.63</v>
      </c>
      <c r="H613" s="611">
        <f t="shared" si="39"/>
        <v>249978.1</v>
      </c>
      <c r="I613" s="636"/>
      <c r="J613" s="636"/>
      <c r="K613" s="636"/>
      <c r="L613" s="636"/>
      <c r="M613" s="636"/>
      <c r="N613" s="636"/>
      <c r="O613" s="636"/>
      <c r="P613" s="636"/>
      <c r="Q613" s="636"/>
      <c r="R613" s="636"/>
      <c r="S613" s="636"/>
    </row>
    <row r="614" ht="63.75" spans="1:19">
      <c r="A614" s="605" t="s">
        <v>786</v>
      </c>
      <c r="B614" s="629" t="s">
        <v>81</v>
      </c>
      <c r="C614" s="607" t="s">
        <v>215</v>
      </c>
      <c r="D614" s="608" t="s">
        <v>216</v>
      </c>
      <c r="E614" s="609" t="s">
        <v>136</v>
      </c>
      <c r="F614" s="610">
        <f>ROUND(VLOOKUP(A614,'MEM-LEVANT'!A:O,15,FALSE),2)</f>
        <v>1136.6</v>
      </c>
      <c r="G614" s="611">
        <f>IF(B614="IOPES",VLOOKUP(C614,'LABOR-SERVIÇOS'!A:H,7,FALSE),IF(B614="SINAPI",VLOOKUP(C614,'SINAPI-SERVIÇOS'!A:H,8,FALSE),IF(LEFT(C614,3)="ARQ",VLOOKUP(VALUE(RIGHT(C614,3)),'ARQ-COMP'!B:J,9,FALSE),IF(LEFT(C614,3)="SCI",VLOOKUP(VALUE(RIGHT(C614,3)),'GAS-COMP'!#REF!,9,FALSE),IF(LEFT(C614,3)="SCE",VLOOKUP(VALUE(RIGHT(C614,3)),'SCE-COMP'!B:J,9,FALSE),IF(LEFT(C614,3)="EST",VLOOKUP(VALUE(RIGHT(C614,3)),'EST-COMP'!B:J,9,FALSE),IF(LEFT(C614,3)="HID",VLOOKUP(VALUE(RIGHT(C614,3)),'HID-COMP'!B:J,9,FALSE),IF(LEFT(C614,3)="INC",VLOOKUP(VALUE(RIGHT(C614,3)),'INC-COMP'!B:J,9,FALSE),IF(LEFT(C614,3)="ELE",VLOOKUP(VALUE(RIGHT(C614,3)),#REF!,9,FALSE),IF(LEFT(C614,3)="CAB",VLOOKUP(VALUE(RIGHT(C614,3)),#REF!,9,FALSE),IF(LEFT(C614,3)="SEG",VLOOKUP(VALUE(RIGHT(C614,3)),'SEG-COMP'!B:J,9,FALSE),IF(LEFT(C614,3)="CLI",VLOOKUP(VALUE(RIGHT(C614,3)),'CLI-COMP'!B:J,9,FALSE),IF(LEFT(C614,4)="IMPL",VLOOKUP(VALUE(RIGHT(C614,3)),'IMPL-COMP'!B:J,9,FALSE),IF(LEFT(C614,4)="SPDA",VLOOKUP(VALUE(RIGHT(C614,3)),'SPDA-COMP'!B:J,9,FALSE),IF(LEFT(C614,4)="SDAI",VLOOKUP(VALUE(RIGHT(C614,3)),'ADM-COMP'!B:J,9,FALSE),IF(LEFT(C614,5)="IMPER",VLOOKUP(VALUE(RIGHT(C614,3)),'IMPER-COMP'!B:J,9,FALSE),""))))))))))))))))</f>
        <v>36.15</v>
      </c>
      <c r="H614" s="633">
        <f t="shared" ref="H614" si="40">ROUND(F614*G614,2)</f>
        <v>41088.09</v>
      </c>
      <c r="I614" s="636"/>
      <c r="J614" s="636"/>
      <c r="K614" s="636"/>
      <c r="L614" s="636"/>
      <c r="M614" s="636"/>
      <c r="N614" s="636"/>
      <c r="O614" s="636"/>
      <c r="P614" s="636"/>
      <c r="Q614" s="636"/>
      <c r="R614" s="636"/>
      <c r="S614" s="636"/>
    </row>
    <row r="615" spans="1:19">
      <c r="A615" s="628" t="s">
        <v>787</v>
      </c>
      <c r="B615" s="629"/>
      <c r="C615" s="630"/>
      <c r="D615" s="631" t="s">
        <v>125</v>
      </c>
      <c r="E615" s="632"/>
      <c r="F615" s="610"/>
      <c r="G615" s="633"/>
      <c r="H615" s="633"/>
      <c r="I615" s="636"/>
      <c r="J615" s="636"/>
      <c r="K615" s="636"/>
      <c r="L615" s="636"/>
      <c r="M615" s="636"/>
      <c r="N615" s="636"/>
      <c r="O615" s="636"/>
      <c r="P615" s="636"/>
      <c r="Q615" s="636"/>
      <c r="R615" s="636"/>
      <c r="S615" s="636"/>
    </row>
    <row r="616" ht="25.5" spans="1:19">
      <c r="A616" s="605" t="s">
        <v>788</v>
      </c>
      <c r="B616" s="629" t="s">
        <v>68</v>
      </c>
      <c r="C616" s="607">
        <v>40936</v>
      </c>
      <c r="D616" s="608" t="s">
        <v>219</v>
      </c>
      <c r="E616" s="609" t="s">
        <v>127</v>
      </c>
      <c r="F616" s="610">
        <f>ROUND(VLOOKUP(A616,'MEM-LEVANT'!A:O,15,FALSE),2)</f>
        <v>3</v>
      </c>
      <c r="G616" s="611">
        <f>(490.85*$J$4)</f>
        <v>515.7766417507</v>
      </c>
      <c r="H616" s="633">
        <f>ROUND(F616*G616,2)</f>
        <v>1547.33</v>
      </c>
      <c r="I616" s="636"/>
      <c r="J616" t="s">
        <v>128</v>
      </c>
      <c r="K616" s="636"/>
      <c r="L616" s="636"/>
      <c r="M616" s="636"/>
      <c r="N616" s="636"/>
      <c r="O616" s="636"/>
      <c r="P616" s="636"/>
      <c r="Q616" s="636"/>
      <c r="R616" s="636"/>
      <c r="S616" s="636"/>
    </row>
    <row r="617" ht="25.5" spans="1:19">
      <c r="A617" s="605" t="s">
        <v>789</v>
      </c>
      <c r="B617" s="629" t="s">
        <v>81</v>
      </c>
      <c r="C617" s="607" t="s">
        <v>221</v>
      </c>
      <c r="D617" s="608" t="s">
        <v>222</v>
      </c>
      <c r="E617" s="609" t="s">
        <v>127</v>
      </c>
      <c r="F617" s="610">
        <f>ROUND(VLOOKUP(A617,'MEM-LEVANT'!A:O,15,FALSE),2)</f>
        <v>240.87</v>
      </c>
      <c r="G617" s="611">
        <f>IF(B617="IOPES",VLOOKUP(C617,'LABOR-SERVIÇOS'!A:H,7,FALSE),IF(B617="SINAPI",VLOOKUP(C617,'SINAPI-SERVIÇOS'!A:H,8,FALSE),IF(LEFT(C617,3)="ARQ",VLOOKUP(VALUE(RIGHT(C617,3)),'ARQ-COMP'!B:J,9,FALSE),IF(LEFT(C617,3)="SCI",VLOOKUP(VALUE(RIGHT(C617,3)),'GAS-COMP'!#REF!,9,FALSE),IF(LEFT(C617,3)="SCE",VLOOKUP(VALUE(RIGHT(C617,3)),'SCE-COMP'!B:J,9,FALSE),IF(LEFT(C617,3)="EST",VLOOKUP(VALUE(RIGHT(C617,3)),'EST-COMP'!B:J,9,FALSE),IF(LEFT(C617,3)="HID",VLOOKUP(VALUE(RIGHT(C617,3)),'HID-COMP'!B:J,9,FALSE),IF(LEFT(C617,3)="INC",VLOOKUP(VALUE(RIGHT(C617,3)),'INC-COMP'!B:J,9,FALSE),IF(LEFT(C617,3)="ELE",VLOOKUP(VALUE(RIGHT(C617,3)),#REF!,9,FALSE),IF(LEFT(C617,3)="CAB",VLOOKUP(VALUE(RIGHT(C617,3)),#REF!,9,FALSE),IF(LEFT(C617,3)="SEG",VLOOKUP(VALUE(RIGHT(C617,3)),'SEG-COMP'!B:J,9,FALSE),IF(LEFT(C617,3)="CLI",VLOOKUP(VALUE(RIGHT(C617,3)),'CLI-COMP'!B:J,9,FALSE),IF(LEFT(C617,4)="IMPL",VLOOKUP(VALUE(RIGHT(C617,3)),'IMPL-COMP'!B:J,9,FALSE),IF(LEFT(C617,4)="SPDA",VLOOKUP(VALUE(RIGHT(C617,3)),'SPDA-COMP'!B:J,9,FALSE),IF(LEFT(C617,4)="SDAI",VLOOKUP(VALUE(RIGHT(C617,3)),'ADM-COMP'!B:J,9,FALSE),IF(LEFT(C617,5)="IMPER",VLOOKUP(VALUE(RIGHT(C617,3)),'IMPER-COMP'!B:J,9,FALSE),""))))))))))))))))</f>
        <v>39.23</v>
      </c>
      <c r="H617" s="633">
        <f>ROUND(F617*G617,2)</f>
        <v>9449.33</v>
      </c>
      <c r="I617" s="636"/>
      <c r="J617" s="636"/>
      <c r="K617" s="636"/>
      <c r="L617" s="636"/>
      <c r="M617" s="636"/>
      <c r="N617" s="636"/>
      <c r="O617" s="636"/>
      <c r="P617" s="636"/>
      <c r="Q617" s="636"/>
      <c r="R617" s="636"/>
      <c r="S617" s="636"/>
    </row>
    <row r="618" ht="25.5" customHeight="1" spans="1:19">
      <c r="A618" s="605" t="s">
        <v>790</v>
      </c>
      <c r="B618" s="629" t="s">
        <v>68</v>
      </c>
      <c r="C618" s="607">
        <v>40934</v>
      </c>
      <c r="D618" s="608" t="s">
        <v>224</v>
      </c>
      <c r="E618" s="609" t="s">
        <v>131</v>
      </c>
      <c r="F618" s="610">
        <f>ROUND(VLOOKUP(A618,'MEM-LEVANT'!A:O,15,FALSE),2)</f>
        <v>148</v>
      </c>
      <c r="G618" s="611">
        <f>(22.42*$J$4)</f>
        <v>23.5585460080487</v>
      </c>
      <c r="H618" s="633">
        <f>ROUND(F618*G618,2)</f>
        <v>3486.66</v>
      </c>
      <c r="I618" s="636"/>
      <c r="J618" t="s">
        <v>132</v>
      </c>
      <c r="K618" s="636"/>
      <c r="L618" s="636"/>
      <c r="M618" s="636"/>
      <c r="N618" s="636"/>
      <c r="O618" s="636"/>
      <c r="P618" s="636"/>
      <c r="Q618" s="636"/>
      <c r="R618" s="636"/>
      <c r="S618" s="636"/>
    </row>
    <row r="619" spans="1:19">
      <c r="A619" s="628" t="s">
        <v>791</v>
      </c>
      <c r="B619" s="629"/>
      <c r="C619" s="630"/>
      <c r="D619" s="631" t="s">
        <v>134</v>
      </c>
      <c r="E619" s="632"/>
      <c r="F619" s="610"/>
      <c r="G619" s="633"/>
      <c r="H619" s="633"/>
      <c r="I619" s="636"/>
      <c r="J619" s="636"/>
      <c r="K619" s="636"/>
      <c r="L619" s="636"/>
      <c r="M619" s="636"/>
      <c r="N619" s="636"/>
      <c r="O619" s="636"/>
      <c r="P619" s="636"/>
      <c r="Q619" s="636"/>
      <c r="R619" s="636"/>
      <c r="S619" s="636"/>
    </row>
    <row r="620" ht="25.5" spans="1:19">
      <c r="A620" s="605" t="s">
        <v>792</v>
      </c>
      <c r="B620" s="629" t="s">
        <v>68</v>
      </c>
      <c r="C620" s="607">
        <v>43068</v>
      </c>
      <c r="D620" s="608" t="s">
        <v>227</v>
      </c>
      <c r="E620" s="609" t="s">
        <v>136</v>
      </c>
      <c r="F620" s="610">
        <f>ROUND(VLOOKUP(A620,'MEM-LEVANT'!A:O,15,FALSE),2)</f>
        <v>48</v>
      </c>
      <c r="G620" s="611">
        <f>76.06*$J$4</f>
        <v>79.9225249496959</v>
      </c>
      <c r="H620" s="633">
        <f>ROUND(F620*G620,2)</f>
        <v>3836.28</v>
      </c>
      <c r="I620" s="636"/>
      <c r="J620" t="s">
        <v>137</v>
      </c>
      <c r="K620" s="636"/>
      <c r="L620" s="636"/>
      <c r="M620" s="636"/>
      <c r="N620" s="636"/>
      <c r="O620" s="636"/>
      <c r="P620" s="636"/>
      <c r="Q620" s="636"/>
      <c r="R620" s="636"/>
      <c r="S620" s="636"/>
    </row>
    <row r="621" ht="25.5" customHeight="1" spans="1:19">
      <c r="A621" s="605" t="s">
        <v>793</v>
      </c>
      <c r="B621" s="629" t="s">
        <v>68</v>
      </c>
      <c r="C621" s="607">
        <v>43064</v>
      </c>
      <c r="D621" s="608" t="s">
        <v>229</v>
      </c>
      <c r="E621" s="609" t="s">
        <v>136</v>
      </c>
      <c r="F621" s="610">
        <f>ROUND(VLOOKUP(A621,'MEM-LEVANT'!A:O,15,FALSE),2)</f>
        <v>48</v>
      </c>
      <c r="G621" s="611">
        <f>(18.82*$J$4)</f>
        <v>19.7757286294146</v>
      </c>
      <c r="H621" s="633">
        <f>ROUND(F621*G621,2)</f>
        <v>949.23</v>
      </c>
      <c r="I621" s="636"/>
      <c r="J621" t="s">
        <v>139</v>
      </c>
      <c r="K621" s="636"/>
      <c r="L621" s="636"/>
      <c r="M621" s="636"/>
      <c r="N621" s="636"/>
      <c r="O621" s="636"/>
      <c r="P621" s="636"/>
      <c r="Q621" s="636"/>
      <c r="R621" s="636"/>
      <c r="S621" s="636"/>
    </row>
    <row r="622" s="560" customFormat="1" spans="1:8">
      <c r="A622" s="605"/>
      <c r="B622" s="634"/>
      <c r="C622" s="635"/>
      <c r="D622" s="612" t="s">
        <v>794</v>
      </c>
      <c r="E622" s="609"/>
      <c r="F622" s="610"/>
      <c r="G622" s="611"/>
      <c r="H622" s="613">
        <f>SUM(H586:H621)</f>
        <v>601363.7</v>
      </c>
    </row>
    <row r="623" s="559" customFormat="1" spans="1:19">
      <c r="A623" s="731" t="s">
        <v>42</v>
      </c>
      <c r="B623" s="591"/>
      <c r="C623" s="592"/>
      <c r="D623" s="593" t="s">
        <v>795</v>
      </c>
      <c r="E623" s="594"/>
      <c r="F623" s="595"/>
      <c r="G623" s="596"/>
      <c r="H623" s="597"/>
      <c r="I623" s="638"/>
      <c r="J623" s="638"/>
      <c r="K623" s="638"/>
      <c r="L623" s="638"/>
      <c r="M623" s="638"/>
      <c r="N623" s="638"/>
      <c r="O623" s="638"/>
      <c r="P623" s="638"/>
      <c r="Q623" s="638"/>
      <c r="R623" s="638"/>
      <c r="S623" s="638"/>
    </row>
    <row r="624" spans="1:19">
      <c r="A624" s="598" t="s">
        <v>796</v>
      </c>
      <c r="B624" s="606"/>
      <c r="C624" s="622"/>
      <c r="D624" s="601" t="s">
        <v>89</v>
      </c>
      <c r="E624" s="609"/>
      <c r="F624" s="610"/>
      <c r="G624" s="611"/>
      <c r="H624" s="611"/>
      <c r="I624" s="636"/>
      <c r="J624" s="636"/>
      <c r="K624" s="636"/>
      <c r="L624" s="636"/>
      <c r="M624" s="636"/>
      <c r="N624" s="636"/>
      <c r="O624" s="636"/>
      <c r="P624" s="636"/>
      <c r="Q624" s="636"/>
      <c r="R624" s="636"/>
      <c r="S624" s="636"/>
    </row>
    <row r="625" s="562" customFormat="1" spans="1:19">
      <c r="A625" s="605" t="s">
        <v>797</v>
      </c>
      <c r="B625" s="606" t="s">
        <v>81</v>
      </c>
      <c r="C625" s="607" t="s">
        <v>798</v>
      </c>
      <c r="D625" s="640" t="s">
        <v>799</v>
      </c>
      <c r="E625" s="609" t="str">
        <f>IF(B625="IOPES",VLOOKUP(C625,'LABOR-SERVIÇOS'!A:H,6,FALSE),IF(B625="SINAPI",VLOOKUP(C625,'SINAPI-SERVIÇOS'!A:D,3,FALSE),IF(LEFT(C625,3)="ARQ",VLOOKUP(VALUE(RIGHT(C625,3)),'ARQ-COMP'!B:J,5,FALSE),IF(LEFT(C625,3)="SCI",VLOOKUP(VALUE(RIGHT(C625,3)),'GAS-COMP'!#REF!,5,FALSE),IF(LEFT(C625,3)="SCE",VLOOKUP(VALUE(RIGHT(C625,3)),'SCE-COMP'!B:J,5,FALSE),IF(LEFT(C625,3)="EST",VLOOKUP(VALUE(RIGHT(C625,3)),'EST-COMP'!B:J,5,FALSE),IF(LEFT(C625,3)="HID",VLOOKUP(VALUE(RIGHT(C625,3)),'HID-COMP'!B:J,5,FALSE),IF(LEFT(C625,3)="INC",VLOOKUP(VALUE(RIGHT(C625,3)),'INC-COMP'!B:J,5,FALSE),IF(LEFT(C625,3)="ELE",VLOOKUP(VALUE(RIGHT(C625,3)),#REF!,5,FALSE),IF(LEFT(C625,3)="CAB",VLOOKUP(VALUE(RIGHT(C625,3)),#REF!,5,FALSE),IF(LEFT(C625,3)="SEG",VLOOKUP(VALUE(RIGHT(C625,3)),'SEG-COMP'!B:J,5,FALSE),IF(LEFT(C625,3)="CLI",VLOOKUP(VALUE(RIGHT(C625,3)),'CLI-COMP'!B:J,5,FALSE),IF(LEFT(C625,4)="IMPL",VLOOKUP(VALUE(RIGHT(C625,3)),'IMPL-COMP'!B:J,5,FALSE),IF(LEFT(C625,4)="SPDA",VLOOKUP(VALUE(RIGHT(C625,3)),'SPDA-COMP'!B:J,5,FALSE),IF(LEFT(C625,4)="SDAI",VLOOKUP(VALUE(RIGHT(C625,3)),'ADM-COMP'!B:J,5,FALSE),IF(LEFT(C625,5)="IMPER",VLOOKUP(VALUE(RIGHT(C625,3)),'IMPER-COMP'!B:J,5,FALSE),""))))))))))))))))</f>
        <v>M2</v>
      </c>
      <c r="F625" s="610">
        <f>ROUND(VLOOKUP(A625,'MEM-LEVANT'!A:O,15,FALSE),2)</f>
        <v>357.44</v>
      </c>
      <c r="G625" s="611">
        <f>IF(B625="IOPES",VLOOKUP(C625,'LABOR-SERVIÇOS'!A:H,7,FALSE),IF(B625="SINAPI",VLOOKUP(C625,'SINAPI-SERVIÇOS'!A:H,8,FALSE),IF(LEFT(C625,3)="ARQ",VLOOKUP(VALUE(RIGHT(C625,3)),'ARQ-COMP'!B:J,9,FALSE),IF(LEFT(C625,3)="SCI",VLOOKUP(VALUE(RIGHT(C625,3)),'GAS-COMP'!#REF!,9,FALSE),IF(LEFT(C625,3)="SCE",VLOOKUP(VALUE(RIGHT(C625,3)),'SCE-COMP'!B:J,9,FALSE),IF(LEFT(C625,3)="EST",VLOOKUP(VALUE(RIGHT(C625,3)),'EST-COMP'!B:J,9,FALSE),IF(LEFT(C625,3)="HID",VLOOKUP(VALUE(RIGHT(C625,3)),'HID-COMP'!B:J,9,FALSE),IF(LEFT(C625,3)="INC",VLOOKUP(VALUE(RIGHT(C625,3)),'INC-COMP'!B:J,9,FALSE),IF(LEFT(C625,3)="ELE",VLOOKUP(VALUE(RIGHT(C625,3)),#REF!,9,FALSE),IF(LEFT(C625,3)="CAB",VLOOKUP(VALUE(RIGHT(C625,3)),#REF!,9,FALSE),IF(LEFT(C625,3)="SEG",VLOOKUP(VALUE(RIGHT(C625,3)),'SEG-COMP'!B:J,9,FALSE),IF(LEFT(C625,3)="CLI",VLOOKUP(VALUE(RIGHT(C625,3)),'CLI-COMP'!B:J,9,FALSE),IF(LEFT(C625,4)="IMPL",VLOOKUP(VALUE(RIGHT(C625,3)),'IMPL-COMP'!B:J,9,FALSE),IF(LEFT(C625,4)="SPDA",VLOOKUP(VALUE(RIGHT(C625,3)),'SPDA-COMP'!B:J,9,FALSE),IF(LEFT(C625,4)="SDAI",VLOOKUP(VALUE(RIGHT(C625,3)),'ADM-COMP'!B:J,9,FALSE),IF(LEFT(C625,5)="IMPER",VLOOKUP(VALUE(RIGHT(C625,3)),'IMPER-COMP'!B:J,9,FALSE),""))))))))))))))))</f>
        <v>4.29</v>
      </c>
      <c r="H625" s="611">
        <f>ROUND(F625*G625,2)</f>
        <v>1533.42</v>
      </c>
      <c r="I625" s="641"/>
      <c r="J625" s="641"/>
      <c r="K625" s="641"/>
      <c r="L625" s="641"/>
      <c r="M625" s="641"/>
      <c r="N625" s="641"/>
      <c r="O625" s="641"/>
      <c r="P625" s="641"/>
      <c r="Q625" s="641"/>
      <c r="R625" s="641"/>
      <c r="S625" s="641"/>
    </row>
    <row r="626" ht="38.25" spans="1:19">
      <c r="A626" s="605" t="s">
        <v>800</v>
      </c>
      <c r="B626" s="606" t="s">
        <v>81</v>
      </c>
      <c r="C626" s="607" t="s">
        <v>151</v>
      </c>
      <c r="D626" s="608" t="s">
        <v>152</v>
      </c>
      <c r="E626" s="609" t="s">
        <v>153</v>
      </c>
      <c r="F626" s="610">
        <f>ROUND(VLOOKUP(A626,'MEM-LEVANT'!A:O,15,FALSE),2)</f>
        <v>614.8</v>
      </c>
      <c r="G626" s="611">
        <f>IF(B626="IOPES",VLOOKUP(C626,'LABOR-SERVIÇOS'!A:H,7,FALSE),IF(B626="SINAPI",VLOOKUP(C626,'SINAPI-SERVIÇOS'!A:H,8,FALSE),IF(LEFT(C626,3)="ARQ",VLOOKUP(VALUE(RIGHT(C626,3)),'ARQ-COMP'!B:J,9,FALSE),IF(LEFT(C626,3)="SCI",VLOOKUP(VALUE(RIGHT(C626,3)),'GAS-COMP'!#REF!,9,FALSE),IF(LEFT(C626,3)="SCE",VLOOKUP(VALUE(RIGHT(C626,3)),'SCE-COMP'!B:J,9,FALSE),IF(LEFT(C626,3)="EST",VLOOKUP(VALUE(RIGHT(C626,3)),'EST-COMP'!B:J,9,FALSE),IF(LEFT(C626,3)="HID",VLOOKUP(VALUE(RIGHT(C626,3)),'HID-COMP'!B:J,9,FALSE),IF(LEFT(C626,3)="INC",VLOOKUP(VALUE(RIGHT(C626,3)),'INC-COMP'!B:J,9,FALSE),IF(LEFT(C626,3)="ELE",VLOOKUP(VALUE(RIGHT(C626,3)),#REF!,9,FALSE),IF(LEFT(C626,3)="CAB",VLOOKUP(VALUE(RIGHT(C626,3)),#REF!,9,FALSE),IF(LEFT(C626,3)="SEG",VLOOKUP(VALUE(RIGHT(C626,3)),'SEG-COMP'!B:J,9,FALSE),IF(LEFT(C626,3)="CLI",VLOOKUP(VALUE(RIGHT(C626,3)),'CLI-COMP'!B:J,9,FALSE),IF(LEFT(C626,4)="IMPL",VLOOKUP(VALUE(RIGHT(C626,3)),'IMPL-COMP'!B:J,9,FALSE),IF(LEFT(C626,4)="SPDA",VLOOKUP(VALUE(RIGHT(C626,3)),'SPDA-COMP'!B:J,9,FALSE),IF(LEFT(C626,4)="SDAI",VLOOKUP(VALUE(RIGHT(C626,3)),'ADM-COMP'!B:J,9,FALSE),IF(LEFT(C626,5)="IMPER",VLOOKUP(VALUE(RIGHT(C626,3)),'IMPER-COMP'!B:J,9,FALSE),""))))))))))))))))</f>
        <v>1.76</v>
      </c>
      <c r="H626" s="611">
        <f>ROUND(F626*G626,2)</f>
        <v>1082.05</v>
      </c>
      <c r="I626" s="636"/>
      <c r="J626" s="636"/>
      <c r="K626" s="636"/>
      <c r="L626" s="636"/>
      <c r="M626" s="636"/>
      <c r="N626" s="636"/>
      <c r="O626" s="636"/>
      <c r="P626" s="636"/>
      <c r="Q626" s="636"/>
      <c r="R626" s="636"/>
      <c r="S626" s="636"/>
    </row>
    <row r="627" spans="1:19">
      <c r="A627" s="598" t="s">
        <v>801</v>
      </c>
      <c r="B627" s="606"/>
      <c r="C627" s="622"/>
      <c r="D627" s="601" t="s">
        <v>93</v>
      </c>
      <c r="E627" s="609"/>
      <c r="F627" s="610"/>
      <c r="G627" s="611"/>
      <c r="H627" s="611"/>
      <c r="I627" s="636"/>
      <c r="J627" s="636"/>
      <c r="K627" s="636"/>
      <c r="L627" s="636"/>
      <c r="M627" s="636"/>
      <c r="N627" s="636"/>
      <c r="O627" s="636"/>
      <c r="P627" s="636"/>
      <c r="Q627" s="636"/>
      <c r="R627" s="636"/>
      <c r="S627" s="636"/>
    </row>
    <row r="628" ht="38.25" spans="1:19">
      <c r="A628" s="623" t="s">
        <v>802</v>
      </c>
      <c r="B628" s="606" t="s">
        <v>81</v>
      </c>
      <c r="C628" s="607" t="s">
        <v>144</v>
      </c>
      <c r="D628" s="608" t="s">
        <v>145</v>
      </c>
      <c r="E628" s="609" t="s">
        <v>146</v>
      </c>
      <c r="F628" s="610">
        <f>ROUND(VLOOKUP(A628,'MEM-LEVANT'!A:O,15,FALSE),2)</f>
        <v>1067.4</v>
      </c>
      <c r="G628" s="611">
        <f>IF(B628="IOPES",VLOOKUP(C628,'LABOR-SERVIÇOS'!A:H,7,FALSE),IF(B628="SINAPI",VLOOKUP(C628,'SINAPI-SERVIÇOS'!A:H,8,FALSE),IF(LEFT(C628,3)="ARQ",VLOOKUP(VALUE(RIGHT(C628,3)),'ARQ-COMP'!B:J,9,FALSE),IF(LEFT(C628,3)="SCI",VLOOKUP(VALUE(RIGHT(C628,3)),'GAS-COMP'!#REF!,9,FALSE),IF(LEFT(C628,3)="SCE",VLOOKUP(VALUE(RIGHT(C628,3)),'SCE-COMP'!B:J,9,FALSE),IF(LEFT(C628,3)="EST",VLOOKUP(VALUE(RIGHT(C628,3)),'EST-COMP'!B:J,9,FALSE),IF(LEFT(C628,3)="HID",VLOOKUP(VALUE(RIGHT(C628,3)),'HID-COMP'!B:J,9,FALSE),IF(LEFT(C628,3)="INC",VLOOKUP(VALUE(RIGHT(C628,3)),'INC-COMP'!B:J,9,FALSE),IF(LEFT(C628,3)="ELE",VLOOKUP(VALUE(RIGHT(C628,3)),#REF!,9,FALSE),IF(LEFT(C628,3)="CAB",VLOOKUP(VALUE(RIGHT(C628,3)),#REF!,9,FALSE),IF(LEFT(C628,3)="SEG",VLOOKUP(VALUE(RIGHT(C628,3)),'SEG-COMP'!B:J,9,FALSE),IF(LEFT(C628,3)="CLI",VLOOKUP(VALUE(RIGHT(C628,3)),'CLI-COMP'!B:J,9,FALSE),IF(LEFT(C628,4)="IMPL",VLOOKUP(VALUE(RIGHT(C628,3)),'IMPL-COMP'!B:J,9,FALSE),IF(LEFT(C628,4)="SPDA",VLOOKUP(VALUE(RIGHT(C628,3)),'SPDA-COMP'!B:J,9,FALSE),IF(LEFT(C628,4)="SDAI",VLOOKUP(VALUE(RIGHT(C628,3)),'ADM-COMP'!B:J,9,FALSE),IF(LEFT(C628,5)="IMPER",VLOOKUP(VALUE(RIGHT(C628,3)),'IMPER-COMP'!B:J,9,FALSE),""))))))))))))))))</f>
        <v>1.82</v>
      </c>
      <c r="H628" s="611">
        <f>ROUND(F628*G628,2)</f>
        <v>1942.67</v>
      </c>
      <c r="I628" s="636"/>
      <c r="J628" s="636"/>
      <c r="K628" s="636"/>
      <c r="L628" s="636"/>
      <c r="M628" s="636"/>
      <c r="N628" s="636"/>
      <c r="O628" s="636"/>
      <c r="P628" s="636"/>
      <c r="Q628" s="636"/>
      <c r="R628" s="636"/>
      <c r="S628" s="636"/>
    </row>
    <row r="629" ht="25.5" spans="1:19">
      <c r="A629" s="623" t="s">
        <v>803</v>
      </c>
      <c r="B629" s="606" t="s">
        <v>81</v>
      </c>
      <c r="C629" s="607" t="s">
        <v>148</v>
      </c>
      <c r="D629" s="608" t="s">
        <v>149</v>
      </c>
      <c r="E629" s="609" t="s">
        <v>146</v>
      </c>
      <c r="F629" s="610">
        <f>ROUND(VLOOKUP(A629,'MEM-LEVANT'!A:O,15,FALSE),2)</f>
        <v>1.35</v>
      </c>
      <c r="G629" s="611">
        <f>IF(B629="IOPES",VLOOKUP(C629,'LABOR-SERVIÇOS'!A:H,7,FALSE),IF(B629="SINAPI",VLOOKUP(C629,'SINAPI-SERVIÇOS'!A:H,8,FALSE),IF(LEFT(C629,3)="ARQ",VLOOKUP(VALUE(RIGHT(C629,3)),'ARQ-COMP'!B:J,9,FALSE),IF(LEFT(C629,3)="SCI",VLOOKUP(VALUE(RIGHT(C629,3)),'GAS-COMP'!#REF!,9,FALSE),IF(LEFT(C629,3)="SCE",VLOOKUP(VALUE(RIGHT(C629,3)),'SCE-COMP'!B:J,9,FALSE),IF(LEFT(C629,3)="EST",VLOOKUP(VALUE(RIGHT(C629,3)),'EST-COMP'!B:J,9,FALSE),IF(LEFT(C629,3)="HID",VLOOKUP(VALUE(RIGHT(C629,3)),'HID-COMP'!B:J,9,FALSE),IF(LEFT(C629,3)="INC",VLOOKUP(VALUE(RIGHT(C629,3)),'INC-COMP'!B:J,9,FALSE),IF(LEFT(C629,3)="ELE",VLOOKUP(VALUE(RIGHT(C629,3)),#REF!,9,FALSE),IF(LEFT(C629,3)="CAB",VLOOKUP(VALUE(RIGHT(C629,3)),#REF!,9,FALSE),IF(LEFT(C629,3)="SEG",VLOOKUP(VALUE(RIGHT(C629,3)),'SEG-COMP'!B:J,9,FALSE),IF(LEFT(C629,3)="CLI",VLOOKUP(VALUE(RIGHT(C629,3)),'CLI-COMP'!B:J,9,FALSE),IF(LEFT(C629,4)="IMPL",VLOOKUP(VALUE(RIGHT(C629,3)),'IMPL-COMP'!B:J,9,FALSE),IF(LEFT(C629,4)="SPDA",VLOOKUP(VALUE(RIGHT(C629,3)),'SPDA-COMP'!B:J,9,FALSE),IF(LEFT(C629,4)="SDAI",VLOOKUP(VALUE(RIGHT(C629,3)),'ADM-COMP'!B:J,9,FALSE),IF(LEFT(C629,5)="IMPER",VLOOKUP(VALUE(RIGHT(C629,3)),'IMPER-COMP'!B:J,9,FALSE),""))))))))))))))))</f>
        <v>5.25</v>
      </c>
      <c r="H629" s="611">
        <f>ROUND(F629*G629,2)</f>
        <v>7.09</v>
      </c>
      <c r="I629" s="636"/>
      <c r="J629" s="636"/>
      <c r="K629" s="636"/>
      <c r="L629" s="636"/>
      <c r="M629" s="636"/>
      <c r="N629" s="636"/>
      <c r="O629" s="636"/>
      <c r="P629" s="636"/>
      <c r="Q629" s="636"/>
      <c r="R629" s="636"/>
      <c r="S629" s="636"/>
    </row>
    <row r="630" ht="38.25" spans="1:19">
      <c r="A630" s="623" t="s">
        <v>804</v>
      </c>
      <c r="B630" s="606" t="s">
        <v>81</v>
      </c>
      <c r="C630" s="607" t="s">
        <v>151</v>
      </c>
      <c r="D630" s="608" t="s">
        <v>152</v>
      </c>
      <c r="E630" s="609" t="s">
        <v>153</v>
      </c>
      <c r="F630" s="610">
        <f>ROUND(VLOOKUP(A630,'MEM-LEVANT'!A:O,15,FALSE),2)</f>
        <v>29337.7</v>
      </c>
      <c r="G630" s="611">
        <f>IF(B630="IOPES",VLOOKUP(C630,'LABOR-SERVIÇOS'!A:H,7,FALSE),IF(B630="SINAPI",VLOOKUP(C630,'SINAPI-SERVIÇOS'!A:H,8,FALSE),IF(LEFT(C630,3)="ARQ",VLOOKUP(VALUE(RIGHT(C630,3)),'ARQ-COMP'!B:J,9,FALSE),IF(LEFT(C630,3)="SCI",VLOOKUP(VALUE(RIGHT(C630,3)),'GAS-COMP'!#REF!,9,FALSE),IF(LEFT(C630,3)="SCE",VLOOKUP(VALUE(RIGHT(C630,3)),'SCE-COMP'!B:J,9,FALSE),IF(LEFT(C630,3)="EST",VLOOKUP(VALUE(RIGHT(C630,3)),'EST-COMP'!B:J,9,FALSE),IF(LEFT(C630,3)="HID",VLOOKUP(VALUE(RIGHT(C630,3)),'HID-COMP'!B:J,9,FALSE),IF(LEFT(C630,3)="INC",VLOOKUP(VALUE(RIGHT(C630,3)),'INC-COMP'!B:J,9,FALSE),IF(LEFT(C630,3)="ELE",VLOOKUP(VALUE(RIGHT(C630,3)),#REF!,9,FALSE),IF(LEFT(C630,3)="CAB",VLOOKUP(VALUE(RIGHT(C630,3)),#REF!,9,FALSE),IF(LEFT(C630,3)="SEG",VLOOKUP(VALUE(RIGHT(C630,3)),'SEG-COMP'!B:J,9,FALSE),IF(LEFT(C630,3)="CLI",VLOOKUP(VALUE(RIGHT(C630,3)),'CLI-COMP'!B:J,9,FALSE),IF(LEFT(C630,4)="IMPL",VLOOKUP(VALUE(RIGHT(C630,3)),'IMPL-COMP'!B:J,9,FALSE),IF(LEFT(C630,4)="SPDA",VLOOKUP(VALUE(RIGHT(C630,3)),'SPDA-COMP'!B:J,9,FALSE),IF(LEFT(C630,4)="SDAI",VLOOKUP(VALUE(RIGHT(C630,3)),'ADM-COMP'!B:J,9,FALSE),IF(LEFT(C630,5)="IMPER",VLOOKUP(VALUE(RIGHT(C630,3)),'IMPER-COMP'!B:J,9,FALSE),""))))))))))))))))</f>
        <v>1.76</v>
      </c>
      <c r="H630" s="611">
        <f>ROUND(F630*G630,2)</f>
        <v>51634.35</v>
      </c>
      <c r="I630" s="636"/>
      <c r="J630" s="636"/>
      <c r="K630" s="636"/>
      <c r="L630" s="636"/>
      <c r="M630" s="636"/>
      <c r="N630" s="636"/>
      <c r="O630" s="636"/>
      <c r="P630" s="636"/>
      <c r="Q630" s="636"/>
      <c r="R630" s="636"/>
      <c r="S630" s="636"/>
    </row>
    <row r="631" spans="1:19">
      <c r="A631" s="478" t="s">
        <v>805</v>
      </c>
      <c r="B631" s="624"/>
      <c r="C631" s="625"/>
      <c r="D631" s="626" t="s">
        <v>98</v>
      </c>
      <c r="E631" s="625"/>
      <c r="F631" s="610"/>
      <c r="G631" s="611"/>
      <c r="H631" s="611"/>
      <c r="I631" s="636"/>
      <c r="J631" s="636"/>
      <c r="K631" s="636"/>
      <c r="L631" s="636"/>
      <c r="M631" s="636"/>
      <c r="N631" s="636"/>
      <c r="O631" s="636"/>
      <c r="P631" s="636"/>
      <c r="Q631" s="636"/>
      <c r="R631" s="636"/>
      <c r="S631" s="636"/>
    </row>
    <row r="632" ht="89.25" spans="1:19">
      <c r="A632" s="605" t="s">
        <v>806</v>
      </c>
      <c r="B632" s="624" t="s">
        <v>81</v>
      </c>
      <c r="C632" s="607" t="s">
        <v>156</v>
      </c>
      <c r="D632" s="608" t="s">
        <v>157</v>
      </c>
      <c r="E632" s="609" t="s">
        <v>146</v>
      </c>
      <c r="F632" s="610">
        <f>ROUND(VLOOKUP(A632,'MEM-LEVANT'!A:O,15,FALSE),2)</f>
        <v>153.75</v>
      </c>
      <c r="G632" s="611">
        <f>IF(B632="IOPES",VLOOKUP(C632,'LABOR-SERVIÇOS'!A:H,7,FALSE),IF(B632="SINAPI",VLOOKUP(C632,'SINAPI-SERVIÇOS'!A:H,8,FALSE),IF(LEFT(C632,3)="ARQ",VLOOKUP(VALUE(RIGHT(C632,3)),'ARQ-COMP'!B:J,9,FALSE),IF(LEFT(C632,3)="SCI",VLOOKUP(VALUE(RIGHT(C632,3)),'GAS-COMP'!#REF!,9,FALSE),IF(LEFT(C632,3)="SCE",VLOOKUP(VALUE(RIGHT(C632,3)),'SCE-COMP'!B:J,9,FALSE),IF(LEFT(C632,3)="EST",VLOOKUP(VALUE(RIGHT(C632,3)),'EST-COMP'!B:J,9,FALSE),IF(LEFT(C632,3)="HID",VLOOKUP(VALUE(RIGHT(C632,3)),'HID-COMP'!B:J,9,FALSE),IF(LEFT(C632,3)="INC",VLOOKUP(VALUE(RIGHT(C632,3)),'INC-COMP'!B:J,9,FALSE),IF(LEFT(C632,3)="ELE",VLOOKUP(VALUE(RIGHT(C632,3)),#REF!,9,FALSE),IF(LEFT(C632,3)="CAB",VLOOKUP(VALUE(RIGHT(C632,3)),#REF!,9,FALSE),IF(LEFT(C632,3)="SEG",VLOOKUP(VALUE(RIGHT(C632,3)),'SEG-COMP'!B:J,9,FALSE),IF(LEFT(C632,3)="CLI",VLOOKUP(VALUE(RIGHT(C632,3)),'CLI-COMP'!B:J,9,FALSE),IF(LEFT(C632,4)="IMPL",VLOOKUP(VALUE(RIGHT(C632,3)),'IMPL-COMP'!B:J,9,FALSE),IF(LEFT(C632,4)="SPDA",VLOOKUP(VALUE(RIGHT(C632,3)),'SPDA-COMP'!B:J,9,FALSE),IF(LEFT(C632,4)="SDAI",VLOOKUP(VALUE(RIGHT(C632,3)),'ADM-COMP'!B:J,9,FALSE),IF(LEFT(C632,5)="IMPER",VLOOKUP(VALUE(RIGHT(C632,3)),'IMPER-COMP'!B:J,9,FALSE),""))))))))))))))))</f>
        <v>6.64</v>
      </c>
      <c r="H632" s="611">
        <f t="shared" ref="H632:H642" si="41">ROUND(F632*G632,2)</f>
        <v>1020.9</v>
      </c>
      <c r="I632" s="636"/>
      <c r="J632" s="636"/>
      <c r="K632" s="636"/>
      <c r="L632" s="636"/>
      <c r="M632" s="636"/>
      <c r="N632" s="636"/>
      <c r="O632" s="636"/>
      <c r="P632" s="636"/>
      <c r="Q632" s="636"/>
      <c r="R632" s="636"/>
      <c r="S632" s="636"/>
    </row>
    <row r="633" ht="89.25" spans="1:19">
      <c r="A633" s="605" t="s">
        <v>807</v>
      </c>
      <c r="B633" s="606" t="s">
        <v>81</v>
      </c>
      <c r="C633" s="607" t="s">
        <v>498</v>
      </c>
      <c r="D633" s="608" t="s">
        <v>499</v>
      </c>
      <c r="E633" s="609" t="s">
        <v>146</v>
      </c>
      <c r="F633" s="610">
        <f>ROUND(VLOOKUP(A633,'MEM-LEVANT'!A:O,15,FALSE),2)</f>
        <v>217.5</v>
      </c>
      <c r="G633" s="611">
        <f>IF(B633="IOPES",VLOOKUP(C633,'LABOR-SERVIÇOS'!A:H,7,FALSE),IF(B633="SINAPI",VLOOKUP(C633,'SINAPI-SERVIÇOS'!A:H,8,FALSE),IF(LEFT(C633,3)="ARQ",VLOOKUP(VALUE(RIGHT(C633,3)),'ARQ-COMP'!B:J,9,FALSE),IF(LEFT(C633,3)="SCI",VLOOKUP(VALUE(RIGHT(C633,3)),'GAS-COMP'!#REF!,9,FALSE),IF(LEFT(C633,3)="SCE",VLOOKUP(VALUE(RIGHT(C633,3)),'SCE-COMP'!B:J,9,FALSE),IF(LEFT(C633,3)="EST",VLOOKUP(VALUE(RIGHT(C633,3)),'EST-COMP'!B:J,9,FALSE),IF(LEFT(C633,3)="HID",VLOOKUP(VALUE(RIGHT(C633,3)),'HID-COMP'!B:J,9,FALSE),IF(LEFT(C633,3)="INC",VLOOKUP(VALUE(RIGHT(C633,3)),'INC-COMP'!B:J,9,FALSE),IF(LEFT(C633,3)="ELE",VLOOKUP(VALUE(RIGHT(C633,3)),#REF!,9,FALSE),IF(LEFT(C633,3)="CAB",VLOOKUP(VALUE(RIGHT(C633,3)),#REF!,9,FALSE),IF(LEFT(C633,3)="SEG",VLOOKUP(VALUE(RIGHT(C633,3)),'SEG-COMP'!B:J,9,FALSE),IF(LEFT(C633,3)="CLI",VLOOKUP(VALUE(RIGHT(C633,3)),'CLI-COMP'!B:J,9,FALSE),IF(LEFT(C633,4)="IMPL",VLOOKUP(VALUE(RIGHT(C633,3)),'IMPL-COMP'!B:J,9,FALSE),IF(LEFT(C633,4)="SPDA",VLOOKUP(VALUE(RIGHT(C633,3)),'SPDA-COMP'!B:J,9,FALSE),IF(LEFT(C633,4)="SDAI",VLOOKUP(VALUE(RIGHT(C633,3)),'ADM-COMP'!B:J,9,FALSE),IF(LEFT(C633,5)="IMPER",VLOOKUP(VALUE(RIGHT(C633,3)),'IMPER-COMP'!B:J,9,FALSE),""))))))))))))))))</f>
        <v>5.97</v>
      </c>
      <c r="H633" s="611">
        <f t="shared" si="41"/>
        <v>1298.48</v>
      </c>
      <c r="I633" s="636"/>
      <c r="J633" s="636"/>
      <c r="K633" s="636"/>
      <c r="L633" s="636"/>
      <c r="M633" s="636"/>
      <c r="N633" s="636"/>
      <c r="O633" s="636"/>
      <c r="P633" s="636"/>
      <c r="Q633" s="636"/>
      <c r="R633" s="636"/>
      <c r="S633" s="636"/>
    </row>
    <row r="634" spans="1:19">
      <c r="A634" s="605" t="s">
        <v>808</v>
      </c>
      <c r="B634" s="624" t="s">
        <v>81</v>
      </c>
      <c r="C634" s="605" t="s">
        <v>159</v>
      </c>
      <c r="D634" s="627" t="s">
        <v>160</v>
      </c>
      <c r="E634" s="609" t="s">
        <v>146</v>
      </c>
      <c r="F634" s="610">
        <f>ROUND(VLOOKUP(A634,'MEM-LEVANT'!A:O,15,FALSE),2)</f>
        <v>91.37</v>
      </c>
      <c r="G634" s="611">
        <f>IF(B634="IOPES",VLOOKUP(C634,'LABOR-SERVIÇOS'!A:H,7,FALSE),IF(B634="SINAPI",VLOOKUP(C634,'SINAPI-SERVIÇOS'!A:H,8,FALSE),IF(LEFT(C634,3)="ARQ",VLOOKUP(VALUE(RIGHT(C634,3)),'ARQ-COMP'!B:J,9,FALSE),IF(LEFT(C634,3)="SCI",VLOOKUP(VALUE(RIGHT(C634,3)),'GAS-COMP'!#REF!,9,FALSE),IF(LEFT(C634,3)="SCE",VLOOKUP(VALUE(RIGHT(C634,3)),'SCE-COMP'!B:J,9,FALSE),IF(LEFT(C634,3)="EST",VLOOKUP(VALUE(RIGHT(C634,3)),'EST-COMP'!B:J,9,FALSE),IF(LEFT(C634,3)="HID",VLOOKUP(VALUE(RIGHT(C634,3)),'HID-COMP'!B:J,9,FALSE),IF(LEFT(C634,3)="INC",VLOOKUP(VALUE(RIGHT(C634,3)),'INC-COMP'!B:J,9,FALSE),IF(LEFT(C634,3)="ELE",VLOOKUP(VALUE(RIGHT(C634,3)),#REF!,9,FALSE),IF(LEFT(C634,3)="CAB",VLOOKUP(VALUE(RIGHT(C634,3)),#REF!,9,FALSE),IF(LEFT(C634,3)="SEG",VLOOKUP(VALUE(RIGHT(C634,3)),'SEG-COMP'!B:J,9,FALSE),IF(LEFT(C634,3)="CLI",VLOOKUP(VALUE(RIGHT(C634,3)),'CLI-COMP'!B:J,9,FALSE),IF(LEFT(C634,4)="IMPL",VLOOKUP(VALUE(RIGHT(C634,3)),'IMPL-COMP'!B:J,9,FALSE),IF(LEFT(C634,4)="SPDA",VLOOKUP(VALUE(RIGHT(C634,3)),'SPDA-COMP'!B:J,9,FALSE),IF(LEFT(C634,4)="SDAI",VLOOKUP(VALUE(RIGHT(C634,3)),'ADM-COMP'!B:J,9,FALSE),IF(LEFT(C634,5)="IMPER",VLOOKUP(VALUE(RIGHT(C634,3)),'IMPER-COMP'!B:J,9,FALSE),""))))))))))))))))</f>
        <v>83.04</v>
      </c>
      <c r="H634" s="611">
        <f t="shared" si="41"/>
        <v>7587.36</v>
      </c>
      <c r="I634" s="636"/>
      <c r="J634" s="636"/>
      <c r="K634" s="636"/>
      <c r="L634" s="636"/>
      <c r="M634" s="636"/>
      <c r="N634" s="636"/>
      <c r="O634" s="636"/>
      <c r="P634" s="636"/>
      <c r="Q634" s="636"/>
      <c r="R634" s="636"/>
      <c r="S634" s="636"/>
    </row>
    <row r="635" spans="1:19">
      <c r="A635" s="605" t="s">
        <v>809</v>
      </c>
      <c r="B635" s="624" t="s">
        <v>81</v>
      </c>
      <c r="C635" s="607" t="s">
        <v>162</v>
      </c>
      <c r="D635" s="608" t="s">
        <v>163</v>
      </c>
      <c r="E635" s="609" t="s">
        <v>146</v>
      </c>
      <c r="F635" s="610">
        <f>ROUND(VLOOKUP(A635,'MEM-LEVANT'!A:O,15,FALSE),2)</f>
        <v>247.5</v>
      </c>
      <c r="G635" s="611">
        <f>IF(B635="IOPES",VLOOKUP(C635,'LABOR-SERVIÇOS'!A:H,7,FALSE),IF(B635="SINAPI",VLOOKUP(C635,'SINAPI-SERVIÇOS'!A:H,8,FALSE),IF(LEFT(C635,3)="ARQ",VLOOKUP(VALUE(RIGHT(C635,3)),'ARQ-COMP'!B:J,9,FALSE),IF(LEFT(C635,3)="SCI",VLOOKUP(VALUE(RIGHT(C635,3)),'GAS-COMP'!#REF!,9,FALSE),IF(LEFT(C635,3)="SCE",VLOOKUP(VALUE(RIGHT(C635,3)),'SCE-COMP'!B:J,9,FALSE),IF(LEFT(C635,3)="EST",VLOOKUP(VALUE(RIGHT(C635,3)),'EST-COMP'!B:J,9,FALSE),IF(LEFT(C635,3)="HID",VLOOKUP(VALUE(RIGHT(C635,3)),'HID-COMP'!B:J,9,FALSE),IF(LEFT(C635,3)="INC",VLOOKUP(VALUE(RIGHT(C635,3)),'INC-COMP'!B:J,9,FALSE),IF(LEFT(C635,3)="ELE",VLOOKUP(VALUE(RIGHT(C635,3)),#REF!,9,FALSE),IF(LEFT(C635,3)="CAB",VLOOKUP(VALUE(RIGHT(C635,3)),#REF!,9,FALSE),IF(LEFT(C635,3)="SEG",VLOOKUP(VALUE(RIGHT(C635,3)),'SEG-COMP'!B:J,9,FALSE),IF(LEFT(C635,3)="CLI",VLOOKUP(VALUE(RIGHT(C635,3)),'CLI-COMP'!B:J,9,FALSE),IF(LEFT(C635,4)="IMPL",VLOOKUP(VALUE(RIGHT(C635,3)),'IMPL-COMP'!B:J,9,FALSE),IF(LEFT(C635,4)="SPDA",VLOOKUP(VALUE(RIGHT(C635,3)),'SPDA-COMP'!B:J,9,FALSE),IF(LEFT(C635,4)="SDAI",VLOOKUP(VALUE(RIGHT(C635,3)),'ADM-COMP'!B:J,9,FALSE),IF(LEFT(C635,5)="IMPER",VLOOKUP(VALUE(RIGHT(C635,3)),'IMPER-COMP'!B:J,9,FALSE),""))))))))))))))))</f>
        <v>41.14</v>
      </c>
      <c r="H635" s="611">
        <f t="shared" si="41"/>
        <v>10182.15</v>
      </c>
      <c r="I635" s="636"/>
      <c r="J635" s="636"/>
      <c r="K635" s="636"/>
      <c r="L635" s="636"/>
      <c r="M635" s="636"/>
      <c r="N635" s="636"/>
      <c r="O635" s="636"/>
      <c r="P635" s="636"/>
      <c r="Q635" s="636"/>
      <c r="R635" s="636"/>
      <c r="S635" s="636"/>
    </row>
    <row r="636" ht="38.25" spans="1:19">
      <c r="A636" s="605" t="s">
        <v>810</v>
      </c>
      <c r="B636" s="624" t="s">
        <v>81</v>
      </c>
      <c r="C636" s="607" t="s">
        <v>151</v>
      </c>
      <c r="D636" s="608" t="s">
        <v>152</v>
      </c>
      <c r="E636" s="609" t="s">
        <v>153</v>
      </c>
      <c r="F636" s="610">
        <f>ROUND(VLOOKUP(A636,'MEM-LEVANT'!A:O,15,FALSE),2)</f>
        <v>6168.63</v>
      </c>
      <c r="G636" s="611">
        <f>IF(B636="IOPES",VLOOKUP(C636,'LABOR-SERVIÇOS'!A:H,7,FALSE),IF(B636="SINAPI",VLOOKUP(C636,'SINAPI-SERVIÇOS'!A:H,8,FALSE),IF(LEFT(C636,3)="ARQ",VLOOKUP(VALUE(RIGHT(C636,3)),'ARQ-COMP'!B:J,9,FALSE),IF(LEFT(C636,3)="SCI",VLOOKUP(VALUE(RIGHT(C636,3)),'GAS-COMP'!#REF!,9,FALSE),IF(LEFT(C636,3)="SCE",VLOOKUP(VALUE(RIGHT(C636,3)),'SCE-COMP'!B:J,9,FALSE),IF(LEFT(C636,3)="EST",VLOOKUP(VALUE(RIGHT(C636,3)),'EST-COMP'!B:J,9,FALSE),IF(LEFT(C636,3)="HID",VLOOKUP(VALUE(RIGHT(C636,3)),'HID-COMP'!B:J,9,FALSE),IF(LEFT(C636,3)="INC",VLOOKUP(VALUE(RIGHT(C636,3)),'INC-COMP'!B:J,9,FALSE),IF(LEFT(C636,3)="ELE",VLOOKUP(VALUE(RIGHT(C636,3)),#REF!,9,FALSE),IF(LEFT(C636,3)="CAB",VLOOKUP(VALUE(RIGHT(C636,3)),#REF!,9,FALSE),IF(LEFT(C636,3)="SEG",VLOOKUP(VALUE(RIGHT(C636,3)),'SEG-COMP'!B:J,9,FALSE),IF(LEFT(C636,3)="CLI",VLOOKUP(VALUE(RIGHT(C636,3)),'CLI-COMP'!B:J,9,FALSE),IF(LEFT(C636,4)="IMPL",VLOOKUP(VALUE(RIGHT(C636,3)),'IMPL-COMP'!B:J,9,FALSE),IF(LEFT(C636,4)="SPDA",VLOOKUP(VALUE(RIGHT(C636,3)),'SPDA-COMP'!B:J,9,FALSE),IF(LEFT(C636,4)="SDAI",VLOOKUP(VALUE(RIGHT(C636,3)),'ADM-COMP'!B:J,9,FALSE),IF(LEFT(C636,5)="IMPER",VLOOKUP(VALUE(RIGHT(C636,3)),'IMPER-COMP'!B:J,9,FALSE),""))))))))))))))))</f>
        <v>1.76</v>
      </c>
      <c r="H636" s="611">
        <f t="shared" si="41"/>
        <v>10856.79</v>
      </c>
      <c r="I636" s="636"/>
      <c r="J636" s="636"/>
      <c r="K636" s="636"/>
      <c r="L636" s="636"/>
      <c r="M636" s="636"/>
      <c r="N636" s="636"/>
      <c r="O636" s="636"/>
      <c r="P636" s="636"/>
      <c r="Q636" s="636"/>
      <c r="R636" s="636"/>
      <c r="S636" s="636"/>
    </row>
    <row r="637" ht="25.5" spans="1:19">
      <c r="A637" s="605" t="s">
        <v>811</v>
      </c>
      <c r="B637" s="606" t="s">
        <v>81</v>
      </c>
      <c r="C637" s="607" t="s">
        <v>504</v>
      </c>
      <c r="D637" s="608" t="s">
        <v>505</v>
      </c>
      <c r="E637" s="609" t="s">
        <v>127</v>
      </c>
      <c r="F637" s="610">
        <f>ROUND(VLOOKUP(A637,'MEM-LEVANT'!A:O,15,FALSE),2)</f>
        <v>198</v>
      </c>
      <c r="G637" s="611">
        <f>IF(B637="IOPES",VLOOKUP(C637,'LABOR-SERVIÇOS'!A:H,7,FALSE),IF(B637="SINAPI",VLOOKUP(C637,'SINAPI-SERVIÇOS'!A:H,8,FALSE),IF(LEFT(C637,3)="ARQ",VLOOKUP(VALUE(RIGHT(C637,3)),'ARQ-COMP'!B:J,9,FALSE),IF(LEFT(C637,3)="SCI",VLOOKUP(VALUE(RIGHT(C637,3)),'GAS-COMP'!#REF!,9,FALSE),IF(LEFT(C637,3)="SCE",VLOOKUP(VALUE(RIGHT(C637,3)),'SCE-COMP'!B:J,9,FALSE),IF(LEFT(C637,3)="EST",VLOOKUP(VALUE(RIGHT(C637,3)),'EST-COMP'!B:J,9,FALSE),IF(LEFT(C637,3)="HID",VLOOKUP(VALUE(RIGHT(C637,3)),'HID-COMP'!B:J,9,FALSE),IF(LEFT(C637,3)="INC",VLOOKUP(VALUE(RIGHT(C637,3)),'INC-COMP'!B:J,9,FALSE),IF(LEFT(C637,3)="ELE",VLOOKUP(VALUE(RIGHT(C637,3)),#REF!,9,FALSE),IF(LEFT(C637,3)="CAB",VLOOKUP(VALUE(RIGHT(C637,3)),#REF!,9,FALSE),IF(LEFT(C637,3)="SEG",VLOOKUP(VALUE(RIGHT(C637,3)),'SEG-COMP'!B:J,9,FALSE),IF(LEFT(C637,3)="CLI",VLOOKUP(VALUE(RIGHT(C637,3)),'CLI-COMP'!B:J,9,FALSE),IF(LEFT(C637,4)="IMPL",VLOOKUP(VALUE(RIGHT(C637,3)),'IMPL-COMP'!B:J,9,FALSE),IF(LEFT(C637,4)="SPDA",VLOOKUP(VALUE(RIGHT(C637,3)),'SPDA-COMP'!B:J,9,FALSE),IF(LEFT(C637,4)="SDAI",VLOOKUP(VALUE(RIGHT(C637,3)),'ADM-COMP'!B:J,9,FALSE),IF(LEFT(C637,5)="IMPER",VLOOKUP(VALUE(RIGHT(C637,3)),'IMPER-COMP'!B:J,9,FALSE),""))))))))))))))))</f>
        <v>49.75</v>
      </c>
      <c r="H637" s="611">
        <f t="shared" si="41"/>
        <v>9850.5</v>
      </c>
      <c r="I637" s="636"/>
      <c r="J637" s="636"/>
      <c r="K637" s="636"/>
      <c r="L637" s="636"/>
      <c r="M637" s="636"/>
      <c r="N637" s="636"/>
      <c r="O637" s="636"/>
      <c r="P637" s="636"/>
      <c r="Q637" s="636"/>
      <c r="R637" s="636"/>
      <c r="S637" s="636"/>
    </row>
    <row r="638" ht="51" spans="1:19">
      <c r="A638" s="605" t="s">
        <v>812</v>
      </c>
      <c r="B638" s="624" t="s">
        <v>81</v>
      </c>
      <c r="C638" s="605" t="s">
        <v>166</v>
      </c>
      <c r="D638" s="608" t="s">
        <v>633</v>
      </c>
      <c r="E638" s="609" t="s">
        <v>168</v>
      </c>
      <c r="F638" s="610">
        <f>ROUND(VLOOKUP(A638,'MEM-LEVANT'!A:O,15,FALSE),2)</f>
        <v>4</v>
      </c>
      <c r="G638" s="611">
        <f>IF(B638="IOPES",VLOOKUP(C638,'LABOR-SERVIÇOS'!A:H,7,FALSE),IF(B638="SINAPI",VLOOKUP(C638,'SINAPI-SERVIÇOS'!A:H,8,FALSE),IF(LEFT(C638,3)="ARQ",VLOOKUP(VALUE(RIGHT(C638,3)),'ARQ-COMP'!B:J,9,FALSE),IF(LEFT(C638,3)="SCI",VLOOKUP(VALUE(RIGHT(C638,3)),'GAS-COMP'!#REF!,9,FALSE),IF(LEFT(C638,3)="SCE",VLOOKUP(VALUE(RIGHT(C638,3)),'SCE-COMP'!B:J,9,FALSE),IF(LEFT(C638,3)="EST",VLOOKUP(VALUE(RIGHT(C638,3)),'EST-COMP'!B:J,9,FALSE),IF(LEFT(C638,3)="HID",VLOOKUP(VALUE(RIGHT(C638,3)),'HID-COMP'!B:J,9,FALSE),IF(LEFT(C638,3)="INC",VLOOKUP(VALUE(RIGHT(C638,3)),'INC-COMP'!B:J,9,FALSE),IF(LEFT(C638,3)="ELE",VLOOKUP(VALUE(RIGHT(C638,3)),#REF!,9,FALSE),IF(LEFT(C638,3)="CAB",VLOOKUP(VALUE(RIGHT(C638,3)),#REF!,9,FALSE),IF(LEFT(C638,3)="SEG",VLOOKUP(VALUE(RIGHT(C638,3)),'SEG-COMP'!B:J,9,FALSE),IF(LEFT(C638,3)="CLI",VLOOKUP(VALUE(RIGHT(C638,3)),'CLI-COMP'!B:J,9,FALSE),IF(LEFT(C638,4)="IMPL",VLOOKUP(VALUE(RIGHT(C638,3)),'IMPL-COMP'!B:J,9,FALSE),IF(LEFT(C638,4)="SPDA",VLOOKUP(VALUE(RIGHT(C638,3)),'SPDA-COMP'!B:J,9,FALSE),IF(LEFT(C638,4)="SDAI",VLOOKUP(VALUE(RIGHT(C638,3)),'ADM-COMP'!B:J,9,FALSE),IF(LEFT(C638,5)="IMPER",VLOOKUP(VALUE(RIGHT(C638,3)),'IMPER-COMP'!B:J,9,FALSE),""))))))))))))))))</f>
        <v>1579.78</v>
      </c>
      <c r="H638" s="611">
        <f t="shared" si="41"/>
        <v>6319.12</v>
      </c>
      <c r="I638" s="636"/>
      <c r="J638" s="636"/>
      <c r="K638" s="636"/>
      <c r="L638" s="636"/>
      <c r="M638" s="636"/>
      <c r="N638" s="636"/>
      <c r="O638" s="636"/>
      <c r="P638" s="636"/>
      <c r="Q638" s="636"/>
      <c r="R638" s="636"/>
      <c r="S638" s="636"/>
    </row>
    <row r="639" ht="51" spans="1:19">
      <c r="A639" s="605" t="s">
        <v>813</v>
      </c>
      <c r="B639" s="624" t="s">
        <v>81</v>
      </c>
      <c r="C639" s="607" t="s">
        <v>170</v>
      </c>
      <c r="D639" s="608" t="s">
        <v>171</v>
      </c>
      <c r="E639" s="609" t="s">
        <v>168</v>
      </c>
      <c r="F639" s="610">
        <f>ROUND(VLOOKUP(A639,'MEM-LEVANT'!A:O,15,FALSE),2)</f>
        <v>4</v>
      </c>
      <c r="G639" s="611">
        <f>IF(B639="IOPES",VLOOKUP(C639,'LABOR-SERVIÇOS'!A:H,7,FALSE),IF(B639="SINAPI",VLOOKUP(C639,'SINAPI-SERVIÇOS'!A:H,8,FALSE),IF(LEFT(C639,3)="ARQ",VLOOKUP(VALUE(RIGHT(C639,3)),'ARQ-COMP'!B:J,9,FALSE),IF(LEFT(C639,3)="SCI",VLOOKUP(VALUE(RIGHT(C639,3)),'GAS-COMP'!#REF!,9,FALSE),IF(LEFT(C639,3)="SCE",VLOOKUP(VALUE(RIGHT(C639,3)),'SCE-COMP'!B:J,9,FALSE),IF(LEFT(C639,3)="EST",VLOOKUP(VALUE(RIGHT(C639,3)),'EST-COMP'!B:J,9,FALSE),IF(LEFT(C639,3)="HID",VLOOKUP(VALUE(RIGHT(C639,3)),'HID-COMP'!B:J,9,FALSE),IF(LEFT(C639,3)="INC",VLOOKUP(VALUE(RIGHT(C639,3)),'INC-COMP'!B:J,9,FALSE),IF(LEFT(C639,3)="ELE",VLOOKUP(VALUE(RIGHT(C639,3)),#REF!,9,FALSE),IF(LEFT(C639,3)="CAB",VLOOKUP(VALUE(RIGHT(C639,3)),#REF!,9,FALSE),IF(LEFT(C639,3)="SEG",VLOOKUP(VALUE(RIGHT(C639,3)),'SEG-COMP'!B:J,9,FALSE),IF(LEFT(C639,3)="CLI",VLOOKUP(VALUE(RIGHT(C639,3)),'CLI-COMP'!B:J,9,FALSE),IF(LEFT(C639,4)="IMPL",VLOOKUP(VALUE(RIGHT(C639,3)),'IMPL-COMP'!B:J,9,FALSE),IF(LEFT(C639,4)="SPDA",VLOOKUP(VALUE(RIGHT(C639,3)),'SPDA-COMP'!B:J,9,FALSE),IF(LEFT(C639,4)="SDAI",VLOOKUP(VALUE(RIGHT(C639,3)),'ADM-COMP'!B:J,9,FALSE),IF(LEFT(C639,5)="IMPER",VLOOKUP(VALUE(RIGHT(C639,3)),'IMPER-COMP'!B:J,9,FALSE),""))))))))))))))))</f>
        <v>564.53</v>
      </c>
      <c r="H639" s="611">
        <f t="shared" si="41"/>
        <v>2258.12</v>
      </c>
      <c r="I639" s="636"/>
      <c r="J639" s="636"/>
      <c r="K639" s="636"/>
      <c r="L639" s="636"/>
      <c r="M639" s="636"/>
      <c r="N639" s="636"/>
      <c r="O639" s="636"/>
      <c r="P639" s="636"/>
      <c r="Q639" s="636"/>
      <c r="R639" s="636"/>
      <c r="S639" s="636"/>
    </row>
    <row r="640" ht="63.75" spans="1:19">
      <c r="A640" s="605" t="s">
        <v>814</v>
      </c>
      <c r="B640" s="624" t="s">
        <v>81</v>
      </c>
      <c r="C640" s="607" t="s">
        <v>173</v>
      </c>
      <c r="D640" s="608" t="s">
        <v>174</v>
      </c>
      <c r="E640" s="609" t="s">
        <v>168</v>
      </c>
      <c r="F640" s="610">
        <f>ROUND(VLOOKUP(A640,'MEM-LEVANT'!A:O,15,FALSE),2)</f>
        <v>10</v>
      </c>
      <c r="G640" s="611">
        <f>IF(B640="IOPES",VLOOKUP(C640,'LABOR-SERVIÇOS'!A:H,7,FALSE),IF(B640="SINAPI",VLOOKUP(C640,'SINAPI-SERVIÇOS'!A:H,8,FALSE),IF(LEFT(C640,3)="ARQ",VLOOKUP(VALUE(RIGHT(C640,3)),'ARQ-COMP'!B:J,9,FALSE),IF(LEFT(C640,3)="SCI",VLOOKUP(VALUE(RIGHT(C640,3)),'GAS-COMP'!#REF!,9,FALSE),IF(LEFT(C640,3)="SCE",VLOOKUP(VALUE(RIGHT(C640,3)),'SCE-COMP'!B:J,9,FALSE),IF(LEFT(C640,3)="EST",VLOOKUP(VALUE(RIGHT(C640,3)),'EST-COMP'!B:J,9,FALSE),IF(LEFT(C640,3)="HID",VLOOKUP(VALUE(RIGHT(C640,3)),'HID-COMP'!B:J,9,FALSE),IF(LEFT(C640,3)="INC",VLOOKUP(VALUE(RIGHT(C640,3)),'INC-COMP'!B:J,9,FALSE),IF(LEFT(C640,3)="ELE",VLOOKUP(VALUE(RIGHT(C640,3)),#REF!,9,FALSE),IF(LEFT(C640,3)="CAB",VLOOKUP(VALUE(RIGHT(C640,3)),#REF!,9,FALSE),IF(LEFT(C640,3)="SEG",VLOOKUP(VALUE(RIGHT(C640,3)),'SEG-COMP'!B:J,9,FALSE),IF(LEFT(C640,3)="CLI",VLOOKUP(VALUE(RIGHT(C640,3)),'CLI-COMP'!B:J,9,FALSE),IF(LEFT(C640,4)="IMPL",VLOOKUP(VALUE(RIGHT(C640,3)),'IMPL-COMP'!B:J,9,FALSE),IF(LEFT(C640,4)="SPDA",VLOOKUP(VALUE(RIGHT(C640,3)),'SPDA-COMP'!B:J,9,FALSE),IF(LEFT(C640,4)="SDAI",VLOOKUP(VALUE(RIGHT(C640,3)),'ADM-COMP'!B:J,9,FALSE),IF(LEFT(C640,5)="IMPER",VLOOKUP(VALUE(RIGHT(C640,3)),'IMPER-COMP'!B:J,9,FALSE),""))))))))))))))))</f>
        <v>1625.3</v>
      </c>
      <c r="H640" s="611">
        <f t="shared" si="41"/>
        <v>16253</v>
      </c>
      <c r="I640" s="636"/>
      <c r="J640" s="636"/>
      <c r="K640" s="636"/>
      <c r="L640" s="636"/>
      <c r="M640" s="636"/>
      <c r="N640" s="636"/>
      <c r="O640" s="636"/>
      <c r="P640" s="636"/>
      <c r="Q640" s="636"/>
      <c r="R640" s="636"/>
      <c r="S640" s="636"/>
    </row>
    <row r="641" ht="38.25" spans="1:19">
      <c r="A641" s="605" t="s">
        <v>815</v>
      </c>
      <c r="B641" s="624" t="s">
        <v>81</v>
      </c>
      <c r="C641" s="607" t="s">
        <v>176</v>
      </c>
      <c r="D641" s="608" t="s">
        <v>177</v>
      </c>
      <c r="E641" s="609" t="s">
        <v>136</v>
      </c>
      <c r="F641" s="610">
        <f>ROUND(VLOOKUP(A641,'MEM-LEVANT'!A:O,15,FALSE),2)</f>
        <v>35</v>
      </c>
      <c r="G641" s="611">
        <f>IF(B641="IOPES",VLOOKUP(C641,'LABOR-SERVIÇOS'!A:H,7,FALSE),IF(B641="SINAPI",VLOOKUP(C641,'SINAPI-SERVIÇOS'!A:H,8,FALSE),IF(LEFT(C641,3)="ARQ",VLOOKUP(VALUE(RIGHT(C641,3)),'ARQ-COMP'!B:J,9,FALSE),IF(LEFT(C641,3)="SCI",VLOOKUP(VALUE(RIGHT(C641,3)),'GAS-COMP'!#REF!,9,FALSE),IF(LEFT(C641,3)="SCE",VLOOKUP(VALUE(RIGHT(C641,3)),'SCE-COMP'!B:J,9,FALSE),IF(LEFT(C641,3)="EST",VLOOKUP(VALUE(RIGHT(C641,3)),'EST-COMP'!B:J,9,FALSE),IF(LEFT(C641,3)="HID",VLOOKUP(VALUE(RIGHT(C641,3)),'HID-COMP'!B:J,9,FALSE),IF(LEFT(C641,3)="INC",VLOOKUP(VALUE(RIGHT(C641,3)),'INC-COMP'!B:J,9,FALSE),IF(LEFT(C641,3)="ELE",VLOOKUP(VALUE(RIGHT(C641,3)),#REF!,9,FALSE),IF(LEFT(C641,3)="CAB",VLOOKUP(VALUE(RIGHT(C641,3)),#REF!,9,FALSE),IF(LEFT(C641,3)="SEG",VLOOKUP(VALUE(RIGHT(C641,3)),'SEG-COMP'!B:J,9,FALSE),IF(LEFT(C641,3)="CLI",VLOOKUP(VALUE(RIGHT(C641,3)),'CLI-COMP'!B:J,9,FALSE),IF(LEFT(C641,4)="IMPL",VLOOKUP(VALUE(RIGHT(C641,3)),'IMPL-COMP'!B:J,9,FALSE),IF(LEFT(C641,4)="SPDA",VLOOKUP(VALUE(RIGHT(C641,3)),'SPDA-COMP'!B:J,9,FALSE),IF(LEFT(C641,4)="SDAI",VLOOKUP(VALUE(RIGHT(C641,3)),'ADM-COMP'!B:J,9,FALSE),IF(LEFT(C641,5)="IMPER",VLOOKUP(VALUE(RIGHT(C641,3)),'IMPER-COMP'!B:J,9,FALSE),""))))))))))))))))</f>
        <v>122.95</v>
      </c>
      <c r="H641" s="611">
        <f t="shared" si="41"/>
        <v>4303.25</v>
      </c>
      <c r="I641" s="636"/>
      <c r="J641" s="636"/>
      <c r="K641" s="636"/>
      <c r="L641" s="636"/>
      <c r="M641" s="636"/>
      <c r="N641" s="636"/>
      <c r="O641" s="636"/>
      <c r="P641" s="636"/>
      <c r="Q641" s="636"/>
      <c r="R641" s="636"/>
      <c r="S641" s="636"/>
    </row>
    <row r="642" ht="51" spans="1:19">
      <c r="A642" s="605" t="s">
        <v>816</v>
      </c>
      <c r="B642" s="624" t="s">
        <v>81</v>
      </c>
      <c r="C642" s="605" t="s">
        <v>179</v>
      </c>
      <c r="D642" s="608" t="s">
        <v>180</v>
      </c>
      <c r="E642" s="609" t="s">
        <v>136</v>
      </c>
      <c r="F642" s="610">
        <f>ROUND(VLOOKUP(A642,'MEM-LEVANT'!A:O,15,FALSE),2)</f>
        <v>165</v>
      </c>
      <c r="G642" s="611">
        <f>IF(B642="IOPES",VLOOKUP(C642,'LABOR-SERVIÇOS'!A:H,7,FALSE),IF(B642="SINAPI",VLOOKUP(C642,'SINAPI-SERVIÇOS'!A:H,8,FALSE),IF(LEFT(C642,3)="ARQ",VLOOKUP(VALUE(RIGHT(C642,3)),'ARQ-COMP'!B:J,9,FALSE),IF(LEFT(C642,3)="SCI",VLOOKUP(VALUE(RIGHT(C642,3)),'GAS-COMP'!#REF!,9,FALSE),IF(LEFT(C642,3)="SCE",VLOOKUP(VALUE(RIGHT(C642,3)),'SCE-COMP'!B:J,9,FALSE),IF(LEFT(C642,3)="EST",VLOOKUP(VALUE(RIGHT(C642,3)),'EST-COMP'!B:J,9,FALSE),IF(LEFT(C642,3)="HID",VLOOKUP(VALUE(RIGHT(C642,3)),'HID-COMP'!B:J,9,FALSE),IF(LEFT(C642,3)="INC",VLOOKUP(VALUE(RIGHT(C642,3)),'INC-COMP'!B:J,9,FALSE),IF(LEFT(C642,3)="ELE",VLOOKUP(VALUE(RIGHT(C642,3)),#REF!,9,FALSE),IF(LEFT(C642,3)="CAB",VLOOKUP(VALUE(RIGHT(C642,3)),#REF!,9,FALSE),IF(LEFT(C642,3)="SEG",VLOOKUP(VALUE(RIGHT(C642,3)),'SEG-COMP'!B:J,9,FALSE),IF(LEFT(C642,3)="CLI",VLOOKUP(VALUE(RIGHT(C642,3)),'CLI-COMP'!B:J,9,FALSE),IF(LEFT(C642,4)="IMPL",VLOOKUP(VALUE(RIGHT(C642,3)),'IMPL-COMP'!B:J,9,FALSE),IF(LEFT(C642,4)="SPDA",VLOOKUP(VALUE(RIGHT(C642,3)),'SPDA-COMP'!B:J,9,FALSE),IF(LEFT(C642,4)="SDAI",VLOOKUP(VALUE(RIGHT(C642,3)),'ADM-COMP'!B:J,9,FALSE),IF(LEFT(C642,5)="IMPER",VLOOKUP(VALUE(RIGHT(C642,3)),'IMPER-COMP'!B:J,9,FALSE),""))))))))))))))))</f>
        <v>114.69</v>
      </c>
      <c r="H642" s="611">
        <f t="shared" si="41"/>
        <v>18923.85</v>
      </c>
      <c r="I642" s="636"/>
      <c r="J642" s="636"/>
      <c r="K642" s="636"/>
      <c r="L642" s="636"/>
      <c r="M642" s="636"/>
      <c r="N642" s="636"/>
      <c r="O642" s="636"/>
      <c r="P642" s="636"/>
      <c r="Q642" s="636"/>
      <c r="R642" s="636"/>
      <c r="S642" s="636"/>
    </row>
    <row r="643" ht="25.5" spans="1:19">
      <c r="A643" s="605" t="s">
        <v>817</v>
      </c>
      <c r="B643" s="624" t="s">
        <v>81</v>
      </c>
      <c r="C643" s="607" t="s">
        <v>182</v>
      </c>
      <c r="D643" s="608" t="s">
        <v>109</v>
      </c>
      <c r="E643" s="609" t="str">
        <f>IF(B643="IOPES",VLOOKUP(C643,'LABOR-SERVIÇOS'!A:H,6,FALSE),IF(B643="SINAPI",VLOOKUP(C643,'SINAPI-SERVIÇOS'!A:D,3,FALSE),IF(LEFT(C643,3)="ARQ",VLOOKUP(VALUE(RIGHT(C643,3)),'ARQ-COMP'!B:J,5,FALSE),IF(LEFT(C643,3)="SCI",VLOOKUP(VALUE(RIGHT(C643,3)),'GAS-COMP'!#REF!,5,FALSE),IF(LEFT(C643,3)="SCE",VLOOKUP(VALUE(RIGHT(C643,3)),'SCE-COMP'!B:J,5,FALSE),IF(LEFT(C643,3)="EST",VLOOKUP(VALUE(RIGHT(C643,3)),'EST-COMP'!B:J,5,FALSE),IF(LEFT(C643,3)="HID",VLOOKUP(VALUE(RIGHT(C643,3)),'HID-COMP'!B:J,5,FALSE),IF(LEFT(C643,3)="INC",VLOOKUP(VALUE(RIGHT(C643,3)),'INC-COMP'!B:J,5,FALSE),IF(LEFT(C643,3)="ELE",VLOOKUP(VALUE(RIGHT(C643,3)),#REF!,5,FALSE),IF(LEFT(C643,3)="CAB",VLOOKUP(VALUE(RIGHT(C643,3)),#REF!,5,FALSE),IF(LEFT(C643,3)="SEG",VLOOKUP(VALUE(RIGHT(C643,3)),'SEG-COMP'!B:J,5,FALSE),IF(LEFT(C643,3)="CLI",VLOOKUP(VALUE(RIGHT(C643,3)),'CLI-COMP'!B:J,5,FALSE),IF(LEFT(C643,4)="IMPL",VLOOKUP(VALUE(RIGHT(C643,3)),'IMPL-COMP'!B:J,5,FALSE),IF(LEFT(C643,4)="SPDA",VLOOKUP(VALUE(RIGHT(C643,3)),'SPDA-COMP'!B:J,5,FALSE),IF(LEFT(C643,4)="SDAI",VLOOKUP(VALUE(RIGHT(C643,3)),'ADM-COMP'!B:J,5,FALSE),IF(LEFT(C643,5)="IMPER",VLOOKUP(VALUE(RIGHT(C643,3)),'IMPER-COMP'!B:J,5,FALSE),""))))))))))))))))</f>
        <v>M3</v>
      </c>
      <c r="F643" s="610">
        <f>ROUND(VLOOKUP(A643,'MEM-LEVANT'!A:O,15,FALSE),2)</f>
        <v>16.5</v>
      </c>
      <c r="G643" s="611">
        <f>IF(B643="IOPES",VLOOKUP(C643,'LABOR-SERVIÇOS'!A:H,7,FALSE),IF(B643="SINAPI",VLOOKUP(C643,'SINAPI-SERVIÇOS'!A:H,8,FALSE),IF(LEFT(C643,3)="ARQ",VLOOKUP(VALUE(RIGHT(C643,3)),'ARQ-COMP'!B:J,9,FALSE),IF(LEFT(C643,3)="SCI",VLOOKUP(VALUE(RIGHT(C643,3)),'GAS-COMP'!#REF!,9,FALSE),IF(LEFT(C643,3)="SCE",VLOOKUP(VALUE(RIGHT(C643,3)),'SCE-COMP'!B:J,9,FALSE),IF(LEFT(C643,3)="EST",VLOOKUP(VALUE(RIGHT(C643,3)),'EST-COMP'!B:J,9,FALSE),IF(LEFT(C643,3)="HID",VLOOKUP(VALUE(RIGHT(C643,3)),'HID-COMP'!B:J,9,FALSE),IF(LEFT(C643,3)="INC",VLOOKUP(VALUE(RIGHT(C643,3)),'INC-COMP'!B:J,9,FALSE),IF(LEFT(C643,3)="ELE",VLOOKUP(VALUE(RIGHT(C643,3)),#REF!,9,FALSE),IF(LEFT(C643,3)="CAB",VLOOKUP(VALUE(RIGHT(C643,3)),#REF!,9,FALSE),IF(LEFT(C643,3)="SEG",VLOOKUP(VALUE(RIGHT(C643,3)),'SEG-COMP'!B:J,9,FALSE),IF(LEFT(C643,3)="CLI",VLOOKUP(VALUE(RIGHT(C643,3)),'CLI-COMP'!B:J,9,FALSE),IF(LEFT(C643,4)="IMPL",VLOOKUP(VALUE(RIGHT(C643,3)),'IMPL-COMP'!B:J,9,FALSE),IF(LEFT(C643,4)="SPDA",VLOOKUP(VALUE(RIGHT(C643,3)),'SPDA-COMP'!B:J,9,FALSE),IF(LEFT(C643,4)="SDAI",VLOOKUP(VALUE(RIGHT(C643,3)),'ADM-COMP'!B:J,9,FALSE),IF(LEFT(C643,5)="IMPER",VLOOKUP(VALUE(RIGHT(C643,3)),'IMPER-COMP'!B:J,9,FALSE),""))))))))))))))))</f>
        <v>185.39</v>
      </c>
      <c r="H643" s="611">
        <f t="shared" ref="H643:H644" si="42">ROUND(F643*G643,2)</f>
        <v>3058.94</v>
      </c>
      <c r="I643" s="636"/>
      <c r="J643" s="636"/>
      <c r="K643" s="636"/>
      <c r="L643" s="636"/>
      <c r="M643" s="636"/>
      <c r="N643" s="636"/>
      <c r="O643" s="636"/>
      <c r="P643" s="636"/>
      <c r="Q643" s="636"/>
      <c r="R643" s="636"/>
      <c r="S643" s="636"/>
    </row>
    <row r="644" ht="38.25" spans="1:19">
      <c r="A644" s="605" t="s">
        <v>818</v>
      </c>
      <c r="B644" s="624" t="s">
        <v>81</v>
      </c>
      <c r="C644" s="607" t="s">
        <v>558</v>
      </c>
      <c r="D644" s="608" t="s">
        <v>559</v>
      </c>
      <c r="E644" s="609" t="str">
        <f>IF(B644="IOPES",VLOOKUP(C644,'LABOR-SERVIÇOS'!A:H,6,FALSE),IF(B644="SINAPI",VLOOKUP(C644,'SINAPI-SERVIÇOS'!A:D,3,FALSE),IF(LEFT(C644,3)="ARQ",VLOOKUP(VALUE(RIGHT(C644,3)),'ARQ-COMP'!B:J,5,FALSE),IF(LEFT(C644,3)="SCI",VLOOKUP(VALUE(RIGHT(C644,3)),'GAS-COMP'!#REF!,5,FALSE),IF(LEFT(C644,3)="SCE",VLOOKUP(VALUE(RIGHT(C644,3)),'SCE-COMP'!B:J,5,FALSE),IF(LEFT(C644,3)="EST",VLOOKUP(VALUE(RIGHT(C644,3)),'EST-COMP'!B:J,5,FALSE),IF(LEFT(C644,3)="HID",VLOOKUP(VALUE(RIGHT(C644,3)),'HID-COMP'!B:J,5,FALSE),IF(LEFT(C644,3)="INC",VLOOKUP(VALUE(RIGHT(C644,3)),'INC-COMP'!B:J,5,FALSE),IF(LEFT(C644,3)="ELE",VLOOKUP(VALUE(RIGHT(C644,3)),#REF!,5,FALSE),IF(LEFT(C644,3)="CAB",VLOOKUP(VALUE(RIGHT(C644,3)),#REF!,5,FALSE),IF(LEFT(C644,3)="SEG",VLOOKUP(VALUE(RIGHT(C644,3)),'SEG-COMP'!B:J,5,FALSE),IF(LEFT(C644,3)="CLI",VLOOKUP(VALUE(RIGHT(C644,3)),'CLI-COMP'!B:J,5,FALSE),IF(LEFT(C644,4)="IMPL",VLOOKUP(VALUE(RIGHT(C644,3)),'IMPL-COMP'!B:J,5,FALSE),IF(LEFT(C644,4)="SPDA",VLOOKUP(VALUE(RIGHT(C644,3)),'SPDA-COMP'!B:J,5,FALSE),IF(LEFT(C644,4)="SDAI",VLOOKUP(VALUE(RIGHT(C644,3)),'ADM-COMP'!B:J,5,FALSE),IF(LEFT(C644,5)="IMPER",VLOOKUP(VALUE(RIGHT(C644,3)),'IMPER-COMP'!B:J,5,FALSE),""))))))))))))))))</f>
        <v>M2</v>
      </c>
      <c r="F644" s="610">
        <f>ROUND(VLOOKUP(A644,'MEM-LEVANT'!A:O,15,FALSE),2)</f>
        <v>75</v>
      </c>
      <c r="G644" s="611">
        <f>IF(B644="IOPES",VLOOKUP(C644,'LABOR-SERVIÇOS'!A:H,7,FALSE),IF(B644="SINAPI",VLOOKUP(C644,'SINAPI-SERVIÇOS'!A:H,8,FALSE),IF(LEFT(C644,3)="ARQ",VLOOKUP(VALUE(RIGHT(C644,3)),'ARQ-COMP'!B:J,9,FALSE),IF(LEFT(C644,3)="SCI",VLOOKUP(VALUE(RIGHT(C644,3)),'GAS-COMP'!#REF!,9,FALSE),IF(LEFT(C644,3)="SCE",VLOOKUP(VALUE(RIGHT(C644,3)),'SCE-COMP'!B:J,9,FALSE),IF(LEFT(C644,3)="EST",VLOOKUP(VALUE(RIGHT(C644,3)),'EST-COMP'!B:J,9,FALSE),IF(LEFT(C644,3)="HID",VLOOKUP(VALUE(RIGHT(C644,3)),'HID-COMP'!B:J,9,FALSE),IF(LEFT(C644,3)="INC",VLOOKUP(VALUE(RIGHT(C644,3)),'INC-COMP'!B:J,9,FALSE),IF(LEFT(C644,3)="ELE",VLOOKUP(VALUE(RIGHT(C644,3)),#REF!,9,FALSE),IF(LEFT(C644,3)="CAB",VLOOKUP(VALUE(RIGHT(C644,3)),#REF!,9,FALSE),IF(LEFT(C644,3)="SEG",VLOOKUP(VALUE(RIGHT(C644,3)),'SEG-COMP'!B:J,9,FALSE),IF(LEFT(C644,3)="CLI",VLOOKUP(VALUE(RIGHT(C644,3)),'CLI-COMP'!B:J,9,FALSE),IF(LEFT(C644,4)="IMPL",VLOOKUP(VALUE(RIGHT(C644,3)),'IMPL-COMP'!B:J,9,FALSE),IF(LEFT(C644,4)="SPDA",VLOOKUP(VALUE(RIGHT(C644,3)),'SPDA-COMP'!B:J,9,FALSE),IF(LEFT(C644,4)="SDAI",VLOOKUP(VALUE(RIGHT(C644,3)),'ADM-COMP'!B:J,9,FALSE),IF(LEFT(C644,5)="IMPER",VLOOKUP(VALUE(RIGHT(C644,3)),'IMPER-COMP'!B:J,9,FALSE),""))))))))))))))))</f>
        <v>67.55</v>
      </c>
      <c r="H644" s="611">
        <f t="shared" si="42"/>
        <v>5066.25</v>
      </c>
      <c r="I644" s="636"/>
      <c r="J644" s="636"/>
      <c r="K644" s="636"/>
      <c r="L644" s="636"/>
      <c r="M644" s="636"/>
      <c r="N644" s="636"/>
      <c r="O644" s="636"/>
      <c r="P644" s="636"/>
      <c r="Q644" s="636"/>
      <c r="R644" s="636"/>
      <c r="S644" s="636"/>
    </row>
    <row r="645" spans="1:19">
      <c r="A645" s="628" t="s">
        <v>819</v>
      </c>
      <c r="B645" s="629"/>
      <c r="C645" s="630"/>
      <c r="D645" s="631" t="s">
        <v>112</v>
      </c>
      <c r="E645" s="632"/>
      <c r="F645" s="610"/>
      <c r="G645" s="633"/>
      <c r="H645" s="633"/>
      <c r="I645" s="636"/>
      <c r="J645" s="636"/>
      <c r="K645" s="636"/>
      <c r="L645" s="636"/>
      <c r="M645" s="636"/>
      <c r="N645" s="636"/>
      <c r="O645" s="636"/>
      <c r="P645" s="636"/>
      <c r="Q645" s="636"/>
      <c r="R645" s="636"/>
      <c r="S645" s="636"/>
    </row>
    <row r="646" ht="25.5" spans="1:19">
      <c r="A646" s="605" t="s">
        <v>820</v>
      </c>
      <c r="B646" s="629" t="s">
        <v>81</v>
      </c>
      <c r="C646" s="607" t="s">
        <v>188</v>
      </c>
      <c r="D646" s="608" t="s">
        <v>189</v>
      </c>
      <c r="E646" s="609" t="s">
        <v>127</v>
      </c>
      <c r="F646" s="610">
        <f>ROUND(VLOOKUP(A646,'MEM-LEVANT'!A:O,15,FALSE),2)</f>
        <v>1429.76</v>
      </c>
      <c r="G646" s="611">
        <f>IF(B646="IOPES",VLOOKUP(C646,'LABOR-SERVIÇOS'!A:H,7,FALSE),IF(B646="SINAPI",VLOOKUP(C646,'SINAPI-SERVIÇOS'!A:H,8,FALSE),IF(LEFT(C646,3)="ARQ",VLOOKUP(VALUE(RIGHT(C646,3)),'ARQ-COMP'!B:J,9,FALSE),IF(LEFT(C646,3)="SCI",VLOOKUP(VALUE(RIGHT(C646,3)),'GAS-COMP'!#REF!,9,FALSE),IF(LEFT(C646,3)="SCE",VLOOKUP(VALUE(RIGHT(C646,3)),'SCE-COMP'!B:J,9,FALSE),IF(LEFT(C646,3)="EST",VLOOKUP(VALUE(RIGHT(C646,3)),'EST-COMP'!B:J,9,FALSE),IF(LEFT(C646,3)="HID",VLOOKUP(VALUE(RIGHT(C646,3)),'HID-COMP'!B:J,9,FALSE),IF(LEFT(C646,3)="INC",VLOOKUP(VALUE(RIGHT(C646,3)),'INC-COMP'!B:J,9,FALSE),IF(LEFT(C646,3)="ELE",VLOOKUP(VALUE(RIGHT(C646,3)),#REF!,9,FALSE),IF(LEFT(C646,3)="CAB",VLOOKUP(VALUE(RIGHT(C646,3)),#REF!,9,FALSE),IF(LEFT(C646,3)="SEG",VLOOKUP(VALUE(RIGHT(C646,3)),'SEG-COMP'!B:J,9,FALSE),IF(LEFT(C646,3)="CLI",VLOOKUP(VALUE(RIGHT(C646,3)),'CLI-COMP'!B:J,9,FALSE),IF(LEFT(C646,4)="IMPL",VLOOKUP(VALUE(RIGHT(C646,3)),'IMPL-COMP'!B:J,9,FALSE),IF(LEFT(C646,4)="SPDA",VLOOKUP(VALUE(RIGHT(C646,3)),'SPDA-COMP'!B:J,9,FALSE),IF(LEFT(C646,4)="SDAI",VLOOKUP(VALUE(RIGHT(C646,3)),'ADM-COMP'!B:J,9,FALSE),IF(LEFT(C646,5)="IMPER",VLOOKUP(VALUE(RIGHT(C646,3)),'IMPER-COMP'!B:J,9,FALSE),""))))))))))))))))</f>
        <v>1.51</v>
      </c>
      <c r="H646" s="633">
        <f t="shared" ref="H646:H655" si="43">ROUND(F646*G646,2)</f>
        <v>2158.94</v>
      </c>
      <c r="I646" s="636"/>
      <c r="J646" s="636"/>
      <c r="K646" s="636"/>
      <c r="L646" s="636"/>
      <c r="M646" s="636"/>
      <c r="N646" s="636"/>
      <c r="O646" s="636"/>
      <c r="P646" s="636"/>
      <c r="Q646" s="636"/>
      <c r="R646" s="636"/>
      <c r="S646" s="636"/>
    </row>
    <row r="647" spans="1:19">
      <c r="A647" s="605" t="s">
        <v>821</v>
      </c>
      <c r="B647" s="629" t="s">
        <v>81</v>
      </c>
      <c r="C647" s="607" t="s">
        <v>191</v>
      </c>
      <c r="D647" s="608" t="s">
        <v>192</v>
      </c>
      <c r="E647" s="609" t="s">
        <v>146</v>
      </c>
      <c r="F647" s="610">
        <f>ROUND(VLOOKUP(A647,'MEM-LEVANT'!A:O,15,FALSE),2)</f>
        <v>285.95</v>
      </c>
      <c r="G647" s="611">
        <f>IF(B647="IOPES",VLOOKUP(C647,'LABOR-SERVIÇOS'!A:H,7,FALSE),IF(B647="SINAPI",VLOOKUP(C647,'SINAPI-SERVIÇOS'!A:H,8,FALSE),IF(LEFT(C647,3)="ARQ",VLOOKUP(VALUE(RIGHT(C647,3)),'ARQ-COMP'!B:J,9,FALSE),IF(LEFT(C647,3)="SCI",VLOOKUP(VALUE(RIGHT(C647,3)),'GAS-COMP'!#REF!,9,FALSE),IF(LEFT(C647,3)="SCE",VLOOKUP(VALUE(RIGHT(C647,3)),'SCE-COMP'!B:J,9,FALSE),IF(LEFT(C647,3)="EST",VLOOKUP(VALUE(RIGHT(C647,3)),'EST-COMP'!B:J,9,FALSE),IF(LEFT(C647,3)="HID",VLOOKUP(VALUE(RIGHT(C647,3)),'HID-COMP'!B:J,9,FALSE),IF(LEFT(C647,3)="INC",VLOOKUP(VALUE(RIGHT(C647,3)),'INC-COMP'!B:J,9,FALSE),IF(LEFT(C647,3)="ELE",VLOOKUP(VALUE(RIGHT(C647,3)),#REF!,9,FALSE),IF(LEFT(C647,3)="CAB",VLOOKUP(VALUE(RIGHT(C647,3)),#REF!,9,FALSE),IF(LEFT(C647,3)="SEG",VLOOKUP(VALUE(RIGHT(C647,3)),'SEG-COMP'!B:J,9,FALSE),IF(LEFT(C647,3)="CLI",VLOOKUP(VALUE(RIGHT(C647,3)),'CLI-COMP'!B:J,9,FALSE),IF(LEFT(C647,4)="IMPL",VLOOKUP(VALUE(RIGHT(C647,3)),'IMPL-COMP'!B:J,9,FALSE),IF(LEFT(C647,4)="SPDA",VLOOKUP(VALUE(RIGHT(C647,3)),'SPDA-COMP'!B:J,9,FALSE),IF(LEFT(C647,4)="SDAI",VLOOKUP(VALUE(RIGHT(C647,3)),'ADM-COMP'!B:J,9,FALSE),IF(LEFT(C647,5)="IMPER",VLOOKUP(VALUE(RIGHT(C647,3)),'IMPER-COMP'!B:J,9,FALSE),""))))))))))))))))</f>
        <v>119.55</v>
      </c>
      <c r="H647" s="633">
        <f t="shared" si="43"/>
        <v>34185.32</v>
      </c>
      <c r="I647" s="636"/>
      <c r="J647" s="636"/>
      <c r="K647" s="636"/>
      <c r="L647" s="636"/>
      <c r="M647" s="636"/>
      <c r="N647" s="636"/>
      <c r="O647" s="636"/>
      <c r="P647" s="636"/>
      <c r="Q647" s="636"/>
      <c r="R647" s="636"/>
      <c r="S647" s="636"/>
    </row>
    <row r="648" spans="1:19">
      <c r="A648" s="605" t="s">
        <v>822</v>
      </c>
      <c r="B648" s="629" t="s">
        <v>81</v>
      </c>
      <c r="C648" s="607" t="s">
        <v>194</v>
      </c>
      <c r="D648" s="608" t="s">
        <v>195</v>
      </c>
      <c r="E648" s="609" t="s">
        <v>153</v>
      </c>
      <c r="F648" s="610">
        <f>ROUND(VLOOKUP(A648,'MEM-LEVANT'!A:O,15,FALSE),2)</f>
        <v>3116.86</v>
      </c>
      <c r="G648" s="611">
        <f>IF(B648="IOPES",VLOOKUP(C648,'LABOR-SERVIÇOS'!A:H,7,FALSE),IF(B648="SINAPI",VLOOKUP(C648,'SINAPI-SERVIÇOS'!A:H,8,FALSE),IF(LEFT(C648,3)="ARQ",VLOOKUP(VALUE(RIGHT(C648,3)),'ARQ-COMP'!B:J,9,FALSE),IF(LEFT(C648,3)="SCI",VLOOKUP(VALUE(RIGHT(C648,3)),'GAS-COMP'!#REF!,9,FALSE),IF(LEFT(C648,3)="SCE",VLOOKUP(VALUE(RIGHT(C648,3)),'SCE-COMP'!B:J,9,FALSE),IF(LEFT(C648,3)="EST",VLOOKUP(VALUE(RIGHT(C648,3)),'EST-COMP'!B:J,9,FALSE),IF(LEFT(C648,3)="HID",VLOOKUP(VALUE(RIGHT(C648,3)),'HID-COMP'!B:J,9,FALSE),IF(LEFT(C648,3)="INC",VLOOKUP(VALUE(RIGHT(C648,3)),'INC-COMP'!B:J,9,FALSE),IF(LEFT(C648,3)="ELE",VLOOKUP(VALUE(RIGHT(C648,3)),#REF!,9,FALSE),IF(LEFT(C648,3)="CAB",VLOOKUP(VALUE(RIGHT(C648,3)),#REF!,9,FALSE),IF(LEFT(C648,3)="SEG",VLOOKUP(VALUE(RIGHT(C648,3)),'SEG-COMP'!B:J,9,FALSE),IF(LEFT(C648,3)="CLI",VLOOKUP(VALUE(RIGHT(C648,3)),'CLI-COMP'!B:J,9,FALSE),IF(LEFT(C648,4)="IMPL",VLOOKUP(VALUE(RIGHT(C648,3)),'IMPL-COMP'!B:J,9,FALSE),IF(LEFT(C648,4)="SPDA",VLOOKUP(VALUE(RIGHT(C648,3)),'SPDA-COMP'!B:J,9,FALSE),IF(LEFT(C648,4)="SDAI",VLOOKUP(VALUE(RIGHT(C648,3)),'ADM-COMP'!B:J,9,FALSE),IF(LEFT(C648,5)="IMPER",VLOOKUP(VALUE(RIGHT(C648,3)),'IMPER-COMP'!B:J,9,FALSE),""))))))))))))))))</f>
        <v>0.94</v>
      </c>
      <c r="H648" s="633">
        <f t="shared" si="43"/>
        <v>2929.85</v>
      </c>
      <c r="I648" s="636"/>
      <c r="J648" s="636"/>
      <c r="K648" s="636"/>
      <c r="L648" s="636"/>
      <c r="M648" s="636"/>
      <c r="N648" s="636"/>
      <c r="O648" s="636"/>
      <c r="P648" s="636"/>
      <c r="Q648" s="636"/>
      <c r="R648" s="636"/>
      <c r="S648" s="636"/>
    </row>
    <row r="649" s="561" customFormat="1" ht="25.5" spans="1:19">
      <c r="A649" s="605" t="s">
        <v>823</v>
      </c>
      <c r="B649" s="629" t="s">
        <v>81</v>
      </c>
      <c r="C649" s="607" t="s">
        <v>197</v>
      </c>
      <c r="D649" s="608" t="s">
        <v>198</v>
      </c>
      <c r="E649" s="609" t="s">
        <v>127</v>
      </c>
      <c r="F649" s="610">
        <f>ROUND(VLOOKUP(A649,'MEM-LEVANT'!A:O,15,FALSE),2)</f>
        <v>1429.76</v>
      </c>
      <c r="G649" s="611">
        <f>IF(B649="IOPES",VLOOKUP(C649,'LABOR-SERVIÇOS'!A:H,7,FALSE),IF(B649="SINAPI",VLOOKUP(C649,'SINAPI-SERVIÇOS'!A:H,8,FALSE),IF(LEFT(C649,3)="ARQ",VLOOKUP(VALUE(RIGHT(C649,3)),'ARQ-COMP'!B:J,9,FALSE),IF(LEFT(C649,3)="SCI",VLOOKUP(VALUE(RIGHT(C649,3)),'GAS-COMP'!#REF!,9,FALSE),IF(LEFT(C649,3)="SCE",VLOOKUP(VALUE(RIGHT(C649,3)),'SCE-COMP'!B:J,9,FALSE),IF(LEFT(C649,3)="EST",VLOOKUP(VALUE(RIGHT(C649,3)),'EST-COMP'!B:J,9,FALSE),IF(LEFT(C649,3)="HID",VLOOKUP(VALUE(RIGHT(C649,3)),'HID-COMP'!B:J,9,FALSE),IF(LEFT(C649,3)="INC",VLOOKUP(VALUE(RIGHT(C649,3)),'INC-COMP'!B:J,9,FALSE),IF(LEFT(C649,3)="ELE",VLOOKUP(VALUE(RIGHT(C649,3)),#REF!,9,FALSE),IF(LEFT(C649,3)="CAB",VLOOKUP(VALUE(RIGHT(C649,3)),#REF!,9,FALSE),IF(LEFT(C649,3)="SEG",VLOOKUP(VALUE(RIGHT(C649,3)),'SEG-COMP'!B:J,9,FALSE),IF(LEFT(C649,3)="CLI",VLOOKUP(VALUE(RIGHT(C649,3)),'CLI-COMP'!B:J,9,FALSE),IF(LEFT(C649,4)="IMPL",VLOOKUP(VALUE(RIGHT(C649,3)),'IMPL-COMP'!B:J,9,FALSE),IF(LEFT(C649,4)="SPDA",VLOOKUP(VALUE(RIGHT(C649,3)),'SPDA-COMP'!B:J,9,FALSE),IF(LEFT(C649,4)="SDAI",VLOOKUP(VALUE(RIGHT(C649,3)),'ADM-COMP'!B:J,9,FALSE),IF(LEFT(C649,5)="IMPER",VLOOKUP(VALUE(RIGHT(C649,3)),'IMPER-COMP'!B:J,9,FALSE),""))))))))))))))))</f>
        <v>5.34</v>
      </c>
      <c r="H649" s="633">
        <f t="shared" si="43"/>
        <v>7634.92</v>
      </c>
      <c r="I649" s="639"/>
      <c r="J649" s="639"/>
      <c r="K649" s="639"/>
      <c r="L649" s="639"/>
      <c r="M649" s="639"/>
      <c r="N649" s="639"/>
      <c r="O649" s="639"/>
      <c r="P649" s="639"/>
      <c r="Q649" s="639"/>
      <c r="R649" s="639"/>
      <c r="S649" s="639"/>
    </row>
    <row r="650" s="561" customFormat="1" ht="27" customHeight="1" spans="1:19">
      <c r="A650" s="605" t="s">
        <v>824</v>
      </c>
      <c r="B650" s="629" t="s">
        <v>81</v>
      </c>
      <c r="C650" s="607" t="s">
        <v>151</v>
      </c>
      <c r="D650" s="608" t="s">
        <v>152</v>
      </c>
      <c r="E650" s="609" t="s">
        <v>153</v>
      </c>
      <c r="F650" s="610">
        <f>ROUND(VLOOKUP(A650,'MEM-LEVANT'!A:O,15,FALSE),2)</f>
        <v>178.72</v>
      </c>
      <c r="G650" s="611">
        <f>IF(B650="IOPES",VLOOKUP(C650,'LABOR-SERVIÇOS'!A:H,7,FALSE),IF(B650="SINAPI",VLOOKUP(C650,'SINAPI-SERVIÇOS'!A:H,8,FALSE),IF(LEFT(C650,3)="ARQ",VLOOKUP(VALUE(RIGHT(C650,3)),'ARQ-COMP'!B:J,9,FALSE),IF(LEFT(C650,3)="SCI",VLOOKUP(VALUE(RIGHT(C650,3)),'GAS-COMP'!#REF!,9,FALSE),IF(LEFT(C650,3)="SCE",VLOOKUP(VALUE(RIGHT(C650,3)),'SCE-COMP'!B:J,9,FALSE),IF(LEFT(C650,3)="EST",VLOOKUP(VALUE(RIGHT(C650,3)),'EST-COMP'!B:J,9,FALSE),IF(LEFT(C650,3)="HID",VLOOKUP(VALUE(RIGHT(C650,3)),'HID-COMP'!B:J,9,FALSE),IF(LEFT(C650,3)="INC",VLOOKUP(VALUE(RIGHT(C650,3)),'INC-COMP'!B:J,9,FALSE),IF(LEFT(C650,3)="ELE",VLOOKUP(VALUE(RIGHT(C650,3)),#REF!,9,FALSE),IF(LEFT(C650,3)="CAB",VLOOKUP(VALUE(RIGHT(C650,3)),#REF!,9,FALSE),IF(LEFT(C650,3)="SEG",VLOOKUP(VALUE(RIGHT(C650,3)),'SEG-COMP'!B:J,9,FALSE),IF(LEFT(C650,3)="CLI",VLOOKUP(VALUE(RIGHT(C650,3)),'CLI-COMP'!B:J,9,FALSE),IF(LEFT(C650,4)="IMPL",VLOOKUP(VALUE(RIGHT(C650,3)),'IMPL-COMP'!B:J,9,FALSE),IF(LEFT(C650,4)="SPDA",VLOOKUP(VALUE(RIGHT(C650,3)),'SPDA-COMP'!B:J,9,FALSE),IF(LEFT(C650,4)="SDAI",VLOOKUP(VALUE(RIGHT(C650,3)),'ADM-COMP'!B:J,9,FALSE),IF(LEFT(C650,5)="IMPER",VLOOKUP(VALUE(RIGHT(C650,3)),'IMPER-COMP'!B:J,9,FALSE),""))))))))))))))))</f>
        <v>1.76</v>
      </c>
      <c r="H650" s="633">
        <f t="shared" si="43"/>
        <v>314.55</v>
      </c>
      <c r="I650" s="639"/>
      <c r="J650" s="639"/>
      <c r="K650" s="639"/>
      <c r="L650" s="639"/>
      <c r="M650" s="639"/>
      <c r="N650" s="639"/>
      <c r="O650" s="639"/>
      <c r="P650" s="639"/>
      <c r="Q650" s="639"/>
      <c r="R650" s="639"/>
      <c r="S650" s="639"/>
    </row>
    <row r="651" s="561" customFormat="1" spans="1:19">
      <c r="A651" s="605" t="s">
        <v>825</v>
      </c>
      <c r="B651" s="629" t="s">
        <v>81</v>
      </c>
      <c r="C651" s="607" t="s">
        <v>201</v>
      </c>
      <c r="D651" s="608" t="s">
        <v>202</v>
      </c>
      <c r="E651" s="609" t="s">
        <v>127</v>
      </c>
      <c r="F651" s="610">
        <f>ROUND(VLOOKUP(A651,'MEM-LEVANT'!A:O,15,FALSE),2)</f>
        <v>1429.76</v>
      </c>
      <c r="G651" s="611">
        <f>IF(B651="IOPES",VLOOKUP(C651,'LABOR-SERVIÇOS'!A:H,7,FALSE),IF(B651="SINAPI",VLOOKUP(C651,'SINAPI-SERVIÇOS'!A:H,8,FALSE),IF(LEFT(C651,3)="ARQ",VLOOKUP(VALUE(RIGHT(C651,3)),'ARQ-COMP'!B:J,9,FALSE),IF(LEFT(C651,3)="SCI",VLOOKUP(VALUE(RIGHT(C651,3)),'GAS-COMP'!#REF!,9,FALSE),IF(LEFT(C651,3)="SCE",VLOOKUP(VALUE(RIGHT(C651,3)),'SCE-COMP'!B:J,9,FALSE),IF(LEFT(C651,3)="EST",VLOOKUP(VALUE(RIGHT(C651,3)),'EST-COMP'!B:J,9,FALSE),IF(LEFT(C651,3)="HID",VLOOKUP(VALUE(RIGHT(C651,3)),'HID-COMP'!B:J,9,FALSE),IF(LEFT(C651,3)="INC",VLOOKUP(VALUE(RIGHT(C651,3)),'INC-COMP'!B:J,9,FALSE),IF(LEFT(C651,3)="ELE",VLOOKUP(VALUE(RIGHT(C651,3)),#REF!,9,FALSE),IF(LEFT(C651,3)="CAB",VLOOKUP(VALUE(RIGHT(C651,3)),#REF!,9,FALSE),IF(LEFT(C651,3)="SEG",VLOOKUP(VALUE(RIGHT(C651,3)),'SEG-COMP'!B:J,9,FALSE),IF(LEFT(C651,3)="CLI",VLOOKUP(VALUE(RIGHT(C651,3)),'CLI-COMP'!B:J,9,FALSE),IF(LEFT(C651,4)="IMPL",VLOOKUP(VALUE(RIGHT(C651,3)),'IMPL-COMP'!B:J,9,FALSE),IF(LEFT(C651,4)="SPDA",VLOOKUP(VALUE(RIGHT(C651,3)),'SPDA-COMP'!B:J,9,FALSE),IF(LEFT(C651,4)="SDAI",VLOOKUP(VALUE(RIGHT(C651,3)),'ADM-COMP'!B:J,9,FALSE),IF(LEFT(C651,5)="IMPER",VLOOKUP(VALUE(RIGHT(C651,3)),'IMPER-COMP'!B:J,9,FALSE),""))))))))))))))))</f>
        <v>1.57</v>
      </c>
      <c r="H651" s="633">
        <f t="shared" si="43"/>
        <v>2244.72</v>
      </c>
      <c r="I651" s="639"/>
      <c r="J651" s="639"/>
      <c r="K651" s="639"/>
      <c r="L651" s="639"/>
      <c r="M651" s="639"/>
      <c r="N651" s="639"/>
      <c r="O651" s="639"/>
      <c r="P651" s="639"/>
      <c r="Q651" s="639"/>
      <c r="R651" s="639"/>
      <c r="S651" s="639"/>
    </row>
    <row r="652" s="561" customFormat="1" ht="26.25" customHeight="1" spans="1:19">
      <c r="A652" s="605" t="s">
        <v>826</v>
      </c>
      <c r="B652" s="629" t="s">
        <v>81</v>
      </c>
      <c r="C652" s="607" t="s">
        <v>151</v>
      </c>
      <c r="D652" s="608" t="s">
        <v>152</v>
      </c>
      <c r="E652" s="609" t="s">
        <v>153</v>
      </c>
      <c r="F652" s="610">
        <f>ROUND(VLOOKUP(A652,'MEM-LEVANT'!A:O,15,FALSE),2)</f>
        <v>98.3</v>
      </c>
      <c r="G652" s="611">
        <f>IF(B652="IOPES",VLOOKUP(C652,'LABOR-SERVIÇOS'!A:H,7,FALSE),IF(B652="SINAPI",VLOOKUP(C652,'SINAPI-SERVIÇOS'!A:H,8,FALSE),IF(LEFT(C652,3)="ARQ",VLOOKUP(VALUE(RIGHT(C652,3)),'ARQ-COMP'!B:J,9,FALSE),IF(LEFT(C652,3)="SCI",VLOOKUP(VALUE(RIGHT(C652,3)),'GAS-COMP'!#REF!,9,FALSE),IF(LEFT(C652,3)="SCE",VLOOKUP(VALUE(RIGHT(C652,3)),'SCE-COMP'!B:J,9,FALSE),IF(LEFT(C652,3)="EST",VLOOKUP(VALUE(RIGHT(C652,3)),'EST-COMP'!B:J,9,FALSE),IF(LEFT(C652,3)="HID",VLOOKUP(VALUE(RIGHT(C652,3)),'HID-COMP'!B:J,9,FALSE),IF(LEFT(C652,3)="INC",VLOOKUP(VALUE(RIGHT(C652,3)),'INC-COMP'!B:J,9,FALSE),IF(LEFT(C652,3)="ELE",VLOOKUP(VALUE(RIGHT(C652,3)),#REF!,9,FALSE),IF(LEFT(C652,3)="CAB",VLOOKUP(VALUE(RIGHT(C652,3)),#REF!,9,FALSE),IF(LEFT(C652,3)="SEG",VLOOKUP(VALUE(RIGHT(C652,3)),'SEG-COMP'!B:J,9,FALSE),IF(LEFT(C652,3)="CLI",VLOOKUP(VALUE(RIGHT(C652,3)),'CLI-COMP'!B:J,9,FALSE),IF(LEFT(C652,4)="IMPL",VLOOKUP(VALUE(RIGHT(C652,3)),'IMPL-COMP'!B:J,9,FALSE),IF(LEFT(C652,4)="SPDA",VLOOKUP(VALUE(RIGHT(C652,3)),'SPDA-COMP'!B:J,9,FALSE),IF(LEFT(C652,4)="SDAI",VLOOKUP(VALUE(RIGHT(C652,3)),'ADM-COMP'!B:J,9,FALSE),IF(LEFT(C652,5)="IMPER",VLOOKUP(VALUE(RIGHT(C652,3)),'IMPER-COMP'!B:J,9,FALSE),""))))))))))))))))</f>
        <v>1.76</v>
      </c>
      <c r="H652" s="633">
        <f t="shared" si="43"/>
        <v>173.01</v>
      </c>
      <c r="I652" s="639"/>
      <c r="J652" s="639"/>
      <c r="K652" s="639"/>
      <c r="L652" s="639"/>
      <c r="M652" s="639"/>
      <c r="N652" s="639"/>
      <c r="O652" s="639"/>
      <c r="P652" s="639"/>
      <c r="Q652" s="639"/>
      <c r="R652" s="639"/>
      <c r="S652" s="639"/>
    </row>
    <row r="653" s="561" customFormat="1" ht="51" spans="1:19">
      <c r="A653" s="605" t="s">
        <v>827</v>
      </c>
      <c r="B653" s="629" t="s">
        <v>81</v>
      </c>
      <c r="C653" s="607" t="s">
        <v>205</v>
      </c>
      <c r="D653" s="608" t="s">
        <v>206</v>
      </c>
      <c r="E653" s="609" t="s">
        <v>146</v>
      </c>
      <c r="F653" s="610">
        <f>ROUND(VLOOKUP(A653,'MEM-LEVANT'!A:O,15,FALSE),2)</f>
        <v>71.49</v>
      </c>
      <c r="G653" s="611">
        <f>IF(B653="IOPES",VLOOKUP(C653,'LABOR-SERVIÇOS'!A:H,7,FALSE),IF(B653="SINAPI",VLOOKUP(C653,'SINAPI-SERVIÇOS'!A:H,8,FALSE),IF(LEFT(C653,3)="ARQ",VLOOKUP(VALUE(RIGHT(C653,3)),'ARQ-COMP'!B:J,9,FALSE),IF(LEFT(C653,3)="SCI",VLOOKUP(VALUE(RIGHT(C653,3)),'GAS-COMP'!#REF!,9,FALSE),IF(LEFT(C653,3)="SCE",VLOOKUP(VALUE(RIGHT(C653,3)),'SCE-COMP'!B:J,9,FALSE),IF(LEFT(C653,3)="EST",VLOOKUP(VALUE(RIGHT(C653,3)),'EST-COMP'!B:J,9,FALSE),IF(LEFT(C653,3)="HID",VLOOKUP(VALUE(RIGHT(C653,3)),'HID-COMP'!B:J,9,FALSE),IF(LEFT(C653,3)="INC",VLOOKUP(VALUE(RIGHT(C653,3)),'INC-COMP'!B:J,9,FALSE),IF(LEFT(C653,3)="ELE",VLOOKUP(VALUE(RIGHT(C653,3)),#REF!,9,FALSE),IF(LEFT(C653,3)="CAB",VLOOKUP(VALUE(RIGHT(C653,3)),#REF!,9,FALSE),IF(LEFT(C653,3)="SEG",VLOOKUP(VALUE(RIGHT(C653,3)),'SEG-COMP'!B:J,9,FALSE),IF(LEFT(C653,3)="CLI",VLOOKUP(VALUE(RIGHT(C653,3)),'CLI-COMP'!B:J,9,FALSE),IF(LEFT(C653,4)="IMPL",VLOOKUP(VALUE(RIGHT(C653,3)),'IMPL-COMP'!B:J,9,FALSE),IF(LEFT(C653,4)="SPDA",VLOOKUP(VALUE(RIGHT(C653,3)),'SPDA-COMP'!B:J,9,FALSE),IF(LEFT(C653,4)="SDAI",VLOOKUP(VALUE(RIGHT(C653,3)),'ADM-COMP'!B:J,9,FALSE),IF(LEFT(C653,5)="IMPER",VLOOKUP(VALUE(RIGHT(C653,3)),'IMPER-COMP'!B:J,9,FALSE),""))))))))))))))))</f>
        <v>937.6</v>
      </c>
      <c r="H653" s="633">
        <f t="shared" si="43"/>
        <v>67029.02</v>
      </c>
      <c r="I653" s="639"/>
      <c r="J653" s="639"/>
      <c r="K653" s="639"/>
      <c r="L653" s="639"/>
      <c r="M653" s="639"/>
      <c r="N653" s="639"/>
      <c r="O653" s="639"/>
      <c r="P653" s="639"/>
      <c r="Q653" s="639"/>
      <c r="R653" s="639"/>
      <c r="S653" s="639"/>
    </row>
    <row r="654" s="561" customFormat="1" ht="51" spans="1:19">
      <c r="A654" s="605" t="s">
        <v>828</v>
      </c>
      <c r="B654" s="629" t="s">
        <v>81</v>
      </c>
      <c r="C654" s="607" t="s">
        <v>208</v>
      </c>
      <c r="D654" s="608" t="s">
        <v>209</v>
      </c>
      <c r="E654" s="609" t="s">
        <v>210</v>
      </c>
      <c r="F654" s="610">
        <f>ROUND(VLOOKUP(A654,'MEM-LEVANT'!A:O,15,FALSE),2)</f>
        <v>1686.52</v>
      </c>
      <c r="G654" s="611">
        <f>IF(B654="IOPES",VLOOKUP(C654,'LABOR-SERVIÇOS'!A:H,7,FALSE),IF(B654="SINAPI",VLOOKUP(C654,'SINAPI-SERVIÇOS'!A:H,8,FALSE),IF(LEFT(C654,3)="ARQ",VLOOKUP(VALUE(RIGHT(C654,3)),'ARQ-COMP'!B:J,9,FALSE),IF(LEFT(C654,3)="SCI",VLOOKUP(VALUE(RIGHT(C654,3)),'GAS-COMP'!#REF!,9,FALSE),IF(LEFT(C654,3)="SCE",VLOOKUP(VALUE(RIGHT(C654,3)),'SCE-COMP'!B:J,9,FALSE),IF(LEFT(C654,3)="EST",VLOOKUP(VALUE(RIGHT(C654,3)),'EST-COMP'!B:J,9,FALSE),IF(LEFT(C654,3)="HID",VLOOKUP(VALUE(RIGHT(C654,3)),'HID-COMP'!B:J,9,FALSE),IF(LEFT(C654,3)="INC",VLOOKUP(VALUE(RIGHT(C654,3)),'INC-COMP'!B:J,9,FALSE),IF(LEFT(C654,3)="ELE",VLOOKUP(VALUE(RIGHT(C654,3)),#REF!,9,FALSE),IF(LEFT(C654,3)="CAB",VLOOKUP(VALUE(RIGHT(C654,3)),#REF!,9,FALSE),IF(LEFT(C654,3)="SEG",VLOOKUP(VALUE(RIGHT(C654,3)),'SEG-COMP'!B:J,9,FALSE),IF(LEFT(C654,3)="CLI",VLOOKUP(VALUE(RIGHT(C654,3)),'CLI-COMP'!B:J,9,FALSE),IF(LEFT(C654,4)="IMPL",VLOOKUP(VALUE(RIGHT(C654,3)),'IMPL-COMP'!B:J,9,FALSE),IF(LEFT(C654,4)="SPDA",VLOOKUP(VALUE(RIGHT(C654,3)),'SPDA-COMP'!B:J,9,FALSE),IF(LEFT(C654,4)="SDAI",VLOOKUP(VALUE(RIGHT(C654,3)),'ADM-COMP'!B:J,9,FALSE),IF(LEFT(C654,5)="IMPER",VLOOKUP(VALUE(RIGHT(C654,3)),'IMPER-COMP'!B:J,9,FALSE),""))))))))))))))))</f>
        <v>0.57</v>
      </c>
      <c r="H654" s="633">
        <f t="shared" si="43"/>
        <v>961.32</v>
      </c>
      <c r="I654" s="639"/>
      <c r="J654" s="639"/>
      <c r="K654" s="639"/>
      <c r="L654" s="639"/>
      <c r="M654" s="639"/>
      <c r="N654" s="639"/>
      <c r="O654" s="639"/>
      <c r="P654" s="639"/>
      <c r="Q654" s="639"/>
      <c r="R654" s="639"/>
      <c r="S654" s="639"/>
    </row>
    <row r="655" s="561" customFormat="1" ht="25.5" spans="1:19">
      <c r="A655" s="605" t="s">
        <v>829</v>
      </c>
      <c r="B655" s="629" t="s">
        <v>81</v>
      </c>
      <c r="C655" s="607" t="s">
        <v>212</v>
      </c>
      <c r="D655" s="608" t="s">
        <v>213</v>
      </c>
      <c r="E655" s="609" t="s">
        <v>153</v>
      </c>
      <c r="F655" s="610">
        <f>ROUND(VLOOKUP(A655,'MEM-LEVANT'!A:O,15,FALSE),2)</f>
        <v>621.96</v>
      </c>
      <c r="G655" s="611">
        <f>IF(B655="IOPES",VLOOKUP(C655,'LABOR-SERVIÇOS'!A:H,7,FALSE),IF(B655="SINAPI",VLOOKUP(C655,'SINAPI-SERVIÇOS'!A:H,8,FALSE),IF(LEFT(C655,3)="ARQ",VLOOKUP(VALUE(RIGHT(C655,3)),'ARQ-COMP'!B:J,9,FALSE),IF(LEFT(C655,3)="SCI",VLOOKUP(VALUE(RIGHT(C655,3)),'GAS-COMP'!#REF!,9,FALSE),IF(LEFT(C655,3)="SCE",VLOOKUP(VALUE(RIGHT(C655,3)),'SCE-COMP'!B:J,9,FALSE),IF(LEFT(C655,3)="EST",VLOOKUP(VALUE(RIGHT(C655,3)),'EST-COMP'!B:J,9,FALSE),IF(LEFT(C655,3)="HID",VLOOKUP(VALUE(RIGHT(C655,3)),'HID-COMP'!B:J,9,FALSE),IF(LEFT(C655,3)="INC",VLOOKUP(VALUE(RIGHT(C655,3)),'INC-COMP'!B:J,9,FALSE),IF(LEFT(C655,3)="ELE",VLOOKUP(VALUE(RIGHT(C655,3)),#REF!,9,FALSE),IF(LEFT(C655,3)="CAB",VLOOKUP(VALUE(RIGHT(C655,3)),#REF!,9,FALSE),IF(LEFT(C655,3)="SEG",VLOOKUP(VALUE(RIGHT(C655,3)),'SEG-COMP'!B:J,9,FALSE),IF(LEFT(C655,3)="CLI",VLOOKUP(VALUE(RIGHT(C655,3)),'CLI-COMP'!B:J,9,FALSE),IF(LEFT(C655,4)="IMPL",VLOOKUP(VALUE(RIGHT(C655,3)),'IMPL-COMP'!B:J,9,FALSE),IF(LEFT(C655,4)="SPDA",VLOOKUP(VALUE(RIGHT(C655,3)),'SPDA-COMP'!B:J,9,FALSE),IF(LEFT(C655,4)="SDAI",VLOOKUP(VALUE(RIGHT(C655,3)),'ADM-COMP'!B:J,9,FALSE),IF(LEFT(C655,5)="IMPER",VLOOKUP(VALUE(RIGHT(C655,3)),'IMPER-COMP'!B:J,9,FALSE),""))))))))))))))))</f>
        <v>1.2</v>
      </c>
      <c r="H655" s="633">
        <f t="shared" si="43"/>
        <v>746.35</v>
      </c>
      <c r="I655" s="639"/>
      <c r="J655" s="639"/>
      <c r="K655" s="639"/>
      <c r="L655" s="639"/>
      <c r="M655" s="639"/>
      <c r="N655" s="639"/>
      <c r="O655" s="639"/>
      <c r="P655" s="639"/>
      <c r="Q655" s="639"/>
      <c r="R655" s="639"/>
      <c r="S655" s="639"/>
    </row>
    <row r="656" ht="63.75" spans="1:19">
      <c r="A656" s="605" t="s">
        <v>830</v>
      </c>
      <c r="B656" s="629" t="s">
        <v>81</v>
      </c>
      <c r="C656" s="607" t="s">
        <v>215</v>
      </c>
      <c r="D656" s="608" t="s">
        <v>216</v>
      </c>
      <c r="E656" s="609" t="s">
        <v>136</v>
      </c>
      <c r="F656" s="610">
        <f>ROUND(VLOOKUP(A656,'MEM-LEVANT'!A:O,15,FALSE),2)</f>
        <v>358.14</v>
      </c>
      <c r="G656" s="611">
        <f>IF(B656="IOPES",VLOOKUP(C656,'LABOR-SERVIÇOS'!A:H,7,FALSE),IF(B656="SINAPI",VLOOKUP(C656,'SINAPI-SERVIÇOS'!A:H,8,FALSE),IF(LEFT(C656,3)="ARQ",VLOOKUP(VALUE(RIGHT(C656,3)),'ARQ-COMP'!B:J,9,FALSE),IF(LEFT(C656,3)="SCI",VLOOKUP(VALUE(RIGHT(C656,3)),'GAS-COMP'!#REF!,9,FALSE),IF(LEFT(C656,3)="SCE",VLOOKUP(VALUE(RIGHT(C656,3)),'SCE-COMP'!B:J,9,FALSE),IF(LEFT(C656,3)="EST",VLOOKUP(VALUE(RIGHT(C656,3)),'EST-COMP'!B:J,9,FALSE),IF(LEFT(C656,3)="HID",VLOOKUP(VALUE(RIGHT(C656,3)),'HID-COMP'!B:J,9,FALSE),IF(LEFT(C656,3)="INC",VLOOKUP(VALUE(RIGHT(C656,3)),'INC-COMP'!B:J,9,FALSE),IF(LEFT(C656,3)="ELE",VLOOKUP(VALUE(RIGHT(C656,3)),#REF!,9,FALSE),IF(LEFT(C656,3)="CAB",VLOOKUP(VALUE(RIGHT(C656,3)),#REF!,9,FALSE),IF(LEFT(C656,3)="SEG",VLOOKUP(VALUE(RIGHT(C656,3)),'SEG-COMP'!B:J,9,FALSE),IF(LEFT(C656,3)="CLI",VLOOKUP(VALUE(RIGHT(C656,3)),'CLI-COMP'!B:J,9,FALSE),IF(LEFT(C656,4)="IMPL",VLOOKUP(VALUE(RIGHT(C656,3)),'IMPL-COMP'!B:J,9,FALSE),IF(LEFT(C656,4)="SPDA",VLOOKUP(VALUE(RIGHT(C656,3)),'SPDA-COMP'!B:J,9,FALSE),IF(LEFT(C656,4)="SDAI",VLOOKUP(VALUE(RIGHT(C656,3)),'ADM-COMP'!B:J,9,FALSE),IF(LEFT(C656,5)="IMPER",VLOOKUP(VALUE(RIGHT(C656,3)),'IMPER-COMP'!B:J,9,FALSE),""))))))))))))))))</f>
        <v>36.15</v>
      </c>
      <c r="H656" s="633">
        <f t="shared" ref="H656" si="44">ROUND(F656*G656,2)</f>
        <v>12946.76</v>
      </c>
      <c r="I656" s="636"/>
      <c r="J656" s="667"/>
      <c r="K656" s="668"/>
      <c r="L656" s="669"/>
      <c r="M656" s="636"/>
      <c r="N656" s="636"/>
      <c r="O656" s="636"/>
      <c r="P656" s="636"/>
      <c r="Q656" s="636"/>
      <c r="R656" s="636"/>
      <c r="S656" s="636"/>
    </row>
    <row r="657" spans="1:19">
      <c r="A657" s="628" t="s">
        <v>831</v>
      </c>
      <c r="B657" s="629"/>
      <c r="C657" s="630"/>
      <c r="D657" s="631" t="s">
        <v>125</v>
      </c>
      <c r="E657" s="632"/>
      <c r="F657" s="610"/>
      <c r="G657" s="633"/>
      <c r="H657" s="633"/>
      <c r="I657" s="636"/>
      <c r="J657" s="667"/>
      <c r="K657" s="668"/>
      <c r="L657" s="669"/>
      <c r="M657" s="636"/>
      <c r="N657" s="636"/>
      <c r="O657" s="636"/>
      <c r="P657" s="636"/>
      <c r="Q657" s="636"/>
      <c r="R657" s="636"/>
      <c r="S657" s="636"/>
    </row>
    <row r="658" ht="25.5" spans="1:19">
      <c r="A658" s="605" t="s">
        <v>832</v>
      </c>
      <c r="B658" s="629" t="s">
        <v>68</v>
      </c>
      <c r="C658" s="607">
        <v>40936</v>
      </c>
      <c r="D658" s="608" t="s">
        <v>219</v>
      </c>
      <c r="E658" s="609" t="s">
        <v>127</v>
      </c>
      <c r="F658" s="610">
        <f>ROUND(VLOOKUP(A658,'MEM-LEVANT'!A:O,15,FALSE),2)</f>
        <v>0.9</v>
      </c>
      <c r="G658" s="611">
        <f>(490.85*$J$4)</f>
        <v>515.7766417507</v>
      </c>
      <c r="H658" s="633">
        <f>ROUND(F658*G658,2)</f>
        <v>464.2</v>
      </c>
      <c r="I658" s="636"/>
      <c r="J658" s="667"/>
      <c r="K658" s="668"/>
      <c r="L658" s="669"/>
      <c r="M658" s="636"/>
      <c r="N658" s="636"/>
      <c r="O658" s="636"/>
      <c r="P658" s="636"/>
      <c r="Q658" s="636"/>
      <c r="R658" s="636"/>
      <c r="S658" s="636"/>
    </row>
    <row r="659" ht="25.5" spans="1:19">
      <c r="A659" s="605" t="s">
        <v>833</v>
      </c>
      <c r="B659" s="629" t="s">
        <v>81</v>
      </c>
      <c r="C659" s="607" t="s">
        <v>221</v>
      </c>
      <c r="D659" s="608" t="s">
        <v>222</v>
      </c>
      <c r="E659" s="609" t="s">
        <v>127</v>
      </c>
      <c r="F659" s="610">
        <f>ROUND(VLOOKUP(A659,'MEM-LEVANT'!A:O,15,FALSE),2)</f>
        <v>43.28</v>
      </c>
      <c r="G659" s="611">
        <f>IF(B659="IOPES",VLOOKUP(C659,'LABOR-SERVIÇOS'!A:H,7,FALSE),IF(B659="SINAPI",VLOOKUP(C659,'SINAPI-SERVIÇOS'!A:H,8,FALSE),IF(LEFT(C659,3)="ARQ",VLOOKUP(VALUE(RIGHT(C659,3)),'ARQ-COMP'!B:J,9,FALSE),IF(LEFT(C659,3)="SCI",VLOOKUP(VALUE(RIGHT(C659,3)),'GAS-COMP'!#REF!,9,FALSE),IF(LEFT(C659,3)="SCE",VLOOKUP(VALUE(RIGHT(C659,3)),'SCE-COMP'!B:J,9,FALSE),IF(LEFT(C659,3)="EST",VLOOKUP(VALUE(RIGHT(C659,3)),'EST-COMP'!B:J,9,FALSE),IF(LEFT(C659,3)="HID",VLOOKUP(VALUE(RIGHT(C659,3)),'HID-COMP'!B:J,9,FALSE),IF(LEFT(C659,3)="INC",VLOOKUP(VALUE(RIGHT(C659,3)),'INC-COMP'!B:J,9,FALSE),IF(LEFT(C659,3)="ELE",VLOOKUP(VALUE(RIGHT(C659,3)),#REF!,9,FALSE),IF(LEFT(C659,3)="CAB",VLOOKUP(VALUE(RIGHT(C659,3)),#REF!,9,FALSE),IF(LEFT(C659,3)="SEG",VLOOKUP(VALUE(RIGHT(C659,3)),'SEG-COMP'!B:J,9,FALSE),IF(LEFT(C659,3)="CLI",VLOOKUP(VALUE(RIGHT(C659,3)),'CLI-COMP'!B:J,9,FALSE),IF(LEFT(C659,4)="IMPL",VLOOKUP(VALUE(RIGHT(C659,3)),'IMPL-COMP'!B:J,9,FALSE),IF(LEFT(C659,4)="SPDA",VLOOKUP(VALUE(RIGHT(C659,3)),'SPDA-COMP'!B:J,9,FALSE),IF(LEFT(C659,4)="SDAI",VLOOKUP(VALUE(RIGHT(C659,3)),'ADM-COMP'!B:J,9,FALSE),IF(LEFT(C659,5)="IMPER",VLOOKUP(VALUE(RIGHT(C659,3)),'IMPER-COMP'!B:J,9,FALSE),""))))))))))))))))</f>
        <v>39.23</v>
      </c>
      <c r="H659" s="633">
        <f>ROUND(F659*G659,2)</f>
        <v>1697.87</v>
      </c>
      <c r="I659" s="636"/>
      <c r="J659" s="667"/>
      <c r="K659" s="668"/>
      <c r="L659" s="669"/>
      <c r="M659" s="636"/>
      <c r="N659" s="636"/>
      <c r="O659" s="636"/>
      <c r="P659" s="636"/>
      <c r="Q659" s="636"/>
      <c r="R659" s="636"/>
      <c r="S659" s="636"/>
    </row>
    <row r="660" ht="25.5" customHeight="1" spans="1:19">
      <c r="A660" s="605" t="s">
        <v>834</v>
      </c>
      <c r="B660" s="629" t="s">
        <v>68</v>
      </c>
      <c r="C660" s="607">
        <v>40934</v>
      </c>
      <c r="D660" s="608" t="s">
        <v>224</v>
      </c>
      <c r="E660" s="609" t="s">
        <v>131</v>
      </c>
      <c r="F660" s="610">
        <f>ROUND(VLOOKUP(A660,'MEM-LEVANT'!A:O,15,FALSE),2)</f>
        <v>50</v>
      </c>
      <c r="G660" s="611">
        <f>(22.42*$J$4)</f>
        <v>23.5585460080487</v>
      </c>
      <c r="H660" s="633">
        <f>ROUND(F660*G660,2)</f>
        <v>1177.93</v>
      </c>
      <c r="I660" s="636"/>
      <c r="J660" t="s">
        <v>132</v>
      </c>
      <c r="K660" s="636"/>
      <c r="L660" s="636"/>
      <c r="M660" s="636"/>
      <c r="N660" s="636"/>
      <c r="O660" s="636"/>
      <c r="P660" s="636"/>
      <c r="Q660" s="636"/>
      <c r="R660" s="636"/>
      <c r="S660" s="636"/>
    </row>
    <row r="661" spans="1:19">
      <c r="A661" s="628" t="s">
        <v>835</v>
      </c>
      <c r="B661" s="629"/>
      <c r="C661" s="630"/>
      <c r="D661" s="631" t="s">
        <v>134</v>
      </c>
      <c r="E661" s="632"/>
      <c r="F661" s="610"/>
      <c r="G661" s="633"/>
      <c r="H661" s="633"/>
      <c r="I661" s="636"/>
      <c r="J661" s="636"/>
      <c r="K661" s="636"/>
      <c r="L661" s="636"/>
      <c r="M661" s="636"/>
      <c r="N661" s="636"/>
      <c r="O661" s="636"/>
      <c r="P661" s="636"/>
      <c r="Q661" s="636"/>
      <c r="R661" s="636"/>
      <c r="S661" s="636"/>
    </row>
    <row r="662" ht="25.5" spans="1:19">
      <c r="A662" s="605" t="s">
        <v>836</v>
      </c>
      <c r="B662" s="629" t="s">
        <v>68</v>
      </c>
      <c r="C662" s="607">
        <v>43068</v>
      </c>
      <c r="D662" s="608" t="s">
        <v>227</v>
      </c>
      <c r="E662" s="609" t="s">
        <v>136</v>
      </c>
      <c r="F662" s="610">
        <f>ROUND(VLOOKUP(A662,'MEM-LEVANT'!A:O,15,FALSE),2)</f>
        <v>14</v>
      </c>
      <c r="G662" s="611">
        <f>76.06*$J$4</f>
        <v>79.9225249496959</v>
      </c>
      <c r="H662" s="633">
        <f>ROUND(F662*G662,2)</f>
        <v>1118.92</v>
      </c>
      <c r="I662" s="636"/>
      <c r="J662" t="s">
        <v>137</v>
      </c>
      <c r="K662" s="636"/>
      <c r="L662" s="636"/>
      <c r="M662" s="636"/>
      <c r="N662" s="636"/>
      <c r="O662" s="636"/>
      <c r="P662" s="636"/>
      <c r="Q662" s="636"/>
      <c r="R662" s="636"/>
      <c r="S662" s="636"/>
    </row>
    <row r="663" ht="25.5" customHeight="1" spans="1:19">
      <c r="A663" s="605" t="s">
        <v>837</v>
      </c>
      <c r="B663" s="629" t="s">
        <v>68</v>
      </c>
      <c r="C663" s="607">
        <v>43064</v>
      </c>
      <c r="D663" s="608" t="s">
        <v>229</v>
      </c>
      <c r="E663" s="609" t="s">
        <v>136</v>
      </c>
      <c r="F663" s="610">
        <f>ROUND(VLOOKUP(A663,'MEM-LEVANT'!A:O,15,FALSE),2)</f>
        <v>14</v>
      </c>
      <c r="G663" s="611">
        <f>(18.82*$J$4)</f>
        <v>19.7757286294146</v>
      </c>
      <c r="H663" s="633">
        <f>ROUND(F663*G663,2)</f>
        <v>276.86</v>
      </c>
      <c r="I663" s="636"/>
      <c r="J663" t="s">
        <v>139</v>
      </c>
      <c r="K663" s="636"/>
      <c r="L663" s="636"/>
      <c r="M663" s="636"/>
      <c r="N663" s="636"/>
      <c r="O663" s="636"/>
      <c r="P663" s="636"/>
      <c r="Q663" s="636"/>
      <c r="R663" s="636"/>
      <c r="S663" s="636"/>
    </row>
    <row r="664" s="560" customFormat="1" spans="1:8">
      <c r="A664" s="605"/>
      <c r="B664" s="634"/>
      <c r="C664" s="635"/>
      <c r="D664" s="612" t="s">
        <v>838</v>
      </c>
      <c r="E664" s="609"/>
      <c r="F664" s="610"/>
      <c r="G664" s="611"/>
      <c r="H664" s="613">
        <f>SUM(H624:H663)</f>
        <v>289238.83</v>
      </c>
    </row>
    <row r="665" s="560" customFormat="1" spans="1:8">
      <c r="A665" s="605"/>
      <c r="B665" s="634"/>
      <c r="C665" s="635"/>
      <c r="D665" s="612" t="s">
        <v>839</v>
      </c>
      <c r="E665" s="609"/>
      <c r="F665" s="610"/>
      <c r="G665" s="611"/>
      <c r="H665" s="613">
        <f>H584+H537+H498+H457+H416+H375+H336+H622+H664</f>
        <v>2904006.3</v>
      </c>
    </row>
    <row r="666" s="559" customFormat="1" spans="1:19">
      <c r="A666" s="731" t="s">
        <v>44</v>
      </c>
      <c r="B666" s="591"/>
      <c r="C666" s="592"/>
      <c r="D666" s="593" t="s">
        <v>840</v>
      </c>
      <c r="E666" s="594"/>
      <c r="F666" s="595"/>
      <c r="G666" s="596"/>
      <c r="H666" s="597"/>
      <c r="I666" s="638"/>
      <c r="J666" s="638"/>
      <c r="K666" s="638"/>
      <c r="L666" s="638"/>
      <c r="M666" s="638"/>
      <c r="N666" s="638"/>
      <c r="O666" s="638"/>
      <c r="P666" s="638"/>
      <c r="Q666" s="638"/>
      <c r="R666" s="638"/>
      <c r="S666" s="638"/>
    </row>
    <row r="667" spans="1:8">
      <c r="A667" s="478" t="s">
        <v>841</v>
      </c>
      <c r="B667" s="606"/>
      <c r="C667" s="607"/>
      <c r="D667" s="642" t="s">
        <v>842</v>
      </c>
      <c r="E667" s="609"/>
      <c r="F667" s="610"/>
      <c r="G667" s="611"/>
      <c r="H667" s="611"/>
    </row>
    <row r="668" spans="1:8">
      <c r="A668" s="643" t="s">
        <v>843</v>
      </c>
      <c r="B668" s="644" t="s">
        <v>844</v>
      </c>
      <c r="C668" s="645" t="s">
        <v>845</v>
      </c>
      <c r="D668" s="646" t="s">
        <v>846</v>
      </c>
      <c r="E668" s="647" t="str">
        <f>IF(B668="IOPES",VLOOKUP(C668,'LABOR-SERVIÇOS'!A:H,6,FALSE),IF(B668="SINAPI",VLOOKUP(C668,'SINAPI-SERVIÇOS'!A:D,3,FALSE),IF(LEFT(C668,3)="ARQ",VLOOKUP(VALUE(RIGHT(C668,3)),'ARQ-COMP'!B:J,5,FALSE),IF(LEFT(C668,3)="SCI",VLOOKUP(VALUE(RIGHT(C668,3)),'GAS-COMP'!#REF!,5,FALSE),IF(LEFT(C668,3)="SCE",VLOOKUP(VALUE(RIGHT(C668,3)),'SCE-COMP'!B:J,5,FALSE),IF(LEFT(C668,3)="EST",VLOOKUP(VALUE(RIGHT(C668,3)),'EST-COMP'!B:J,5,FALSE),IF(LEFT(C668,3)="HID",VLOOKUP(VALUE(RIGHT(C668,3)),'HID-COMP'!B:J,5,FALSE),IF(LEFT(C668,3)="INC",VLOOKUP(VALUE(RIGHT(C668,3)),'INC-COMP'!B:J,5,FALSE),IF(LEFT(C668,3)="ELE",VLOOKUP(VALUE(RIGHT(C668,3)),#REF!,5,FALSE),IF(LEFT(C668,3)="PAI",VLOOKUP(VALUE(RIGHT(C668,3)),#REF!,5,FALSE),IF(LEFT(C668,3)="SEG",VLOOKUP(VALUE(RIGHT(C668,3)),'SEG-COMP'!B:J,5,FALSE),IF(LEFT(C668,3)="CLI",VLOOKUP(VALUE(RIGHT(C668,3)),'CLI-COMP'!B:J,5,FALSE),IF(LEFT(C668,4)="IMPL",VLOOKUP(VALUE(RIGHT(C668,3)),'IMPL-COMP'!B:J,5,FALSE),IF(LEFT(C668,4)="SPDA",VLOOKUP(VALUE(RIGHT(C668,3)),'SPDA-COMP'!B:J,5,FALSE),IF(LEFT(C668,3)="ADM",VLOOKUP(VALUE(RIGHT(C668,3)),'ADM-COMP'!B:J,5,FALSE),IF(LEFT(C668,5)="IMPER",VLOOKUP(VALUE(RIGHT(C668,3)),'IMPER-COMP'!B:J,5,FALSE),""))))))))))))))))</f>
        <v>MÊS</v>
      </c>
      <c r="F668" s="648">
        <f>ROUND(VLOOKUP(A668,'MEM-LEVANT'!A:O,15,FALSE),2)</f>
        <v>6</v>
      </c>
      <c r="G668" s="649">
        <f>IF(B668="IOPES",VLOOKUP(C668,'LABOR-SERVIÇOS'!A:H,7,FALSE),IF(B668="SINAPI",VLOOKUP(C668,'SINAPI-SERVIÇOS'!A:H,8,FALSE),IF(LEFT(C668,3)="ARQ",VLOOKUP(VALUE(RIGHT(C668,3)),'ARQ-COMP'!B:J,9,FALSE),IF(LEFT(C668,3)="SCI",VLOOKUP(VALUE(RIGHT(C668,3)),'GAS-COMP'!#REF!,9,FALSE),IF(LEFT(C668,3)="SCE",VLOOKUP(VALUE(RIGHT(C668,3)),'SCE-COMP'!B:J,9,FALSE),IF(LEFT(C668,3)="EST",VLOOKUP(VALUE(RIGHT(C668,3)),'EST-COMP'!B:J,9,FALSE),IF(LEFT(C668,3)="HID",VLOOKUP(VALUE(RIGHT(C668,3)),'HID-COMP'!B:J,9,FALSE),IF(LEFT(C668,3)="INC",VLOOKUP(VALUE(RIGHT(C668,3)),'INC-COMP'!B:J,9,FALSE),IF(LEFT(C668,3)="ELE",VLOOKUP(VALUE(RIGHT(C668,3)),#REF!,9,FALSE),IF(LEFT(C668,3)="PAI",VLOOKUP(VALUE(RIGHT(C668,3)),#REF!,9,FALSE),IF(LEFT(C668,3)="SEG",VLOOKUP(VALUE(RIGHT(C668,3)),'SEG-COMP'!B:J,9,FALSE),IF(LEFT(C668,3)="CLI",VLOOKUP(VALUE(RIGHT(C668,3)),'CLI-COMP'!B:J,9,FALSE),IF(LEFT(C668,4)="IMPL",VLOOKUP(VALUE(RIGHT(C668,3)),'IMPL-COMP'!B:J,9,FALSE),IF(LEFT(C668,4)="SPDA",VLOOKUP(VALUE(RIGHT(C668,3)),'SPDA-COMP'!B:J,9,FALSE),IF(LEFT(C668,3)="ADM",VLOOKUP(VALUE(RIGHT(C668,3)),'ADM-COMP'!B:J,9,FALSE),IF(LEFT(C668,5)="IMPER",VLOOKUP(VALUE(RIGHT(C668,3)),'IMPER-COMP'!B:J,9,FALSE),""))))))))))))))))</f>
        <v>2774.27</v>
      </c>
      <c r="H668" s="650">
        <f>ROUND(F668*G668,2)</f>
        <v>16645.62</v>
      </c>
    </row>
    <row r="669" s="560" customFormat="1" spans="1:8">
      <c r="A669" s="605"/>
      <c r="B669" s="634"/>
      <c r="C669" s="635"/>
      <c r="D669" s="612" t="s">
        <v>847</v>
      </c>
      <c r="E669" s="609"/>
      <c r="F669" s="610"/>
      <c r="G669" s="611"/>
      <c r="H669" s="613">
        <f>SUM(H666:H668)</f>
        <v>16645.62</v>
      </c>
    </row>
    <row r="670" s="560" customFormat="1" spans="1:8">
      <c r="A670" s="651"/>
      <c r="B670" s="652"/>
      <c r="C670" s="652"/>
      <c r="D670" s="652"/>
      <c r="E670" s="652"/>
      <c r="F670" s="652"/>
      <c r="G670" s="652"/>
      <c r="H670" s="653"/>
    </row>
    <row r="671" s="560" customFormat="1" ht="20.1" customHeight="1" spans="1:8">
      <c r="A671" s="654" t="s">
        <v>848</v>
      </c>
      <c r="B671" s="654"/>
      <c r="C671" s="654"/>
      <c r="D671" s="654"/>
      <c r="E671" s="654"/>
      <c r="F671" s="654"/>
      <c r="G671" s="654"/>
      <c r="H671" s="655">
        <f>H669+H665+H296+H11</f>
        <v>4365209.53</v>
      </c>
    </row>
    <row r="672" s="560" customFormat="1" ht="20.1" customHeight="1" spans="1:8">
      <c r="A672" s="656"/>
      <c r="B672" s="656"/>
      <c r="C672" s="656"/>
      <c r="D672" s="656"/>
      <c r="E672" s="656"/>
      <c r="F672" s="656"/>
      <c r="G672" s="657"/>
      <c r="H672" s="658"/>
    </row>
    <row r="673" s="560" customFormat="1" spans="1:8">
      <c r="A673" s="659" t="s">
        <v>849</v>
      </c>
      <c r="B673" s="659"/>
      <c r="C673" s="659"/>
      <c r="D673" s="659"/>
      <c r="E673" s="659"/>
      <c r="F673" s="659"/>
      <c r="G673" s="659"/>
      <c r="H673" s="659"/>
    </row>
    <row r="674" s="560" customFormat="1" ht="15.75" spans="1:8">
      <c r="A674" s="660" t="s">
        <v>850</v>
      </c>
      <c r="B674" s="660"/>
      <c r="C674" s="660"/>
      <c r="D674" s="660"/>
      <c r="E674" s="660"/>
      <c r="F674" s="660"/>
      <c r="G674" s="660"/>
      <c r="H674" s="660"/>
    </row>
    <row r="675" s="560" customFormat="1" ht="15.75" spans="1:8">
      <c r="A675" s="660" t="s">
        <v>851</v>
      </c>
      <c r="B675" s="660"/>
      <c r="C675" s="660"/>
      <c r="D675" s="660"/>
      <c r="E675" s="660"/>
      <c r="F675" s="660"/>
      <c r="G675" s="660"/>
      <c r="H675" s="660"/>
    </row>
    <row r="676" s="560" customFormat="1" ht="15.75" spans="1:8">
      <c r="A676" s="660"/>
      <c r="B676" s="660"/>
      <c r="C676" s="660"/>
      <c r="D676" s="660"/>
      <c r="E676" s="660"/>
      <c r="F676" s="660"/>
      <c r="G676" s="660"/>
      <c r="H676" s="660"/>
    </row>
    <row r="677" s="560" customFormat="1" ht="20.1" customHeight="1" spans="1:8">
      <c r="A677" s="661"/>
      <c r="B677" s="661"/>
      <c r="C677" s="661"/>
      <c r="D677" s="661"/>
      <c r="E677" s="661"/>
      <c r="F677" s="661"/>
      <c r="G677" s="662"/>
      <c r="H677" s="662"/>
    </row>
    <row r="678" s="560" customFormat="1" ht="20.1" customHeight="1" spans="1:8">
      <c r="A678" s="663"/>
      <c r="B678" s="663"/>
      <c r="C678" s="663"/>
      <c r="D678" s="663"/>
      <c r="E678" s="663"/>
      <c r="F678" s="663"/>
      <c r="G678" s="664"/>
      <c r="H678" s="665"/>
    </row>
    <row r="680" spans="8:8">
      <c r="H680" s="666">
        <f>SUM(H7:H669)/2</f>
        <v>6535436.88499999</v>
      </c>
    </row>
  </sheetData>
  <mergeCells count="11">
    <mergeCell ref="A1:H1"/>
    <mergeCell ref="C2:F2"/>
    <mergeCell ref="G2:H2"/>
    <mergeCell ref="G3:H3"/>
    <mergeCell ref="A4:H4"/>
    <mergeCell ref="A670:H670"/>
    <mergeCell ref="A671:G671"/>
    <mergeCell ref="A673:H673"/>
    <mergeCell ref="A674:H674"/>
    <mergeCell ref="A675:H675"/>
    <mergeCell ref="A676:H676"/>
  </mergeCells>
  <printOptions horizontalCentered="1" gridLines="1"/>
  <pageMargins left="0.511805555555556" right="0.511805555555556" top="0.393055555555556" bottom="0.590277777777778" header="0.314583333333333" footer="0.314583333333333"/>
  <pageSetup paperSize="9" scale="61" orientation="portrait"/>
  <headerFooter>
    <oddFooter>&amp;C&amp;P de &amp;N</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T3532"/>
  <sheetViews>
    <sheetView view="pageBreakPreview" zoomScale="40" zoomScaleNormal="100" zoomScaleSheetLayoutView="40" workbookViewId="0">
      <selection activeCell="E21" sqref="E21"/>
    </sheetView>
  </sheetViews>
  <sheetFormatPr defaultColWidth="9" defaultRowHeight="15"/>
  <cols>
    <col min="1" max="1" width="13.1428571428571" customWidth="1"/>
    <col min="2" max="2" width="63.2857142857143" style="464" customWidth="1"/>
    <col min="3" max="3" width="10.1428571428571" customWidth="1"/>
    <col min="4" max="4" width="7.71428571428571" customWidth="1"/>
    <col min="5" max="5" width="5.71428571428571" customWidth="1"/>
    <col min="6" max="6" width="6.42857142857143" customWidth="1"/>
    <col min="7" max="7" width="7.71428571428571" customWidth="1"/>
    <col min="8" max="8" width="5.71428571428571" customWidth="1"/>
    <col min="9" max="9" width="6.42857142857143" customWidth="1"/>
    <col min="10" max="10" width="15.2857142857143" style="465" customWidth="1"/>
    <col min="11" max="11" width="12.1428571428571" style="465" customWidth="1"/>
    <col min="12" max="12" width="12.4285714285714" style="465" customWidth="1"/>
    <col min="13" max="13" width="11.5714285714286" style="465" customWidth="1"/>
    <col min="14" max="14" width="13.4285714285714" style="465" customWidth="1"/>
    <col min="15" max="15" width="15.4285714285714" style="465" customWidth="1"/>
    <col min="17" max="17" width="9.14285714285714" style="466"/>
    <col min="18" max="20" width="9.14285714285714" style="104"/>
  </cols>
  <sheetData>
    <row r="1" ht="45" customHeight="1" spans="1:20">
      <c r="A1" s="467" t="str">
        <f>GLOBAL!A1</f>
        <v>PREFEITURA MUNICIPAL DE VIANA</v>
      </c>
      <c r="B1" s="468"/>
      <c r="C1" s="468"/>
      <c r="D1" s="468"/>
      <c r="E1" s="468"/>
      <c r="F1" s="468"/>
      <c r="G1" s="468"/>
      <c r="H1" s="468"/>
      <c r="I1" s="468"/>
      <c r="J1" s="468"/>
      <c r="K1" s="468"/>
      <c r="L1" s="468"/>
      <c r="M1" s="468"/>
      <c r="N1" s="468"/>
      <c r="O1" s="496"/>
      <c r="Q1"/>
      <c r="R1"/>
      <c r="S1"/>
      <c r="T1"/>
    </row>
    <row r="2" spans="1:20">
      <c r="A2" s="469"/>
      <c r="B2" s="470" t="str">
        <f>GLOBAL!C2</f>
        <v>OBRA: PAVIMENTAÇÃO E DRENAGEM DE DIVERSAS RUAS NOS BAIRROS ARLINDO VILLASCHI E NOVA BETHÂNIA</v>
      </c>
      <c r="C2" s="470"/>
      <c r="D2" s="470"/>
      <c r="E2" s="470"/>
      <c r="F2" s="470"/>
      <c r="G2" s="470"/>
      <c r="H2" s="470"/>
      <c r="I2" s="470"/>
      <c r="J2" s="470"/>
      <c r="K2" s="470"/>
      <c r="L2" s="470"/>
      <c r="M2" s="470"/>
      <c r="N2" s="470"/>
      <c r="O2" s="497"/>
      <c r="Q2"/>
      <c r="R2"/>
      <c r="S2"/>
      <c r="T2"/>
    </row>
    <row r="3" spans="1:20">
      <c r="A3" s="471" t="str">
        <f>GLOBAL!C3</f>
        <v>LOCAL: ARLINDO VILLASCHI E NOVA BETHÂNIA/ES</v>
      </c>
      <c r="B3" s="355"/>
      <c r="C3" s="355"/>
      <c r="D3" s="355"/>
      <c r="E3" s="355"/>
      <c r="F3" s="355"/>
      <c r="G3" s="355"/>
      <c r="H3" s="355"/>
      <c r="I3" s="355"/>
      <c r="J3" s="355"/>
      <c r="K3" s="355"/>
      <c r="L3" s="355"/>
      <c r="M3" s="355"/>
      <c r="N3" s="355"/>
      <c r="O3" s="371"/>
      <c r="Q3"/>
      <c r="R3"/>
      <c r="S3"/>
      <c r="T3"/>
    </row>
    <row r="4" spans="1:20">
      <c r="A4" s="353"/>
      <c r="B4" s="354"/>
      <c r="C4" s="354"/>
      <c r="D4" s="354"/>
      <c r="E4" s="354"/>
      <c r="F4" s="354"/>
      <c r="G4" s="354"/>
      <c r="H4" s="354"/>
      <c r="I4" s="354"/>
      <c r="J4" s="498"/>
      <c r="K4" s="498"/>
      <c r="L4" s="498"/>
      <c r="M4" s="499"/>
      <c r="N4" s="498"/>
      <c r="O4" s="500"/>
      <c r="Q4"/>
      <c r="R4"/>
      <c r="S4"/>
      <c r="T4"/>
    </row>
    <row r="5" ht="15.75" spans="1:20">
      <c r="A5" s="472" t="s">
        <v>852</v>
      </c>
      <c r="B5" s="473"/>
      <c r="C5" s="473"/>
      <c r="D5" s="473"/>
      <c r="E5" s="473"/>
      <c r="F5" s="473"/>
      <c r="G5" s="473"/>
      <c r="H5" s="473"/>
      <c r="I5" s="473"/>
      <c r="J5" s="473"/>
      <c r="K5" s="473"/>
      <c r="L5" s="473"/>
      <c r="M5" s="473"/>
      <c r="N5" s="473"/>
      <c r="O5" s="501"/>
      <c r="Q5"/>
      <c r="R5"/>
      <c r="S5"/>
      <c r="T5"/>
    </row>
    <row r="6" ht="50.25" customHeight="1" spans="1:15">
      <c r="A6" s="111" t="s">
        <v>71</v>
      </c>
      <c r="B6" s="474" t="s">
        <v>853</v>
      </c>
      <c r="C6" s="111" t="s">
        <v>73</v>
      </c>
      <c r="D6" s="114" t="s">
        <v>854</v>
      </c>
      <c r="E6" s="475"/>
      <c r="F6" s="475"/>
      <c r="G6" s="475"/>
      <c r="H6" s="475"/>
      <c r="I6" s="115"/>
      <c r="J6" s="502" t="s">
        <v>855</v>
      </c>
      <c r="K6" s="503"/>
      <c r="L6" s="503"/>
      <c r="M6" s="503"/>
      <c r="N6" s="504"/>
      <c r="O6" s="505" t="s">
        <v>856</v>
      </c>
    </row>
    <row r="7" spans="1:15">
      <c r="A7" s="1" t="s">
        <v>24</v>
      </c>
      <c r="B7" s="476" t="s">
        <v>77</v>
      </c>
      <c r="C7" s="477"/>
      <c r="D7" s="477"/>
      <c r="E7" s="477"/>
      <c r="F7" s="477"/>
      <c r="G7" s="477"/>
      <c r="H7" s="477"/>
      <c r="I7" s="477"/>
      <c r="J7" s="506"/>
      <c r="K7" s="506"/>
      <c r="L7" s="506"/>
      <c r="M7" s="506"/>
      <c r="N7" s="506"/>
      <c r="O7" s="507"/>
    </row>
    <row r="8" spans="1:15">
      <c r="A8" s="1" t="s">
        <v>78</v>
      </c>
      <c r="B8" s="476" t="str">
        <f>VLOOKUP(A8,GLOBAL!A:H,4,FALSE)</f>
        <v>Instalação do Canteiro de Obra  </v>
      </c>
      <c r="C8" s="477"/>
      <c r="D8" s="477"/>
      <c r="E8" s="477"/>
      <c r="F8" s="477"/>
      <c r="G8" s="477"/>
      <c r="H8" s="477"/>
      <c r="I8" s="477"/>
      <c r="J8" s="506"/>
      <c r="K8" s="506"/>
      <c r="L8" s="506"/>
      <c r="M8" s="506"/>
      <c r="N8" s="506"/>
      <c r="O8" s="507"/>
    </row>
    <row r="9" spans="1:15">
      <c r="A9" s="478" t="s">
        <v>80</v>
      </c>
      <c r="B9" s="479" t="str">
        <f>VLOOKUP(A9,GLOBAL!A:H,4,FALSE)</f>
        <v>PLACA DE OBRA EM CHAPA DE ACO GALVANIZADO</v>
      </c>
      <c r="C9" s="2" t="str">
        <f>VLOOKUP(A9,GLOBAL!A:H,5,FALSE)</f>
        <v>M2</v>
      </c>
      <c r="D9" s="480" t="s">
        <v>857</v>
      </c>
      <c r="E9" s="481"/>
      <c r="F9" s="482"/>
      <c r="G9" s="480" t="s">
        <v>858</v>
      </c>
      <c r="H9" s="481"/>
      <c r="I9" s="482"/>
      <c r="J9" s="508" t="s">
        <v>859</v>
      </c>
      <c r="K9" s="508" t="s">
        <v>860</v>
      </c>
      <c r="L9" s="508" t="s">
        <v>861</v>
      </c>
      <c r="M9" s="508" t="s">
        <v>862</v>
      </c>
      <c r="N9" s="508"/>
      <c r="O9" s="509">
        <f>ROUND(SUM(O10:O12),2)</f>
        <v>8</v>
      </c>
    </row>
    <row r="10" spans="1:15">
      <c r="A10" s="3"/>
      <c r="B10" s="483" t="s">
        <v>863</v>
      </c>
      <c r="C10" s="484"/>
      <c r="D10" s="484"/>
      <c r="E10" s="484"/>
      <c r="F10" s="484"/>
      <c r="G10" s="484"/>
      <c r="H10" s="484"/>
      <c r="I10" s="484"/>
      <c r="J10" s="510"/>
      <c r="K10" s="510"/>
      <c r="L10" s="510"/>
      <c r="M10" s="510"/>
      <c r="N10" s="510"/>
      <c r="O10" s="511"/>
    </row>
    <row r="11" spans="1:15">
      <c r="A11" s="4"/>
      <c r="B11" s="485" t="s">
        <v>864</v>
      </c>
      <c r="C11" s="486"/>
      <c r="D11" s="486"/>
      <c r="E11" s="486"/>
      <c r="F11" s="486"/>
      <c r="G11" s="486"/>
      <c r="H11" s="486"/>
      <c r="I11" s="486"/>
      <c r="J11" s="512">
        <v>4</v>
      </c>
      <c r="K11" s="512">
        <v>2</v>
      </c>
      <c r="L11" s="512"/>
      <c r="M11" s="512"/>
      <c r="N11" s="512"/>
      <c r="O11" s="513">
        <f>J11*K11</f>
        <v>8</v>
      </c>
    </row>
    <row r="12" spans="1:15">
      <c r="A12" s="5"/>
      <c r="B12" s="487"/>
      <c r="C12" s="488"/>
      <c r="D12" s="488"/>
      <c r="E12" s="488"/>
      <c r="F12" s="488"/>
      <c r="G12" s="488"/>
      <c r="H12" s="488"/>
      <c r="I12" s="488"/>
      <c r="J12" s="514"/>
      <c r="K12" s="514"/>
      <c r="L12" s="514"/>
      <c r="M12" s="515"/>
      <c r="N12" s="515"/>
      <c r="O12" s="516"/>
    </row>
    <row r="13" spans="1:15">
      <c r="A13" s="6"/>
      <c r="B13" s="489"/>
      <c r="C13" s="365"/>
      <c r="D13" s="365"/>
      <c r="E13" s="365"/>
      <c r="F13" s="365"/>
      <c r="G13" s="365"/>
      <c r="H13" s="365"/>
      <c r="I13" s="365"/>
      <c r="J13" s="517"/>
      <c r="K13" s="517"/>
      <c r="L13" s="517"/>
      <c r="M13" s="518"/>
      <c r="N13" s="518"/>
      <c r="O13" s="519"/>
    </row>
    <row r="14" ht="60" spans="1:15">
      <c r="A14" s="2" t="s">
        <v>82</v>
      </c>
      <c r="B14" s="479" t="str">
        <f>VLOOKUP(A14,GLOBAL!A:H,4,FALSE)</f>
        <v>ALUGUEL CONTAINER/ESCRIT INCL INST ELET LARG=2,20 COMP=6,20M          ALT=2,50M CHAPA ACO C/NERV TRAPEZ FORRO C/ISOL TERMO/ACUSTICO         CHASSIS REFORC PISO COMPENS NAVAL EXC TRANSP/CARGA/DESCARGA</v>
      </c>
      <c r="C14" s="2" t="str">
        <f>VLOOKUP(A14,GLOBAL!A:H,5,FALSE)</f>
        <v>MES</v>
      </c>
      <c r="D14" s="480" t="s">
        <v>857</v>
      </c>
      <c r="E14" s="481"/>
      <c r="F14" s="482"/>
      <c r="G14" s="480" t="s">
        <v>858</v>
      </c>
      <c r="H14" s="481"/>
      <c r="I14" s="482"/>
      <c r="J14" s="508" t="s">
        <v>859</v>
      </c>
      <c r="K14" s="508" t="s">
        <v>860</v>
      </c>
      <c r="L14" s="508" t="s">
        <v>861</v>
      </c>
      <c r="M14" s="508" t="s">
        <v>862</v>
      </c>
      <c r="N14" s="508"/>
      <c r="O14" s="509">
        <f>ROUND(SUM(O15:O17),2)</f>
        <v>6</v>
      </c>
    </row>
    <row r="15" spans="1:15">
      <c r="A15" s="3"/>
      <c r="B15" s="483" t="s">
        <v>863</v>
      </c>
      <c r="C15" s="484"/>
      <c r="D15" s="484"/>
      <c r="E15" s="484"/>
      <c r="F15" s="484"/>
      <c r="G15" s="484"/>
      <c r="H15" s="484"/>
      <c r="I15" s="484"/>
      <c r="J15" s="510"/>
      <c r="K15" s="510"/>
      <c r="L15" s="510"/>
      <c r="M15" s="510"/>
      <c r="N15" s="510"/>
      <c r="O15" s="511"/>
    </row>
    <row r="16" spans="1:15">
      <c r="A16" s="4"/>
      <c r="B16" s="485" t="s">
        <v>865</v>
      </c>
      <c r="C16" s="486"/>
      <c r="D16" s="490"/>
      <c r="E16" s="490"/>
      <c r="F16" s="490"/>
      <c r="G16" s="490"/>
      <c r="H16" s="490"/>
      <c r="I16" s="490"/>
      <c r="J16" s="520"/>
      <c r="K16" s="521"/>
      <c r="L16" s="512"/>
      <c r="M16" s="512">
        <v>6</v>
      </c>
      <c r="N16" s="512"/>
      <c r="O16" s="513">
        <f>M16</f>
        <v>6</v>
      </c>
    </row>
    <row r="17" spans="1:15">
      <c r="A17" s="5"/>
      <c r="B17" s="491"/>
      <c r="C17" s="488"/>
      <c r="D17" s="488"/>
      <c r="E17" s="488"/>
      <c r="F17" s="488"/>
      <c r="G17" s="488"/>
      <c r="H17" s="488"/>
      <c r="I17" s="488"/>
      <c r="J17" s="514"/>
      <c r="K17" s="514"/>
      <c r="L17" s="514"/>
      <c r="M17" s="515"/>
      <c r="N17" s="515"/>
      <c r="O17" s="516"/>
    </row>
    <row r="18" spans="1:15">
      <c r="A18" s="6"/>
      <c r="B18" s="489"/>
      <c r="C18" s="365"/>
      <c r="D18" s="365"/>
      <c r="E18" s="365"/>
      <c r="F18" s="365"/>
      <c r="G18" s="365"/>
      <c r="H18" s="365"/>
      <c r="I18" s="365"/>
      <c r="J18" s="517"/>
      <c r="K18" s="517"/>
      <c r="L18" s="517"/>
      <c r="M18" s="518"/>
      <c r="N18" s="518"/>
      <c r="O18" s="519"/>
    </row>
    <row r="19" ht="30" spans="1:15">
      <c r="A19" s="2" t="s">
        <v>83</v>
      </c>
      <c r="B19" s="479" t="str">
        <f>VLOOKUP(A19,GLOBAL!A:H,4,FALSE)</f>
        <v>MOBILIZAÇÃO E DESMOBILIZAÇÃO DE CONTEINER LOCADO PARA BARRACÃO DE OBRA</v>
      </c>
      <c r="C19" s="2" t="str">
        <f>VLOOKUP(A19,GLOBAL!A:H,5,FALSE)</f>
        <v>UND</v>
      </c>
      <c r="D19" s="480" t="s">
        <v>857</v>
      </c>
      <c r="E19" s="481"/>
      <c r="F19" s="482"/>
      <c r="G19" s="480" t="s">
        <v>858</v>
      </c>
      <c r="H19" s="481"/>
      <c r="I19" s="482"/>
      <c r="J19" s="508" t="s">
        <v>859</v>
      </c>
      <c r="K19" s="508" t="s">
        <v>860</v>
      </c>
      <c r="L19" s="508" t="s">
        <v>861</v>
      </c>
      <c r="M19" s="508" t="s">
        <v>862</v>
      </c>
      <c r="N19" s="508"/>
      <c r="O19" s="509">
        <f>ROUND(SUM(O20:O22),2)</f>
        <v>2</v>
      </c>
    </row>
    <row r="20" spans="1:15">
      <c r="A20" s="3"/>
      <c r="B20" s="483" t="s">
        <v>863</v>
      </c>
      <c r="C20" s="484"/>
      <c r="D20" s="484"/>
      <c r="E20" s="484"/>
      <c r="F20" s="484"/>
      <c r="G20" s="484"/>
      <c r="H20" s="484"/>
      <c r="I20" s="484"/>
      <c r="J20" s="510"/>
      <c r="K20" s="510"/>
      <c r="L20" s="510"/>
      <c r="M20" s="510"/>
      <c r="N20" s="510"/>
      <c r="O20" s="511"/>
    </row>
    <row r="21" ht="30" spans="1:15">
      <c r="A21" s="4"/>
      <c r="B21" s="492" t="s">
        <v>866</v>
      </c>
      <c r="C21" s="486"/>
      <c r="D21" s="486"/>
      <c r="E21" s="486"/>
      <c r="F21" s="486"/>
      <c r="G21" s="486"/>
      <c r="H21" s="486"/>
      <c r="I21" s="486"/>
      <c r="J21" s="512"/>
      <c r="K21" s="512"/>
      <c r="L21" s="512"/>
      <c r="M21" s="512">
        <v>2</v>
      </c>
      <c r="N21" s="512"/>
      <c r="O21" s="513">
        <f>M21</f>
        <v>2</v>
      </c>
    </row>
    <row r="22" spans="1:15">
      <c r="A22" s="5"/>
      <c r="B22" s="491"/>
      <c r="C22" s="488"/>
      <c r="D22" s="488"/>
      <c r="E22" s="488"/>
      <c r="F22" s="488"/>
      <c r="G22" s="488"/>
      <c r="H22" s="488"/>
      <c r="I22" s="488"/>
      <c r="J22" s="514"/>
      <c r="K22" s="514"/>
      <c r="L22" s="514"/>
      <c r="M22" s="515"/>
      <c r="N22" s="515"/>
      <c r="O22" s="516"/>
    </row>
    <row r="23" spans="1:15">
      <c r="A23" s="6"/>
      <c r="B23" s="489"/>
      <c r="C23" s="365"/>
      <c r="D23" s="365"/>
      <c r="E23" s="365"/>
      <c r="F23" s="365"/>
      <c r="G23" s="365"/>
      <c r="H23" s="365"/>
      <c r="I23" s="365"/>
      <c r="J23" s="517"/>
      <c r="K23" s="517"/>
      <c r="L23" s="517"/>
      <c r="M23" s="518"/>
      <c r="N23" s="518"/>
      <c r="O23" s="519"/>
    </row>
    <row r="24" spans="1:15">
      <c r="A24" s="732" t="s">
        <v>7</v>
      </c>
      <c r="B24" s="476" t="str">
        <f>VLOOKUP(A24,GLOBAL!A:H,4,FALSE)</f>
        <v>Rua Das Flores</v>
      </c>
      <c r="C24" s="477"/>
      <c r="D24" s="477"/>
      <c r="E24" s="477"/>
      <c r="F24" s="477"/>
      <c r="G24" s="477"/>
      <c r="H24" s="477"/>
      <c r="I24" s="477"/>
      <c r="J24" s="506"/>
      <c r="K24" s="506"/>
      <c r="L24" s="506"/>
      <c r="M24" s="506"/>
      <c r="N24" s="506"/>
      <c r="O24" s="507"/>
    </row>
    <row r="25" spans="1:15">
      <c r="A25" s="1" t="s">
        <v>88</v>
      </c>
      <c r="B25" s="476" t="str">
        <f>VLOOKUP(A25,GLOBAL!A:H,4,FALSE)</f>
        <v>Demolição  </v>
      </c>
      <c r="C25" s="477"/>
      <c r="D25" s="477"/>
      <c r="E25" s="477"/>
      <c r="F25" s="477"/>
      <c r="G25" s="477"/>
      <c r="H25" s="477"/>
      <c r="I25" s="477"/>
      <c r="J25" s="506"/>
      <c r="K25" s="506"/>
      <c r="L25" s="506"/>
      <c r="M25" s="506"/>
      <c r="N25" s="506"/>
      <c r="O25" s="507"/>
    </row>
    <row r="26" ht="30" spans="1:15">
      <c r="A26" s="2" t="s">
        <v>90</v>
      </c>
      <c r="B26" s="479" t="str">
        <f>VLOOKUP(A26,GLOBAL!A:H,4,FALSE)</f>
        <v>DEMOLIÇÃO DE LAJES, DE FORMA MANUAL, SEM REAPROVEITAMENTO. AF_12/2017</v>
      </c>
      <c r="C26" s="2" t="str">
        <f>VLOOKUP(A26,GLOBAL!A:H,5,FALSE)</f>
        <v>M3</v>
      </c>
      <c r="D26" s="480" t="s">
        <v>857</v>
      </c>
      <c r="E26" s="481"/>
      <c r="F26" s="482"/>
      <c r="G26" s="480" t="s">
        <v>858</v>
      </c>
      <c r="H26" s="481"/>
      <c r="I26" s="482"/>
      <c r="J26" s="522" t="s">
        <v>867</v>
      </c>
      <c r="K26" s="523"/>
      <c r="L26" s="508" t="s">
        <v>861</v>
      </c>
      <c r="M26" s="508" t="s">
        <v>862</v>
      </c>
      <c r="N26" s="508" t="s">
        <v>868</v>
      </c>
      <c r="O26" s="509">
        <f>ROUND(SUM(O27:O32),2)</f>
        <v>15.18</v>
      </c>
    </row>
    <row r="27" spans="1:15">
      <c r="A27" s="3"/>
      <c r="B27" s="483" t="s">
        <v>863</v>
      </c>
      <c r="C27" s="484"/>
      <c r="D27" s="484"/>
      <c r="E27" s="484"/>
      <c r="F27" s="484"/>
      <c r="G27" s="484"/>
      <c r="H27" s="484"/>
      <c r="I27" s="484"/>
      <c r="J27" s="510"/>
      <c r="K27" s="510"/>
      <c r="L27" s="510"/>
      <c r="M27" s="510"/>
      <c r="N27" s="510"/>
      <c r="O27" s="511"/>
    </row>
    <row r="28" spans="1:15">
      <c r="A28" s="4"/>
      <c r="B28" s="485" t="s">
        <v>869</v>
      </c>
      <c r="C28" s="486"/>
      <c r="D28" s="486"/>
      <c r="E28" s="486"/>
      <c r="F28" s="486"/>
      <c r="G28" s="486"/>
      <c r="H28" s="486"/>
      <c r="I28" s="486"/>
      <c r="J28" s="524">
        <v>25.79</v>
      </c>
      <c r="K28" s="525"/>
      <c r="L28" s="512">
        <v>0.08</v>
      </c>
      <c r="M28" s="512"/>
      <c r="N28" s="512" t="s">
        <v>870</v>
      </c>
      <c r="O28" s="513">
        <f>J28*L28</f>
        <v>2.0632</v>
      </c>
    </row>
    <row r="29" spans="1:15">
      <c r="A29" s="4"/>
      <c r="B29" s="485" t="s">
        <v>869</v>
      </c>
      <c r="C29" s="486"/>
      <c r="D29" s="486"/>
      <c r="E29" s="486"/>
      <c r="F29" s="486"/>
      <c r="G29" s="486"/>
      <c r="H29" s="486"/>
      <c r="I29" s="486"/>
      <c r="J29" s="524">
        <v>14.87</v>
      </c>
      <c r="K29" s="525"/>
      <c r="L29" s="512">
        <v>0.08</v>
      </c>
      <c r="M29" s="512"/>
      <c r="N29" s="512" t="s">
        <v>870</v>
      </c>
      <c r="O29" s="513">
        <f>J29*L29</f>
        <v>1.1896</v>
      </c>
    </row>
    <row r="30" spans="1:15">
      <c r="A30" s="4"/>
      <c r="B30" s="485" t="s">
        <v>869</v>
      </c>
      <c r="C30" s="486"/>
      <c r="D30" s="486"/>
      <c r="E30" s="486"/>
      <c r="F30" s="486"/>
      <c r="G30" s="486"/>
      <c r="H30" s="486"/>
      <c r="I30" s="486"/>
      <c r="J30" s="524">
        <v>10.97</v>
      </c>
      <c r="K30" s="525"/>
      <c r="L30" s="512">
        <v>0.08</v>
      </c>
      <c r="M30" s="512"/>
      <c r="N30" s="512" t="s">
        <v>871</v>
      </c>
      <c r="O30" s="513">
        <f>J30*L30</f>
        <v>0.8776</v>
      </c>
    </row>
    <row r="31" spans="1:15">
      <c r="A31" s="4"/>
      <c r="B31" s="485" t="s">
        <v>869</v>
      </c>
      <c r="C31" s="486"/>
      <c r="D31" s="486"/>
      <c r="E31" s="486"/>
      <c r="F31" s="486"/>
      <c r="G31" s="486"/>
      <c r="H31" s="486"/>
      <c r="I31" s="486"/>
      <c r="J31" s="524">
        <v>138.14</v>
      </c>
      <c r="K31" s="525"/>
      <c r="L31" s="512">
        <v>0.08</v>
      </c>
      <c r="M31" s="512"/>
      <c r="N31" s="512" t="s">
        <v>870</v>
      </c>
      <c r="O31" s="513">
        <f>J31*L31</f>
        <v>11.0512</v>
      </c>
    </row>
    <row r="32" spans="1:15">
      <c r="A32" s="5"/>
      <c r="B32" s="491"/>
      <c r="C32" s="488"/>
      <c r="D32" s="488"/>
      <c r="E32" s="488"/>
      <c r="F32" s="488"/>
      <c r="G32" s="488"/>
      <c r="H32" s="488"/>
      <c r="I32" s="488"/>
      <c r="J32" s="514"/>
      <c r="K32" s="514"/>
      <c r="L32" s="514"/>
      <c r="M32" s="515"/>
      <c r="N32" s="515"/>
      <c r="O32" s="516"/>
    </row>
    <row r="33" spans="1:15">
      <c r="A33" s="6"/>
      <c r="B33" s="489"/>
      <c r="C33" s="365"/>
      <c r="D33" s="365"/>
      <c r="E33" s="365"/>
      <c r="F33" s="365"/>
      <c r="G33" s="365"/>
      <c r="H33" s="365"/>
      <c r="I33" s="365"/>
      <c r="J33" s="517"/>
      <c r="K33" s="517"/>
      <c r="L33" s="517"/>
      <c r="M33" s="518"/>
      <c r="N33" s="518"/>
      <c r="O33" s="519"/>
    </row>
    <row r="34" ht="46.5" customHeight="1" spans="1:15">
      <c r="A34" s="2" t="s">
        <v>91</v>
      </c>
      <c r="B34" s="479" t="str">
        <f>VLOOKUP(A34,GLOBAL!A:H,4,FALSE)</f>
        <v>TRANSPORTE COM CAMINHÃO BASCULANTE 6 M3 EM RODOVIA PAVIMENTADA ( PARA DISTÂNCIAS SUPERIORES A 4 KM)</v>
      </c>
      <c r="C34" s="2" t="str">
        <f>VLOOKUP(A34,GLOBAL!A:H,5,FALSE)</f>
        <v>M3XKM</v>
      </c>
      <c r="D34" s="480" t="s">
        <v>857</v>
      </c>
      <c r="E34" s="481"/>
      <c r="F34" s="482"/>
      <c r="G34" s="480" t="s">
        <v>858</v>
      </c>
      <c r="H34" s="481"/>
      <c r="I34" s="482"/>
      <c r="J34" s="508" t="s">
        <v>872</v>
      </c>
      <c r="K34" s="508" t="s">
        <v>873</v>
      </c>
      <c r="L34" s="508" t="s">
        <v>874</v>
      </c>
      <c r="M34" s="508" t="s">
        <v>875</v>
      </c>
      <c r="N34" s="508" t="s">
        <v>876</v>
      </c>
      <c r="O34" s="509">
        <f>ROUND(SUM(O35:O37),2)</f>
        <v>500.94</v>
      </c>
    </row>
    <row r="35" spans="1:15">
      <c r="A35" s="3"/>
      <c r="B35" s="483"/>
      <c r="C35" s="484"/>
      <c r="D35" s="484"/>
      <c r="E35" s="484"/>
      <c r="F35" s="484"/>
      <c r="G35" s="484"/>
      <c r="H35" s="484"/>
      <c r="I35" s="484"/>
      <c r="J35" s="510"/>
      <c r="K35" s="510"/>
      <c r="L35" s="510"/>
      <c r="M35" s="510"/>
      <c r="N35" s="510"/>
      <c r="O35" s="511"/>
    </row>
    <row r="36" spans="1:15">
      <c r="A36" s="4"/>
      <c r="B36" s="485" t="s">
        <v>877</v>
      </c>
      <c r="C36" s="486"/>
      <c r="D36" s="486"/>
      <c r="E36" s="486"/>
      <c r="F36" s="486"/>
      <c r="G36" s="486"/>
      <c r="H36" s="486"/>
      <c r="I36" s="486"/>
      <c r="J36" s="512">
        <v>15</v>
      </c>
      <c r="K36" s="512">
        <v>1</v>
      </c>
      <c r="L36" s="512">
        <v>2.2</v>
      </c>
      <c r="M36" s="512">
        <v>15.18</v>
      </c>
      <c r="N36" s="512">
        <f>J36*K36*L36*M36</f>
        <v>500.94</v>
      </c>
      <c r="O36" s="513">
        <f>N36</f>
        <v>500.94</v>
      </c>
    </row>
    <row r="37" ht="60" spans="1:15">
      <c r="A37" s="5"/>
      <c r="B37" s="492" t="s">
        <v>878</v>
      </c>
      <c r="C37" s="488"/>
      <c r="D37" s="488"/>
      <c r="E37" s="488"/>
      <c r="F37" s="488"/>
      <c r="G37" s="488"/>
      <c r="H37" s="488"/>
      <c r="I37" s="488"/>
      <c r="J37" s="514"/>
      <c r="K37" s="514"/>
      <c r="L37" s="514"/>
      <c r="M37" s="515"/>
      <c r="N37" s="515"/>
      <c r="O37" s="516"/>
    </row>
    <row r="38" spans="1:15">
      <c r="A38" s="6"/>
      <c r="B38" s="489"/>
      <c r="C38" s="365"/>
      <c r="D38" s="365"/>
      <c r="E38" s="365"/>
      <c r="F38" s="365"/>
      <c r="G38" s="365"/>
      <c r="H38" s="365"/>
      <c r="I38" s="365"/>
      <c r="J38" s="517"/>
      <c r="K38" s="517"/>
      <c r="L38" s="517"/>
      <c r="M38" s="518"/>
      <c r="N38" s="518"/>
      <c r="O38" s="519"/>
    </row>
    <row r="39" spans="1:15">
      <c r="A39" s="1" t="s">
        <v>92</v>
      </c>
      <c r="B39" s="476" t="str">
        <f>VLOOKUP(A39,GLOBAL!A:H,4,FALSE)</f>
        <v>Escavação, Aterro e Transporte</v>
      </c>
      <c r="C39" s="477"/>
      <c r="D39" s="477"/>
      <c r="E39" s="477"/>
      <c r="F39" s="477"/>
      <c r="G39" s="477"/>
      <c r="H39" s="477"/>
      <c r="I39" s="477"/>
      <c r="J39" s="506"/>
      <c r="K39" s="506"/>
      <c r="L39" s="506"/>
      <c r="M39" s="506"/>
      <c r="N39" s="506"/>
      <c r="O39" s="507"/>
    </row>
    <row r="40" ht="50.25" customHeight="1" spans="1:15">
      <c r="A40" s="2" t="s">
        <v>94</v>
      </c>
      <c r="B40" s="479" t="str">
        <f>VLOOKUP(A40,GLOBAL!A:H,4,FALSE)</f>
        <v>ESCAVACAO MECANICA DE MATERIAL 1A. CATEGORIA, PROVENIENTE DE CORTE DE SUBLEITO (C/TRATOR ESTEIRAS  160HP)</v>
      </c>
      <c r="C40" s="2" t="str">
        <f>VLOOKUP(A40,GLOBAL!A:H,5,FALSE)</f>
        <v>M3</v>
      </c>
      <c r="D40" s="480" t="s">
        <v>857</v>
      </c>
      <c r="E40" s="481"/>
      <c r="F40" s="482"/>
      <c r="G40" s="480" t="s">
        <v>858</v>
      </c>
      <c r="H40" s="481"/>
      <c r="I40" s="482"/>
      <c r="J40" s="522" t="s">
        <v>879</v>
      </c>
      <c r="K40" s="526"/>
      <c r="L40" s="523"/>
      <c r="M40" s="508" t="s">
        <v>862</v>
      </c>
      <c r="N40" s="508"/>
      <c r="O40" s="509">
        <f>ROUND(SUM(O41:O43),2)</f>
        <v>194.9</v>
      </c>
    </row>
    <row r="41" spans="1:15">
      <c r="A41" s="3"/>
      <c r="B41" s="483"/>
      <c r="C41" s="484"/>
      <c r="D41" s="484"/>
      <c r="E41" s="484"/>
      <c r="F41" s="484"/>
      <c r="G41" s="484"/>
      <c r="H41" s="484"/>
      <c r="I41" s="484"/>
      <c r="J41" s="510"/>
      <c r="K41" s="510"/>
      <c r="L41" s="510"/>
      <c r="M41" s="510"/>
      <c r="N41" s="510"/>
      <c r="O41" s="511"/>
    </row>
    <row r="42" spans="1:15">
      <c r="A42" s="4"/>
      <c r="B42" s="485" t="s">
        <v>880</v>
      </c>
      <c r="C42" s="486"/>
      <c r="D42" s="490"/>
      <c r="E42" s="490"/>
      <c r="F42" s="490"/>
      <c r="G42" s="490"/>
      <c r="H42" s="490"/>
      <c r="I42" s="490"/>
      <c r="J42" s="524">
        <v>194.9</v>
      </c>
      <c r="K42" s="527"/>
      <c r="L42" s="525"/>
      <c r="M42" s="512"/>
      <c r="N42" s="512"/>
      <c r="O42" s="513">
        <f>J42</f>
        <v>194.9</v>
      </c>
    </row>
    <row r="43" spans="1:15">
      <c r="A43" s="5"/>
      <c r="B43" s="491"/>
      <c r="C43" s="488"/>
      <c r="D43" s="488"/>
      <c r="E43" s="488"/>
      <c r="F43" s="488"/>
      <c r="G43" s="488"/>
      <c r="H43" s="488"/>
      <c r="I43" s="488"/>
      <c r="J43" s="514"/>
      <c r="K43" s="514"/>
      <c r="L43" s="514"/>
      <c r="M43" s="515"/>
      <c r="N43" s="515"/>
      <c r="O43" s="516"/>
    </row>
    <row r="44" spans="1:15">
      <c r="A44" s="6"/>
      <c r="B44" s="489"/>
      <c r="C44" s="365"/>
      <c r="D44" s="365"/>
      <c r="E44" s="365"/>
      <c r="F44" s="365"/>
      <c r="G44" s="365"/>
      <c r="H44" s="365"/>
      <c r="I44" s="365"/>
      <c r="J44" s="517"/>
      <c r="K44" s="517"/>
      <c r="L44" s="517"/>
      <c r="M44" s="518"/>
      <c r="N44" s="518"/>
      <c r="O44" s="519"/>
    </row>
    <row r="45" ht="30" spans="1:15">
      <c r="A45" s="2" t="s">
        <v>95</v>
      </c>
      <c r="B45" s="479" t="str">
        <f>VLOOKUP(A45,GLOBAL!A:H,4,FALSE)</f>
        <v>COMPACTACAO MECANICA A 100% DO PROCTOR NORMAL - PAVIMENTACAO URBANA</v>
      </c>
      <c r="C45" s="2" t="str">
        <f>VLOOKUP(A45,GLOBAL!A:H,5,FALSE)</f>
        <v>M3</v>
      </c>
      <c r="D45" s="480" t="s">
        <v>857</v>
      </c>
      <c r="E45" s="481"/>
      <c r="F45" s="482"/>
      <c r="G45" s="480" t="s">
        <v>858</v>
      </c>
      <c r="H45" s="481"/>
      <c r="I45" s="482"/>
      <c r="J45" s="522" t="s">
        <v>879</v>
      </c>
      <c r="K45" s="526"/>
      <c r="L45" s="523"/>
      <c r="M45" s="508" t="s">
        <v>862</v>
      </c>
      <c r="N45" s="508"/>
      <c r="O45" s="509">
        <f>ROUND(SUM(O46:O48),2)</f>
        <v>96.85</v>
      </c>
    </row>
    <row r="46" spans="1:15">
      <c r="A46" s="3"/>
      <c r="B46" s="483"/>
      <c r="C46" s="484"/>
      <c r="D46" s="484"/>
      <c r="E46" s="484"/>
      <c r="F46" s="484"/>
      <c r="G46" s="484"/>
      <c r="H46" s="484"/>
      <c r="I46" s="484"/>
      <c r="J46" s="510"/>
      <c r="K46" s="510"/>
      <c r="L46" s="510"/>
      <c r="M46" s="510"/>
      <c r="N46" s="510"/>
      <c r="O46" s="511"/>
    </row>
    <row r="47" ht="30" spans="1:15">
      <c r="A47" s="4"/>
      <c r="B47" s="485" t="s">
        <v>881</v>
      </c>
      <c r="C47" s="486"/>
      <c r="D47" s="490"/>
      <c r="E47" s="490"/>
      <c r="F47" s="490"/>
      <c r="G47" s="490"/>
      <c r="H47" s="490"/>
      <c r="I47" s="490"/>
      <c r="J47" s="524">
        <v>96.85</v>
      </c>
      <c r="K47" s="527"/>
      <c r="L47" s="525"/>
      <c r="M47" s="512"/>
      <c r="N47" s="512"/>
      <c r="O47" s="513">
        <f>J47</f>
        <v>96.85</v>
      </c>
    </row>
    <row r="48" spans="1:15">
      <c r="A48" s="5"/>
      <c r="B48" s="491"/>
      <c r="C48" s="488"/>
      <c r="D48" s="488"/>
      <c r="E48" s="488"/>
      <c r="F48" s="488"/>
      <c r="G48" s="488"/>
      <c r="H48" s="488"/>
      <c r="I48" s="488"/>
      <c r="J48" s="514"/>
      <c r="K48" s="514"/>
      <c r="L48" s="514"/>
      <c r="M48" s="515"/>
      <c r="N48" s="515"/>
      <c r="O48" s="516"/>
    </row>
    <row r="49" spans="1:15">
      <c r="A49" s="6"/>
      <c r="B49" s="489"/>
      <c r="C49" s="365"/>
      <c r="D49" s="365"/>
      <c r="E49" s="365"/>
      <c r="F49" s="365"/>
      <c r="G49" s="365"/>
      <c r="H49" s="365"/>
      <c r="I49" s="365"/>
      <c r="J49" s="517"/>
      <c r="K49" s="517"/>
      <c r="L49" s="517"/>
      <c r="M49" s="518"/>
      <c r="N49" s="518"/>
      <c r="O49" s="519"/>
    </row>
    <row r="50" ht="43.5" customHeight="1" spans="1:15">
      <c r="A50" s="2" t="s">
        <v>96</v>
      </c>
      <c r="B50" s="479" t="str">
        <f>VLOOKUP(A50,GLOBAL!A:H,4,FALSE)</f>
        <v>TRANSPORTE COM CAMINHÃO BASCULANTE 6 M3 EM RODOVIA PAVIMENTADA ( PARA DISTÂNCIAS SUPERIORES A 4 KM)</v>
      </c>
      <c r="C50" s="2" t="str">
        <f>VLOOKUP(A50,GLOBAL!A:H,5,FALSE)</f>
        <v>M3XKM</v>
      </c>
      <c r="D50" s="480" t="s">
        <v>857</v>
      </c>
      <c r="E50" s="481"/>
      <c r="F50" s="482"/>
      <c r="G50" s="480" t="s">
        <v>858</v>
      </c>
      <c r="H50" s="481"/>
      <c r="I50" s="482"/>
      <c r="J50" s="508" t="s">
        <v>872</v>
      </c>
      <c r="K50" s="508" t="s">
        <v>873</v>
      </c>
      <c r="L50" s="508" t="s">
        <v>874</v>
      </c>
      <c r="M50" s="508" t="s">
        <v>875</v>
      </c>
      <c r="N50" s="508" t="s">
        <v>876</v>
      </c>
      <c r="O50" s="509">
        <f>ROUND(SUM(O51:O53),2)</f>
        <v>2353.2</v>
      </c>
    </row>
    <row r="51" spans="1:15">
      <c r="A51" s="3"/>
      <c r="B51" s="483"/>
      <c r="C51" s="484"/>
      <c r="D51" s="484"/>
      <c r="E51" s="484"/>
      <c r="F51" s="484"/>
      <c r="G51" s="484"/>
      <c r="H51" s="484"/>
      <c r="I51" s="484"/>
      <c r="J51" s="510"/>
      <c r="K51" s="510"/>
      <c r="L51" s="510"/>
      <c r="M51" s="510"/>
      <c r="N51" s="510"/>
      <c r="O51" s="511"/>
    </row>
    <row r="52" spans="1:15">
      <c r="A52" s="4"/>
      <c r="B52" s="485" t="s">
        <v>877</v>
      </c>
      <c r="C52" s="486"/>
      <c r="D52" s="490"/>
      <c r="E52" s="490"/>
      <c r="F52" s="490"/>
      <c r="G52" s="490"/>
      <c r="H52" s="490"/>
      <c r="I52" s="490"/>
      <c r="J52" s="512">
        <v>15</v>
      </c>
      <c r="K52" s="512">
        <v>1</v>
      </c>
      <c r="L52" s="512">
        <v>1.6</v>
      </c>
      <c r="M52" s="512">
        <v>98.05</v>
      </c>
      <c r="N52" s="512">
        <f>J52*K52*L52*M52</f>
        <v>2353.2</v>
      </c>
      <c r="O52" s="513">
        <f>N52</f>
        <v>2353.2</v>
      </c>
    </row>
    <row r="53" ht="60" spans="1:15">
      <c r="A53" s="5"/>
      <c r="B53" s="492" t="s">
        <v>878</v>
      </c>
      <c r="C53" s="488"/>
      <c r="D53" s="488"/>
      <c r="E53" s="488"/>
      <c r="F53" s="488"/>
      <c r="G53" s="488"/>
      <c r="H53" s="488"/>
      <c r="I53" s="488"/>
      <c r="J53" s="514"/>
      <c r="K53" s="514"/>
      <c r="L53" s="514"/>
      <c r="M53" s="515"/>
      <c r="N53" s="515"/>
      <c r="O53" s="516"/>
    </row>
    <row r="54" spans="1:15">
      <c r="A54" s="6"/>
      <c r="B54" s="489"/>
      <c r="C54" s="365"/>
      <c r="D54" s="365"/>
      <c r="E54" s="365"/>
      <c r="F54" s="365"/>
      <c r="G54" s="365"/>
      <c r="H54" s="365"/>
      <c r="I54" s="365"/>
      <c r="J54" s="517"/>
      <c r="K54" s="517"/>
      <c r="L54" s="517"/>
      <c r="M54" s="518"/>
      <c r="N54" s="518"/>
      <c r="O54" s="519"/>
    </row>
    <row r="55" spans="1:15">
      <c r="A55" s="1" t="s">
        <v>97</v>
      </c>
      <c r="B55" s="476" t="str">
        <f>VLOOKUP(A55,GLOBAL!A:H,4,FALSE)</f>
        <v>Drenagem</v>
      </c>
      <c r="C55" s="477"/>
      <c r="D55" s="477"/>
      <c r="E55" s="477"/>
      <c r="F55" s="477"/>
      <c r="G55" s="477"/>
      <c r="H55" s="477"/>
      <c r="I55" s="477"/>
      <c r="J55" s="506"/>
      <c r="K55" s="506"/>
      <c r="L55" s="506"/>
      <c r="M55" s="506"/>
      <c r="N55" s="506"/>
      <c r="O55" s="507"/>
    </row>
    <row r="56" ht="113.25" customHeight="1" spans="1:15">
      <c r="A56" s="2" t="s">
        <v>99</v>
      </c>
      <c r="B56" s="479" t="str">
        <f>VLOOKUP(A56,GLOBAL!A:H,4,FALSE)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56" s="2" t="str">
        <f>VLOOKUP(A56,GLOBAL!A:H,5,FALSE)</f>
        <v>M3</v>
      </c>
      <c r="D56" s="480" t="s">
        <v>857</v>
      </c>
      <c r="E56" s="481"/>
      <c r="F56" s="482"/>
      <c r="G56" s="480" t="s">
        <v>858</v>
      </c>
      <c r="H56" s="481"/>
      <c r="I56" s="482"/>
      <c r="J56" s="508" t="s">
        <v>859</v>
      </c>
      <c r="K56" s="508" t="s">
        <v>860</v>
      </c>
      <c r="L56" s="508" t="s">
        <v>861</v>
      </c>
      <c r="M56" s="508" t="s">
        <v>882</v>
      </c>
      <c r="N56" s="508"/>
      <c r="O56" s="509">
        <f>ROUND(SUM(O58:O59),2)</f>
        <v>324</v>
      </c>
    </row>
    <row r="57" spans="1:15">
      <c r="A57" s="7"/>
      <c r="B57" s="493" t="s">
        <v>863</v>
      </c>
      <c r="C57" s="494"/>
      <c r="D57" s="494"/>
      <c r="E57" s="494"/>
      <c r="F57" s="494"/>
      <c r="G57" s="494"/>
      <c r="H57" s="494"/>
      <c r="I57" s="494"/>
      <c r="J57" s="528"/>
      <c r="K57" s="529"/>
      <c r="L57" s="528"/>
      <c r="M57" s="528"/>
      <c r="N57" s="528"/>
      <c r="O57" s="530"/>
    </row>
    <row r="58" spans="1:15">
      <c r="A58" s="8"/>
      <c r="B58" s="495" t="s">
        <v>883</v>
      </c>
      <c r="C58" s="486"/>
      <c r="D58" s="486"/>
      <c r="E58" s="486"/>
      <c r="F58" s="486"/>
      <c r="G58" s="486"/>
      <c r="H58" s="486"/>
      <c r="I58" s="486"/>
      <c r="J58" s="512">
        <v>120</v>
      </c>
      <c r="K58" s="531">
        <v>2</v>
      </c>
      <c r="L58" s="512">
        <v>1.35</v>
      </c>
      <c r="M58" s="512">
        <f>J58*K58*L58</f>
        <v>324</v>
      </c>
      <c r="N58" s="512"/>
      <c r="O58" s="513">
        <f>M58</f>
        <v>324</v>
      </c>
    </row>
    <row r="59" spans="1:15">
      <c r="A59" s="4"/>
      <c r="B59" s="495"/>
      <c r="C59" s="486"/>
      <c r="D59" s="486"/>
      <c r="E59" s="486"/>
      <c r="F59" s="486"/>
      <c r="G59" s="486"/>
      <c r="H59" s="486"/>
      <c r="I59" s="486"/>
      <c r="J59" s="512"/>
      <c r="K59" s="512"/>
      <c r="L59" s="512"/>
      <c r="M59" s="512"/>
      <c r="N59" s="512"/>
      <c r="O59" s="513"/>
    </row>
    <row r="60" spans="1:15">
      <c r="A60" s="6"/>
      <c r="B60" s="489"/>
      <c r="C60" s="365"/>
      <c r="D60" s="365"/>
      <c r="E60" s="365"/>
      <c r="F60" s="365"/>
      <c r="G60" s="365"/>
      <c r="H60" s="365"/>
      <c r="I60" s="365"/>
      <c r="J60" s="517"/>
      <c r="K60" s="517"/>
      <c r="L60" s="517"/>
      <c r="M60" s="518"/>
      <c r="N60" s="518"/>
      <c r="O60" s="519"/>
    </row>
    <row r="61" ht="43.5" customHeight="1" spans="1:15">
      <c r="A61" s="2" t="s">
        <v>100</v>
      </c>
      <c r="B61" s="479" t="str">
        <f>VLOOKUP(A61,GLOBAL!A:H,4,FALSE)</f>
        <v>ATERRO COM AREIA COM ADENSAMENTO HIDRAULICO</v>
      </c>
      <c r="C61" s="2" t="str">
        <f>VLOOKUP(A61,GLOBAL!A:H,5,FALSE)</f>
        <v>M3</v>
      </c>
      <c r="D61" s="480" t="s">
        <v>857</v>
      </c>
      <c r="E61" s="481"/>
      <c r="F61" s="482"/>
      <c r="G61" s="480" t="s">
        <v>858</v>
      </c>
      <c r="H61" s="481"/>
      <c r="I61" s="482"/>
      <c r="J61" s="508" t="s">
        <v>859</v>
      </c>
      <c r="K61" s="508" t="s">
        <v>884</v>
      </c>
      <c r="L61" s="508" t="s">
        <v>885</v>
      </c>
      <c r="M61" s="508" t="s">
        <v>886</v>
      </c>
      <c r="N61" s="508" t="s">
        <v>887</v>
      </c>
      <c r="O61" s="509">
        <f>ROUND(SUM(O63:O65),2)</f>
        <v>116.85</v>
      </c>
    </row>
    <row r="62" spans="1:15">
      <c r="A62" s="7"/>
      <c r="B62" s="495" t="s">
        <v>863</v>
      </c>
      <c r="C62" s="494"/>
      <c r="D62" s="494"/>
      <c r="E62" s="494"/>
      <c r="F62" s="494"/>
      <c r="G62" s="494"/>
      <c r="H62" s="494"/>
      <c r="I62" s="494"/>
      <c r="J62" s="528"/>
      <c r="K62" s="529"/>
      <c r="L62" s="528"/>
      <c r="M62" s="528"/>
      <c r="N62" s="528"/>
      <c r="O62" s="530"/>
    </row>
    <row r="63" ht="30" spans="1:15">
      <c r="A63" s="8"/>
      <c r="B63" s="495" t="s">
        <v>888</v>
      </c>
      <c r="C63" s="486"/>
      <c r="D63" s="486"/>
      <c r="E63" s="486"/>
      <c r="F63" s="486"/>
      <c r="G63" s="486"/>
      <c r="H63" s="486"/>
      <c r="I63" s="486"/>
      <c r="J63" s="512"/>
      <c r="K63" s="531"/>
      <c r="L63" s="512"/>
      <c r="M63" s="512"/>
      <c r="N63" s="528"/>
      <c r="O63" s="532"/>
    </row>
    <row r="64" spans="1:15">
      <c r="A64" s="8"/>
      <c r="B64" s="495" t="s">
        <v>883</v>
      </c>
      <c r="C64" s="486"/>
      <c r="D64" s="486"/>
      <c r="E64" s="486"/>
      <c r="F64" s="486"/>
      <c r="G64" s="486"/>
      <c r="H64" s="486"/>
      <c r="I64" s="486"/>
      <c r="J64" s="512">
        <v>120</v>
      </c>
      <c r="K64" s="531">
        <v>12</v>
      </c>
      <c r="L64" s="512">
        <v>29.55</v>
      </c>
      <c r="M64" s="512">
        <v>158.4</v>
      </c>
      <c r="N64" s="528">
        <v>116.85</v>
      </c>
      <c r="O64" s="532">
        <f>N64</f>
        <v>116.85</v>
      </c>
    </row>
    <row r="65" ht="30" spans="1:15">
      <c r="A65" s="8"/>
      <c r="B65" s="495" t="s">
        <v>889</v>
      </c>
      <c r="C65" s="486"/>
      <c r="D65" s="486"/>
      <c r="E65" s="486"/>
      <c r="F65" s="486"/>
      <c r="G65" s="486"/>
      <c r="H65" s="486"/>
      <c r="I65" s="486"/>
      <c r="J65" s="512"/>
      <c r="K65" s="531"/>
      <c r="L65" s="512"/>
      <c r="M65" s="512"/>
      <c r="N65" s="528"/>
      <c r="O65" s="532"/>
    </row>
    <row r="66" ht="30.75" customHeight="1" spans="1:15">
      <c r="A66" s="2" t="s">
        <v>101</v>
      </c>
      <c r="B66" s="479" t="str">
        <f>VLOOKUP(A66,GLOBAL!A:H,4,FALSE)</f>
        <v>REATERRO MANUAL APILOADO COM SOQUETE. AF_10/2017</v>
      </c>
      <c r="C66" s="2" t="str">
        <f>VLOOKUP(A66,GLOBAL!A:H,5,FALSE)</f>
        <v>M3</v>
      </c>
      <c r="D66" s="480" t="s">
        <v>857</v>
      </c>
      <c r="E66" s="481"/>
      <c r="F66" s="482"/>
      <c r="G66" s="480" t="s">
        <v>858</v>
      </c>
      <c r="H66" s="481"/>
      <c r="I66" s="482"/>
      <c r="J66" s="508" t="s">
        <v>890</v>
      </c>
      <c r="K66" s="508" t="s">
        <v>886</v>
      </c>
      <c r="L66" s="508" t="s">
        <v>887</v>
      </c>
      <c r="M66" s="508"/>
      <c r="N66" s="508"/>
      <c r="O66" s="509">
        <f>ROUND(SUM(O67:O70),2)</f>
        <v>165.6</v>
      </c>
    </row>
    <row r="67" spans="1:15">
      <c r="A67" s="7"/>
      <c r="B67" s="493" t="s">
        <v>863</v>
      </c>
      <c r="C67" s="494"/>
      <c r="D67" s="494"/>
      <c r="E67" s="494"/>
      <c r="F67" s="494"/>
      <c r="G67" s="494"/>
      <c r="H67" s="494"/>
      <c r="I67" s="494"/>
      <c r="J67" s="528"/>
      <c r="K67" s="529"/>
      <c r="L67" s="528"/>
      <c r="M67" s="528"/>
      <c r="N67" s="528"/>
      <c r="O67" s="530"/>
    </row>
    <row r="68" ht="30" spans="1:15">
      <c r="A68" s="7"/>
      <c r="B68" s="493" t="s">
        <v>891</v>
      </c>
      <c r="C68" s="494"/>
      <c r="D68" s="494"/>
      <c r="E68" s="494"/>
      <c r="F68" s="494"/>
      <c r="G68" s="494"/>
      <c r="H68" s="494"/>
      <c r="I68" s="494"/>
      <c r="J68" s="528"/>
      <c r="K68" s="529"/>
      <c r="L68" s="528"/>
      <c r="M68" s="528"/>
      <c r="N68" s="528"/>
      <c r="O68" s="530"/>
    </row>
    <row r="69" spans="1:15">
      <c r="A69" s="8"/>
      <c r="B69" s="495" t="s">
        <v>883</v>
      </c>
      <c r="C69" s="486"/>
      <c r="D69" s="486"/>
      <c r="E69" s="486"/>
      <c r="F69" s="486"/>
      <c r="G69" s="486"/>
      <c r="H69" s="486"/>
      <c r="I69" s="486"/>
      <c r="J69" s="512">
        <f>M58</f>
        <v>324</v>
      </c>
      <c r="K69" s="531">
        <f>M64</f>
        <v>158.4</v>
      </c>
      <c r="L69" s="512">
        <f>J69-K69</f>
        <v>165.6</v>
      </c>
      <c r="M69" s="512"/>
      <c r="N69" s="528"/>
      <c r="O69" s="532">
        <f>L69</f>
        <v>165.6</v>
      </c>
    </row>
    <row r="70" spans="1:15">
      <c r="A70" s="8"/>
      <c r="B70" s="495" t="s">
        <v>892</v>
      </c>
      <c r="C70" s="486"/>
      <c r="D70" s="486"/>
      <c r="E70" s="486"/>
      <c r="F70" s="486"/>
      <c r="G70" s="486"/>
      <c r="H70" s="486"/>
      <c r="I70" s="486"/>
      <c r="J70" s="512"/>
      <c r="K70" s="531"/>
      <c r="L70" s="512"/>
      <c r="M70" s="512"/>
      <c r="N70" s="512"/>
      <c r="O70" s="513"/>
    </row>
    <row r="71" spans="1:15">
      <c r="A71" s="6"/>
      <c r="B71" s="489"/>
      <c r="C71" s="365"/>
      <c r="D71" s="365"/>
      <c r="E71" s="365"/>
      <c r="F71" s="365"/>
      <c r="G71" s="365"/>
      <c r="H71" s="365"/>
      <c r="I71" s="365"/>
      <c r="J71" s="517"/>
      <c r="K71" s="517"/>
      <c r="L71" s="517"/>
      <c r="M71" s="518"/>
      <c r="N71" s="518"/>
      <c r="O71" s="519"/>
    </row>
    <row r="72" ht="49.5" customHeight="1" spans="1:15">
      <c r="A72" s="2" t="s">
        <v>102</v>
      </c>
      <c r="B72" s="479" t="str">
        <f>VLOOKUP(A72,GLOBAL!A:H,4,FALSE)</f>
        <v>TRANSPORTE COM CAMINHÃO BASCULANTE 6 M3 EM RODOVIA PAVIMENTADA ( PARA DISTÂNCIAS SUPERIORES A 4 KM)</v>
      </c>
      <c r="C72" s="2" t="str">
        <f>VLOOKUP(A72,GLOBAL!A:H,5,FALSE)</f>
        <v>M3XKM</v>
      </c>
      <c r="D72" s="480" t="s">
        <v>857</v>
      </c>
      <c r="E72" s="481"/>
      <c r="F72" s="482"/>
      <c r="G72" s="480" t="s">
        <v>858</v>
      </c>
      <c r="H72" s="481"/>
      <c r="I72" s="482"/>
      <c r="J72" s="508" t="s">
        <v>872</v>
      </c>
      <c r="K72" s="508" t="s">
        <v>893</v>
      </c>
      <c r="L72" s="508" t="s">
        <v>867</v>
      </c>
      <c r="M72" s="508" t="s">
        <v>879</v>
      </c>
      <c r="N72" s="508" t="s">
        <v>894</v>
      </c>
      <c r="O72" s="509">
        <f>ROUND(SUM(O73:O76),2)</f>
        <v>6923.83</v>
      </c>
    </row>
    <row r="73" ht="45" spans="1:15">
      <c r="A73" s="7"/>
      <c r="B73" s="533" t="s">
        <v>895</v>
      </c>
      <c r="C73" s="494"/>
      <c r="D73" s="494"/>
      <c r="E73" s="494"/>
      <c r="F73" s="494"/>
      <c r="G73" s="494"/>
      <c r="H73" s="494"/>
      <c r="I73" s="494"/>
      <c r="J73" s="528"/>
      <c r="K73" s="529"/>
      <c r="L73" s="528"/>
      <c r="M73" s="528"/>
      <c r="N73" s="528"/>
      <c r="O73" s="530"/>
    </row>
    <row r="74" spans="1:15">
      <c r="A74" s="8"/>
      <c r="B74" s="495"/>
      <c r="C74" s="486"/>
      <c r="D74" s="486"/>
      <c r="E74" s="486"/>
      <c r="F74" s="486"/>
      <c r="G74" s="486"/>
      <c r="H74" s="486"/>
      <c r="I74" s="486"/>
      <c r="J74" s="512">
        <v>15</v>
      </c>
      <c r="K74" s="531">
        <v>1</v>
      </c>
      <c r="L74" s="512">
        <v>1.6</v>
      </c>
      <c r="M74" s="512">
        <v>158.4</v>
      </c>
      <c r="N74" s="528"/>
      <c r="O74" s="532">
        <f>J74*K74*L74*M74</f>
        <v>3801.6</v>
      </c>
    </row>
    <row r="75" ht="30" spans="1:15">
      <c r="A75" s="8"/>
      <c r="B75" s="495" t="s">
        <v>896</v>
      </c>
      <c r="C75" s="486"/>
      <c r="D75" s="486"/>
      <c r="E75" s="486"/>
      <c r="F75" s="486"/>
      <c r="G75" s="486"/>
      <c r="H75" s="486"/>
      <c r="I75" s="486"/>
      <c r="J75" s="512"/>
      <c r="K75" s="531"/>
      <c r="L75" s="512"/>
      <c r="M75" s="512"/>
      <c r="N75" s="512"/>
      <c r="O75" s="513"/>
    </row>
    <row r="76" spans="1:15">
      <c r="A76" s="8"/>
      <c r="B76" s="495"/>
      <c r="C76" s="486"/>
      <c r="D76" s="486"/>
      <c r="E76" s="486"/>
      <c r="F76" s="486"/>
      <c r="G76" s="486"/>
      <c r="H76" s="486"/>
      <c r="I76" s="486"/>
      <c r="J76" s="512">
        <v>16.7</v>
      </c>
      <c r="K76" s="531">
        <v>1</v>
      </c>
      <c r="L76" s="512">
        <v>1.6</v>
      </c>
      <c r="M76" s="512">
        <v>116.85</v>
      </c>
      <c r="N76" s="512"/>
      <c r="O76" s="532">
        <f>J76*K76*L76*M76</f>
        <v>3122.232</v>
      </c>
    </row>
    <row r="77" spans="1:15">
      <c r="A77" s="6"/>
      <c r="B77" s="489"/>
      <c r="C77" s="365"/>
      <c r="D77" s="365"/>
      <c r="E77" s="365"/>
      <c r="F77" s="365"/>
      <c r="G77" s="365"/>
      <c r="H77" s="365"/>
      <c r="I77" s="365"/>
      <c r="J77" s="517"/>
      <c r="K77" s="517"/>
      <c r="L77" s="517"/>
      <c r="M77" s="518"/>
      <c r="N77" s="518"/>
      <c r="O77" s="519"/>
    </row>
    <row r="78" ht="60" spans="1:15">
      <c r="A78" s="2" t="s">
        <v>103</v>
      </c>
      <c r="B78" s="479" t="str">
        <f>VLOOKUP(A78,GLOBAL!A:H,4,FALSE)</f>
        <v>POCO DE VISITA PARA DRENAGEM PLUVIAL, EM CONCRETO ESTRUTURAL, DIMENSOES INTERNAS DE 90X150X80CM (LARGXCOMPXALT), PARA REDE DE 600 MM, EXCLUSOS TAMPAO E CHAMINE.</v>
      </c>
      <c r="C78" s="2" t="str">
        <f>VLOOKUP(A78,GLOBAL!A:H,5,FALSE)</f>
        <v>UN</v>
      </c>
      <c r="D78" s="480" t="s">
        <v>857</v>
      </c>
      <c r="E78" s="481"/>
      <c r="F78" s="482"/>
      <c r="G78" s="480" t="s">
        <v>858</v>
      </c>
      <c r="H78" s="481"/>
      <c r="I78" s="482"/>
      <c r="J78" s="508" t="s">
        <v>859</v>
      </c>
      <c r="K78" s="508" t="s">
        <v>860</v>
      </c>
      <c r="L78" s="508" t="s">
        <v>861</v>
      </c>
      <c r="M78" s="508" t="s">
        <v>862</v>
      </c>
      <c r="N78" s="508" t="s">
        <v>894</v>
      </c>
      <c r="O78" s="509">
        <f>ROUND(SUM(O79:O82),2)</f>
        <v>2</v>
      </c>
    </row>
    <row r="79" spans="1:15">
      <c r="A79" s="7"/>
      <c r="B79" s="493" t="s">
        <v>863</v>
      </c>
      <c r="C79" s="494"/>
      <c r="D79" s="494"/>
      <c r="E79" s="494"/>
      <c r="F79" s="494"/>
      <c r="G79" s="494"/>
      <c r="H79" s="494"/>
      <c r="I79" s="494"/>
      <c r="J79" s="528"/>
      <c r="K79" s="529"/>
      <c r="L79" s="528"/>
      <c r="M79" s="528"/>
      <c r="N79" s="528"/>
      <c r="O79" s="530"/>
    </row>
    <row r="80" spans="1:15">
      <c r="A80" s="8"/>
      <c r="B80" s="495" t="s">
        <v>897</v>
      </c>
      <c r="C80" s="486"/>
      <c r="D80" s="486">
        <v>3</v>
      </c>
      <c r="E80" s="534" t="s">
        <v>898</v>
      </c>
      <c r="F80" s="486">
        <v>0</v>
      </c>
      <c r="G80" s="486"/>
      <c r="H80" s="486"/>
      <c r="I80" s="486"/>
      <c r="J80" s="512"/>
      <c r="K80" s="531"/>
      <c r="L80" s="512"/>
      <c r="M80" s="512">
        <v>1</v>
      </c>
      <c r="N80" s="528"/>
      <c r="O80" s="532">
        <f>M80</f>
        <v>1</v>
      </c>
    </row>
    <row r="81" spans="1:15">
      <c r="A81" s="8"/>
      <c r="B81" s="495" t="s">
        <v>899</v>
      </c>
      <c r="C81" s="486"/>
      <c r="D81" s="486">
        <v>6</v>
      </c>
      <c r="E81" s="534" t="s">
        <v>898</v>
      </c>
      <c r="F81" s="486">
        <v>0</v>
      </c>
      <c r="G81" s="486"/>
      <c r="H81" s="486"/>
      <c r="I81" s="486"/>
      <c r="J81" s="512"/>
      <c r="K81" s="531"/>
      <c r="L81" s="512"/>
      <c r="M81" s="512">
        <v>1</v>
      </c>
      <c r="N81" s="528"/>
      <c r="O81" s="532">
        <f>M81</f>
        <v>1</v>
      </c>
    </row>
    <row r="82" spans="1:15">
      <c r="A82" s="8"/>
      <c r="B82" s="495"/>
      <c r="C82" s="486"/>
      <c r="D82" s="486"/>
      <c r="E82" s="486"/>
      <c r="F82" s="486"/>
      <c r="G82" s="486"/>
      <c r="H82" s="486"/>
      <c r="I82" s="486"/>
      <c r="J82" s="512"/>
      <c r="K82" s="531"/>
      <c r="L82" s="512"/>
      <c r="M82" s="512"/>
      <c r="N82" s="512"/>
      <c r="O82" s="513"/>
    </row>
    <row r="83" spans="1:15">
      <c r="A83" s="6"/>
      <c r="B83" s="489"/>
      <c r="C83" s="365"/>
      <c r="D83" s="365"/>
      <c r="E83" s="365"/>
      <c r="F83" s="365"/>
      <c r="G83" s="365"/>
      <c r="H83" s="365"/>
      <c r="I83" s="365"/>
      <c r="J83" s="517"/>
      <c r="K83" s="517"/>
      <c r="L83" s="517"/>
      <c r="M83" s="518"/>
      <c r="N83" s="518"/>
      <c r="O83" s="519"/>
    </row>
    <row r="84" ht="60" spans="1:15">
      <c r="A84" s="2" t="s">
        <v>104</v>
      </c>
      <c r="B84" s="479" t="str">
        <f>VLOOKUP(A84,GLOBAL!A:H,4,FALSE)</f>
        <v>TAMPAO FOFO ARTICULADO, CLASSE B125 CARGA MAX 12,5 T, REDONDO TAMPA 600 MM, REDE PLUVIAL/ESGOTO, P = CHAMINE CX AREIA / POCO VISITA ASSENTADO COM ARG CIM/AREIA 1:4, FORNECIMENTO E ASSENTAMENTO</v>
      </c>
      <c r="C84" s="2" t="str">
        <f>VLOOKUP(A84,GLOBAL!A:H,5,FALSE)</f>
        <v>UN</v>
      </c>
      <c r="D84" s="480" t="s">
        <v>857</v>
      </c>
      <c r="E84" s="481"/>
      <c r="F84" s="482"/>
      <c r="G84" s="480" t="s">
        <v>858</v>
      </c>
      <c r="H84" s="481"/>
      <c r="I84" s="482"/>
      <c r="J84" s="508" t="s">
        <v>900</v>
      </c>
      <c r="K84" s="508" t="s">
        <v>860</v>
      </c>
      <c r="L84" s="508" t="s">
        <v>861</v>
      </c>
      <c r="M84" s="508" t="s">
        <v>862</v>
      </c>
      <c r="N84" s="508" t="s">
        <v>894</v>
      </c>
      <c r="O84" s="509">
        <f>ROUND(SUM(O85:O87),2)</f>
        <v>2</v>
      </c>
    </row>
    <row r="85" spans="1:15">
      <c r="A85" s="7"/>
      <c r="B85" s="493" t="s">
        <v>863</v>
      </c>
      <c r="C85" s="494"/>
      <c r="D85" s="494"/>
      <c r="E85" s="494"/>
      <c r="F85" s="494"/>
      <c r="G85" s="494"/>
      <c r="H85" s="494"/>
      <c r="I85" s="494"/>
      <c r="J85" s="528"/>
      <c r="K85" s="529"/>
      <c r="L85" s="528"/>
      <c r="M85" s="528"/>
      <c r="N85" s="528"/>
      <c r="O85" s="530"/>
    </row>
    <row r="86" spans="1:15">
      <c r="A86" s="8"/>
      <c r="B86" s="495" t="s">
        <v>901</v>
      </c>
      <c r="C86" s="486"/>
      <c r="D86" s="486"/>
      <c r="E86" s="486"/>
      <c r="F86" s="486"/>
      <c r="G86" s="486"/>
      <c r="H86" s="486"/>
      <c r="I86" s="486"/>
      <c r="J86" s="512"/>
      <c r="K86" s="531"/>
      <c r="L86" s="512"/>
      <c r="M86" s="512">
        <v>2</v>
      </c>
      <c r="N86" s="528"/>
      <c r="O86" s="532">
        <f>M86</f>
        <v>2</v>
      </c>
    </row>
    <row r="87" spans="1:15">
      <c r="A87" s="8"/>
      <c r="B87" s="495"/>
      <c r="C87" s="486"/>
      <c r="D87" s="486"/>
      <c r="E87" s="486"/>
      <c r="F87" s="486"/>
      <c r="G87" s="486"/>
      <c r="H87" s="486"/>
      <c r="I87" s="486"/>
      <c r="J87" s="512"/>
      <c r="K87" s="531"/>
      <c r="L87" s="512"/>
      <c r="M87" s="512"/>
      <c r="N87" s="512"/>
      <c r="O87" s="513"/>
    </row>
    <row r="88" spans="1:15">
      <c r="A88" s="6"/>
      <c r="B88" s="489"/>
      <c r="C88" s="365"/>
      <c r="D88" s="365"/>
      <c r="E88" s="365"/>
      <c r="F88" s="365"/>
      <c r="G88" s="365"/>
      <c r="H88" s="365"/>
      <c r="I88" s="365"/>
      <c r="J88" s="517"/>
      <c r="K88" s="517"/>
      <c r="L88" s="517"/>
      <c r="M88" s="518"/>
      <c r="N88" s="518"/>
      <c r="O88" s="519"/>
    </row>
    <row r="89" ht="60" spans="1:15">
      <c r="A89" s="2" t="s">
        <v>105</v>
      </c>
      <c r="B89" s="479" t="str">
        <f>VLOOKUP(A89,GLOBAL!A:H,4,FALSE)</f>
        <v>CAIXA PARA RALO C OM GRELHA FOFO 135 KG DE ALV TIJOLO MACICO (7X10X20) PAREDES DE UMA VEZ (0.20 M) DE 0.90X1.20X1.50 M (EXTERNA) COM ARGAMASSA 1:4 CIMENTO:AREIA, BASE CONC FCK=10 MPA, EXCLUSIVE ESCAVACAO E REATERRO.</v>
      </c>
      <c r="C89" s="2" t="str">
        <f>VLOOKUP(A89,GLOBAL!A:H,5,FALSE)</f>
        <v>UN</v>
      </c>
      <c r="D89" s="480" t="s">
        <v>857</v>
      </c>
      <c r="E89" s="481"/>
      <c r="F89" s="482"/>
      <c r="G89" s="480" t="s">
        <v>858</v>
      </c>
      <c r="H89" s="481"/>
      <c r="I89" s="482"/>
      <c r="J89" s="508" t="s">
        <v>900</v>
      </c>
      <c r="K89" s="508" t="s">
        <v>860</v>
      </c>
      <c r="L89" s="508" t="s">
        <v>861</v>
      </c>
      <c r="M89" s="508" t="s">
        <v>862</v>
      </c>
      <c r="N89" s="508" t="s">
        <v>894</v>
      </c>
      <c r="O89" s="509">
        <f>ROUND(SUM(O90:O93),2)</f>
        <v>4</v>
      </c>
    </row>
    <row r="90" spans="1:15">
      <c r="A90" s="7"/>
      <c r="B90" s="493" t="s">
        <v>863</v>
      </c>
      <c r="C90" s="494"/>
      <c r="D90" s="494"/>
      <c r="E90" s="494"/>
      <c r="F90" s="494"/>
      <c r="G90" s="494"/>
      <c r="H90" s="494"/>
      <c r="I90" s="494"/>
      <c r="J90" s="528"/>
      <c r="K90" s="529"/>
      <c r="L90" s="528"/>
      <c r="M90" s="528"/>
      <c r="N90" s="528"/>
      <c r="O90" s="530"/>
    </row>
    <row r="91" spans="1:15">
      <c r="A91" s="8"/>
      <c r="B91" s="495" t="s">
        <v>897</v>
      </c>
      <c r="C91" s="486"/>
      <c r="D91" s="486">
        <v>3</v>
      </c>
      <c r="E91" s="534" t="s">
        <v>898</v>
      </c>
      <c r="F91" s="486">
        <v>0</v>
      </c>
      <c r="G91" s="486"/>
      <c r="H91" s="486"/>
      <c r="I91" s="486"/>
      <c r="J91" s="512"/>
      <c r="K91" s="531"/>
      <c r="L91" s="512"/>
      <c r="M91" s="512">
        <v>2</v>
      </c>
      <c r="N91" s="528"/>
      <c r="O91" s="532">
        <f>M91</f>
        <v>2</v>
      </c>
    </row>
    <row r="92" spans="1:15">
      <c r="A92" s="8"/>
      <c r="B92" s="495" t="s">
        <v>899</v>
      </c>
      <c r="C92" s="486"/>
      <c r="D92" s="486">
        <v>6</v>
      </c>
      <c r="E92" s="534" t="s">
        <v>898</v>
      </c>
      <c r="F92" s="486">
        <v>0</v>
      </c>
      <c r="G92" s="486"/>
      <c r="H92" s="486"/>
      <c r="I92" s="486"/>
      <c r="J92" s="512"/>
      <c r="K92" s="531"/>
      <c r="L92" s="512"/>
      <c r="M92" s="512">
        <v>2</v>
      </c>
      <c r="N92" s="528"/>
      <c r="O92" s="532">
        <f>M92</f>
        <v>2</v>
      </c>
    </row>
    <row r="93" spans="1:15">
      <c r="A93" s="8"/>
      <c r="B93" s="495"/>
      <c r="C93" s="486"/>
      <c r="D93" s="486"/>
      <c r="E93" s="486"/>
      <c r="F93" s="486"/>
      <c r="G93" s="486"/>
      <c r="H93" s="486"/>
      <c r="I93" s="486"/>
      <c r="J93" s="512"/>
      <c r="K93" s="531"/>
      <c r="L93" s="512"/>
      <c r="M93" s="512"/>
      <c r="N93" s="512"/>
      <c r="O93" s="513"/>
    </row>
    <row r="94" spans="1:15">
      <c r="A94" s="6"/>
      <c r="B94" s="489"/>
      <c r="C94" s="365"/>
      <c r="D94" s="365"/>
      <c r="E94" s="365"/>
      <c r="F94" s="365"/>
      <c r="G94" s="365"/>
      <c r="H94" s="365"/>
      <c r="I94" s="365"/>
      <c r="J94" s="517"/>
      <c r="K94" s="517"/>
      <c r="L94" s="517"/>
      <c r="M94" s="518"/>
      <c r="N94" s="518"/>
      <c r="O94" s="519"/>
    </row>
    <row r="95" ht="45" spans="1:15">
      <c r="A95" s="2" t="s">
        <v>106</v>
      </c>
      <c r="B95" s="479" t="str">
        <f>VLOOKUP(A95,GLOBAL!A:H,4,FALSE)</f>
        <v>TUBO CONCRETO SIMPLES DN 300 MM PARA DRENAGEM - FORNECIMENTO E INSTALACAO INCLUSIVE ESCAVACAO MANUAL 1M3/M</v>
      </c>
      <c r="C95" s="2" t="str">
        <f>VLOOKUP(A95,GLOBAL!A:H,5,FALSE)</f>
        <v>M</v>
      </c>
      <c r="D95" s="480" t="s">
        <v>857</v>
      </c>
      <c r="E95" s="481"/>
      <c r="F95" s="482"/>
      <c r="G95" s="480" t="s">
        <v>858</v>
      </c>
      <c r="H95" s="481"/>
      <c r="I95" s="482"/>
      <c r="J95" s="508" t="s">
        <v>859</v>
      </c>
      <c r="K95" s="508" t="s">
        <v>860</v>
      </c>
      <c r="L95" s="508" t="s">
        <v>861</v>
      </c>
      <c r="M95" s="508" t="s">
        <v>862</v>
      </c>
      <c r="N95" s="508" t="s">
        <v>894</v>
      </c>
      <c r="O95" s="509">
        <f>ROUND(SUM(O96:O101),2)</f>
        <v>14</v>
      </c>
    </row>
    <row r="96" spans="1:15">
      <c r="A96" s="7"/>
      <c r="B96" s="493" t="s">
        <v>863</v>
      </c>
      <c r="C96" s="494"/>
      <c r="D96" s="494"/>
      <c r="E96" s="494"/>
      <c r="F96" s="494"/>
      <c r="G96" s="494"/>
      <c r="H96" s="494"/>
      <c r="I96" s="494"/>
      <c r="J96" s="528"/>
      <c r="K96" s="529"/>
      <c r="L96" s="528"/>
      <c r="M96" s="528"/>
      <c r="N96" s="528"/>
      <c r="O96" s="530"/>
    </row>
    <row r="97" spans="1:15">
      <c r="A97" s="8"/>
      <c r="B97" s="495" t="s">
        <v>902</v>
      </c>
      <c r="C97" s="486"/>
      <c r="D97" s="486">
        <v>3</v>
      </c>
      <c r="E97" s="534" t="s">
        <v>898</v>
      </c>
      <c r="F97" s="486">
        <v>0</v>
      </c>
      <c r="G97" s="486"/>
      <c r="H97" s="486"/>
      <c r="I97" s="486"/>
      <c r="J97" s="512">
        <v>3.5</v>
      </c>
      <c r="K97" s="531"/>
      <c r="L97" s="512"/>
      <c r="M97" s="512"/>
      <c r="N97" s="528"/>
      <c r="O97" s="532">
        <f>J97</f>
        <v>3.5</v>
      </c>
    </row>
    <row r="98" spans="1:15">
      <c r="A98" s="8"/>
      <c r="B98" s="495" t="s">
        <v>902</v>
      </c>
      <c r="C98" s="486"/>
      <c r="D98" s="486">
        <v>3</v>
      </c>
      <c r="E98" s="534" t="s">
        <v>898</v>
      </c>
      <c r="F98" s="486">
        <v>0</v>
      </c>
      <c r="G98" s="486"/>
      <c r="H98" s="486"/>
      <c r="I98" s="486"/>
      <c r="J98" s="512">
        <v>3.5</v>
      </c>
      <c r="K98" s="531"/>
      <c r="L98" s="512"/>
      <c r="M98" s="512"/>
      <c r="N98" s="528"/>
      <c r="O98" s="532">
        <f>J98</f>
        <v>3.5</v>
      </c>
    </row>
    <row r="99" spans="1:15">
      <c r="A99" s="8"/>
      <c r="B99" s="495" t="s">
        <v>903</v>
      </c>
      <c r="C99" s="486"/>
      <c r="D99" s="486">
        <v>6</v>
      </c>
      <c r="E99" s="534" t="s">
        <v>898</v>
      </c>
      <c r="F99" s="486">
        <v>0</v>
      </c>
      <c r="G99" s="486"/>
      <c r="H99" s="486"/>
      <c r="I99" s="486"/>
      <c r="J99" s="512">
        <v>3.5</v>
      </c>
      <c r="K99" s="531"/>
      <c r="L99" s="512"/>
      <c r="M99" s="512"/>
      <c r="N99" s="528"/>
      <c r="O99" s="532">
        <f>J99</f>
        <v>3.5</v>
      </c>
    </row>
    <row r="100" spans="1:15">
      <c r="A100" s="8"/>
      <c r="B100" s="495" t="s">
        <v>903</v>
      </c>
      <c r="C100" s="486"/>
      <c r="D100" s="486">
        <v>6</v>
      </c>
      <c r="E100" s="534" t="s">
        <v>898</v>
      </c>
      <c r="F100" s="486">
        <v>0</v>
      </c>
      <c r="G100" s="486"/>
      <c r="H100" s="486"/>
      <c r="I100" s="486"/>
      <c r="J100" s="512">
        <v>3.5</v>
      </c>
      <c r="K100" s="531"/>
      <c r="L100" s="512"/>
      <c r="M100" s="512"/>
      <c r="N100" s="528"/>
      <c r="O100" s="532">
        <f>J100</f>
        <v>3.5</v>
      </c>
    </row>
    <row r="101" spans="1:15">
      <c r="A101" s="8"/>
      <c r="B101" s="495"/>
      <c r="C101" s="486"/>
      <c r="D101" s="486"/>
      <c r="E101" s="486"/>
      <c r="F101" s="486"/>
      <c r="G101" s="486"/>
      <c r="H101" s="486"/>
      <c r="I101" s="486"/>
      <c r="J101" s="512"/>
      <c r="K101" s="531"/>
      <c r="L101" s="512"/>
      <c r="M101" s="512"/>
      <c r="N101" s="512"/>
      <c r="O101" s="513"/>
    </row>
    <row r="102" spans="1:15">
      <c r="A102" s="6"/>
      <c r="B102" s="489"/>
      <c r="C102" s="365"/>
      <c r="D102" s="365"/>
      <c r="E102" s="365"/>
      <c r="F102" s="365"/>
      <c r="G102" s="365"/>
      <c r="H102" s="365"/>
      <c r="I102" s="365"/>
      <c r="J102" s="517"/>
      <c r="K102" s="517"/>
      <c r="L102" s="517"/>
      <c r="M102" s="518"/>
      <c r="N102" s="518"/>
      <c r="O102" s="519"/>
    </row>
    <row r="103" ht="77.25" customHeight="1" spans="1:15">
      <c r="A103" s="2" t="s">
        <v>107</v>
      </c>
      <c r="B103" s="479" t="str">
        <f>VLOOKUP(A103,GLOBAL!A:H,4,FALSE)</f>
        <v>TUBO DE CONCRETO PARA REDES COLETORAS DE ÁGUAS PLUVIAIS, DIÂMETRO DE 400 MM, JUNTA RÍGIDA, INSTALADO EM LOCAL COM ALTO NÍVEL DE INTERFERÊNCIAS - FORNECIMENTO E ASSENTAMENTO. AF_12/2015</v>
      </c>
      <c r="C103" s="2" t="str">
        <f>VLOOKUP(A103,GLOBAL!A:H,5,FALSE)</f>
        <v>M</v>
      </c>
      <c r="D103" s="480" t="s">
        <v>857</v>
      </c>
      <c r="E103" s="481"/>
      <c r="F103" s="482"/>
      <c r="G103" s="480" t="s">
        <v>858</v>
      </c>
      <c r="H103" s="481"/>
      <c r="I103" s="482"/>
      <c r="J103" s="508" t="s">
        <v>859</v>
      </c>
      <c r="K103" s="508" t="s">
        <v>860</v>
      </c>
      <c r="L103" s="508" t="s">
        <v>861</v>
      </c>
      <c r="M103" s="508" t="s">
        <v>862</v>
      </c>
      <c r="N103" s="508" t="s">
        <v>894</v>
      </c>
      <c r="O103" s="509">
        <f>ROUND(SUM(O104:O107),2)</f>
        <v>120</v>
      </c>
    </row>
    <row r="104" spans="1:15">
      <c r="A104" s="7"/>
      <c r="B104" s="493" t="s">
        <v>863</v>
      </c>
      <c r="C104" s="494"/>
      <c r="D104" s="494"/>
      <c r="E104" s="494"/>
      <c r="F104" s="494"/>
      <c r="G104" s="494"/>
      <c r="H104" s="494"/>
      <c r="I104" s="494"/>
      <c r="J104" s="528"/>
      <c r="K104" s="529"/>
      <c r="L104" s="528"/>
      <c r="M104" s="528"/>
      <c r="N104" s="528"/>
      <c r="O104" s="530"/>
    </row>
    <row r="105" spans="1:15">
      <c r="A105" s="8"/>
      <c r="B105" s="495" t="s">
        <v>904</v>
      </c>
      <c r="C105" s="486"/>
      <c r="D105" s="486">
        <v>3</v>
      </c>
      <c r="E105" s="534" t="s">
        <v>898</v>
      </c>
      <c r="F105" s="486">
        <v>0</v>
      </c>
      <c r="G105" s="486">
        <v>6</v>
      </c>
      <c r="H105" s="534" t="s">
        <v>898</v>
      </c>
      <c r="I105" s="486">
        <v>0</v>
      </c>
      <c r="J105" s="512">
        <v>60</v>
      </c>
      <c r="K105" s="531"/>
      <c r="L105" s="512"/>
      <c r="M105" s="512"/>
      <c r="N105" s="528"/>
      <c r="O105" s="532">
        <f>J105</f>
        <v>60</v>
      </c>
    </row>
    <row r="106" spans="1:15">
      <c r="A106" s="8"/>
      <c r="B106" s="495" t="s">
        <v>905</v>
      </c>
      <c r="C106" s="486"/>
      <c r="D106" s="486">
        <v>6</v>
      </c>
      <c r="E106" s="534" t="s">
        <v>898</v>
      </c>
      <c r="F106" s="486">
        <v>0</v>
      </c>
      <c r="G106" s="486">
        <v>8</v>
      </c>
      <c r="H106" s="534" t="s">
        <v>898</v>
      </c>
      <c r="I106" s="486">
        <v>19.98</v>
      </c>
      <c r="J106" s="512">
        <v>60</v>
      </c>
      <c r="K106" s="531"/>
      <c r="L106" s="512"/>
      <c r="M106" s="512"/>
      <c r="N106" s="528"/>
      <c r="O106" s="532">
        <f>J106</f>
        <v>60</v>
      </c>
    </row>
    <row r="107" spans="1:15">
      <c r="A107" s="8"/>
      <c r="B107" s="495"/>
      <c r="C107" s="486"/>
      <c r="D107" s="486"/>
      <c r="E107" s="486"/>
      <c r="F107" s="486"/>
      <c r="G107" s="486"/>
      <c r="H107" s="486"/>
      <c r="I107" s="486"/>
      <c r="J107" s="512"/>
      <c r="K107" s="531"/>
      <c r="L107" s="512"/>
      <c r="M107" s="512"/>
      <c r="N107" s="512"/>
      <c r="O107" s="513"/>
    </row>
    <row r="108" spans="1:15">
      <c r="A108" s="6"/>
      <c r="B108" s="489"/>
      <c r="C108" s="365"/>
      <c r="D108" s="365"/>
      <c r="E108" s="365"/>
      <c r="F108" s="365"/>
      <c r="G108" s="365"/>
      <c r="H108" s="365"/>
      <c r="I108" s="365"/>
      <c r="J108" s="517"/>
      <c r="K108" s="517"/>
      <c r="L108" s="517"/>
      <c r="M108" s="518"/>
      <c r="N108" s="518"/>
      <c r="O108" s="519"/>
    </row>
    <row r="109" ht="30" spans="1:15">
      <c r="A109" s="2" t="s">
        <v>108</v>
      </c>
      <c r="B109" s="479" t="str">
        <f>VLOOKUP(A109,GLOBAL!A:H,4,FALSE)</f>
        <v>LASTRO DE BRITA, INCLUSIVE TRANSPORTE DA BRITA EM VIAS URBANAS</v>
      </c>
      <c r="C109" s="2" t="str">
        <f>VLOOKUP(A109,GLOBAL!A:H,5,FALSE)</f>
        <v>M3</v>
      </c>
      <c r="D109" s="480" t="s">
        <v>857</v>
      </c>
      <c r="E109" s="481"/>
      <c r="F109" s="482"/>
      <c r="G109" s="480" t="s">
        <v>858</v>
      </c>
      <c r="H109" s="481"/>
      <c r="I109" s="482"/>
      <c r="J109" s="508" t="s">
        <v>859</v>
      </c>
      <c r="K109" s="508" t="s">
        <v>860</v>
      </c>
      <c r="L109" s="508" t="s">
        <v>861</v>
      </c>
      <c r="M109" s="508" t="s">
        <v>862</v>
      </c>
      <c r="N109" s="508" t="s">
        <v>894</v>
      </c>
      <c r="O109" s="509">
        <f>ROUND(SUM(O110:O113),2)</f>
        <v>12</v>
      </c>
    </row>
    <row r="110" spans="1:15">
      <c r="A110" s="7"/>
      <c r="B110" s="493" t="s">
        <v>906</v>
      </c>
      <c r="C110" s="494"/>
      <c r="D110" s="494"/>
      <c r="E110" s="494"/>
      <c r="F110" s="494"/>
      <c r="G110" s="494"/>
      <c r="H110" s="494"/>
      <c r="I110" s="494"/>
      <c r="J110" s="528"/>
      <c r="K110" s="529"/>
      <c r="L110" s="528"/>
      <c r="M110" s="528"/>
      <c r="N110" s="528"/>
      <c r="O110" s="530"/>
    </row>
    <row r="111" spans="1:15">
      <c r="A111" s="8"/>
      <c r="B111" s="495" t="s">
        <v>904</v>
      </c>
      <c r="C111" s="486"/>
      <c r="D111" s="486">
        <v>3</v>
      </c>
      <c r="E111" s="534" t="s">
        <v>898</v>
      </c>
      <c r="F111" s="486">
        <v>0</v>
      </c>
      <c r="G111" s="486">
        <v>6</v>
      </c>
      <c r="H111" s="534" t="s">
        <v>898</v>
      </c>
      <c r="I111" s="486">
        <v>0</v>
      </c>
      <c r="J111" s="512">
        <v>60</v>
      </c>
      <c r="K111" s="531">
        <v>0.4</v>
      </c>
      <c r="L111" s="512">
        <v>0.25</v>
      </c>
      <c r="M111" s="512"/>
      <c r="N111" s="528"/>
      <c r="O111" s="532">
        <f>J111*K111*L111</f>
        <v>6</v>
      </c>
    </row>
    <row r="112" spans="1:15">
      <c r="A112" s="8"/>
      <c r="B112" s="495" t="s">
        <v>905</v>
      </c>
      <c r="C112" s="486"/>
      <c r="D112" s="486">
        <v>6</v>
      </c>
      <c r="E112" s="534" t="s">
        <v>898</v>
      </c>
      <c r="F112" s="486">
        <v>0</v>
      </c>
      <c r="G112" s="486">
        <v>8</v>
      </c>
      <c r="H112" s="534" t="s">
        <v>898</v>
      </c>
      <c r="I112" s="486">
        <v>19.98</v>
      </c>
      <c r="J112" s="512">
        <v>60</v>
      </c>
      <c r="K112" s="531">
        <v>0.4</v>
      </c>
      <c r="L112" s="512">
        <v>0.25</v>
      </c>
      <c r="M112" s="512"/>
      <c r="N112" s="528"/>
      <c r="O112" s="532">
        <f>J112*K112*L112</f>
        <v>6</v>
      </c>
    </row>
    <row r="113" spans="1:15">
      <c r="A113" s="8"/>
      <c r="B113" s="495"/>
      <c r="C113" s="486"/>
      <c r="D113" s="486"/>
      <c r="E113" s="486"/>
      <c r="F113" s="486"/>
      <c r="G113" s="486"/>
      <c r="H113" s="486"/>
      <c r="I113" s="486"/>
      <c r="J113" s="512"/>
      <c r="K113" s="531"/>
      <c r="L113" s="512"/>
      <c r="M113" s="512"/>
      <c r="N113" s="512"/>
      <c r="O113" s="513"/>
    </row>
    <row r="114" spans="1:15">
      <c r="A114" s="6"/>
      <c r="B114" s="489"/>
      <c r="C114" s="365"/>
      <c r="D114" s="365"/>
      <c r="E114" s="365"/>
      <c r="F114" s="365"/>
      <c r="G114" s="365"/>
      <c r="H114" s="365"/>
      <c r="I114" s="365"/>
      <c r="J114" s="517"/>
      <c r="K114" s="517"/>
      <c r="L114" s="517"/>
      <c r="M114" s="518"/>
      <c r="N114" s="518"/>
      <c r="O114" s="519"/>
    </row>
    <row r="115" ht="30" spans="1:15">
      <c r="A115" s="2" t="s">
        <v>110</v>
      </c>
      <c r="B115" s="479" t="str">
        <f>VLOOKUP(A115,GLOBAL!A:H,4,FALSE)</f>
        <v>FABRICAÇÃO DE FÔRMA PARA PILARES E ESTRUTURAS SIMILARES, EM CHAPA DE MADEIRA COMPENSADA RESINADA, E = 17 MM. AF_12/2015</v>
      </c>
      <c r="C115" s="2" t="str">
        <f>VLOOKUP(A115,GLOBAL!A:H,5,FALSE)</f>
        <v>M2</v>
      </c>
      <c r="D115" s="480" t="s">
        <v>857</v>
      </c>
      <c r="E115" s="481"/>
      <c r="F115" s="482"/>
      <c r="G115" s="480" t="s">
        <v>858</v>
      </c>
      <c r="H115" s="481"/>
      <c r="I115" s="482"/>
      <c r="J115" s="508" t="s">
        <v>859</v>
      </c>
      <c r="K115" s="508" t="s">
        <v>860</v>
      </c>
      <c r="L115" s="508" t="s">
        <v>861</v>
      </c>
      <c r="M115" s="508" t="s">
        <v>867</v>
      </c>
      <c r="N115" s="508" t="s">
        <v>894</v>
      </c>
      <c r="O115" s="509">
        <f>ROUND(SUM(O116:O119),2)</f>
        <v>60</v>
      </c>
    </row>
    <row r="116" spans="1:15">
      <c r="A116" s="7"/>
      <c r="B116" s="493" t="s">
        <v>863</v>
      </c>
      <c r="C116" s="494"/>
      <c r="D116" s="494"/>
      <c r="E116" s="494"/>
      <c r="F116" s="494"/>
      <c r="G116" s="494"/>
      <c r="H116" s="494"/>
      <c r="I116" s="494"/>
      <c r="J116" s="528"/>
      <c r="K116" s="529"/>
      <c r="L116" s="528"/>
      <c r="M116" s="528"/>
      <c r="N116" s="528"/>
      <c r="O116" s="530"/>
    </row>
    <row r="117" spans="1:15">
      <c r="A117" s="8"/>
      <c r="B117" s="495" t="s">
        <v>904</v>
      </c>
      <c r="C117" s="486"/>
      <c r="D117" s="486">
        <v>3</v>
      </c>
      <c r="E117" s="534" t="s">
        <v>898</v>
      </c>
      <c r="F117" s="486">
        <v>0</v>
      </c>
      <c r="G117" s="486">
        <v>6</v>
      </c>
      <c r="H117" s="534" t="s">
        <v>898</v>
      </c>
      <c r="I117" s="486">
        <v>0</v>
      </c>
      <c r="J117" s="512">
        <v>60</v>
      </c>
      <c r="K117" s="531"/>
      <c r="L117" s="512">
        <v>0.25</v>
      </c>
      <c r="M117" s="512">
        <v>15</v>
      </c>
      <c r="N117" s="528">
        <v>2</v>
      </c>
      <c r="O117" s="532">
        <f>M117*N117</f>
        <v>30</v>
      </c>
    </row>
    <row r="118" spans="1:15">
      <c r="A118" s="8"/>
      <c r="B118" s="495" t="s">
        <v>905</v>
      </c>
      <c r="C118" s="486"/>
      <c r="D118" s="486">
        <v>6</v>
      </c>
      <c r="E118" s="534" t="s">
        <v>898</v>
      </c>
      <c r="F118" s="486">
        <v>0</v>
      </c>
      <c r="G118" s="486">
        <v>8</v>
      </c>
      <c r="H118" s="534" t="s">
        <v>898</v>
      </c>
      <c r="I118" s="486">
        <v>19.98</v>
      </c>
      <c r="J118" s="512">
        <v>60</v>
      </c>
      <c r="K118" s="531"/>
      <c r="L118" s="512">
        <v>0.25</v>
      </c>
      <c r="M118" s="512">
        <v>15</v>
      </c>
      <c r="N118" s="528">
        <v>2</v>
      </c>
      <c r="O118" s="532">
        <f>M118*N118</f>
        <v>30</v>
      </c>
    </row>
    <row r="119" spans="1:15">
      <c r="A119" s="8"/>
      <c r="B119" s="495"/>
      <c r="C119" s="486"/>
      <c r="D119" s="486"/>
      <c r="E119" s="486"/>
      <c r="F119" s="486"/>
      <c r="G119" s="486"/>
      <c r="H119" s="486"/>
      <c r="I119" s="486"/>
      <c r="J119" s="512"/>
      <c r="K119" s="531"/>
      <c r="L119" s="512"/>
      <c r="M119" s="512"/>
      <c r="N119" s="512"/>
      <c r="O119" s="513"/>
    </row>
    <row r="120" spans="1:15">
      <c r="A120" s="6"/>
      <c r="B120" s="489"/>
      <c r="C120" s="365"/>
      <c r="D120" s="365"/>
      <c r="E120" s="365"/>
      <c r="F120" s="365"/>
      <c r="G120" s="365"/>
      <c r="H120" s="365"/>
      <c r="I120" s="365"/>
      <c r="J120" s="517"/>
      <c r="K120" s="517"/>
      <c r="L120" s="517"/>
      <c r="M120" s="518"/>
      <c r="N120" s="518"/>
      <c r="O120" s="519"/>
    </row>
    <row r="121" spans="1:15">
      <c r="A121" s="1" t="s">
        <v>111</v>
      </c>
      <c r="B121" s="476" t="str">
        <f>VLOOKUP(A121,GLOBAL!A:H,4,FALSE)</f>
        <v>Pavimentação</v>
      </c>
      <c r="C121" s="477"/>
      <c r="D121" s="477"/>
      <c r="E121" s="477"/>
      <c r="F121" s="477"/>
      <c r="G121" s="477"/>
      <c r="H121" s="477"/>
      <c r="I121" s="477"/>
      <c r="J121" s="506"/>
      <c r="K121" s="506"/>
      <c r="L121" s="506"/>
      <c r="M121" s="506"/>
      <c r="N121" s="506"/>
      <c r="O121" s="507"/>
    </row>
    <row r="122" ht="30" spans="1:15">
      <c r="A122" s="2" t="s">
        <v>113</v>
      </c>
      <c r="B122" s="479" t="str">
        <f>VLOOKUP(A122,GLOBAL!A:H,4,FALSE)</f>
        <v>REGULARIZACAO E COMPACTACAO DE SUBLEITO ATE 20 CM DE ESPESSURA</v>
      </c>
      <c r="C122" s="2" t="str">
        <f>VLOOKUP(A122,GLOBAL!A:H,5,FALSE)</f>
        <v>M2</v>
      </c>
      <c r="D122" s="480" t="s">
        <v>857</v>
      </c>
      <c r="E122" s="481"/>
      <c r="F122" s="482"/>
      <c r="G122" s="480" t="s">
        <v>858</v>
      </c>
      <c r="H122" s="481"/>
      <c r="I122" s="482"/>
      <c r="J122" s="508" t="s">
        <v>859</v>
      </c>
      <c r="K122" s="508" t="s">
        <v>907</v>
      </c>
      <c r="L122" s="508" t="s">
        <v>861</v>
      </c>
      <c r="M122" s="508" t="s">
        <v>867</v>
      </c>
      <c r="N122" s="508" t="s">
        <v>908</v>
      </c>
      <c r="O122" s="509">
        <f>ROUND(SUM(O124:O127),2)</f>
        <v>1379.28</v>
      </c>
    </row>
    <row r="123" spans="1:15">
      <c r="A123" s="7"/>
      <c r="B123" s="493" t="s">
        <v>863</v>
      </c>
      <c r="C123" s="494"/>
      <c r="D123" s="494"/>
      <c r="E123" s="494"/>
      <c r="F123" s="494"/>
      <c r="G123" s="494"/>
      <c r="H123" s="494"/>
      <c r="I123" s="494"/>
      <c r="J123" s="528"/>
      <c r="K123" s="529"/>
      <c r="L123" s="528"/>
      <c r="M123" s="528"/>
      <c r="N123" s="528"/>
      <c r="O123" s="530"/>
    </row>
    <row r="124" spans="1:15">
      <c r="A124" s="8"/>
      <c r="B124" s="495" t="s">
        <v>909</v>
      </c>
      <c r="C124" s="486"/>
      <c r="D124" s="486">
        <v>0</v>
      </c>
      <c r="E124" s="534" t="s">
        <v>898</v>
      </c>
      <c r="F124" s="486">
        <v>4</v>
      </c>
      <c r="G124" s="486">
        <v>0</v>
      </c>
      <c r="H124" s="534" t="s">
        <v>898</v>
      </c>
      <c r="I124" s="486">
        <v>6</v>
      </c>
      <c r="J124" s="512">
        <v>2</v>
      </c>
      <c r="K124" s="531">
        <v>8.86</v>
      </c>
      <c r="L124" s="512"/>
      <c r="M124" s="512">
        <f>J124*K124</f>
        <v>17.72</v>
      </c>
      <c r="N124" s="528"/>
      <c r="O124" s="532">
        <f>M124</f>
        <v>17.72</v>
      </c>
    </row>
    <row r="125" spans="1:15">
      <c r="A125" s="8"/>
      <c r="B125" s="495" t="s">
        <v>909</v>
      </c>
      <c r="C125" s="486"/>
      <c r="D125" s="486">
        <v>0</v>
      </c>
      <c r="E125" s="534" t="s">
        <v>898</v>
      </c>
      <c r="F125" s="486">
        <v>6</v>
      </c>
      <c r="G125" s="486">
        <v>8</v>
      </c>
      <c r="H125" s="534" t="s">
        <v>898</v>
      </c>
      <c r="I125" s="486">
        <v>13</v>
      </c>
      <c r="J125" s="512">
        <v>167</v>
      </c>
      <c r="K125" s="531">
        <v>8</v>
      </c>
      <c r="L125" s="512"/>
      <c r="M125" s="512">
        <f>J125*K125</f>
        <v>1336</v>
      </c>
      <c r="N125" s="528"/>
      <c r="O125" s="532">
        <f>M125</f>
        <v>1336</v>
      </c>
    </row>
    <row r="126" spans="1:15">
      <c r="A126" s="8"/>
      <c r="B126" s="495" t="s">
        <v>909</v>
      </c>
      <c r="C126" s="486"/>
      <c r="D126" s="486">
        <v>8</v>
      </c>
      <c r="E126" s="534" t="s">
        <v>898</v>
      </c>
      <c r="F126" s="486">
        <v>13</v>
      </c>
      <c r="G126" s="486">
        <v>8</v>
      </c>
      <c r="H126" s="534" t="s">
        <v>898</v>
      </c>
      <c r="I126" s="486">
        <v>16</v>
      </c>
      <c r="J126" s="512">
        <v>3</v>
      </c>
      <c r="K126" s="531">
        <v>8.52</v>
      </c>
      <c r="L126" s="512"/>
      <c r="M126" s="512">
        <f>J126*K126</f>
        <v>25.56</v>
      </c>
      <c r="N126" s="528"/>
      <c r="O126" s="532">
        <f>M126</f>
        <v>25.56</v>
      </c>
    </row>
    <row r="127" spans="1:15">
      <c r="A127" s="4"/>
      <c r="B127" s="495"/>
      <c r="C127" s="486"/>
      <c r="D127" s="486"/>
      <c r="E127" s="486"/>
      <c r="F127" s="486"/>
      <c r="G127" s="486"/>
      <c r="H127" s="486"/>
      <c r="I127" s="486"/>
      <c r="J127" s="512"/>
      <c r="K127" s="512"/>
      <c r="L127" s="512"/>
      <c r="M127" s="512"/>
      <c r="N127" s="512"/>
      <c r="O127" s="513"/>
    </row>
    <row r="128" spans="1:15">
      <c r="A128" s="6"/>
      <c r="B128" s="489"/>
      <c r="C128" s="365"/>
      <c r="D128" s="365"/>
      <c r="E128" s="365"/>
      <c r="F128" s="365"/>
      <c r="G128" s="365"/>
      <c r="H128" s="365"/>
      <c r="I128" s="365"/>
      <c r="J128" s="517"/>
      <c r="K128" s="517"/>
      <c r="L128" s="517"/>
      <c r="M128" s="518"/>
      <c r="N128" s="518"/>
      <c r="O128" s="519"/>
    </row>
    <row r="129" spans="1:15">
      <c r="A129" s="2" t="s">
        <v>114</v>
      </c>
      <c r="B129" s="479" t="str">
        <f>VLOOKUP(A129,GLOBAL!A:H,4,FALSE)</f>
        <v>FORNECIMENTO E LANCAMENTO DE BRITA N. 4</v>
      </c>
      <c r="C129" s="2" t="str">
        <f>VLOOKUP(A129,GLOBAL!A:H,5,FALSE)</f>
        <v>M3</v>
      </c>
      <c r="D129" s="480" t="s">
        <v>857</v>
      </c>
      <c r="E129" s="481"/>
      <c r="F129" s="482"/>
      <c r="G129" s="480" t="s">
        <v>858</v>
      </c>
      <c r="H129" s="481"/>
      <c r="I129" s="482"/>
      <c r="J129" s="508" t="s">
        <v>859</v>
      </c>
      <c r="K129" s="508" t="s">
        <v>907</v>
      </c>
      <c r="L129" s="508" t="s">
        <v>861</v>
      </c>
      <c r="M129" s="508" t="s">
        <v>867</v>
      </c>
      <c r="N129" s="508" t="s">
        <v>879</v>
      </c>
      <c r="O129" s="509">
        <f>ROUND(SUM(O131:O134),2)</f>
        <v>275.86</v>
      </c>
    </row>
    <row r="130" spans="1:15">
      <c r="A130" s="7"/>
      <c r="B130" s="493" t="s">
        <v>863</v>
      </c>
      <c r="C130" s="494"/>
      <c r="D130" s="494"/>
      <c r="E130" s="494"/>
      <c r="F130" s="494"/>
      <c r="G130" s="494"/>
      <c r="H130" s="494"/>
      <c r="I130" s="494"/>
      <c r="J130" s="528"/>
      <c r="K130" s="529"/>
      <c r="L130" s="528"/>
      <c r="M130" s="528"/>
      <c r="N130" s="528"/>
      <c r="O130" s="530"/>
    </row>
    <row r="131" spans="1:15">
      <c r="A131" s="8"/>
      <c r="B131" s="495" t="s">
        <v>909</v>
      </c>
      <c r="C131" s="486"/>
      <c r="D131" s="486">
        <v>0</v>
      </c>
      <c r="E131" s="534" t="s">
        <v>898</v>
      </c>
      <c r="F131" s="486">
        <v>4</v>
      </c>
      <c r="G131" s="486">
        <v>0</v>
      </c>
      <c r="H131" s="534" t="s">
        <v>898</v>
      </c>
      <c r="I131" s="486">
        <v>6</v>
      </c>
      <c r="J131" s="512">
        <v>2</v>
      </c>
      <c r="K131" s="531">
        <v>8.86</v>
      </c>
      <c r="L131" s="512">
        <v>0.2</v>
      </c>
      <c r="M131" s="512">
        <f>J131*K131</f>
        <v>17.72</v>
      </c>
      <c r="N131" s="528">
        <f>M131*L131</f>
        <v>3.544</v>
      </c>
      <c r="O131" s="532">
        <f>N131</f>
        <v>3.544</v>
      </c>
    </row>
    <row r="132" spans="1:15">
      <c r="A132" s="8"/>
      <c r="B132" s="495" t="s">
        <v>909</v>
      </c>
      <c r="C132" s="486"/>
      <c r="D132" s="486">
        <v>0</v>
      </c>
      <c r="E132" s="534" t="s">
        <v>898</v>
      </c>
      <c r="F132" s="486">
        <v>6</v>
      </c>
      <c r="G132" s="486">
        <v>8</v>
      </c>
      <c r="H132" s="534" t="s">
        <v>898</v>
      </c>
      <c r="I132" s="486">
        <v>13</v>
      </c>
      <c r="J132" s="512">
        <v>167</v>
      </c>
      <c r="K132" s="531">
        <v>8</v>
      </c>
      <c r="L132" s="512">
        <v>0.2</v>
      </c>
      <c r="M132" s="512">
        <f>J132*K132</f>
        <v>1336</v>
      </c>
      <c r="N132" s="528">
        <f>M132*L132</f>
        <v>267.2</v>
      </c>
      <c r="O132" s="532">
        <f>N132</f>
        <v>267.2</v>
      </c>
    </row>
    <row r="133" spans="1:15">
      <c r="A133" s="8"/>
      <c r="B133" s="495" t="s">
        <v>909</v>
      </c>
      <c r="C133" s="486"/>
      <c r="D133" s="486">
        <v>8</v>
      </c>
      <c r="E133" s="534" t="s">
        <v>898</v>
      </c>
      <c r="F133" s="486">
        <v>13</v>
      </c>
      <c r="G133" s="486">
        <v>8</v>
      </c>
      <c r="H133" s="534" t="s">
        <v>898</v>
      </c>
      <c r="I133" s="486">
        <v>16</v>
      </c>
      <c r="J133" s="512">
        <v>3</v>
      </c>
      <c r="K133" s="531">
        <v>8.52</v>
      </c>
      <c r="L133" s="512">
        <v>0.2</v>
      </c>
      <c r="M133" s="512">
        <f>J133*K133</f>
        <v>25.56</v>
      </c>
      <c r="N133" s="528">
        <f>M133*L133</f>
        <v>5.112</v>
      </c>
      <c r="O133" s="532">
        <f>N133</f>
        <v>5.112</v>
      </c>
    </row>
    <row r="134" spans="1:15">
      <c r="A134" s="4"/>
      <c r="B134" s="495"/>
      <c r="C134" s="486"/>
      <c r="D134" s="486"/>
      <c r="E134" s="486"/>
      <c r="F134" s="486"/>
      <c r="G134" s="486"/>
      <c r="H134" s="486"/>
      <c r="I134" s="486"/>
      <c r="J134" s="512"/>
      <c r="K134" s="512"/>
      <c r="L134" s="512"/>
      <c r="M134" s="512"/>
      <c r="N134" s="512"/>
      <c r="O134" s="513"/>
    </row>
    <row r="135" spans="1:15">
      <c r="A135" s="6"/>
      <c r="B135" s="489"/>
      <c r="C135" s="365"/>
      <c r="D135" s="365"/>
      <c r="E135" s="365"/>
      <c r="F135" s="365"/>
      <c r="G135" s="365"/>
      <c r="H135" s="365"/>
      <c r="I135" s="365"/>
      <c r="J135" s="517"/>
      <c r="K135" s="517"/>
      <c r="L135" s="517"/>
      <c r="M135" s="518"/>
      <c r="N135" s="518"/>
      <c r="O135" s="519"/>
    </row>
    <row r="136" spans="1:15">
      <c r="A136" s="2" t="s">
        <v>115</v>
      </c>
      <c r="B136" s="535" t="str">
        <f>VLOOKUP(A136,GLOBAL!A:H,4,FALSE)</f>
        <v>TRANSPORTE COMERCIAL DE BRITA</v>
      </c>
      <c r="C136" s="2" t="str">
        <f>VLOOKUP(A136,GLOBAL!A:H,5,FALSE)</f>
        <v>M3XKM</v>
      </c>
      <c r="D136" s="480" t="s">
        <v>857</v>
      </c>
      <c r="E136" s="481"/>
      <c r="F136" s="482"/>
      <c r="G136" s="480" t="s">
        <v>858</v>
      </c>
      <c r="H136" s="481"/>
      <c r="I136" s="482"/>
      <c r="J136" s="508" t="s">
        <v>872</v>
      </c>
      <c r="K136" s="508" t="s">
        <v>873</v>
      </c>
      <c r="L136" s="508" t="s">
        <v>861</v>
      </c>
      <c r="M136" s="508" t="s">
        <v>862</v>
      </c>
      <c r="N136" s="508" t="s">
        <v>879</v>
      </c>
      <c r="O136" s="509">
        <f>ROUND(SUM(O138:O139),2)</f>
        <v>2399.98</v>
      </c>
    </row>
    <row r="137" spans="1:15">
      <c r="A137" s="7"/>
      <c r="B137" s="493" t="s">
        <v>863</v>
      </c>
      <c r="C137" s="494"/>
      <c r="D137" s="494"/>
      <c r="E137" s="494"/>
      <c r="F137" s="494"/>
      <c r="G137" s="494"/>
      <c r="H137" s="494"/>
      <c r="I137" s="494"/>
      <c r="J137" s="528"/>
      <c r="K137" s="529"/>
      <c r="L137" s="528"/>
      <c r="M137" s="528"/>
      <c r="N137" s="528"/>
      <c r="O137" s="530"/>
    </row>
    <row r="138" spans="1:15">
      <c r="A138" s="8"/>
      <c r="B138" s="495" t="s">
        <v>910</v>
      </c>
      <c r="C138" s="486"/>
      <c r="D138" s="486"/>
      <c r="E138" s="486"/>
      <c r="F138" s="486"/>
      <c r="G138" s="486"/>
      <c r="H138" s="486"/>
      <c r="I138" s="486"/>
      <c r="J138" s="512">
        <v>8.7</v>
      </c>
      <c r="K138" s="531">
        <v>1</v>
      </c>
      <c r="L138" s="512"/>
      <c r="M138" s="512"/>
      <c r="N138" s="528">
        <f>O129</f>
        <v>275.86</v>
      </c>
      <c r="O138" s="532">
        <f>J138*K138*N138</f>
        <v>2399.982</v>
      </c>
    </row>
    <row r="139" spans="1:15">
      <c r="A139" s="4"/>
      <c r="B139" s="495"/>
      <c r="C139" s="486"/>
      <c r="D139" s="486"/>
      <c r="E139" s="486"/>
      <c r="F139" s="486"/>
      <c r="G139" s="486"/>
      <c r="H139" s="486"/>
      <c r="I139" s="486"/>
      <c r="J139" s="512"/>
      <c r="K139" s="512"/>
      <c r="L139" s="512"/>
      <c r="M139" s="512"/>
      <c r="N139" s="512"/>
      <c r="O139" s="513"/>
    </row>
    <row r="140" spans="1:15">
      <c r="A140" s="6"/>
      <c r="B140" s="489"/>
      <c r="C140" s="365"/>
      <c r="D140" s="365"/>
      <c r="E140" s="365"/>
      <c r="F140" s="365"/>
      <c r="G140" s="365"/>
      <c r="H140" s="365"/>
      <c r="I140" s="365"/>
      <c r="J140" s="517"/>
      <c r="K140" s="517"/>
      <c r="L140" s="517"/>
      <c r="M140" s="518"/>
      <c r="N140" s="518"/>
      <c r="O140" s="519"/>
    </row>
    <row r="141" ht="30" spans="1:15">
      <c r="A141" s="2" t="s">
        <v>116</v>
      </c>
      <c r="B141" s="479" t="str">
        <f>VLOOKUP(A141,GLOBAL!A:H,4,FALSE)</f>
        <v>EXECUÇÃO DE IMPRIMAÇÃO COM ASFALTO DILUÍDO CM-30. AF_09/2017</v>
      </c>
      <c r="C141" s="2" t="str">
        <f>VLOOKUP(A141,GLOBAL!A:H,5,FALSE)</f>
        <v>M2</v>
      </c>
      <c r="D141" s="480" t="s">
        <v>857</v>
      </c>
      <c r="E141" s="481"/>
      <c r="F141" s="482"/>
      <c r="G141" s="480" t="s">
        <v>858</v>
      </c>
      <c r="H141" s="481"/>
      <c r="I141" s="482"/>
      <c r="J141" s="508" t="s">
        <v>859</v>
      </c>
      <c r="K141" s="508" t="s">
        <v>907</v>
      </c>
      <c r="L141" s="508" t="s">
        <v>861</v>
      </c>
      <c r="M141" s="508" t="s">
        <v>867</v>
      </c>
      <c r="N141" s="508"/>
      <c r="O141" s="509">
        <f>ROUND(SUM(O143:O146),2)</f>
        <v>1379.28</v>
      </c>
    </row>
    <row r="142" spans="1:15">
      <c r="A142" s="7"/>
      <c r="B142" s="493" t="s">
        <v>863</v>
      </c>
      <c r="C142" s="494"/>
      <c r="D142" s="494"/>
      <c r="E142" s="494"/>
      <c r="F142" s="494"/>
      <c r="G142" s="494"/>
      <c r="H142" s="494"/>
      <c r="I142" s="494"/>
      <c r="J142" s="528"/>
      <c r="K142" s="529"/>
      <c r="L142" s="528"/>
      <c r="M142" s="528"/>
      <c r="N142" s="528"/>
      <c r="O142" s="530"/>
    </row>
    <row r="143" spans="1:15">
      <c r="A143" s="8"/>
      <c r="B143" s="495" t="s">
        <v>909</v>
      </c>
      <c r="C143" s="486"/>
      <c r="D143" s="486">
        <v>0</v>
      </c>
      <c r="E143" s="534" t="s">
        <v>898</v>
      </c>
      <c r="F143" s="486">
        <v>4</v>
      </c>
      <c r="G143" s="486">
        <v>0</v>
      </c>
      <c r="H143" s="534" t="s">
        <v>898</v>
      </c>
      <c r="I143" s="486">
        <v>6</v>
      </c>
      <c r="J143" s="512">
        <v>2</v>
      </c>
      <c r="K143" s="531">
        <v>8.86</v>
      </c>
      <c r="L143" s="512"/>
      <c r="M143" s="512">
        <f>J143*K143</f>
        <v>17.72</v>
      </c>
      <c r="N143" s="528"/>
      <c r="O143" s="532">
        <f>M143</f>
        <v>17.72</v>
      </c>
    </row>
    <row r="144" spans="1:15">
      <c r="A144" s="8"/>
      <c r="B144" s="495" t="s">
        <v>909</v>
      </c>
      <c r="C144" s="486"/>
      <c r="D144" s="486">
        <v>0</v>
      </c>
      <c r="E144" s="534" t="s">
        <v>898</v>
      </c>
      <c r="F144" s="486">
        <v>6</v>
      </c>
      <c r="G144" s="486">
        <v>8</v>
      </c>
      <c r="H144" s="534" t="s">
        <v>898</v>
      </c>
      <c r="I144" s="486">
        <v>13</v>
      </c>
      <c r="J144" s="512">
        <v>167</v>
      </c>
      <c r="K144" s="531">
        <v>8</v>
      </c>
      <c r="L144" s="512"/>
      <c r="M144" s="512">
        <f>J144*K144</f>
        <v>1336</v>
      </c>
      <c r="N144" s="528"/>
      <c r="O144" s="532">
        <f>M144</f>
        <v>1336</v>
      </c>
    </row>
    <row r="145" spans="1:15">
      <c r="A145" s="8"/>
      <c r="B145" s="495" t="s">
        <v>909</v>
      </c>
      <c r="C145" s="486"/>
      <c r="D145" s="486">
        <v>8</v>
      </c>
      <c r="E145" s="534" t="s">
        <v>898</v>
      </c>
      <c r="F145" s="486">
        <v>13</v>
      </c>
      <c r="G145" s="486">
        <v>8</v>
      </c>
      <c r="H145" s="534" t="s">
        <v>898</v>
      </c>
      <c r="I145" s="486">
        <v>16</v>
      </c>
      <c r="J145" s="512">
        <v>3</v>
      </c>
      <c r="K145" s="531">
        <v>8.52</v>
      </c>
      <c r="L145" s="512"/>
      <c r="M145" s="512">
        <f>J145*K145</f>
        <v>25.56</v>
      </c>
      <c r="N145" s="528"/>
      <c r="O145" s="532">
        <f>M145</f>
        <v>25.56</v>
      </c>
    </row>
    <row r="146" spans="1:15">
      <c r="A146" s="4"/>
      <c r="B146" s="495"/>
      <c r="C146" s="486"/>
      <c r="D146" s="486"/>
      <c r="E146" s="486"/>
      <c r="F146" s="486"/>
      <c r="G146" s="486"/>
      <c r="H146" s="486"/>
      <c r="I146" s="486"/>
      <c r="J146" s="512"/>
      <c r="K146" s="512"/>
      <c r="L146" s="512"/>
      <c r="M146" s="512"/>
      <c r="N146" s="512"/>
      <c r="O146" s="513"/>
    </row>
    <row r="147" spans="1:15">
      <c r="A147" s="6"/>
      <c r="B147" s="489"/>
      <c r="C147" s="365"/>
      <c r="D147" s="365"/>
      <c r="E147" s="365"/>
      <c r="F147" s="365"/>
      <c r="G147" s="365"/>
      <c r="H147" s="365"/>
      <c r="I147" s="365"/>
      <c r="J147" s="517"/>
      <c r="K147" s="517"/>
      <c r="L147" s="517"/>
      <c r="M147" s="518"/>
      <c r="N147" s="518"/>
      <c r="O147" s="519"/>
    </row>
    <row r="148" ht="52.5" customHeight="1" spans="1:15">
      <c r="A148" s="2" t="s">
        <v>117</v>
      </c>
      <c r="B148" s="479" t="str">
        <f>VLOOKUP(A148,GLOBAL!A:H,4,FALSE)</f>
        <v>TRANSPORTE COM CAMINHÃO BASCULANTE 6 M3 EM RODOVIA PAVIMENTADA ( PARA DISTÂNCIAS SUPERIORES A 4 KM)</v>
      </c>
      <c r="C148" s="2" t="str">
        <f>VLOOKUP(A148,GLOBAL!A:H,5,FALSE)</f>
        <v>M3XKM</v>
      </c>
      <c r="D148" s="480" t="s">
        <v>857</v>
      </c>
      <c r="E148" s="481"/>
      <c r="F148" s="482"/>
      <c r="G148" s="480" t="s">
        <v>858</v>
      </c>
      <c r="H148" s="481"/>
      <c r="I148" s="482"/>
      <c r="J148" s="508" t="s">
        <v>872</v>
      </c>
      <c r="K148" s="508" t="s">
        <v>911</v>
      </c>
      <c r="L148" s="508" t="s">
        <v>912</v>
      </c>
      <c r="M148" s="508" t="s">
        <v>876</v>
      </c>
      <c r="N148" s="508"/>
      <c r="O148" s="509">
        <f>ROUND(SUM(O150:O151),2)</f>
        <v>868.18</v>
      </c>
    </row>
    <row r="149" ht="30" spans="1:15">
      <c r="A149" s="7"/>
      <c r="B149" s="493" t="s">
        <v>913</v>
      </c>
      <c r="C149" s="494"/>
      <c r="D149" s="494"/>
      <c r="E149" s="494"/>
      <c r="F149" s="494"/>
      <c r="G149" s="494"/>
      <c r="H149" s="494"/>
      <c r="I149" s="494"/>
      <c r="J149" s="528"/>
      <c r="K149" s="529"/>
      <c r="L149" s="528"/>
      <c r="M149" s="528"/>
      <c r="N149" s="528"/>
      <c r="O149" s="530"/>
    </row>
    <row r="150" spans="1:15">
      <c r="A150" s="8"/>
      <c r="B150" s="495"/>
      <c r="C150" s="486"/>
      <c r="D150" s="486"/>
      <c r="E150" s="486"/>
      <c r="F150" s="486"/>
      <c r="G150" s="486"/>
      <c r="H150" s="486"/>
      <c r="I150" s="486"/>
      <c r="J150" s="512">
        <v>523</v>
      </c>
      <c r="K150" s="541">
        <v>0.0012</v>
      </c>
      <c r="L150" s="512">
        <v>1.66</v>
      </c>
      <c r="M150" s="512">
        <f>J150*L150</f>
        <v>868.18</v>
      </c>
      <c r="N150" s="512"/>
      <c r="O150" s="513">
        <f>M150</f>
        <v>868.18</v>
      </c>
    </row>
    <row r="151" spans="1:15">
      <c r="A151" s="4"/>
      <c r="B151" s="495"/>
      <c r="C151" s="486"/>
      <c r="D151" s="486"/>
      <c r="E151" s="486"/>
      <c r="F151" s="486"/>
      <c r="G151" s="486"/>
      <c r="H151" s="486"/>
      <c r="I151" s="486"/>
      <c r="J151" s="512"/>
      <c r="K151" s="512"/>
      <c r="L151" s="512"/>
      <c r="M151" s="512"/>
      <c r="N151" s="512"/>
      <c r="O151" s="513"/>
    </row>
    <row r="152" spans="1:15">
      <c r="A152" s="6"/>
      <c r="B152" s="489"/>
      <c r="C152" s="365"/>
      <c r="D152" s="365"/>
      <c r="E152" s="365"/>
      <c r="F152" s="365"/>
      <c r="G152" s="365"/>
      <c r="H152" s="365"/>
      <c r="I152" s="365"/>
      <c r="J152" s="517"/>
      <c r="K152" s="517"/>
      <c r="L152" s="517"/>
      <c r="M152" s="518"/>
      <c r="N152" s="518"/>
      <c r="O152" s="519"/>
    </row>
    <row r="153" spans="1:15">
      <c r="A153" s="2" t="s">
        <v>118</v>
      </c>
      <c r="B153" s="479" t="str">
        <f>VLOOKUP(A153,GLOBAL!A:H,4,FALSE)</f>
        <v>PINTURA DE LIGACAO COM EMULSAO RR-1C</v>
      </c>
      <c r="C153" s="2" t="str">
        <f>VLOOKUP(A153,GLOBAL!A:H,5,FALSE)</f>
        <v>M2</v>
      </c>
      <c r="D153" s="480" t="s">
        <v>857</v>
      </c>
      <c r="E153" s="481"/>
      <c r="F153" s="482"/>
      <c r="G153" s="480" t="s">
        <v>858</v>
      </c>
      <c r="H153" s="481"/>
      <c r="I153" s="482"/>
      <c r="J153" s="508" t="s">
        <v>859</v>
      </c>
      <c r="K153" s="508" t="s">
        <v>907</v>
      </c>
      <c r="L153" s="508" t="s">
        <v>861</v>
      </c>
      <c r="M153" s="508" t="s">
        <v>867</v>
      </c>
      <c r="N153" s="508"/>
      <c r="O153" s="509">
        <f>ROUND(SUM(O154:O158),2)</f>
        <v>1379.28</v>
      </c>
    </row>
    <row r="154" spans="1:15">
      <c r="A154" s="3"/>
      <c r="B154" s="483" t="s">
        <v>863</v>
      </c>
      <c r="C154" s="484"/>
      <c r="D154" s="484"/>
      <c r="E154" s="484"/>
      <c r="F154" s="484"/>
      <c r="G154" s="484"/>
      <c r="H154" s="484"/>
      <c r="I154" s="484"/>
      <c r="J154" s="510"/>
      <c r="K154" s="510"/>
      <c r="L154" s="510"/>
      <c r="M154" s="510"/>
      <c r="N154" s="510"/>
      <c r="O154" s="511"/>
    </row>
    <row r="155" spans="1:15">
      <c r="A155" s="8"/>
      <c r="B155" s="495" t="s">
        <v>909</v>
      </c>
      <c r="C155" s="486"/>
      <c r="D155" s="486">
        <v>0</v>
      </c>
      <c r="E155" s="534" t="s">
        <v>898</v>
      </c>
      <c r="F155" s="486">
        <v>4</v>
      </c>
      <c r="G155" s="486">
        <v>0</v>
      </c>
      <c r="H155" s="534" t="s">
        <v>898</v>
      </c>
      <c r="I155" s="486">
        <v>6</v>
      </c>
      <c r="J155" s="512">
        <v>2</v>
      </c>
      <c r="K155" s="531">
        <v>8.86</v>
      </c>
      <c r="L155" s="512"/>
      <c r="M155" s="512">
        <f>J155*K155</f>
        <v>17.72</v>
      </c>
      <c r="N155" s="528"/>
      <c r="O155" s="532">
        <f>M155</f>
        <v>17.72</v>
      </c>
    </row>
    <row r="156" spans="1:15">
      <c r="A156" s="8"/>
      <c r="B156" s="495" t="s">
        <v>909</v>
      </c>
      <c r="C156" s="486"/>
      <c r="D156" s="486">
        <v>0</v>
      </c>
      <c r="E156" s="534" t="s">
        <v>898</v>
      </c>
      <c r="F156" s="486">
        <v>6</v>
      </c>
      <c r="G156" s="486">
        <v>8</v>
      </c>
      <c r="H156" s="534" t="s">
        <v>898</v>
      </c>
      <c r="I156" s="486">
        <v>13</v>
      </c>
      <c r="J156" s="512">
        <v>167</v>
      </c>
      <c r="K156" s="531">
        <v>8</v>
      </c>
      <c r="L156" s="512"/>
      <c r="M156" s="512">
        <f>J156*K156</f>
        <v>1336</v>
      </c>
      <c r="N156" s="528"/>
      <c r="O156" s="532">
        <f>M156</f>
        <v>1336</v>
      </c>
    </row>
    <row r="157" spans="1:15">
      <c r="A157" s="8"/>
      <c r="B157" s="495" t="s">
        <v>909</v>
      </c>
      <c r="C157" s="486"/>
      <c r="D157" s="486">
        <v>8</v>
      </c>
      <c r="E157" s="534" t="s">
        <v>898</v>
      </c>
      <c r="F157" s="486">
        <v>13</v>
      </c>
      <c r="G157" s="486">
        <v>8</v>
      </c>
      <c r="H157" s="534" t="s">
        <v>898</v>
      </c>
      <c r="I157" s="486">
        <v>16</v>
      </c>
      <c r="J157" s="512">
        <v>3</v>
      </c>
      <c r="K157" s="531">
        <v>8.52</v>
      </c>
      <c r="L157" s="512"/>
      <c r="M157" s="512">
        <f>J157*K157</f>
        <v>25.56</v>
      </c>
      <c r="N157" s="528"/>
      <c r="O157" s="532">
        <f>M157</f>
        <v>25.56</v>
      </c>
    </row>
    <row r="158" spans="1:15">
      <c r="A158" s="5"/>
      <c r="B158" s="491"/>
      <c r="C158" s="488"/>
      <c r="D158" s="488"/>
      <c r="E158" s="488"/>
      <c r="F158" s="488"/>
      <c r="G158" s="488"/>
      <c r="H158" s="488"/>
      <c r="I158" s="488"/>
      <c r="J158" s="514"/>
      <c r="K158" s="514"/>
      <c r="L158" s="514"/>
      <c r="M158" s="515"/>
      <c r="N158" s="515"/>
      <c r="O158" s="516"/>
    </row>
    <row r="159" spans="1:15">
      <c r="A159" s="6"/>
      <c r="B159" s="489"/>
      <c r="C159" s="365"/>
      <c r="D159" s="365"/>
      <c r="E159" s="365"/>
      <c r="F159" s="365"/>
      <c r="G159" s="365"/>
      <c r="H159" s="365"/>
      <c r="I159" s="365"/>
      <c r="J159" s="517"/>
      <c r="K159" s="517"/>
      <c r="L159" s="517"/>
      <c r="M159" s="518"/>
      <c r="N159" s="518"/>
      <c r="O159" s="519"/>
    </row>
    <row r="160" ht="49.5" customHeight="1" spans="1:15">
      <c r="A160" s="2" t="s">
        <v>119</v>
      </c>
      <c r="B160" s="479" t="str">
        <f>VLOOKUP(A160,GLOBAL!A:H,4,FALSE)</f>
        <v>TRANSPORTE COM CAMINHÃO BASCULANTE 6 M3 EM RODOVIA PAVIMENTADA ( PARA DISTÂNCIAS SUPERIORES A 4 KM)</v>
      </c>
      <c r="C160" s="2" t="str">
        <f>VLOOKUP(A160,GLOBAL!A:H,5,FALSE)</f>
        <v>M3XKM</v>
      </c>
      <c r="D160" s="480" t="s">
        <v>857</v>
      </c>
      <c r="E160" s="481"/>
      <c r="F160" s="482"/>
      <c r="G160" s="480" t="s">
        <v>858</v>
      </c>
      <c r="H160" s="481"/>
      <c r="I160" s="482"/>
      <c r="J160" s="508" t="s">
        <v>872</v>
      </c>
      <c r="K160" s="508" t="s">
        <v>911</v>
      </c>
      <c r="L160" s="508" t="s">
        <v>912</v>
      </c>
      <c r="M160" s="508" t="s">
        <v>876</v>
      </c>
      <c r="N160" s="508" t="s">
        <v>894</v>
      </c>
      <c r="O160" s="509">
        <f>ROUND(SUM(O161:O163),2)</f>
        <v>287.65</v>
      </c>
    </row>
    <row r="161" ht="30" spans="1:15">
      <c r="A161" s="3"/>
      <c r="B161" s="493" t="s">
        <v>913</v>
      </c>
      <c r="C161" s="484"/>
      <c r="D161" s="484"/>
      <c r="E161" s="484"/>
      <c r="F161" s="484"/>
      <c r="G161" s="484"/>
      <c r="H161" s="484"/>
      <c r="I161" s="484"/>
      <c r="J161" s="528"/>
      <c r="K161" s="529"/>
      <c r="L161" s="528"/>
      <c r="M161" s="528"/>
      <c r="N161" s="510"/>
      <c r="O161" s="511"/>
    </row>
    <row r="162" spans="1:15">
      <c r="A162" s="4"/>
      <c r="B162" s="495"/>
      <c r="C162" s="486"/>
      <c r="D162" s="486"/>
      <c r="E162" s="486"/>
      <c r="F162" s="486"/>
      <c r="G162" s="486"/>
      <c r="H162" s="486"/>
      <c r="I162" s="486"/>
      <c r="J162" s="512">
        <v>523</v>
      </c>
      <c r="K162" s="541">
        <v>0.0004</v>
      </c>
      <c r="L162" s="512">
        <v>0.55</v>
      </c>
      <c r="M162" s="512">
        <f>J162*L162</f>
        <v>287.65</v>
      </c>
      <c r="N162" s="512"/>
      <c r="O162" s="513">
        <f>M162</f>
        <v>287.65</v>
      </c>
    </row>
    <row r="163" spans="1:15">
      <c r="A163" s="5"/>
      <c r="B163" s="491"/>
      <c r="C163" s="488"/>
      <c r="D163" s="488"/>
      <c r="E163" s="488"/>
      <c r="F163" s="488"/>
      <c r="G163" s="488"/>
      <c r="H163" s="488"/>
      <c r="I163" s="488"/>
      <c r="J163" s="514"/>
      <c r="K163" s="514"/>
      <c r="L163" s="514"/>
      <c r="M163" s="515"/>
      <c r="N163" s="515"/>
      <c r="O163" s="516"/>
    </row>
    <row r="164" spans="1:15">
      <c r="A164" s="6"/>
      <c r="B164" s="489"/>
      <c r="C164" s="365"/>
      <c r="D164" s="365"/>
      <c r="E164" s="365"/>
      <c r="F164" s="365"/>
      <c r="G164" s="365"/>
      <c r="H164" s="365"/>
      <c r="I164" s="365"/>
      <c r="J164" s="517"/>
      <c r="K164" s="517"/>
      <c r="L164" s="517"/>
      <c r="M164" s="518"/>
      <c r="N164" s="518"/>
      <c r="O164" s="519"/>
    </row>
    <row r="165" ht="71.25" customHeight="1" spans="1:15">
      <c r="A165" s="2" t="s">
        <v>120</v>
      </c>
      <c r="B165" s="479" t="str">
        <f>VLOOKUP(A165,GLOBAL!A:H,4,FALSE)</f>
        <v>CONSTRUÇÃO DE PAVIMENTO COM APLICAÇÃO DE CONCRETO BETUMINOSO USINADO A QUENTE (CBUQ), CAMADA DE ROLAMENTO, COM ESPESSURA DE 5,0 CM - EXCLUSIVE TRANSPORTE. AF_03/2017</v>
      </c>
      <c r="C165" s="2" t="str">
        <f>VLOOKUP(A165,GLOBAL!A:H,5,FALSE)</f>
        <v>M3</v>
      </c>
      <c r="D165" s="480" t="s">
        <v>857</v>
      </c>
      <c r="E165" s="481"/>
      <c r="F165" s="482"/>
      <c r="G165" s="480" t="s">
        <v>858</v>
      </c>
      <c r="H165" s="481"/>
      <c r="I165" s="482"/>
      <c r="J165" s="508" t="s">
        <v>859</v>
      </c>
      <c r="K165" s="508" t="s">
        <v>907</v>
      </c>
      <c r="L165" s="508" t="s">
        <v>861</v>
      </c>
      <c r="M165" s="508" t="s">
        <v>867</v>
      </c>
      <c r="N165" s="508" t="s">
        <v>879</v>
      </c>
      <c r="O165" s="509">
        <f>ROUND(SUM(O166:O170),2)</f>
        <v>68.96</v>
      </c>
    </row>
    <row r="166" spans="1:15">
      <c r="A166" s="3"/>
      <c r="B166" s="483" t="s">
        <v>863</v>
      </c>
      <c r="C166" s="484"/>
      <c r="D166" s="484"/>
      <c r="E166" s="484"/>
      <c r="F166" s="484"/>
      <c r="G166" s="484"/>
      <c r="H166" s="484"/>
      <c r="I166" s="484"/>
      <c r="J166" s="510"/>
      <c r="K166" s="510"/>
      <c r="L166" s="510"/>
      <c r="M166" s="510"/>
      <c r="N166" s="510"/>
      <c r="O166" s="511"/>
    </row>
    <row r="167" spans="1:15">
      <c r="A167" s="8"/>
      <c r="B167" s="495" t="s">
        <v>909</v>
      </c>
      <c r="C167" s="486"/>
      <c r="D167" s="486">
        <v>0</v>
      </c>
      <c r="E167" s="534" t="s">
        <v>898</v>
      </c>
      <c r="F167" s="486">
        <v>4</v>
      </c>
      <c r="G167" s="486">
        <v>0</v>
      </c>
      <c r="H167" s="534" t="s">
        <v>898</v>
      </c>
      <c r="I167" s="486">
        <v>6</v>
      </c>
      <c r="J167" s="512">
        <v>2</v>
      </c>
      <c r="K167" s="531">
        <v>8.86</v>
      </c>
      <c r="L167" s="512">
        <v>0.05</v>
      </c>
      <c r="M167" s="512">
        <f>J167*K167</f>
        <v>17.72</v>
      </c>
      <c r="N167" s="528">
        <f>M167*L167</f>
        <v>0.886</v>
      </c>
      <c r="O167" s="532">
        <f>N167</f>
        <v>0.886</v>
      </c>
    </row>
    <row r="168" spans="1:15">
      <c r="A168" s="8"/>
      <c r="B168" s="495" t="s">
        <v>909</v>
      </c>
      <c r="C168" s="486"/>
      <c r="D168" s="486">
        <v>0</v>
      </c>
      <c r="E168" s="534" t="s">
        <v>898</v>
      </c>
      <c r="F168" s="486">
        <v>6</v>
      </c>
      <c r="G168" s="486">
        <v>8</v>
      </c>
      <c r="H168" s="534" t="s">
        <v>898</v>
      </c>
      <c r="I168" s="486">
        <v>13</v>
      </c>
      <c r="J168" s="512">
        <v>167</v>
      </c>
      <c r="K168" s="531">
        <v>8</v>
      </c>
      <c r="L168" s="512">
        <v>0.05</v>
      </c>
      <c r="M168" s="512">
        <f>J168*K168</f>
        <v>1336</v>
      </c>
      <c r="N168" s="528">
        <f>M168*L168</f>
        <v>66.8</v>
      </c>
      <c r="O168" s="532">
        <f>N168</f>
        <v>66.8</v>
      </c>
    </row>
    <row r="169" spans="1:15">
      <c r="A169" s="8"/>
      <c r="B169" s="495" t="s">
        <v>909</v>
      </c>
      <c r="C169" s="486"/>
      <c r="D169" s="486">
        <v>8</v>
      </c>
      <c r="E169" s="534" t="s">
        <v>898</v>
      </c>
      <c r="F169" s="486">
        <v>13</v>
      </c>
      <c r="G169" s="486">
        <v>8</v>
      </c>
      <c r="H169" s="534" t="s">
        <v>898</v>
      </c>
      <c r="I169" s="486">
        <v>16</v>
      </c>
      <c r="J169" s="512">
        <v>3</v>
      </c>
      <c r="K169" s="531">
        <v>8.52</v>
      </c>
      <c r="L169" s="512">
        <v>0.05</v>
      </c>
      <c r="M169" s="512">
        <f>J169*K169</f>
        <v>25.56</v>
      </c>
      <c r="N169" s="528">
        <f>M169*L169</f>
        <v>1.278</v>
      </c>
      <c r="O169" s="532">
        <f>N169</f>
        <v>1.278</v>
      </c>
    </row>
    <row r="170" spans="1:15">
      <c r="A170" s="5"/>
      <c r="B170" s="491"/>
      <c r="C170" s="488"/>
      <c r="D170" s="488"/>
      <c r="E170" s="488"/>
      <c r="F170" s="488"/>
      <c r="G170" s="488"/>
      <c r="H170" s="488"/>
      <c r="I170" s="488"/>
      <c r="J170" s="514"/>
      <c r="K170" s="514"/>
      <c r="L170" s="514"/>
      <c r="M170" s="515"/>
      <c r="N170" s="515"/>
      <c r="O170" s="516"/>
    </row>
    <row r="171" spans="1:15">
      <c r="A171" s="6"/>
      <c r="B171" s="489"/>
      <c r="C171" s="365"/>
      <c r="D171" s="365"/>
      <c r="E171" s="365"/>
      <c r="F171" s="365"/>
      <c r="G171" s="365"/>
      <c r="H171" s="365"/>
      <c r="I171" s="365"/>
      <c r="J171" s="517"/>
      <c r="K171" s="517"/>
      <c r="L171" s="517"/>
      <c r="M171" s="518"/>
      <c r="N171" s="518"/>
      <c r="O171" s="519"/>
    </row>
    <row r="172" ht="60" spans="1:15">
      <c r="A172" s="2" t="s">
        <v>121</v>
      </c>
      <c r="B172" s="479" t="str">
        <f>VLOOKUP(A172,GLOBAL!A:H,4,FALSE)</f>
        <v>TRANSPORTE DE MATERIAL ASFALTICO, COM CAMINHÃO COM CAPACIDADE DE 30000 L EM RODOVIA PAVIMENTADA PARA DISTÂNCIAS MÉDIAS DE TRANSPORTE SUPERIORES A 100 KM. AF_02/2016</v>
      </c>
      <c r="C172" s="2" t="str">
        <f>VLOOKUP(A172,GLOBAL!A:H,5,FALSE)</f>
        <v>TXKM</v>
      </c>
      <c r="D172" s="480" t="s">
        <v>857</v>
      </c>
      <c r="E172" s="481"/>
      <c r="F172" s="482"/>
      <c r="G172" s="480" t="s">
        <v>858</v>
      </c>
      <c r="H172" s="481"/>
      <c r="I172" s="482"/>
      <c r="J172" s="508" t="s">
        <v>872</v>
      </c>
      <c r="K172" s="508" t="s">
        <v>911</v>
      </c>
      <c r="L172" s="508" t="s">
        <v>912</v>
      </c>
      <c r="M172" s="508" t="s">
        <v>876</v>
      </c>
      <c r="N172" s="508"/>
      <c r="O172" s="509">
        <v>4815.34</v>
      </c>
    </row>
    <row r="173" ht="30" spans="1:15">
      <c r="A173" s="3"/>
      <c r="B173" s="483" t="s">
        <v>914</v>
      </c>
      <c r="C173" s="484"/>
      <c r="D173" s="484"/>
      <c r="E173" s="484"/>
      <c r="F173" s="484"/>
      <c r="G173" s="484"/>
      <c r="H173" s="484"/>
      <c r="I173" s="484"/>
      <c r="J173" s="510"/>
      <c r="K173" s="510"/>
      <c r="L173" s="510"/>
      <c r="M173" s="510"/>
      <c r="N173" s="510"/>
      <c r="O173" s="511"/>
    </row>
    <row r="174" spans="1:15">
      <c r="A174" s="4"/>
      <c r="B174" s="495"/>
      <c r="C174" s="486"/>
      <c r="D174" s="486"/>
      <c r="E174" s="486"/>
      <c r="F174" s="486"/>
      <c r="G174" s="486"/>
      <c r="H174" s="486"/>
      <c r="I174" s="486"/>
      <c r="J174" s="512">
        <v>529</v>
      </c>
      <c r="K174" s="542">
        <v>0.055</v>
      </c>
      <c r="L174" s="512">
        <f>O165*2.4</f>
        <v>165.504</v>
      </c>
      <c r="M174" s="512">
        <f>J174*K174*L174</f>
        <v>4815.33888</v>
      </c>
      <c r="N174" s="512"/>
      <c r="O174" s="513">
        <f>M174</f>
        <v>4815.33888</v>
      </c>
    </row>
    <row r="175" spans="1:15">
      <c r="A175" s="5"/>
      <c r="B175" s="491"/>
      <c r="C175" s="488"/>
      <c r="D175" s="488"/>
      <c r="E175" s="488"/>
      <c r="F175" s="488"/>
      <c r="G175" s="488"/>
      <c r="H175" s="488"/>
      <c r="I175" s="488"/>
      <c r="J175" s="514"/>
      <c r="K175" s="514"/>
      <c r="L175" s="514"/>
      <c r="M175" s="515"/>
      <c r="N175" s="515"/>
      <c r="O175" s="516"/>
    </row>
    <row r="176" spans="1:15">
      <c r="A176" s="6"/>
      <c r="B176" s="489"/>
      <c r="C176" s="365"/>
      <c r="D176" s="365"/>
      <c r="E176" s="365"/>
      <c r="F176" s="365"/>
      <c r="G176" s="365"/>
      <c r="H176" s="365"/>
      <c r="I176" s="365"/>
      <c r="J176" s="517"/>
      <c r="K176" s="517"/>
      <c r="L176" s="517"/>
      <c r="M176" s="518"/>
      <c r="N176" s="518"/>
      <c r="O176" s="519"/>
    </row>
    <row r="177" ht="30" customHeight="1" spans="1:15">
      <c r="A177" s="2" t="s">
        <v>122</v>
      </c>
      <c r="B177" s="479" t="str">
        <f>VLOOKUP(A177,GLOBAL!A:H,4,FALSE)</f>
        <v>TRANSPORTE COM CAMINHÃO BASCULANTE 10 M3 DE MASSA ASFALTICA PARA PAVIMENTAÇÃO URBANA</v>
      </c>
      <c r="C177" s="2" t="str">
        <f>VLOOKUP(A177,GLOBAL!A:H,5,FALSE)</f>
        <v>M3XKM</v>
      </c>
      <c r="D177" s="480" t="s">
        <v>857</v>
      </c>
      <c r="E177" s="481"/>
      <c r="F177" s="482"/>
      <c r="G177" s="480" t="s">
        <v>858</v>
      </c>
      <c r="H177" s="481"/>
      <c r="I177" s="482"/>
      <c r="J177" s="508" t="s">
        <v>872</v>
      </c>
      <c r="K177" s="508" t="s">
        <v>911</v>
      </c>
      <c r="L177" s="508" t="s">
        <v>912</v>
      </c>
      <c r="M177" s="508" t="s">
        <v>876</v>
      </c>
      <c r="N177" s="508"/>
      <c r="O177" s="509">
        <f>ROUND(SUM(O178:O179),2)</f>
        <v>600.04</v>
      </c>
    </row>
    <row r="178" ht="30" spans="1:15">
      <c r="A178" s="3"/>
      <c r="B178" s="483" t="s">
        <v>915</v>
      </c>
      <c r="C178" s="484"/>
      <c r="D178" s="484"/>
      <c r="E178" s="484"/>
      <c r="F178" s="484"/>
      <c r="G178" s="484"/>
      <c r="H178" s="484"/>
      <c r="I178" s="484"/>
      <c r="J178" s="510"/>
      <c r="K178" s="510"/>
      <c r="L178" s="510"/>
      <c r="M178" s="510"/>
      <c r="N178" s="510"/>
      <c r="O178" s="511"/>
    </row>
    <row r="179" s="23" customFormat="1" spans="1:20">
      <c r="A179" s="536"/>
      <c r="B179" s="537"/>
      <c r="C179" s="538"/>
      <c r="D179" s="538"/>
      <c r="E179" s="538"/>
      <c r="F179" s="538"/>
      <c r="G179" s="538"/>
      <c r="H179" s="538"/>
      <c r="I179" s="538"/>
      <c r="J179" s="512">
        <v>8.7</v>
      </c>
      <c r="K179" s="543"/>
      <c r="L179" s="512">
        <v>68.97</v>
      </c>
      <c r="M179" s="512">
        <f>J179*L179</f>
        <v>600.039</v>
      </c>
      <c r="N179" s="512"/>
      <c r="O179" s="513">
        <f>M179</f>
        <v>600.039</v>
      </c>
      <c r="Q179" s="466"/>
      <c r="R179" s="547"/>
      <c r="S179" s="547"/>
      <c r="T179" s="547"/>
    </row>
    <row r="180" spans="1:15">
      <c r="A180" s="5"/>
      <c r="B180" s="539"/>
      <c r="C180" s="540"/>
      <c r="D180" s="540"/>
      <c r="E180" s="540"/>
      <c r="F180" s="540"/>
      <c r="G180" s="540"/>
      <c r="H180" s="540"/>
      <c r="I180" s="540"/>
      <c r="J180" s="544"/>
      <c r="K180" s="544"/>
      <c r="L180" s="544"/>
      <c r="M180" s="545"/>
      <c r="N180" s="545"/>
      <c r="O180" s="546"/>
    </row>
    <row r="181" spans="1:15">
      <c r="A181" s="12"/>
      <c r="B181" s="489"/>
      <c r="C181" s="365"/>
      <c r="D181" s="365"/>
      <c r="E181" s="365"/>
      <c r="F181" s="365"/>
      <c r="G181" s="365"/>
      <c r="H181" s="365"/>
      <c r="I181" s="365"/>
      <c r="J181" s="517"/>
      <c r="K181" s="517"/>
      <c r="L181" s="517"/>
      <c r="M181" s="518"/>
      <c r="N181" s="518"/>
      <c r="O181" s="519"/>
    </row>
    <row r="182" ht="94.5" customHeight="1" spans="1:15">
      <c r="A182" s="2" t="s">
        <v>123</v>
      </c>
      <c r="B182" s="479" t="str">
        <f>VLOOKUP(A182,GLOBAL!A:H,4,FALSE)</f>
        <v>ASSENTAMENTO DE GUIA (MEIO-FIO) EM TRECHO RETO, CONFECCIONADA EM CONCRETO PRÉ-FABRICADO, DIMENSÕES 100X15X13X30 CM (COMPRIMENTO X BASE INFERIOR X BASE SUPERIOR X ALTURA), PARA VIAS URBANAS (USO VIÁRIO). AF_06/2016</v>
      </c>
      <c r="C182" s="2" t="s">
        <v>136</v>
      </c>
      <c r="D182" s="480" t="s">
        <v>857</v>
      </c>
      <c r="E182" s="481"/>
      <c r="F182" s="482"/>
      <c r="G182" s="480" t="s">
        <v>858</v>
      </c>
      <c r="H182" s="481"/>
      <c r="I182" s="482"/>
      <c r="J182" s="508" t="s">
        <v>859</v>
      </c>
      <c r="K182" s="508" t="s">
        <v>860</v>
      </c>
      <c r="L182" s="508" t="s">
        <v>861</v>
      </c>
      <c r="M182" s="508" t="s">
        <v>916</v>
      </c>
      <c r="N182" s="508" t="s">
        <v>917</v>
      </c>
      <c r="O182" s="509">
        <f>ROUND(SUM(O183:O185),2)</f>
        <v>350.56</v>
      </c>
    </row>
    <row r="183" spans="1:15">
      <c r="A183" s="3"/>
      <c r="B183" s="483" t="s">
        <v>863</v>
      </c>
      <c r="C183" s="484"/>
      <c r="D183" s="484"/>
      <c r="E183" s="484"/>
      <c r="F183" s="484"/>
      <c r="G183" s="484"/>
      <c r="H183" s="484"/>
      <c r="I183" s="484"/>
      <c r="J183" s="510"/>
      <c r="K183" s="510"/>
      <c r="L183" s="510"/>
      <c r="M183" s="510"/>
      <c r="N183" s="510"/>
      <c r="O183" s="511"/>
    </row>
    <row r="184" spans="1:15">
      <c r="A184" s="4"/>
      <c r="B184" s="495" t="s">
        <v>918</v>
      </c>
      <c r="C184" s="538"/>
      <c r="D184" s="538"/>
      <c r="E184" s="538"/>
      <c r="F184" s="538"/>
      <c r="G184" s="538"/>
      <c r="H184" s="538"/>
      <c r="I184" s="538"/>
      <c r="J184" s="512">
        <v>175.28</v>
      </c>
      <c r="K184" s="543"/>
      <c r="L184" s="512"/>
      <c r="M184" s="512"/>
      <c r="N184" s="512" t="s">
        <v>871</v>
      </c>
      <c r="O184" s="513">
        <f>J184</f>
        <v>175.28</v>
      </c>
    </row>
    <row r="185" spans="1:15">
      <c r="A185" s="4"/>
      <c r="B185" s="495" t="s">
        <v>918</v>
      </c>
      <c r="C185" s="538"/>
      <c r="D185" s="538"/>
      <c r="E185" s="538"/>
      <c r="F185" s="538"/>
      <c r="G185" s="538"/>
      <c r="H185" s="538"/>
      <c r="I185" s="538"/>
      <c r="J185" s="512">
        <v>175.28</v>
      </c>
      <c r="K185" s="543"/>
      <c r="L185" s="512"/>
      <c r="M185" s="512"/>
      <c r="N185" s="512" t="s">
        <v>870</v>
      </c>
      <c r="O185" s="513">
        <f>J185</f>
        <v>175.28</v>
      </c>
    </row>
    <row r="186" spans="1:15">
      <c r="A186" s="5"/>
      <c r="B186" s="539"/>
      <c r="C186" s="540"/>
      <c r="D186" s="540"/>
      <c r="E186" s="540"/>
      <c r="F186" s="540"/>
      <c r="G186" s="540"/>
      <c r="H186" s="540"/>
      <c r="I186" s="540"/>
      <c r="J186" s="544"/>
      <c r="K186" s="544"/>
      <c r="L186" s="544"/>
      <c r="M186" s="545"/>
      <c r="N186" s="545"/>
      <c r="O186" s="546"/>
    </row>
    <row r="187" spans="1:15">
      <c r="A187" s="12"/>
      <c r="B187" s="489"/>
      <c r="C187" s="365"/>
      <c r="D187" s="365"/>
      <c r="E187" s="365"/>
      <c r="F187" s="365"/>
      <c r="G187" s="365"/>
      <c r="H187" s="365"/>
      <c r="I187" s="365"/>
      <c r="J187" s="517"/>
      <c r="K187" s="517"/>
      <c r="L187" s="517"/>
      <c r="M187" s="518"/>
      <c r="N187" s="518"/>
      <c r="O187" s="519"/>
    </row>
    <row r="188" spans="1:15">
      <c r="A188" s="1" t="s">
        <v>124</v>
      </c>
      <c r="B188" s="476" t="str">
        <f>VLOOKUP(A188,GLOBAL!A:H,4,FALSE)</f>
        <v>Sinalização</v>
      </c>
      <c r="C188" s="477"/>
      <c r="D188" s="477"/>
      <c r="E188" s="477"/>
      <c r="F188" s="477"/>
      <c r="G188" s="477"/>
      <c r="H188" s="477"/>
      <c r="I188" s="477"/>
      <c r="J188" s="506"/>
      <c r="K188" s="506"/>
      <c r="L188" s="506"/>
      <c r="M188" s="506"/>
      <c r="N188" s="506"/>
      <c r="O188" s="507"/>
    </row>
    <row r="189" ht="30" spans="1:15">
      <c r="A189" s="2" t="s">
        <v>126</v>
      </c>
      <c r="B189" s="479" t="str">
        <f>VLOOKUP(A189,GLOBAL!A:H,4,FALSE)</f>
        <v>SINALIZAÇÃO VERTICAL COM CHAPA REVESTIDA EM PELÍCULA, INCLUSIVE SUPORTE EM MADEIRA</v>
      </c>
      <c r="C189" s="2" t="str">
        <f>VLOOKUP(A189,GLOBAL!A:H,5,FALSE)</f>
        <v>M2</v>
      </c>
      <c r="D189" s="480" t="s">
        <v>857</v>
      </c>
      <c r="E189" s="481"/>
      <c r="F189" s="482"/>
      <c r="G189" s="480" t="s">
        <v>858</v>
      </c>
      <c r="H189" s="481"/>
      <c r="I189" s="482"/>
      <c r="J189" s="522" t="s">
        <v>867</v>
      </c>
      <c r="K189" s="523"/>
      <c r="L189" s="508" t="s">
        <v>861</v>
      </c>
      <c r="M189" s="508" t="s">
        <v>862</v>
      </c>
      <c r="N189" s="508"/>
      <c r="O189" s="509">
        <f>ROUND(SUM(O190:O191),2)</f>
        <v>0.6</v>
      </c>
    </row>
    <row r="190" spans="1:15">
      <c r="A190" s="3"/>
      <c r="B190" s="483" t="s">
        <v>863</v>
      </c>
      <c r="C190" s="484"/>
      <c r="D190" s="484"/>
      <c r="E190" s="484"/>
      <c r="F190" s="484"/>
      <c r="G190" s="484"/>
      <c r="H190" s="484"/>
      <c r="I190" s="484"/>
      <c r="J190" s="510"/>
      <c r="K190" s="510"/>
      <c r="L190" s="510"/>
      <c r="M190" s="510"/>
      <c r="N190" s="510"/>
      <c r="O190" s="511"/>
    </row>
    <row r="191" spans="1:15">
      <c r="A191" s="4"/>
      <c r="B191" s="495" t="s">
        <v>919</v>
      </c>
      <c r="C191" s="486"/>
      <c r="D191" s="486"/>
      <c r="E191" s="486"/>
      <c r="F191" s="486"/>
      <c r="G191" s="486"/>
      <c r="H191" s="486"/>
      <c r="I191" s="486"/>
      <c r="J191" s="524">
        <v>0.3</v>
      </c>
      <c r="K191" s="525"/>
      <c r="L191" s="512"/>
      <c r="M191" s="512">
        <v>2</v>
      </c>
      <c r="N191" s="512"/>
      <c r="O191" s="513">
        <f>J191*M191</f>
        <v>0.6</v>
      </c>
    </row>
    <row r="192" spans="1:15">
      <c r="A192" s="5"/>
      <c r="B192" s="539"/>
      <c r="C192" s="540"/>
      <c r="D192" s="540"/>
      <c r="E192" s="540"/>
      <c r="F192" s="540"/>
      <c r="G192" s="540"/>
      <c r="H192" s="540"/>
      <c r="I192" s="540"/>
      <c r="J192" s="544"/>
      <c r="K192" s="544"/>
      <c r="L192" s="544"/>
      <c r="M192" s="545"/>
      <c r="N192" s="545"/>
      <c r="O192" s="546"/>
    </row>
    <row r="193" spans="1:15">
      <c r="A193" s="12"/>
      <c r="B193" s="489"/>
      <c r="C193" s="365"/>
      <c r="D193" s="365"/>
      <c r="E193" s="365"/>
      <c r="F193" s="365"/>
      <c r="G193" s="365"/>
      <c r="H193" s="365"/>
      <c r="I193" s="365"/>
      <c r="J193" s="517"/>
      <c r="K193" s="517"/>
      <c r="L193" s="517"/>
      <c r="M193" s="518"/>
      <c r="N193" s="518"/>
      <c r="O193" s="519"/>
    </row>
    <row r="194" ht="45" customHeight="1" spans="1:15">
      <c r="A194" s="2" t="s">
        <v>129</v>
      </c>
      <c r="B194" s="479" t="str">
        <f>VLOOKUP(A194,GLOBAL!A:H,4,FALSE)</f>
        <v>SINALIZACAO HORIZONTAL COM TINTA RETRORREFLETIVA A BASE DE RESINA ACRILICA COM MICROESFERAS DE VIDRO</v>
      </c>
      <c r="C194" s="2" t="str">
        <f>VLOOKUP(A194,GLOBAL!A:H,5,FALSE)</f>
        <v>M2</v>
      </c>
      <c r="D194" s="480" t="s">
        <v>857</v>
      </c>
      <c r="E194" s="481"/>
      <c r="F194" s="482"/>
      <c r="G194" s="480" t="s">
        <v>858</v>
      </c>
      <c r="H194" s="481"/>
      <c r="I194" s="482"/>
      <c r="J194" s="508" t="s">
        <v>859</v>
      </c>
      <c r="K194" s="508" t="s">
        <v>860</v>
      </c>
      <c r="L194" s="508" t="s">
        <v>867</v>
      </c>
      <c r="M194" s="508" t="s">
        <v>920</v>
      </c>
      <c r="N194" s="508"/>
      <c r="O194" s="509">
        <v>61.22</v>
      </c>
    </row>
    <row r="195" spans="1:15">
      <c r="A195" s="3"/>
      <c r="B195" s="483" t="s">
        <v>863</v>
      </c>
      <c r="C195" s="484"/>
      <c r="D195" s="484"/>
      <c r="E195" s="484"/>
      <c r="F195" s="484"/>
      <c r="G195" s="484"/>
      <c r="H195" s="484"/>
      <c r="I195" s="484"/>
      <c r="J195" s="510"/>
      <c r="K195" s="510"/>
      <c r="L195" s="510"/>
      <c r="M195" s="510"/>
      <c r="N195" s="510"/>
      <c r="O195" s="511"/>
    </row>
    <row r="196" spans="1:15">
      <c r="A196" s="4"/>
      <c r="B196" s="495" t="s">
        <v>921</v>
      </c>
      <c r="C196" s="486"/>
      <c r="D196" s="486"/>
      <c r="E196" s="486"/>
      <c r="F196" s="486"/>
      <c r="G196" s="486"/>
      <c r="H196" s="486"/>
      <c r="I196" s="486"/>
      <c r="J196" s="512">
        <v>3</v>
      </c>
      <c r="K196" s="543">
        <v>0.4</v>
      </c>
      <c r="L196" s="512">
        <f>J196*K196</f>
        <v>1.2</v>
      </c>
      <c r="M196" s="512">
        <v>20</v>
      </c>
      <c r="N196" s="512"/>
      <c r="O196" s="513">
        <f>L196*M196</f>
        <v>24</v>
      </c>
    </row>
    <row r="197" spans="1:15">
      <c r="A197" s="4"/>
      <c r="B197" s="495" t="s">
        <v>922</v>
      </c>
      <c r="C197" s="486"/>
      <c r="D197" s="486"/>
      <c r="E197" s="486"/>
      <c r="F197" s="486"/>
      <c r="G197" s="486"/>
      <c r="H197" s="486"/>
      <c r="I197" s="486"/>
      <c r="J197" s="512">
        <v>3.8</v>
      </c>
      <c r="K197" s="543">
        <v>0.4</v>
      </c>
      <c r="L197" s="512">
        <f>J197*K197</f>
        <v>1.52</v>
      </c>
      <c r="M197" s="512">
        <v>2</v>
      </c>
      <c r="N197" s="512"/>
      <c r="O197" s="513">
        <f>L197*M197</f>
        <v>3.04</v>
      </c>
    </row>
    <row r="198" spans="1:15">
      <c r="A198" s="4"/>
      <c r="B198" s="495" t="s">
        <v>923</v>
      </c>
      <c r="C198" s="486"/>
      <c r="D198" s="486"/>
      <c r="E198" s="486"/>
      <c r="F198" s="486"/>
      <c r="G198" s="486"/>
      <c r="H198" s="486"/>
      <c r="I198" s="486"/>
      <c r="J198" s="512">
        <v>160</v>
      </c>
      <c r="K198" s="543">
        <v>0.1</v>
      </c>
      <c r="L198" s="512">
        <f>J198*K198</f>
        <v>16</v>
      </c>
      <c r="M198" s="512">
        <v>2</v>
      </c>
      <c r="N198" s="512"/>
      <c r="O198" s="513">
        <f>L198*M198</f>
        <v>32</v>
      </c>
    </row>
    <row r="199" spans="1:15">
      <c r="A199" s="4"/>
      <c r="B199" s="495" t="s">
        <v>924</v>
      </c>
      <c r="C199" s="486"/>
      <c r="D199" s="486"/>
      <c r="E199" s="486"/>
      <c r="F199" s="486"/>
      <c r="G199" s="486"/>
      <c r="H199" s="486"/>
      <c r="I199" s="486"/>
      <c r="J199" s="512">
        <v>0</v>
      </c>
      <c r="K199" s="543">
        <v>0</v>
      </c>
      <c r="L199" s="512">
        <v>1.09</v>
      </c>
      <c r="M199" s="512">
        <v>2</v>
      </c>
      <c r="N199" s="512"/>
      <c r="O199" s="513">
        <f>L199*M199</f>
        <v>2.18</v>
      </c>
    </row>
    <row r="200" spans="1:15">
      <c r="A200" s="5"/>
      <c r="B200" s="539"/>
      <c r="C200" s="540"/>
      <c r="D200" s="540"/>
      <c r="E200" s="540"/>
      <c r="F200" s="540"/>
      <c r="G200" s="540"/>
      <c r="H200" s="540"/>
      <c r="I200" s="540"/>
      <c r="J200" s="544"/>
      <c r="K200" s="544"/>
      <c r="L200" s="544"/>
      <c r="M200" s="545"/>
      <c r="N200" s="545"/>
      <c r="O200" s="546"/>
    </row>
    <row r="201" spans="1:15">
      <c r="A201" s="12"/>
      <c r="B201" s="489"/>
      <c r="C201" s="365"/>
      <c r="D201" s="365"/>
      <c r="E201" s="365"/>
      <c r="F201" s="365"/>
      <c r="G201" s="365"/>
      <c r="H201" s="365"/>
      <c r="I201" s="365"/>
      <c r="J201" s="517"/>
      <c r="K201" s="517"/>
      <c r="L201" s="517"/>
      <c r="M201" s="518"/>
      <c r="N201" s="518"/>
      <c r="O201" s="519"/>
    </row>
    <row r="202" spans="1:15">
      <c r="A202" s="2" t="s">
        <v>130</v>
      </c>
      <c r="B202" s="479" t="str">
        <f>VLOOKUP(A202,GLOBAL!A:H,4,FALSE)</f>
        <v>TACHA REFLETIVA BIRREFLETORIZADA, FORNECIMENTO E APLICAÇÃO</v>
      </c>
      <c r="C202" s="2" t="str">
        <f>VLOOKUP(A202,GLOBAL!A:H,5,FALSE)</f>
        <v>UND</v>
      </c>
      <c r="D202" s="480" t="s">
        <v>857</v>
      </c>
      <c r="E202" s="481"/>
      <c r="F202" s="482"/>
      <c r="G202" s="480" t="s">
        <v>858</v>
      </c>
      <c r="H202" s="481"/>
      <c r="I202" s="482"/>
      <c r="J202" s="508" t="s">
        <v>859</v>
      </c>
      <c r="K202" s="508" t="s">
        <v>860</v>
      </c>
      <c r="L202" s="508" t="s">
        <v>861</v>
      </c>
      <c r="M202" s="508" t="s">
        <v>862</v>
      </c>
      <c r="N202" s="508"/>
      <c r="O202" s="509">
        <f>ROUND(SUM(O203:O205),2)</f>
        <v>40</v>
      </c>
    </row>
    <row r="203" spans="1:15">
      <c r="A203" s="3"/>
      <c r="B203" s="483" t="s">
        <v>863</v>
      </c>
      <c r="C203" s="484"/>
      <c r="D203" s="484"/>
      <c r="E203" s="484"/>
      <c r="F203" s="484"/>
      <c r="G203" s="484"/>
      <c r="H203" s="484"/>
      <c r="I203" s="484"/>
      <c r="J203" s="510"/>
      <c r="K203" s="510"/>
      <c r="L203" s="510"/>
      <c r="M203" s="510"/>
      <c r="N203" s="510"/>
      <c r="O203" s="511"/>
    </row>
    <row r="204" spans="1:15">
      <c r="A204" s="4"/>
      <c r="B204" s="495" t="s">
        <v>923</v>
      </c>
      <c r="C204" s="486"/>
      <c r="D204" s="486"/>
      <c r="E204" s="486"/>
      <c r="F204" s="486"/>
      <c r="G204" s="486"/>
      <c r="H204" s="486"/>
      <c r="I204" s="486"/>
      <c r="J204" s="512">
        <v>160</v>
      </c>
      <c r="K204" s="512"/>
      <c r="L204" s="512"/>
      <c r="M204" s="512">
        <v>40</v>
      </c>
      <c r="N204" s="512"/>
      <c r="O204" s="513">
        <f>M204</f>
        <v>40</v>
      </c>
    </row>
    <row r="205" spans="1:15">
      <c r="A205" s="4"/>
      <c r="B205" s="495"/>
      <c r="C205" s="486"/>
      <c r="D205" s="486"/>
      <c r="E205" s="486"/>
      <c r="F205" s="486"/>
      <c r="G205" s="486"/>
      <c r="H205" s="486"/>
      <c r="I205" s="486"/>
      <c r="J205" s="512"/>
      <c r="K205" s="512"/>
      <c r="L205" s="512"/>
      <c r="M205" s="512"/>
      <c r="N205" s="512"/>
      <c r="O205" s="513"/>
    </row>
    <row r="206" spans="1:15">
      <c r="A206" s="6"/>
      <c r="B206" s="489"/>
      <c r="C206" s="365"/>
      <c r="D206" s="365"/>
      <c r="E206" s="365"/>
      <c r="F206" s="365"/>
      <c r="G206" s="365"/>
      <c r="H206" s="365"/>
      <c r="I206" s="365"/>
      <c r="J206" s="517"/>
      <c r="K206" s="517"/>
      <c r="L206" s="517"/>
      <c r="M206" s="518"/>
      <c r="N206" s="518"/>
      <c r="O206" s="519"/>
    </row>
    <row r="207" spans="1:15">
      <c r="A207" s="1" t="s">
        <v>133</v>
      </c>
      <c r="B207" s="476" t="str">
        <f>VLOOKUP(A207,GLOBAL!A:H,4,FALSE)</f>
        <v>Serviços Complementares</v>
      </c>
      <c r="C207" s="477"/>
      <c r="D207" s="477"/>
      <c r="E207" s="477"/>
      <c r="F207" s="477"/>
      <c r="G207" s="477"/>
      <c r="H207" s="477"/>
      <c r="I207" s="477"/>
      <c r="J207" s="506"/>
      <c r="K207" s="506"/>
      <c r="L207" s="506"/>
      <c r="M207" s="506"/>
      <c r="N207" s="506"/>
      <c r="O207" s="507"/>
    </row>
    <row r="208" ht="30" spans="1:15">
      <c r="A208" s="2" t="s">
        <v>135</v>
      </c>
      <c r="B208" s="479" t="str">
        <f>VLOOKUP(A208,GLOBAL!A:H,4,FALSE)</f>
        <v>REMANEJAMENTO DE LIGAÇÃO E RELIGAÇÃO DE REDES DE ESGOTO, EM VIAS URBANAS</v>
      </c>
      <c r="C208" s="2" t="str">
        <f>VLOOKUP(A208,GLOBAL!A:H,5,FALSE)</f>
        <v>M</v>
      </c>
      <c r="D208" s="480" t="s">
        <v>857</v>
      </c>
      <c r="E208" s="481"/>
      <c r="F208" s="482"/>
      <c r="G208" s="480" t="s">
        <v>858</v>
      </c>
      <c r="H208" s="481"/>
      <c r="I208" s="482"/>
      <c r="J208" s="508" t="s">
        <v>859</v>
      </c>
      <c r="K208" s="508" t="s">
        <v>925</v>
      </c>
      <c r="L208" s="508" t="s">
        <v>861</v>
      </c>
      <c r="M208" s="508" t="s">
        <v>862</v>
      </c>
      <c r="N208" s="508" t="s">
        <v>868</v>
      </c>
      <c r="O208" s="509">
        <f>ROUND(SUM(O209:O210),2)</f>
        <v>14</v>
      </c>
    </row>
    <row r="209" spans="1:15">
      <c r="A209" s="3"/>
      <c r="B209" s="483" t="s">
        <v>926</v>
      </c>
      <c r="C209" s="484"/>
      <c r="D209" s="484"/>
      <c r="E209" s="484"/>
      <c r="F209" s="484"/>
      <c r="G209" s="484"/>
      <c r="H209" s="484"/>
      <c r="I209" s="484"/>
      <c r="J209" s="510"/>
      <c r="K209" s="510"/>
      <c r="L209" s="510"/>
      <c r="M209" s="510"/>
      <c r="N209" s="510"/>
      <c r="O209" s="511"/>
    </row>
    <row r="210" spans="1:15">
      <c r="A210" s="4"/>
      <c r="B210" s="495" t="s">
        <v>927</v>
      </c>
      <c r="C210" s="486"/>
      <c r="D210" s="486">
        <v>0</v>
      </c>
      <c r="E210" s="534" t="s">
        <v>898</v>
      </c>
      <c r="F210" s="486">
        <v>0</v>
      </c>
      <c r="G210" s="486">
        <v>8</v>
      </c>
      <c r="H210" s="534" t="s">
        <v>898</v>
      </c>
      <c r="I210" s="486">
        <v>19.98</v>
      </c>
      <c r="J210" s="512">
        <f>(8*20)+19.98</f>
        <v>179.98</v>
      </c>
      <c r="K210" s="543">
        <v>7</v>
      </c>
      <c r="L210" s="512"/>
      <c r="M210" s="512">
        <v>2</v>
      </c>
      <c r="N210" s="512" t="s">
        <v>928</v>
      </c>
      <c r="O210" s="513">
        <f>K210*M210</f>
        <v>14</v>
      </c>
    </row>
    <row r="211" spans="1:15">
      <c r="A211" s="5"/>
      <c r="B211" s="539"/>
      <c r="C211" s="540"/>
      <c r="D211" s="540"/>
      <c r="E211" s="540"/>
      <c r="F211" s="540"/>
      <c r="G211" s="540"/>
      <c r="H211" s="540"/>
      <c r="I211" s="540"/>
      <c r="J211" s="544"/>
      <c r="K211" s="544"/>
      <c r="L211" s="544"/>
      <c r="M211" s="545"/>
      <c r="N211" s="545"/>
      <c r="O211" s="546"/>
    </row>
    <row r="212" spans="1:15">
      <c r="A212" s="12"/>
      <c r="B212" s="489"/>
      <c r="C212" s="365"/>
      <c r="D212" s="365"/>
      <c r="E212" s="365"/>
      <c r="F212" s="365"/>
      <c r="G212" s="365"/>
      <c r="H212" s="365"/>
      <c r="I212" s="365"/>
      <c r="J212" s="517"/>
      <c r="K212" s="517"/>
      <c r="L212" s="517"/>
      <c r="M212" s="518"/>
      <c r="N212" s="518"/>
      <c r="O212" s="519"/>
    </row>
    <row r="213" ht="30" spans="1:15">
      <c r="A213" s="2" t="s">
        <v>138</v>
      </c>
      <c r="B213" s="479" t="str">
        <f>VLOOKUP(A213,GLOBAL!A:H,4,FALSE)</f>
        <v>RELIGAÇÃO DE REDE DE ÁGUA EM PVC DN 20 MM, INCLUSIVE CONEXÕES, EM VIAS URBANAS</v>
      </c>
      <c r="C213" s="2" t="str">
        <f>VLOOKUP(A213,GLOBAL!A:H,5,FALSE)</f>
        <v>M</v>
      </c>
      <c r="D213" s="480" t="s">
        <v>857</v>
      </c>
      <c r="E213" s="481"/>
      <c r="F213" s="482"/>
      <c r="G213" s="480" t="s">
        <v>858</v>
      </c>
      <c r="H213" s="481"/>
      <c r="I213" s="482"/>
      <c r="J213" s="508" t="s">
        <v>859</v>
      </c>
      <c r="K213" s="508" t="s">
        <v>925</v>
      </c>
      <c r="L213" s="508" t="s">
        <v>861</v>
      </c>
      <c r="M213" s="508" t="s">
        <v>862</v>
      </c>
      <c r="N213" s="508" t="s">
        <v>868</v>
      </c>
      <c r="O213" s="509">
        <f>ROUND(SUM(O214:O215),2)</f>
        <v>14</v>
      </c>
    </row>
    <row r="214" spans="1:15">
      <c r="A214" s="3"/>
      <c r="B214" s="483" t="s">
        <v>926</v>
      </c>
      <c r="C214" s="484"/>
      <c r="D214" s="484"/>
      <c r="E214" s="484"/>
      <c r="F214" s="484"/>
      <c r="G214" s="484"/>
      <c r="H214" s="484"/>
      <c r="I214" s="484"/>
      <c r="J214" s="510"/>
      <c r="K214" s="510"/>
      <c r="L214" s="510"/>
      <c r="M214" s="510"/>
      <c r="N214" s="510"/>
      <c r="O214" s="511"/>
    </row>
    <row r="215" spans="1:15">
      <c r="A215" s="4"/>
      <c r="B215" s="495" t="s">
        <v>927</v>
      </c>
      <c r="C215" s="486"/>
      <c r="D215" s="486">
        <v>0</v>
      </c>
      <c r="E215" s="534" t="s">
        <v>898</v>
      </c>
      <c r="F215" s="486">
        <v>0</v>
      </c>
      <c r="G215" s="486">
        <v>8</v>
      </c>
      <c r="H215" s="534" t="s">
        <v>898</v>
      </c>
      <c r="I215" s="486">
        <v>19.98</v>
      </c>
      <c r="J215" s="512">
        <f>(8*20)+19.98</f>
        <v>179.98</v>
      </c>
      <c r="K215" s="543">
        <v>7</v>
      </c>
      <c r="L215" s="512"/>
      <c r="M215" s="512">
        <v>2</v>
      </c>
      <c r="N215" s="512" t="s">
        <v>928</v>
      </c>
      <c r="O215" s="513">
        <f>M215*K215</f>
        <v>14</v>
      </c>
    </row>
    <row r="216" spans="1:15">
      <c r="A216" s="5"/>
      <c r="B216" s="539"/>
      <c r="C216" s="540"/>
      <c r="D216" s="540"/>
      <c r="E216" s="540"/>
      <c r="F216" s="540"/>
      <c r="G216" s="540"/>
      <c r="H216" s="540"/>
      <c r="I216" s="540"/>
      <c r="J216" s="544"/>
      <c r="K216" s="544"/>
      <c r="L216" s="544"/>
      <c r="M216" s="545"/>
      <c r="N216" s="545"/>
      <c r="O216" s="546"/>
    </row>
    <row r="217" spans="1:15">
      <c r="A217" s="6"/>
      <c r="B217" s="489"/>
      <c r="C217" s="365"/>
      <c r="D217" s="365"/>
      <c r="E217" s="365"/>
      <c r="F217" s="365"/>
      <c r="G217" s="365"/>
      <c r="H217" s="365"/>
      <c r="I217" s="365"/>
      <c r="J217" s="517"/>
      <c r="K217" s="517"/>
      <c r="L217" s="517"/>
      <c r="M217" s="518"/>
      <c r="N217" s="518"/>
      <c r="O217" s="519"/>
    </row>
    <row r="218" spans="1:15">
      <c r="A218" s="732" t="s">
        <v>9</v>
      </c>
      <c r="B218" s="476" t="str">
        <f>VLOOKUP(A218,GLOBAL!A:H,4,FALSE)</f>
        <v>Rua Girassol</v>
      </c>
      <c r="C218" s="477"/>
      <c r="D218" s="477"/>
      <c r="E218" s="477"/>
      <c r="F218" s="477"/>
      <c r="G218" s="477"/>
      <c r="H218" s="477"/>
      <c r="I218" s="477"/>
      <c r="J218" s="506"/>
      <c r="K218" s="506"/>
      <c r="L218" s="506"/>
      <c r="M218" s="506"/>
      <c r="N218" s="506"/>
      <c r="O218" s="507"/>
    </row>
    <row r="219" spans="1:15">
      <c r="A219" s="1" t="s">
        <v>142</v>
      </c>
      <c r="B219" s="476" t="str">
        <f>VLOOKUP(A219,GLOBAL!A:H,4,FALSE)</f>
        <v>Escavação, Aterro e Transporte</v>
      </c>
      <c r="C219" s="477"/>
      <c r="D219" s="477"/>
      <c r="E219" s="477"/>
      <c r="F219" s="477"/>
      <c r="G219" s="477"/>
      <c r="H219" s="477"/>
      <c r="I219" s="477"/>
      <c r="J219" s="506"/>
      <c r="K219" s="506"/>
      <c r="L219" s="506"/>
      <c r="M219" s="506"/>
      <c r="N219" s="506"/>
      <c r="O219" s="507"/>
    </row>
    <row r="220" ht="50.25" customHeight="1" spans="1:15">
      <c r="A220" s="2" t="s">
        <v>143</v>
      </c>
      <c r="B220" s="479" t="str">
        <f>VLOOKUP(A220,GLOBAL!A:H,4,FALSE)</f>
        <v>ESCAVACAO MECANICA DE MATERIAL 1A. CATEGORIA, PROVENIENTE DE CORTE DE SUBLEITO (C/TRATOR ESTEIRAS  160HP)</v>
      </c>
      <c r="C220" s="2" t="str">
        <f>VLOOKUP(A220,GLOBAL!A:H,5,FALSE)</f>
        <v>M3</v>
      </c>
      <c r="D220" s="480" t="s">
        <v>857</v>
      </c>
      <c r="E220" s="481"/>
      <c r="F220" s="482"/>
      <c r="G220" s="480" t="s">
        <v>858</v>
      </c>
      <c r="H220" s="481"/>
      <c r="I220" s="482"/>
      <c r="J220" s="522" t="s">
        <v>879</v>
      </c>
      <c r="K220" s="526"/>
      <c r="L220" s="523"/>
      <c r="M220" s="508" t="s">
        <v>862</v>
      </c>
      <c r="N220" s="508"/>
      <c r="O220" s="509">
        <f>ROUND(SUM(O221:O223),2)</f>
        <v>250.59</v>
      </c>
    </row>
    <row r="221" spans="1:15">
      <c r="A221" s="3"/>
      <c r="B221" s="483"/>
      <c r="C221" s="484"/>
      <c r="D221" s="484"/>
      <c r="E221" s="484"/>
      <c r="F221" s="484"/>
      <c r="G221" s="484"/>
      <c r="H221" s="484"/>
      <c r="I221" s="484"/>
      <c r="J221" s="510"/>
      <c r="K221" s="510"/>
      <c r="L221" s="510"/>
      <c r="M221" s="510"/>
      <c r="N221" s="510"/>
      <c r="O221" s="511"/>
    </row>
    <row r="222" spans="1:15">
      <c r="A222" s="4"/>
      <c r="B222" s="485" t="s">
        <v>880</v>
      </c>
      <c r="C222" s="486"/>
      <c r="D222" s="490"/>
      <c r="E222" s="490"/>
      <c r="F222" s="490"/>
      <c r="G222" s="490"/>
      <c r="H222" s="490"/>
      <c r="I222" s="490"/>
      <c r="J222" s="524">
        <v>250.59</v>
      </c>
      <c r="K222" s="527"/>
      <c r="L222" s="525"/>
      <c r="M222" s="512"/>
      <c r="N222" s="512"/>
      <c r="O222" s="513">
        <f>J222</f>
        <v>250.59</v>
      </c>
    </row>
    <row r="223" spans="1:15">
      <c r="A223" s="5"/>
      <c r="B223" s="491"/>
      <c r="C223" s="488"/>
      <c r="D223" s="488"/>
      <c r="E223" s="488"/>
      <c r="F223" s="488"/>
      <c r="G223" s="488"/>
      <c r="H223" s="488"/>
      <c r="I223" s="488"/>
      <c r="J223" s="514"/>
      <c r="K223" s="514"/>
      <c r="L223" s="514"/>
      <c r="M223" s="515"/>
      <c r="N223" s="515"/>
      <c r="O223" s="516"/>
    </row>
    <row r="224" spans="1:15">
      <c r="A224" s="6"/>
      <c r="B224" s="489"/>
      <c r="C224" s="365"/>
      <c r="D224" s="365"/>
      <c r="E224" s="365"/>
      <c r="F224" s="365"/>
      <c r="G224" s="365"/>
      <c r="H224" s="365"/>
      <c r="I224" s="365"/>
      <c r="J224" s="517"/>
      <c r="K224" s="517"/>
      <c r="L224" s="517"/>
      <c r="M224" s="518"/>
      <c r="N224" s="518"/>
      <c r="O224" s="519"/>
    </row>
    <row r="225" ht="30" spans="1:15">
      <c r="A225" s="2" t="s">
        <v>147</v>
      </c>
      <c r="B225" s="479" t="str">
        <f>VLOOKUP(A225,GLOBAL!A:H,4,FALSE)</f>
        <v>COMPACTACAO MECANICA A 100% DO PROCTOR NORMAL - PAVIMENTACAO URBANA</v>
      </c>
      <c r="C225" s="2" t="str">
        <f>VLOOKUP(A225,GLOBAL!A:H,5,FALSE)</f>
        <v>M3</v>
      </c>
      <c r="D225" s="480" t="s">
        <v>857</v>
      </c>
      <c r="E225" s="481"/>
      <c r="F225" s="482"/>
      <c r="G225" s="480" t="s">
        <v>858</v>
      </c>
      <c r="H225" s="481"/>
      <c r="I225" s="482"/>
      <c r="J225" s="522" t="s">
        <v>879</v>
      </c>
      <c r="K225" s="526"/>
      <c r="L225" s="523"/>
      <c r="M225" s="508" t="s">
        <v>862</v>
      </c>
      <c r="N225" s="508"/>
      <c r="O225" s="509">
        <f>ROUND(SUM(O226:O228),2)</f>
        <v>125.96</v>
      </c>
    </row>
    <row r="226" spans="1:15">
      <c r="A226" s="3"/>
      <c r="B226" s="483"/>
      <c r="C226" s="484"/>
      <c r="D226" s="484"/>
      <c r="E226" s="484"/>
      <c r="F226" s="484"/>
      <c r="G226" s="484"/>
      <c r="H226" s="484"/>
      <c r="I226" s="484"/>
      <c r="J226" s="510"/>
      <c r="K226" s="510"/>
      <c r="L226" s="510"/>
      <c r="M226" s="510"/>
      <c r="N226" s="510"/>
      <c r="O226" s="511"/>
    </row>
    <row r="227" ht="30" spans="1:15">
      <c r="A227" s="4"/>
      <c r="B227" s="485" t="s">
        <v>881</v>
      </c>
      <c r="C227" s="486"/>
      <c r="D227" s="490"/>
      <c r="E227" s="490"/>
      <c r="F227" s="490"/>
      <c r="G227" s="490"/>
      <c r="H227" s="490"/>
      <c r="I227" s="490"/>
      <c r="J227" s="524">
        <v>125.96</v>
      </c>
      <c r="K227" s="527"/>
      <c r="L227" s="525"/>
      <c r="M227" s="512"/>
      <c r="N227" s="512"/>
      <c r="O227" s="513">
        <f>J227</f>
        <v>125.96</v>
      </c>
    </row>
    <row r="228" spans="1:15">
      <c r="A228" s="5"/>
      <c r="B228" s="491"/>
      <c r="C228" s="488"/>
      <c r="D228" s="488"/>
      <c r="E228" s="488"/>
      <c r="F228" s="488"/>
      <c r="G228" s="488"/>
      <c r="H228" s="488"/>
      <c r="I228" s="488"/>
      <c r="J228" s="514"/>
      <c r="K228" s="514"/>
      <c r="L228" s="514"/>
      <c r="M228" s="515"/>
      <c r="N228" s="515"/>
      <c r="O228" s="516"/>
    </row>
    <row r="229" spans="1:15">
      <c r="A229" s="6"/>
      <c r="B229" s="489"/>
      <c r="C229" s="365"/>
      <c r="D229" s="365"/>
      <c r="E229" s="365"/>
      <c r="F229" s="365"/>
      <c r="G229" s="365"/>
      <c r="H229" s="365"/>
      <c r="I229" s="365"/>
      <c r="J229" s="517"/>
      <c r="K229" s="517"/>
      <c r="L229" s="517"/>
      <c r="M229" s="518"/>
      <c r="N229" s="518"/>
      <c r="O229" s="519"/>
    </row>
    <row r="230" ht="43.5" customHeight="1" spans="1:15">
      <c r="A230" s="2" t="s">
        <v>150</v>
      </c>
      <c r="B230" s="479" t="str">
        <f>VLOOKUP(A230,GLOBAL!A:H,4,FALSE)</f>
        <v>TRANSPORTE COM CAMINHÃO BASCULANTE 6 M3 EM RODOVIA PAVIMENTADA ( PARA DISTÂNCIAS SUPERIORES A 4 KM)</v>
      </c>
      <c r="C230" s="2" t="str">
        <f>VLOOKUP(A230,GLOBAL!A:H,5,FALSE)</f>
        <v>M3XKM</v>
      </c>
      <c r="D230" s="480" t="s">
        <v>857</v>
      </c>
      <c r="E230" s="481"/>
      <c r="F230" s="482"/>
      <c r="G230" s="480" t="s">
        <v>858</v>
      </c>
      <c r="H230" s="481"/>
      <c r="I230" s="482"/>
      <c r="J230" s="508" t="s">
        <v>872</v>
      </c>
      <c r="K230" s="508" t="s">
        <v>873</v>
      </c>
      <c r="L230" s="508" t="s">
        <v>874</v>
      </c>
      <c r="M230" s="508" t="s">
        <v>875</v>
      </c>
      <c r="N230" s="508" t="s">
        <v>876</v>
      </c>
      <c r="O230" s="509">
        <f>ROUND(SUM(O231:O233),2)</f>
        <v>2991.12</v>
      </c>
    </row>
    <row r="231" spans="1:15">
      <c r="A231" s="3"/>
      <c r="B231" s="483"/>
      <c r="C231" s="484"/>
      <c r="D231" s="484"/>
      <c r="E231" s="484"/>
      <c r="F231" s="484"/>
      <c r="G231" s="484"/>
      <c r="H231" s="484"/>
      <c r="I231" s="484"/>
      <c r="J231" s="510"/>
      <c r="K231" s="510"/>
      <c r="L231" s="510"/>
      <c r="M231" s="510"/>
      <c r="N231" s="510"/>
      <c r="O231" s="511"/>
    </row>
    <row r="232" spans="1:15">
      <c r="A232" s="4"/>
      <c r="B232" s="485" t="s">
        <v>877</v>
      </c>
      <c r="C232" s="486"/>
      <c r="D232" s="490"/>
      <c r="E232" s="490"/>
      <c r="F232" s="490"/>
      <c r="G232" s="490"/>
      <c r="H232" s="490"/>
      <c r="I232" s="490"/>
      <c r="J232" s="512">
        <v>15</v>
      </c>
      <c r="K232" s="512">
        <v>1</v>
      </c>
      <c r="L232" s="512">
        <v>1.6</v>
      </c>
      <c r="M232" s="512">
        <v>124.63</v>
      </c>
      <c r="N232" s="512">
        <f>J232*K232*L232*M232</f>
        <v>2991.12</v>
      </c>
      <c r="O232" s="513">
        <f>N232</f>
        <v>2991.12</v>
      </c>
    </row>
    <row r="233" ht="60" spans="1:15">
      <c r="A233" s="5"/>
      <c r="B233" s="492" t="s">
        <v>878</v>
      </c>
      <c r="C233" s="488"/>
      <c r="D233" s="488"/>
      <c r="E233" s="488"/>
      <c r="F233" s="488"/>
      <c r="G233" s="488"/>
      <c r="H233" s="488"/>
      <c r="I233" s="488"/>
      <c r="J233" s="514"/>
      <c r="K233" s="514"/>
      <c r="L233" s="514"/>
      <c r="M233" s="515"/>
      <c r="N233" s="515"/>
      <c r="O233" s="516"/>
    </row>
    <row r="234" spans="1:15">
      <c r="A234" s="6"/>
      <c r="B234" s="489"/>
      <c r="C234" s="365"/>
      <c r="D234" s="365"/>
      <c r="E234" s="365"/>
      <c r="F234" s="365"/>
      <c r="G234" s="365"/>
      <c r="H234" s="365"/>
      <c r="I234" s="365"/>
      <c r="J234" s="517"/>
      <c r="K234" s="517"/>
      <c r="L234" s="517"/>
      <c r="M234" s="518"/>
      <c r="N234" s="518"/>
      <c r="O234" s="519"/>
    </row>
    <row r="235" spans="1:15">
      <c r="A235" s="1" t="s">
        <v>154</v>
      </c>
      <c r="B235" s="476" t="str">
        <f>VLOOKUP(A235,GLOBAL!A:H,4,FALSE)</f>
        <v>Drenagem</v>
      </c>
      <c r="C235" s="477"/>
      <c r="D235" s="477"/>
      <c r="E235" s="477"/>
      <c r="F235" s="477"/>
      <c r="G235" s="477"/>
      <c r="H235" s="477"/>
      <c r="I235" s="477"/>
      <c r="J235" s="506"/>
      <c r="K235" s="506"/>
      <c r="L235" s="506"/>
      <c r="M235" s="506"/>
      <c r="N235" s="506"/>
      <c r="O235" s="507"/>
    </row>
    <row r="236" ht="113.25" customHeight="1" spans="1:15">
      <c r="A236" s="2" t="s">
        <v>155</v>
      </c>
      <c r="B236" s="479" t="str">
        <f>VLOOKUP(A236,GLOBAL!A:H,4,FALSE)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236" s="2" t="str">
        <f>VLOOKUP(A236,GLOBAL!A:H,5,FALSE)</f>
        <v>M3</v>
      </c>
      <c r="D236" s="480" t="s">
        <v>857</v>
      </c>
      <c r="E236" s="481"/>
      <c r="F236" s="482"/>
      <c r="G236" s="480" t="s">
        <v>858</v>
      </c>
      <c r="H236" s="481"/>
      <c r="I236" s="482"/>
      <c r="J236" s="508" t="s">
        <v>859</v>
      </c>
      <c r="K236" s="508" t="s">
        <v>860</v>
      </c>
      <c r="L236" s="508" t="s">
        <v>861</v>
      </c>
      <c r="M236" s="508" t="s">
        <v>882</v>
      </c>
      <c r="N236" s="508"/>
      <c r="O236" s="509">
        <f>ROUND(SUM(O238:O239),2)</f>
        <v>337.5</v>
      </c>
    </row>
    <row r="237" spans="1:15">
      <c r="A237" s="7"/>
      <c r="B237" s="493" t="s">
        <v>863</v>
      </c>
      <c r="C237" s="494"/>
      <c r="D237" s="494"/>
      <c r="E237" s="494"/>
      <c r="F237" s="494"/>
      <c r="G237" s="494"/>
      <c r="H237" s="494"/>
      <c r="I237" s="494"/>
      <c r="J237" s="528"/>
      <c r="K237" s="529"/>
      <c r="L237" s="528"/>
      <c r="M237" s="528"/>
      <c r="N237" s="528"/>
      <c r="O237" s="530"/>
    </row>
    <row r="238" spans="1:15">
      <c r="A238" s="8"/>
      <c r="B238" s="495" t="s">
        <v>883</v>
      </c>
      <c r="C238" s="486"/>
      <c r="D238" s="486"/>
      <c r="E238" s="486"/>
      <c r="F238" s="486"/>
      <c r="G238" s="486"/>
      <c r="H238" s="486"/>
      <c r="I238" s="486"/>
      <c r="J238" s="512">
        <v>125</v>
      </c>
      <c r="K238" s="531">
        <v>2</v>
      </c>
      <c r="L238" s="512">
        <v>1.35</v>
      </c>
      <c r="M238" s="512">
        <f>J238*K238*L238</f>
        <v>337.5</v>
      </c>
      <c r="N238" s="512"/>
      <c r="O238" s="513">
        <f>M238</f>
        <v>337.5</v>
      </c>
    </row>
    <row r="239" spans="1:15">
      <c r="A239" s="4"/>
      <c r="B239" s="495"/>
      <c r="C239" s="486"/>
      <c r="D239" s="486"/>
      <c r="E239" s="486"/>
      <c r="F239" s="486"/>
      <c r="G239" s="486"/>
      <c r="H239" s="486"/>
      <c r="I239" s="486"/>
      <c r="J239" s="512"/>
      <c r="K239" s="512"/>
      <c r="L239" s="512"/>
      <c r="M239" s="512"/>
      <c r="N239" s="512"/>
      <c r="O239" s="513"/>
    </row>
    <row r="240" spans="1:15">
      <c r="A240" s="6"/>
      <c r="B240" s="489"/>
      <c r="C240" s="365"/>
      <c r="D240" s="365"/>
      <c r="E240" s="365"/>
      <c r="F240" s="365"/>
      <c r="G240" s="365"/>
      <c r="H240" s="365"/>
      <c r="I240" s="365"/>
      <c r="J240" s="517"/>
      <c r="K240" s="517"/>
      <c r="L240" s="517"/>
      <c r="M240" s="518"/>
      <c r="N240" s="518"/>
      <c r="O240" s="519"/>
    </row>
    <row r="241" ht="43.5" customHeight="1" spans="1:15">
      <c r="A241" s="2" t="s">
        <v>158</v>
      </c>
      <c r="B241" s="479" t="str">
        <f>VLOOKUP(A241,GLOBAL!A:H,4,FALSE)</f>
        <v>ATERRO COM AREIA COM ADENSAMENTO HIDRAULICO</v>
      </c>
      <c r="C241" s="2" t="str">
        <f>VLOOKUP(A241,GLOBAL!A:H,5,FALSE)</f>
        <v>M3</v>
      </c>
      <c r="D241" s="480" t="s">
        <v>857</v>
      </c>
      <c r="E241" s="481"/>
      <c r="F241" s="482"/>
      <c r="G241" s="480" t="s">
        <v>858</v>
      </c>
      <c r="H241" s="481"/>
      <c r="I241" s="482"/>
      <c r="J241" s="508" t="s">
        <v>859</v>
      </c>
      <c r="K241" s="508" t="s">
        <v>884</v>
      </c>
      <c r="L241" s="508" t="s">
        <v>885</v>
      </c>
      <c r="M241" s="508" t="s">
        <v>886</v>
      </c>
      <c r="N241" s="508" t="s">
        <v>887</v>
      </c>
      <c r="O241" s="509">
        <f>ROUND(SUM(O243:O245),2)</f>
        <v>121.72</v>
      </c>
    </row>
    <row r="242" spans="1:15">
      <c r="A242" s="7"/>
      <c r="B242" s="495" t="s">
        <v>863</v>
      </c>
      <c r="C242" s="494"/>
      <c r="D242" s="494"/>
      <c r="E242" s="494"/>
      <c r="F242" s="494"/>
      <c r="G242" s="494"/>
      <c r="H242" s="494"/>
      <c r="I242" s="494"/>
      <c r="J242" s="528"/>
      <c r="K242" s="529"/>
      <c r="L242" s="528"/>
      <c r="M242" s="528"/>
      <c r="N242" s="528"/>
      <c r="O242" s="530"/>
    </row>
    <row r="243" ht="30" spans="1:15">
      <c r="A243" s="8"/>
      <c r="B243" s="495" t="s">
        <v>888</v>
      </c>
      <c r="C243" s="486"/>
      <c r="D243" s="486"/>
      <c r="E243" s="486"/>
      <c r="F243" s="486"/>
      <c r="G243" s="486"/>
      <c r="H243" s="486"/>
      <c r="I243" s="486"/>
      <c r="J243" s="512"/>
      <c r="K243" s="531"/>
      <c r="L243" s="512"/>
      <c r="M243" s="512"/>
      <c r="N243" s="528"/>
      <c r="O243" s="532"/>
    </row>
    <row r="244" spans="1:15">
      <c r="A244" s="8"/>
      <c r="B244" s="495" t="s">
        <v>883</v>
      </c>
      <c r="C244" s="486"/>
      <c r="D244" s="486"/>
      <c r="E244" s="486"/>
      <c r="F244" s="486"/>
      <c r="G244" s="486"/>
      <c r="H244" s="486"/>
      <c r="I244" s="486"/>
      <c r="J244" s="512">
        <v>125</v>
      </c>
      <c r="K244" s="531">
        <v>12.5</v>
      </c>
      <c r="L244" s="512">
        <v>30.78</v>
      </c>
      <c r="M244" s="512">
        <v>165</v>
      </c>
      <c r="N244" s="528">
        <v>121.72</v>
      </c>
      <c r="O244" s="532">
        <f>N244</f>
        <v>121.72</v>
      </c>
    </row>
    <row r="245" ht="30" spans="1:15">
      <c r="A245" s="8"/>
      <c r="B245" s="495" t="s">
        <v>889</v>
      </c>
      <c r="C245" s="486"/>
      <c r="D245" s="486"/>
      <c r="E245" s="486"/>
      <c r="F245" s="486"/>
      <c r="G245" s="486"/>
      <c r="H245" s="486"/>
      <c r="I245" s="486"/>
      <c r="J245" s="512"/>
      <c r="K245" s="531"/>
      <c r="L245" s="512"/>
      <c r="M245" s="512"/>
      <c r="N245" s="528"/>
      <c r="O245" s="532"/>
    </row>
    <row r="246" ht="30.75" customHeight="1" spans="1:15">
      <c r="A246" s="2" t="s">
        <v>161</v>
      </c>
      <c r="B246" s="479" t="str">
        <f>VLOOKUP(A246,GLOBAL!A:H,4,FALSE)</f>
        <v>REATERRO MANUAL APILOADO COM SOQUETE. AF_10/2017</v>
      </c>
      <c r="C246" s="2" t="str">
        <f>VLOOKUP(A246,GLOBAL!A:H,5,FALSE)</f>
        <v>M3</v>
      </c>
      <c r="D246" s="480" t="s">
        <v>857</v>
      </c>
      <c r="E246" s="481"/>
      <c r="F246" s="482"/>
      <c r="G246" s="480" t="s">
        <v>858</v>
      </c>
      <c r="H246" s="481"/>
      <c r="I246" s="482"/>
      <c r="J246" s="508" t="s">
        <v>890</v>
      </c>
      <c r="K246" s="508" t="s">
        <v>886</v>
      </c>
      <c r="L246" s="508" t="s">
        <v>887</v>
      </c>
      <c r="M246" s="508"/>
      <c r="N246" s="508"/>
      <c r="O246" s="509">
        <f>ROUND(SUM(O247:O250),2)</f>
        <v>172.5</v>
      </c>
    </row>
    <row r="247" spans="1:15">
      <c r="A247" s="7"/>
      <c r="B247" s="493" t="s">
        <v>863</v>
      </c>
      <c r="C247" s="494"/>
      <c r="D247" s="494"/>
      <c r="E247" s="494"/>
      <c r="F247" s="494"/>
      <c r="G247" s="494"/>
      <c r="H247" s="494"/>
      <c r="I247" s="494"/>
      <c r="J247" s="528"/>
      <c r="K247" s="529"/>
      <c r="L247" s="528"/>
      <c r="M247" s="528"/>
      <c r="N247" s="528"/>
      <c r="O247" s="530"/>
    </row>
    <row r="248" ht="30" spans="1:15">
      <c r="A248" s="7"/>
      <c r="B248" s="493" t="s">
        <v>891</v>
      </c>
      <c r="C248" s="494"/>
      <c r="D248" s="494"/>
      <c r="E248" s="494"/>
      <c r="F248" s="494"/>
      <c r="G248" s="494"/>
      <c r="H248" s="494"/>
      <c r="I248" s="494"/>
      <c r="J248" s="528"/>
      <c r="K248" s="529"/>
      <c r="L248" s="528"/>
      <c r="M248" s="528"/>
      <c r="N248" s="528"/>
      <c r="O248" s="530"/>
    </row>
    <row r="249" spans="1:15">
      <c r="A249" s="8"/>
      <c r="B249" s="495" t="s">
        <v>883</v>
      </c>
      <c r="C249" s="486"/>
      <c r="D249" s="486"/>
      <c r="E249" s="486"/>
      <c r="F249" s="486"/>
      <c r="G249" s="486"/>
      <c r="H249" s="486"/>
      <c r="I249" s="486"/>
      <c r="J249" s="512">
        <f>M238</f>
        <v>337.5</v>
      </c>
      <c r="K249" s="531">
        <f>M244</f>
        <v>165</v>
      </c>
      <c r="L249" s="512">
        <f>J249-K249</f>
        <v>172.5</v>
      </c>
      <c r="M249" s="512"/>
      <c r="N249" s="528"/>
      <c r="O249" s="532">
        <f>L249</f>
        <v>172.5</v>
      </c>
    </row>
    <row r="250" spans="1:15">
      <c r="A250" s="8"/>
      <c r="B250" s="495" t="s">
        <v>892</v>
      </c>
      <c r="C250" s="486"/>
      <c r="D250" s="486"/>
      <c r="E250" s="486"/>
      <c r="F250" s="486"/>
      <c r="G250" s="486"/>
      <c r="H250" s="486"/>
      <c r="I250" s="486"/>
      <c r="J250" s="512"/>
      <c r="K250" s="531"/>
      <c r="L250" s="512"/>
      <c r="M250" s="512"/>
      <c r="N250" s="512"/>
      <c r="O250" s="513"/>
    </row>
    <row r="251" spans="1:15">
      <c r="A251" s="6"/>
      <c r="B251" s="489"/>
      <c r="C251" s="365"/>
      <c r="D251" s="365"/>
      <c r="E251" s="365"/>
      <c r="F251" s="365"/>
      <c r="G251" s="365"/>
      <c r="H251" s="365"/>
      <c r="I251" s="365"/>
      <c r="J251" s="517"/>
      <c r="K251" s="517"/>
      <c r="L251" s="517"/>
      <c r="M251" s="518"/>
      <c r="N251" s="518"/>
      <c r="O251" s="519"/>
    </row>
    <row r="252" ht="49.5" customHeight="1" spans="1:15">
      <c r="A252" s="2" t="s">
        <v>164</v>
      </c>
      <c r="B252" s="479" t="str">
        <f>VLOOKUP(A252,GLOBAL!A:H,4,FALSE)</f>
        <v>TRANSPORTE COM CAMINHÃO BASCULANTE 6 M3 EM RODOVIA PAVIMENTADA ( PARA DISTÂNCIAS SUPERIORES A 4 KM)</v>
      </c>
      <c r="C252" s="2" t="str">
        <f>VLOOKUP(A252,GLOBAL!A:H,5,FALSE)</f>
        <v>M3XKM</v>
      </c>
      <c r="D252" s="480" t="s">
        <v>857</v>
      </c>
      <c r="E252" s="481"/>
      <c r="F252" s="482"/>
      <c r="G252" s="480" t="s">
        <v>858</v>
      </c>
      <c r="H252" s="481"/>
      <c r="I252" s="482"/>
      <c r="J252" s="508" t="s">
        <v>872</v>
      </c>
      <c r="K252" s="508" t="s">
        <v>893</v>
      </c>
      <c r="L252" s="508" t="s">
        <v>867</v>
      </c>
      <c r="M252" s="508" t="s">
        <v>879</v>
      </c>
      <c r="N252" s="508" t="s">
        <v>894</v>
      </c>
      <c r="O252" s="509">
        <f>ROUND(SUM(O253:O256),2)</f>
        <v>7212.36</v>
      </c>
    </row>
    <row r="253" ht="45" spans="1:15">
      <c r="A253" s="7"/>
      <c r="B253" s="533" t="s">
        <v>895</v>
      </c>
      <c r="C253" s="494"/>
      <c r="D253" s="494"/>
      <c r="E253" s="494"/>
      <c r="F253" s="494"/>
      <c r="G253" s="494"/>
      <c r="H253" s="494"/>
      <c r="I253" s="494"/>
      <c r="J253" s="528"/>
      <c r="K253" s="529"/>
      <c r="L253" s="528"/>
      <c r="M253" s="528"/>
      <c r="N253" s="528"/>
      <c r="O253" s="530"/>
    </row>
    <row r="254" spans="1:15">
      <c r="A254" s="8"/>
      <c r="B254" s="495"/>
      <c r="C254" s="486"/>
      <c r="D254" s="486"/>
      <c r="E254" s="486"/>
      <c r="F254" s="486"/>
      <c r="G254" s="486"/>
      <c r="H254" s="486"/>
      <c r="I254" s="486"/>
      <c r="J254" s="512">
        <v>15</v>
      </c>
      <c r="K254" s="531">
        <v>1</v>
      </c>
      <c r="L254" s="512">
        <v>1.6</v>
      </c>
      <c r="M254" s="512">
        <v>165</v>
      </c>
      <c r="N254" s="528"/>
      <c r="O254" s="532">
        <f>J254*K254*L254*M254</f>
        <v>3960</v>
      </c>
    </row>
    <row r="255" ht="30" spans="1:15">
      <c r="A255" s="8"/>
      <c r="B255" s="495" t="s">
        <v>896</v>
      </c>
      <c r="C255" s="486"/>
      <c r="D255" s="486"/>
      <c r="E255" s="486"/>
      <c r="F255" s="486"/>
      <c r="G255" s="486"/>
      <c r="H255" s="486"/>
      <c r="I255" s="486"/>
      <c r="J255" s="512"/>
      <c r="K255" s="531"/>
      <c r="L255" s="512"/>
      <c r="M255" s="512"/>
      <c r="N255" s="512"/>
      <c r="O255" s="513"/>
    </row>
    <row r="256" spans="1:15">
      <c r="A256" s="8"/>
      <c r="B256" s="495"/>
      <c r="C256" s="486"/>
      <c r="D256" s="486"/>
      <c r="E256" s="486"/>
      <c r="F256" s="486"/>
      <c r="G256" s="486"/>
      <c r="H256" s="486"/>
      <c r="I256" s="486"/>
      <c r="J256" s="512">
        <v>16.7</v>
      </c>
      <c r="K256" s="531">
        <v>1</v>
      </c>
      <c r="L256" s="512">
        <v>1.6</v>
      </c>
      <c r="M256" s="512">
        <v>121.72</v>
      </c>
      <c r="N256" s="512"/>
      <c r="O256" s="532">
        <f>J256*K256*L256*M256</f>
        <v>3252.3584</v>
      </c>
    </row>
    <row r="257" spans="1:15">
      <c r="A257" s="6"/>
      <c r="B257" s="489"/>
      <c r="C257" s="365"/>
      <c r="D257" s="365"/>
      <c r="E257" s="365"/>
      <c r="F257" s="365"/>
      <c r="G257" s="365"/>
      <c r="H257" s="365"/>
      <c r="I257" s="365"/>
      <c r="J257" s="517"/>
      <c r="K257" s="517"/>
      <c r="L257" s="517"/>
      <c r="M257" s="518"/>
      <c r="N257" s="518"/>
      <c r="O257" s="519"/>
    </row>
    <row r="258" ht="60" spans="1:15">
      <c r="A258" s="2" t="s">
        <v>165</v>
      </c>
      <c r="B258" s="479" t="str">
        <f>VLOOKUP(A258,GLOBAL!A:H,4,FALSE)</f>
        <v>POCO DE VISITA PARA DRENAGEM PLUVIAL, EM CONCRETO ESTRUTURAL, DIMENSOES INTERNAS DE 90X150X80CM (LARGXCOMPXALT), PARA REDE DE 600 MM, EXCLUSOS TAMPAO E CHAMINE.</v>
      </c>
      <c r="C258" s="2" t="str">
        <f>VLOOKUP(A258,GLOBAL!A:H,5,FALSE)</f>
        <v>UN</v>
      </c>
      <c r="D258" s="480" t="s">
        <v>857</v>
      </c>
      <c r="E258" s="481"/>
      <c r="F258" s="482"/>
      <c r="G258" s="480" t="s">
        <v>858</v>
      </c>
      <c r="H258" s="481"/>
      <c r="I258" s="482"/>
      <c r="J258" s="508" t="s">
        <v>859</v>
      </c>
      <c r="K258" s="508" t="s">
        <v>860</v>
      </c>
      <c r="L258" s="508" t="s">
        <v>861</v>
      </c>
      <c r="M258" s="508" t="s">
        <v>862</v>
      </c>
      <c r="N258" s="508" t="s">
        <v>894</v>
      </c>
      <c r="O258" s="509">
        <f>ROUND(SUM(O259:O263),2)</f>
        <v>3</v>
      </c>
    </row>
    <row r="259" spans="1:15">
      <c r="A259" s="7"/>
      <c r="B259" s="493" t="s">
        <v>863</v>
      </c>
      <c r="C259" s="494"/>
      <c r="D259" s="494"/>
      <c r="E259" s="494"/>
      <c r="F259" s="494"/>
      <c r="G259" s="494"/>
      <c r="H259" s="494"/>
      <c r="I259" s="494"/>
      <c r="J259" s="528"/>
      <c r="K259" s="529"/>
      <c r="L259" s="528"/>
      <c r="M259" s="528"/>
      <c r="N259" s="528"/>
      <c r="O259" s="530"/>
    </row>
    <row r="260" spans="1:15">
      <c r="A260" s="8"/>
      <c r="B260" s="495" t="s">
        <v>929</v>
      </c>
      <c r="C260" s="486"/>
      <c r="D260" s="486">
        <v>8</v>
      </c>
      <c r="E260" s="534" t="s">
        <v>898</v>
      </c>
      <c r="F260" s="486">
        <v>0</v>
      </c>
      <c r="G260" s="486"/>
      <c r="H260" s="486"/>
      <c r="I260" s="486"/>
      <c r="J260" s="512"/>
      <c r="K260" s="531"/>
      <c r="L260" s="512"/>
      <c r="M260" s="512">
        <v>1</v>
      </c>
      <c r="N260" s="528"/>
      <c r="O260" s="532">
        <f>M260</f>
        <v>1</v>
      </c>
    </row>
    <row r="261" spans="1:15">
      <c r="A261" s="8"/>
      <c r="B261" s="495" t="s">
        <v>930</v>
      </c>
      <c r="C261" s="486"/>
      <c r="D261" s="486">
        <v>10</v>
      </c>
      <c r="E261" s="534" t="s">
        <v>898</v>
      </c>
      <c r="F261" s="486">
        <v>10</v>
      </c>
      <c r="G261" s="486"/>
      <c r="H261" s="486"/>
      <c r="I261" s="486"/>
      <c r="J261" s="512"/>
      <c r="K261" s="531"/>
      <c r="L261" s="512"/>
      <c r="M261" s="512">
        <v>1</v>
      </c>
      <c r="N261" s="528"/>
      <c r="O261" s="532">
        <f>M261</f>
        <v>1</v>
      </c>
    </row>
    <row r="262" spans="1:15">
      <c r="A262" s="8"/>
      <c r="B262" s="495" t="s">
        <v>931</v>
      </c>
      <c r="C262" s="486"/>
      <c r="D262" s="486">
        <v>3</v>
      </c>
      <c r="E262" s="534" t="s">
        <v>898</v>
      </c>
      <c r="F262" s="486">
        <v>0</v>
      </c>
      <c r="G262" s="486"/>
      <c r="H262" s="486"/>
      <c r="I262" s="486"/>
      <c r="J262" s="512"/>
      <c r="K262" s="531"/>
      <c r="L262" s="512"/>
      <c r="M262" s="512">
        <v>1</v>
      </c>
      <c r="N262" s="528"/>
      <c r="O262" s="532">
        <f>M262</f>
        <v>1</v>
      </c>
    </row>
    <row r="263" spans="1:15">
      <c r="A263" s="8"/>
      <c r="B263" s="495"/>
      <c r="C263" s="486"/>
      <c r="D263" s="486"/>
      <c r="E263" s="486"/>
      <c r="F263" s="486"/>
      <c r="G263" s="486"/>
      <c r="H263" s="486"/>
      <c r="I263" s="486"/>
      <c r="J263" s="512"/>
      <c r="K263" s="531"/>
      <c r="L263" s="512"/>
      <c r="M263" s="512"/>
      <c r="N263" s="512"/>
      <c r="O263" s="513"/>
    </row>
    <row r="264" spans="1:15">
      <c r="A264" s="6"/>
      <c r="B264" s="489"/>
      <c r="C264" s="365"/>
      <c r="D264" s="365"/>
      <c r="E264" s="365"/>
      <c r="F264" s="365"/>
      <c r="G264" s="365"/>
      <c r="H264" s="365"/>
      <c r="I264" s="365"/>
      <c r="J264" s="517"/>
      <c r="K264" s="517"/>
      <c r="L264" s="517"/>
      <c r="M264" s="518"/>
      <c r="N264" s="518"/>
      <c r="O264" s="519"/>
    </row>
    <row r="265" ht="60" spans="1:15">
      <c r="A265" s="2" t="s">
        <v>169</v>
      </c>
      <c r="B265" s="479" t="str">
        <f>VLOOKUP(A265,GLOBAL!A:H,4,FALSE)</f>
        <v>TAMPAO FOFO ARTICULADO, CLASSE B125 CARGA MAX 12,5 T, REDONDO TAMPA 600 MM, REDE PLUVIAL/ESGOTO, P = CHAMINE CX AREIA / POCO VISITA ASSENTADO COM ARG CIM/AREIA 1:4, FORNECIMENTO E ASSENTAMENTO</v>
      </c>
      <c r="C265" s="2" t="str">
        <f>VLOOKUP(A265,GLOBAL!A:H,5,FALSE)</f>
        <v>UN</v>
      </c>
      <c r="D265" s="480" t="s">
        <v>857</v>
      </c>
      <c r="E265" s="481"/>
      <c r="F265" s="482"/>
      <c r="G265" s="480" t="s">
        <v>858</v>
      </c>
      <c r="H265" s="481"/>
      <c r="I265" s="482"/>
      <c r="J265" s="508" t="s">
        <v>900</v>
      </c>
      <c r="K265" s="508" t="s">
        <v>860</v>
      </c>
      <c r="L265" s="508" t="s">
        <v>861</v>
      </c>
      <c r="M265" s="508" t="s">
        <v>862</v>
      </c>
      <c r="N265" s="508" t="s">
        <v>894</v>
      </c>
      <c r="O265" s="509">
        <f>ROUND(SUM(O266:O268),2)</f>
        <v>3</v>
      </c>
    </row>
    <row r="266" spans="1:15">
      <c r="A266" s="7"/>
      <c r="B266" s="493" t="s">
        <v>863</v>
      </c>
      <c r="C266" s="494"/>
      <c r="D266" s="494"/>
      <c r="E266" s="494"/>
      <c r="F266" s="494"/>
      <c r="G266" s="494"/>
      <c r="H266" s="494"/>
      <c r="I266" s="494"/>
      <c r="J266" s="528"/>
      <c r="K266" s="529"/>
      <c r="L266" s="528"/>
      <c r="M266" s="528"/>
      <c r="N266" s="528"/>
      <c r="O266" s="530"/>
    </row>
    <row r="267" spans="1:15">
      <c r="A267" s="8"/>
      <c r="B267" s="495" t="s">
        <v>901</v>
      </c>
      <c r="C267" s="486"/>
      <c r="D267" s="486"/>
      <c r="E267" s="486"/>
      <c r="F267" s="486"/>
      <c r="G267" s="486"/>
      <c r="H267" s="486"/>
      <c r="I267" s="486"/>
      <c r="J267" s="512"/>
      <c r="K267" s="531"/>
      <c r="L267" s="512"/>
      <c r="M267" s="512">
        <v>3</v>
      </c>
      <c r="N267" s="528"/>
      <c r="O267" s="532">
        <f>M267</f>
        <v>3</v>
      </c>
    </row>
    <row r="268" spans="1:15">
      <c r="A268" s="8"/>
      <c r="B268" s="495"/>
      <c r="C268" s="486"/>
      <c r="D268" s="486"/>
      <c r="E268" s="486"/>
      <c r="F268" s="486"/>
      <c r="G268" s="486"/>
      <c r="H268" s="486"/>
      <c r="I268" s="486"/>
      <c r="J268" s="512"/>
      <c r="K268" s="531"/>
      <c r="L268" s="512"/>
      <c r="M268" s="512"/>
      <c r="N268" s="512"/>
      <c r="O268" s="513"/>
    </row>
    <row r="269" spans="1:15">
      <c r="A269" s="6"/>
      <c r="B269" s="489"/>
      <c r="C269" s="365"/>
      <c r="D269" s="365"/>
      <c r="E269" s="365"/>
      <c r="F269" s="365"/>
      <c r="G269" s="365"/>
      <c r="H269" s="365"/>
      <c r="I269" s="365"/>
      <c r="J269" s="517"/>
      <c r="K269" s="517"/>
      <c r="L269" s="517"/>
      <c r="M269" s="518"/>
      <c r="N269" s="518"/>
      <c r="O269" s="519"/>
    </row>
    <row r="270" ht="60" spans="1:15">
      <c r="A270" s="2" t="s">
        <v>172</v>
      </c>
      <c r="B270" s="479" t="str">
        <f>VLOOKUP(A270,GLOBAL!A:H,4,FALSE)</f>
        <v>CAIXA PARA RALO C OM GRELHA FOFO 135 KG DE ALV TIJOLO MACICO (7X10X20) PAREDES DE UMA VEZ (0.20 M) DE 0.90X1.20X1.50 M (EXTERNA) COM ARGAMASSA 1:4 CIMENTO:AREIA, BASE CONC FCK=10 MPA, EXCLUSIVE ESCAVACAO E REATERRO.</v>
      </c>
      <c r="C270" s="2" t="str">
        <f>VLOOKUP(A270,GLOBAL!A:H,5,FALSE)</f>
        <v>UN</v>
      </c>
      <c r="D270" s="480" t="s">
        <v>857</v>
      </c>
      <c r="E270" s="481"/>
      <c r="F270" s="482"/>
      <c r="G270" s="480" t="s">
        <v>858</v>
      </c>
      <c r="H270" s="481"/>
      <c r="I270" s="482"/>
      <c r="J270" s="508" t="s">
        <v>900</v>
      </c>
      <c r="K270" s="508" t="s">
        <v>860</v>
      </c>
      <c r="L270" s="508" t="s">
        <v>861</v>
      </c>
      <c r="M270" s="508" t="s">
        <v>862</v>
      </c>
      <c r="N270" s="508" t="s">
        <v>894</v>
      </c>
      <c r="O270" s="509">
        <f>ROUND(SUM(O271:O275),2)</f>
        <v>6</v>
      </c>
    </row>
    <row r="271" spans="1:15">
      <c r="A271" s="7"/>
      <c r="B271" s="493" t="s">
        <v>863</v>
      </c>
      <c r="C271" s="494"/>
      <c r="D271" s="494"/>
      <c r="E271" s="494"/>
      <c r="F271" s="494"/>
      <c r="G271" s="494"/>
      <c r="H271" s="494"/>
      <c r="I271" s="494"/>
      <c r="J271" s="528"/>
      <c r="K271" s="529"/>
      <c r="L271" s="528"/>
      <c r="M271" s="528"/>
      <c r="N271" s="528"/>
      <c r="O271" s="530"/>
    </row>
    <row r="272" spans="1:15">
      <c r="A272" s="8"/>
      <c r="B272" s="495" t="s">
        <v>929</v>
      </c>
      <c r="C272" s="486"/>
      <c r="D272" s="486">
        <v>8</v>
      </c>
      <c r="E272" s="534" t="s">
        <v>898</v>
      </c>
      <c r="F272" s="486">
        <v>0</v>
      </c>
      <c r="G272" s="486"/>
      <c r="H272" s="486"/>
      <c r="I272" s="486"/>
      <c r="J272" s="512"/>
      <c r="K272" s="531"/>
      <c r="L272" s="512"/>
      <c r="M272" s="512">
        <v>2</v>
      </c>
      <c r="N272" s="528"/>
      <c r="O272" s="532">
        <f>M272</f>
        <v>2</v>
      </c>
    </row>
    <row r="273" spans="1:15">
      <c r="A273" s="8"/>
      <c r="B273" s="495" t="s">
        <v>930</v>
      </c>
      <c r="C273" s="486"/>
      <c r="D273" s="486">
        <v>10</v>
      </c>
      <c r="E273" s="534" t="s">
        <v>898</v>
      </c>
      <c r="F273" s="486">
        <v>10</v>
      </c>
      <c r="G273" s="486"/>
      <c r="H273" s="486"/>
      <c r="I273" s="486"/>
      <c r="J273" s="512"/>
      <c r="K273" s="531"/>
      <c r="L273" s="512"/>
      <c r="M273" s="512">
        <v>2</v>
      </c>
      <c r="N273" s="528"/>
      <c r="O273" s="532">
        <f>M273</f>
        <v>2</v>
      </c>
    </row>
    <row r="274" spans="1:15">
      <c r="A274" s="8"/>
      <c r="B274" s="495" t="s">
        <v>931</v>
      </c>
      <c r="C274" s="486"/>
      <c r="D274" s="486">
        <v>3</v>
      </c>
      <c r="E274" s="534" t="s">
        <v>898</v>
      </c>
      <c r="F274" s="486">
        <v>0</v>
      </c>
      <c r="G274" s="486"/>
      <c r="H274" s="486"/>
      <c r="I274" s="486"/>
      <c r="J274" s="512"/>
      <c r="K274" s="531"/>
      <c r="L274" s="512"/>
      <c r="M274" s="512">
        <v>2</v>
      </c>
      <c r="N274" s="528"/>
      <c r="O274" s="532">
        <f>M274</f>
        <v>2</v>
      </c>
    </row>
    <row r="275" spans="1:15">
      <c r="A275" s="8"/>
      <c r="B275" s="495"/>
      <c r="C275" s="486"/>
      <c r="D275" s="486"/>
      <c r="E275" s="486"/>
      <c r="F275" s="486"/>
      <c r="G275" s="486"/>
      <c r="H275" s="486"/>
      <c r="I275" s="486"/>
      <c r="J275" s="512"/>
      <c r="K275" s="531"/>
      <c r="L275" s="512"/>
      <c r="M275" s="512"/>
      <c r="N275" s="512"/>
      <c r="O275" s="513"/>
    </row>
    <row r="276" spans="1:15">
      <c r="A276" s="6"/>
      <c r="B276" s="489"/>
      <c r="C276" s="365"/>
      <c r="D276" s="365"/>
      <c r="E276" s="365"/>
      <c r="F276" s="365"/>
      <c r="G276" s="365"/>
      <c r="H276" s="365"/>
      <c r="I276" s="365"/>
      <c r="J276" s="517"/>
      <c r="K276" s="517"/>
      <c r="L276" s="517"/>
      <c r="M276" s="518"/>
      <c r="N276" s="518"/>
      <c r="O276" s="519"/>
    </row>
    <row r="277" ht="45" spans="1:15">
      <c r="A277" s="2" t="s">
        <v>175</v>
      </c>
      <c r="B277" s="479" t="str">
        <f>VLOOKUP(A277,GLOBAL!A:H,4,FALSE)</f>
        <v>TUBO CONCRETO SIMPLES DN 300 MM PARA DRENAGEM - FORNECIMENTO E INSTALACAO INCLUSIVE ESCAVACAO MANUAL 1M3/M</v>
      </c>
      <c r="C277" s="2" t="str">
        <f>VLOOKUP(A277,GLOBAL!A:H,5,FALSE)</f>
        <v>M</v>
      </c>
      <c r="D277" s="480" t="s">
        <v>857</v>
      </c>
      <c r="E277" s="481"/>
      <c r="F277" s="482"/>
      <c r="G277" s="480" t="s">
        <v>858</v>
      </c>
      <c r="H277" s="481"/>
      <c r="I277" s="482"/>
      <c r="J277" s="508" t="s">
        <v>859</v>
      </c>
      <c r="K277" s="508" t="s">
        <v>860</v>
      </c>
      <c r="L277" s="508" t="s">
        <v>861</v>
      </c>
      <c r="M277" s="508" t="s">
        <v>862</v>
      </c>
      <c r="N277" s="508" t="s">
        <v>894</v>
      </c>
      <c r="O277" s="509">
        <f>ROUND(SUM(O278:O285),2)</f>
        <v>21</v>
      </c>
    </row>
    <row r="278" spans="1:15">
      <c r="A278" s="7"/>
      <c r="B278" s="493" t="s">
        <v>863</v>
      </c>
      <c r="C278" s="494"/>
      <c r="D278" s="494"/>
      <c r="E278" s="494"/>
      <c r="F278" s="494"/>
      <c r="G278" s="494"/>
      <c r="H278" s="494"/>
      <c r="I278" s="494"/>
      <c r="J278" s="528"/>
      <c r="K278" s="529"/>
      <c r="L278" s="528"/>
      <c r="M278" s="528"/>
      <c r="N278" s="528"/>
      <c r="O278" s="530"/>
    </row>
    <row r="279" spans="1:15">
      <c r="A279" s="8"/>
      <c r="B279" s="495" t="s">
        <v>932</v>
      </c>
      <c r="C279" s="486"/>
      <c r="D279" s="486">
        <v>8</v>
      </c>
      <c r="E279" s="534" t="s">
        <v>898</v>
      </c>
      <c r="F279" s="486">
        <v>0</v>
      </c>
      <c r="G279" s="486"/>
      <c r="H279" s="486"/>
      <c r="I279" s="486"/>
      <c r="J279" s="512">
        <v>3.5</v>
      </c>
      <c r="K279" s="531"/>
      <c r="L279" s="512"/>
      <c r="M279" s="512"/>
      <c r="N279" s="528"/>
      <c r="O279" s="532">
        <f t="shared" ref="O279:O284" si="0">J279</f>
        <v>3.5</v>
      </c>
    </row>
    <row r="280" spans="1:15">
      <c r="A280" s="8"/>
      <c r="B280" s="495" t="s">
        <v>932</v>
      </c>
      <c r="C280" s="486"/>
      <c r="D280" s="486">
        <v>8</v>
      </c>
      <c r="E280" s="534" t="s">
        <v>898</v>
      </c>
      <c r="F280" s="486">
        <v>0</v>
      </c>
      <c r="G280" s="486"/>
      <c r="H280" s="486"/>
      <c r="I280" s="486"/>
      <c r="J280" s="512">
        <v>3.5</v>
      </c>
      <c r="K280" s="531"/>
      <c r="L280" s="512"/>
      <c r="M280" s="512"/>
      <c r="N280" s="528"/>
      <c r="O280" s="532">
        <f t="shared" si="0"/>
        <v>3.5</v>
      </c>
    </row>
    <row r="281" spans="1:15">
      <c r="A281" s="8"/>
      <c r="B281" s="495" t="s">
        <v>933</v>
      </c>
      <c r="C281" s="486"/>
      <c r="D281" s="486">
        <v>10</v>
      </c>
      <c r="E281" s="534" t="s">
        <v>898</v>
      </c>
      <c r="F281" s="486">
        <v>10</v>
      </c>
      <c r="G281" s="486"/>
      <c r="H281" s="486"/>
      <c r="I281" s="486"/>
      <c r="J281" s="512">
        <v>3.5</v>
      </c>
      <c r="K281" s="531"/>
      <c r="L281" s="512"/>
      <c r="M281" s="512"/>
      <c r="N281" s="528"/>
      <c r="O281" s="532">
        <f t="shared" si="0"/>
        <v>3.5</v>
      </c>
    </row>
    <row r="282" spans="1:15">
      <c r="A282" s="8"/>
      <c r="B282" s="495" t="s">
        <v>933</v>
      </c>
      <c r="C282" s="486"/>
      <c r="D282" s="486">
        <v>10</v>
      </c>
      <c r="E282" s="534" t="s">
        <v>898</v>
      </c>
      <c r="F282" s="486">
        <v>10</v>
      </c>
      <c r="G282" s="486"/>
      <c r="H282" s="486"/>
      <c r="I282" s="486"/>
      <c r="J282" s="512">
        <v>3.5</v>
      </c>
      <c r="K282" s="531"/>
      <c r="L282" s="512"/>
      <c r="M282" s="512"/>
      <c r="N282" s="528"/>
      <c r="O282" s="532">
        <f t="shared" si="0"/>
        <v>3.5</v>
      </c>
    </row>
    <row r="283" spans="1:15">
      <c r="A283" s="8"/>
      <c r="B283" s="495" t="s">
        <v>934</v>
      </c>
      <c r="C283" s="486"/>
      <c r="D283" s="486">
        <v>3</v>
      </c>
      <c r="E283" s="534" t="s">
        <v>898</v>
      </c>
      <c r="F283" s="486">
        <v>0</v>
      </c>
      <c r="G283" s="486"/>
      <c r="H283" s="486"/>
      <c r="I283" s="486"/>
      <c r="J283" s="512">
        <v>3.5</v>
      </c>
      <c r="K283" s="531"/>
      <c r="L283" s="512"/>
      <c r="M283" s="512"/>
      <c r="N283" s="528"/>
      <c r="O283" s="532">
        <f t="shared" si="0"/>
        <v>3.5</v>
      </c>
    </row>
    <row r="284" spans="1:15">
      <c r="A284" s="8"/>
      <c r="B284" s="495" t="s">
        <v>934</v>
      </c>
      <c r="C284" s="486"/>
      <c r="D284" s="486">
        <v>3</v>
      </c>
      <c r="E284" s="534" t="s">
        <v>898</v>
      </c>
      <c r="F284" s="486">
        <v>0</v>
      </c>
      <c r="G284" s="486"/>
      <c r="H284" s="486"/>
      <c r="I284" s="486"/>
      <c r="J284" s="512">
        <v>3.5</v>
      </c>
      <c r="K284" s="531"/>
      <c r="L284" s="512"/>
      <c r="M284" s="512"/>
      <c r="N284" s="528"/>
      <c r="O284" s="532">
        <f t="shared" si="0"/>
        <v>3.5</v>
      </c>
    </row>
    <row r="285" spans="1:15">
      <c r="A285" s="8"/>
      <c r="B285" s="495"/>
      <c r="C285" s="486"/>
      <c r="D285" s="486"/>
      <c r="E285" s="486"/>
      <c r="F285" s="486"/>
      <c r="G285" s="486"/>
      <c r="H285" s="486"/>
      <c r="I285" s="486"/>
      <c r="J285" s="512"/>
      <c r="K285" s="531"/>
      <c r="L285" s="512"/>
      <c r="M285" s="512"/>
      <c r="N285" s="512"/>
      <c r="O285" s="513"/>
    </row>
    <row r="286" spans="1:15">
      <c r="A286" s="6"/>
      <c r="B286" s="489"/>
      <c r="C286" s="365"/>
      <c r="D286" s="365"/>
      <c r="E286" s="365"/>
      <c r="F286" s="365"/>
      <c r="G286" s="365"/>
      <c r="H286" s="365"/>
      <c r="I286" s="365"/>
      <c r="J286" s="517"/>
      <c r="K286" s="517"/>
      <c r="L286" s="517"/>
      <c r="M286" s="518"/>
      <c r="N286" s="518"/>
      <c r="O286" s="519"/>
    </row>
    <row r="287" ht="77.25" customHeight="1" spans="1:15">
      <c r="A287" s="2" t="s">
        <v>178</v>
      </c>
      <c r="B287" s="479" t="str">
        <f>VLOOKUP(A287,GLOBAL!A:H,4,FALSE)</f>
        <v>TUBO DE CONCRETO PARA REDES COLETORAS DE ÁGUAS PLUVIAIS, DIÂMETRO DE 400 MM, JUNTA RÍGIDA, INSTALADO EM LOCAL COM ALTO NÍVEL DE INTERFERÊNCIAS - FORNECIMENTO E ASSENTAMENTO. AF_12/2015</v>
      </c>
      <c r="C287" s="2" t="str">
        <f>VLOOKUP(A287,GLOBAL!A:H,5,FALSE)</f>
        <v>M</v>
      </c>
      <c r="D287" s="480" t="s">
        <v>857</v>
      </c>
      <c r="E287" s="481"/>
      <c r="F287" s="482"/>
      <c r="G287" s="480" t="s">
        <v>858</v>
      </c>
      <c r="H287" s="481"/>
      <c r="I287" s="482"/>
      <c r="J287" s="508" t="s">
        <v>859</v>
      </c>
      <c r="K287" s="508" t="s">
        <v>860</v>
      </c>
      <c r="L287" s="508" t="s">
        <v>861</v>
      </c>
      <c r="M287" s="508" t="s">
        <v>862</v>
      </c>
      <c r="N287" s="508" t="s">
        <v>894</v>
      </c>
      <c r="O287" s="509">
        <f>ROUND(SUM(O288:O292),2)</f>
        <v>125</v>
      </c>
    </row>
    <row r="288" spans="1:15">
      <c r="A288" s="7"/>
      <c r="B288" s="493" t="s">
        <v>863</v>
      </c>
      <c r="C288" s="494"/>
      <c r="D288" s="494"/>
      <c r="E288" s="494"/>
      <c r="F288" s="494"/>
      <c r="G288" s="494"/>
      <c r="H288" s="494"/>
      <c r="I288" s="494"/>
      <c r="J288" s="528"/>
      <c r="K288" s="529"/>
      <c r="L288" s="528"/>
      <c r="M288" s="528"/>
      <c r="N288" s="528"/>
      <c r="O288" s="530"/>
    </row>
    <row r="289" spans="1:15">
      <c r="A289" s="8"/>
      <c r="B289" s="495" t="s">
        <v>935</v>
      </c>
      <c r="C289" s="486"/>
      <c r="D289" s="486">
        <v>8</v>
      </c>
      <c r="E289" s="534" t="s">
        <v>898</v>
      </c>
      <c r="F289" s="486">
        <v>0</v>
      </c>
      <c r="G289" s="486">
        <v>10</v>
      </c>
      <c r="H289" s="534" t="s">
        <v>898</v>
      </c>
      <c r="I289" s="486">
        <v>10</v>
      </c>
      <c r="J289" s="512">
        <v>50</v>
      </c>
      <c r="K289" s="531"/>
      <c r="L289" s="512"/>
      <c r="M289" s="512"/>
      <c r="N289" s="528"/>
      <c r="O289" s="532">
        <f>J289</f>
        <v>50</v>
      </c>
    </row>
    <row r="290" spans="1:15">
      <c r="A290" s="8"/>
      <c r="B290" s="495" t="s">
        <v>936</v>
      </c>
      <c r="C290" s="486"/>
      <c r="D290" s="486">
        <v>10</v>
      </c>
      <c r="E290" s="534" t="s">
        <v>898</v>
      </c>
      <c r="F290" s="486">
        <v>10</v>
      </c>
      <c r="G290" s="486"/>
      <c r="H290" s="534"/>
      <c r="I290" s="486"/>
      <c r="J290" s="512">
        <v>15</v>
      </c>
      <c r="K290" s="531"/>
      <c r="L290" s="512"/>
      <c r="M290" s="512"/>
      <c r="N290" s="528"/>
      <c r="O290" s="532">
        <f>J290</f>
        <v>15</v>
      </c>
    </row>
    <row r="291" spans="1:15">
      <c r="A291" s="8"/>
      <c r="B291" s="495" t="s">
        <v>937</v>
      </c>
      <c r="C291" s="486"/>
      <c r="D291" s="486">
        <v>3</v>
      </c>
      <c r="E291" s="534" t="s">
        <v>898</v>
      </c>
      <c r="F291" s="486">
        <v>0</v>
      </c>
      <c r="G291" s="486">
        <v>0</v>
      </c>
      <c r="H291" s="534" t="s">
        <v>898</v>
      </c>
      <c r="I291" s="486">
        <v>0</v>
      </c>
      <c r="J291" s="512">
        <v>60</v>
      </c>
      <c r="K291" s="531"/>
      <c r="L291" s="512"/>
      <c r="M291" s="512"/>
      <c r="N291" s="528"/>
      <c r="O291" s="532">
        <f>J291</f>
        <v>60</v>
      </c>
    </row>
    <row r="292" spans="1:15">
      <c r="A292" s="8"/>
      <c r="B292" s="495"/>
      <c r="C292" s="486"/>
      <c r="D292" s="486"/>
      <c r="E292" s="486"/>
      <c r="F292" s="486"/>
      <c r="G292" s="486"/>
      <c r="H292" s="486"/>
      <c r="I292" s="486"/>
      <c r="J292" s="512"/>
      <c r="K292" s="531"/>
      <c r="L292" s="512"/>
      <c r="M292" s="512"/>
      <c r="N292" s="512"/>
      <c r="O292" s="513"/>
    </row>
    <row r="293" spans="1:15">
      <c r="A293" s="6"/>
      <c r="B293" s="489"/>
      <c r="C293" s="365"/>
      <c r="D293" s="365"/>
      <c r="E293" s="365"/>
      <c r="F293" s="365"/>
      <c r="G293" s="365"/>
      <c r="H293" s="365"/>
      <c r="I293" s="365"/>
      <c r="J293" s="517"/>
      <c r="K293" s="517"/>
      <c r="L293" s="517"/>
      <c r="M293" s="518"/>
      <c r="N293" s="518"/>
      <c r="O293" s="519"/>
    </row>
    <row r="294" ht="30" spans="1:15">
      <c r="A294" s="2" t="s">
        <v>181</v>
      </c>
      <c r="B294" s="479" t="str">
        <f>VLOOKUP(A294,GLOBAL!A:H,4,FALSE)</f>
        <v>LASTRO DE BRITA, INCLUSIVE TRANSPORTE DA BRITA EM VIAS URBANAS</v>
      </c>
      <c r="C294" s="2" t="str">
        <f>VLOOKUP(A294,GLOBAL!A:H,5,FALSE)</f>
        <v>M3</v>
      </c>
      <c r="D294" s="480" t="s">
        <v>857</v>
      </c>
      <c r="E294" s="481"/>
      <c r="F294" s="482"/>
      <c r="G294" s="480" t="s">
        <v>858</v>
      </c>
      <c r="H294" s="481"/>
      <c r="I294" s="482"/>
      <c r="J294" s="508" t="s">
        <v>859</v>
      </c>
      <c r="K294" s="508" t="s">
        <v>860</v>
      </c>
      <c r="L294" s="508" t="s">
        <v>861</v>
      </c>
      <c r="M294" s="508" t="s">
        <v>862</v>
      </c>
      <c r="N294" s="508" t="s">
        <v>894</v>
      </c>
      <c r="O294" s="509">
        <f>ROUND(SUM(O295:O299),2)</f>
        <v>12.5</v>
      </c>
    </row>
    <row r="295" spans="1:15">
      <c r="A295" s="7"/>
      <c r="B295" s="493" t="s">
        <v>906</v>
      </c>
      <c r="C295" s="494"/>
      <c r="D295" s="494"/>
      <c r="E295" s="494"/>
      <c r="F295" s="494"/>
      <c r="G295" s="494"/>
      <c r="H295" s="494"/>
      <c r="I295" s="494"/>
      <c r="J295" s="528"/>
      <c r="K295" s="529"/>
      <c r="L295" s="528"/>
      <c r="M295" s="528"/>
      <c r="N295" s="528"/>
      <c r="O295" s="530"/>
    </row>
    <row r="296" spans="1:15">
      <c r="A296" s="8"/>
      <c r="B296" s="495" t="s">
        <v>935</v>
      </c>
      <c r="C296" s="486"/>
      <c r="D296" s="486">
        <v>8</v>
      </c>
      <c r="E296" s="534" t="s">
        <v>898</v>
      </c>
      <c r="F296" s="486">
        <v>0</v>
      </c>
      <c r="G296" s="486">
        <v>10</v>
      </c>
      <c r="H296" s="534" t="s">
        <v>898</v>
      </c>
      <c r="I296" s="486">
        <v>10</v>
      </c>
      <c r="J296" s="512">
        <v>50</v>
      </c>
      <c r="K296" s="531">
        <v>0.4</v>
      </c>
      <c r="L296" s="512">
        <v>0.25</v>
      </c>
      <c r="M296" s="512"/>
      <c r="N296" s="528"/>
      <c r="O296" s="532">
        <f>J296*K296*L296</f>
        <v>5</v>
      </c>
    </row>
    <row r="297" spans="1:15">
      <c r="A297" s="8"/>
      <c r="B297" s="495" t="s">
        <v>936</v>
      </c>
      <c r="C297" s="486"/>
      <c r="D297" s="486">
        <v>10</v>
      </c>
      <c r="E297" s="534" t="s">
        <v>898</v>
      </c>
      <c r="F297" s="486">
        <v>10</v>
      </c>
      <c r="G297" s="486"/>
      <c r="H297" s="534"/>
      <c r="I297" s="486"/>
      <c r="J297" s="512">
        <v>15</v>
      </c>
      <c r="K297" s="531">
        <v>0.4</v>
      </c>
      <c r="L297" s="512">
        <v>0.25</v>
      </c>
      <c r="M297" s="512"/>
      <c r="N297" s="528"/>
      <c r="O297" s="532">
        <f>J297*K297*L297</f>
        <v>1.5</v>
      </c>
    </row>
    <row r="298" spans="1:15">
      <c r="A298" s="8"/>
      <c r="B298" s="495" t="s">
        <v>937</v>
      </c>
      <c r="C298" s="486"/>
      <c r="D298" s="486">
        <v>3</v>
      </c>
      <c r="E298" s="534" t="s">
        <v>898</v>
      </c>
      <c r="F298" s="486">
        <v>0</v>
      </c>
      <c r="G298" s="486">
        <v>0</v>
      </c>
      <c r="H298" s="534" t="s">
        <v>898</v>
      </c>
      <c r="I298" s="486">
        <v>0</v>
      </c>
      <c r="J298" s="512">
        <v>60</v>
      </c>
      <c r="K298" s="531">
        <v>0.4</v>
      </c>
      <c r="L298" s="512">
        <v>0.25</v>
      </c>
      <c r="M298" s="512"/>
      <c r="N298" s="528"/>
      <c r="O298" s="532">
        <f>J298*K298*L298</f>
        <v>6</v>
      </c>
    </row>
    <row r="299" spans="1:15">
      <c r="A299" s="8"/>
      <c r="B299" s="495"/>
      <c r="C299" s="486"/>
      <c r="D299" s="486"/>
      <c r="E299" s="486"/>
      <c r="F299" s="486"/>
      <c r="G299" s="486"/>
      <c r="H299" s="486"/>
      <c r="I299" s="486"/>
      <c r="J299" s="512"/>
      <c r="K299" s="531"/>
      <c r="L299" s="512"/>
      <c r="M299" s="512"/>
      <c r="N299" s="512"/>
      <c r="O299" s="513"/>
    </row>
    <row r="300" spans="1:15">
      <c r="A300" s="6"/>
      <c r="B300" s="489"/>
      <c r="C300" s="365"/>
      <c r="D300" s="365"/>
      <c r="E300" s="365"/>
      <c r="F300" s="365"/>
      <c r="G300" s="365"/>
      <c r="H300" s="365"/>
      <c r="I300" s="365"/>
      <c r="J300" s="517"/>
      <c r="K300" s="517"/>
      <c r="L300" s="517"/>
      <c r="M300" s="518"/>
      <c r="N300" s="518"/>
      <c r="O300" s="519"/>
    </row>
    <row r="301" ht="30" spans="1:15">
      <c r="A301" s="2" t="s">
        <v>183</v>
      </c>
      <c r="B301" s="479" t="str">
        <f>VLOOKUP(A301,GLOBAL!A:H,4,FALSE)</f>
        <v>FABRICAÇÃO DE FÔRMA PARA PILARES E ESTRUTURAS SIMILARES, EM CHAPA DE MADEIRA COMPENSADA RESINADA, E = 17 MM. AF_12/2015</v>
      </c>
      <c r="C301" s="2" t="str">
        <f>VLOOKUP(A301,GLOBAL!A:H,5,FALSE)</f>
        <v>M2</v>
      </c>
      <c r="D301" s="480" t="s">
        <v>857</v>
      </c>
      <c r="E301" s="481"/>
      <c r="F301" s="482"/>
      <c r="G301" s="480" t="s">
        <v>858</v>
      </c>
      <c r="H301" s="481"/>
      <c r="I301" s="482"/>
      <c r="J301" s="508" t="s">
        <v>859</v>
      </c>
      <c r="K301" s="508" t="s">
        <v>860</v>
      </c>
      <c r="L301" s="508" t="s">
        <v>861</v>
      </c>
      <c r="M301" s="508" t="s">
        <v>867</v>
      </c>
      <c r="N301" s="508" t="s">
        <v>894</v>
      </c>
      <c r="O301" s="509">
        <f>ROUND(SUM(O302:O306),2)</f>
        <v>62.5</v>
      </c>
    </row>
    <row r="302" spans="1:15">
      <c r="A302" s="7"/>
      <c r="B302" s="493" t="s">
        <v>863</v>
      </c>
      <c r="C302" s="494"/>
      <c r="D302" s="494"/>
      <c r="E302" s="494"/>
      <c r="F302" s="494"/>
      <c r="G302" s="494"/>
      <c r="H302" s="494"/>
      <c r="I302" s="494"/>
      <c r="J302" s="528"/>
      <c r="K302" s="529"/>
      <c r="L302" s="528"/>
      <c r="M302" s="528"/>
      <c r="N302" s="528"/>
      <c r="O302" s="530"/>
    </row>
    <row r="303" spans="1:15">
      <c r="A303" s="8"/>
      <c r="B303" s="495" t="s">
        <v>935</v>
      </c>
      <c r="C303" s="486"/>
      <c r="D303" s="486">
        <v>8</v>
      </c>
      <c r="E303" s="534" t="s">
        <v>898</v>
      </c>
      <c r="F303" s="486">
        <v>0</v>
      </c>
      <c r="G303" s="486">
        <v>10</v>
      </c>
      <c r="H303" s="534" t="s">
        <v>898</v>
      </c>
      <c r="I303" s="486">
        <v>10</v>
      </c>
      <c r="J303" s="512">
        <v>50</v>
      </c>
      <c r="K303" s="531"/>
      <c r="L303" s="512">
        <v>0.25</v>
      </c>
      <c r="M303" s="512">
        <v>12.5</v>
      </c>
      <c r="N303" s="528">
        <v>2</v>
      </c>
      <c r="O303" s="532">
        <f>M303*N303</f>
        <v>25</v>
      </c>
    </row>
    <row r="304" spans="1:15">
      <c r="A304" s="8"/>
      <c r="B304" s="495" t="s">
        <v>936</v>
      </c>
      <c r="C304" s="486"/>
      <c r="D304" s="486">
        <v>10</v>
      </c>
      <c r="E304" s="534" t="s">
        <v>898</v>
      </c>
      <c r="F304" s="486">
        <v>10</v>
      </c>
      <c r="G304" s="486"/>
      <c r="H304" s="534"/>
      <c r="I304" s="486"/>
      <c r="J304" s="512">
        <v>15</v>
      </c>
      <c r="K304" s="531"/>
      <c r="L304" s="512">
        <v>0.25</v>
      </c>
      <c r="M304" s="512">
        <v>3.75</v>
      </c>
      <c r="N304" s="528">
        <v>2</v>
      </c>
      <c r="O304" s="532">
        <f>M304*N304</f>
        <v>7.5</v>
      </c>
    </row>
    <row r="305" spans="1:15">
      <c r="A305" s="8"/>
      <c r="B305" s="495" t="s">
        <v>937</v>
      </c>
      <c r="C305" s="486"/>
      <c r="D305" s="486">
        <v>3</v>
      </c>
      <c r="E305" s="534" t="s">
        <v>898</v>
      </c>
      <c r="F305" s="486">
        <v>0</v>
      </c>
      <c r="G305" s="486">
        <v>0</v>
      </c>
      <c r="H305" s="534" t="s">
        <v>898</v>
      </c>
      <c r="I305" s="486">
        <v>0</v>
      </c>
      <c r="J305" s="512">
        <v>60</v>
      </c>
      <c r="K305" s="531"/>
      <c r="L305" s="512">
        <v>0.25</v>
      </c>
      <c r="M305" s="512">
        <v>15</v>
      </c>
      <c r="N305" s="528">
        <v>2</v>
      </c>
      <c r="O305" s="532">
        <f>M305*N305</f>
        <v>30</v>
      </c>
    </row>
    <row r="306" spans="1:15">
      <c r="A306" s="8"/>
      <c r="B306" s="495"/>
      <c r="C306" s="486"/>
      <c r="D306" s="486"/>
      <c r="E306" s="486"/>
      <c r="F306" s="486"/>
      <c r="G306" s="486"/>
      <c r="H306" s="486"/>
      <c r="I306" s="486"/>
      <c r="J306" s="512"/>
      <c r="K306" s="531"/>
      <c r="L306" s="512"/>
      <c r="M306" s="512"/>
      <c r="N306" s="512"/>
      <c r="O306" s="513"/>
    </row>
    <row r="307" spans="1:15">
      <c r="A307" s="6"/>
      <c r="B307" s="489"/>
      <c r="C307" s="365"/>
      <c r="D307" s="365"/>
      <c r="E307" s="365"/>
      <c r="F307" s="365"/>
      <c r="G307" s="365"/>
      <c r="H307" s="365"/>
      <c r="I307" s="365"/>
      <c r="J307" s="517"/>
      <c r="K307" s="517"/>
      <c r="L307" s="517"/>
      <c r="M307" s="518"/>
      <c r="N307" s="518"/>
      <c r="O307" s="519"/>
    </row>
    <row r="308" spans="1:15">
      <c r="A308" s="1" t="s">
        <v>186</v>
      </c>
      <c r="B308" s="476" t="str">
        <f>VLOOKUP(A308,GLOBAL!A:H,4,FALSE)</f>
        <v>Pavimentação</v>
      </c>
      <c r="C308" s="477"/>
      <c r="D308" s="477"/>
      <c r="E308" s="477"/>
      <c r="F308" s="477"/>
      <c r="G308" s="477"/>
      <c r="H308" s="477"/>
      <c r="I308" s="477"/>
      <c r="J308" s="506"/>
      <c r="K308" s="506"/>
      <c r="L308" s="506"/>
      <c r="M308" s="506"/>
      <c r="N308" s="506"/>
      <c r="O308" s="507"/>
    </row>
    <row r="309" ht="30" spans="1:15">
      <c r="A309" s="2" t="s">
        <v>187</v>
      </c>
      <c r="B309" s="479" t="str">
        <f>VLOOKUP(A309,GLOBAL!A:H,4,FALSE)</f>
        <v>REGULARIZACAO E COMPACTACAO DE SUBLEITO ATE 20 CM DE ESPESSURA</v>
      </c>
      <c r="C309" s="2" t="str">
        <f>VLOOKUP(A309,GLOBAL!A:H,5,FALSE)</f>
        <v>M2</v>
      </c>
      <c r="D309" s="480" t="s">
        <v>857</v>
      </c>
      <c r="E309" s="481"/>
      <c r="F309" s="482"/>
      <c r="G309" s="480" t="s">
        <v>858</v>
      </c>
      <c r="H309" s="481"/>
      <c r="I309" s="482"/>
      <c r="J309" s="508" t="s">
        <v>859</v>
      </c>
      <c r="K309" s="508" t="s">
        <v>907</v>
      </c>
      <c r="L309" s="508" t="s">
        <v>861</v>
      </c>
      <c r="M309" s="508" t="s">
        <v>867</v>
      </c>
      <c r="N309" s="508" t="s">
        <v>908</v>
      </c>
      <c r="O309" s="509">
        <f>ROUND(SUM(O311:O314),2)</f>
        <v>1762.19</v>
      </c>
    </row>
    <row r="310" spans="1:15">
      <c r="A310" s="7"/>
      <c r="B310" s="493" t="s">
        <v>863</v>
      </c>
      <c r="C310" s="494"/>
      <c r="D310" s="494"/>
      <c r="E310" s="494"/>
      <c r="F310" s="494"/>
      <c r="G310" s="494"/>
      <c r="H310" s="494"/>
      <c r="I310" s="494"/>
      <c r="J310" s="528"/>
      <c r="K310" s="529"/>
      <c r="L310" s="528"/>
      <c r="M310" s="528"/>
      <c r="N310" s="528"/>
      <c r="O310" s="530"/>
    </row>
    <row r="311" spans="1:15">
      <c r="A311" s="8"/>
      <c r="B311" s="495" t="s">
        <v>909</v>
      </c>
      <c r="C311" s="486"/>
      <c r="D311" s="486">
        <v>0</v>
      </c>
      <c r="E311" s="534" t="s">
        <v>898</v>
      </c>
      <c r="F311" s="486">
        <v>5</v>
      </c>
      <c r="G311" s="486">
        <v>0</v>
      </c>
      <c r="H311" s="534" t="s">
        <v>898</v>
      </c>
      <c r="I311" s="486">
        <v>8</v>
      </c>
      <c r="J311" s="512">
        <v>3</v>
      </c>
      <c r="K311" s="531">
        <v>8.57</v>
      </c>
      <c r="L311" s="512"/>
      <c r="M311" s="512">
        <f>J311*K311</f>
        <v>25.71</v>
      </c>
      <c r="N311" s="528"/>
      <c r="O311" s="532">
        <f>M311</f>
        <v>25.71</v>
      </c>
    </row>
    <row r="312" spans="1:15">
      <c r="A312" s="8"/>
      <c r="B312" s="495" t="s">
        <v>909</v>
      </c>
      <c r="C312" s="486"/>
      <c r="D312" s="486">
        <v>0</v>
      </c>
      <c r="E312" s="534" t="s">
        <v>898</v>
      </c>
      <c r="F312" s="486">
        <v>8</v>
      </c>
      <c r="G312" s="486">
        <v>10</v>
      </c>
      <c r="H312" s="534" t="s">
        <v>898</v>
      </c>
      <c r="I312" s="486">
        <v>10</v>
      </c>
      <c r="J312" s="512">
        <v>202</v>
      </c>
      <c r="K312" s="531">
        <v>8</v>
      </c>
      <c r="L312" s="512"/>
      <c r="M312" s="512">
        <f>J312*K312</f>
        <v>1616</v>
      </c>
      <c r="N312" s="528"/>
      <c r="O312" s="532">
        <f>M312</f>
        <v>1616</v>
      </c>
    </row>
    <row r="313" spans="1:15">
      <c r="A313" s="8"/>
      <c r="B313" s="495" t="s">
        <v>909</v>
      </c>
      <c r="C313" s="486"/>
      <c r="D313" s="486">
        <v>10</v>
      </c>
      <c r="E313" s="534" t="s">
        <v>898</v>
      </c>
      <c r="F313" s="486">
        <v>10</v>
      </c>
      <c r="G313" s="486">
        <v>11</v>
      </c>
      <c r="H313" s="534" t="s">
        <v>898</v>
      </c>
      <c r="I313" s="486">
        <v>1.8</v>
      </c>
      <c r="J313" s="512">
        <v>11.8</v>
      </c>
      <c r="K313" s="531">
        <v>10.21</v>
      </c>
      <c r="L313" s="512"/>
      <c r="M313" s="512">
        <f>J313*K313</f>
        <v>120.478</v>
      </c>
      <c r="N313" s="528"/>
      <c r="O313" s="532">
        <f>M313</f>
        <v>120.478</v>
      </c>
    </row>
    <row r="314" spans="1:15">
      <c r="A314" s="4"/>
      <c r="B314" s="495"/>
      <c r="C314" s="486"/>
      <c r="D314" s="486"/>
      <c r="E314" s="486"/>
      <c r="F314" s="486"/>
      <c r="G314" s="486"/>
      <c r="H314" s="486"/>
      <c r="I314" s="486"/>
      <c r="J314" s="512"/>
      <c r="K314" s="512"/>
      <c r="L314" s="512"/>
      <c r="M314" s="512"/>
      <c r="N314" s="512"/>
      <c r="O314" s="513"/>
    </row>
    <row r="315" spans="1:15">
      <c r="A315" s="6"/>
      <c r="B315" s="489"/>
      <c r="C315" s="365"/>
      <c r="D315" s="365"/>
      <c r="E315" s="365"/>
      <c r="F315" s="365"/>
      <c r="G315" s="365"/>
      <c r="H315" s="365"/>
      <c r="I315" s="365"/>
      <c r="J315" s="517"/>
      <c r="K315" s="517"/>
      <c r="L315" s="517"/>
      <c r="M315" s="518"/>
      <c r="N315" s="518"/>
      <c r="O315" s="519"/>
    </row>
    <row r="316" spans="1:15">
      <c r="A316" s="2" t="s">
        <v>190</v>
      </c>
      <c r="B316" s="479" t="str">
        <f>VLOOKUP(A316,GLOBAL!A:H,4,FALSE)</f>
        <v>FORNECIMENTO E LANCAMENTO DE BRITA N. 4</v>
      </c>
      <c r="C316" s="2" t="str">
        <f>VLOOKUP(A316,GLOBAL!A:H,5,FALSE)</f>
        <v>M3</v>
      </c>
      <c r="D316" s="480" t="s">
        <v>857</v>
      </c>
      <c r="E316" s="481"/>
      <c r="F316" s="482"/>
      <c r="G316" s="480" t="s">
        <v>858</v>
      </c>
      <c r="H316" s="481"/>
      <c r="I316" s="482"/>
      <c r="J316" s="508" t="s">
        <v>859</v>
      </c>
      <c r="K316" s="508" t="s">
        <v>907</v>
      </c>
      <c r="L316" s="508" t="s">
        <v>861</v>
      </c>
      <c r="M316" s="508" t="s">
        <v>867</v>
      </c>
      <c r="N316" s="508" t="s">
        <v>879</v>
      </c>
      <c r="O316" s="509">
        <f>ROUND(SUM(O318:O321),2)</f>
        <v>352.44</v>
      </c>
    </row>
    <row r="317" spans="1:15">
      <c r="A317" s="7"/>
      <c r="B317" s="493" t="s">
        <v>863</v>
      </c>
      <c r="C317" s="494"/>
      <c r="D317" s="494"/>
      <c r="E317" s="494"/>
      <c r="F317" s="494"/>
      <c r="G317" s="494"/>
      <c r="H317" s="494"/>
      <c r="I317" s="494"/>
      <c r="J317" s="528"/>
      <c r="K317" s="529"/>
      <c r="L317" s="528"/>
      <c r="M317" s="528"/>
      <c r="N317" s="528"/>
      <c r="O317" s="530"/>
    </row>
    <row r="318" spans="1:15">
      <c r="A318" s="8"/>
      <c r="B318" s="495" t="s">
        <v>909</v>
      </c>
      <c r="C318" s="486"/>
      <c r="D318" s="486">
        <v>0</v>
      </c>
      <c r="E318" s="534" t="s">
        <v>898</v>
      </c>
      <c r="F318" s="486">
        <v>5</v>
      </c>
      <c r="G318" s="486">
        <v>0</v>
      </c>
      <c r="H318" s="534" t="s">
        <v>898</v>
      </c>
      <c r="I318" s="486">
        <v>8</v>
      </c>
      <c r="J318" s="512">
        <v>3</v>
      </c>
      <c r="K318" s="531">
        <v>8.57</v>
      </c>
      <c r="L318" s="512">
        <v>0.2</v>
      </c>
      <c r="M318" s="512">
        <f>J318*K318</f>
        <v>25.71</v>
      </c>
      <c r="N318" s="528">
        <f>M318*L318</f>
        <v>5.142</v>
      </c>
      <c r="O318" s="532">
        <f>N318</f>
        <v>5.142</v>
      </c>
    </row>
    <row r="319" spans="1:15">
      <c r="A319" s="8"/>
      <c r="B319" s="495" t="s">
        <v>909</v>
      </c>
      <c r="C319" s="486"/>
      <c r="D319" s="486">
        <v>0</v>
      </c>
      <c r="E319" s="534" t="s">
        <v>898</v>
      </c>
      <c r="F319" s="486">
        <v>8</v>
      </c>
      <c r="G319" s="486">
        <v>10</v>
      </c>
      <c r="H319" s="534" t="s">
        <v>898</v>
      </c>
      <c r="I319" s="486">
        <v>10</v>
      </c>
      <c r="J319" s="512">
        <v>202</v>
      </c>
      <c r="K319" s="531">
        <v>8</v>
      </c>
      <c r="L319" s="512">
        <v>0.2</v>
      </c>
      <c r="M319" s="512">
        <f>J319*K319</f>
        <v>1616</v>
      </c>
      <c r="N319" s="528">
        <f>M319*L319</f>
        <v>323.2</v>
      </c>
      <c r="O319" s="532">
        <f>N319</f>
        <v>323.2</v>
      </c>
    </row>
    <row r="320" spans="1:15">
      <c r="A320" s="8"/>
      <c r="B320" s="495" t="s">
        <v>909</v>
      </c>
      <c r="C320" s="486"/>
      <c r="D320" s="486">
        <v>10</v>
      </c>
      <c r="E320" s="534" t="s">
        <v>898</v>
      </c>
      <c r="F320" s="486">
        <v>10</v>
      </c>
      <c r="G320" s="486">
        <v>11</v>
      </c>
      <c r="H320" s="534" t="s">
        <v>898</v>
      </c>
      <c r="I320" s="486">
        <v>1.8</v>
      </c>
      <c r="J320" s="512">
        <v>11.8</v>
      </c>
      <c r="K320" s="531">
        <v>10.21</v>
      </c>
      <c r="L320" s="512">
        <v>0.2</v>
      </c>
      <c r="M320" s="512">
        <f>J320*K320</f>
        <v>120.478</v>
      </c>
      <c r="N320" s="528">
        <f>M320*L320</f>
        <v>24.0956</v>
      </c>
      <c r="O320" s="532">
        <f>N320</f>
        <v>24.0956</v>
      </c>
    </row>
    <row r="321" spans="1:15">
      <c r="A321" s="4"/>
      <c r="B321" s="495"/>
      <c r="C321" s="486"/>
      <c r="D321" s="486"/>
      <c r="E321" s="486"/>
      <c r="F321" s="486"/>
      <c r="G321" s="486"/>
      <c r="H321" s="486"/>
      <c r="I321" s="486"/>
      <c r="J321" s="512"/>
      <c r="K321" s="512"/>
      <c r="L321" s="512"/>
      <c r="M321" s="512"/>
      <c r="N321" s="512"/>
      <c r="O321" s="513"/>
    </row>
    <row r="322" spans="1:15">
      <c r="A322" s="6"/>
      <c r="B322" s="489"/>
      <c r="C322" s="365"/>
      <c r="D322" s="365"/>
      <c r="E322" s="365"/>
      <c r="F322" s="365"/>
      <c r="G322" s="365"/>
      <c r="H322" s="365"/>
      <c r="I322" s="365"/>
      <c r="J322" s="517"/>
      <c r="K322" s="517"/>
      <c r="L322" s="517"/>
      <c r="M322" s="518"/>
      <c r="N322" s="518"/>
      <c r="O322" s="519"/>
    </row>
    <row r="323" spans="1:15">
      <c r="A323" s="2" t="s">
        <v>193</v>
      </c>
      <c r="B323" s="535" t="str">
        <f>VLOOKUP(A323,GLOBAL!A:H,4,FALSE)</f>
        <v>TRANSPORTE COMERCIAL DE BRITA</v>
      </c>
      <c r="C323" s="2" t="str">
        <f>VLOOKUP(A323,GLOBAL!A:H,5,FALSE)</f>
        <v>M3XKM</v>
      </c>
      <c r="D323" s="480" t="s">
        <v>857</v>
      </c>
      <c r="E323" s="481"/>
      <c r="F323" s="482"/>
      <c r="G323" s="480" t="s">
        <v>858</v>
      </c>
      <c r="H323" s="481"/>
      <c r="I323" s="482"/>
      <c r="J323" s="508" t="s">
        <v>872</v>
      </c>
      <c r="K323" s="508" t="s">
        <v>873</v>
      </c>
      <c r="L323" s="508" t="s">
        <v>861</v>
      </c>
      <c r="M323" s="508" t="s">
        <v>862</v>
      </c>
      <c r="N323" s="508" t="s">
        <v>879</v>
      </c>
      <c r="O323" s="509">
        <f>ROUND(SUM(O325:O326),2)</f>
        <v>3066.23</v>
      </c>
    </row>
    <row r="324" spans="1:15">
      <c r="A324" s="7"/>
      <c r="B324" s="493" t="s">
        <v>863</v>
      </c>
      <c r="C324" s="494"/>
      <c r="D324" s="494"/>
      <c r="E324" s="494"/>
      <c r="F324" s="494"/>
      <c r="G324" s="494"/>
      <c r="H324" s="494"/>
      <c r="I324" s="494"/>
      <c r="J324" s="528"/>
      <c r="K324" s="529"/>
      <c r="L324" s="528"/>
      <c r="M324" s="528"/>
      <c r="N324" s="528"/>
      <c r="O324" s="530"/>
    </row>
    <row r="325" spans="1:15">
      <c r="A325" s="8"/>
      <c r="B325" s="495" t="s">
        <v>910</v>
      </c>
      <c r="C325" s="486"/>
      <c r="D325" s="486"/>
      <c r="E325" s="486"/>
      <c r="F325" s="486"/>
      <c r="G325" s="486"/>
      <c r="H325" s="486"/>
      <c r="I325" s="486"/>
      <c r="J325" s="512">
        <v>8.7</v>
      </c>
      <c r="K325" s="531">
        <v>1</v>
      </c>
      <c r="L325" s="512"/>
      <c r="M325" s="512"/>
      <c r="N325" s="528">
        <f>O316</f>
        <v>352.44</v>
      </c>
      <c r="O325" s="532">
        <f>J325*K325*N325</f>
        <v>3066.228</v>
      </c>
    </row>
    <row r="326" spans="1:15">
      <c r="A326" s="4"/>
      <c r="B326" s="495"/>
      <c r="C326" s="486"/>
      <c r="D326" s="486"/>
      <c r="E326" s="486"/>
      <c r="F326" s="486"/>
      <c r="G326" s="486"/>
      <c r="H326" s="486"/>
      <c r="I326" s="486"/>
      <c r="J326" s="512"/>
      <c r="K326" s="512"/>
      <c r="L326" s="512"/>
      <c r="M326" s="512"/>
      <c r="N326" s="512"/>
      <c r="O326" s="513"/>
    </row>
    <row r="327" spans="1:15">
      <c r="A327" s="6"/>
      <c r="B327" s="489"/>
      <c r="C327" s="365"/>
      <c r="D327" s="365"/>
      <c r="E327" s="365"/>
      <c r="F327" s="365"/>
      <c r="G327" s="365"/>
      <c r="H327" s="365"/>
      <c r="I327" s="365"/>
      <c r="J327" s="517"/>
      <c r="K327" s="517"/>
      <c r="L327" s="517"/>
      <c r="M327" s="518"/>
      <c r="N327" s="518"/>
      <c r="O327" s="519"/>
    </row>
    <row r="328" ht="30" spans="1:15">
      <c r="A328" s="2" t="s">
        <v>196</v>
      </c>
      <c r="B328" s="479" t="str">
        <f>VLOOKUP(A328,GLOBAL!A:H,4,FALSE)</f>
        <v>EXECUÇÃO DE IMPRIMAÇÃO COM ASFALTO DILUÍDO CM-30. AF_09/2017</v>
      </c>
      <c r="C328" s="2" t="str">
        <f>VLOOKUP(A328,GLOBAL!A:H,5,FALSE)</f>
        <v>M2</v>
      </c>
      <c r="D328" s="480" t="s">
        <v>857</v>
      </c>
      <c r="E328" s="481"/>
      <c r="F328" s="482"/>
      <c r="G328" s="480" t="s">
        <v>858</v>
      </c>
      <c r="H328" s="481"/>
      <c r="I328" s="482"/>
      <c r="J328" s="508" t="s">
        <v>859</v>
      </c>
      <c r="K328" s="508" t="s">
        <v>907</v>
      </c>
      <c r="L328" s="508" t="s">
        <v>861</v>
      </c>
      <c r="M328" s="508" t="s">
        <v>867</v>
      </c>
      <c r="N328" s="508"/>
      <c r="O328" s="509">
        <f>ROUND(SUM(O330:O333),2)</f>
        <v>1762.19</v>
      </c>
    </row>
    <row r="329" spans="1:15">
      <c r="A329" s="7"/>
      <c r="B329" s="493" t="s">
        <v>863</v>
      </c>
      <c r="C329" s="494"/>
      <c r="D329" s="494"/>
      <c r="E329" s="494"/>
      <c r="F329" s="494"/>
      <c r="G329" s="494"/>
      <c r="H329" s="494"/>
      <c r="I329" s="494"/>
      <c r="J329" s="528"/>
      <c r="K329" s="529"/>
      <c r="L329" s="528"/>
      <c r="M329" s="528"/>
      <c r="N329" s="528"/>
      <c r="O329" s="530"/>
    </row>
    <row r="330" spans="1:15">
      <c r="A330" s="8"/>
      <c r="B330" s="495" t="s">
        <v>909</v>
      </c>
      <c r="C330" s="486"/>
      <c r="D330" s="486">
        <v>0</v>
      </c>
      <c r="E330" s="534" t="s">
        <v>898</v>
      </c>
      <c r="F330" s="486">
        <v>5</v>
      </c>
      <c r="G330" s="486">
        <v>0</v>
      </c>
      <c r="H330" s="534" t="s">
        <v>898</v>
      </c>
      <c r="I330" s="486">
        <v>8</v>
      </c>
      <c r="J330" s="512">
        <v>3</v>
      </c>
      <c r="K330" s="531">
        <v>8.57</v>
      </c>
      <c r="L330" s="512"/>
      <c r="M330" s="512">
        <f>J330*K330</f>
        <v>25.71</v>
      </c>
      <c r="N330" s="528"/>
      <c r="O330" s="532">
        <f>M330</f>
        <v>25.71</v>
      </c>
    </row>
    <row r="331" spans="1:15">
      <c r="A331" s="8"/>
      <c r="B331" s="495" t="s">
        <v>909</v>
      </c>
      <c r="C331" s="486"/>
      <c r="D331" s="486">
        <v>0</v>
      </c>
      <c r="E331" s="534" t="s">
        <v>898</v>
      </c>
      <c r="F331" s="486">
        <v>8</v>
      </c>
      <c r="G331" s="486">
        <v>10</v>
      </c>
      <c r="H331" s="534" t="s">
        <v>898</v>
      </c>
      <c r="I331" s="486">
        <v>10</v>
      </c>
      <c r="J331" s="512">
        <v>202</v>
      </c>
      <c r="K331" s="531">
        <v>8</v>
      </c>
      <c r="L331" s="512"/>
      <c r="M331" s="512">
        <f>J331*K331</f>
        <v>1616</v>
      </c>
      <c r="N331" s="528"/>
      <c r="O331" s="532">
        <f>M331</f>
        <v>1616</v>
      </c>
    </row>
    <row r="332" spans="1:15">
      <c r="A332" s="8"/>
      <c r="B332" s="495" t="s">
        <v>909</v>
      </c>
      <c r="C332" s="486"/>
      <c r="D332" s="486">
        <v>10</v>
      </c>
      <c r="E332" s="534" t="s">
        <v>898</v>
      </c>
      <c r="F332" s="486">
        <v>10</v>
      </c>
      <c r="G332" s="486">
        <v>11</v>
      </c>
      <c r="H332" s="534" t="s">
        <v>898</v>
      </c>
      <c r="I332" s="486">
        <v>1.8</v>
      </c>
      <c r="J332" s="512">
        <v>11.8</v>
      </c>
      <c r="K332" s="531">
        <v>10.21</v>
      </c>
      <c r="L332" s="512"/>
      <c r="M332" s="512">
        <f>J332*K332</f>
        <v>120.478</v>
      </c>
      <c r="N332" s="528"/>
      <c r="O332" s="532">
        <f>M332</f>
        <v>120.478</v>
      </c>
    </row>
    <row r="333" spans="1:15">
      <c r="A333" s="4"/>
      <c r="B333" s="495"/>
      <c r="C333" s="486"/>
      <c r="D333" s="486"/>
      <c r="E333" s="486"/>
      <c r="F333" s="486"/>
      <c r="G333" s="486"/>
      <c r="H333" s="486"/>
      <c r="I333" s="486"/>
      <c r="J333" s="512"/>
      <c r="K333" s="512"/>
      <c r="L333" s="512"/>
      <c r="M333" s="512"/>
      <c r="N333" s="512"/>
      <c r="O333" s="513"/>
    </row>
    <row r="334" spans="1:15">
      <c r="A334" s="6"/>
      <c r="B334" s="489"/>
      <c r="C334" s="365"/>
      <c r="D334" s="365"/>
      <c r="E334" s="365"/>
      <c r="F334" s="365"/>
      <c r="G334" s="365"/>
      <c r="H334" s="365"/>
      <c r="I334" s="365"/>
      <c r="J334" s="517"/>
      <c r="K334" s="517"/>
      <c r="L334" s="517"/>
      <c r="M334" s="518"/>
      <c r="N334" s="518"/>
      <c r="O334" s="519"/>
    </row>
    <row r="335" ht="52.5" customHeight="1" spans="1:15">
      <c r="A335" s="2" t="s">
        <v>199</v>
      </c>
      <c r="B335" s="479" t="str">
        <f>VLOOKUP(A335,GLOBAL!A:H,4,FALSE)</f>
        <v>TRANSPORTE COM CAMINHÃO BASCULANTE 6 M3 EM RODOVIA PAVIMENTADA ( PARA DISTÂNCIAS SUPERIORES A 4 KM)</v>
      </c>
      <c r="C335" s="2" t="str">
        <f>VLOOKUP(A335,GLOBAL!A:H,5,FALSE)</f>
        <v>M3XKM</v>
      </c>
      <c r="D335" s="480" t="s">
        <v>857</v>
      </c>
      <c r="E335" s="481"/>
      <c r="F335" s="482"/>
      <c r="G335" s="480" t="s">
        <v>858</v>
      </c>
      <c r="H335" s="481"/>
      <c r="I335" s="482"/>
      <c r="J335" s="508" t="s">
        <v>872</v>
      </c>
      <c r="K335" s="508" t="s">
        <v>911</v>
      </c>
      <c r="L335" s="508" t="s">
        <v>912</v>
      </c>
      <c r="M335" s="508" t="s">
        <v>876</v>
      </c>
      <c r="N335" s="508"/>
      <c r="O335" s="509">
        <f>ROUND(SUM(O337:O338),2)</f>
        <v>1103.53</v>
      </c>
    </row>
    <row r="336" ht="30" spans="1:15">
      <c r="A336" s="7"/>
      <c r="B336" s="493" t="s">
        <v>913</v>
      </c>
      <c r="C336" s="494"/>
      <c r="D336" s="494"/>
      <c r="E336" s="494"/>
      <c r="F336" s="494"/>
      <c r="G336" s="494"/>
      <c r="H336" s="494"/>
      <c r="I336" s="494"/>
      <c r="J336" s="528"/>
      <c r="K336" s="529"/>
      <c r="L336" s="528"/>
      <c r="M336" s="528"/>
      <c r="N336" s="528"/>
      <c r="O336" s="530"/>
    </row>
    <row r="337" spans="1:15">
      <c r="A337" s="8"/>
      <c r="B337" s="495"/>
      <c r="C337" s="486"/>
      <c r="D337" s="486"/>
      <c r="E337" s="486"/>
      <c r="F337" s="486"/>
      <c r="G337" s="486"/>
      <c r="H337" s="486"/>
      <c r="I337" s="486"/>
      <c r="J337" s="512">
        <v>523</v>
      </c>
      <c r="K337" s="541">
        <v>0.0012</v>
      </c>
      <c r="L337" s="512">
        <v>2.11</v>
      </c>
      <c r="M337" s="512">
        <f>J337*L337</f>
        <v>1103.53</v>
      </c>
      <c r="N337" s="512"/>
      <c r="O337" s="513">
        <f>M337</f>
        <v>1103.53</v>
      </c>
    </row>
    <row r="338" spans="1:15">
      <c r="A338" s="4"/>
      <c r="B338" s="495"/>
      <c r="C338" s="486"/>
      <c r="D338" s="486"/>
      <c r="E338" s="486"/>
      <c r="F338" s="486"/>
      <c r="G338" s="486"/>
      <c r="H338" s="486"/>
      <c r="I338" s="486"/>
      <c r="J338" s="512"/>
      <c r="K338" s="512"/>
      <c r="L338" s="512"/>
      <c r="M338" s="512"/>
      <c r="N338" s="512"/>
      <c r="O338" s="513"/>
    </row>
    <row r="339" spans="1:15">
      <c r="A339" s="6"/>
      <c r="B339" s="489"/>
      <c r="C339" s="365"/>
      <c r="D339" s="365"/>
      <c r="E339" s="365"/>
      <c r="F339" s="365"/>
      <c r="G339" s="365"/>
      <c r="H339" s="365"/>
      <c r="I339" s="365"/>
      <c r="J339" s="517"/>
      <c r="K339" s="517"/>
      <c r="L339" s="517"/>
      <c r="M339" s="518"/>
      <c r="N339" s="518"/>
      <c r="O339" s="519"/>
    </row>
    <row r="340" spans="1:15">
      <c r="A340" s="2" t="s">
        <v>200</v>
      </c>
      <c r="B340" s="479" t="str">
        <f>VLOOKUP(A340,GLOBAL!A:H,4,FALSE)</f>
        <v>PINTURA DE LIGACAO COM EMULSAO RR-1C</v>
      </c>
      <c r="C340" s="2" t="str">
        <f>VLOOKUP(A340,GLOBAL!A:H,5,FALSE)</f>
        <v>M2</v>
      </c>
      <c r="D340" s="480" t="s">
        <v>857</v>
      </c>
      <c r="E340" s="481"/>
      <c r="F340" s="482"/>
      <c r="G340" s="480" t="s">
        <v>858</v>
      </c>
      <c r="H340" s="481"/>
      <c r="I340" s="482"/>
      <c r="J340" s="508" t="s">
        <v>859</v>
      </c>
      <c r="K340" s="508" t="s">
        <v>907</v>
      </c>
      <c r="L340" s="508" t="s">
        <v>861</v>
      </c>
      <c r="M340" s="508" t="s">
        <v>867</v>
      </c>
      <c r="N340" s="508"/>
      <c r="O340" s="509">
        <f>ROUND(SUM(O341:O345),2)</f>
        <v>1762.19</v>
      </c>
    </row>
    <row r="341" spans="1:15">
      <c r="A341" s="3"/>
      <c r="B341" s="483" t="s">
        <v>863</v>
      </c>
      <c r="C341" s="484"/>
      <c r="D341" s="484"/>
      <c r="E341" s="484"/>
      <c r="F341" s="484"/>
      <c r="G341" s="484"/>
      <c r="H341" s="484"/>
      <c r="I341" s="484"/>
      <c r="J341" s="510"/>
      <c r="K341" s="510"/>
      <c r="L341" s="510"/>
      <c r="M341" s="510"/>
      <c r="N341" s="510"/>
      <c r="O341" s="511"/>
    </row>
    <row r="342" spans="1:15">
      <c r="A342" s="8"/>
      <c r="B342" s="495" t="s">
        <v>909</v>
      </c>
      <c r="C342" s="486"/>
      <c r="D342" s="486">
        <v>0</v>
      </c>
      <c r="E342" s="534" t="s">
        <v>898</v>
      </c>
      <c r="F342" s="486">
        <v>5</v>
      </c>
      <c r="G342" s="486">
        <v>0</v>
      </c>
      <c r="H342" s="534" t="s">
        <v>898</v>
      </c>
      <c r="I342" s="486">
        <v>8</v>
      </c>
      <c r="J342" s="512">
        <v>3</v>
      </c>
      <c r="K342" s="531">
        <v>8.57</v>
      </c>
      <c r="L342" s="512"/>
      <c r="M342" s="512">
        <f>J342*K342</f>
        <v>25.71</v>
      </c>
      <c r="N342" s="528"/>
      <c r="O342" s="532">
        <f>M342</f>
        <v>25.71</v>
      </c>
    </row>
    <row r="343" spans="1:15">
      <c r="A343" s="8"/>
      <c r="B343" s="495" t="s">
        <v>909</v>
      </c>
      <c r="C343" s="486"/>
      <c r="D343" s="486">
        <v>0</v>
      </c>
      <c r="E343" s="534" t="s">
        <v>898</v>
      </c>
      <c r="F343" s="486">
        <v>8</v>
      </c>
      <c r="G343" s="486">
        <v>10</v>
      </c>
      <c r="H343" s="534" t="s">
        <v>898</v>
      </c>
      <c r="I343" s="486">
        <v>10</v>
      </c>
      <c r="J343" s="512">
        <v>202</v>
      </c>
      <c r="K343" s="531">
        <v>8</v>
      </c>
      <c r="L343" s="512"/>
      <c r="M343" s="512">
        <f>J343*K343</f>
        <v>1616</v>
      </c>
      <c r="N343" s="528"/>
      <c r="O343" s="532">
        <f>M343</f>
        <v>1616</v>
      </c>
    </row>
    <row r="344" spans="1:15">
      <c r="A344" s="8"/>
      <c r="B344" s="495" t="s">
        <v>909</v>
      </c>
      <c r="C344" s="486"/>
      <c r="D344" s="486">
        <v>10</v>
      </c>
      <c r="E344" s="534" t="s">
        <v>898</v>
      </c>
      <c r="F344" s="486">
        <v>10</v>
      </c>
      <c r="G344" s="486">
        <v>11</v>
      </c>
      <c r="H344" s="534" t="s">
        <v>898</v>
      </c>
      <c r="I344" s="486">
        <v>1.8</v>
      </c>
      <c r="J344" s="512">
        <v>11.8</v>
      </c>
      <c r="K344" s="531">
        <v>10.21</v>
      </c>
      <c r="L344" s="512"/>
      <c r="M344" s="512">
        <f>J344*K344</f>
        <v>120.478</v>
      </c>
      <c r="N344" s="528"/>
      <c r="O344" s="532">
        <f>M344</f>
        <v>120.478</v>
      </c>
    </row>
    <row r="345" spans="1:15">
      <c r="A345" s="5"/>
      <c r="B345" s="491"/>
      <c r="C345" s="488"/>
      <c r="D345" s="488"/>
      <c r="E345" s="488"/>
      <c r="F345" s="488"/>
      <c r="G345" s="488"/>
      <c r="H345" s="488"/>
      <c r="I345" s="488"/>
      <c r="J345" s="514"/>
      <c r="K345" s="514"/>
      <c r="L345" s="514"/>
      <c r="M345" s="515"/>
      <c r="N345" s="515"/>
      <c r="O345" s="516"/>
    </row>
    <row r="346" spans="1:15">
      <c r="A346" s="6"/>
      <c r="B346" s="489"/>
      <c r="C346" s="365"/>
      <c r="D346" s="365"/>
      <c r="E346" s="365"/>
      <c r="F346" s="365"/>
      <c r="G346" s="365"/>
      <c r="H346" s="365"/>
      <c r="I346" s="365"/>
      <c r="J346" s="517"/>
      <c r="K346" s="517"/>
      <c r="L346" s="517"/>
      <c r="M346" s="518"/>
      <c r="N346" s="518"/>
      <c r="O346" s="519"/>
    </row>
    <row r="347" ht="49.5" customHeight="1" spans="1:15">
      <c r="A347" s="2" t="s">
        <v>203</v>
      </c>
      <c r="B347" s="479" t="str">
        <f>VLOOKUP(A347,GLOBAL!A:H,4,FALSE)</f>
        <v>TRANSPORTE COM CAMINHÃO BASCULANTE 6 M3 EM RODOVIA PAVIMENTADA ( PARA DISTÂNCIAS SUPERIORES A 4 KM)</v>
      </c>
      <c r="C347" s="2" t="str">
        <f>VLOOKUP(A347,GLOBAL!A:H,5,FALSE)</f>
        <v>M3XKM</v>
      </c>
      <c r="D347" s="480" t="s">
        <v>857</v>
      </c>
      <c r="E347" s="481"/>
      <c r="F347" s="482"/>
      <c r="G347" s="480" t="s">
        <v>858</v>
      </c>
      <c r="H347" s="481"/>
      <c r="I347" s="482"/>
      <c r="J347" s="508" t="s">
        <v>872</v>
      </c>
      <c r="K347" s="508" t="s">
        <v>911</v>
      </c>
      <c r="L347" s="508" t="s">
        <v>912</v>
      </c>
      <c r="M347" s="508" t="s">
        <v>876</v>
      </c>
      <c r="N347" s="508" t="s">
        <v>894</v>
      </c>
      <c r="O347" s="509">
        <f>ROUND(SUM(O348:O350),2)</f>
        <v>368.65</v>
      </c>
    </row>
    <row r="348" ht="30" spans="1:15">
      <c r="A348" s="3"/>
      <c r="B348" s="493" t="s">
        <v>913</v>
      </c>
      <c r="C348" s="484"/>
      <c r="D348" s="484"/>
      <c r="E348" s="484"/>
      <c r="F348" s="484"/>
      <c r="G348" s="484"/>
      <c r="H348" s="484"/>
      <c r="I348" s="484"/>
      <c r="J348" s="528"/>
      <c r="K348" s="529"/>
      <c r="L348" s="528"/>
      <c r="M348" s="528"/>
      <c r="N348" s="510"/>
      <c r="O348" s="511"/>
    </row>
    <row r="349" spans="1:15">
      <c r="A349" s="4"/>
      <c r="B349" s="495"/>
      <c r="C349" s="486"/>
      <c r="D349" s="486"/>
      <c r="E349" s="486"/>
      <c r="F349" s="486"/>
      <c r="G349" s="486"/>
      <c r="H349" s="486"/>
      <c r="I349" s="486"/>
      <c r="J349" s="512">
        <v>523</v>
      </c>
      <c r="K349" s="541">
        <v>0.0004</v>
      </c>
      <c r="L349" s="512">
        <f>K349*O340</f>
        <v>0.704876</v>
      </c>
      <c r="M349" s="512">
        <f>J349*L349</f>
        <v>368.650148</v>
      </c>
      <c r="N349" s="512"/>
      <c r="O349" s="513">
        <f>M349</f>
        <v>368.650148</v>
      </c>
    </row>
    <row r="350" spans="1:15">
      <c r="A350" s="5"/>
      <c r="B350" s="491"/>
      <c r="C350" s="488"/>
      <c r="D350" s="488"/>
      <c r="E350" s="488"/>
      <c r="F350" s="488"/>
      <c r="G350" s="488"/>
      <c r="H350" s="488"/>
      <c r="I350" s="488"/>
      <c r="J350" s="514"/>
      <c r="K350" s="514"/>
      <c r="L350" s="514"/>
      <c r="M350" s="515"/>
      <c r="N350" s="515"/>
      <c r="O350" s="516"/>
    </row>
    <row r="351" spans="1:15">
      <c r="A351" s="6"/>
      <c r="B351" s="489"/>
      <c r="C351" s="365"/>
      <c r="D351" s="365"/>
      <c r="E351" s="365"/>
      <c r="F351" s="365"/>
      <c r="G351" s="365"/>
      <c r="H351" s="365"/>
      <c r="I351" s="365"/>
      <c r="J351" s="517"/>
      <c r="K351" s="517"/>
      <c r="L351" s="517"/>
      <c r="M351" s="518"/>
      <c r="N351" s="518"/>
      <c r="O351" s="519"/>
    </row>
    <row r="352" ht="71.25" customHeight="1" spans="1:15">
      <c r="A352" s="2" t="s">
        <v>204</v>
      </c>
      <c r="B352" s="479" t="str">
        <f>VLOOKUP(A352,GLOBAL!A:H,4,FALSE)</f>
        <v>CONSTRUÇÃO DE PAVIMENTO COM APLICAÇÃO DE CONCRETO BETUMINOSO USINADO A QUENTE (CBUQ), CAMADA DE ROLAMENTO, COM ESPESSURA DE 5,0 CM - EXCLUSIVE TRANSPORTE. AF_03/2017</v>
      </c>
      <c r="C352" s="2" t="str">
        <f>VLOOKUP(A352,GLOBAL!A:H,5,FALSE)</f>
        <v>M3</v>
      </c>
      <c r="D352" s="480" t="s">
        <v>857</v>
      </c>
      <c r="E352" s="481"/>
      <c r="F352" s="482"/>
      <c r="G352" s="480" t="s">
        <v>858</v>
      </c>
      <c r="H352" s="481"/>
      <c r="I352" s="482"/>
      <c r="J352" s="508" t="s">
        <v>859</v>
      </c>
      <c r="K352" s="508" t="s">
        <v>907</v>
      </c>
      <c r="L352" s="508" t="s">
        <v>861</v>
      </c>
      <c r="M352" s="508" t="s">
        <v>867</v>
      </c>
      <c r="N352" s="508" t="s">
        <v>879</v>
      </c>
      <c r="O352" s="509">
        <f>ROUND(SUM(O353:O357),2)</f>
        <v>88.11</v>
      </c>
    </row>
    <row r="353" spans="1:15">
      <c r="A353" s="3"/>
      <c r="B353" s="483" t="s">
        <v>863</v>
      </c>
      <c r="C353" s="484"/>
      <c r="D353" s="484"/>
      <c r="E353" s="484"/>
      <c r="F353" s="484"/>
      <c r="G353" s="484"/>
      <c r="H353" s="484"/>
      <c r="I353" s="484"/>
      <c r="J353" s="510"/>
      <c r="K353" s="510"/>
      <c r="L353" s="510"/>
      <c r="M353" s="510"/>
      <c r="N353" s="510"/>
      <c r="O353" s="511"/>
    </row>
    <row r="354" spans="1:15">
      <c r="A354" s="8"/>
      <c r="B354" s="495" t="s">
        <v>909</v>
      </c>
      <c r="C354" s="486"/>
      <c r="D354" s="486">
        <v>0</v>
      </c>
      <c r="E354" s="534" t="s">
        <v>898</v>
      </c>
      <c r="F354" s="486">
        <v>5</v>
      </c>
      <c r="G354" s="486">
        <v>0</v>
      </c>
      <c r="H354" s="534" t="s">
        <v>898</v>
      </c>
      <c r="I354" s="486">
        <v>8</v>
      </c>
      <c r="J354" s="512">
        <v>3</v>
      </c>
      <c r="K354" s="531">
        <v>8.57</v>
      </c>
      <c r="L354" s="512">
        <v>0.05</v>
      </c>
      <c r="M354" s="512">
        <f>J354*K354</f>
        <v>25.71</v>
      </c>
      <c r="N354" s="528">
        <f>M354*L354</f>
        <v>1.2855</v>
      </c>
      <c r="O354" s="532">
        <f>N354</f>
        <v>1.2855</v>
      </c>
    </row>
    <row r="355" spans="1:15">
      <c r="A355" s="8"/>
      <c r="B355" s="495" t="s">
        <v>909</v>
      </c>
      <c r="C355" s="486"/>
      <c r="D355" s="486">
        <v>0</v>
      </c>
      <c r="E355" s="534" t="s">
        <v>898</v>
      </c>
      <c r="F355" s="486">
        <v>8</v>
      </c>
      <c r="G355" s="486">
        <v>10</v>
      </c>
      <c r="H355" s="534" t="s">
        <v>898</v>
      </c>
      <c r="I355" s="486">
        <v>10</v>
      </c>
      <c r="J355" s="512">
        <v>202</v>
      </c>
      <c r="K355" s="531">
        <v>8</v>
      </c>
      <c r="L355" s="512">
        <v>0.05</v>
      </c>
      <c r="M355" s="512">
        <f>J355*K355</f>
        <v>1616</v>
      </c>
      <c r="N355" s="528">
        <f>M355*L355</f>
        <v>80.8</v>
      </c>
      <c r="O355" s="532">
        <f>N355</f>
        <v>80.8</v>
      </c>
    </row>
    <row r="356" spans="1:15">
      <c r="A356" s="8"/>
      <c r="B356" s="495" t="s">
        <v>909</v>
      </c>
      <c r="C356" s="486"/>
      <c r="D356" s="486">
        <v>10</v>
      </c>
      <c r="E356" s="534" t="s">
        <v>898</v>
      </c>
      <c r="F356" s="486">
        <v>10</v>
      </c>
      <c r="G356" s="486">
        <v>11</v>
      </c>
      <c r="H356" s="534" t="s">
        <v>898</v>
      </c>
      <c r="I356" s="486">
        <v>1.8</v>
      </c>
      <c r="J356" s="512">
        <v>11.8</v>
      </c>
      <c r="K356" s="531">
        <v>10.21</v>
      </c>
      <c r="L356" s="512">
        <v>0.05</v>
      </c>
      <c r="M356" s="512">
        <f>J356*K356</f>
        <v>120.478</v>
      </c>
      <c r="N356" s="528">
        <f>M356*L356</f>
        <v>6.0239</v>
      </c>
      <c r="O356" s="532">
        <f>N356</f>
        <v>6.0239</v>
      </c>
    </row>
    <row r="357" spans="1:15">
      <c r="A357" s="5"/>
      <c r="B357" s="491"/>
      <c r="C357" s="488"/>
      <c r="D357" s="488"/>
      <c r="E357" s="488"/>
      <c r="F357" s="488"/>
      <c r="G357" s="488"/>
      <c r="H357" s="488"/>
      <c r="I357" s="488"/>
      <c r="J357" s="514"/>
      <c r="K357" s="514"/>
      <c r="L357" s="514"/>
      <c r="M357" s="515"/>
      <c r="N357" s="515"/>
      <c r="O357" s="516"/>
    </row>
    <row r="358" spans="1:15">
      <c r="A358" s="6"/>
      <c r="B358" s="489"/>
      <c r="C358" s="365"/>
      <c r="D358" s="365"/>
      <c r="E358" s="365"/>
      <c r="F358" s="365"/>
      <c r="G358" s="365"/>
      <c r="H358" s="365"/>
      <c r="I358" s="365"/>
      <c r="J358" s="517"/>
      <c r="K358" s="517"/>
      <c r="L358" s="517"/>
      <c r="M358" s="518"/>
      <c r="N358" s="518"/>
      <c r="O358" s="519"/>
    </row>
    <row r="359" ht="60" spans="1:15">
      <c r="A359" s="2" t="s">
        <v>207</v>
      </c>
      <c r="B359" s="479" t="str">
        <f>VLOOKUP(A359,GLOBAL!A:H,4,FALSE)</f>
        <v>TRANSPORTE DE MATERIAL ASFALTICO, COM CAMINHÃO COM CAPACIDADE DE 30000 L EM RODOVIA PAVIMENTADA PARA DISTÂNCIAS MÉDIAS DE TRANSPORTE SUPERIORES A 100 KM. AF_02/2016</v>
      </c>
      <c r="C359" s="2" t="str">
        <f>VLOOKUP(A359,GLOBAL!A:H,5,FALSE)</f>
        <v>TXKM</v>
      </c>
      <c r="D359" s="480" t="s">
        <v>857</v>
      </c>
      <c r="E359" s="481"/>
      <c r="F359" s="482"/>
      <c r="G359" s="480" t="s">
        <v>858</v>
      </c>
      <c r="H359" s="481"/>
      <c r="I359" s="482"/>
      <c r="J359" s="508" t="s">
        <v>872</v>
      </c>
      <c r="K359" s="508" t="s">
        <v>911</v>
      </c>
      <c r="L359" s="508" t="s">
        <v>912</v>
      </c>
      <c r="M359" s="508" t="s">
        <v>876</v>
      </c>
      <c r="N359" s="508"/>
      <c r="O359" s="509">
        <f>ROUND(SUM(O360:O362),2)</f>
        <v>6152.55</v>
      </c>
    </row>
    <row r="360" ht="30" spans="1:15">
      <c r="A360" s="3"/>
      <c r="B360" s="483" t="s">
        <v>914</v>
      </c>
      <c r="C360" s="484"/>
      <c r="D360" s="484"/>
      <c r="E360" s="484"/>
      <c r="F360" s="484"/>
      <c r="G360" s="484"/>
      <c r="H360" s="484"/>
      <c r="I360" s="484"/>
      <c r="J360" s="510"/>
      <c r="K360" s="510"/>
      <c r="L360" s="510"/>
      <c r="M360" s="510"/>
      <c r="N360" s="510"/>
      <c r="O360" s="511"/>
    </row>
    <row r="361" spans="1:15">
      <c r="A361" s="4"/>
      <c r="B361" s="495"/>
      <c r="C361" s="486"/>
      <c r="D361" s="486"/>
      <c r="E361" s="486"/>
      <c r="F361" s="486"/>
      <c r="G361" s="486"/>
      <c r="H361" s="486"/>
      <c r="I361" s="486"/>
      <c r="J361" s="512">
        <v>529</v>
      </c>
      <c r="K361" s="542">
        <v>0.055</v>
      </c>
      <c r="L361" s="512">
        <f>O352*2.4</f>
        <v>211.464</v>
      </c>
      <c r="M361" s="512">
        <f>J361*K361*L361</f>
        <v>6152.54508</v>
      </c>
      <c r="N361" s="512"/>
      <c r="O361" s="513">
        <f>M361</f>
        <v>6152.54508</v>
      </c>
    </row>
    <row r="362" spans="1:15">
      <c r="A362" s="5"/>
      <c r="B362" s="491"/>
      <c r="C362" s="488"/>
      <c r="D362" s="488"/>
      <c r="E362" s="488"/>
      <c r="F362" s="488"/>
      <c r="G362" s="488"/>
      <c r="H362" s="488"/>
      <c r="I362" s="488"/>
      <c r="J362" s="514"/>
      <c r="K362" s="514"/>
      <c r="L362" s="514"/>
      <c r="M362" s="515"/>
      <c r="N362" s="515"/>
      <c r="O362" s="516"/>
    </row>
    <row r="363" spans="1:15">
      <c r="A363" s="6"/>
      <c r="B363" s="489"/>
      <c r="C363" s="365"/>
      <c r="D363" s="365"/>
      <c r="E363" s="365"/>
      <c r="F363" s="365"/>
      <c r="G363" s="365"/>
      <c r="H363" s="365"/>
      <c r="I363" s="365"/>
      <c r="J363" s="517"/>
      <c r="K363" s="517"/>
      <c r="L363" s="517"/>
      <c r="M363" s="518"/>
      <c r="N363" s="518"/>
      <c r="O363" s="519"/>
    </row>
    <row r="364" ht="30" customHeight="1" spans="1:15">
      <c r="A364" s="2" t="s">
        <v>211</v>
      </c>
      <c r="B364" s="479" t="str">
        <f>VLOOKUP(A364,GLOBAL!A:H,4,FALSE)</f>
        <v>TRANSPORTE COM CAMINHÃO BASCULANTE 10 M3 DE MASSA ASFALTICA PARA PAVIMENTAÇÃO URBANA</v>
      </c>
      <c r="C364" s="2" t="str">
        <f>VLOOKUP(A364,GLOBAL!A:H,5,FALSE)</f>
        <v>M3XKM</v>
      </c>
      <c r="D364" s="480" t="s">
        <v>857</v>
      </c>
      <c r="E364" s="481"/>
      <c r="F364" s="482"/>
      <c r="G364" s="480" t="s">
        <v>858</v>
      </c>
      <c r="H364" s="481"/>
      <c r="I364" s="482"/>
      <c r="J364" s="508" t="s">
        <v>872</v>
      </c>
      <c r="K364" s="508" t="s">
        <v>911</v>
      </c>
      <c r="L364" s="508" t="s">
        <v>912</v>
      </c>
      <c r="M364" s="508" t="s">
        <v>876</v>
      </c>
      <c r="N364" s="508"/>
      <c r="O364" s="509">
        <f>ROUND(SUM(O365:O366),2)</f>
        <v>766.56</v>
      </c>
    </row>
    <row r="365" ht="30" spans="1:15">
      <c r="A365" s="3"/>
      <c r="B365" s="483" t="s">
        <v>915</v>
      </c>
      <c r="C365" s="484"/>
      <c r="D365" s="484"/>
      <c r="E365" s="484"/>
      <c r="F365" s="484"/>
      <c r="G365" s="484"/>
      <c r="H365" s="484"/>
      <c r="I365" s="484"/>
      <c r="J365" s="510"/>
      <c r="K365" s="510"/>
      <c r="L365" s="510"/>
      <c r="M365" s="510"/>
      <c r="N365" s="510"/>
      <c r="O365" s="511"/>
    </row>
    <row r="366" s="23" customFormat="1" spans="1:20">
      <c r="A366" s="536"/>
      <c r="B366" s="537"/>
      <c r="C366" s="538"/>
      <c r="D366" s="538"/>
      <c r="E366" s="538"/>
      <c r="F366" s="538"/>
      <c r="G366" s="538"/>
      <c r="H366" s="538"/>
      <c r="I366" s="538"/>
      <c r="J366" s="512">
        <v>8.7</v>
      </c>
      <c r="K366" s="543"/>
      <c r="L366" s="512">
        <f>O352</f>
        <v>88.11</v>
      </c>
      <c r="M366" s="512">
        <f>J366*L366</f>
        <v>766.557</v>
      </c>
      <c r="N366" s="512"/>
      <c r="O366" s="513">
        <f>M366</f>
        <v>766.557</v>
      </c>
      <c r="Q366" s="466"/>
      <c r="R366" s="547"/>
      <c r="S366" s="547"/>
      <c r="T366" s="547"/>
    </row>
    <row r="367" spans="1:15">
      <c r="A367" s="5"/>
      <c r="B367" s="539"/>
      <c r="C367" s="540"/>
      <c r="D367" s="540"/>
      <c r="E367" s="540"/>
      <c r="F367" s="540"/>
      <c r="G367" s="540"/>
      <c r="H367" s="540"/>
      <c r="I367" s="540"/>
      <c r="J367" s="544"/>
      <c r="K367" s="544"/>
      <c r="L367" s="544"/>
      <c r="M367" s="545"/>
      <c r="N367" s="545"/>
      <c r="O367" s="546"/>
    </row>
    <row r="368" spans="1:15">
      <c r="A368" s="12"/>
      <c r="B368" s="489"/>
      <c r="C368" s="365"/>
      <c r="D368" s="365"/>
      <c r="E368" s="365"/>
      <c r="F368" s="365"/>
      <c r="G368" s="365"/>
      <c r="H368" s="365"/>
      <c r="I368" s="365"/>
      <c r="J368" s="517"/>
      <c r="K368" s="517"/>
      <c r="L368" s="517"/>
      <c r="M368" s="518"/>
      <c r="N368" s="518"/>
      <c r="O368" s="519"/>
    </row>
    <row r="369" ht="94.5" customHeight="1" spans="1:15">
      <c r="A369" s="2" t="s">
        <v>214</v>
      </c>
      <c r="B369" s="479" t="str">
        <f>VLOOKUP(A369,GLOBAL!A:H,4,FALSE)</f>
        <v>ASSENTAMENTO DE GUIA (MEIO-FIO) EM TRECHO RETO, CONFECCIONADA EM CONCRETO PRÉ-FABRICADO, DIMENSÕES 100X15X13X30 CM (COMPRIMENTO X BASE INFERIOR X BASE SUPERIOR X ALTURA), PARA VIAS URBANAS (USO VIÁRIO). AF_06/2016</v>
      </c>
      <c r="C369" s="2" t="str">
        <f>VLOOKUP(A369,GLOBAL!A:H,5,FALSE)</f>
        <v>M</v>
      </c>
      <c r="D369" s="480" t="s">
        <v>857</v>
      </c>
      <c r="E369" s="481"/>
      <c r="F369" s="482"/>
      <c r="G369" s="480" t="s">
        <v>858</v>
      </c>
      <c r="H369" s="481"/>
      <c r="I369" s="482"/>
      <c r="J369" s="508" t="s">
        <v>859</v>
      </c>
      <c r="K369" s="508" t="s">
        <v>860</v>
      </c>
      <c r="L369" s="508" t="s">
        <v>861</v>
      </c>
      <c r="M369" s="508" t="s">
        <v>916</v>
      </c>
      <c r="N369" s="508" t="s">
        <v>917</v>
      </c>
      <c r="O369" s="509">
        <f>ROUND(SUM(O370:O372),2)</f>
        <v>414.89</v>
      </c>
    </row>
    <row r="370" spans="1:15">
      <c r="A370" s="3"/>
      <c r="B370" s="483" t="s">
        <v>863</v>
      </c>
      <c r="C370" s="484"/>
      <c r="D370" s="484"/>
      <c r="E370" s="484"/>
      <c r="F370" s="484"/>
      <c r="G370" s="484"/>
      <c r="H370" s="484"/>
      <c r="I370" s="484"/>
      <c r="J370" s="510"/>
      <c r="K370" s="510"/>
      <c r="L370" s="510"/>
      <c r="M370" s="510"/>
      <c r="N370" s="510"/>
      <c r="O370" s="511"/>
    </row>
    <row r="371" spans="1:15">
      <c r="A371" s="4"/>
      <c r="B371" s="495" t="s">
        <v>918</v>
      </c>
      <c r="C371" s="538"/>
      <c r="D371" s="538"/>
      <c r="E371" s="538"/>
      <c r="F371" s="538"/>
      <c r="G371" s="538"/>
      <c r="H371" s="538"/>
      <c r="I371" s="538"/>
      <c r="J371" s="512">
        <v>203.07</v>
      </c>
      <c r="K371" s="543"/>
      <c r="L371" s="512"/>
      <c r="M371" s="512"/>
      <c r="N371" s="512" t="s">
        <v>871</v>
      </c>
      <c r="O371" s="513">
        <f>J371</f>
        <v>203.07</v>
      </c>
    </row>
    <row r="372" spans="1:15">
      <c r="A372" s="4"/>
      <c r="B372" s="495" t="s">
        <v>918</v>
      </c>
      <c r="C372" s="538"/>
      <c r="D372" s="538"/>
      <c r="E372" s="538"/>
      <c r="F372" s="538"/>
      <c r="G372" s="538"/>
      <c r="H372" s="538"/>
      <c r="I372" s="538"/>
      <c r="J372" s="512">
        <v>211.82</v>
      </c>
      <c r="K372" s="543"/>
      <c r="L372" s="512"/>
      <c r="M372" s="512"/>
      <c r="N372" s="512" t="s">
        <v>870</v>
      </c>
      <c r="O372" s="513">
        <f>J372</f>
        <v>211.82</v>
      </c>
    </row>
    <row r="373" spans="1:15">
      <c r="A373" s="5"/>
      <c r="B373" s="539"/>
      <c r="C373" s="540"/>
      <c r="D373" s="540"/>
      <c r="E373" s="540"/>
      <c r="F373" s="540"/>
      <c r="G373" s="540"/>
      <c r="H373" s="540"/>
      <c r="I373" s="540"/>
      <c r="J373" s="544"/>
      <c r="K373" s="544"/>
      <c r="L373" s="544"/>
      <c r="M373" s="545"/>
      <c r="N373" s="545"/>
      <c r="O373" s="546"/>
    </row>
    <row r="374" spans="1:15">
      <c r="A374" s="12"/>
      <c r="B374" s="489"/>
      <c r="C374" s="365"/>
      <c r="D374" s="365"/>
      <c r="E374" s="365"/>
      <c r="F374" s="365"/>
      <c r="G374" s="365"/>
      <c r="H374" s="365"/>
      <c r="I374" s="365"/>
      <c r="J374" s="517"/>
      <c r="K374" s="517"/>
      <c r="L374" s="517"/>
      <c r="M374" s="518"/>
      <c r="N374" s="518"/>
      <c r="O374" s="519"/>
    </row>
    <row r="375" spans="1:15">
      <c r="A375" s="1" t="s">
        <v>217</v>
      </c>
      <c r="B375" s="476" t="str">
        <f>VLOOKUP(A375,GLOBAL!A:H,4,FALSE)</f>
        <v>Sinalização</v>
      </c>
      <c r="C375" s="477"/>
      <c r="D375" s="477"/>
      <c r="E375" s="477"/>
      <c r="F375" s="477"/>
      <c r="G375" s="477"/>
      <c r="H375" s="477"/>
      <c r="I375" s="477"/>
      <c r="J375" s="506"/>
      <c r="K375" s="506"/>
      <c r="L375" s="506"/>
      <c r="M375" s="506"/>
      <c r="N375" s="506"/>
      <c r="O375" s="507"/>
    </row>
    <row r="376" ht="30" spans="1:15">
      <c r="A376" s="2" t="s">
        <v>218</v>
      </c>
      <c r="B376" s="479" t="str">
        <f>VLOOKUP(A376,GLOBAL!A:H,4,FALSE)</f>
        <v>SINALIZAÇÃO VERTICAL COM CHAPA REVESTIDA EM PELÍCULA, INCLUSIVE SUPORTE EM MADEIRA</v>
      </c>
      <c r="C376" s="2" t="str">
        <f>VLOOKUP(A376,GLOBAL!A:H,5,FALSE)</f>
        <v>M2</v>
      </c>
      <c r="D376" s="480" t="s">
        <v>857</v>
      </c>
      <c r="E376" s="481"/>
      <c r="F376" s="482"/>
      <c r="G376" s="480" t="s">
        <v>858</v>
      </c>
      <c r="H376" s="481"/>
      <c r="I376" s="482"/>
      <c r="J376" s="522" t="s">
        <v>867</v>
      </c>
      <c r="K376" s="523"/>
      <c r="L376" s="508" t="s">
        <v>861</v>
      </c>
      <c r="M376" s="508" t="s">
        <v>862</v>
      </c>
      <c r="N376" s="508"/>
      <c r="O376" s="509">
        <f>ROUND(SUM(O377:O378),2)</f>
        <v>0.6</v>
      </c>
    </row>
    <row r="377" spans="1:15">
      <c r="A377" s="3"/>
      <c r="B377" s="483" t="s">
        <v>863</v>
      </c>
      <c r="C377" s="484"/>
      <c r="D377" s="484"/>
      <c r="E377" s="484"/>
      <c r="F377" s="484"/>
      <c r="G377" s="484"/>
      <c r="H377" s="484"/>
      <c r="I377" s="484"/>
      <c r="J377" s="510"/>
      <c r="K377" s="510"/>
      <c r="L377" s="510"/>
      <c r="M377" s="510"/>
      <c r="N377" s="510"/>
      <c r="O377" s="511"/>
    </row>
    <row r="378" spans="1:15">
      <c r="A378" s="4"/>
      <c r="B378" s="495" t="s">
        <v>919</v>
      </c>
      <c r="C378" s="486"/>
      <c r="D378" s="486"/>
      <c r="E378" s="486"/>
      <c r="F378" s="486"/>
      <c r="G378" s="486"/>
      <c r="H378" s="486"/>
      <c r="I378" s="486"/>
      <c r="J378" s="524">
        <v>0.3</v>
      </c>
      <c r="K378" s="525"/>
      <c r="L378" s="512"/>
      <c r="M378" s="512">
        <v>2</v>
      </c>
      <c r="N378" s="512"/>
      <c r="O378" s="513">
        <f>J378*M378</f>
        <v>0.6</v>
      </c>
    </row>
    <row r="379" spans="1:15">
      <c r="A379" s="5"/>
      <c r="B379" s="539"/>
      <c r="C379" s="540"/>
      <c r="D379" s="540"/>
      <c r="E379" s="540"/>
      <c r="F379" s="540"/>
      <c r="G379" s="540"/>
      <c r="H379" s="540"/>
      <c r="I379" s="540"/>
      <c r="J379" s="544"/>
      <c r="K379" s="544"/>
      <c r="L379" s="544"/>
      <c r="M379" s="545"/>
      <c r="N379" s="545"/>
      <c r="O379" s="546"/>
    </row>
    <row r="380" spans="1:15">
      <c r="A380" s="12"/>
      <c r="B380" s="489"/>
      <c r="C380" s="365"/>
      <c r="D380" s="365"/>
      <c r="E380" s="365"/>
      <c r="F380" s="365"/>
      <c r="G380" s="365"/>
      <c r="H380" s="365"/>
      <c r="I380" s="365"/>
      <c r="J380" s="517"/>
      <c r="K380" s="517"/>
      <c r="L380" s="517"/>
      <c r="M380" s="518"/>
      <c r="N380" s="518"/>
      <c r="O380" s="519"/>
    </row>
    <row r="381" ht="45" customHeight="1" spans="1:15">
      <c r="A381" s="2" t="s">
        <v>220</v>
      </c>
      <c r="B381" s="479" t="str">
        <f>VLOOKUP(A381,GLOBAL!A:H,4,FALSE)</f>
        <v>SINALIZACAO HORIZONTAL COM TINTA RETRORREFLETIVA A BASE DE RESINA ACRILICA COM MICROESFERAS DE VIDRO</v>
      </c>
      <c r="C381" s="2" t="str">
        <f>VLOOKUP(A381,GLOBAL!A:H,5,FALSE)</f>
        <v>M2</v>
      </c>
      <c r="D381" s="480" t="s">
        <v>857</v>
      </c>
      <c r="E381" s="481"/>
      <c r="F381" s="482"/>
      <c r="G381" s="480" t="s">
        <v>858</v>
      </c>
      <c r="H381" s="481"/>
      <c r="I381" s="482"/>
      <c r="J381" s="508" t="s">
        <v>859</v>
      </c>
      <c r="K381" s="508" t="s">
        <v>860</v>
      </c>
      <c r="L381" s="508" t="s">
        <v>867</v>
      </c>
      <c r="M381" s="508" t="s">
        <v>920</v>
      </c>
      <c r="N381" s="508"/>
      <c r="O381" s="509">
        <f>ROUND(SUM(O382:O386),2)</f>
        <v>68.18</v>
      </c>
    </row>
    <row r="382" spans="1:15">
      <c r="A382" s="3"/>
      <c r="B382" s="483" t="s">
        <v>863</v>
      </c>
      <c r="C382" s="484"/>
      <c r="D382" s="484"/>
      <c r="E382" s="484"/>
      <c r="F382" s="484"/>
      <c r="G382" s="484"/>
      <c r="H382" s="484"/>
      <c r="I382" s="484"/>
      <c r="J382" s="510"/>
      <c r="K382" s="510"/>
      <c r="L382" s="510"/>
      <c r="M382" s="510"/>
      <c r="N382" s="510"/>
      <c r="O382" s="511"/>
    </row>
    <row r="383" spans="1:15">
      <c r="A383" s="4"/>
      <c r="B383" s="495" t="s">
        <v>921</v>
      </c>
      <c r="C383" s="486"/>
      <c r="D383" s="486"/>
      <c r="E383" s="486"/>
      <c r="F383" s="486"/>
      <c r="G383" s="486"/>
      <c r="H383" s="486"/>
      <c r="I383" s="486"/>
      <c r="J383" s="512">
        <v>3</v>
      </c>
      <c r="K383" s="543">
        <v>0.4</v>
      </c>
      <c r="L383" s="512">
        <f>J383*K383</f>
        <v>1.2</v>
      </c>
      <c r="M383" s="512">
        <v>20</v>
      </c>
      <c r="N383" s="512"/>
      <c r="O383" s="513">
        <f>L383*M383</f>
        <v>24</v>
      </c>
    </row>
    <row r="384" spans="1:15">
      <c r="A384" s="4"/>
      <c r="B384" s="495" t="s">
        <v>922</v>
      </c>
      <c r="C384" s="486"/>
      <c r="D384" s="486"/>
      <c r="E384" s="486"/>
      <c r="F384" s="486"/>
      <c r="G384" s="486"/>
      <c r="H384" s="486"/>
      <c r="I384" s="486"/>
      <c r="J384" s="512">
        <v>4</v>
      </c>
      <c r="K384" s="543">
        <v>0.4</v>
      </c>
      <c r="L384" s="512">
        <f>J384*K384</f>
        <v>1.6</v>
      </c>
      <c r="M384" s="512">
        <v>2</v>
      </c>
      <c r="N384" s="512"/>
      <c r="O384" s="513">
        <f>L384*M384</f>
        <v>3.2</v>
      </c>
    </row>
    <row r="385" spans="1:15">
      <c r="A385" s="4"/>
      <c r="B385" s="495" t="s">
        <v>923</v>
      </c>
      <c r="C385" s="486"/>
      <c r="D385" s="486"/>
      <c r="E385" s="486"/>
      <c r="F385" s="486"/>
      <c r="G385" s="486"/>
      <c r="H385" s="486"/>
      <c r="I385" s="486"/>
      <c r="J385" s="512">
        <v>194</v>
      </c>
      <c r="K385" s="543">
        <v>0.1</v>
      </c>
      <c r="L385" s="512">
        <f>J385*K385</f>
        <v>19.4</v>
      </c>
      <c r="M385" s="512">
        <v>2</v>
      </c>
      <c r="N385" s="512"/>
      <c r="O385" s="513">
        <f>L385*M385</f>
        <v>38.8</v>
      </c>
    </row>
    <row r="386" spans="1:15">
      <c r="A386" s="4"/>
      <c r="B386" s="495" t="s">
        <v>924</v>
      </c>
      <c r="C386" s="486"/>
      <c r="D386" s="486"/>
      <c r="E386" s="486"/>
      <c r="F386" s="486"/>
      <c r="G386" s="486"/>
      <c r="H386" s="486"/>
      <c r="I386" s="486"/>
      <c r="J386" s="512">
        <v>0</v>
      </c>
      <c r="K386" s="543">
        <v>0</v>
      </c>
      <c r="L386" s="512">
        <v>1.09</v>
      </c>
      <c r="M386" s="512">
        <v>2</v>
      </c>
      <c r="N386" s="512"/>
      <c r="O386" s="513">
        <f>L386*M386</f>
        <v>2.18</v>
      </c>
    </row>
    <row r="387" spans="1:15">
      <c r="A387" s="5"/>
      <c r="B387" s="539"/>
      <c r="C387" s="540"/>
      <c r="D387" s="540"/>
      <c r="E387" s="540"/>
      <c r="F387" s="540"/>
      <c r="G387" s="540"/>
      <c r="H387" s="540"/>
      <c r="I387" s="540"/>
      <c r="J387" s="544"/>
      <c r="K387" s="544"/>
      <c r="L387" s="544"/>
      <c r="M387" s="545"/>
      <c r="N387" s="545"/>
      <c r="O387" s="546"/>
    </row>
    <row r="388" spans="1:15">
      <c r="A388" s="12"/>
      <c r="B388" s="489"/>
      <c r="C388" s="365"/>
      <c r="D388" s="365"/>
      <c r="E388" s="365"/>
      <c r="F388" s="365"/>
      <c r="G388" s="365"/>
      <c r="H388" s="365"/>
      <c r="I388" s="365"/>
      <c r="J388" s="517"/>
      <c r="K388" s="517"/>
      <c r="L388" s="517"/>
      <c r="M388" s="518"/>
      <c r="N388" s="518"/>
      <c r="O388" s="519"/>
    </row>
    <row r="389" spans="1:15">
      <c r="A389" s="2" t="s">
        <v>223</v>
      </c>
      <c r="B389" s="479" t="str">
        <f>VLOOKUP(A389,GLOBAL!A:H,4,FALSE)</f>
        <v>TACHA REFLETIVA BIRREFLETORIZADA, FORNECIMENTO E APLICAÇÃO</v>
      </c>
      <c r="C389" s="2" t="str">
        <f>VLOOKUP(A389,GLOBAL!A:H,5,FALSE)</f>
        <v>UND</v>
      </c>
      <c r="D389" s="480" t="s">
        <v>857</v>
      </c>
      <c r="E389" s="481"/>
      <c r="F389" s="482"/>
      <c r="G389" s="480" t="s">
        <v>858</v>
      </c>
      <c r="H389" s="481"/>
      <c r="I389" s="482"/>
      <c r="J389" s="508" t="s">
        <v>859</v>
      </c>
      <c r="K389" s="508" t="s">
        <v>860</v>
      </c>
      <c r="L389" s="508" t="s">
        <v>861</v>
      </c>
      <c r="M389" s="508" t="s">
        <v>862</v>
      </c>
      <c r="N389" s="508"/>
      <c r="O389" s="509">
        <f>ROUND(SUM(O390:O392),2)</f>
        <v>49</v>
      </c>
    </row>
    <row r="390" spans="1:15">
      <c r="A390" s="3"/>
      <c r="B390" s="483" t="s">
        <v>863</v>
      </c>
      <c r="C390" s="484"/>
      <c r="D390" s="484"/>
      <c r="E390" s="484"/>
      <c r="F390" s="484"/>
      <c r="G390" s="484"/>
      <c r="H390" s="484"/>
      <c r="I390" s="484"/>
      <c r="J390" s="510"/>
      <c r="K390" s="510"/>
      <c r="L390" s="510"/>
      <c r="M390" s="510"/>
      <c r="N390" s="510"/>
      <c r="O390" s="511"/>
    </row>
    <row r="391" spans="1:15">
      <c r="A391" s="4"/>
      <c r="B391" s="495" t="s">
        <v>923</v>
      </c>
      <c r="C391" s="486"/>
      <c r="D391" s="486"/>
      <c r="E391" s="486"/>
      <c r="F391" s="486"/>
      <c r="G391" s="486"/>
      <c r="H391" s="486"/>
      <c r="I391" s="486"/>
      <c r="J391" s="512">
        <v>194</v>
      </c>
      <c r="K391" s="512"/>
      <c r="L391" s="512"/>
      <c r="M391" s="512">
        <v>49</v>
      </c>
      <c r="N391" s="512"/>
      <c r="O391" s="513">
        <f>M391</f>
        <v>49</v>
      </c>
    </row>
    <row r="392" spans="1:15">
      <c r="A392" s="4"/>
      <c r="B392" s="495"/>
      <c r="C392" s="486"/>
      <c r="D392" s="486"/>
      <c r="E392" s="486"/>
      <c r="F392" s="486"/>
      <c r="G392" s="486"/>
      <c r="H392" s="486"/>
      <c r="I392" s="486"/>
      <c r="J392" s="512"/>
      <c r="K392" s="512"/>
      <c r="L392" s="512"/>
      <c r="M392" s="512"/>
      <c r="N392" s="512"/>
      <c r="O392" s="513"/>
    </row>
    <row r="393" spans="1:15">
      <c r="A393" s="6"/>
      <c r="B393" s="489"/>
      <c r="C393" s="365"/>
      <c r="D393" s="365"/>
      <c r="E393" s="365"/>
      <c r="F393" s="365"/>
      <c r="G393" s="365"/>
      <c r="H393" s="365"/>
      <c r="I393" s="365"/>
      <c r="J393" s="517"/>
      <c r="K393" s="517"/>
      <c r="L393" s="517"/>
      <c r="M393" s="518"/>
      <c r="N393" s="518"/>
      <c r="O393" s="519"/>
    </row>
    <row r="394" spans="1:15">
      <c r="A394" s="1" t="s">
        <v>225</v>
      </c>
      <c r="B394" s="476" t="str">
        <f>VLOOKUP(A394,GLOBAL!A:H,4,FALSE)</f>
        <v>Serviços Complementares</v>
      </c>
      <c r="C394" s="477"/>
      <c r="D394" s="477"/>
      <c r="E394" s="477"/>
      <c r="F394" s="477"/>
      <c r="G394" s="477"/>
      <c r="H394" s="477"/>
      <c r="I394" s="477"/>
      <c r="J394" s="506"/>
      <c r="K394" s="506"/>
      <c r="L394" s="506"/>
      <c r="M394" s="506"/>
      <c r="N394" s="506"/>
      <c r="O394" s="507"/>
    </row>
    <row r="395" ht="30" spans="1:15">
      <c r="A395" s="2" t="s">
        <v>226</v>
      </c>
      <c r="B395" s="479" t="str">
        <f>VLOOKUP(A395,GLOBAL!A:H,4,FALSE)</f>
        <v>REMANEJAMENTO DE LIGAÇÃO E RELIGAÇÃO DE REDES DE ESGOTO, EM VIAS URBANAS</v>
      </c>
      <c r="C395" s="2" t="str">
        <f>VLOOKUP(A395,GLOBAL!A:H,5,FALSE)</f>
        <v>M</v>
      </c>
      <c r="D395" s="480" t="s">
        <v>857</v>
      </c>
      <c r="E395" s="481"/>
      <c r="F395" s="482"/>
      <c r="G395" s="480" t="s">
        <v>858</v>
      </c>
      <c r="H395" s="481"/>
      <c r="I395" s="482"/>
      <c r="J395" s="508" t="s">
        <v>859</v>
      </c>
      <c r="K395" s="508" t="s">
        <v>925</v>
      </c>
      <c r="L395" s="508" t="s">
        <v>861</v>
      </c>
      <c r="M395" s="508" t="s">
        <v>862</v>
      </c>
      <c r="N395" s="508" t="s">
        <v>868</v>
      </c>
      <c r="O395" s="509">
        <f>ROUND(SUM(O396:O397),2)</f>
        <v>18</v>
      </c>
    </row>
    <row r="396" spans="1:15">
      <c r="A396" s="3"/>
      <c r="B396" s="483" t="s">
        <v>926</v>
      </c>
      <c r="C396" s="484"/>
      <c r="D396" s="484"/>
      <c r="E396" s="484"/>
      <c r="F396" s="484"/>
      <c r="G396" s="484"/>
      <c r="H396" s="484"/>
      <c r="I396" s="484"/>
      <c r="J396" s="510"/>
      <c r="K396" s="510"/>
      <c r="L396" s="510"/>
      <c r="M396" s="510"/>
      <c r="N396" s="510"/>
      <c r="O396" s="511"/>
    </row>
    <row r="397" spans="1:15">
      <c r="A397" s="4"/>
      <c r="B397" s="495" t="s">
        <v>927</v>
      </c>
      <c r="C397" s="486"/>
      <c r="D397" s="486">
        <v>0</v>
      </c>
      <c r="E397" s="534" t="s">
        <v>898</v>
      </c>
      <c r="F397" s="486">
        <v>0</v>
      </c>
      <c r="G397" s="486">
        <v>11</v>
      </c>
      <c r="H397" s="534" t="s">
        <v>898</v>
      </c>
      <c r="I397" s="486">
        <v>6.29</v>
      </c>
      <c r="J397" s="512">
        <f>(11*20)+6.29</f>
        <v>226.29</v>
      </c>
      <c r="K397" s="543">
        <v>9</v>
      </c>
      <c r="L397" s="512"/>
      <c r="M397" s="512">
        <v>2</v>
      </c>
      <c r="N397" s="512" t="s">
        <v>928</v>
      </c>
      <c r="O397" s="513">
        <f>K397*M397</f>
        <v>18</v>
      </c>
    </row>
    <row r="398" spans="1:15">
      <c r="A398" s="5"/>
      <c r="B398" s="539"/>
      <c r="C398" s="540"/>
      <c r="D398" s="540"/>
      <c r="E398" s="540"/>
      <c r="F398" s="540"/>
      <c r="G398" s="540"/>
      <c r="H398" s="540"/>
      <c r="I398" s="540"/>
      <c r="J398" s="544"/>
      <c r="K398" s="544"/>
      <c r="L398" s="544"/>
      <c r="M398" s="545"/>
      <c r="N398" s="545"/>
      <c r="O398" s="546"/>
    </row>
    <row r="399" spans="1:15">
      <c r="A399" s="12"/>
      <c r="B399" s="489"/>
      <c r="C399" s="365"/>
      <c r="D399" s="365"/>
      <c r="E399" s="365"/>
      <c r="F399" s="365"/>
      <c r="G399" s="365"/>
      <c r="H399" s="365"/>
      <c r="I399" s="365"/>
      <c r="J399" s="517"/>
      <c r="K399" s="517"/>
      <c r="L399" s="517"/>
      <c r="M399" s="518"/>
      <c r="N399" s="518"/>
      <c r="O399" s="519"/>
    </row>
    <row r="400" ht="30" spans="1:15">
      <c r="A400" s="2" t="s">
        <v>228</v>
      </c>
      <c r="B400" s="479" t="str">
        <f>VLOOKUP(A400,GLOBAL!A:H,4,FALSE)</f>
        <v>RELIGAÇÃO DE REDE DE ÁGUA EM PVC DN 20 MM, INCLUSIVE CONEXÕES, EM VIAS URBANAS</v>
      </c>
      <c r="C400" s="2" t="str">
        <f>VLOOKUP(A400,GLOBAL!A:H,5,FALSE)</f>
        <v>M</v>
      </c>
      <c r="D400" s="480" t="s">
        <v>857</v>
      </c>
      <c r="E400" s="481"/>
      <c r="F400" s="482"/>
      <c r="G400" s="480" t="s">
        <v>858</v>
      </c>
      <c r="H400" s="481"/>
      <c r="I400" s="482"/>
      <c r="J400" s="508" t="s">
        <v>859</v>
      </c>
      <c r="K400" s="508" t="s">
        <v>925</v>
      </c>
      <c r="L400" s="508" t="s">
        <v>861</v>
      </c>
      <c r="M400" s="508" t="s">
        <v>862</v>
      </c>
      <c r="N400" s="508" t="s">
        <v>868</v>
      </c>
      <c r="O400" s="509">
        <f>ROUND(SUM(O401:O402),2)</f>
        <v>18</v>
      </c>
    </row>
    <row r="401" spans="1:15">
      <c r="A401" s="3"/>
      <c r="B401" s="483" t="s">
        <v>926</v>
      </c>
      <c r="C401" s="484"/>
      <c r="D401" s="484"/>
      <c r="E401" s="484"/>
      <c r="F401" s="484"/>
      <c r="G401" s="484"/>
      <c r="H401" s="484"/>
      <c r="I401" s="484"/>
      <c r="J401" s="510"/>
      <c r="K401" s="510"/>
      <c r="L401" s="510"/>
      <c r="M401" s="510"/>
      <c r="N401" s="510"/>
      <c r="O401" s="511"/>
    </row>
    <row r="402" spans="1:15">
      <c r="A402" s="4"/>
      <c r="B402" s="495" t="s">
        <v>927</v>
      </c>
      <c r="C402" s="486"/>
      <c r="D402" s="486">
        <v>0</v>
      </c>
      <c r="E402" s="534" t="s">
        <v>898</v>
      </c>
      <c r="F402" s="486">
        <v>0</v>
      </c>
      <c r="G402" s="486">
        <v>11</v>
      </c>
      <c r="H402" s="534" t="s">
        <v>898</v>
      </c>
      <c r="I402" s="486">
        <v>6.29</v>
      </c>
      <c r="J402" s="512">
        <f>(11*20)+6.29</f>
        <v>226.29</v>
      </c>
      <c r="K402" s="543">
        <v>9</v>
      </c>
      <c r="L402" s="512"/>
      <c r="M402" s="512">
        <v>2</v>
      </c>
      <c r="N402" s="512" t="s">
        <v>928</v>
      </c>
      <c r="O402" s="513">
        <f>M402*K402</f>
        <v>18</v>
      </c>
    </row>
    <row r="403" spans="1:15">
      <c r="A403" s="5"/>
      <c r="B403" s="539"/>
      <c r="C403" s="540"/>
      <c r="D403" s="540"/>
      <c r="E403" s="540"/>
      <c r="F403" s="540"/>
      <c r="G403" s="540"/>
      <c r="H403" s="540"/>
      <c r="I403" s="540"/>
      <c r="J403" s="544"/>
      <c r="K403" s="544"/>
      <c r="L403" s="544"/>
      <c r="M403" s="545"/>
      <c r="N403" s="545"/>
      <c r="O403" s="546"/>
    </row>
    <row r="404" spans="1:15">
      <c r="A404" s="6"/>
      <c r="B404" s="489"/>
      <c r="C404" s="365"/>
      <c r="D404" s="365"/>
      <c r="E404" s="365"/>
      <c r="F404" s="365"/>
      <c r="G404" s="365"/>
      <c r="H404" s="365"/>
      <c r="I404" s="365"/>
      <c r="J404" s="517"/>
      <c r="K404" s="517"/>
      <c r="L404" s="517"/>
      <c r="M404" s="518"/>
      <c r="N404" s="518"/>
      <c r="O404" s="519"/>
    </row>
    <row r="405" spans="1:15">
      <c r="A405" s="732" t="s">
        <v>11</v>
      </c>
      <c r="B405" s="476" t="str">
        <f>VLOOKUP(A405,GLOBAL!A:H,4,FALSE)</f>
        <v>Rua Nossa Senhora da Conceição </v>
      </c>
      <c r="C405" s="477"/>
      <c r="D405" s="477"/>
      <c r="E405" s="477"/>
      <c r="F405" s="477"/>
      <c r="G405" s="477"/>
      <c r="H405" s="477"/>
      <c r="I405" s="477"/>
      <c r="J405" s="506"/>
      <c r="K405" s="506"/>
      <c r="L405" s="506"/>
      <c r="M405" s="506"/>
      <c r="N405" s="506"/>
      <c r="O405" s="507"/>
    </row>
    <row r="406" spans="1:15">
      <c r="A406" s="1" t="s">
        <v>232</v>
      </c>
      <c r="B406" s="476" t="str">
        <f>VLOOKUP(A406,GLOBAL!A:H,4,FALSE)</f>
        <v>Demolição  </v>
      </c>
      <c r="C406" s="477"/>
      <c r="D406" s="477"/>
      <c r="E406" s="477"/>
      <c r="F406" s="477"/>
      <c r="G406" s="477"/>
      <c r="H406" s="477"/>
      <c r="I406" s="477"/>
      <c r="J406" s="506"/>
      <c r="K406" s="506"/>
      <c r="L406" s="506"/>
      <c r="M406" s="506"/>
      <c r="N406" s="506"/>
      <c r="O406" s="507"/>
    </row>
    <row r="407" ht="30" spans="1:15">
      <c r="A407" s="2" t="s">
        <v>233</v>
      </c>
      <c r="B407" s="479" t="str">
        <f>VLOOKUP(A407,GLOBAL!A:H,4,FALSE)</f>
        <v>DEMOLIÇÃO DE LAJES, DE FORMA MANUAL, SEM REAPROVEITAMENTO. AF_12/2017</v>
      </c>
      <c r="C407" s="2" t="str">
        <f>VLOOKUP(A407,GLOBAL!A:H,5,FALSE)</f>
        <v>M3</v>
      </c>
      <c r="D407" s="480" t="s">
        <v>857</v>
      </c>
      <c r="E407" s="481"/>
      <c r="F407" s="482"/>
      <c r="G407" s="480" t="s">
        <v>858</v>
      </c>
      <c r="H407" s="481"/>
      <c r="I407" s="482"/>
      <c r="J407" s="522" t="s">
        <v>867</v>
      </c>
      <c r="K407" s="523"/>
      <c r="L407" s="508" t="s">
        <v>861</v>
      </c>
      <c r="M407" s="508" t="s">
        <v>862</v>
      </c>
      <c r="N407" s="508" t="s">
        <v>868</v>
      </c>
      <c r="O407" s="509">
        <f>ROUND(SUM(O408:O412),2)</f>
        <v>3.21</v>
      </c>
    </row>
    <row r="408" spans="1:15">
      <c r="A408" s="3"/>
      <c r="B408" s="483" t="s">
        <v>863</v>
      </c>
      <c r="C408" s="484"/>
      <c r="D408" s="484"/>
      <c r="E408" s="484"/>
      <c r="F408" s="484"/>
      <c r="G408" s="484"/>
      <c r="H408" s="484"/>
      <c r="I408" s="484"/>
      <c r="J408" s="510"/>
      <c r="K408" s="510"/>
      <c r="L408" s="510"/>
      <c r="M408" s="510"/>
      <c r="N408" s="510"/>
      <c r="O408" s="511"/>
    </row>
    <row r="409" spans="1:15">
      <c r="A409" s="4"/>
      <c r="B409" s="485" t="s">
        <v>869</v>
      </c>
      <c r="C409" s="486"/>
      <c r="D409" s="486">
        <v>0</v>
      </c>
      <c r="E409" s="534" t="s">
        <v>898</v>
      </c>
      <c r="F409" s="486">
        <v>10</v>
      </c>
      <c r="G409" s="486"/>
      <c r="H409" s="486"/>
      <c r="I409" s="486"/>
      <c r="J409" s="524">
        <v>7.89</v>
      </c>
      <c r="K409" s="525"/>
      <c r="L409" s="512">
        <v>0.08</v>
      </c>
      <c r="M409" s="512"/>
      <c r="N409" s="512" t="s">
        <v>870</v>
      </c>
      <c r="O409" s="513">
        <f>J409*L409</f>
        <v>0.6312</v>
      </c>
    </row>
    <row r="410" spans="1:15">
      <c r="A410" s="4"/>
      <c r="B410" s="485" t="s">
        <v>869</v>
      </c>
      <c r="C410" s="486"/>
      <c r="D410" s="486">
        <v>2</v>
      </c>
      <c r="E410" s="534" t="s">
        <v>898</v>
      </c>
      <c r="F410" s="486">
        <v>10</v>
      </c>
      <c r="G410" s="486"/>
      <c r="H410" s="486"/>
      <c r="I410" s="486"/>
      <c r="J410" s="524">
        <v>23.93</v>
      </c>
      <c r="K410" s="525"/>
      <c r="L410" s="512">
        <v>0.08</v>
      </c>
      <c r="M410" s="512"/>
      <c r="N410" s="512" t="s">
        <v>870</v>
      </c>
      <c r="O410" s="513">
        <f>J410*L410</f>
        <v>1.9144</v>
      </c>
    </row>
    <row r="411" spans="1:15">
      <c r="A411" s="4"/>
      <c r="B411" s="485" t="s">
        <v>869</v>
      </c>
      <c r="C411" s="486"/>
      <c r="D411" s="486">
        <v>3</v>
      </c>
      <c r="E411" s="534" t="s">
        <v>898</v>
      </c>
      <c r="F411" s="486">
        <v>10</v>
      </c>
      <c r="G411" s="486"/>
      <c r="H411" s="486"/>
      <c r="I411" s="486"/>
      <c r="J411" s="524">
        <v>8.35</v>
      </c>
      <c r="K411" s="525"/>
      <c r="L411" s="512">
        <v>0.08</v>
      </c>
      <c r="M411" s="512"/>
      <c r="N411" s="512" t="s">
        <v>870</v>
      </c>
      <c r="O411" s="513">
        <f>J411*L411</f>
        <v>0.668</v>
      </c>
    </row>
    <row r="412" spans="1:15">
      <c r="A412" s="5"/>
      <c r="B412" s="491"/>
      <c r="C412" s="488"/>
      <c r="D412" s="488"/>
      <c r="E412" s="488"/>
      <c r="F412" s="488"/>
      <c r="G412" s="488"/>
      <c r="H412" s="488"/>
      <c r="I412" s="488"/>
      <c r="J412" s="514"/>
      <c r="K412" s="514"/>
      <c r="L412" s="514"/>
      <c r="M412" s="515"/>
      <c r="N412" s="515"/>
      <c r="O412" s="516"/>
    </row>
    <row r="413" spans="1:15">
      <c r="A413" s="6"/>
      <c r="B413" s="489"/>
      <c r="C413" s="365"/>
      <c r="D413" s="365"/>
      <c r="E413" s="365"/>
      <c r="F413" s="365"/>
      <c r="G413" s="365"/>
      <c r="H413" s="365"/>
      <c r="I413" s="365"/>
      <c r="J413" s="517"/>
      <c r="K413" s="517"/>
      <c r="L413" s="517"/>
      <c r="M413" s="518"/>
      <c r="N413" s="518"/>
      <c r="O413" s="519"/>
    </row>
    <row r="414" ht="46.5" customHeight="1" spans="1:15">
      <c r="A414" s="2" t="s">
        <v>236</v>
      </c>
      <c r="B414" s="479" t="str">
        <f>VLOOKUP(A414,GLOBAL!A:H,4,FALSE)</f>
        <v>TRANSPORTE COM CAMINHÃO BASCULANTE 6 M3 EM RODOVIA PAVIMENTADA ( PARA DISTÂNCIAS SUPERIORES A 4 KM)</v>
      </c>
      <c r="C414" s="2" t="str">
        <f>VLOOKUP(A414,GLOBAL!A:H,5,FALSE)</f>
        <v>M3XKM</v>
      </c>
      <c r="D414" s="480" t="s">
        <v>857</v>
      </c>
      <c r="E414" s="481"/>
      <c r="F414" s="482"/>
      <c r="G414" s="480" t="s">
        <v>858</v>
      </c>
      <c r="H414" s="481"/>
      <c r="I414" s="482"/>
      <c r="J414" s="508" t="s">
        <v>872</v>
      </c>
      <c r="K414" s="508" t="s">
        <v>873</v>
      </c>
      <c r="L414" s="508" t="s">
        <v>874</v>
      </c>
      <c r="M414" s="508" t="s">
        <v>875</v>
      </c>
      <c r="N414" s="508" t="s">
        <v>876</v>
      </c>
      <c r="O414" s="509">
        <f>ROUND(SUM(O415:O419),2)</f>
        <v>357.93</v>
      </c>
    </row>
    <row r="415" spans="1:15">
      <c r="A415" s="3"/>
      <c r="B415" s="483"/>
      <c r="C415" s="484"/>
      <c r="D415" s="484"/>
      <c r="E415" s="484"/>
      <c r="F415" s="484"/>
      <c r="G415" s="484"/>
      <c r="H415" s="484"/>
      <c r="I415" s="484"/>
      <c r="J415" s="510"/>
      <c r="K415" s="510"/>
      <c r="L415" s="510"/>
      <c r="M415" s="510"/>
      <c r="N415" s="510"/>
      <c r="O415" s="511"/>
    </row>
    <row r="416" spans="1:15">
      <c r="A416" s="4"/>
      <c r="B416" s="485" t="s">
        <v>938</v>
      </c>
      <c r="C416" s="486"/>
      <c r="D416" s="486"/>
      <c r="E416" s="486"/>
      <c r="F416" s="486"/>
      <c r="G416" s="486"/>
      <c r="H416" s="486"/>
      <c r="I416" s="486"/>
      <c r="J416" s="512">
        <v>15</v>
      </c>
      <c r="K416" s="512">
        <v>1</v>
      </c>
      <c r="L416" s="512">
        <v>2.2</v>
      </c>
      <c r="M416" s="512">
        <f>O407</f>
        <v>3.21</v>
      </c>
      <c r="N416" s="512">
        <f>J416*K416*L416*M416</f>
        <v>105.93</v>
      </c>
      <c r="O416" s="513">
        <f>N416</f>
        <v>105.93</v>
      </c>
    </row>
    <row r="417" spans="1:15">
      <c r="A417" s="4"/>
      <c r="B417" s="485" t="s">
        <v>939</v>
      </c>
      <c r="C417" s="486"/>
      <c r="D417" s="486"/>
      <c r="E417" s="486"/>
      <c r="F417" s="486"/>
      <c r="G417" s="486"/>
      <c r="H417" s="486"/>
      <c r="I417" s="486"/>
      <c r="J417" s="512">
        <v>15</v>
      </c>
      <c r="K417" s="512">
        <v>1</v>
      </c>
      <c r="L417" s="512">
        <v>2.4</v>
      </c>
      <c r="M417" s="512">
        <v>5.94</v>
      </c>
      <c r="N417" s="512">
        <f>J417*K417*L417*M417</f>
        <v>213.84</v>
      </c>
      <c r="O417" s="513">
        <f>N417</f>
        <v>213.84</v>
      </c>
    </row>
    <row r="418" spans="1:15">
      <c r="A418" s="4"/>
      <c r="B418" s="485" t="s">
        <v>940</v>
      </c>
      <c r="C418" s="486"/>
      <c r="D418" s="486"/>
      <c r="E418" s="486"/>
      <c r="F418" s="486"/>
      <c r="G418" s="486"/>
      <c r="H418" s="486"/>
      <c r="I418" s="486"/>
      <c r="J418" s="512">
        <v>15</v>
      </c>
      <c r="K418" s="512">
        <v>1</v>
      </c>
      <c r="L418" s="512">
        <v>2.4</v>
      </c>
      <c r="M418" s="512">
        <v>1.06</v>
      </c>
      <c r="N418" s="512">
        <f>J418*K418*L418*M418</f>
        <v>38.16</v>
      </c>
      <c r="O418" s="513">
        <f>N418</f>
        <v>38.16</v>
      </c>
    </row>
    <row r="419" ht="60" spans="1:15">
      <c r="A419" s="5"/>
      <c r="B419" s="492" t="s">
        <v>878</v>
      </c>
      <c r="C419" s="488"/>
      <c r="D419" s="488"/>
      <c r="E419" s="488"/>
      <c r="F419" s="488"/>
      <c r="G419" s="488"/>
      <c r="H419" s="488"/>
      <c r="I419" s="488"/>
      <c r="J419" s="514"/>
      <c r="K419" s="514"/>
      <c r="L419" s="514"/>
      <c r="M419" s="515"/>
      <c r="N419" s="515"/>
      <c r="O419" s="516"/>
    </row>
    <row r="420" spans="1:15">
      <c r="A420" s="6"/>
      <c r="B420" s="489"/>
      <c r="C420" s="365"/>
      <c r="D420" s="365"/>
      <c r="E420" s="365"/>
      <c r="F420" s="365"/>
      <c r="G420" s="365"/>
      <c r="H420" s="365"/>
      <c r="I420" s="365"/>
      <c r="J420" s="517"/>
      <c r="K420" s="517"/>
      <c r="L420" s="517"/>
      <c r="M420" s="518"/>
      <c r="N420" s="518"/>
      <c r="O420" s="519"/>
    </row>
    <row r="421" ht="30" spans="1:15">
      <c r="A421" s="2" t="s">
        <v>237</v>
      </c>
      <c r="B421" s="479" t="str">
        <f>VLOOKUP(A421,GLOBAL!A:H,4,FALSE)</f>
        <v>DEMOLIÇÃO DE PAVIMENTO INTERTRAVADO, DE FORMA MANUAL, COM REAPROVEITAMENTO. AF_12/2017</v>
      </c>
      <c r="C421" s="2" t="str">
        <f>VLOOKUP(A421,GLOBAL!A:H,5,FALSE)</f>
        <v>M2</v>
      </c>
      <c r="D421" s="480" t="s">
        <v>857</v>
      </c>
      <c r="E421" s="481"/>
      <c r="F421" s="482"/>
      <c r="G421" s="480" t="s">
        <v>858</v>
      </c>
      <c r="H421" s="481"/>
      <c r="I421" s="482"/>
      <c r="J421" s="508" t="s">
        <v>859</v>
      </c>
      <c r="K421" s="508" t="s">
        <v>860</v>
      </c>
      <c r="L421" s="508" t="s">
        <v>861</v>
      </c>
      <c r="M421" s="508" t="s">
        <v>862</v>
      </c>
      <c r="N421" s="508" t="s">
        <v>868</v>
      </c>
      <c r="O421" s="509">
        <f>ROUND(SUM(O422:O424),2)</f>
        <v>74.25</v>
      </c>
    </row>
    <row r="422" spans="1:15">
      <c r="A422" s="3"/>
      <c r="B422" s="483" t="s">
        <v>863</v>
      </c>
      <c r="C422" s="484"/>
      <c r="D422" s="484"/>
      <c r="E422" s="484"/>
      <c r="F422" s="484"/>
      <c r="G422" s="484"/>
      <c r="H422" s="484"/>
      <c r="I422" s="484"/>
      <c r="J422" s="512"/>
      <c r="K422" s="510"/>
      <c r="L422" s="510"/>
      <c r="M422" s="510"/>
      <c r="N422" s="510"/>
      <c r="O422" s="511"/>
    </row>
    <row r="423" spans="1:15">
      <c r="A423" s="4"/>
      <c r="B423" s="485" t="s">
        <v>941</v>
      </c>
      <c r="C423" s="486"/>
      <c r="D423" s="486">
        <v>0</v>
      </c>
      <c r="E423" s="534" t="s">
        <v>898</v>
      </c>
      <c r="F423" s="486">
        <v>3.5</v>
      </c>
      <c r="G423" s="486">
        <v>0</v>
      </c>
      <c r="H423" s="534" t="s">
        <v>898</v>
      </c>
      <c r="I423" s="486">
        <v>9</v>
      </c>
      <c r="J423" s="512">
        <v>5.5</v>
      </c>
      <c r="K423" s="543">
        <v>13.5</v>
      </c>
      <c r="L423" s="512"/>
      <c r="M423" s="512"/>
      <c r="N423" s="512"/>
      <c r="O423" s="513">
        <f>J423*K423</f>
        <v>74.25</v>
      </c>
    </row>
    <row r="424" spans="1:15">
      <c r="A424" s="5"/>
      <c r="B424" s="491"/>
      <c r="C424" s="488"/>
      <c r="D424" s="488"/>
      <c r="E424" s="488"/>
      <c r="F424" s="488"/>
      <c r="G424" s="488"/>
      <c r="H424" s="488"/>
      <c r="I424" s="488"/>
      <c r="J424" s="514"/>
      <c r="K424" s="514"/>
      <c r="L424" s="514"/>
      <c r="M424" s="515"/>
      <c r="N424" s="515"/>
      <c r="O424" s="516"/>
    </row>
    <row r="425" spans="1:15">
      <c r="A425" s="6"/>
      <c r="B425" s="489"/>
      <c r="C425" s="365"/>
      <c r="D425" s="365"/>
      <c r="E425" s="365"/>
      <c r="F425" s="365"/>
      <c r="G425" s="365"/>
      <c r="H425" s="365"/>
      <c r="I425" s="365"/>
      <c r="J425" s="517"/>
      <c r="K425" s="517"/>
      <c r="L425" s="517"/>
      <c r="M425" s="518"/>
      <c r="N425" s="518"/>
      <c r="O425" s="519"/>
    </row>
    <row r="426" s="23" customFormat="1" spans="1:20">
      <c r="A426" s="2" t="s">
        <v>238</v>
      </c>
      <c r="B426" s="548" t="str">
        <f>VLOOKUP(A426,GLOBAL!A:H,4,FALSE)</f>
        <v>RETIRADA DE MEIO-FIO DE CONCRETO</v>
      </c>
      <c r="C426" s="2" t="str">
        <f>VLOOKUP(A426,GLOBAL!A:H,5,FALSE)</f>
        <v>M</v>
      </c>
      <c r="D426" s="480" t="s">
        <v>857</v>
      </c>
      <c r="E426" s="481"/>
      <c r="F426" s="482"/>
      <c r="G426" s="480" t="s">
        <v>858</v>
      </c>
      <c r="H426" s="481"/>
      <c r="I426" s="482"/>
      <c r="J426" s="508" t="s">
        <v>859</v>
      </c>
      <c r="K426" s="508" t="s">
        <v>860</v>
      </c>
      <c r="L426" s="508" t="s">
        <v>861</v>
      </c>
      <c r="M426" s="508" t="s">
        <v>862</v>
      </c>
      <c r="N426" s="508" t="s">
        <v>868</v>
      </c>
      <c r="O426" s="509">
        <f>ROUND(SUM(O427:O430),2)</f>
        <v>23.5</v>
      </c>
      <c r="Q426" s="466"/>
      <c r="R426" s="547"/>
      <c r="S426" s="547"/>
      <c r="T426" s="547"/>
    </row>
    <row r="427" spans="1:15">
      <c r="A427" s="3"/>
      <c r="B427" s="483"/>
      <c r="C427" s="484"/>
      <c r="D427" s="484"/>
      <c r="E427" s="484"/>
      <c r="F427" s="484"/>
      <c r="G427" s="484"/>
      <c r="H427" s="484"/>
      <c r="I427" s="484"/>
      <c r="J427" s="510"/>
      <c r="K427" s="510"/>
      <c r="L427" s="510"/>
      <c r="M427" s="510"/>
      <c r="N427" s="510"/>
      <c r="O427" s="511"/>
    </row>
    <row r="428" spans="1:15">
      <c r="A428" s="4"/>
      <c r="B428" s="485" t="s">
        <v>942</v>
      </c>
      <c r="C428" s="486"/>
      <c r="D428" s="486">
        <v>0</v>
      </c>
      <c r="E428" s="534" t="s">
        <v>898</v>
      </c>
      <c r="F428" s="486">
        <v>3.5</v>
      </c>
      <c r="G428" s="486">
        <v>0</v>
      </c>
      <c r="H428" s="534" t="s">
        <v>898</v>
      </c>
      <c r="I428" s="486">
        <v>9</v>
      </c>
      <c r="J428" s="512">
        <v>15</v>
      </c>
      <c r="K428" s="512"/>
      <c r="L428" s="512"/>
      <c r="M428" s="512"/>
      <c r="N428" s="512"/>
      <c r="O428" s="513">
        <f>J428</f>
        <v>15</v>
      </c>
    </row>
    <row r="429" spans="1:15">
      <c r="A429" s="4"/>
      <c r="B429" s="485" t="s">
        <v>942</v>
      </c>
      <c r="C429" s="486"/>
      <c r="D429" s="486">
        <v>0</v>
      </c>
      <c r="E429" s="534" t="s">
        <v>898</v>
      </c>
      <c r="F429" s="486">
        <v>3.5</v>
      </c>
      <c r="G429" s="486">
        <v>0</v>
      </c>
      <c r="H429" s="534" t="s">
        <v>898</v>
      </c>
      <c r="I429" s="486">
        <v>9</v>
      </c>
      <c r="J429" s="512">
        <v>8.5</v>
      </c>
      <c r="K429" s="512"/>
      <c r="L429" s="512"/>
      <c r="M429" s="512"/>
      <c r="N429" s="512"/>
      <c r="O429" s="513">
        <f>J429</f>
        <v>8.5</v>
      </c>
    </row>
    <row r="430" spans="1:15">
      <c r="A430" s="5"/>
      <c r="B430" s="492"/>
      <c r="C430" s="488"/>
      <c r="D430" s="488"/>
      <c r="E430" s="488"/>
      <c r="F430" s="488"/>
      <c r="G430" s="488"/>
      <c r="H430" s="488"/>
      <c r="I430" s="488"/>
      <c r="J430" s="514"/>
      <c r="K430" s="514"/>
      <c r="L430" s="514"/>
      <c r="M430" s="515"/>
      <c r="N430" s="515"/>
      <c r="O430" s="516"/>
    </row>
    <row r="431" spans="1:15">
      <c r="A431" s="6"/>
      <c r="B431" s="489"/>
      <c r="C431" s="365"/>
      <c r="D431" s="365"/>
      <c r="E431" s="365"/>
      <c r="F431" s="365"/>
      <c r="G431" s="365"/>
      <c r="H431" s="365"/>
      <c r="I431" s="365"/>
      <c r="J431" s="517"/>
      <c r="K431" s="517"/>
      <c r="L431" s="517"/>
      <c r="M431" s="518"/>
      <c r="N431" s="518"/>
      <c r="O431" s="519"/>
    </row>
    <row r="432" s="23" customFormat="1" ht="30" spans="1:20">
      <c r="A432" s="2" t="s">
        <v>239</v>
      </c>
      <c r="B432" s="548" t="str">
        <f>VLOOKUP(A432,GLOBAL!A:H,4,FALSE)</f>
        <v>RETIRADA MANUAL DE PAVIMENTO EM PARALELEPÍPEDOS, INCLUINDO EMPILHAMENTO PARA REAPROVEITAMENTO</v>
      </c>
      <c r="C432" s="2" t="str">
        <f>VLOOKUP(A432,GLOBAL!A:H,5,FALSE)</f>
        <v>M2</v>
      </c>
      <c r="D432" s="480" t="s">
        <v>857</v>
      </c>
      <c r="E432" s="481"/>
      <c r="F432" s="482"/>
      <c r="G432" s="480" t="s">
        <v>858</v>
      </c>
      <c r="H432" s="481"/>
      <c r="I432" s="482"/>
      <c r="J432" s="508" t="s">
        <v>859</v>
      </c>
      <c r="K432" s="508" t="s">
        <v>860</v>
      </c>
      <c r="L432" s="508" t="s">
        <v>861</v>
      </c>
      <c r="M432" s="508" t="s">
        <v>862</v>
      </c>
      <c r="N432" s="508" t="s">
        <v>868</v>
      </c>
      <c r="O432" s="509">
        <f>ROUND(SUM(O433:O435),2)</f>
        <v>5.25</v>
      </c>
      <c r="Q432" s="466"/>
      <c r="R432" s="547"/>
      <c r="S432" s="547"/>
      <c r="T432" s="547"/>
    </row>
    <row r="433" spans="1:15">
      <c r="A433" s="3"/>
      <c r="B433" s="483"/>
      <c r="C433" s="484"/>
      <c r="D433" s="484"/>
      <c r="E433" s="484"/>
      <c r="F433" s="484"/>
      <c r="G433" s="484"/>
      <c r="H433" s="484"/>
      <c r="I433" s="484"/>
      <c r="J433" s="510"/>
      <c r="K433" s="510"/>
      <c r="L433" s="510"/>
      <c r="M433" s="510"/>
      <c r="N433" s="510"/>
      <c r="O433" s="511"/>
    </row>
    <row r="434" spans="1:15">
      <c r="A434" s="4"/>
      <c r="B434" s="485" t="s">
        <v>943</v>
      </c>
      <c r="C434" s="486"/>
      <c r="D434" s="486">
        <v>0</v>
      </c>
      <c r="E434" s="534" t="s">
        <v>898</v>
      </c>
      <c r="F434" s="486">
        <v>0</v>
      </c>
      <c r="G434" s="486">
        <v>0</v>
      </c>
      <c r="H434" s="534" t="s">
        <v>898</v>
      </c>
      <c r="I434" s="486">
        <v>3.5</v>
      </c>
      <c r="J434" s="512">
        <v>3.5</v>
      </c>
      <c r="K434" s="512">
        <v>1.5</v>
      </c>
      <c r="L434" s="512"/>
      <c r="M434" s="512"/>
      <c r="N434" s="512"/>
      <c r="O434" s="513">
        <f>J434*K434</f>
        <v>5.25</v>
      </c>
    </row>
    <row r="435" spans="1:15">
      <c r="A435" s="5"/>
      <c r="B435" s="492"/>
      <c r="C435" s="488"/>
      <c r="D435" s="488"/>
      <c r="E435" s="488"/>
      <c r="F435" s="488"/>
      <c r="G435" s="488"/>
      <c r="H435" s="488"/>
      <c r="I435" s="488"/>
      <c r="J435" s="514"/>
      <c r="K435" s="514"/>
      <c r="L435" s="514"/>
      <c r="M435" s="515"/>
      <c r="N435" s="515"/>
      <c r="O435" s="516"/>
    </row>
    <row r="436" spans="1:15">
      <c r="A436" s="6"/>
      <c r="B436" s="489"/>
      <c r="C436" s="365"/>
      <c r="D436" s="365"/>
      <c r="E436" s="365"/>
      <c r="F436" s="365"/>
      <c r="G436" s="365"/>
      <c r="H436" s="365"/>
      <c r="I436" s="365"/>
      <c r="J436" s="517"/>
      <c r="K436" s="517"/>
      <c r="L436" s="517"/>
      <c r="M436" s="518"/>
      <c r="N436" s="518"/>
      <c r="O436" s="519"/>
    </row>
    <row r="437" spans="1:15">
      <c r="A437" s="1" t="s">
        <v>240</v>
      </c>
      <c r="B437" s="476" t="str">
        <f>VLOOKUP(A437,GLOBAL!A:H,4,FALSE)</f>
        <v>Escavação, Aterro e Transporte</v>
      </c>
      <c r="C437" s="477"/>
      <c r="D437" s="477"/>
      <c r="E437" s="477"/>
      <c r="F437" s="477"/>
      <c r="G437" s="477"/>
      <c r="H437" s="477"/>
      <c r="I437" s="477"/>
      <c r="J437" s="506"/>
      <c r="K437" s="506"/>
      <c r="L437" s="506"/>
      <c r="M437" s="506"/>
      <c r="N437" s="506"/>
      <c r="O437" s="507"/>
    </row>
    <row r="438" ht="50.25" customHeight="1" spans="1:15">
      <c r="A438" s="2" t="s">
        <v>241</v>
      </c>
      <c r="B438" s="479" t="str">
        <f>VLOOKUP(A438,GLOBAL!A:H,4,FALSE)</f>
        <v>ESCAVACAO MECANICA DE MATERIAL 1A. CATEGORIA, PROVENIENTE DE CORTE DE SUBLEITO (C/TRATOR ESTEIRAS  160HP)</v>
      </c>
      <c r="C438" s="2" t="str">
        <f>VLOOKUP(A438,GLOBAL!A:H,5,FALSE)</f>
        <v>M3</v>
      </c>
      <c r="D438" s="480" t="s">
        <v>857</v>
      </c>
      <c r="E438" s="481"/>
      <c r="F438" s="482"/>
      <c r="G438" s="480" t="s">
        <v>858</v>
      </c>
      <c r="H438" s="481"/>
      <c r="I438" s="482"/>
      <c r="J438" s="522" t="s">
        <v>879</v>
      </c>
      <c r="K438" s="526"/>
      <c r="L438" s="523"/>
      <c r="M438" s="508" t="s">
        <v>862</v>
      </c>
      <c r="N438" s="508"/>
      <c r="O438" s="509">
        <f>ROUND(SUM(O439:O441),2)</f>
        <v>143.27</v>
      </c>
    </row>
    <row r="439" spans="1:15">
      <c r="A439" s="3"/>
      <c r="B439" s="483"/>
      <c r="C439" s="484"/>
      <c r="D439" s="484"/>
      <c r="E439" s="484"/>
      <c r="F439" s="484"/>
      <c r="G439" s="484"/>
      <c r="H439" s="484"/>
      <c r="I439" s="484"/>
      <c r="J439" s="510"/>
      <c r="K439" s="510"/>
      <c r="L439" s="510"/>
      <c r="M439" s="510"/>
      <c r="N439" s="510"/>
      <c r="O439" s="511"/>
    </row>
    <row r="440" spans="1:15">
      <c r="A440" s="4"/>
      <c r="B440" s="485" t="s">
        <v>880</v>
      </c>
      <c r="C440" s="486"/>
      <c r="D440" s="490"/>
      <c r="E440" s="490"/>
      <c r="F440" s="490"/>
      <c r="G440" s="490"/>
      <c r="H440" s="490"/>
      <c r="I440" s="490"/>
      <c r="J440" s="524">
        <v>143.27</v>
      </c>
      <c r="K440" s="527"/>
      <c r="L440" s="525"/>
      <c r="M440" s="512"/>
      <c r="N440" s="512"/>
      <c r="O440" s="513">
        <f>J440</f>
        <v>143.27</v>
      </c>
    </row>
    <row r="441" spans="1:15">
      <c r="A441" s="5"/>
      <c r="B441" s="491"/>
      <c r="C441" s="488"/>
      <c r="D441" s="488"/>
      <c r="E441" s="488"/>
      <c r="F441" s="488"/>
      <c r="G441" s="488"/>
      <c r="H441" s="488"/>
      <c r="I441" s="488"/>
      <c r="J441" s="514"/>
      <c r="K441" s="514"/>
      <c r="L441" s="514"/>
      <c r="M441" s="515"/>
      <c r="N441" s="515"/>
      <c r="O441" s="516"/>
    </row>
    <row r="442" spans="1:15">
      <c r="A442" s="6"/>
      <c r="B442" s="489"/>
      <c r="C442" s="365"/>
      <c r="D442" s="365"/>
      <c r="E442" s="365"/>
      <c r="F442" s="365"/>
      <c r="G442" s="365"/>
      <c r="H442" s="365"/>
      <c r="I442" s="365"/>
      <c r="J442" s="517"/>
      <c r="K442" s="517"/>
      <c r="L442" s="517"/>
      <c r="M442" s="518"/>
      <c r="N442" s="518"/>
      <c r="O442" s="519"/>
    </row>
    <row r="443" ht="30" spans="1:15">
      <c r="A443" s="2" t="s">
        <v>242</v>
      </c>
      <c r="B443" s="479" t="str">
        <f>VLOOKUP(A443,GLOBAL!A:H,4,FALSE)</f>
        <v>COMPACTACAO MECANICA A 100% DO PROCTOR NORMAL - PAVIMENTACAO URBANA</v>
      </c>
      <c r="C443" s="2" t="str">
        <f>VLOOKUP(A443,GLOBAL!A:H,5,FALSE)</f>
        <v>M3</v>
      </c>
      <c r="D443" s="480" t="s">
        <v>857</v>
      </c>
      <c r="E443" s="481"/>
      <c r="F443" s="482"/>
      <c r="G443" s="480" t="s">
        <v>858</v>
      </c>
      <c r="H443" s="481"/>
      <c r="I443" s="482"/>
      <c r="J443" s="522" t="s">
        <v>879</v>
      </c>
      <c r="K443" s="526"/>
      <c r="L443" s="523"/>
      <c r="M443" s="508" t="s">
        <v>862</v>
      </c>
      <c r="N443" s="508"/>
      <c r="O443" s="509">
        <f>ROUND(SUM(O444:O446),2)</f>
        <v>219.8</v>
      </c>
    </row>
    <row r="444" spans="1:15">
      <c r="A444" s="3"/>
      <c r="B444" s="483"/>
      <c r="C444" s="484"/>
      <c r="D444" s="484"/>
      <c r="E444" s="484"/>
      <c r="F444" s="484"/>
      <c r="G444" s="484"/>
      <c r="H444" s="484"/>
      <c r="I444" s="484"/>
      <c r="J444" s="510"/>
      <c r="K444" s="510"/>
      <c r="L444" s="510"/>
      <c r="M444" s="510"/>
      <c r="N444" s="510"/>
      <c r="O444" s="511"/>
    </row>
    <row r="445" ht="30" spans="1:15">
      <c r="A445" s="4"/>
      <c r="B445" s="485" t="s">
        <v>881</v>
      </c>
      <c r="C445" s="486"/>
      <c r="D445" s="490"/>
      <c r="E445" s="490"/>
      <c r="F445" s="490"/>
      <c r="G445" s="490"/>
      <c r="H445" s="490"/>
      <c r="I445" s="490"/>
      <c r="J445" s="524">
        <v>219.8</v>
      </c>
      <c r="K445" s="527"/>
      <c r="L445" s="525"/>
      <c r="M445" s="512"/>
      <c r="N445" s="512"/>
      <c r="O445" s="513">
        <f>J445</f>
        <v>219.8</v>
      </c>
    </row>
    <row r="446" spans="1:15">
      <c r="A446" s="5"/>
      <c r="B446" s="491"/>
      <c r="C446" s="488"/>
      <c r="D446" s="488"/>
      <c r="E446" s="488"/>
      <c r="F446" s="488"/>
      <c r="G446" s="488"/>
      <c r="H446" s="488"/>
      <c r="I446" s="488"/>
      <c r="J446" s="514"/>
      <c r="K446" s="514"/>
      <c r="L446" s="514"/>
      <c r="M446" s="515"/>
      <c r="N446" s="515"/>
      <c r="O446" s="516"/>
    </row>
    <row r="447" spans="1:15">
      <c r="A447" s="6"/>
      <c r="B447" s="489"/>
      <c r="C447" s="365"/>
      <c r="D447" s="365"/>
      <c r="E447" s="365"/>
      <c r="F447" s="365"/>
      <c r="G447" s="365"/>
      <c r="H447" s="365"/>
      <c r="I447" s="365"/>
      <c r="J447" s="517"/>
      <c r="K447" s="517"/>
      <c r="L447" s="517"/>
      <c r="M447" s="518"/>
      <c r="N447" s="518"/>
      <c r="O447" s="519"/>
    </row>
    <row r="448" ht="43.5" customHeight="1" spans="1:15">
      <c r="A448" s="2" t="s">
        <v>243</v>
      </c>
      <c r="B448" s="479" t="str">
        <f>VLOOKUP(A448,GLOBAL!A:H,4,FALSE)</f>
        <v>TRANSPORTE COM CAMINHÃO BASCULANTE 6 M3 EM RODOVIA PAVIMENTADA ( PARA DISTÂNCIAS SUPERIORES A 4 KM)</v>
      </c>
      <c r="C448" s="2" t="str">
        <f>VLOOKUP(A448,GLOBAL!A:H,5,FALSE)</f>
        <v>M3XKM</v>
      </c>
      <c r="D448" s="480" t="s">
        <v>857</v>
      </c>
      <c r="E448" s="481"/>
      <c r="F448" s="482"/>
      <c r="G448" s="480" t="s">
        <v>858</v>
      </c>
      <c r="H448" s="481"/>
      <c r="I448" s="482"/>
      <c r="J448" s="508" t="s">
        <v>872</v>
      </c>
      <c r="K448" s="508" t="s">
        <v>873</v>
      </c>
      <c r="L448" s="508" t="s">
        <v>874</v>
      </c>
      <c r="M448" s="508" t="s">
        <v>875</v>
      </c>
      <c r="N448" s="508" t="s">
        <v>876</v>
      </c>
      <c r="O448" s="509">
        <f>ROUND(SUM(O449:O451),2)</f>
        <v>1375.44</v>
      </c>
    </row>
    <row r="449" spans="1:15">
      <c r="A449" s="3"/>
      <c r="B449" s="483"/>
      <c r="C449" s="484"/>
      <c r="D449" s="484"/>
      <c r="E449" s="484"/>
      <c r="F449" s="484"/>
      <c r="G449" s="484"/>
      <c r="H449" s="484"/>
      <c r="I449" s="484"/>
      <c r="J449" s="510"/>
      <c r="K449" s="510"/>
      <c r="L449" s="510"/>
      <c r="M449" s="510"/>
      <c r="N449" s="510"/>
      <c r="O449" s="511"/>
    </row>
    <row r="450" spans="1:15">
      <c r="A450" s="4"/>
      <c r="B450" s="485" t="s">
        <v>877</v>
      </c>
      <c r="C450" s="486"/>
      <c r="D450" s="490"/>
      <c r="E450" s="490"/>
      <c r="F450" s="490"/>
      <c r="G450" s="490"/>
      <c r="H450" s="490"/>
      <c r="I450" s="490"/>
      <c r="J450" s="512">
        <v>15</v>
      </c>
      <c r="K450" s="512">
        <v>1</v>
      </c>
      <c r="L450" s="512">
        <v>1.6</v>
      </c>
      <c r="M450" s="512">
        <v>57.31</v>
      </c>
      <c r="N450" s="512">
        <f>J450*K450*L450*M450</f>
        <v>1375.44</v>
      </c>
      <c r="O450" s="513">
        <f>N450</f>
        <v>1375.44</v>
      </c>
    </row>
    <row r="451" ht="60" spans="1:15">
      <c r="A451" s="5"/>
      <c r="B451" s="492" t="s">
        <v>878</v>
      </c>
      <c r="C451" s="488"/>
      <c r="D451" s="488"/>
      <c r="E451" s="488"/>
      <c r="F451" s="488"/>
      <c r="G451" s="488"/>
      <c r="H451" s="488"/>
      <c r="I451" s="488"/>
      <c r="J451" s="514"/>
      <c r="K451" s="514"/>
      <c r="L451" s="514"/>
      <c r="M451" s="515"/>
      <c r="N451" s="515"/>
      <c r="O451" s="516"/>
    </row>
    <row r="452" spans="1:15">
      <c r="A452" s="6"/>
      <c r="B452" s="489"/>
      <c r="C452" s="365"/>
      <c r="D452" s="365"/>
      <c r="E452" s="365"/>
      <c r="F452" s="365"/>
      <c r="G452" s="365"/>
      <c r="H452" s="365"/>
      <c r="I452" s="365"/>
      <c r="J452" s="517"/>
      <c r="K452" s="517"/>
      <c r="L452" s="517"/>
      <c r="M452" s="518"/>
      <c r="N452" s="518"/>
      <c r="O452" s="519"/>
    </row>
    <row r="453" spans="1:15">
      <c r="A453" s="1" t="s">
        <v>244</v>
      </c>
      <c r="B453" s="476" t="str">
        <f>VLOOKUP(A453,GLOBAL!A:H,4,FALSE)</f>
        <v>Drenagem</v>
      </c>
      <c r="C453" s="477"/>
      <c r="D453" s="477"/>
      <c r="E453" s="477"/>
      <c r="F453" s="477"/>
      <c r="G453" s="477"/>
      <c r="H453" s="477"/>
      <c r="I453" s="477"/>
      <c r="J453" s="506"/>
      <c r="K453" s="506"/>
      <c r="L453" s="506"/>
      <c r="M453" s="506"/>
      <c r="N453" s="506"/>
      <c r="O453" s="507"/>
    </row>
    <row r="454" ht="113.25" customHeight="1" spans="1:15">
      <c r="A454" s="2" t="s">
        <v>245</v>
      </c>
      <c r="B454" s="479" t="str">
        <f>VLOOKUP(A454,GLOBAL!A:H,4,FALSE)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454" s="2" t="str">
        <f>VLOOKUP(A454,GLOBAL!A:H,5,FALSE)</f>
        <v>M3</v>
      </c>
      <c r="D454" s="480" t="s">
        <v>857</v>
      </c>
      <c r="E454" s="481"/>
      <c r="F454" s="482"/>
      <c r="G454" s="480" t="s">
        <v>858</v>
      </c>
      <c r="H454" s="481"/>
      <c r="I454" s="482"/>
      <c r="J454" s="508" t="s">
        <v>859</v>
      </c>
      <c r="K454" s="508" t="s">
        <v>860</v>
      </c>
      <c r="L454" s="508" t="s">
        <v>861</v>
      </c>
      <c r="M454" s="508" t="s">
        <v>882</v>
      </c>
      <c r="N454" s="508"/>
      <c r="O454" s="509">
        <f>ROUND(SUM(O456:O457),2)</f>
        <v>372.6</v>
      </c>
    </row>
    <row r="455" spans="1:15">
      <c r="A455" s="7"/>
      <c r="B455" s="493" t="s">
        <v>863</v>
      </c>
      <c r="C455" s="494"/>
      <c r="D455" s="494"/>
      <c r="E455" s="494"/>
      <c r="F455" s="494"/>
      <c r="G455" s="494"/>
      <c r="H455" s="494"/>
      <c r="I455" s="494"/>
      <c r="J455" s="528"/>
      <c r="K455" s="529"/>
      <c r="L455" s="528"/>
      <c r="M455" s="528"/>
      <c r="N455" s="528"/>
      <c r="O455" s="530"/>
    </row>
    <row r="456" spans="1:15">
      <c r="A456" s="8"/>
      <c r="B456" s="495" t="s">
        <v>883</v>
      </c>
      <c r="C456" s="486"/>
      <c r="D456" s="486"/>
      <c r="E456" s="486"/>
      <c r="F456" s="486"/>
      <c r="G456" s="486"/>
      <c r="H456" s="486"/>
      <c r="I456" s="486"/>
      <c r="J456" s="512">
        <v>138</v>
      </c>
      <c r="K456" s="531">
        <v>2</v>
      </c>
      <c r="L456" s="512">
        <v>1.35</v>
      </c>
      <c r="M456" s="512">
        <f>J456*K456*L456</f>
        <v>372.6</v>
      </c>
      <c r="N456" s="512"/>
      <c r="O456" s="513">
        <f>M456</f>
        <v>372.6</v>
      </c>
    </row>
    <row r="457" spans="1:15">
      <c r="A457" s="4"/>
      <c r="B457" s="495"/>
      <c r="C457" s="486"/>
      <c r="D457" s="486"/>
      <c r="E457" s="486"/>
      <c r="F457" s="486"/>
      <c r="G457" s="486"/>
      <c r="H457" s="486"/>
      <c r="I457" s="486"/>
      <c r="J457" s="512"/>
      <c r="K457" s="512"/>
      <c r="L457" s="512"/>
      <c r="M457" s="512"/>
      <c r="N457" s="512"/>
      <c r="O457" s="513"/>
    </row>
    <row r="458" spans="1:15">
      <c r="A458" s="6"/>
      <c r="B458" s="489"/>
      <c r="C458" s="365"/>
      <c r="D458" s="365"/>
      <c r="E458" s="365"/>
      <c r="F458" s="365"/>
      <c r="G458" s="365"/>
      <c r="H458" s="365"/>
      <c r="I458" s="365"/>
      <c r="J458" s="517"/>
      <c r="K458" s="517"/>
      <c r="L458" s="517"/>
      <c r="M458" s="518"/>
      <c r="N458" s="518"/>
      <c r="O458" s="519"/>
    </row>
    <row r="459" ht="43.5" customHeight="1" spans="1:15">
      <c r="A459" s="2" t="s">
        <v>246</v>
      </c>
      <c r="B459" s="479" t="str">
        <f>VLOOKUP(A459,GLOBAL!A:H,4,FALSE)</f>
        <v>ATERRO COM AREIA COM ADENSAMENTO HIDRAULICO</v>
      </c>
      <c r="C459" s="2" t="str">
        <f>VLOOKUP(A459,GLOBAL!A:H,5,FALSE)</f>
        <v>M3</v>
      </c>
      <c r="D459" s="480" t="s">
        <v>857</v>
      </c>
      <c r="E459" s="481"/>
      <c r="F459" s="482"/>
      <c r="G459" s="480" t="s">
        <v>858</v>
      </c>
      <c r="H459" s="481"/>
      <c r="I459" s="482"/>
      <c r="J459" s="508" t="s">
        <v>859</v>
      </c>
      <c r="K459" s="508" t="s">
        <v>884</v>
      </c>
      <c r="L459" s="508" t="s">
        <v>885</v>
      </c>
      <c r="M459" s="508" t="s">
        <v>886</v>
      </c>
      <c r="N459" s="508" t="s">
        <v>887</v>
      </c>
      <c r="O459" s="509">
        <f>ROUND(SUM(O461:O463),2)</f>
        <v>134.38</v>
      </c>
    </row>
    <row r="460" spans="1:15">
      <c r="A460" s="7"/>
      <c r="B460" s="495" t="s">
        <v>863</v>
      </c>
      <c r="C460" s="494"/>
      <c r="D460" s="494"/>
      <c r="E460" s="494"/>
      <c r="F460" s="494"/>
      <c r="G460" s="494"/>
      <c r="H460" s="494"/>
      <c r="I460" s="494"/>
      <c r="J460" s="528"/>
      <c r="K460" s="529"/>
      <c r="L460" s="528"/>
      <c r="M460" s="528"/>
      <c r="N460" s="528"/>
      <c r="O460" s="530"/>
    </row>
    <row r="461" ht="30" spans="1:15">
      <c r="A461" s="8"/>
      <c r="B461" s="495" t="s">
        <v>888</v>
      </c>
      <c r="C461" s="486"/>
      <c r="D461" s="486"/>
      <c r="E461" s="486"/>
      <c r="F461" s="486"/>
      <c r="G461" s="486"/>
      <c r="H461" s="486"/>
      <c r="I461" s="486"/>
      <c r="J461" s="512"/>
      <c r="K461" s="531"/>
      <c r="L461" s="512"/>
      <c r="M461" s="512"/>
      <c r="N461" s="528"/>
      <c r="O461" s="532"/>
    </row>
    <row r="462" spans="1:15">
      <c r="A462" s="8"/>
      <c r="B462" s="495" t="s">
        <v>883</v>
      </c>
      <c r="C462" s="486"/>
      <c r="D462" s="486"/>
      <c r="E462" s="486"/>
      <c r="F462" s="486"/>
      <c r="G462" s="486"/>
      <c r="H462" s="486"/>
      <c r="I462" s="486"/>
      <c r="J462" s="512">
        <v>138</v>
      </c>
      <c r="K462" s="531">
        <v>13.8</v>
      </c>
      <c r="L462" s="512">
        <v>33.98</v>
      </c>
      <c r="M462" s="512">
        <v>182.16</v>
      </c>
      <c r="N462" s="528">
        <v>134.38</v>
      </c>
      <c r="O462" s="532">
        <f>N462</f>
        <v>134.38</v>
      </c>
    </row>
    <row r="463" ht="30" spans="1:15">
      <c r="A463" s="8"/>
      <c r="B463" s="495" t="s">
        <v>889</v>
      </c>
      <c r="C463" s="486"/>
      <c r="D463" s="486"/>
      <c r="E463" s="486"/>
      <c r="F463" s="486"/>
      <c r="G463" s="486"/>
      <c r="H463" s="486"/>
      <c r="I463" s="486"/>
      <c r="J463" s="512"/>
      <c r="K463" s="531"/>
      <c r="L463" s="512"/>
      <c r="M463" s="512"/>
      <c r="N463" s="528"/>
      <c r="O463" s="532"/>
    </row>
    <row r="464" ht="30.75" customHeight="1" spans="1:15">
      <c r="A464" s="2" t="s">
        <v>247</v>
      </c>
      <c r="B464" s="479" t="str">
        <f>VLOOKUP(A464,GLOBAL!A:H,4,FALSE)</f>
        <v>REATERRO MANUAL APILOADO COM SOQUETE. AF_10/2017</v>
      </c>
      <c r="C464" s="2" t="str">
        <f>VLOOKUP(A464,GLOBAL!A:H,5,FALSE)</f>
        <v>M3</v>
      </c>
      <c r="D464" s="480" t="s">
        <v>857</v>
      </c>
      <c r="E464" s="481"/>
      <c r="F464" s="482"/>
      <c r="G464" s="480" t="s">
        <v>858</v>
      </c>
      <c r="H464" s="481"/>
      <c r="I464" s="482"/>
      <c r="J464" s="508" t="s">
        <v>890</v>
      </c>
      <c r="K464" s="508" t="s">
        <v>886</v>
      </c>
      <c r="L464" s="508" t="s">
        <v>887</v>
      </c>
      <c r="M464" s="508"/>
      <c r="N464" s="508"/>
      <c r="O464" s="509">
        <f>ROUND(SUM(O465:O468),2)</f>
        <v>190.44</v>
      </c>
    </row>
    <row r="465" spans="1:15">
      <c r="A465" s="7"/>
      <c r="B465" s="493" t="s">
        <v>863</v>
      </c>
      <c r="C465" s="494"/>
      <c r="D465" s="494"/>
      <c r="E465" s="494"/>
      <c r="F465" s="494"/>
      <c r="G465" s="494"/>
      <c r="H465" s="494"/>
      <c r="I465" s="494"/>
      <c r="J465" s="528"/>
      <c r="K465" s="529"/>
      <c r="L465" s="528"/>
      <c r="M465" s="528"/>
      <c r="N465" s="528"/>
      <c r="O465" s="530"/>
    </row>
    <row r="466" ht="30" spans="1:15">
      <c r="A466" s="7"/>
      <c r="B466" s="493" t="s">
        <v>891</v>
      </c>
      <c r="C466" s="494"/>
      <c r="D466" s="494"/>
      <c r="E466" s="494"/>
      <c r="F466" s="494"/>
      <c r="G466" s="494"/>
      <c r="H466" s="494"/>
      <c r="I466" s="494"/>
      <c r="J466" s="528"/>
      <c r="K466" s="529"/>
      <c r="L466" s="528"/>
      <c r="M466" s="528"/>
      <c r="N466" s="528"/>
      <c r="O466" s="530"/>
    </row>
    <row r="467" spans="1:15">
      <c r="A467" s="8"/>
      <c r="B467" s="495" t="s">
        <v>883</v>
      </c>
      <c r="C467" s="486"/>
      <c r="D467" s="486"/>
      <c r="E467" s="486"/>
      <c r="F467" s="486"/>
      <c r="G467" s="486"/>
      <c r="H467" s="486"/>
      <c r="I467" s="486"/>
      <c r="J467" s="512">
        <f>M456</f>
        <v>372.6</v>
      </c>
      <c r="K467" s="531">
        <f>M462</f>
        <v>182.16</v>
      </c>
      <c r="L467" s="512">
        <f>J467-K467</f>
        <v>190.44</v>
      </c>
      <c r="M467" s="512"/>
      <c r="N467" s="528"/>
      <c r="O467" s="532">
        <f>L467</f>
        <v>190.44</v>
      </c>
    </row>
    <row r="468" spans="1:15">
      <c r="A468" s="8"/>
      <c r="B468" s="495" t="s">
        <v>892</v>
      </c>
      <c r="C468" s="486"/>
      <c r="D468" s="486"/>
      <c r="E468" s="486"/>
      <c r="F468" s="486"/>
      <c r="G468" s="486"/>
      <c r="H468" s="486"/>
      <c r="I468" s="486"/>
      <c r="J468" s="512"/>
      <c r="K468" s="531"/>
      <c r="L468" s="512"/>
      <c r="M468" s="512"/>
      <c r="N468" s="512"/>
      <c r="O468" s="513"/>
    </row>
    <row r="469" spans="1:15">
      <c r="A469" s="6"/>
      <c r="B469" s="489"/>
      <c r="C469" s="365"/>
      <c r="D469" s="365"/>
      <c r="E469" s="365"/>
      <c r="F469" s="365"/>
      <c r="G469" s="365"/>
      <c r="H469" s="365"/>
      <c r="I469" s="365"/>
      <c r="J469" s="517"/>
      <c r="K469" s="517"/>
      <c r="L469" s="517"/>
      <c r="M469" s="518"/>
      <c r="N469" s="518"/>
      <c r="O469" s="519"/>
    </row>
    <row r="470" ht="49.5" customHeight="1" spans="1:15">
      <c r="A470" s="2" t="s">
        <v>248</v>
      </c>
      <c r="B470" s="479" t="str">
        <f>VLOOKUP(A470,GLOBAL!A:H,4,FALSE)</f>
        <v>TRANSPORTE COM CAMINHÃO BASCULANTE 6 M3 EM RODOVIA PAVIMENTADA ( PARA DISTÂNCIAS SUPERIORES A 4 KM)</v>
      </c>
      <c r="C470" s="2" t="str">
        <f>VLOOKUP(A470,GLOBAL!A:H,5,FALSE)</f>
        <v>M3XKM</v>
      </c>
      <c r="D470" s="480" t="s">
        <v>857</v>
      </c>
      <c r="E470" s="481"/>
      <c r="F470" s="482"/>
      <c r="G470" s="480" t="s">
        <v>858</v>
      </c>
      <c r="H470" s="481"/>
      <c r="I470" s="482"/>
      <c r="J470" s="508" t="s">
        <v>872</v>
      </c>
      <c r="K470" s="508" t="s">
        <v>893</v>
      </c>
      <c r="L470" s="508" t="s">
        <v>867</v>
      </c>
      <c r="M470" s="508" t="s">
        <v>879</v>
      </c>
      <c r="N470" s="508" t="s">
        <v>894</v>
      </c>
      <c r="O470" s="509">
        <f>ROUND(SUM(O471:O474),2)</f>
        <v>7962.47</v>
      </c>
    </row>
    <row r="471" ht="45" spans="1:15">
      <c r="A471" s="7"/>
      <c r="B471" s="533" t="s">
        <v>895</v>
      </c>
      <c r="C471" s="494"/>
      <c r="D471" s="494"/>
      <c r="E471" s="494"/>
      <c r="F471" s="494"/>
      <c r="G471" s="494"/>
      <c r="H471" s="494"/>
      <c r="I471" s="494"/>
      <c r="J471" s="528"/>
      <c r="K471" s="529"/>
      <c r="L471" s="528"/>
      <c r="M471" s="528"/>
      <c r="N471" s="528"/>
      <c r="O471" s="530"/>
    </row>
    <row r="472" spans="1:15">
      <c r="A472" s="8"/>
      <c r="B472" s="495"/>
      <c r="C472" s="486"/>
      <c r="D472" s="486"/>
      <c r="E472" s="486"/>
      <c r="F472" s="486"/>
      <c r="G472" s="486"/>
      <c r="H472" s="486"/>
      <c r="I472" s="486"/>
      <c r="J472" s="512">
        <v>15</v>
      </c>
      <c r="K472" s="531">
        <v>1</v>
      </c>
      <c r="L472" s="512">
        <v>1.6</v>
      </c>
      <c r="M472" s="512">
        <v>182.16</v>
      </c>
      <c r="N472" s="528"/>
      <c r="O472" s="532">
        <f>J472*K472*L472*M472</f>
        <v>4371.84</v>
      </c>
    </row>
    <row r="473" ht="30" spans="1:15">
      <c r="A473" s="8"/>
      <c r="B473" s="495" t="s">
        <v>896</v>
      </c>
      <c r="C473" s="486"/>
      <c r="D473" s="486"/>
      <c r="E473" s="486"/>
      <c r="F473" s="486"/>
      <c r="G473" s="486"/>
      <c r="H473" s="486"/>
      <c r="I473" s="486"/>
      <c r="J473" s="512"/>
      <c r="K473" s="531"/>
      <c r="L473" s="512"/>
      <c r="M473" s="512"/>
      <c r="N473" s="512"/>
      <c r="O473" s="513"/>
    </row>
    <row r="474" spans="1:15">
      <c r="A474" s="8"/>
      <c r="B474" s="495"/>
      <c r="C474" s="486"/>
      <c r="D474" s="486"/>
      <c r="E474" s="486"/>
      <c r="F474" s="486"/>
      <c r="G474" s="486"/>
      <c r="H474" s="486"/>
      <c r="I474" s="486"/>
      <c r="J474" s="512">
        <v>16.7</v>
      </c>
      <c r="K474" s="531">
        <v>1</v>
      </c>
      <c r="L474" s="512">
        <v>1.6</v>
      </c>
      <c r="M474" s="512">
        <v>134.38</v>
      </c>
      <c r="N474" s="512"/>
      <c r="O474" s="532">
        <f>J474*K474*L474*M474</f>
        <v>3590.6336</v>
      </c>
    </row>
    <row r="475" spans="1:15">
      <c r="A475" s="6"/>
      <c r="B475" s="489"/>
      <c r="C475" s="365"/>
      <c r="D475" s="365"/>
      <c r="E475" s="365"/>
      <c r="F475" s="365"/>
      <c r="G475" s="365"/>
      <c r="H475" s="365"/>
      <c r="I475" s="365"/>
      <c r="J475" s="517"/>
      <c r="K475" s="517"/>
      <c r="L475" s="517"/>
      <c r="M475" s="518"/>
      <c r="N475" s="518"/>
      <c r="O475" s="519"/>
    </row>
    <row r="476" ht="60" spans="1:15">
      <c r="A476" s="2" t="s">
        <v>249</v>
      </c>
      <c r="B476" s="479" t="str">
        <f>VLOOKUP(A476,GLOBAL!A:H,4,FALSE)</f>
        <v>POCO DE VISITA PARA DRENAGEM PLUVIAL, EM CONCRETO ESTRUTURAL, DIMENSOES INTERNAS DE 90X150X80CM (LARGXCOMPXALT), PARA REDE DE 600 MM, EXCLUSOS TAMPAO E CHAMINE.</v>
      </c>
      <c r="C476" s="2" t="str">
        <f>VLOOKUP(A476,GLOBAL!A:H,5,FALSE)</f>
        <v>UN</v>
      </c>
      <c r="D476" s="480" t="s">
        <v>857</v>
      </c>
      <c r="E476" s="481"/>
      <c r="F476" s="482"/>
      <c r="G476" s="480" t="s">
        <v>858</v>
      </c>
      <c r="H476" s="481"/>
      <c r="I476" s="482"/>
      <c r="J476" s="508" t="s">
        <v>859</v>
      </c>
      <c r="K476" s="508" t="s">
        <v>860</v>
      </c>
      <c r="L476" s="508" t="s">
        <v>861</v>
      </c>
      <c r="M476" s="508" t="s">
        <v>862</v>
      </c>
      <c r="N476" s="508" t="s">
        <v>894</v>
      </c>
      <c r="O476" s="509">
        <f>ROUND(SUM(O477:O484),2)</f>
        <v>6</v>
      </c>
    </row>
    <row r="477" spans="1:15">
      <c r="A477" s="7"/>
      <c r="B477" s="493" t="s">
        <v>863</v>
      </c>
      <c r="C477" s="494"/>
      <c r="D477" s="494"/>
      <c r="E477" s="494"/>
      <c r="F477" s="494"/>
      <c r="G477" s="494"/>
      <c r="H477" s="494"/>
      <c r="I477" s="494"/>
      <c r="J477" s="528"/>
      <c r="K477" s="529"/>
      <c r="L477" s="528"/>
      <c r="M477" s="528"/>
      <c r="N477" s="528"/>
      <c r="O477" s="530"/>
    </row>
    <row r="478" spans="1:15">
      <c r="A478" s="8"/>
      <c r="B478" s="495" t="s">
        <v>944</v>
      </c>
      <c r="C478" s="486"/>
      <c r="D478" s="486">
        <v>0</v>
      </c>
      <c r="E478" s="534" t="s">
        <v>898</v>
      </c>
      <c r="F478" s="486">
        <v>0</v>
      </c>
      <c r="G478" s="486"/>
      <c r="H478" s="486"/>
      <c r="I478" s="486"/>
      <c r="J478" s="512"/>
      <c r="K478" s="531"/>
      <c r="L478" s="512"/>
      <c r="M478" s="512">
        <v>1</v>
      </c>
      <c r="N478" s="528"/>
      <c r="O478" s="532">
        <f t="shared" ref="O478:O483" si="1">M478</f>
        <v>1</v>
      </c>
    </row>
    <row r="479" spans="1:15">
      <c r="A479" s="8"/>
      <c r="B479" s="495" t="s">
        <v>945</v>
      </c>
      <c r="C479" s="486"/>
      <c r="D479" s="486">
        <v>2</v>
      </c>
      <c r="E479" s="534" t="s">
        <v>898</v>
      </c>
      <c r="F479" s="486">
        <v>7</v>
      </c>
      <c r="G479" s="486"/>
      <c r="H479" s="486"/>
      <c r="I479" s="486"/>
      <c r="J479" s="512"/>
      <c r="K479" s="531"/>
      <c r="L479" s="512"/>
      <c r="M479" s="512">
        <v>1</v>
      </c>
      <c r="N479" s="528"/>
      <c r="O479" s="532">
        <f t="shared" si="1"/>
        <v>1</v>
      </c>
    </row>
    <row r="480" spans="1:15">
      <c r="A480" s="8"/>
      <c r="B480" s="495" t="s">
        <v>946</v>
      </c>
      <c r="C480" s="486"/>
      <c r="D480" s="486">
        <v>2</v>
      </c>
      <c r="E480" s="534" t="s">
        <v>898</v>
      </c>
      <c r="F480" s="486">
        <v>14</v>
      </c>
      <c r="G480" s="486"/>
      <c r="H480" s="486"/>
      <c r="I480" s="486"/>
      <c r="J480" s="512"/>
      <c r="K480" s="531"/>
      <c r="L480" s="512"/>
      <c r="M480" s="512">
        <v>1</v>
      </c>
      <c r="N480" s="528"/>
      <c r="O480" s="532">
        <f t="shared" si="1"/>
        <v>1</v>
      </c>
    </row>
    <row r="481" spans="1:15">
      <c r="A481" s="8"/>
      <c r="B481" s="495" t="s">
        <v>947</v>
      </c>
      <c r="C481" s="486"/>
      <c r="D481" s="486">
        <v>5</v>
      </c>
      <c r="E481" s="534" t="s">
        <v>898</v>
      </c>
      <c r="F481" s="486">
        <v>0</v>
      </c>
      <c r="G481" s="486"/>
      <c r="H481" s="486"/>
      <c r="I481" s="486"/>
      <c r="J481" s="512"/>
      <c r="K481" s="531"/>
      <c r="L481" s="512"/>
      <c r="M481" s="512">
        <v>1</v>
      </c>
      <c r="N481" s="528"/>
      <c r="O481" s="532">
        <f t="shared" si="1"/>
        <v>1</v>
      </c>
    </row>
    <row r="482" spans="1:15">
      <c r="A482" s="8"/>
      <c r="B482" s="495" t="s">
        <v>948</v>
      </c>
      <c r="C482" s="486"/>
      <c r="D482" s="486">
        <v>5</v>
      </c>
      <c r="E482" s="534" t="s">
        <v>898</v>
      </c>
      <c r="F482" s="486">
        <v>7</v>
      </c>
      <c r="G482" s="486"/>
      <c r="H482" s="486"/>
      <c r="I482" s="486"/>
      <c r="J482" s="512"/>
      <c r="K482" s="531"/>
      <c r="L482" s="512"/>
      <c r="M482" s="512">
        <v>1</v>
      </c>
      <c r="N482" s="528"/>
      <c r="O482" s="532">
        <f t="shared" si="1"/>
        <v>1</v>
      </c>
    </row>
    <row r="483" spans="1:15">
      <c r="A483" s="8"/>
      <c r="B483" s="495" t="s">
        <v>949</v>
      </c>
      <c r="C483" s="486"/>
      <c r="D483" s="486">
        <v>6</v>
      </c>
      <c r="E483" s="534" t="s">
        <v>898</v>
      </c>
      <c r="F483" s="486">
        <v>10</v>
      </c>
      <c r="G483" s="486"/>
      <c r="H483" s="486"/>
      <c r="I483" s="486"/>
      <c r="J483" s="512"/>
      <c r="K483" s="531"/>
      <c r="L483" s="512"/>
      <c r="M483" s="512">
        <v>1</v>
      </c>
      <c r="N483" s="528"/>
      <c r="O483" s="532">
        <f t="shared" si="1"/>
        <v>1</v>
      </c>
    </row>
    <row r="484" spans="1:15">
      <c r="A484" s="8"/>
      <c r="B484" s="495"/>
      <c r="C484" s="486"/>
      <c r="D484" s="486"/>
      <c r="E484" s="486"/>
      <c r="F484" s="486"/>
      <c r="G484" s="486"/>
      <c r="H484" s="486"/>
      <c r="I484" s="486"/>
      <c r="J484" s="512"/>
      <c r="K484" s="531"/>
      <c r="L484" s="512"/>
      <c r="M484" s="512"/>
      <c r="N484" s="512"/>
      <c r="O484" s="513"/>
    </row>
    <row r="485" spans="1:15">
      <c r="A485" s="6"/>
      <c r="B485" s="489"/>
      <c r="C485" s="365"/>
      <c r="D485" s="365"/>
      <c r="E485" s="365"/>
      <c r="F485" s="365"/>
      <c r="G485" s="365"/>
      <c r="H485" s="365"/>
      <c r="I485" s="365"/>
      <c r="J485" s="517"/>
      <c r="K485" s="517"/>
      <c r="L485" s="517"/>
      <c r="M485" s="518"/>
      <c r="N485" s="518"/>
      <c r="O485" s="519"/>
    </row>
    <row r="486" ht="60" spans="1:15">
      <c r="A486" s="2" t="s">
        <v>250</v>
      </c>
      <c r="B486" s="479" t="str">
        <f>VLOOKUP(A486,GLOBAL!A:H,4,FALSE)</f>
        <v>TAMPAO FOFO ARTICULADO, CLASSE B125 CARGA MAX 12,5 T, REDONDO TAMPA 600 MM, REDE PLUVIAL/ESGOTO, P = CHAMINE CX AREIA / POCO VISITA ASSENTADO COM ARG CIM/AREIA 1:4, FORNECIMENTO E ASSENTAMENTO</v>
      </c>
      <c r="C486" s="2" t="str">
        <f>VLOOKUP(A486,GLOBAL!A:H,5,FALSE)</f>
        <v>UN</v>
      </c>
      <c r="D486" s="480" t="s">
        <v>857</v>
      </c>
      <c r="E486" s="481"/>
      <c r="F486" s="482"/>
      <c r="G486" s="480" t="s">
        <v>858</v>
      </c>
      <c r="H486" s="481"/>
      <c r="I486" s="482"/>
      <c r="J486" s="508" t="s">
        <v>900</v>
      </c>
      <c r="K486" s="508" t="s">
        <v>860</v>
      </c>
      <c r="L486" s="508" t="s">
        <v>861</v>
      </c>
      <c r="M486" s="508" t="s">
        <v>862</v>
      </c>
      <c r="N486" s="508" t="s">
        <v>894</v>
      </c>
      <c r="O486" s="509">
        <f>ROUND(SUM(O487:O489),2)</f>
        <v>6</v>
      </c>
    </row>
    <row r="487" spans="1:15">
      <c r="A487" s="7"/>
      <c r="B487" s="493" t="s">
        <v>863</v>
      </c>
      <c r="C487" s="494"/>
      <c r="D487" s="494"/>
      <c r="E487" s="494"/>
      <c r="F487" s="494"/>
      <c r="G487" s="494"/>
      <c r="H487" s="494"/>
      <c r="I487" s="494"/>
      <c r="J487" s="528"/>
      <c r="K487" s="529"/>
      <c r="L487" s="528"/>
      <c r="M487" s="528"/>
      <c r="N487" s="528"/>
      <c r="O487" s="530"/>
    </row>
    <row r="488" spans="1:15">
      <c r="A488" s="8"/>
      <c r="B488" s="495" t="s">
        <v>901</v>
      </c>
      <c r="C488" s="486"/>
      <c r="D488" s="486"/>
      <c r="E488" s="486"/>
      <c r="F488" s="486"/>
      <c r="G488" s="486"/>
      <c r="H488" s="486"/>
      <c r="I488" s="486"/>
      <c r="J488" s="512"/>
      <c r="K488" s="531"/>
      <c r="L488" s="512"/>
      <c r="M488" s="512">
        <f>O476</f>
        <v>6</v>
      </c>
      <c r="N488" s="528"/>
      <c r="O488" s="532">
        <f>M488</f>
        <v>6</v>
      </c>
    </row>
    <row r="489" spans="1:15">
      <c r="A489" s="8"/>
      <c r="B489" s="495"/>
      <c r="C489" s="486"/>
      <c r="D489" s="486"/>
      <c r="E489" s="486"/>
      <c r="F489" s="486"/>
      <c r="G489" s="486"/>
      <c r="H489" s="486"/>
      <c r="I489" s="486"/>
      <c r="J489" s="512"/>
      <c r="K489" s="531"/>
      <c r="L489" s="512"/>
      <c r="M489" s="512"/>
      <c r="N489" s="512"/>
      <c r="O489" s="513"/>
    </row>
    <row r="490" spans="1:15">
      <c r="A490" s="6"/>
      <c r="B490" s="489"/>
      <c r="C490" s="365"/>
      <c r="D490" s="365"/>
      <c r="E490" s="365"/>
      <c r="F490" s="365"/>
      <c r="G490" s="365"/>
      <c r="H490" s="365"/>
      <c r="I490" s="365"/>
      <c r="J490" s="517"/>
      <c r="K490" s="517"/>
      <c r="L490" s="517"/>
      <c r="M490" s="518"/>
      <c r="N490" s="518"/>
      <c r="O490" s="519"/>
    </row>
    <row r="491" ht="60" spans="1:15">
      <c r="A491" s="2" t="s">
        <v>251</v>
      </c>
      <c r="B491" s="479" t="str">
        <f>VLOOKUP(A491,GLOBAL!A:H,4,FALSE)</f>
        <v>CAIXA PARA RALO C OM GRELHA FOFO 135 KG DE ALV TIJOLO MACICO (7X10X20) PAREDES DE UMA VEZ (0.20 M) DE 0.90X1.20X1.50 M (EXTERNA) COM ARGAMASSA 1:4 CIMENTO:AREIA, BASE CONC FCK=10 MPA, EXCLUSIVE ESCAVACAO E REATERRO.</v>
      </c>
      <c r="C491" s="2" t="str">
        <f>VLOOKUP(A491,GLOBAL!A:H,5,FALSE)</f>
        <v>UN</v>
      </c>
      <c r="D491" s="480" t="s">
        <v>857</v>
      </c>
      <c r="E491" s="481"/>
      <c r="F491" s="482"/>
      <c r="G491" s="480" t="s">
        <v>858</v>
      </c>
      <c r="H491" s="481"/>
      <c r="I491" s="482"/>
      <c r="J491" s="508" t="s">
        <v>900</v>
      </c>
      <c r="K491" s="508" t="s">
        <v>860</v>
      </c>
      <c r="L491" s="508" t="s">
        <v>861</v>
      </c>
      <c r="M491" s="508" t="s">
        <v>862</v>
      </c>
      <c r="N491" s="508" t="s">
        <v>894</v>
      </c>
      <c r="O491" s="509">
        <f>ROUND(SUM(O492:O494),2)</f>
        <v>2</v>
      </c>
    </row>
    <row r="492" spans="1:15">
      <c r="A492" s="7"/>
      <c r="B492" s="493" t="s">
        <v>863</v>
      </c>
      <c r="C492" s="494"/>
      <c r="D492" s="494"/>
      <c r="E492" s="494"/>
      <c r="F492" s="494"/>
      <c r="G492" s="494"/>
      <c r="H492" s="494"/>
      <c r="I492" s="494"/>
      <c r="J492" s="528"/>
      <c r="K492" s="529"/>
      <c r="L492" s="528"/>
      <c r="M492" s="528"/>
      <c r="N492" s="528"/>
      <c r="O492" s="530"/>
    </row>
    <row r="493" spans="1:15">
      <c r="A493" s="8"/>
      <c r="B493" s="495" t="s">
        <v>944</v>
      </c>
      <c r="C493" s="486"/>
      <c r="D493" s="486">
        <v>0</v>
      </c>
      <c r="E493" s="534" t="s">
        <v>898</v>
      </c>
      <c r="F493" s="486">
        <v>0</v>
      </c>
      <c r="G493" s="486"/>
      <c r="H493" s="486"/>
      <c r="I493" s="486"/>
      <c r="J493" s="512"/>
      <c r="K493" s="531"/>
      <c r="L493" s="512"/>
      <c r="M493" s="512">
        <v>2</v>
      </c>
      <c r="N493" s="528"/>
      <c r="O493" s="532">
        <f>M493</f>
        <v>2</v>
      </c>
    </row>
    <row r="494" spans="1:15">
      <c r="A494" s="8"/>
      <c r="B494" s="495"/>
      <c r="C494" s="486"/>
      <c r="D494" s="486"/>
      <c r="E494" s="486"/>
      <c r="F494" s="486"/>
      <c r="G494" s="486"/>
      <c r="H494" s="486"/>
      <c r="I494" s="486"/>
      <c r="J494" s="512"/>
      <c r="K494" s="531"/>
      <c r="L494" s="512"/>
      <c r="M494" s="512"/>
      <c r="N494" s="512"/>
      <c r="O494" s="513"/>
    </row>
    <row r="495" spans="1:15">
      <c r="A495" s="6"/>
      <c r="B495" s="489"/>
      <c r="C495" s="365"/>
      <c r="D495" s="365"/>
      <c r="E495" s="365"/>
      <c r="F495" s="365"/>
      <c r="G495" s="365"/>
      <c r="H495" s="365"/>
      <c r="I495" s="365"/>
      <c r="J495" s="517"/>
      <c r="K495" s="517"/>
      <c r="L495" s="517"/>
      <c r="M495" s="518"/>
      <c r="N495" s="518"/>
      <c r="O495" s="519"/>
    </row>
    <row r="496" ht="45" spans="1:15">
      <c r="A496" s="2" t="s">
        <v>252</v>
      </c>
      <c r="B496" s="479" t="str">
        <f>VLOOKUP(A496,GLOBAL!A:H,4,FALSE)</f>
        <v>TUBO CONCRETO SIMPLES DN 300 MM PARA DRENAGEM - FORNECIMENTO E INSTALACAO INCLUSIVE ESCAVACAO MANUAL 1M3/M</v>
      </c>
      <c r="C496" s="2" t="str">
        <f>VLOOKUP(A496,GLOBAL!A:H,5,FALSE)</f>
        <v>M</v>
      </c>
      <c r="D496" s="480" t="s">
        <v>857</v>
      </c>
      <c r="E496" s="481"/>
      <c r="F496" s="482"/>
      <c r="G496" s="480" t="s">
        <v>858</v>
      </c>
      <c r="H496" s="481"/>
      <c r="I496" s="482"/>
      <c r="J496" s="508" t="s">
        <v>859</v>
      </c>
      <c r="K496" s="508" t="s">
        <v>860</v>
      </c>
      <c r="L496" s="508" t="s">
        <v>861</v>
      </c>
      <c r="M496" s="508" t="s">
        <v>862</v>
      </c>
      <c r="N496" s="508" t="s">
        <v>894</v>
      </c>
      <c r="O496" s="509">
        <f>ROUND(SUM(O497:O500),2)</f>
        <v>11</v>
      </c>
    </row>
    <row r="497" spans="1:15">
      <c r="A497" s="7"/>
      <c r="B497" s="493" t="s">
        <v>863</v>
      </c>
      <c r="C497" s="494"/>
      <c r="D497" s="494"/>
      <c r="E497" s="494"/>
      <c r="F497" s="494"/>
      <c r="G497" s="494"/>
      <c r="H497" s="494"/>
      <c r="I497" s="494"/>
      <c r="J497" s="528"/>
      <c r="K497" s="529"/>
      <c r="L497" s="528"/>
      <c r="M497" s="528"/>
      <c r="N497" s="528"/>
      <c r="O497" s="530"/>
    </row>
    <row r="498" spans="1:15">
      <c r="A498" s="8"/>
      <c r="B498" s="495" t="s">
        <v>950</v>
      </c>
      <c r="C498" s="486"/>
      <c r="D498" s="486">
        <v>0</v>
      </c>
      <c r="E498" s="534" t="s">
        <v>898</v>
      </c>
      <c r="F498" s="486">
        <v>0</v>
      </c>
      <c r="G498" s="486"/>
      <c r="H498" s="486"/>
      <c r="I498" s="486"/>
      <c r="J498" s="512">
        <v>3.5</v>
      </c>
      <c r="K498" s="531"/>
      <c r="L498" s="512"/>
      <c r="M498" s="512"/>
      <c r="N498" s="528"/>
      <c r="O498" s="532">
        <f>J498</f>
        <v>3.5</v>
      </c>
    </row>
    <row r="499" spans="1:15">
      <c r="A499" s="8"/>
      <c r="B499" s="495" t="s">
        <v>951</v>
      </c>
      <c r="C499" s="486"/>
      <c r="D499" s="486">
        <v>0</v>
      </c>
      <c r="E499" s="534" t="s">
        <v>898</v>
      </c>
      <c r="F499" s="486">
        <v>0</v>
      </c>
      <c r="G499" s="486"/>
      <c r="H499" s="486"/>
      <c r="I499" s="486"/>
      <c r="J499" s="512">
        <v>7.5</v>
      </c>
      <c r="K499" s="531"/>
      <c r="L499" s="512"/>
      <c r="M499" s="512"/>
      <c r="N499" s="528"/>
      <c r="O499" s="532">
        <f>J499</f>
        <v>7.5</v>
      </c>
    </row>
    <row r="500" spans="1:15">
      <c r="A500" s="8"/>
      <c r="B500" s="495"/>
      <c r="C500" s="486"/>
      <c r="D500" s="486"/>
      <c r="E500" s="486"/>
      <c r="F500" s="486"/>
      <c r="G500" s="486"/>
      <c r="H500" s="486"/>
      <c r="I500" s="486"/>
      <c r="J500" s="512"/>
      <c r="K500" s="531"/>
      <c r="L500" s="512"/>
      <c r="M500" s="512"/>
      <c r="N500" s="512"/>
      <c r="O500" s="513"/>
    </row>
    <row r="501" spans="1:15">
      <c r="A501" s="6"/>
      <c r="B501" s="489"/>
      <c r="C501" s="365"/>
      <c r="D501" s="365"/>
      <c r="E501" s="365"/>
      <c r="F501" s="365"/>
      <c r="G501" s="365"/>
      <c r="H501" s="365"/>
      <c r="I501" s="365"/>
      <c r="J501" s="517"/>
      <c r="K501" s="517"/>
      <c r="L501" s="517"/>
      <c r="M501" s="518"/>
      <c r="N501" s="518"/>
      <c r="O501" s="519"/>
    </row>
    <row r="502" ht="77.25" customHeight="1" spans="1:15">
      <c r="A502" s="2" t="s">
        <v>253</v>
      </c>
      <c r="B502" s="479" t="str">
        <f>VLOOKUP(A502,GLOBAL!A:H,4,FALSE)</f>
        <v>TUBO DE CONCRETO PARA REDES COLETORAS DE ÁGUAS PLUVIAIS, DIÂMETRO DE 400 MM, JUNTA RÍGIDA, INSTALADO EM LOCAL COM ALTO NÍVEL DE INTERFERÊNCIAS - FORNECIMENTO E ASSENTAMENTO. AF_12/2015</v>
      </c>
      <c r="C502" s="2" t="str">
        <f>VLOOKUP(A502,GLOBAL!A:H,5,FALSE)</f>
        <v>M</v>
      </c>
      <c r="D502" s="480" t="s">
        <v>857</v>
      </c>
      <c r="E502" s="481"/>
      <c r="F502" s="482"/>
      <c r="G502" s="480" t="s">
        <v>858</v>
      </c>
      <c r="H502" s="481"/>
      <c r="I502" s="482"/>
      <c r="J502" s="508" t="s">
        <v>859</v>
      </c>
      <c r="K502" s="508" t="s">
        <v>860</v>
      </c>
      <c r="L502" s="508" t="s">
        <v>861</v>
      </c>
      <c r="M502" s="508" t="s">
        <v>862</v>
      </c>
      <c r="N502" s="508" t="s">
        <v>894</v>
      </c>
      <c r="O502" s="509">
        <f>ROUND(SUM(O503:O510),2)</f>
        <v>138</v>
      </c>
    </row>
    <row r="503" spans="1:15">
      <c r="A503" s="7"/>
      <c r="B503" s="493" t="s">
        <v>863</v>
      </c>
      <c r="C503" s="494"/>
      <c r="D503" s="494"/>
      <c r="E503" s="494"/>
      <c r="F503" s="494"/>
      <c r="G503" s="494"/>
      <c r="H503" s="494"/>
      <c r="I503" s="494"/>
      <c r="J503" s="528"/>
      <c r="K503" s="529"/>
      <c r="L503" s="528"/>
      <c r="M503" s="528"/>
      <c r="N503" s="528"/>
      <c r="O503" s="530"/>
    </row>
    <row r="504" spans="1:15">
      <c r="A504" s="8"/>
      <c r="B504" s="495" t="s">
        <v>952</v>
      </c>
      <c r="C504" s="486"/>
      <c r="D504" s="486">
        <v>0</v>
      </c>
      <c r="E504" s="534" t="s">
        <v>898</v>
      </c>
      <c r="F504" s="486">
        <v>0</v>
      </c>
      <c r="G504" s="486">
        <v>2</v>
      </c>
      <c r="H504" s="534" t="s">
        <v>898</v>
      </c>
      <c r="I504" s="486">
        <v>7</v>
      </c>
      <c r="J504" s="512">
        <v>46</v>
      </c>
      <c r="K504" s="531"/>
      <c r="L504" s="512"/>
      <c r="M504" s="512"/>
      <c r="N504" s="528"/>
      <c r="O504" s="532">
        <f t="shared" ref="O504:O509" si="2">J504</f>
        <v>46</v>
      </c>
    </row>
    <row r="505" spans="1:15">
      <c r="A505" s="8"/>
      <c r="B505" s="495" t="s">
        <v>953</v>
      </c>
      <c r="C505" s="486"/>
      <c r="D505" s="486">
        <v>2</v>
      </c>
      <c r="E505" s="534" t="s">
        <v>898</v>
      </c>
      <c r="F505" s="486">
        <v>7</v>
      </c>
      <c r="G505" s="486">
        <v>2</v>
      </c>
      <c r="H505" s="534" t="s">
        <v>898</v>
      </c>
      <c r="I505" s="486">
        <v>14</v>
      </c>
      <c r="J505" s="512">
        <v>8</v>
      </c>
      <c r="K505" s="531"/>
      <c r="L505" s="512"/>
      <c r="M505" s="512"/>
      <c r="N505" s="528"/>
      <c r="O505" s="532">
        <f t="shared" si="2"/>
        <v>8</v>
      </c>
    </row>
    <row r="506" spans="1:15">
      <c r="A506" s="8"/>
      <c r="B506" s="495" t="s">
        <v>954</v>
      </c>
      <c r="C506" s="486"/>
      <c r="D506" s="486">
        <v>2</v>
      </c>
      <c r="E506" s="534" t="s">
        <v>898</v>
      </c>
      <c r="F506" s="486">
        <v>14</v>
      </c>
      <c r="G506" s="486">
        <v>5</v>
      </c>
      <c r="H506" s="534" t="s">
        <v>898</v>
      </c>
      <c r="I506" s="486">
        <v>0</v>
      </c>
      <c r="J506" s="512">
        <v>46</v>
      </c>
      <c r="K506" s="531"/>
      <c r="L506" s="512"/>
      <c r="M506" s="512"/>
      <c r="N506" s="528"/>
      <c r="O506" s="532">
        <f t="shared" si="2"/>
        <v>46</v>
      </c>
    </row>
    <row r="507" spans="1:15">
      <c r="A507" s="8"/>
      <c r="B507" s="495" t="s">
        <v>955</v>
      </c>
      <c r="C507" s="486"/>
      <c r="D507" s="486">
        <v>5</v>
      </c>
      <c r="E507" s="534" t="s">
        <v>898</v>
      </c>
      <c r="F507" s="486">
        <v>0</v>
      </c>
      <c r="G507" s="486">
        <v>5</v>
      </c>
      <c r="H507" s="534" t="s">
        <v>898</v>
      </c>
      <c r="I507" s="486">
        <v>7</v>
      </c>
      <c r="J507" s="512">
        <v>8</v>
      </c>
      <c r="K507" s="531"/>
      <c r="L507" s="512"/>
      <c r="M507" s="512"/>
      <c r="N507" s="528"/>
      <c r="O507" s="532">
        <f t="shared" si="2"/>
        <v>8</v>
      </c>
    </row>
    <row r="508" spans="1:15">
      <c r="A508" s="8"/>
      <c r="B508" s="495" t="s">
        <v>956</v>
      </c>
      <c r="C508" s="486"/>
      <c r="D508" s="486">
        <v>5</v>
      </c>
      <c r="E508" s="534" t="s">
        <v>898</v>
      </c>
      <c r="F508" s="486">
        <v>7</v>
      </c>
      <c r="G508" s="486">
        <v>6</v>
      </c>
      <c r="H508" s="534" t="s">
        <v>898</v>
      </c>
      <c r="I508" s="486">
        <v>10</v>
      </c>
      <c r="J508" s="512">
        <v>22</v>
      </c>
      <c r="K508" s="531"/>
      <c r="L508" s="512"/>
      <c r="M508" s="512"/>
      <c r="N508" s="528"/>
      <c r="O508" s="532">
        <f t="shared" si="2"/>
        <v>22</v>
      </c>
    </row>
    <row r="509" spans="1:15">
      <c r="A509" s="8"/>
      <c r="B509" s="495" t="s">
        <v>957</v>
      </c>
      <c r="C509" s="486"/>
      <c r="D509" s="486">
        <v>6</v>
      </c>
      <c r="E509" s="534" t="s">
        <v>898</v>
      </c>
      <c r="F509" s="486">
        <v>10</v>
      </c>
      <c r="G509" s="486">
        <v>6</v>
      </c>
      <c r="H509" s="534" t="s">
        <v>898</v>
      </c>
      <c r="I509" s="486">
        <v>18</v>
      </c>
      <c r="J509" s="512">
        <v>8</v>
      </c>
      <c r="K509" s="531"/>
      <c r="L509" s="512"/>
      <c r="M509" s="512"/>
      <c r="N509" s="528"/>
      <c r="O509" s="532">
        <f t="shared" si="2"/>
        <v>8</v>
      </c>
    </row>
    <row r="510" spans="1:15">
      <c r="A510" s="8"/>
      <c r="B510" s="495"/>
      <c r="C510" s="486"/>
      <c r="D510" s="486"/>
      <c r="E510" s="486"/>
      <c r="F510" s="486"/>
      <c r="G510" s="486"/>
      <c r="H510" s="486"/>
      <c r="I510" s="486"/>
      <c r="J510" s="512"/>
      <c r="K510" s="531"/>
      <c r="L510" s="512"/>
      <c r="M510" s="512"/>
      <c r="N510" s="512"/>
      <c r="O510" s="513"/>
    </row>
    <row r="511" spans="1:15">
      <c r="A511" s="6"/>
      <c r="B511" s="489"/>
      <c r="C511" s="365"/>
      <c r="D511" s="365"/>
      <c r="E511" s="365"/>
      <c r="F511" s="365"/>
      <c r="G511" s="365"/>
      <c r="H511" s="365"/>
      <c r="I511" s="365"/>
      <c r="J511" s="517"/>
      <c r="K511" s="517"/>
      <c r="L511" s="517"/>
      <c r="M511" s="518"/>
      <c r="N511" s="518"/>
      <c r="O511" s="519"/>
    </row>
    <row r="512" ht="30" spans="1:15">
      <c r="A512" s="2" t="s">
        <v>254</v>
      </c>
      <c r="B512" s="479" t="str">
        <f>VLOOKUP(A512,GLOBAL!A:H,4,FALSE)</f>
        <v>LASTRO DE BRITA, INCLUSIVE TRANSPORTE DA BRITA EM VIAS URBANAS</v>
      </c>
      <c r="C512" s="2" t="str">
        <f>VLOOKUP(A512,GLOBAL!A:H,5,FALSE)</f>
        <v>M3</v>
      </c>
      <c r="D512" s="480" t="s">
        <v>857</v>
      </c>
      <c r="E512" s="481"/>
      <c r="F512" s="482"/>
      <c r="G512" s="480" t="s">
        <v>858</v>
      </c>
      <c r="H512" s="481"/>
      <c r="I512" s="482"/>
      <c r="J512" s="508" t="s">
        <v>859</v>
      </c>
      <c r="K512" s="508" t="s">
        <v>860</v>
      </c>
      <c r="L512" s="508" t="s">
        <v>861</v>
      </c>
      <c r="M512" s="508" t="s">
        <v>862</v>
      </c>
      <c r="N512" s="508" t="s">
        <v>894</v>
      </c>
      <c r="O512" s="509">
        <f>ROUND(SUM(O513:O520),2)</f>
        <v>13.8</v>
      </c>
    </row>
    <row r="513" spans="1:15">
      <c r="A513" s="7"/>
      <c r="B513" s="493" t="s">
        <v>906</v>
      </c>
      <c r="C513" s="494"/>
      <c r="D513" s="494"/>
      <c r="E513" s="494"/>
      <c r="F513" s="494"/>
      <c r="G513" s="494"/>
      <c r="H513" s="494"/>
      <c r="I513" s="494"/>
      <c r="J513" s="528"/>
      <c r="K513" s="529"/>
      <c r="L513" s="528"/>
      <c r="M513" s="528"/>
      <c r="N513" s="528"/>
      <c r="O513" s="530"/>
    </row>
    <row r="514" spans="1:15">
      <c r="A514" s="8"/>
      <c r="B514" s="495" t="s">
        <v>952</v>
      </c>
      <c r="C514" s="486"/>
      <c r="D514" s="486">
        <v>0</v>
      </c>
      <c r="E514" s="534" t="s">
        <v>898</v>
      </c>
      <c r="F514" s="486">
        <v>0</v>
      </c>
      <c r="G514" s="486">
        <v>2</v>
      </c>
      <c r="H514" s="534" t="s">
        <v>898</v>
      </c>
      <c r="I514" s="486">
        <v>7</v>
      </c>
      <c r="J514" s="512">
        <v>46</v>
      </c>
      <c r="K514" s="531">
        <v>0.4</v>
      </c>
      <c r="L514" s="512">
        <v>0.25</v>
      </c>
      <c r="M514" s="512"/>
      <c r="N514" s="528"/>
      <c r="O514" s="532">
        <f t="shared" ref="O514:O519" si="3">J514*K514*L514</f>
        <v>4.6</v>
      </c>
    </row>
    <row r="515" spans="1:15">
      <c r="A515" s="8"/>
      <c r="B515" s="495" t="s">
        <v>953</v>
      </c>
      <c r="C515" s="486"/>
      <c r="D515" s="486">
        <v>2</v>
      </c>
      <c r="E515" s="534" t="s">
        <v>898</v>
      </c>
      <c r="F515" s="486">
        <v>7</v>
      </c>
      <c r="G515" s="486">
        <v>2</v>
      </c>
      <c r="H515" s="534" t="s">
        <v>898</v>
      </c>
      <c r="I515" s="486">
        <v>14</v>
      </c>
      <c r="J515" s="512">
        <v>8</v>
      </c>
      <c r="K515" s="531">
        <v>0.4</v>
      </c>
      <c r="L515" s="512">
        <v>0.25</v>
      </c>
      <c r="M515" s="512"/>
      <c r="N515" s="528"/>
      <c r="O515" s="532">
        <f t="shared" si="3"/>
        <v>0.8</v>
      </c>
    </row>
    <row r="516" spans="1:15">
      <c r="A516" s="8"/>
      <c r="B516" s="495" t="s">
        <v>954</v>
      </c>
      <c r="C516" s="486"/>
      <c r="D516" s="486">
        <v>2</v>
      </c>
      <c r="E516" s="534" t="s">
        <v>898</v>
      </c>
      <c r="F516" s="486">
        <v>14</v>
      </c>
      <c r="G516" s="486">
        <v>5</v>
      </c>
      <c r="H516" s="534" t="s">
        <v>898</v>
      </c>
      <c r="I516" s="486">
        <v>0</v>
      </c>
      <c r="J516" s="512">
        <v>46</v>
      </c>
      <c r="K516" s="531">
        <v>0.4</v>
      </c>
      <c r="L516" s="512">
        <v>0.25</v>
      </c>
      <c r="M516" s="512"/>
      <c r="N516" s="528"/>
      <c r="O516" s="532">
        <f t="shared" si="3"/>
        <v>4.6</v>
      </c>
    </row>
    <row r="517" spans="1:15">
      <c r="A517" s="8"/>
      <c r="B517" s="495" t="s">
        <v>955</v>
      </c>
      <c r="C517" s="486"/>
      <c r="D517" s="486">
        <v>5</v>
      </c>
      <c r="E517" s="534" t="s">
        <v>898</v>
      </c>
      <c r="F517" s="486">
        <v>0</v>
      </c>
      <c r="G517" s="486">
        <v>5</v>
      </c>
      <c r="H517" s="534" t="s">
        <v>898</v>
      </c>
      <c r="I517" s="486">
        <v>7</v>
      </c>
      <c r="J517" s="512">
        <v>8</v>
      </c>
      <c r="K517" s="531">
        <v>0.4</v>
      </c>
      <c r="L517" s="512">
        <v>0.25</v>
      </c>
      <c r="M517" s="512"/>
      <c r="N517" s="528"/>
      <c r="O517" s="532">
        <f t="shared" si="3"/>
        <v>0.8</v>
      </c>
    </row>
    <row r="518" spans="1:15">
      <c r="A518" s="8"/>
      <c r="B518" s="495" t="s">
        <v>956</v>
      </c>
      <c r="C518" s="486"/>
      <c r="D518" s="486">
        <v>5</v>
      </c>
      <c r="E518" s="534" t="s">
        <v>898</v>
      </c>
      <c r="F518" s="486">
        <v>7</v>
      </c>
      <c r="G518" s="486">
        <v>6</v>
      </c>
      <c r="H518" s="534" t="s">
        <v>898</v>
      </c>
      <c r="I518" s="486">
        <v>10</v>
      </c>
      <c r="J518" s="512">
        <v>22</v>
      </c>
      <c r="K518" s="531">
        <v>0.4</v>
      </c>
      <c r="L518" s="512">
        <v>0.25</v>
      </c>
      <c r="M518" s="512"/>
      <c r="N518" s="528"/>
      <c r="O518" s="532">
        <f t="shared" si="3"/>
        <v>2.2</v>
      </c>
    </row>
    <row r="519" spans="1:15">
      <c r="A519" s="8"/>
      <c r="B519" s="495" t="s">
        <v>957</v>
      </c>
      <c r="C519" s="486"/>
      <c r="D519" s="486">
        <v>6</v>
      </c>
      <c r="E519" s="534" t="s">
        <v>898</v>
      </c>
      <c r="F519" s="486">
        <v>10</v>
      </c>
      <c r="G519" s="486">
        <v>6</v>
      </c>
      <c r="H519" s="534" t="s">
        <v>898</v>
      </c>
      <c r="I519" s="486">
        <v>18</v>
      </c>
      <c r="J519" s="512">
        <v>8</v>
      </c>
      <c r="K519" s="531">
        <v>0.4</v>
      </c>
      <c r="L519" s="512">
        <v>0.25</v>
      </c>
      <c r="M519" s="512"/>
      <c r="N519" s="528"/>
      <c r="O519" s="532">
        <f t="shared" si="3"/>
        <v>0.8</v>
      </c>
    </row>
    <row r="520" spans="1:15">
      <c r="A520" s="8"/>
      <c r="B520" s="495"/>
      <c r="C520" s="486"/>
      <c r="D520" s="486"/>
      <c r="E520" s="486"/>
      <c r="F520" s="486"/>
      <c r="G520" s="486"/>
      <c r="H520" s="486"/>
      <c r="I520" s="486"/>
      <c r="J520" s="512"/>
      <c r="K520" s="531"/>
      <c r="L520" s="512"/>
      <c r="M520" s="512"/>
      <c r="N520" s="512"/>
      <c r="O520" s="513"/>
    </row>
    <row r="521" spans="1:15">
      <c r="A521" s="6"/>
      <c r="B521" s="489"/>
      <c r="C521" s="365"/>
      <c r="D521" s="365"/>
      <c r="E521" s="365"/>
      <c r="F521" s="365"/>
      <c r="G521" s="365"/>
      <c r="H521" s="365"/>
      <c r="I521" s="365"/>
      <c r="J521" s="517"/>
      <c r="K521" s="517"/>
      <c r="L521" s="517"/>
      <c r="M521" s="518"/>
      <c r="N521" s="518"/>
      <c r="O521" s="519"/>
    </row>
    <row r="522" ht="30" spans="1:15">
      <c r="A522" s="2" t="s">
        <v>255</v>
      </c>
      <c r="B522" s="479" t="str">
        <f>VLOOKUP(A522,GLOBAL!A:H,4,FALSE)</f>
        <v>FABRICAÇÃO DE FÔRMA PARA PILARES E ESTRUTURAS SIMILARES, EM CHAPA DE MADEIRA COMPENSADA RESINADA, E = 17 MM. AF_12/2015</v>
      </c>
      <c r="C522" s="2" t="str">
        <f>VLOOKUP(A522,GLOBAL!A:H,5,FALSE)</f>
        <v>M2</v>
      </c>
      <c r="D522" s="480" t="s">
        <v>857</v>
      </c>
      <c r="E522" s="481"/>
      <c r="F522" s="482"/>
      <c r="G522" s="480" t="s">
        <v>858</v>
      </c>
      <c r="H522" s="481"/>
      <c r="I522" s="482"/>
      <c r="J522" s="508" t="s">
        <v>859</v>
      </c>
      <c r="K522" s="508" t="s">
        <v>860</v>
      </c>
      <c r="L522" s="508" t="s">
        <v>861</v>
      </c>
      <c r="M522" s="508" t="s">
        <v>867</v>
      </c>
      <c r="N522" s="508" t="s">
        <v>894</v>
      </c>
      <c r="O522" s="509">
        <f>ROUND(SUM(O523:O530),2)</f>
        <v>69</v>
      </c>
    </row>
    <row r="523" spans="1:15">
      <c r="A523" s="7"/>
      <c r="B523" s="493" t="s">
        <v>863</v>
      </c>
      <c r="C523" s="494"/>
      <c r="D523" s="494"/>
      <c r="E523" s="494"/>
      <c r="F523" s="494"/>
      <c r="G523" s="494"/>
      <c r="H523" s="494"/>
      <c r="I523" s="494"/>
      <c r="J523" s="528"/>
      <c r="K523" s="529"/>
      <c r="L523" s="528"/>
      <c r="M523" s="528"/>
      <c r="N523" s="528"/>
      <c r="O523" s="530"/>
    </row>
    <row r="524" spans="1:15">
      <c r="A524" s="8"/>
      <c r="B524" s="495" t="s">
        <v>952</v>
      </c>
      <c r="C524" s="486"/>
      <c r="D524" s="486">
        <v>0</v>
      </c>
      <c r="E524" s="534" t="s">
        <v>898</v>
      </c>
      <c r="F524" s="486">
        <v>0</v>
      </c>
      <c r="G524" s="486">
        <v>2</v>
      </c>
      <c r="H524" s="534" t="s">
        <v>898</v>
      </c>
      <c r="I524" s="486">
        <v>7</v>
      </c>
      <c r="J524" s="512">
        <v>46</v>
      </c>
      <c r="K524" s="531"/>
      <c r="L524" s="512">
        <v>0.25</v>
      </c>
      <c r="M524" s="512">
        <v>11.5</v>
      </c>
      <c r="N524" s="528">
        <v>2</v>
      </c>
      <c r="O524" s="532">
        <f t="shared" ref="O524:O529" si="4">M524*N524</f>
        <v>23</v>
      </c>
    </row>
    <row r="525" spans="1:15">
      <c r="A525" s="8"/>
      <c r="B525" s="495" t="s">
        <v>953</v>
      </c>
      <c r="C525" s="486"/>
      <c r="D525" s="486">
        <v>2</v>
      </c>
      <c r="E525" s="534" t="s">
        <v>898</v>
      </c>
      <c r="F525" s="486">
        <v>7</v>
      </c>
      <c r="G525" s="486">
        <v>2</v>
      </c>
      <c r="H525" s="534" t="s">
        <v>898</v>
      </c>
      <c r="I525" s="486">
        <v>14</v>
      </c>
      <c r="J525" s="512">
        <v>8</v>
      </c>
      <c r="K525" s="531"/>
      <c r="L525" s="512">
        <v>0.25</v>
      </c>
      <c r="M525" s="512">
        <v>2</v>
      </c>
      <c r="N525" s="528">
        <v>2</v>
      </c>
      <c r="O525" s="532">
        <f t="shared" si="4"/>
        <v>4</v>
      </c>
    </row>
    <row r="526" spans="1:15">
      <c r="A526" s="8"/>
      <c r="B526" s="495" t="s">
        <v>954</v>
      </c>
      <c r="C526" s="486"/>
      <c r="D526" s="486">
        <v>2</v>
      </c>
      <c r="E526" s="534" t="s">
        <v>898</v>
      </c>
      <c r="F526" s="486">
        <v>14</v>
      </c>
      <c r="G526" s="486">
        <v>5</v>
      </c>
      <c r="H526" s="534" t="s">
        <v>898</v>
      </c>
      <c r="I526" s="486">
        <v>0</v>
      </c>
      <c r="J526" s="512">
        <v>46</v>
      </c>
      <c r="K526" s="531"/>
      <c r="L526" s="512">
        <v>0.25</v>
      </c>
      <c r="M526" s="512">
        <v>11.5</v>
      </c>
      <c r="N526" s="528">
        <v>2</v>
      </c>
      <c r="O526" s="532">
        <f t="shared" si="4"/>
        <v>23</v>
      </c>
    </row>
    <row r="527" spans="1:15">
      <c r="A527" s="8"/>
      <c r="B527" s="495" t="s">
        <v>955</v>
      </c>
      <c r="C527" s="486"/>
      <c r="D527" s="486">
        <v>5</v>
      </c>
      <c r="E527" s="534" t="s">
        <v>898</v>
      </c>
      <c r="F527" s="486">
        <v>0</v>
      </c>
      <c r="G527" s="486">
        <v>5</v>
      </c>
      <c r="H527" s="534" t="s">
        <v>898</v>
      </c>
      <c r="I527" s="486">
        <v>7</v>
      </c>
      <c r="J527" s="512">
        <v>8</v>
      </c>
      <c r="K527" s="531"/>
      <c r="L527" s="512">
        <v>0.25</v>
      </c>
      <c r="M527" s="512">
        <v>2</v>
      </c>
      <c r="N527" s="528">
        <v>2</v>
      </c>
      <c r="O527" s="532">
        <f t="shared" si="4"/>
        <v>4</v>
      </c>
    </row>
    <row r="528" spans="1:15">
      <c r="A528" s="8"/>
      <c r="B528" s="495" t="s">
        <v>956</v>
      </c>
      <c r="C528" s="486"/>
      <c r="D528" s="486">
        <v>5</v>
      </c>
      <c r="E528" s="534" t="s">
        <v>898</v>
      </c>
      <c r="F528" s="486">
        <v>7</v>
      </c>
      <c r="G528" s="486">
        <v>6</v>
      </c>
      <c r="H528" s="534" t="s">
        <v>898</v>
      </c>
      <c r="I528" s="486">
        <v>10</v>
      </c>
      <c r="J528" s="512">
        <v>22</v>
      </c>
      <c r="K528" s="531"/>
      <c r="L528" s="512">
        <v>0.25</v>
      </c>
      <c r="M528" s="512">
        <v>5.5</v>
      </c>
      <c r="N528" s="528">
        <v>2</v>
      </c>
      <c r="O528" s="532">
        <f t="shared" si="4"/>
        <v>11</v>
      </c>
    </row>
    <row r="529" spans="1:15">
      <c r="A529" s="8"/>
      <c r="B529" s="495" t="s">
        <v>957</v>
      </c>
      <c r="C529" s="486"/>
      <c r="D529" s="486">
        <v>6</v>
      </c>
      <c r="E529" s="534" t="s">
        <v>898</v>
      </c>
      <c r="F529" s="486">
        <v>10</v>
      </c>
      <c r="G529" s="486">
        <v>6</v>
      </c>
      <c r="H529" s="534" t="s">
        <v>898</v>
      </c>
      <c r="I529" s="486">
        <v>18</v>
      </c>
      <c r="J529" s="512">
        <v>8</v>
      </c>
      <c r="K529" s="531"/>
      <c r="L529" s="512">
        <v>0.25</v>
      </c>
      <c r="M529" s="512">
        <v>2</v>
      </c>
      <c r="N529" s="528">
        <v>2</v>
      </c>
      <c r="O529" s="532">
        <f t="shared" si="4"/>
        <v>4</v>
      </c>
    </row>
    <row r="530" spans="1:15">
      <c r="A530" s="8"/>
      <c r="B530" s="495"/>
      <c r="C530" s="486"/>
      <c r="D530" s="486"/>
      <c r="E530" s="486"/>
      <c r="F530" s="486"/>
      <c r="G530" s="486"/>
      <c r="H530" s="486"/>
      <c r="I530" s="486"/>
      <c r="J530" s="512"/>
      <c r="K530" s="531"/>
      <c r="L530" s="512"/>
      <c r="M530" s="512"/>
      <c r="N530" s="512"/>
      <c r="O530" s="513"/>
    </row>
    <row r="531" spans="1:15">
      <c r="A531" s="6"/>
      <c r="B531" s="489"/>
      <c r="C531" s="365"/>
      <c r="D531" s="365"/>
      <c r="E531" s="365"/>
      <c r="F531" s="365"/>
      <c r="G531" s="365"/>
      <c r="H531" s="365"/>
      <c r="I531" s="365"/>
      <c r="J531" s="517"/>
      <c r="K531" s="517"/>
      <c r="L531" s="517"/>
      <c r="M531" s="518"/>
      <c r="N531" s="518"/>
      <c r="O531" s="519"/>
    </row>
    <row r="532" ht="67.5" customHeight="1" spans="1:15">
      <c r="A532" s="2" t="s">
        <v>256</v>
      </c>
      <c r="B532" s="479" t="str">
        <f>VLOOKUP(A532,GLOBAL!A:H,4,FALSE)</f>
        <v>DRENO LONGITUDINAL TIPO TRINCHEIRA DRENANTE, H = 0,90 M COM TUBO POROSO TIPO PEAD DE DIÂM = 100 MM, INCLUINDO ESC. EM MAT. 1ª CAT. E TRANSPORTE DO TUBO</v>
      </c>
      <c r="C532" s="2" t="str">
        <f>VLOOKUP(A532,GLOBAL!A:H,5,FALSE)</f>
        <v>M</v>
      </c>
      <c r="D532" s="480" t="s">
        <v>857</v>
      </c>
      <c r="E532" s="481"/>
      <c r="F532" s="482"/>
      <c r="G532" s="480" t="s">
        <v>858</v>
      </c>
      <c r="H532" s="481"/>
      <c r="I532" s="482"/>
      <c r="J532" s="508" t="s">
        <v>859</v>
      </c>
      <c r="K532" s="508" t="s">
        <v>860</v>
      </c>
      <c r="L532" s="508" t="s">
        <v>861</v>
      </c>
      <c r="M532" s="508" t="s">
        <v>867</v>
      </c>
      <c r="N532" s="508" t="s">
        <v>894</v>
      </c>
      <c r="O532" s="509">
        <f>ROUND(SUM(O533:O538),2)</f>
        <v>24.3</v>
      </c>
    </row>
    <row r="533" spans="1:15">
      <c r="A533" s="7"/>
      <c r="B533" s="493" t="s">
        <v>863</v>
      </c>
      <c r="C533" s="494"/>
      <c r="D533" s="494"/>
      <c r="E533" s="494"/>
      <c r="F533" s="494"/>
      <c r="G533" s="494"/>
      <c r="H533" s="494"/>
      <c r="I533" s="494"/>
      <c r="J533" s="528"/>
      <c r="K533" s="529"/>
      <c r="L533" s="528"/>
      <c r="M533" s="528"/>
      <c r="N533" s="528"/>
      <c r="O533" s="530"/>
    </row>
    <row r="534" spans="1:15">
      <c r="A534" s="8"/>
      <c r="B534" s="495" t="s">
        <v>958</v>
      </c>
      <c r="C534" s="486"/>
      <c r="D534" s="486">
        <v>2</v>
      </c>
      <c r="E534" s="534" t="s">
        <v>898</v>
      </c>
      <c r="F534" s="486">
        <v>7</v>
      </c>
      <c r="G534" s="486"/>
      <c r="H534" s="534"/>
      <c r="I534" s="486"/>
      <c r="J534" s="512">
        <v>8</v>
      </c>
      <c r="K534" s="531"/>
      <c r="L534" s="512"/>
      <c r="M534" s="512"/>
      <c r="N534" s="528"/>
      <c r="O534" s="532">
        <f>J534</f>
        <v>8</v>
      </c>
    </row>
    <row r="535" spans="1:15">
      <c r="A535" s="8"/>
      <c r="B535" s="495" t="s">
        <v>959</v>
      </c>
      <c r="C535" s="486"/>
      <c r="D535" s="486">
        <v>5</v>
      </c>
      <c r="E535" s="534" t="s">
        <v>898</v>
      </c>
      <c r="F535" s="486">
        <v>0</v>
      </c>
      <c r="G535" s="486"/>
      <c r="H535" s="534"/>
      <c r="I535" s="486"/>
      <c r="J535" s="512">
        <v>8</v>
      </c>
      <c r="K535" s="531"/>
      <c r="L535" s="512"/>
      <c r="M535" s="512"/>
      <c r="N535" s="528"/>
      <c r="O535" s="532">
        <f>J535</f>
        <v>8</v>
      </c>
    </row>
    <row r="536" spans="1:15">
      <c r="A536" s="8"/>
      <c r="B536" s="495" t="s">
        <v>960</v>
      </c>
      <c r="C536" s="486"/>
      <c r="D536" s="486">
        <v>6</v>
      </c>
      <c r="E536" s="534" t="s">
        <v>898</v>
      </c>
      <c r="F536" s="486">
        <v>10</v>
      </c>
      <c r="G536" s="486"/>
      <c r="H536" s="534"/>
      <c r="I536" s="486"/>
      <c r="J536" s="512">
        <v>9.5</v>
      </c>
      <c r="K536" s="531"/>
      <c r="L536" s="512"/>
      <c r="M536" s="512"/>
      <c r="N536" s="528"/>
      <c r="O536" s="532">
        <f>J536</f>
        <v>9.5</v>
      </c>
    </row>
    <row r="537" spans="1:15">
      <c r="A537" s="8"/>
      <c r="B537" s="495" t="s">
        <v>961</v>
      </c>
      <c r="C537" s="486"/>
      <c r="D537" s="486"/>
      <c r="E537" s="534"/>
      <c r="F537" s="486"/>
      <c r="G537" s="486"/>
      <c r="H537" s="534"/>
      <c r="I537" s="486"/>
      <c r="J537" s="512">
        <v>-1.2</v>
      </c>
      <c r="K537" s="531"/>
      <c r="L537" s="512"/>
      <c r="M537" s="512"/>
      <c r="N537" s="528"/>
      <c r="O537" s="532">
        <f>J537</f>
        <v>-1.2</v>
      </c>
    </row>
    <row r="538" spans="1:15">
      <c r="A538" s="8"/>
      <c r="B538" s="495"/>
      <c r="C538" s="486"/>
      <c r="D538" s="486"/>
      <c r="E538" s="486"/>
      <c r="F538" s="486"/>
      <c r="G538" s="486"/>
      <c r="H538" s="486"/>
      <c r="I538" s="486"/>
      <c r="J538" s="512"/>
      <c r="K538" s="531"/>
      <c r="L538" s="512"/>
      <c r="M538" s="512"/>
      <c r="N538" s="512"/>
      <c r="O538" s="513"/>
    </row>
    <row r="539" spans="1:15">
      <c r="A539" s="6"/>
      <c r="B539" s="489"/>
      <c r="C539" s="365"/>
      <c r="D539" s="365"/>
      <c r="E539" s="365"/>
      <c r="F539" s="365"/>
      <c r="G539" s="365"/>
      <c r="H539" s="365"/>
      <c r="I539" s="365"/>
      <c r="J539" s="517"/>
      <c r="K539" s="517"/>
      <c r="L539" s="517"/>
      <c r="M539" s="518"/>
      <c r="N539" s="518"/>
      <c r="O539" s="519"/>
    </row>
    <row r="540" spans="1:15">
      <c r="A540" s="1" t="s">
        <v>258</v>
      </c>
      <c r="B540" s="476" t="str">
        <f>VLOOKUP(A540,GLOBAL!A:H,4,FALSE)</f>
        <v>Pavimentação</v>
      </c>
      <c r="C540" s="477"/>
      <c r="D540" s="477"/>
      <c r="E540" s="477"/>
      <c r="F540" s="477"/>
      <c r="G540" s="477"/>
      <c r="H540" s="477"/>
      <c r="I540" s="477"/>
      <c r="J540" s="506"/>
      <c r="K540" s="506"/>
      <c r="L540" s="506"/>
      <c r="M540" s="506"/>
      <c r="N540" s="506"/>
      <c r="O540" s="507"/>
    </row>
    <row r="541" ht="30" spans="1:15">
      <c r="A541" s="2" t="s">
        <v>259</v>
      </c>
      <c r="B541" s="479" t="str">
        <f>VLOOKUP(A541,GLOBAL!A:H,4,FALSE)</f>
        <v>REGULARIZACAO E COMPACTACAO DE SUBLEITO ATE 20 CM DE ESPESSURA</v>
      </c>
      <c r="C541" s="2" t="str">
        <f>VLOOKUP(A541,GLOBAL!A:H,5,FALSE)</f>
        <v>M2</v>
      </c>
      <c r="D541" s="480" t="s">
        <v>857</v>
      </c>
      <c r="E541" s="481"/>
      <c r="F541" s="482"/>
      <c r="G541" s="480" t="s">
        <v>858</v>
      </c>
      <c r="H541" s="481"/>
      <c r="I541" s="482"/>
      <c r="J541" s="508" t="s">
        <v>859</v>
      </c>
      <c r="K541" s="508" t="s">
        <v>907</v>
      </c>
      <c r="L541" s="508" t="s">
        <v>861</v>
      </c>
      <c r="M541" s="508" t="s">
        <v>867</v>
      </c>
      <c r="N541" s="508" t="s">
        <v>908</v>
      </c>
      <c r="O541" s="509">
        <f>ROUND(SUM(O543:O546),2)</f>
        <v>1028.9</v>
      </c>
    </row>
    <row r="542" spans="1:15">
      <c r="A542" s="7"/>
      <c r="B542" s="493" t="s">
        <v>863</v>
      </c>
      <c r="C542" s="494"/>
      <c r="D542" s="494"/>
      <c r="E542" s="494"/>
      <c r="F542" s="494"/>
      <c r="G542" s="494"/>
      <c r="H542" s="494"/>
      <c r="I542" s="494"/>
      <c r="J542" s="528"/>
      <c r="K542" s="529"/>
      <c r="L542" s="528"/>
      <c r="M542" s="528"/>
      <c r="N542" s="528"/>
      <c r="O542" s="530"/>
    </row>
    <row r="543" spans="1:15">
      <c r="A543" s="8"/>
      <c r="B543" s="495" t="s">
        <v>909</v>
      </c>
      <c r="C543" s="486"/>
      <c r="D543" s="486">
        <v>0</v>
      </c>
      <c r="E543" s="534" t="s">
        <v>898</v>
      </c>
      <c r="F543" s="486">
        <v>3.5</v>
      </c>
      <c r="G543" s="486">
        <v>0</v>
      </c>
      <c r="H543" s="534" t="s">
        <v>898</v>
      </c>
      <c r="I543" s="486">
        <v>5.5</v>
      </c>
      <c r="J543" s="512">
        <v>2</v>
      </c>
      <c r="K543" s="531">
        <v>8.86</v>
      </c>
      <c r="L543" s="512"/>
      <c r="M543" s="512">
        <f>J543*K543</f>
        <v>17.72</v>
      </c>
      <c r="N543" s="528"/>
      <c r="O543" s="532">
        <f>M543</f>
        <v>17.72</v>
      </c>
    </row>
    <row r="544" spans="1:15">
      <c r="A544" s="8"/>
      <c r="B544" s="495" t="s">
        <v>909</v>
      </c>
      <c r="C544" s="486"/>
      <c r="D544" s="486">
        <v>0</v>
      </c>
      <c r="E544" s="534" t="s">
        <v>898</v>
      </c>
      <c r="F544" s="486">
        <v>5.5</v>
      </c>
      <c r="G544" s="486">
        <v>6</v>
      </c>
      <c r="H544" s="534" t="s">
        <v>898</v>
      </c>
      <c r="I544" s="486">
        <v>6</v>
      </c>
      <c r="J544" s="512">
        <v>120.5</v>
      </c>
      <c r="K544" s="531">
        <v>8</v>
      </c>
      <c r="L544" s="512"/>
      <c r="M544" s="512">
        <f>J544*K544</f>
        <v>964</v>
      </c>
      <c r="N544" s="528"/>
      <c r="O544" s="532">
        <f>M544</f>
        <v>964</v>
      </c>
    </row>
    <row r="545" spans="1:15">
      <c r="A545" s="8"/>
      <c r="B545" s="495" t="s">
        <v>909</v>
      </c>
      <c r="C545" s="486"/>
      <c r="D545" s="486">
        <v>6</v>
      </c>
      <c r="E545" s="534" t="s">
        <v>898</v>
      </c>
      <c r="F545" s="486">
        <v>6</v>
      </c>
      <c r="G545" s="486">
        <v>6</v>
      </c>
      <c r="H545" s="534" t="s">
        <v>898</v>
      </c>
      <c r="I545" s="486">
        <v>11.55</v>
      </c>
      <c r="J545" s="512">
        <v>5.55</v>
      </c>
      <c r="K545" s="531">
        <v>8.5</v>
      </c>
      <c r="L545" s="512"/>
      <c r="M545" s="512">
        <f>J545*K545</f>
        <v>47.175</v>
      </c>
      <c r="N545" s="528"/>
      <c r="O545" s="532">
        <f>M545</f>
        <v>47.175</v>
      </c>
    </row>
    <row r="546" spans="1:15">
      <c r="A546" s="4"/>
      <c r="B546" s="495"/>
      <c r="C546" s="486"/>
      <c r="D546" s="486"/>
      <c r="E546" s="486"/>
      <c r="F546" s="486"/>
      <c r="G546" s="486"/>
      <c r="H546" s="486"/>
      <c r="I546" s="486"/>
      <c r="J546" s="512"/>
      <c r="K546" s="512"/>
      <c r="L546" s="512"/>
      <c r="M546" s="512"/>
      <c r="N546" s="512"/>
      <c r="O546" s="513"/>
    </row>
    <row r="547" spans="1:15">
      <c r="A547" s="6"/>
      <c r="B547" s="489"/>
      <c r="C547" s="365"/>
      <c r="D547" s="365"/>
      <c r="E547" s="365"/>
      <c r="F547" s="365"/>
      <c r="G547" s="365"/>
      <c r="H547" s="365"/>
      <c r="I547" s="365"/>
      <c r="J547" s="517"/>
      <c r="K547" s="517"/>
      <c r="L547" s="517"/>
      <c r="M547" s="518"/>
      <c r="N547" s="518"/>
      <c r="O547" s="519"/>
    </row>
    <row r="548" spans="1:15">
      <c r="A548" s="2" t="s">
        <v>260</v>
      </c>
      <c r="B548" s="479" t="str">
        <f>VLOOKUP(A548,GLOBAL!A:H,4,FALSE)</f>
        <v>FORNECIMENTO E LANCAMENTO DE BRITA N. 4</v>
      </c>
      <c r="C548" s="2" t="str">
        <f>VLOOKUP(A548,GLOBAL!A:H,5,FALSE)</f>
        <v>M3</v>
      </c>
      <c r="D548" s="480" t="s">
        <v>857</v>
      </c>
      <c r="E548" s="481"/>
      <c r="F548" s="482"/>
      <c r="G548" s="480" t="s">
        <v>858</v>
      </c>
      <c r="H548" s="481"/>
      <c r="I548" s="482"/>
      <c r="J548" s="508" t="s">
        <v>859</v>
      </c>
      <c r="K548" s="508" t="s">
        <v>907</v>
      </c>
      <c r="L548" s="508" t="s">
        <v>861</v>
      </c>
      <c r="M548" s="508" t="s">
        <v>867</v>
      </c>
      <c r="N548" s="508" t="s">
        <v>879</v>
      </c>
      <c r="O548" s="509">
        <f>ROUND(SUM(O550:O553),2)</f>
        <v>205.78</v>
      </c>
    </row>
    <row r="549" spans="1:15">
      <c r="A549" s="7"/>
      <c r="B549" s="493" t="s">
        <v>863</v>
      </c>
      <c r="C549" s="494"/>
      <c r="D549" s="494"/>
      <c r="E549" s="494"/>
      <c r="F549" s="494"/>
      <c r="G549" s="494"/>
      <c r="H549" s="494"/>
      <c r="I549" s="494"/>
      <c r="J549" s="528"/>
      <c r="K549" s="529"/>
      <c r="L549" s="528"/>
      <c r="M549" s="528"/>
      <c r="N549" s="528"/>
      <c r="O549" s="530"/>
    </row>
    <row r="550" spans="1:15">
      <c r="A550" s="8"/>
      <c r="B550" s="495" t="s">
        <v>909</v>
      </c>
      <c r="C550" s="486"/>
      <c r="D550" s="486">
        <v>0</v>
      </c>
      <c r="E550" s="534" t="s">
        <v>898</v>
      </c>
      <c r="F550" s="486">
        <v>3.5</v>
      </c>
      <c r="G550" s="486">
        <v>0</v>
      </c>
      <c r="H550" s="534" t="s">
        <v>898</v>
      </c>
      <c r="I550" s="486">
        <v>5.5</v>
      </c>
      <c r="J550" s="512">
        <v>2</v>
      </c>
      <c r="K550" s="531">
        <v>8.86</v>
      </c>
      <c r="L550" s="512">
        <v>0.2</v>
      </c>
      <c r="M550" s="512">
        <f>J550*K550</f>
        <v>17.72</v>
      </c>
      <c r="N550" s="528">
        <f>M550*L550</f>
        <v>3.544</v>
      </c>
      <c r="O550" s="532">
        <f>N550</f>
        <v>3.544</v>
      </c>
    </row>
    <row r="551" spans="1:15">
      <c r="A551" s="8"/>
      <c r="B551" s="495" t="s">
        <v>909</v>
      </c>
      <c r="C551" s="486"/>
      <c r="D551" s="486">
        <v>0</v>
      </c>
      <c r="E551" s="534" t="s">
        <v>898</v>
      </c>
      <c r="F551" s="486">
        <v>5.5</v>
      </c>
      <c r="G551" s="486">
        <v>6</v>
      </c>
      <c r="H551" s="534" t="s">
        <v>898</v>
      </c>
      <c r="I551" s="486">
        <v>6</v>
      </c>
      <c r="J551" s="512">
        <v>120.5</v>
      </c>
      <c r="K551" s="531">
        <v>8</v>
      </c>
      <c r="L551" s="512">
        <v>0.2</v>
      </c>
      <c r="M551" s="512">
        <f>J551*K551</f>
        <v>964</v>
      </c>
      <c r="N551" s="528">
        <f>M551*L551</f>
        <v>192.8</v>
      </c>
      <c r="O551" s="532">
        <f>N551</f>
        <v>192.8</v>
      </c>
    </row>
    <row r="552" spans="1:15">
      <c r="A552" s="8"/>
      <c r="B552" s="495" t="s">
        <v>909</v>
      </c>
      <c r="C552" s="486"/>
      <c r="D552" s="486">
        <v>6</v>
      </c>
      <c r="E552" s="534" t="s">
        <v>898</v>
      </c>
      <c r="F552" s="486">
        <v>6</v>
      </c>
      <c r="G552" s="486">
        <v>6</v>
      </c>
      <c r="H552" s="534" t="s">
        <v>898</v>
      </c>
      <c r="I552" s="486">
        <v>11.55</v>
      </c>
      <c r="J552" s="512">
        <v>5.55</v>
      </c>
      <c r="K552" s="531">
        <v>8.5</v>
      </c>
      <c r="L552" s="512">
        <v>0.2</v>
      </c>
      <c r="M552" s="512">
        <f>J552*K552</f>
        <v>47.175</v>
      </c>
      <c r="N552" s="528">
        <f>M552*L552</f>
        <v>9.435</v>
      </c>
      <c r="O552" s="532">
        <f>N552</f>
        <v>9.435</v>
      </c>
    </row>
    <row r="553" spans="1:15">
      <c r="A553" s="4"/>
      <c r="B553" s="495"/>
      <c r="C553" s="486"/>
      <c r="D553" s="486"/>
      <c r="E553" s="486"/>
      <c r="F553" s="486"/>
      <c r="G553" s="486"/>
      <c r="H553" s="486"/>
      <c r="I553" s="486"/>
      <c r="J553" s="512"/>
      <c r="K553" s="512"/>
      <c r="L553" s="512"/>
      <c r="M553" s="512"/>
      <c r="N553" s="512"/>
      <c r="O553" s="513"/>
    </row>
    <row r="554" spans="1:15">
      <c r="A554" s="6"/>
      <c r="B554" s="489"/>
      <c r="C554" s="365"/>
      <c r="D554" s="365"/>
      <c r="E554" s="365"/>
      <c r="F554" s="365"/>
      <c r="G554" s="365"/>
      <c r="H554" s="365"/>
      <c r="I554" s="365"/>
      <c r="J554" s="517"/>
      <c r="K554" s="517"/>
      <c r="L554" s="517"/>
      <c r="M554" s="518"/>
      <c r="N554" s="518"/>
      <c r="O554" s="519"/>
    </row>
    <row r="555" spans="1:15">
      <c r="A555" s="2" t="s">
        <v>261</v>
      </c>
      <c r="B555" s="535" t="str">
        <f>VLOOKUP(A555,GLOBAL!A:H,4,FALSE)</f>
        <v>TRANSPORTE COMERCIAL DE BRITA</v>
      </c>
      <c r="C555" s="2" t="str">
        <f>VLOOKUP(A555,GLOBAL!A:H,5,FALSE)</f>
        <v>M3XKM</v>
      </c>
      <c r="D555" s="480" t="s">
        <v>857</v>
      </c>
      <c r="E555" s="481"/>
      <c r="F555" s="482"/>
      <c r="G555" s="480" t="s">
        <v>858</v>
      </c>
      <c r="H555" s="481"/>
      <c r="I555" s="482"/>
      <c r="J555" s="508" t="s">
        <v>872</v>
      </c>
      <c r="K555" s="508" t="s">
        <v>873</v>
      </c>
      <c r="L555" s="508" t="s">
        <v>861</v>
      </c>
      <c r="M555" s="508" t="s">
        <v>862</v>
      </c>
      <c r="N555" s="508" t="s">
        <v>879</v>
      </c>
      <c r="O555" s="509">
        <f>ROUND(SUM(O557:O558),2)</f>
        <v>1790.29</v>
      </c>
    </row>
    <row r="556" spans="1:15">
      <c r="A556" s="7"/>
      <c r="B556" s="493" t="s">
        <v>863</v>
      </c>
      <c r="C556" s="494"/>
      <c r="D556" s="494"/>
      <c r="E556" s="494"/>
      <c r="F556" s="494"/>
      <c r="G556" s="494"/>
      <c r="H556" s="494"/>
      <c r="I556" s="494"/>
      <c r="J556" s="528"/>
      <c r="K556" s="529"/>
      <c r="L556" s="528"/>
      <c r="M556" s="528"/>
      <c r="N556" s="528"/>
      <c r="O556" s="530"/>
    </row>
    <row r="557" spans="1:15">
      <c r="A557" s="8"/>
      <c r="B557" s="495" t="s">
        <v>910</v>
      </c>
      <c r="C557" s="486"/>
      <c r="D557" s="486"/>
      <c r="E557" s="486"/>
      <c r="F557" s="486"/>
      <c r="G557" s="486"/>
      <c r="H557" s="486"/>
      <c r="I557" s="486"/>
      <c r="J557" s="512">
        <v>8.7</v>
      </c>
      <c r="K557" s="531">
        <v>1</v>
      </c>
      <c r="L557" s="512"/>
      <c r="M557" s="512"/>
      <c r="N557" s="528">
        <f>O548</f>
        <v>205.78</v>
      </c>
      <c r="O557" s="532">
        <f>J557*K557*N557</f>
        <v>1790.286</v>
      </c>
    </row>
    <row r="558" spans="1:15">
      <c r="A558" s="4"/>
      <c r="B558" s="495"/>
      <c r="C558" s="486"/>
      <c r="D558" s="486"/>
      <c r="E558" s="486"/>
      <c r="F558" s="486"/>
      <c r="G558" s="486"/>
      <c r="H558" s="486"/>
      <c r="I558" s="486"/>
      <c r="J558" s="512"/>
      <c r="K558" s="512"/>
      <c r="L558" s="512"/>
      <c r="M558" s="512"/>
      <c r="N558" s="512"/>
      <c r="O558" s="513"/>
    </row>
    <row r="559" spans="1:15">
      <c r="A559" s="6"/>
      <c r="B559" s="489"/>
      <c r="C559" s="365"/>
      <c r="D559" s="365"/>
      <c r="E559" s="365"/>
      <c r="F559" s="365"/>
      <c r="G559" s="365"/>
      <c r="H559" s="365"/>
      <c r="I559" s="365"/>
      <c r="J559" s="517"/>
      <c r="K559" s="517"/>
      <c r="L559" s="517"/>
      <c r="M559" s="518"/>
      <c r="N559" s="518"/>
      <c r="O559" s="519"/>
    </row>
    <row r="560" ht="30" spans="1:15">
      <c r="A560" s="2" t="s">
        <v>262</v>
      </c>
      <c r="B560" s="479" t="str">
        <f>VLOOKUP(A560,GLOBAL!A:H,4,FALSE)</f>
        <v>EXECUÇÃO DE IMPRIMAÇÃO COM ASFALTO DILUÍDO CM-30. AF_09/2017</v>
      </c>
      <c r="C560" s="2" t="str">
        <f>VLOOKUP(A560,GLOBAL!A:H,5,FALSE)</f>
        <v>M2</v>
      </c>
      <c r="D560" s="480" t="s">
        <v>857</v>
      </c>
      <c r="E560" s="481"/>
      <c r="F560" s="482"/>
      <c r="G560" s="480" t="s">
        <v>858</v>
      </c>
      <c r="H560" s="481"/>
      <c r="I560" s="482"/>
      <c r="J560" s="508" t="s">
        <v>859</v>
      </c>
      <c r="K560" s="508" t="s">
        <v>907</v>
      </c>
      <c r="L560" s="508" t="s">
        <v>861</v>
      </c>
      <c r="M560" s="508" t="s">
        <v>867</v>
      </c>
      <c r="N560" s="508"/>
      <c r="O560" s="509">
        <f>ROUND(SUM(O562:O565),2)</f>
        <v>1028.9</v>
      </c>
    </row>
    <row r="561" spans="1:15">
      <c r="A561" s="7"/>
      <c r="B561" s="493" t="s">
        <v>863</v>
      </c>
      <c r="C561" s="494"/>
      <c r="D561" s="494"/>
      <c r="E561" s="494"/>
      <c r="F561" s="494"/>
      <c r="G561" s="494"/>
      <c r="H561" s="494"/>
      <c r="I561" s="494"/>
      <c r="J561" s="528"/>
      <c r="K561" s="529"/>
      <c r="L561" s="528"/>
      <c r="M561" s="528"/>
      <c r="N561" s="528"/>
      <c r="O561" s="530"/>
    </row>
    <row r="562" spans="1:15">
      <c r="A562" s="8"/>
      <c r="B562" s="495" t="s">
        <v>909</v>
      </c>
      <c r="C562" s="486"/>
      <c r="D562" s="486">
        <v>0</v>
      </c>
      <c r="E562" s="534" t="s">
        <v>898</v>
      </c>
      <c r="F562" s="486">
        <v>3.5</v>
      </c>
      <c r="G562" s="486">
        <v>0</v>
      </c>
      <c r="H562" s="534" t="s">
        <v>898</v>
      </c>
      <c r="I562" s="486">
        <v>5.5</v>
      </c>
      <c r="J562" s="512">
        <v>2</v>
      </c>
      <c r="K562" s="531">
        <v>8.86</v>
      </c>
      <c r="L562" s="512"/>
      <c r="M562" s="512">
        <f>J562*K562</f>
        <v>17.72</v>
      </c>
      <c r="N562" s="528"/>
      <c r="O562" s="532">
        <f>M562</f>
        <v>17.72</v>
      </c>
    </row>
    <row r="563" spans="1:15">
      <c r="A563" s="8"/>
      <c r="B563" s="495" t="s">
        <v>909</v>
      </c>
      <c r="C563" s="486"/>
      <c r="D563" s="486">
        <v>0</v>
      </c>
      <c r="E563" s="534" t="s">
        <v>898</v>
      </c>
      <c r="F563" s="486">
        <v>5.5</v>
      </c>
      <c r="G563" s="486">
        <v>6</v>
      </c>
      <c r="H563" s="534" t="s">
        <v>898</v>
      </c>
      <c r="I563" s="486">
        <v>6</v>
      </c>
      <c r="J563" s="512">
        <v>120.5</v>
      </c>
      <c r="K563" s="531">
        <v>8</v>
      </c>
      <c r="L563" s="512"/>
      <c r="M563" s="512">
        <f>J563*K563</f>
        <v>964</v>
      </c>
      <c r="N563" s="528"/>
      <c r="O563" s="532">
        <f>M563</f>
        <v>964</v>
      </c>
    </row>
    <row r="564" spans="1:15">
      <c r="A564" s="8"/>
      <c r="B564" s="495" t="s">
        <v>909</v>
      </c>
      <c r="C564" s="486"/>
      <c r="D564" s="486">
        <v>6</v>
      </c>
      <c r="E564" s="534" t="s">
        <v>898</v>
      </c>
      <c r="F564" s="486">
        <v>6</v>
      </c>
      <c r="G564" s="486">
        <v>6</v>
      </c>
      <c r="H564" s="534" t="s">
        <v>898</v>
      </c>
      <c r="I564" s="486">
        <v>11.55</v>
      </c>
      <c r="J564" s="512">
        <v>5.55</v>
      </c>
      <c r="K564" s="531">
        <v>8.5</v>
      </c>
      <c r="L564" s="512"/>
      <c r="M564" s="512">
        <f>J564*K564</f>
        <v>47.175</v>
      </c>
      <c r="N564" s="528"/>
      <c r="O564" s="532">
        <f>M564</f>
        <v>47.175</v>
      </c>
    </row>
    <row r="565" spans="1:15">
      <c r="A565" s="4"/>
      <c r="B565" s="495"/>
      <c r="C565" s="486"/>
      <c r="D565" s="486"/>
      <c r="E565" s="486"/>
      <c r="F565" s="486"/>
      <c r="G565" s="486"/>
      <c r="H565" s="486"/>
      <c r="I565" s="486"/>
      <c r="J565" s="512"/>
      <c r="K565" s="512"/>
      <c r="L565" s="512"/>
      <c r="M565" s="512"/>
      <c r="N565" s="512"/>
      <c r="O565" s="513"/>
    </row>
    <row r="566" spans="1:15">
      <c r="A566" s="6"/>
      <c r="B566" s="489"/>
      <c r="C566" s="365"/>
      <c r="D566" s="365"/>
      <c r="E566" s="365"/>
      <c r="F566" s="365"/>
      <c r="G566" s="365"/>
      <c r="H566" s="365"/>
      <c r="I566" s="365"/>
      <c r="J566" s="517"/>
      <c r="K566" s="517"/>
      <c r="L566" s="517"/>
      <c r="M566" s="518"/>
      <c r="N566" s="518"/>
      <c r="O566" s="519"/>
    </row>
    <row r="567" ht="52.5" customHeight="1" spans="1:15">
      <c r="A567" s="2" t="s">
        <v>263</v>
      </c>
      <c r="B567" s="479" t="str">
        <f>VLOOKUP(A567,GLOBAL!A:H,4,FALSE)</f>
        <v>TRANSPORTE COM CAMINHÃO BASCULANTE 6 M3 EM RODOVIA PAVIMENTADA ( PARA DISTÂNCIAS SUPERIORES A 4 KM)</v>
      </c>
      <c r="C567" s="2" t="str">
        <f>VLOOKUP(A567,GLOBAL!A:H,5,FALSE)</f>
        <v>M3XKM</v>
      </c>
      <c r="D567" s="480" t="s">
        <v>857</v>
      </c>
      <c r="E567" s="481"/>
      <c r="F567" s="482"/>
      <c r="G567" s="480" t="s">
        <v>858</v>
      </c>
      <c r="H567" s="481"/>
      <c r="I567" s="482"/>
      <c r="J567" s="508" t="s">
        <v>872</v>
      </c>
      <c r="K567" s="508" t="s">
        <v>911</v>
      </c>
      <c r="L567" s="508" t="s">
        <v>912</v>
      </c>
      <c r="M567" s="508" t="s">
        <v>876</v>
      </c>
      <c r="N567" s="508"/>
      <c r="O567" s="509">
        <f>ROUND(SUM(O569:O570),2)</f>
        <v>645.74</v>
      </c>
    </row>
    <row r="568" ht="30" spans="1:15">
      <c r="A568" s="7"/>
      <c r="B568" s="493" t="s">
        <v>913</v>
      </c>
      <c r="C568" s="494"/>
      <c r="D568" s="494"/>
      <c r="E568" s="494"/>
      <c r="F568" s="494"/>
      <c r="G568" s="494"/>
      <c r="H568" s="494"/>
      <c r="I568" s="494"/>
      <c r="J568" s="528"/>
      <c r="K568" s="529"/>
      <c r="L568" s="528"/>
      <c r="M568" s="528"/>
      <c r="N568" s="528"/>
      <c r="O568" s="530"/>
    </row>
    <row r="569" spans="1:15">
      <c r="A569" s="8"/>
      <c r="B569" s="495"/>
      <c r="C569" s="486"/>
      <c r="D569" s="486"/>
      <c r="E569" s="486"/>
      <c r="F569" s="486"/>
      <c r="G569" s="486"/>
      <c r="H569" s="486"/>
      <c r="I569" s="486"/>
      <c r="J569" s="512">
        <v>523</v>
      </c>
      <c r="K569" s="541">
        <v>0.0012</v>
      </c>
      <c r="L569" s="512">
        <f>O560*K569</f>
        <v>1.23468</v>
      </c>
      <c r="M569" s="512">
        <f>J569*L569</f>
        <v>645.73764</v>
      </c>
      <c r="N569" s="512"/>
      <c r="O569" s="513">
        <f>M569</f>
        <v>645.73764</v>
      </c>
    </row>
    <row r="570" spans="1:15">
      <c r="A570" s="4"/>
      <c r="B570" s="495"/>
      <c r="C570" s="486"/>
      <c r="D570" s="486"/>
      <c r="E570" s="486"/>
      <c r="F570" s="486"/>
      <c r="G570" s="486"/>
      <c r="H570" s="486"/>
      <c r="I570" s="486"/>
      <c r="J570" s="512"/>
      <c r="K570" s="512"/>
      <c r="L570" s="512"/>
      <c r="M570" s="512"/>
      <c r="N570" s="512"/>
      <c r="O570" s="513"/>
    </row>
    <row r="571" spans="1:15">
      <c r="A571" s="6"/>
      <c r="B571" s="489"/>
      <c r="C571" s="365"/>
      <c r="D571" s="365"/>
      <c r="E571" s="365"/>
      <c r="F571" s="365"/>
      <c r="G571" s="365"/>
      <c r="H571" s="365"/>
      <c r="I571" s="365"/>
      <c r="J571" s="517"/>
      <c r="K571" s="517"/>
      <c r="L571" s="517"/>
      <c r="M571" s="518"/>
      <c r="N571" s="518"/>
      <c r="O571" s="519"/>
    </row>
    <row r="572" spans="1:15">
      <c r="A572" s="2" t="s">
        <v>264</v>
      </c>
      <c r="B572" s="479" t="str">
        <f>VLOOKUP(A572,GLOBAL!A:H,4,FALSE)</f>
        <v>PINTURA DE LIGACAO COM EMULSAO RR-1C</v>
      </c>
      <c r="C572" s="2" t="str">
        <f>VLOOKUP(A572,GLOBAL!A:H,5,FALSE)</f>
        <v>M2</v>
      </c>
      <c r="D572" s="480" t="s">
        <v>857</v>
      </c>
      <c r="E572" s="481"/>
      <c r="F572" s="482"/>
      <c r="G572" s="480" t="s">
        <v>858</v>
      </c>
      <c r="H572" s="481"/>
      <c r="I572" s="482"/>
      <c r="J572" s="508" t="s">
        <v>859</v>
      </c>
      <c r="K572" s="508" t="s">
        <v>907</v>
      </c>
      <c r="L572" s="508" t="s">
        <v>861</v>
      </c>
      <c r="M572" s="508" t="s">
        <v>867</v>
      </c>
      <c r="N572" s="508"/>
      <c r="O572" s="509">
        <f>ROUND(SUM(O573:O577),2)</f>
        <v>1028.9</v>
      </c>
    </row>
    <row r="573" spans="1:15">
      <c r="A573" s="3"/>
      <c r="B573" s="483" t="s">
        <v>863</v>
      </c>
      <c r="C573" s="484"/>
      <c r="D573" s="484"/>
      <c r="E573" s="484"/>
      <c r="F573" s="484"/>
      <c r="G573" s="484"/>
      <c r="H573" s="484"/>
      <c r="I573" s="484"/>
      <c r="J573" s="510"/>
      <c r="K573" s="510"/>
      <c r="L573" s="510"/>
      <c r="M573" s="510"/>
      <c r="N573" s="510"/>
      <c r="O573" s="511"/>
    </row>
    <row r="574" spans="1:15">
      <c r="A574" s="8"/>
      <c r="B574" s="495" t="s">
        <v>909</v>
      </c>
      <c r="C574" s="486"/>
      <c r="D574" s="486">
        <v>0</v>
      </c>
      <c r="E574" s="534" t="s">
        <v>898</v>
      </c>
      <c r="F574" s="486">
        <v>3.5</v>
      </c>
      <c r="G574" s="486">
        <v>0</v>
      </c>
      <c r="H574" s="534" t="s">
        <v>898</v>
      </c>
      <c r="I574" s="486">
        <v>5.5</v>
      </c>
      <c r="J574" s="512">
        <v>2</v>
      </c>
      <c r="K574" s="531">
        <v>8.86</v>
      </c>
      <c r="L574" s="512"/>
      <c r="M574" s="512">
        <f>J574*K574</f>
        <v>17.72</v>
      </c>
      <c r="N574" s="528"/>
      <c r="O574" s="532">
        <f>M574</f>
        <v>17.72</v>
      </c>
    </row>
    <row r="575" spans="1:15">
      <c r="A575" s="8"/>
      <c r="B575" s="495" t="s">
        <v>909</v>
      </c>
      <c r="C575" s="486"/>
      <c r="D575" s="486">
        <v>0</v>
      </c>
      <c r="E575" s="534" t="s">
        <v>898</v>
      </c>
      <c r="F575" s="486">
        <v>5.5</v>
      </c>
      <c r="G575" s="486">
        <v>6</v>
      </c>
      <c r="H575" s="534" t="s">
        <v>898</v>
      </c>
      <c r="I575" s="486">
        <v>6</v>
      </c>
      <c r="J575" s="512">
        <v>120.5</v>
      </c>
      <c r="K575" s="531">
        <v>8</v>
      </c>
      <c r="L575" s="512"/>
      <c r="M575" s="512">
        <f>J575*K575</f>
        <v>964</v>
      </c>
      <c r="N575" s="528"/>
      <c r="O575" s="532">
        <f>M575</f>
        <v>964</v>
      </c>
    </row>
    <row r="576" spans="1:15">
      <c r="A576" s="8"/>
      <c r="B576" s="495" t="s">
        <v>909</v>
      </c>
      <c r="C576" s="486"/>
      <c r="D576" s="486">
        <v>6</v>
      </c>
      <c r="E576" s="534" t="s">
        <v>898</v>
      </c>
      <c r="F576" s="486">
        <v>6</v>
      </c>
      <c r="G576" s="486">
        <v>6</v>
      </c>
      <c r="H576" s="534" t="s">
        <v>898</v>
      </c>
      <c r="I576" s="486">
        <v>11.55</v>
      </c>
      <c r="J576" s="512">
        <v>5.55</v>
      </c>
      <c r="K576" s="531">
        <v>8.5</v>
      </c>
      <c r="L576" s="512"/>
      <c r="M576" s="512">
        <f>J576*K576</f>
        <v>47.175</v>
      </c>
      <c r="N576" s="528"/>
      <c r="O576" s="532">
        <f>M576</f>
        <v>47.175</v>
      </c>
    </row>
    <row r="577" spans="1:15">
      <c r="A577" s="5"/>
      <c r="B577" s="491"/>
      <c r="C577" s="488"/>
      <c r="D577" s="488"/>
      <c r="E577" s="488"/>
      <c r="F577" s="488"/>
      <c r="G577" s="488"/>
      <c r="H577" s="488"/>
      <c r="I577" s="488"/>
      <c r="J577" s="514"/>
      <c r="K577" s="514"/>
      <c r="L577" s="514"/>
      <c r="M577" s="515"/>
      <c r="N577" s="515"/>
      <c r="O577" s="516"/>
    </row>
    <row r="578" spans="1:15">
      <c r="A578" s="6"/>
      <c r="B578" s="489"/>
      <c r="C578" s="365"/>
      <c r="D578" s="365"/>
      <c r="E578" s="365"/>
      <c r="F578" s="365"/>
      <c r="G578" s="365"/>
      <c r="H578" s="365"/>
      <c r="I578" s="365"/>
      <c r="J578" s="517"/>
      <c r="K578" s="517"/>
      <c r="L578" s="517"/>
      <c r="M578" s="518"/>
      <c r="N578" s="518"/>
      <c r="O578" s="519"/>
    </row>
    <row r="579" ht="49.5" customHeight="1" spans="1:15">
      <c r="A579" s="2" t="s">
        <v>265</v>
      </c>
      <c r="B579" s="479" t="str">
        <f>VLOOKUP(A579,GLOBAL!A:H,4,FALSE)</f>
        <v>TRANSPORTE COM CAMINHÃO BASCULANTE 6 M3 EM RODOVIA PAVIMENTADA ( PARA DISTÂNCIAS SUPERIORES A 4 KM)</v>
      </c>
      <c r="C579" s="2" t="str">
        <f>VLOOKUP(A579,GLOBAL!A:H,5,FALSE)</f>
        <v>M3XKM</v>
      </c>
      <c r="D579" s="480" t="s">
        <v>857</v>
      </c>
      <c r="E579" s="481"/>
      <c r="F579" s="482"/>
      <c r="G579" s="480" t="s">
        <v>858</v>
      </c>
      <c r="H579" s="481"/>
      <c r="I579" s="482"/>
      <c r="J579" s="508" t="s">
        <v>872</v>
      </c>
      <c r="K579" s="508" t="s">
        <v>911</v>
      </c>
      <c r="L579" s="508" t="s">
        <v>912</v>
      </c>
      <c r="M579" s="508" t="s">
        <v>876</v>
      </c>
      <c r="N579" s="508" t="s">
        <v>894</v>
      </c>
      <c r="O579" s="509">
        <f>ROUND(SUM(O580:O582),2)</f>
        <v>215.25</v>
      </c>
    </row>
    <row r="580" ht="30" spans="1:15">
      <c r="A580" s="3"/>
      <c r="B580" s="493" t="s">
        <v>913</v>
      </c>
      <c r="C580" s="484"/>
      <c r="D580" s="484"/>
      <c r="E580" s="484"/>
      <c r="F580" s="484"/>
      <c r="G580" s="484"/>
      <c r="H580" s="484"/>
      <c r="I580" s="484"/>
      <c r="J580" s="528"/>
      <c r="K580" s="529"/>
      <c r="L580" s="528"/>
      <c r="M580" s="528"/>
      <c r="N580" s="510"/>
      <c r="O580" s="511"/>
    </row>
    <row r="581" spans="1:15">
      <c r="A581" s="4"/>
      <c r="B581" s="495"/>
      <c r="C581" s="486"/>
      <c r="D581" s="486"/>
      <c r="E581" s="486"/>
      <c r="F581" s="486"/>
      <c r="G581" s="486"/>
      <c r="H581" s="486"/>
      <c r="I581" s="486"/>
      <c r="J581" s="512">
        <v>523</v>
      </c>
      <c r="K581" s="541">
        <v>0.0004</v>
      </c>
      <c r="L581" s="512">
        <f>O572*K581</f>
        <v>0.41156</v>
      </c>
      <c r="M581" s="512">
        <f>J581*L581</f>
        <v>215.24588</v>
      </c>
      <c r="N581" s="512"/>
      <c r="O581" s="513">
        <f>M581</f>
        <v>215.24588</v>
      </c>
    </row>
    <row r="582" spans="1:15">
      <c r="A582" s="5"/>
      <c r="B582" s="491"/>
      <c r="C582" s="488"/>
      <c r="D582" s="488"/>
      <c r="E582" s="488"/>
      <c r="F582" s="488"/>
      <c r="G582" s="488"/>
      <c r="H582" s="488"/>
      <c r="I582" s="488"/>
      <c r="J582" s="514"/>
      <c r="K582" s="514"/>
      <c r="L582" s="514"/>
      <c r="M582" s="515"/>
      <c r="N582" s="515"/>
      <c r="O582" s="516"/>
    </row>
    <row r="583" spans="1:15">
      <c r="A583" s="6"/>
      <c r="B583" s="489"/>
      <c r="C583" s="365"/>
      <c r="D583" s="365"/>
      <c r="E583" s="365"/>
      <c r="F583" s="365"/>
      <c r="G583" s="365"/>
      <c r="H583" s="365"/>
      <c r="I583" s="365"/>
      <c r="J583" s="517"/>
      <c r="K583" s="517"/>
      <c r="L583" s="517"/>
      <c r="M583" s="518"/>
      <c r="N583" s="518"/>
      <c r="O583" s="519"/>
    </row>
    <row r="584" ht="71.25" customHeight="1" spans="1:15">
      <c r="A584" s="2" t="s">
        <v>266</v>
      </c>
      <c r="B584" s="479" t="str">
        <f>VLOOKUP(A584,GLOBAL!A:H,4,FALSE)</f>
        <v>CONSTRUÇÃO DE PAVIMENTO COM APLICAÇÃO DE CONCRETO BETUMINOSO USINADO A QUENTE (CBUQ), CAMADA DE ROLAMENTO, COM ESPESSURA DE 5,0 CM - EXCLUSIVE TRANSPORTE. AF_03/2017</v>
      </c>
      <c r="C584" s="2" t="str">
        <f>VLOOKUP(A584,GLOBAL!A:H,5,FALSE)</f>
        <v>M3</v>
      </c>
      <c r="D584" s="480" t="s">
        <v>857</v>
      </c>
      <c r="E584" s="481"/>
      <c r="F584" s="482"/>
      <c r="G584" s="480" t="s">
        <v>858</v>
      </c>
      <c r="H584" s="481"/>
      <c r="I584" s="482"/>
      <c r="J584" s="508" t="s">
        <v>859</v>
      </c>
      <c r="K584" s="508" t="s">
        <v>907</v>
      </c>
      <c r="L584" s="508" t="s">
        <v>861</v>
      </c>
      <c r="M584" s="508" t="s">
        <v>867</v>
      </c>
      <c r="N584" s="508" t="s">
        <v>879</v>
      </c>
      <c r="O584" s="509">
        <f>ROUND(SUM(O585:O589),2)</f>
        <v>51.44</v>
      </c>
    </row>
    <row r="585" spans="1:15">
      <c r="A585" s="3"/>
      <c r="B585" s="483" t="s">
        <v>863</v>
      </c>
      <c r="C585" s="484"/>
      <c r="D585" s="484"/>
      <c r="E585" s="484"/>
      <c r="F585" s="484"/>
      <c r="G585" s="484"/>
      <c r="H585" s="484"/>
      <c r="I585" s="484"/>
      <c r="J585" s="510"/>
      <c r="K585" s="510"/>
      <c r="L585" s="510"/>
      <c r="M585" s="510"/>
      <c r="N585" s="510"/>
      <c r="O585" s="511"/>
    </row>
    <row r="586" spans="1:15">
      <c r="A586" s="8"/>
      <c r="B586" s="495" t="s">
        <v>909</v>
      </c>
      <c r="C586" s="486"/>
      <c r="D586" s="486">
        <v>0</v>
      </c>
      <c r="E586" s="534" t="s">
        <v>898</v>
      </c>
      <c r="F586" s="486">
        <v>3.5</v>
      </c>
      <c r="G586" s="486">
        <v>0</v>
      </c>
      <c r="H586" s="534" t="s">
        <v>898</v>
      </c>
      <c r="I586" s="486">
        <v>5.5</v>
      </c>
      <c r="J586" s="512">
        <v>2</v>
      </c>
      <c r="K586" s="531">
        <v>8.86</v>
      </c>
      <c r="L586" s="512">
        <v>0.05</v>
      </c>
      <c r="M586" s="512">
        <f>J586*K586</f>
        <v>17.72</v>
      </c>
      <c r="N586" s="528">
        <f>M586*L586</f>
        <v>0.886</v>
      </c>
      <c r="O586" s="532">
        <f>N586</f>
        <v>0.886</v>
      </c>
    </row>
    <row r="587" spans="1:15">
      <c r="A587" s="8"/>
      <c r="B587" s="495" t="s">
        <v>909</v>
      </c>
      <c r="C587" s="486"/>
      <c r="D587" s="486">
        <v>0</v>
      </c>
      <c r="E587" s="534" t="s">
        <v>898</v>
      </c>
      <c r="F587" s="486">
        <v>5.5</v>
      </c>
      <c r="G587" s="486">
        <v>6</v>
      </c>
      <c r="H587" s="534" t="s">
        <v>898</v>
      </c>
      <c r="I587" s="486">
        <v>6</v>
      </c>
      <c r="J587" s="512">
        <v>120.5</v>
      </c>
      <c r="K587" s="531">
        <v>8</v>
      </c>
      <c r="L587" s="512">
        <v>0.05</v>
      </c>
      <c r="M587" s="512">
        <f>J587*K587</f>
        <v>964</v>
      </c>
      <c r="N587" s="528">
        <f>M587*L587</f>
        <v>48.2</v>
      </c>
      <c r="O587" s="532">
        <f>N587</f>
        <v>48.2</v>
      </c>
    </row>
    <row r="588" spans="1:15">
      <c r="A588" s="8"/>
      <c r="B588" s="495" t="s">
        <v>909</v>
      </c>
      <c r="C588" s="486"/>
      <c r="D588" s="486">
        <v>6</v>
      </c>
      <c r="E588" s="534" t="s">
        <v>898</v>
      </c>
      <c r="F588" s="486">
        <v>6</v>
      </c>
      <c r="G588" s="486">
        <v>6</v>
      </c>
      <c r="H588" s="534" t="s">
        <v>898</v>
      </c>
      <c r="I588" s="486">
        <v>11.55</v>
      </c>
      <c r="J588" s="512">
        <v>5.55</v>
      </c>
      <c r="K588" s="531">
        <v>8.5</v>
      </c>
      <c r="L588" s="512">
        <v>0.05</v>
      </c>
      <c r="M588" s="512">
        <f>J588*K588</f>
        <v>47.175</v>
      </c>
      <c r="N588" s="528">
        <f>M588*L588</f>
        <v>2.35875</v>
      </c>
      <c r="O588" s="532">
        <f>N588</f>
        <v>2.35875</v>
      </c>
    </row>
    <row r="589" spans="1:15">
      <c r="A589" s="5"/>
      <c r="B589" s="491"/>
      <c r="C589" s="488"/>
      <c r="D589" s="488"/>
      <c r="E589" s="488"/>
      <c r="F589" s="488"/>
      <c r="G589" s="488"/>
      <c r="H589" s="488"/>
      <c r="I589" s="488"/>
      <c r="J589" s="514"/>
      <c r="K589" s="514"/>
      <c r="L589" s="514"/>
      <c r="M589" s="515"/>
      <c r="N589" s="515"/>
      <c r="O589" s="516"/>
    </row>
    <row r="590" spans="1:15">
      <c r="A590" s="6"/>
      <c r="B590" s="489"/>
      <c r="C590" s="365"/>
      <c r="D590" s="365"/>
      <c r="E590" s="365"/>
      <c r="F590" s="365"/>
      <c r="G590" s="365"/>
      <c r="H590" s="365"/>
      <c r="I590" s="365"/>
      <c r="J590" s="517"/>
      <c r="K590" s="517"/>
      <c r="L590" s="517"/>
      <c r="M590" s="518"/>
      <c r="N590" s="518"/>
      <c r="O590" s="519"/>
    </row>
    <row r="591" ht="60" spans="1:15">
      <c r="A591" s="2" t="s">
        <v>267</v>
      </c>
      <c r="B591" s="479" t="str">
        <f>VLOOKUP(A591,GLOBAL!A:H,4,FALSE)</f>
        <v>TRANSPORTE DE MATERIAL ASFALTICO, COM CAMINHÃO COM CAPACIDADE DE 30000 L EM RODOVIA PAVIMENTADA PARA DISTÂNCIAS MÉDIAS DE TRANSPORTE SUPERIORES A 100 KM. AF_02/2016</v>
      </c>
      <c r="C591" s="2" t="str">
        <f>VLOOKUP(A591,GLOBAL!A:H,5,FALSE)</f>
        <v>TXKM</v>
      </c>
      <c r="D591" s="480" t="s">
        <v>857</v>
      </c>
      <c r="E591" s="481"/>
      <c r="F591" s="482"/>
      <c r="G591" s="480" t="s">
        <v>858</v>
      </c>
      <c r="H591" s="481"/>
      <c r="I591" s="482"/>
      <c r="J591" s="508" t="s">
        <v>872</v>
      </c>
      <c r="K591" s="508" t="s">
        <v>911</v>
      </c>
      <c r="L591" s="508" t="s">
        <v>912</v>
      </c>
      <c r="M591" s="508" t="s">
        <v>876</v>
      </c>
      <c r="N591" s="508"/>
      <c r="O591" s="509">
        <f>ROUND(SUM(O592:O594),2)</f>
        <v>3591.95</v>
      </c>
    </row>
    <row r="592" ht="30" spans="1:15">
      <c r="A592" s="3"/>
      <c r="B592" s="483" t="s">
        <v>914</v>
      </c>
      <c r="C592" s="484"/>
      <c r="D592" s="484"/>
      <c r="E592" s="484"/>
      <c r="F592" s="484"/>
      <c r="G592" s="484"/>
      <c r="H592" s="484"/>
      <c r="I592" s="484"/>
      <c r="J592" s="510"/>
      <c r="K592" s="510"/>
      <c r="L592" s="510"/>
      <c r="M592" s="510"/>
      <c r="N592" s="510"/>
      <c r="O592" s="511"/>
    </row>
    <row r="593" spans="1:15">
      <c r="A593" s="4"/>
      <c r="B593" s="495"/>
      <c r="C593" s="486"/>
      <c r="D593" s="486"/>
      <c r="E593" s="486"/>
      <c r="F593" s="486"/>
      <c r="G593" s="486"/>
      <c r="H593" s="486"/>
      <c r="I593" s="486"/>
      <c r="J593" s="512">
        <v>529</v>
      </c>
      <c r="K593" s="542">
        <v>0.055</v>
      </c>
      <c r="L593" s="512">
        <f>O584*2.4</f>
        <v>123.456</v>
      </c>
      <c r="M593" s="512">
        <f>J593*K593*L593</f>
        <v>3591.95232</v>
      </c>
      <c r="N593" s="512"/>
      <c r="O593" s="513">
        <f>M593</f>
        <v>3591.95232</v>
      </c>
    </row>
    <row r="594" spans="1:15">
      <c r="A594" s="5"/>
      <c r="B594" s="491"/>
      <c r="C594" s="488"/>
      <c r="D594" s="488"/>
      <c r="E594" s="488"/>
      <c r="F594" s="488"/>
      <c r="G594" s="488"/>
      <c r="H594" s="488"/>
      <c r="I594" s="488"/>
      <c r="J594" s="514"/>
      <c r="K594" s="514"/>
      <c r="L594" s="514"/>
      <c r="M594" s="515"/>
      <c r="N594" s="515"/>
      <c r="O594" s="516"/>
    </row>
    <row r="595" spans="1:15">
      <c r="A595" s="6"/>
      <c r="B595" s="489"/>
      <c r="C595" s="365"/>
      <c r="D595" s="365"/>
      <c r="E595" s="365"/>
      <c r="F595" s="365"/>
      <c r="G595" s="365"/>
      <c r="H595" s="365"/>
      <c r="I595" s="365"/>
      <c r="J595" s="517"/>
      <c r="K595" s="517"/>
      <c r="L595" s="517"/>
      <c r="M595" s="518"/>
      <c r="N595" s="518"/>
      <c r="O595" s="519"/>
    </row>
    <row r="596" ht="30" customHeight="1" spans="1:15">
      <c r="A596" s="2" t="s">
        <v>268</v>
      </c>
      <c r="B596" s="479" t="str">
        <f>VLOOKUP(A596,GLOBAL!A:H,4,FALSE)</f>
        <v>TRANSPORTE COM CAMINHÃO BASCULANTE 10 M3 DE MASSA ASFALTICA PARA PAVIMENTAÇÃO URBANA</v>
      </c>
      <c r="C596" s="2" t="str">
        <f>VLOOKUP(A596,GLOBAL!A:H,5,FALSE)</f>
        <v>M3XKM</v>
      </c>
      <c r="D596" s="480" t="s">
        <v>857</v>
      </c>
      <c r="E596" s="481"/>
      <c r="F596" s="482"/>
      <c r="G596" s="480" t="s">
        <v>858</v>
      </c>
      <c r="H596" s="481"/>
      <c r="I596" s="482"/>
      <c r="J596" s="508" t="s">
        <v>872</v>
      </c>
      <c r="K596" s="508" t="s">
        <v>911</v>
      </c>
      <c r="L596" s="508" t="s">
        <v>912</v>
      </c>
      <c r="M596" s="508" t="s">
        <v>876</v>
      </c>
      <c r="N596" s="508"/>
      <c r="O596" s="509">
        <f>ROUND(SUM(O597:O598),2)</f>
        <v>447.62</v>
      </c>
    </row>
    <row r="597" ht="30" spans="1:15">
      <c r="A597" s="3"/>
      <c r="B597" s="483" t="s">
        <v>915</v>
      </c>
      <c r="C597" s="484"/>
      <c r="D597" s="484"/>
      <c r="E597" s="484"/>
      <c r="F597" s="484"/>
      <c r="G597" s="484"/>
      <c r="H597" s="484"/>
      <c r="I597" s="484"/>
      <c r="J597" s="510"/>
      <c r="K597" s="510"/>
      <c r="L597" s="510"/>
      <c r="M597" s="510"/>
      <c r="N597" s="510"/>
      <c r="O597" s="511"/>
    </row>
    <row r="598" s="23" customFormat="1" spans="1:20">
      <c r="A598" s="536"/>
      <c r="B598" s="537"/>
      <c r="C598" s="538"/>
      <c r="D598" s="538"/>
      <c r="E598" s="538"/>
      <c r="F598" s="538"/>
      <c r="G598" s="538"/>
      <c r="H598" s="538"/>
      <c r="I598" s="538"/>
      <c r="J598" s="512">
        <v>8.7</v>
      </c>
      <c r="K598" s="543"/>
      <c r="L598" s="512">
        <v>51.45</v>
      </c>
      <c r="M598" s="512">
        <f>J598*L598</f>
        <v>447.615</v>
      </c>
      <c r="N598" s="512"/>
      <c r="O598" s="513">
        <f>M598</f>
        <v>447.615</v>
      </c>
      <c r="Q598" s="466"/>
      <c r="R598" s="547"/>
      <c r="S598" s="547"/>
      <c r="T598" s="547"/>
    </row>
    <row r="599" spans="1:15">
      <c r="A599" s="5"/>
      <c r="B599" s="539"/>
      <c r="C599" s="540"/>
      <c r="D599" s="540"/>
      <c r="E599" s="540"/>
      <c r="F599" s="540"/>
      <c r="G599" s="540"/>
      <c r="H599" s="540"/>
      <c r="I599" s="540"/>
      <c r="J599" s="544"/>
      <c r="K599" s="544"/>
      <c r="L599" s="544"/>
      <c r="M599" s="545"/>
      <c r="N599" s="545"/>
      <c r="O599" s="546"/>
    </row>
    <row r="600" spans="1:15">
      <c r="A600" s="12"/>
      <c r="B600" s="489"/>
      <c r="C600" s="365"/>
      <c r="D600" s="365"/>
      <c r="E600" s="365"/>
      <c r="F600" s="365"/>
      <c r="G600" s="365"/>
      <c r="H600" s="365"/>
      <c r="I600" s="365"/>
      <c r="J600" s="517"/>
      <c r="K600" s="517"/>
      <c r="L600" s="517"/>
      <c r="M600" s="518"/>
      <c r="N600" s="518"/>
      <c r="O600" s="519"/>
    </row>
    <row r="601" ht="94.5" customHeight="1" spans="1:15">
      <c r="A601" s="2" t="s">
        <v>269</v>
      </c>
      <c r="B601" s="479" t="str">
        <f>VLOOKUP(A601,GLOBAL!A:H,4,FALSE)</f>
        <v>ASSENTAMENTO DE GUIA (MEIO-FIO) EM TRECHO RETO, CONFECCIONADA EM CONCRETO PRÉ-FABRICADO, DIMENSÕES 100X15X13X30 CM (COMPRIMENTO X BASE INFERIOR X BASE SUPERIOR X ALTURA), PARA VIAS URBANAS (USO VIÁRIO). AF_06/2016</v>
      </c>
      <c r="C601" s="2" t="str">
        <f>VLOOKUP(A601,GLOBAL!A:H,5,FALSE)</f>
        <v>M</v>
      </c>
      <c r="D601" s="480" t="s">
        <v>857</v>
      </c>
      <c r="E601" s="481"/>
      <c r="F601" s="482"/>
      <c r="G601" s="480" t="s">
        <v>858</v>
      </c>
      <c r="H601" s="481"/>
      <c r="I601" s="482"/>
      <c r="J601" s="508" t="s">
        <v>859</v>
      </c>
      <c r="K601" s="508" t="s">
        <v>860</v>
      </c>
      <c r="L601" s="508" t="s">
        <v>861</v>
      </c>
      <c r="M601" s="508" t="s">
        <v>916</v>
      </c>
      <c r="N601" s="508" t="s">
        <v>917</v>
      </c>
      <c r="O601" s="509">
        <f>ROUND(SUM(O602:O607),2)</f>
        <v>235.91</v>
      </c>
    </row>
    <row r="602" spans="1:15">
      <c r="A602" s="3"/>
      <c r="B602" s="483" t="s">
        <v>863</v>
      </c>
      <c r="C602" s="484"/>
      <c r="D602" s="484"/>
      <c r="E602" s="484"/>
      <c r="F602" s="484"/>
      <c r="G602" s="484"/>
      <c r="H602" s="484"/>
      <c r="I602" s="484"/>
      <c r="J602" s="510"/>
      <c r="K602" s="510"/>
      <c r="L602" s="510"/>
      <c r="M602" s="510"/>
      <c r="N602" s="510"/>
      <c r="O602" s="511"/>
    </row>
    <row r="603" spans="1:15">
      <c r="A603" s="4"/>
      <c r="B603" s="495" t="s">
        <v>918</v>
      </c>
      <c r="C603" s="538"/>
      <c r="D603" s="538"/>
      <c r="E603" s="538"/>
      <c r="F603" s="538"/>
      <c r="G603" s="538"/>
      <c r="H603" s="538"/>
      <c r="I603" s="538"/>
      <c r="J603" s="512">
        <v>60.55</v>
      </c>
      <c r="K603" s="543"/>
      <c r="L603" s="512"/>
      <c r="M603" s="512"/>
      <c r="N603" s="512" t="s">
        <v>871</v>
      </c>
      <c r="O603" s="513">
        <f>J603</f>
        <v>60.55</v>
      </c>
    </row>
    <row r="604" spans="1:15">
      <c r="A604" s="4"/>
      <c r="B604" s="495" t="s">
        <v>918</v>
      </c>
      <c r="C604" s="538"/>
      <c r="D604" s="538"/>
      <c r="E604" s="538"/>
      <c r="F604" s="538"/>
      <c r="G604" s="538"/>
      <c r="H604" s="538"/>
      <c r="I604" s="538"/>
      <c r="J604" s="512">
        <v>56.72</v>
      </c>
      <c r="K604" s="543"/>
      <c r="L604" s="512"/>
      <c r="M604" s="512"/>
      <c r="N604" s="512" t="s">
        <v>871</v>
      </c>
      <c r="O604" s="513">
        <f>J604</f>
        <v>56.72</v>
      </c>
    </row>
    <row r="605" spans="1:15">
      <c r="A605" s="4"/>
      <c r="B605" s="495" t="s">
        <v>918</v>
      </c>
      <c r="C605" s="538"/>
      <c r="D605" s="538"/>
      <c r="E605" s="538"/>
      <c r="F605" s="538"/>
      <c r="G605" s="538"/>
      <c r="H605" s="538"/>
      <c r="I605" s="538"/>
      <c r="J605" s="512">
        <v>48.78</v>
      </c>
      <c r="K605" s="543"/>
      <c r="L605" s="512"/>
      <c r="M605" s="512"/>
      <c r="N605" s="512" t="s">
        <v>870</v>
      </c>
      <c r="O605" s="513">
        <f>J605</f>
        <v>48.78</v>
      </c>
    </row>
    <row r="606" spans="1:15">
      <c r="A606" s="4"/>
      <c r="B606" s="495" t="s">
        <v>918</v>
      </c>
      <c r="C606" s="538"/>
      <c r="D606" s="538"/>
      <c r="E606" s="538"/>
      <c r="F606" s="538"/>
      <c r="G606" s="538"/>
      <c r="H606" s="538"/>
      <c r="I606" s="538"/>
      <c r="J606" s="512">
        <v>47.85</v>
      </c>
      <c r="K606" s="543"/>
      <c r="L606" s="512"/>
      <c r="M606" s="512"/>
      <c r="N606" s="512" t="s">
        <v>870</v>
      </c>
      <c r="O606" s="513">
        <f>J606</f>
        <v>47.85</v>
      </c>
    </row>
    <row r="607" spans="1:15">
      <c r="A607" s="4"/>
      <c r="B607" s="495" t="s">
        <v>918</v>
      </c>
      <c r="C607" s="538"/>
      <c r="D607" s="538"/>
      <c r="E607" s="538"/>
      <c r="F607" s="538"/>
      <c r="G607" s="538"/>
      <c r="H607" s="538"/>
      <c r="I607" s="538"/>
      <c r="J607" s="512">
        <v>22.01</v>
      </c>
      <c r="K607" s="543"/>
      <c r="L607" s="512"/>
      <c r="M607" s="512"/>
      <c r="N607" s="512" t="s">
        <v>870</v>
      </c>
      <c r="O607" s="513">
        <f>J607</f>
        <v>22.01</v>
      </c>
    </row>
    <row r="608" spans="1:15">
      <c r="A608" s="5"/>
      <c r="B608" s="539"/>
      <c r="C608" s="540"/>
      <c r="D608" s="540"/>
      <c r="E608" s="540"/>
      <c r="F608" s="540"/>
      <c r="G608" s="540"/>
      <c r="H608" s="540"/>
      <c r="I608" s="540"/>
      <c r="J608" s="544"/>
      <c r="K608" s="544"/>
      <c r="L608" s="544"/>
      <c r="M608" s="545"/>
      <c r="N608" s="545"/>
      <c r="O608" s="546"/>
    </row>
    <row r="609" spans="1:15">
      <c r="A609" s="12"/>
      <c r="B609" s="489"/>
      <c r="C609" s="365"/>
      <c r="D609" s="365"/>
      <c r="E609" s="365"/>
      <c r="F609" s="365"/>
      <c r="G609" s="365"/>
      <c r="H609" s="365"/>
      <c r="I609" s="365"/>
      <c r="J609" s="517"/>
      <c r="K609" s="517"/>
      <c r="L609" s="517"/>
      <c r="M609" s="518"/>
      <c r="N609" s="518"/>
      <c r="O609" s="519"/>
    </row>
    <row r="610" spans="1:15">
      <c r="A610" s="1" t="s">
        <v>270</v>
      </c>
      <c r="B610" s="476" t="str">
        <f>VLOOKUP(A610,GLOBAL!A:H,4,FALSE)</f>
        <v>Sinalização</v>
      </c>
      <c r="C610" s="477"/>
      <c r="D610" s="477"/>
      <c r="E610" s="477"/>
      <c r="F610" s="477"/>
      <c r="G610" s="477"/>
      <c r="H610" s="477"/>
      <c r="I610" s="477"/>
      <c r="J610" s="506"/>
      <c r="K610" s="506"/>
      <c r="L610" s="506"/>
      <c r="M610" s="506"/>
      <c r="N610" s="506"/>
      <c r="O610" s="507"/>
    </row>
    <row r="611" ht="30" spans="1:15">
      <c r="A611" s="2" t="s">
        <v>271</v>
      </c>
      <c r="B611" s="479" t="str">
        <f>VLOOKUP(A611,GLOBAL!A:H,4,FALSE)</f>
        <v>SINALIZAÇÃO VERTICAL COM CHAPA REVESTIDA EM PELÍCULA, INCLUSIVE SUPORTE EM MADEIRA</v>
      </c>
      <c r="C611" s="2" t="str">
        <f>VLOOKUP(A611,GLOBAL!A:H,5,FALSE)</f>
        <v>M2</v>
      </c>
      <c r="D611" s="480" t="s">
        <v>857</v>
      </c>
      <c r="E611" s="481"/>
      <c r="F611" s="482"/>
      <c r="G611" s="480" t="s">
        <v>858</v>
      </c>
      <c r="H611" s="481"/>
      <c r="I611" s="482"/>
      <c r="J611" s="522" t="s">
        <v>867</v>
      </c>
      <c r="K611" s="523"/>
      <c r="L611" s="508" t="s">
        <v>861</v>
      </c>
      <c r="M611" s="508" t="s">
        <v>862</v>
      </c>
      <c r="N611" s="508"/>
      <c r="O611" s="509">
        <f>ROUND(SUM(O612:O614),2)</f>
        <v>1.1</v>
      </c>
    </row>
    <row r="612" spans="1:15">
      <c r="A612" s="3"/>
      <c r="B612" s="483" t="s">
        <v>863</v>
      </c>
      <c r="C612" s="484"/>
      <c r="D612" s="484"/>
      <c r="E612" s="484"/>
      <c r="F612" s="484"/>
      <c r="G612" s="484"/>
      <c r="H612" s="484"/>
      <c r="I612" s="484"/>
      <c r="J612" s="510"/>
      <c r="K612" s="510"/>
      <c r="L612" s="510"/>
      <c r="M612" s="510"/>
      <c r="N612" s="510"/>
      <c r="O612" s="511"/>
    </row>
    <row r="613" spans="1:15">
      <c r="A613" s="4"/>
      <c r="B613" s="495" t="s">
        <v>919</v>
      </c>
      <c r="C613" s="486"/>
      <c r="D613" s="486"/>
      <c r="E613" s="486"/>
      <c r="F613" s="486"/>
      <c r="G613" s="486"/>
      <c r="H613" s="486"/>
      <c r="I613" s="486"/>
      <c r="J613" s="524">
        <v>0.3</v>
      </c>
      <c r="K613" s="525"/>
      <c r="L613" s="512"/>
      <c r="M613" s="512">
        <v>3</v>
      </c>
      <c r="N613" s="512"/>
      <c r="O613" s="513">
        <f>J613*M613</f>
        <v>0.9</v>
      </c>
    </row>
    <row r="614" spans="1:15">
      <c r="A614" s="4"/>
      <c r="B614" s="495" t="s">
        <v>962</v>
      </c>
      <c r="C614" s="486"/>
      <c r="D614" s="486"/>
      <c r="E614" s="486"/>
      <c r="F614" s="486"/>
      <c r="G614" s="486"/>
      <c r="H614" s="486"/>
      <c r="I614" s="486"/>
      <c r="J614" s="524">
        <v>0.2</v>
      </c>
      <c r="K614" s="525"/>
      <c r="L614" s="512"/>
      <c r="M614" s="512">
        <v>1</v>
      </c>
      <c r="N614" s="512"/>
      <c r="O614" s="513">
        <f>J614*M614</f>
        <v>0.2</v>
      </c>
    </row>
    <row r="615" spans="1:15">
      <c r="A615" s="5"/>
      <c r="B615" s="539"/>
      <c r="C615" s="540"/>
      <c r="D615" s="540"/>
      <c r="E615" s="540"/>
      <c r="F615" s="540"/>
      <c r="G615" s="540"/>
      <c r="H615" s="540"/>
      <c r="I615" s="540"/>
      <c r="J615" s="544"/>
      <c r="K615" s="544"/>
      <c r="L615" s="544"/>
      <c r="M615" s="545"/>
      <c r="N615" s="545"/>
      <c r="O615" s="546"/>
    </row>
    <row r="616" spans="1:15">
      <c r="A616" s="12"/>
      <c r="B616" s="489"/>
      <c r="C616" s="365"/>
      <c r="D616" s="365"/>
      <c r="E616" s="365"/>
      <c r="F616" s="365"/>
      <c r="G616" s="365"/>
      <c r="H616" s="365"/>
      <c r="I616" s="365"/>
      <c r="J616" s="517"/>
      <c r="K616" s="517"/>
      <c r="L616" s="517"/>
      <c r="M616" s="518"/>
      <c r="N616" s="518"/>
      <c r="O616" s="519"/>
    </row>
    <row r="617" ht="45" customHeight="1" spans="1:15">
      <c r="A617" s="2" t="s">
        <v>272</v>
      </c>
      <c r="B617" s="479" t="str">
        <f>VLOOKUP(A617,GLOBAL!A:H,4,FALSE)</f>
        <v>SINALIZACAO HORIZONTAL COM TINTA RETRORREFLETIVA A BASE DE RESINA ACRILICA COM MICROESFERAS DE VIDRO</v>
      </c>
      <c r="C617" s="2" t="str">
        <f>VLOOKUP(A617,GLOBAL!A:H,5,FALSE)</f>
        <v>M2</v>
      </c>
      <c r="D617" s="480" t="s">
        <v>857</v>
      </c>
      <c r="E617" s="481"/>
      <c r="F617" s="482"/>
      <c r="G617" s="480" t="s">
        <v>858</v>
      </c>
      <c r="H617" s="481"/>
      <c r="I617" s="482"/>
      <c r="J617" s="508" t="s">
        <v>859</v>
      </c>
      <c r="K617" s="508" t="s">
        <v>860</v>
      </c>
      <c r="L617" s="508" t="s">
        <v>867</v>
      </c>
      <c r="M617" s="508" t="s">
        <v>920</v>
      </c>
      <c r="N617" s="508"/>
      <c r="O617" s="509">
        <f>ROUND(SUM(O618:O622),2)</f>
        <v>62.36</v>
      </c>
    </row>
    <row r="618" spans="1:15">
      <c r="A618" s="3"/>
      <c r="B618" s="483" t="s">
        <v>863</v>
      </c>
      <c r="C618" s="484"/>
      <c r="D618" s="484"/>
      <c r="E618" s="484"/>
      <c r="F618" s="484"/>
      <c r="G618" s="484"/>
      <c r="H618" s="484"/>
      <c r="I618" s="484"/>
      <c r="J618" s="510"/>
      <c r="K618" s="510"/>
      <c r="L618" s="510"/>
      <c r="M618" s="510"/>
      <c r="N618" s="510"/>
      <c r="O618" s="511"/>
    </row>
    <row r="619" spans="1:15">
      <c r="A619" s="4"/>
      <c r="B619" s="495" t="s">
        <v>921</v>
      </c>
      <c r="C619" s="486"/>
      <c r="D619" s="486"/>
      <c r="E619" s="486"/>
      <c r="F619" s="486"/>
      <c r="G619" s="486"/>
      <c r="H619" s="486"/>
      <c r="I619" s="486"/>
      <c r="J619" s="512">
        <v>3</v>
      </c>
      <c r="K619" s="543">
        <v>0.4</v>
      </c>
      <c r="L619" s="512">
        <f>J619*K619</f>
        <v>1.2</v>
      </c>
      <c r="M619" s="512">
        <v>30</v>
      </c>
      <c r="N619" s="512"/>
      <c r="O619" s="513">
        <f>L619*M619</f>
        <v>36</v>
      </c>
    </row>
    <row r="620" spans="1:15">
      <c r="A620" s="4"/>
      <c r="B620" s="495" t="s">
        <v>922</v>
      </c>
      <c r="C620" s="486"/>
      <c r="D620" s="486"/>
      <c r="E620" s="486"/>
      <c r="F620" s="486"/>
      <c r="G620" s="486"/>
      <c r="H620" s="486"/>
      <c r="I620" s="486"/>
      <c r="J620" s="512">
        <v>4</v>
      </c>
      <c r="K620" s="543">
        <v>0.4</v>
      </c>
      <c r="L620" s="512">
        <f>J620*K620</f>
        <v>1.6</v>
      </c>
      <c r="M620" s="512">
        <v>3</v>
      </c>
      <c r="N620" s="512"/>
      <c r="O620" s="513">
        <f>L620*M620</f>
        <v>4.8</v>
      </c>
    </row>
    <row r="621" spans="1:15">
      <c r="A621" s="4"/>
      <c r="B621" s="495" t="s">
        <v>923</v>
      </c>
      <c r="C621" s="486"/>
      <c r="D621" s="486"/>
      <c r="E621" s="486"/>
      <c r="F621" s="486"/>
      <c r="G621" s="486"/>
      <c r="H621" s="486"/>
      <c r="I621" s="486"/>
      <c r="J621" s="512">
        <v>86</v>
      </c>
      <c r="K621" s="543">
        <v>0.1</v>
      </c>
      <c r="L621" s="512">
        <f>J621*K621</f>
        <v>8.6</v>
      </c>
      <c r="M621" s="512">
        <v>2</v>
      </c>
      <c r="N621" s="512"/>
      <c r="O621" s="513">
        <f>L621*M621</f>
        <v>17.2</v>
      </c>
    </row>
    <row r="622" spans="1:15">
      <c r="A622" s="4"/>
      <c r="B622" s="495" t="s">
        <v>924</v>
      </c>
      <c r="C622" s="486"/>
      <c r="D622" s="486"/>
      <c r="E622" s="486"/>
      <c r="F622" s="486"/>
      <c r="G622" s="486"/>
      <c r="H622" s="486"/>
      <c r="I622" s="486"/>
      <c r="J622" s="512">
        <v>0</v>
      </c>
      <c r="K622" s="543">
        <v>0</v>
      </c>
      <c r="L622" s="512">
        <v>1.09</v>
      </c>
      <c r="M622" s="512">
        <v>4</v>
      </c>
      <c r="N622" s="512"/>
      <c r="O622" s="513">
        <f>L622*M622</f>
        <v>4.36</v>
      </c>
    </row>
    <row r="623" spans="1:15">
      <c r="A623" s="5"/>
      <c r="B623" s="539"/>
      <c r="C623" s="540"/>
      <c r="D623" s="540"/>
      <c r="E623" s="540"/>
      <c r="F623" s="540"/>
      <c r="G623" s="540"/>
      <c r="H623" s="540"/>
      <c r="I623" s="540"/>
      <c r="J623" s="544"/>
      <c r="K623" s="544"/>
      <c r="L623" s="544"/>
      <c r="M623" s="545"/>
      <c r="N623" s="545"/>
      <c r="O623" s="546"/>
    </row>
    <row r="624" spans="1:15">
      <c r="A624" s="12"/>
      <c r="B624" s="489"/>
      <c r="C624" s="365"/>
      <c r="D624" s="365"/>
      <c r="E624" s="365"/>
      <c r="F624" s="365"/>
      <c r="G624" s="365"/>
      <c r="H624" s="365"/>
      <c r="I624" s="365"/>
      <c r="J624" s="517"/>
      <c r="K624" s="517"/>
      <c r="L624" s="517"/>
      <c r="M624" s="518"/>
      <c r="N624" s="518"/>
      <c r="O624" s="519"/>
    </row>
    <row r="625" spans="1:15">
      <c r="A625" s="2" t="s">
        <v>273</v>
      </c>
      <c r="B625" s="479" t="str">
        <f>VLOOKUP(A625,GLOBAL!A:H,4,FALSE)</f>
        <v>TACHA REFLETIVA BIRREFLETORIZADA, FORNECIMENTO E APLICAÇÃO</v>
      </c>
      <c r="C625" s="2" t="str">
        <f>VLOOKUP(A625,GLOBAL!A:H,5,FALSE)</f>
        <v>UND</v>
      </c>
      <c r="D625" s="480" t="s">
        <v>857</v>
      </c>
      <c r="E625" s="481"/>
      <c r="F625" s="482"/>
      <c r="G625" s="480" t="s">
        <v>858</v>
      </c>
      <c r="H625" s="481"/>
      <c r="I625" s="482"/>
      <c r="J625" s="508" t="s">
        <v>859</v>
      </c>
      <c r="K625" s="508" t="s">
        <v>860</v>
      </c>
      <c r="L625" s="508" t="s">
        <v>861</v>
      </c>
      <c r="M625" s="508" t="s">
        <v>862</v>
      </c>
      <c r="N625" s="508"/>
      <c r="O625" s="509">
        <f>ROUND(SUM(O626:O628),2)</f>
        <v>22</v>
      </c>
    </row>
    <row r="626" spans="1:15">
      <c r="A626" s="3"/>
      <c r="B626" s="483" t="s">
        <v>863</v>
      </c>
      <c r="C626" s="484"/>
      <c r="D626" s="484"/>
      <c r="E626" s="484"/>
      <c r="F626" s="484"/>
      <c r="G626" s="484"/>
      <c r="H626" s="484"/>
      <c r="I626" s="484"/>
      <c r="J626" s="510"/>
      <c r="K626" s="510"/>
      <c r="L626" s="510"/>
      <c r="M626" s="510"/>
      <c r="N626" s="510"/>
      <c r="O626" s="511"/>
    </row>
    <row r="627" spans="1:15">
      <c r="A627" s="4"/>
      <c r="B627" s="495" t="s">
        <v>923</v>
      </c>
      <c r="C627" s="486"/>
      <c r="D627" s="486"/>
      <c r="E627" s="486"/>
      <c r="F627" s="486"/>
      <c r="G627" s="486"/>
      <c r="H627" s="486"/>
      <c r="I627" s="486"/>
      <c r="J627" s="512">
        <v>86</v>
      </c>
      <c r="K627" s="512"/>
      <c r="L627" s="512"/>
      <c r="M627" s="512">
        <v>22</v>
      </c>
      <c r="N627" s="512"/>
      <c r="O627" s="513">
        <f>M627</f>
        <v>22</v>
      </c>
    </row>
    <row r="628" spans="1:15">
      <c r="A628" s="4"/>
      <c r="B628" s="495"/>
      <c r="C628" s="486"/>
      <c r="D628" s="486"/>
      <c r="E628" s="486"/>
      <c r="F628" s="486"/>
      <c r="G628" s="486"/>
      <c r="H628" s="486"/>
      <c r="I628" s="486"/>
      <c r="J628" s="512"/>
      <c r="K628" s="512"/>
      <c r="L628" s="512"/>
      <c r="M628" s="512"/>
      <c r="N628" s="512"/>
      <c r="O628" s="513"/>
    </row>
    <row r="629" spans="1:15">
      <c r="A629" s="6"/>
      <c r="B629" s="489"/>
      <c r="C629" s="365"/>
      <c r="D629" s="365"/>
      <c r="E629" s="365"/>
      <c r="F629" s="365"/>
      <c r="G629" s="365"/>
      <c r="H629" s="365"/>
      <c r="I629" s="365"/>
      <c r="J629" s="517"/>
      <c r="K629" s="517"/>
      <c r="L629" s="517"/>
      <c r="M629" s="518"/>
      <c r="N629" s="518"/>
      <c r="O629" s="519"/>
    </row>
    <row r="630" spans="1:15">
      <c r="A630" s="1" t="s">
        <v>274</v>
      </c>
      <c r="B630" s="476" t="str">
        <f>VLOOKUP(A630,GLOBAL!A:H,4,FALSE)</f>
        <v>Serviços Complementares</v>
      </c>
      <c r="C630" s="477"/>
      <c r="D630" s="477"/>
      <c r="E630" s="477"/>
      <c r="F630" s="477"/>
      <c r="G630" s="477"/>
      <c r="H630" s="477"/>
      <c r="I630" s="477"/>
      <c r="J630" s="506"/>
      <c r="K630" s="506"/>
      <c r="L630" s="506"/>
      <c r="M630" s="506"/>
      <c r="N630" s="506"/>
      <c r="O630" s="507"/>
    </row>
    <row r="631" ht="30" spans="1:15">
      <c r="A631" s="2" t="s">
        <v>275</v>
      </c>
      <c r="B631" s="479" t="str">
        <f>VLOOKUP(A631,GLOBAL!A:H,4,FALSE)</f>
        <v>REMANEJAMENTO DE LIGAÇÃO E RELIGAÇÃO DE REDES DE ESGOTO, EM VIAS URBANAS</v>
      </c>
      <c r="C631" s="2" t="str">
        <f>VLOOKUP(A631,GLOBAL!A:H,5,FALSE)</f>
        <v>M</v>
      </c>
      <c r="D631" s="480" t="s">
        <v>857</v>
      </c>
      <c r="E631" s="481"/>
      <c r="F631" s="482"/>
      <c r="G631" s="480" t="s">
        <v>858</v>
      </c>
      <c r="H631" s="481"/>
      <c r="I631" s="482"/>
      <c r="J631" s="508" t="s">
        <v>859</v>
      </c>
      <c r="K631" s="508" t="s">
        <v>925</v>
      </c>
      <c r="L631" s="508" t="s">
        <v>861</v>
      </c>
      <c r="M631" s="508" t="s">
        <v>862</v>
      </c>
      <c r="N631" s="508" t="s">
        <v>868</v>
      </c>
      <c r="O631" s="509">
        <f>ROUND(SUM(O632:O633),2)</f>
        <v>10</v>
      </c>
    </row>
    <row r="632" spans="1:15">
      <c r="A632" s="3"/>
      <c r="B632" s="483" t="s">
        <v>926</v>
      </c>
      <c r="C632" s="484"/>
      <c r="D632" s="484"/>
      <c r="E632" s="484"/>
      <c r="F632" s="484"/>
      <c r="G632" s="484"/>
      <c r="H632" s="484"/>
      <c r="I632" s="484"/>
      <c r="J632" s="510"/>
      <c r="K632" s="510"/>
      <c r="L632" s="510"/>
      <c r="M632" s="510"/>
      <c r="N632" s="510"/>
      <c r="O632" s="511"/>
    </row>
    <row r="633" spans="1:15">
      <c r="A633" s="4"/>
      <c r="B633" s="495" t="s">
        <v>927</v>
      </c>
      <c r="C633" s="486"/>
      <c r="D633" s="486">
        <v>0</v>
      </c>
      <c r="E633" s="534" t="s">
        <v>898</v>
      </c>
      <c r="F633" s="486">
        <v>0</v>
      </c>
      <c r="G633" s="486">
        <v>6</v>
      </c>
      <c r="H633" s="534">
        <v>17.21</v>
      </c>
      <c r="I633" s="486">
        <v>19.98</v>
      </c>
      <c r="J633" s="512">
        <f>(6*20)+17.21</f>
        <v>137.21</v>
      </c>
      <c r="K633" s="543">
        <v>5</v>
      </c>
      <c r="L633" s="512"/>
      <c r="M633" s="512">
        <v>2</v>
      </c>
      <c r="N633" s="512" t="s">
        <v>928</v>
      </c>
      <c r="O633" s="513">
        <f>K633*M633</f>
        <v>10</v>
      </c>
    </row>
    <row r="634" spans="1:15">
      <c r="A634" s="5"/>
      <c r="B634" s="539"/>
      <c r="C634" s="540"/>
      <c r="D634" s="540"/>
      <c r="E634" s="540"/>
      <c r="F634" s="540"/>
      <c r="G634" s="540"/>
      <c r="H634" s="540"/>
      <c r="I634" s="540"/>
      <c r="J634" s="544"/>
      <c r="K634" s="544"/>
      <c r="L634" s="544"/>
      <c r="M634" s="545"/>
      <c r="N634" s="545"/>
      <c r="O634" s="546"/>
    </row>
    <row r="635" spans="1:15">
      <c r="A635" s="12"/>
      <c r="B635" s="489"/>
      <c r="C635" s="365"/>
      <c r="D635" s="365"/>
      <c r="E635" s="365"/>
      <c r="F635" s="365"/>
      <c r="G635" s="365"/>
      <c r="H635" s="365"/>
      <c r="I635" s="365"/>
      <c r="J635" s="517"/>
      <c r="K635" s="517"/>
      <c r="L635" s="517"/>
      <c r="M635" s="518"/>
      <c r="N635" s="518"/>
      <c r="O635" s="519"/>
    </row>
    <row r="636" ht="30" spans="1:15">
      <c r="A636" s="2" t="s">
        <v>276</v>
      </c>
      <c r="B636" s="479" t="str">
        <f>VLOOKUP(A636,GLOBAL!A:H,4,FALSE)</f>
        <v>RELIGAÇÃO DE REDE DE ÁGUA EM PVC DN 20 MM, INCLUSIVE CONEXÕES, EM VIAS URBANAS</v>
      </c>
      <c r="C636" s="2" t="str">
        <f>VLOOKUP(A636,GLOBAL!A:H,5,FALSE)</f>
        <v>M</v>
      </c>
      <c r="D636" s="480" t="s">
        <v>857</v>
      </c>
      <c r="E636" s="481"/>
      <c r="F636" s="482"/>
      <c r="G636" s="480" t="s">
        <v>858</v>
      </c>
      <c r="H636" s="481"/>
      <c r="I636" s="482"/>
      <c r="J636" s="508" t="s">
        <v>859</v>
      </c>
      <c r="K636" s="508" t="s">
        <v>925</v>
      </c>
      <c r="L636" s="508" t="s">
        <v>861</v>
      </c>
      <c r="M636" s="508" t="s">
        <v>862</v>
      </c>
      <c r="N636" s="508" t="s">
        <v>868</v>
      </c>
      <c r="O636" s="509">
        <f>ROUND(SUM(O637:O638),2)</f>
        <v>10</v>
      </c>
    </row>
    <row r="637" spans="1:15">
      <c r="A637" s="3"/>
      <c r="B637" s="483" t="s">
        <v>926</v>
      </c>
      <c r="C637" s="484"/>
      <c r="D637" s="484"/>
      <c r="E637" s="484"/>
      <c r="F637" s="484"/>
      <c r="G637" s="484"/>
      <c r="H637" s="484"/>
      <c r="I637" s="484"/>
      <c r="J637" s="510"/>
      <c r="K637" s="510"/>
      <c r="L637" s="510"/>
      <c r="M637" s="510"/>
      <c r="N637" s="510"/>
      <c r="O637" s="511"/>
    </row>
    <row r="638" spans="1:15">
      <c r="A638" s="4"/>
      <c r="B638" s="495" t="s">
        <v>927</v>
      </c>
      <c r="C638" s="486"/>
      <c r="D638" s="486">
        <v>0</v>
      </c>
      <c r="E638" s="534" t="s">
        <v>898</v>
      </c>
      <c r="F638" s="486">
        <v>0</v>
      </c>
      <c r="G638" s="486">
        <v>6</v>
      </c>
      <c r="H638" s="534" t="s">
        <v>898</v>
      </c>
      <c r="I638" s="486">
        <v>17.21</v>
      </c>
      <c r="J638" s="512">
        <f>J633</f>
        <v>137.21</v>
      </c>
      <c r="K638" s="543">
        <v>5</v>
      </c>
      <c r="L638" s="512"/>
      <c r="M638" s="512">
        <v>2</v>
      </c>
      <c r="N638" s="512" t="s">
        <v>928</v>
      </c>
      <c r="O638" s="513">
        <f>M638*K638</f>
        <v>10</v>
      </c>
    </row>
    <row r="639" spans="1:15">
      <c r="A639" s="5"/>
      <c r="B639" s="539"/>
      <c r="C639" s="540"/>
      <c r="D639" s="540"/>
      <c r="E639" s="540"/>
      <c r="F639" s="540"/>
      <c r="G639" s="540"/>
      <c r="H639" s="540"/>
      <c r="I639" s="540"/>
      <c r="J639" s="544"/>
      <c r="K639" s="544"/>
      <c r="L639" s="544"/>
      <c r="M639" s="545"/>
      <c r="N639" s="545"/>
      <c r="O639" s="546"/>
    </row>
    <row r="640" spans="1:15">
      <c r="A640" s="6"/>
      <c r="B640" s="489"/>
      <c r="C640" s="365"/>
      <c r="D640" s="365"/>
      <c r="E640" s="365"/>
      <c r="F640" s="365"/>
      <c r="G640" s="365"/>
      <c r="H640" s="365"/>
      <c r="I640" s="365"/>
      <c r="J640" s="517"/>
      <c r="K640" s="517"/>
      <c r="L640" s="517"/>
      <c r="M640" s="518"/>
      <c r="N640" s="518"/>
      <c r="O640" s="519"/>
    </row>
    <row r="641" spans="1:15">
      <c r="A641" s="732" t="s">
        <v>13</v>
      </c>
      <c r="B641" s="476" t="str">
        <f>VLOOKUP(A641,GLOBAL!A:H,4,FALSE)</f>
        <v>Rua Nossa Senhora de Fátima </v>
      </c>
      <c r="C641" s="477"/>
      <c r="D641" s="477"/>
      <c r="E641" s="477"/>
      <c r="F641" s="477"/>
      <c r="G641" s="477"/>
      <c r="H641" s="477"/>
      <c r="I641" s="477"/>
      <c r="J641" s="506"/>
      <c r="K641" s="506"/>
      <c r="L641" s="506"/>
      <c r="M641" s="506"/>
      <c r="N641" s="506"/>
      <c r="O641" s="507"/>
    </row>
    <row r="642" spans="1:15">
      <c r="A642" s="1" t="s">
        <v>279</v>
      </c>
      <c r="B642" s="476" t="str">
        <f>VLOOKUP(A642,GLOBAL!A:H,4,FALSE)</f>
        <v>Demolição  </v>
      </c>
      <c r="C642" s="477"/>
      <c r="D642" s="477"/>
      <c r="E642" s="477"/>
      <c r="F642" s="477"/>
      <c r="G642" s="477"/>
      <c r="H642" s="477"/>
      <c r="I642" s="477"/>
      <c r="J642" s="506"/>
      <c r="K642" s="506"/>
      <c r="L642" s="506"/>
      <c r="M642" s="506"/>
      <c r="N642" s="506"/>
      <c r="O642" s="507"/>
    </row>
    <row r="643" ht="30" spans="1:15">
      <c r="A643" s="2" t="s">
        <v>280</v>
      </c>
      <c r="B643" s="479" t="str">
        <f>VLOOKUP(A643,GLOBAL!A:H,4,FALSE)</f>
        <v>DEMOLIÇÃO DE LAJES, DE FORMA MANUAL, SEM REAPROVEITAMENTO. AF_12/2017</v>
      </c>
      <c r="C643" s="2" t="str">
        <f>VLOOKUP(A643,GLOBAL!A:H,5,FALSE)</f>
        <v>M3</v>
      </c>
      <c r="D643" s="480" t="s">
        <v>857</v>
      </c>
      <c r="E643" s="481"/>
      <c r="F643" s="482"/>
      <c r="G643" s="480" t="s">
        <v>858</v>
      </c>
      <c r="H643" s="481"/>
      <c r="I643" s="482"/>
      <c r="J643" s="522" t="s">
        <v>867</v>
      </c>
      <c r="K643" s="523"/>
      <c r="L643" s="508" t="s">
        <v>861</v>
      </c>
      <c r="M643" s="508" t="s">
        <v>862</v>
      </c>
      <c r="N643" s="508" t="s">
        <v>868</v>
      </c>
      <c r="O643" s="509">
        <f>ROUND(SUM(O644:O646),2)</f>
        <v>5.01</v>
      </c>
    </row>
    <row r="644" spans="1:15">
      <c r="A644" s="3"/>
      <c r="B644" s="483" t="s">
        <v>863</v>
      </c>
      <c r="C644" s="484"/>
      <c r="D644" s="484"/>
      <c r="E644" s="484"/>
      <c r="F644" s="484"/>
      <c r="G644" s="484"/>
      <c r="H644" s="484"/>
      <c r="I644" s="484"/>
      <c r="J644" s="510"/>
      <c r="K644" s="510"/>
      <c r="L644" s="510"/>
      <c r="M644" s="510"/>
      <c r="N644" s="510"/>
      <c r="O644" s="511"/>
    </row>
    <row r="645" spans="1:15">
      <c r="A645" s="4"/>
      <c r="B645" s="485" t="s">
        <v>869</v>
      </c>
      <c r="C645" s="486"/>
      <c r="D645" s="486"/>
      <c r="E645" s="534"/>
      <c r="F645" s="486"/>
      <c r="G645" s="486"/>
      <c r="H645" s="486"/>
      <c r="I645" s="486"/>
      <c r="J645" s="524">
        <v>62.64</v>
      </c>
      <c r="K645" s="525"/>
      <c r="L645" s="512">
        <v>0.08</v>
      </c>
      <c r="M645" s="512"/>
      <c r="N645" s="512" t="s">
        <v>870</v>
      </c>
      <c r="O645" s="513">
        <f>J645*L645</f>
        <v>5.0112</v>
      </c>
    </row>
    <row r="646" spans="1:15">
      <c r="A646" s="5"/>
      <c r="B646" s="491"/>
      <c r="C646" s="488"/>
      <c r="D646" s="488"/>
      <c r="E646" s="488"/>
      <c r="F646" s="488"/>
      <c r="G646" s="488"/>
      <c r="H646" s="488"/>
      <c r="I646" s="488"/>
      <c r="J646" s="514"/>
      <c r="K646" s="514"/>
      <c r="L646" s="514"/>
      <c r="M646" s="515"/>
      <c r="N646" s="515"/>
      <c r="O646" s="516"/>
    </row>
    <row r="647" spans="1:15">
      <c r="A647" s="6"/>
      <c r="B647" s="489"/>
      <c r="C647" s="365"/>
      <c r="D647" s="365"/>
      <c r="E647" s="365"/>
      <c r="F647" s="365"/>
      <c r="G647" s="365"/>
      <c r="H647" s="365"/>
      <c r="I647" s="365"/>
      <c r="J647" s="517"/>
      <c r="K647" s="517"/>
      <c r="L647" s="517"/>
      <c r="M647" s="518"/>
      <c r="N647" s="518"/>
      <c r="O647" s="519"/>
    </row>
    <row r="648" ht="46.5" customHeight="1" spans="1:15">
      <c r="A648" s="2" t="s">
        <v>281</v>
      </c>
      <c r="B648" s="479" t="str">
        <f>VLOOKUP(A648,GLOBAL!A:H,4,FALSE)</f>
        <v>TRANSPORTE COM CAMINHÃO BASCULANTE 6 M3 EM RODOVIA PAVIMENTADA ( PARA DISTÂNCIAS SUPERIORES A 4 KM)</v>
      </c>
      <c r="C648" s="2" t="str">
        <f>VLOOKUP(A648,GLOBAL!A:H,5,FALSE)</f>
        <v>M3XKM</v>
      </c>
      <c r="D648" s="480" t="s">
        <v>857</v>
      </c>
      <c r="E648" s="481"/>
      <c r="F648" s="482"/>
      <c r="G648" s="480" t="s">
        <v>858</v>
      </c>
      <c r="H648" s="481"/>
      <c r="I648" s="482"/>
      <c r="J648" s="508" t="s">
        <v>872</v>
      </c>
      <c r="K648" s="508" t="s">
        <v>873</v>
      </c>
      <c r="L648" s="508" t="s">
        <v>874</v>
      </c>
      <c r="M648" s="508" t="s">
        <v>875</v>
      </c>
      <c r="N648" s="508" t="s">
        <v>876</v>
      </c>
      <c r="O648" s="509">
        <f>ROUND(SUM(O649:O651),2)</f>
        <v>165.33</v>
      </c>
    </row>
    <row r="649" spans="1:15">
      <c r="A649" s="3"/>
      <c r="B649" s="483"/>
      <c r="C649" s="484"/>
      <c r="D649" s="484"/>
      <c r="E649" s="484"/>
      <c r="F649" s="484"/>
      <c r="G649" s="484"/>
      <c r="H649" s="484"/>
      <c r="I649" s="484"/>
      <c r="J649" s="510"/>
      <c r="K649" s="510"/>
      <c r="L649" s="510"/>
      <c r="M649" s="510"/>
      <c r="N649" s="510"/>
      <c r="O649" s="511"/>
    </row>
    <row r="650" spans="1:15">
      <c r="A650" s="4"/>
      <c r="B650" s="485" t="s">
        <v>938</v>
      </c>
      <c r="C650" s="486"/>
      <c r="D650" s="486"/>
      <c r="E650" s="486"/>
      <c r="F650" s="486"/>
      <c r="G650" s="486"/>
      <c r="H650" s="486"/>
      <c r="I650" s="486"/>
      <c r="J650" s="512">
        <v>15</v>
      </c>
      <c r="K650" s="512">
        <v>1</v>
      </c>
      <c r="L650" s="512">
        <v>2.2</v>
      </c>
      <c r="M650" s="512">
        <f>O643</f>
        <v>5.01</v>
      </c>
      <c r="N650" s="512">
        <f>J650*K650*L650*M650</f>
        <v>165.33</v>
      </c>
      <c r="O650" s="513">
        <f>N650</f>
        <v>165.33</v>
      </c>
    </row>
    <row r="651" ht="60" spans="1:15">
      <c r="A651" s="5"/>
      <c r="B651" s="492" t="s">
        <v>878</v>
      </c>
      <c r="C651" s="488"/>
      <c r="D651" s="488"/>
      <c r="E651" s="488"/>
      <c r="F651" s="488"/>
      <c r="G651" s="488"/>
      <c r="H651" s="488"/>
      <c r="I651" s="488"/>
      <c r="J651" s="514"/>
      <c r="K651" s="514"/>
      <c r="L651" s="514"/>
      <c r="M651" s="515"/>
      <c r="N651" s="515"/>
      <c r="O651" s="516"/>
    </row>
    <row r="652" spans="1:15">
      <c r="A652" s="6"/>
      <c r="B652" s="489"/>
      <c r="C652" s="365"/>
      <c r="D652" s="365"/>
      <c r="E652" s="365"/>
      <c r="F652" s="365"/>
      <c r="G652" s="365"/>
      <c r="H652" s="365"/>
      <c r="I652" s="365"/>
      <c r="J652" s="517"/>
      <c r="K652" s="517"/>
      <c r="L652" s="517"/>
      <c r="M652" s="518"/>
      <c r="N652" s="518"/>
      <c r="O652" s="519"/>
    </row>
    <row r="653" spans="1:15">
      <c r="A653" s="1" t="s">
        <v>282</v>
      </c>
      <c r="B653" s="476" t="str">
        <f>VLOOKUP(A653,GLOBAL!A:H,4,FALSE)</f>
        <v>Escavação, Aterro e Transporte</v>
      </c>
      <c r="C653" s="477"/>
      <c r="D653" s="477"/>
      <c r="E653" s="477"/>
      <c r="F653" s="477"/>
      <c r="G653" s="477"/>
      <c r="H653" s="477"/>
      <c r="I653" s="477"/>
      <c r="J653" s="506"/>
      <c r="K653" s="506"/>
      <c r="L653" s="506"/>
      <c r="M653" s="506"/>
      <c r="N653" s="506"/>
      <c r="O653" s="507"/>
    </row>
    <row r="654" ht="50.25" customHeight="1" spans="1:15">
      <c r="A654" s="2" t="s">
        <v>283</v>
      </c>
      <c r="B654" s="479" t="str">
        <f>VLOOKUP(A654,GLOBAL!A:H,4,FALSE)</f>
        <v>ESCAVACAO MECANICA DE MATERIAL 1A. CATEGORIA, PROVENIENTE DE CORTE DE SUBLEITO (C/TRATOR ESTEIRAS  160HP)</v>
      </c>
      <c r="C654" s="2" t="str">
        <f>VLOOKUP(A654,GLOBAL!A:H,5,FALSE)</f>
        <v>M3</v>
      </c>
      <c r="D654" s="480" t="s">
        <v>857</v>
      </c>
      <c r="E654" s="481"/>
      <c r="F654" s="482"/>
      <c r="G654" s="480" t="s">
        <v>858</v>
      </c>
      <c r="H654" s="481"/>
      <c r="I654" s="482"/>
      <c r="J654" s="522" t="s">
        <v>879</v>
      </c>
      <c r="K654" s="526"/>
      <c r="L654" s="523"/>
      <c r="M654" s="508" t="s">
        <v>862</v>
      </c>
      <c r="N654" s="508"/>
      <c r="O654" s="509">
        <f>ROUND(SUM(O655:O657),2)</f>
        <v>400.25</v>
      </c>
    </row>
    <row r="655" spans="1:15">
      <c r="A655" s="3"/>
      <c r="B655" s="483"/>
      <c r="C655" s="484"/>
      <c r="D655" s="484"/>
      <c r="E655" s="484"/>
      <c r="F655" s="484"/>
      <c r="G655" s="484"/>
      <c r="H655" s="484"/>
      <c r="I655" s="484"/>
      <c r="J655" s="510"/>
      <c r="K655" s="510"/>
      <c r="L655" s="510"/>
      <c r="M655" s="510"/>
      <c r="N655" s="510"/>
      <c r="O655" s="511"/>
    </row>
    <row r="656" spans="1:15">
      <c r="A656" s="4"/>
      <c r="B656" s="485" t="s">
        <v>880</v>
      </c>
      <c r="C656" s="486"/>
      <c r="D656" s="490"/>
      <c r="E656" s="490"/>
      <c r="F656" s="490"/>
      <c r="G656" s="490"/>
      <c r="H656" s="490"/>
      <c r="I656" s="490"/>
      <c r="J656" s="524">
        <v>400.25</v>
      </c>
      <c r="K656" s="527"/>
      <c r="L656" s="525"/>
      <c r="M656" s="512"/>
      <c r="N656" s="512"/>
      <c r="O656" s="513">
        <f>J656</f>
        <v>400.25</v>
      </c>
    </row>
    <row r="657" spans="1:15">
      <c r="A657" s="5"/>
      <c r="B657" s="491"/>
      <c r="C657" s="488"/>
      <c r="D657" s="488"/>
      <c r="E657" s="488"/>
      <c r="F657" s="488"/>
      <c r="G657" s="488"/>
      <c r="H657" s="488"/>
      <c r="I657" s="488"/>
      <c r="J657" s="514"/>
      <c r="K657" s="514"/>
      <c r="L657" s="514"/>
      <c r="M657" s="515"/>
      <c r="N657" s="515"/>
      <c r="O657" s="516"/>
    </row>
    <row r="658" spans="1:15">
      <c r="A658" s="6"/>
      <c r="B658" s="489"/>
      <c r="C658" s="365"/>
      <c r="D658" s="365"/>
      <c r="E658" s="365"/>
      <c r="F658" s="365"/>
      <c r="G658" s="365"/>
      <c r="H658" s="365"/>
      <c r="I658" s="365"/>
      <c r="J658" s="517"/>
      <c r="K658" s="517"/>
      <c r="L658" s="517"/>
      <c r="M658" s="518"/>
      <c r="N658" s="518"/>
      <c r="O658" s="519"/>
    </row>
    <row r="659" ht="30" spans="1:15">
      <c r="A659" s="2" t="s">
        <v>284</v>
      </c>
      <c r="B659" s="479" t="str">
        <f>VLOOKUP(A659,GLOBAL!A:H,4,FALSE)</f>
        <v>COMPACTACAO MECANICA A 100% DO PROCTOR NORMAL - PAVIMENTACAO URBANA</v>
      </c>
      <c r="C659" s="2" t="str">
        <f>VLOOKUP(A659,GLOBAL!A:H,5,FALSE)</f>
        <v>M3</v>
      </c>
      <c r="D659" s="480" t="s">
        <v>857</v>
      </c>
      <c r="E659" s="481"/>
      <c r="F659" s="482"/>
      <c r="G659" s="480" t="s">
        <v>858</v>
      </c>
      <c r="H659" s="481"/>
      <c r="I659" s="482"/>
      <c r="J659" s="522" t="s">
        <v>879</v>
      </c>
      <c r="K659" s="526"/>
      <c r="L659" s="523"/>
      <c r="M659" s="508" t="s">
        <v>862</v>
      </c>
      <c r="N659" s="508"/>
      <c r="O659" s="509">
        <f>ROUND(SUM(O660:O662),2)</f>
        <v>108.52</v>
      </c>
    </row>
    <row r="660" spans="1:15">
      <c r="A660" s="3"/>
      <c r="B660" s="483"/>
      <c r="C660" s="484"/>
      <c r="D660" s="484"/>
      <c r="E660" s="484"/>
      <c r="F660" s="484"/>
      <c r="G660" s="484"/>
      <c r="H660" s="484"/>
      <c r="I660" s="484"/>
      <c r="J660" s="510"/>
      <c r="K660" s="510"/>
      <c r="L660" s="510"/>
      <c r="M660" s="510"/>
      <c r="N660" s="510"/>
      <c r="O660" s="511"/>
    </row>
    <row r="661" ht="30" spans="1:15">
      <c r="A661" s="4"/>
      <c r="B661" s="485" t="s">
        <v>881</v>
      </c>
      <c r="C661" s="486"/>
      <c r="D661" s="490"/>
      <c r="E661" s="490"/>
      <c r="F661" s="490"/>
      <c r="G661" s="490"/>
      <c r="H661" s="490"/>
      <c r="I661" s="490"/>
      <c r="J661" s="524">
        <v>108.52</v>
      </c>
      <c r="K661" s="527"/>
      <c r="L661" s="525"/>
      <c r="M661" s="512"/>
      <c r="N661" s="512"/>
      <c r="O661" s="513">
        <f>J661</f>
        <v>108.52</v>
      </c>
    </row>
    <row r="662" spans="1:15">
      <c r="A662" s="5"/>
      <c r="B662" s="491"/>
      <c r="C662" s="488"/>
      <c r="D662" s="488"/>
      <c r="E662" s="488"/>
      <c r="F662" s="488"/>
      <c r="G662" s="488"/>
      <c r="H662" s="488"/>
      <c r="I662" s="488"/>
      <c r="J662" s="514"/>
      <c r="K662" s="514"/>
      <c r="L662" s="514"/>
      <c r="M662" s="515"/>
      <c r="N662" s="515"/>
      <c r="O662" s="516"/>
    </row>
    <row r="663" spans="1:15">
      <c r="A663" s="6"/>
      <c r="B663" s="489"/>
      <c r="C663" s="365"/>
      <c r="D663" s="365"/>
      <c r="E663" s="365"/>
      <c r="F663" s="365"/>
      <c r="G663" s="365"/>
      <c r="H663" s="365"/>
      <c r="I663" s="365"/>
      <c r="J663" s="517"/>
      <c r="K663" s="517"/>
      <c r="L663" s="517"/>
      <c r="M663" s="518"/>
      <c r="N663" s="518"/>
      <c r="O663" s="519"/>
    </row>
    <row r="664" ht="43.5" customHeight="1" spans="1:15">
      <c r="A664" s="2" t="s">
        <v>285</v>
      </c>
      <c r="B664" s="479" t="str">
        <f>VLOOKUP(A664,GLOBAL!A:H,4,FALSE)</f>
        <v>TRANSPORTE COM CAMINHÃO BASCULANTE 6 M3 EM RODOVIA PAVIMENTADA ( PARA DISTÂNCIAS SUPERIORES A 4 KM)</v>
      </c>
      <c r="C664" s="2" t="str">
        <f>VLOOKUP(A664,GLOBAL!A:H,5,FALSE)</f>
        <v>M3XKM</v>
      </c>
      <c r="D664" s="480" t="s">
        <v>857</v>
      </c>
      <c r="E664" s="481"/>
      <c r="F664" s="482"/>
      <c r="G664" s="480" t="s">
        <v>858</v>
      </c>
      <c r="H664" s="481"/>
      <c r="I664" s="482"/>
      <c r="J664" s="508" t="s">
        <v>872</v>
      </c>
      <c r="K664" s="508" t="s">
        <v>873</v>
      </c>
      <c r="L664" s="508" t="s">
        <v>874</v>
      </c>
      <c r="M664" s="508" t="s">
        <v>875</v>
      </c>
      <c r="N664" s="508" t="s">
        <v>876</v>
      </c>
      <c r="O664" s="509">
        <f>ROUND(SUM(O665:O667),2)</f>
        <v>7001.52</v>
      </c>
    </row>
    <row r="665" spans="1:15">
      <c r="A665" s="3"/>
      <c r="B665" s="483"/>
      <c r="C665" s="484"/>
      <c r="D665" s="484"/>
      <c r="E665" s="484"/>
      <c r="F665" s="484"/>
      <c r="G665" s="484"/>
      <c r="H665" s="484"/>
      <c r="I665" s="484"/>
      <c r="J665" s="510"/>
      <c r="K665" s="510"/>
      <c r="L665" s="510"/>
      <c r="M665" s="510"/>
      <c r="N665" s="510"/>
      <c r="O665" s="511"/>
    </row>
    <row r="666" spans="1:15">
      <c r="A666" s="4"/>
      <c r="B666" s="485" t="s">
        <v>877</v>
      </c>
      <c r="C666" s="486"/>
      <c r="D666" s="490"/>
      <c r="E666" s="490"/>
      <c r="F666" s="490"/>
      <c r="G666" s="490"/>
      <c r="H666" s="490"/>
      <c r="I666" s="490"/>
      <c r="J666" s="512">
        <v>15</v>
      </c>
      <c r="K666" s="512">
        <v>1</v>
      </c>
      <c r="L666" s="512">
        <v>1.6</v>
      </c>
      <c r="M666" s="512">
        <v>291.73</v>
      </c>
      <c r="N666" s="512">
        <f>J666*K666*L666*M666</f>
        <v>7001.52</v>
      </c>
      <c r="O666" s="513">
        <f>N666</f>
        <v>7001.52</v>
      </c>
    </row>
    <row r="667" ht="60" spans="1:15">
      <c r="A667" s="5"/>
      <c r="B667" s="492" t="s">
        <v>878</v>
      </c>
      <c r="C667" s="488"/>
      <c r="D667" s="488"/>
      <c r="E667" s="488"/>
      <c r="F667" s="488"/>
      <c r="G667" s="488"/>
      <c r="H667" s="488"/>
      <c r="I667" s="488"/>
      <c r="J667" s="514"/>
      <c r="K667" s="514"/>
      <c r="L667" s="514"/>
      <c r="M667" s="515"/>
      <c r="N667" s="515"/>
      <c r="O667" s="516"/>
    </row>
    <row r="668" spans="1:15">
      <c r="A668" s="6"/>
      <c r="B668" s="489"/>
      <c r="C668" s="365"/>
      <c r="D668" s="365"/>
      <c r="E668" s="365"/>
      <c r="F668" s="365"/>
      <c r="G668" s="365"/>
      <c r="H668" s="365"/>
      <c r="I668" s="365"/>
      <c r="J668" s="517"/>
      <c r="K668" s="517"/>
      <c r="L668" s="517"/>
      <c r="M668" s="518"/>
      <c r="N668" s="518"/>
      <c r="O668" s="519"/>
    </row>
    <row r="669" spans="1:15">
      <c r="A669" s="1" t="s">
        <v>286</v>
      </c>
      <c r="B669" s="476" t="str">
        <f>VLOOKUP(A669,GLOBAL!A:H,4,FALSE)</f>
        <v>Drenagem</v>
      </c>
      <c r="C669" s="477"/>
      <c r="D669" s="477"/>
      <c r="E669" s="477"/>
      <c r="F669" s="477"/>
      <c r="G669" s="477"/>
      <c r="H669" s="477"/>
      <c r="I669" s="477"/>
      <c r="J669" s="506"/>
      <c r="K669" s="506"/>
      <c r="L669" s="506"/>
      <c r="M669" s="506"/>
      <c r="N669" s="506"/>
      <c r="O669" s="507"/>
    </row>
    <row r="670" ht="113.25" customHeight="1" spans="1:15">
      <c r="A670" s="2" t="s">
        <v>287</v>
      </c>
      <c r="B670" s="479" t="str">
        <f>VLOOKUP(A670,GLOBAL!A:H,4,FALSE)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670" s="2" t="str">
        <f>VLOOKUP(A670,GLOBAL!A:H,5,FALSE)</f>
        <v>M3</v>
      </c>
      <c r="D670" s="480" t="s">
        <v>857</v>
      </c>
      <c r="E670" s="481"/>
      <c r="F670" s="482"/>
      <c r="G670" s="480" t="s">
        <v>858</v>
      </c>
      <c r="H670" s="481"/>
      <c r="I670" s="482"/>
      <c r="J670" s="508" t="s">
        <v>859</v>
      </c>
      <c r="K670" s="508" t="s">
        <v>860</v>
      </c>
      <c r="L670" s="508" t="s">
        <v>861</v>
      </c>
      <c r="M670" s="508" t="s">
        <v>882</v>
      </c>
      <c r="N670" s="508"/>
      <c r="O670" s="509">
        <f>ROUND(SUM(O672:O673),2)</f>
        <v>504.9</v>
      </c>
    </row>
    <row r="671" spans="1:15">
      <c r="A671" s="7"/>
      <c r="B671" s="493" t="s">
        <v>863</v>
      </c>
      <c r="C671" s="494"/>
      <c r="D671" s="494"/>
      <c r="E671" s="494"/>
      <c r="F671" s="494"/>
      <c r="G671" s="494"/>
      <c r="H671" s="494"/>
      <c r="I671" s="494"/>
      <c r="J671" s="528"/>
      <c r="K671" s="529"/>
      <c r="L671" s="528"/>
      <c r="M671" s="528"/>
      <c r="N671" s="528"/>
      <c r="O671" s="530"/>
    </row>
    <row r="672" spans="1:15">
      <c r="A672" s="8"/>
      <c r="B672" s="495" t="s">
        <v>883</v>
      </c>
      <c r="C672" s="486"/>
      <c r="D672" s="486"/>
      <c r="E672" s="486"/>
      <c r="F672" s="486"/>
      <c r="G672" s="486"/>
      <c r="H672" s="486"/>
      <c r="I672" s="486"/>
      <c r="J672" s="512">
        <v>187</v>
      </c>
      <c r="K672" s="531">
        <v>2</v>
      </c>
      <c r="L672" s="512">
        <v>1.35</v>
      </c>
      <c r="M672" s="512">
        <f>J672*K672*L672</f>
        <v>504.9</v>
      </c>
      <c r="N672" s="512"/>
      <c r="O672" s="513">
        <f>M672</f>
        <v>504.9</v>
      </c>
    </row>
    <row r="673" spans="1:15">
      <c r="A673" s="4"/>
      <c r="B673" s="495"/>
      <c r="C673" s="486"/>
      <c r="D673" s="486"/>
      <c r="E673" s="486"/>
      <c r="F673" s="486"/>
      <c r="G673" s="486"/>
      <c r="H673" s="486"/>
      <c r="I673" s="486"/>
      <c r="J673" s="512"/>
      <c r="K673" s="512"/>
      <c r="L673" s="512"/>
      <c r="M673" s="512"/>
      <c r="N673" s="512"/>
      <c r="O673" s="513"/>
    </row>
    <row r="674" spans="1:15">
      <c r="A674" s="6"/>
      <c r="B674" s="489"/>
      <c r="C674" s="365"/>
      <c r="D674" s="365"/>
      <c r="E674" s="365"/>
      <c r="F674" s="365"/>
      <c r="G674" s="365"/>
      <c r="H674" s="365"/>
      <c r="I674" s="365"/>
      <c r="J674" s="517"/>
      <c r="K674" s="517"/>
      <c r="L674" s="517"/>
      <c r="M674" s="518"/>
      <c r="N674" s="518"/>
      <c r="O674" s="519"/>
    </row>
    <row r="675" ht="43.5" customHeight="1" spans="1:15">
      <c r="A675" s="2" t="s">
        <v>288</v>
      </c>
      <c r="B675" s="479" t="str">
        <f>VLOOKUP(A675,GLOBAL!A:H,4,FALSE)</f>
        <v>ATERRO COM AREIA COM ADENSAMENTO HIDRAULICO</v>
      </c>
      <c r="C675" s="2" t="str">
        <f>VLOOKUP(A675,GLOBAL!A:H,5,FALSE)</f>
        <v>M3</v>
      </c>
      <c r="D675" s="480" t="s">
        <v>857</v>
      </c>
      <c r="E675" s="481"/>
      <c r="F675" s="482"/>
      <c r="G675" s="480" t="s">
        <v>858</v>
      </c>
      <c r="H675" s="481"/>
      <c r="I675" s="482"/>
      <c r="J675" s="508" t="s">
        <v>859</v>
      </c>
      <c r="K675" s="508" t="s">
        <v>884</v>
      </c>
      <c r="L675" s="508" t="s">
        <v>885</v>
      </c>
      <c r="M675" s="508" t="s">
        <v>886</v>
      </c>
      <c r="N675" s="508" t="s">
        <v>887</v>
      </c>
      <c r="O675" s="509">
        <f>ROUND(SUM(O677:O679),2)</f>
        <v>182.09</v>
      </c>
    </row>
    <row r="676" spans="1:15">
      <c r="A676" s="7"/>
      <c r="B676" s="495" t="s">
        <v>863</v>
      </c>
      <c r="C676" s="494"/>
      <c r="D676" s="494"/>
      <c r="E676" s="494"/>
      <c r="F676" s="494"/>
      <c r="G676" s="494"/>
      <c r="H676" s="494"/>
      <c r="I676" s="494"/>
      <c r="J676" s="528"/>
      <c r="K676" s="529"/>
      <c r="L676" s="528"/>
      <c r="M676" s="528"/>
      <c r="N676" s="528"/>
      <c r="O676" s="530"/>
    </row>
    <row r="677" ht="30" spans="1:15">
      <c r="A677" s="8"/>
      <c r="B677" s="495" t="s">
        <v>888</v>
      </c>
      <c r="C677" s="486"/>
      <c r="D677" s="486"/>
      <c r="E677" s="486"/>
      <c r="F677" s="486"/>
      <c r="G677" s="486"/>
      <c r="H677" s="486"/>
      <c r="I677" s="486"/>
      <c r="J677" s="512"/>
      <c r="K677" s="531"/>
      <c r="L677" s="512"/>
      <c r="M677" s="512"/>
      <c r="N677" s="528"/>
      <c r="O677" s="532"/>
    </row>
    <row r="678" spans="1:15">
      <c r="A678" s="8"/>
      <c r="B678" s="495" t="s">
        <v>883</v>
      </c>
      <c r="C678" s="486"/>
      <c r="D678" s="486"/>
      <c r="E678" s="486"/>
      <c r="F678" s="486"/>
      <c r="G678" s="486"/>
      <c r="H678" s="486"/>
      <c r="I678" s="486"/>
      <c r="J678" s="512">
        <v>187</v>
      </c>
      <c r="K678" s="531">
        <v>18.7</v>
      </c>
      <c r="L678" s="512">
        <v>46.05</v>
      </c>
      <c r="M678" s="512">
        <v>246.84</v>
      </c>
      <c r="N678" s="528">
        <v>182.09</v>
      </c>
      <c r="O678" s="532">
        <f>N678</f>
        <v>182.09</v>
      </c>
    </row>
    <row r="679" ht="30" spans="1:15">
      <c r="A679" s="8"/>
      <c r="B679" s="495" t="s">
        <v>889</v>
      </c>
      <c r="C679" s="486"/>
      <c r="D679" s="486"/>
      <c r="E679" s="486"/>
      <c r="F679" s="486"/>
      <c r="G679" s="486"/>
      <c r="H679" s="486"/>
      <c r="I679" s="486"/>
      <c r="J679" s="512"/>
      <c r="K679" s="531"/>
      <c r="L679" s="512"/>
      <c r="M679" s="512"/>
      <c r="N679" s="528"/>
      <c r="O679" s="532"/>
    </row>
    <row r="680" ht="30.75" customHeight="1" spans="1:15">
      <c r="A680" s="2" t="s">
        <v>289</v>
      </c>
      <c r="B680" s="479" t="str">
        <f>VLOOKUP(A680,GLOBAL!A:H,4,FALSE)</f>
        <v>REATERRO MANUAL APILOADO COM SOQUETE. AF_10/2017</v>
      </c>
      <c r="C680" s="2" t="str">
        <f>VLOOKUP(A680,GLOBAL!A:H,5,FALSE)</f>
        <v>M3</v>
      </c>
      <c r="D680" s="480" t="s">
        <v>857</v>
      </c>
      <c r="E680" s="481"/>
      <c r="F680" s="482"/>
      <c r="G680" s="480" t="s">
        <v>858</v>
      </c>
      <c r="H680" s="481"/>
      <c r="I680" s="482"/>
      <c r="J680" s="508" t="s">
        <v>890</v>
      </c>
      <c r="K680" s="508" t="s">
        <v>886</v>
      </c>
      <c r="L680" s="508" t="s">
        <v>887</v>
      </c>
      <c r="M680" s="508"/>
      <c r="N680" s="508"/>
      <c r="O680" s="509">
        <f>ROUND(SUM(O681:O684),2)</f>
        <v>258.06</v>
      </c>
    </row>
    <row r="681" spans="1:15">
      <c r="A681" s="7"/>
      <c r="B681" s="493" t="s">
        <v>863</v>
      </c>
      <c r="C681" s="494"/>
      <c r="D681" s="494"/>
      <c r="E681" s="494"/>
      <c r="F681" s="494"/>
      <c r="G681" s="494"/>
      <c r="H681" s="494"/>
      <c r="I681" s="494"/>
      <c r="J681" s="528"/>
      <c r="K681" s="529"/>
      <c r="L681" s="528"/>
      <c r="M681" s="528"/>
      <c r="N681" s="528"/>
      <c r="O681" s="530"/>
    </row>
    <row r="682" ht="30" spans="1:15">
      <c r="A682" s="7"/>
      <c r="B682" s="493" t="s">
        <v>891</v>
      </c>
      <c r="C682" s="494"/>
      <c r="D682" s="494"/>
      <c r="E682" s="494"/>
      <c r="F682" s="494"/>
      <c r="G682" s="494"/>
      <c r="H682" s="494"/>
      <c r="I682" s="494"/>
      <c r="J682" s="528"/>
      <c r="K682" s="529"/>
      <c r="L682" s="528"/>
      <c r="M682" s="528"/>
      <c r="N682" s="528"/>
      <c r="O682" s="530"/>
    </row>
    <row r="683" spans="1:15">
      <c r="A683" s="8"/>
      <c r="B683" s="495" t="s">
        <v>883</v>
      </c>
      <c r="C683" s="486"/>
      <c r="D683" s="486"/>
      <c r="E683" s="486"/>
      <c r="F683" s="486"/>
      <c r="G683" s="486"/>
      <c r="H683" s="486"/>
      <c r="I683" s="486"/>
      <c r="J683" s="512">
        <f>M672</f>
        <v>504.9</v>
      </c>
      <c r="K683" s="531">
        <f>M678</f>
        <v>246.84</v>
      </c>
      <c r="L683" s="512">
        <f>J683-K683</f>
        <v>258.06</v>
      </c>
      <c r="M683" s="512"/>
      <c r="N683" s="528"/>
      <c r="O683" s="532">
        <f>L683</f>
        <v>258.06</v>
      </c>
    </row>
    <row r="684" spans="1:15">
      <c r="A684" s="8"/>
      <c r="B684" s="495" t="s">
        <v>892</v>
      </c>
      <c r="C684" s="486"/>
      <c r="D684" s="486"/>
      <c r="E684" s="486"/>
      <c r="F684" s="486"/>
      <c r="G684" s="486"/>
      <c r="H684" s="486"/>
      <c r="I684" s="486"/>
      <c r="J684" s="512"/>
      <c r="K684" s="531"/>
      <c r="L684" s="512"/>
      <c r="M684" s="512"/>
      <c r="N684" s="512"/>
      <c r="O684" s="513"/>
    </row>
    <row r="685" spans="1:15">
      <c r="A685" s="6"/>
      <c r="B685" s="489"/>
      <c r="C685" s="365"/>
      <c r="D685" s="365"/>
      <c r="E685" s="365"/>
      <c r="F685" s="365"/>
      <c r="G685" s="365"/>
      <c r="H685" s="365"/>
      <c r="I685" s="365"/>
      <c r="J685" s="517"/>
      <c r="K685" s="517"/>
      <c r="L685" s="517"/>
      <c r="M685" s="518"/>
      <c r="N685" s="518"/>
      <c r="O685" s="519"/>
    </row>
    <row r="686" ht="49.5" customHeight="1" spans="1:15">
      <c r="A686" s="2" t="s">
        <v>290</v>
      </c>
      <c r="B686" s="479" t="str">
        <f>VLOOKUP(A686,GLOBAL!A:H,4,FALSE)</f>
        <v>TRANSPORTE COM CAMINHÃO BASCULANTE 6 M3 EM RODOVIA PAVIMENTADA ( PARA DISTÂNCIAS SUPERIORES A 4 KM)</v>
      </c>
      <c r="C686" s="2" t="str">
        <f>VLOOKUP(A686,GLOBAL!A:H,5,FALSE)</f>
        <v>M3XKM</v>
      </c>
      <c r="D686" s="480" t="s">
        <v>857</v>
      </c>
      <c r="E686" s="481"/>
      <c r="F686" s="482"/>
      <c r="G686" s="480" t="s">
        <v>858</v>
      </c>
      <c r="H686" s="481"/>
      <c r="I686" s="482"/>
      <c r="J686" s="508" t="s">
        <v>872</v>
      </c>
      <c r="K686" s="508" t="s">
        <v>893</v>
      </c>
      <c r="L686" s="508" t="s">
        <v>867</v>
      </c>
      <c r="M686" s="508" t="s">
        <v>879</v>
      </c>
      <c r="N686" s="508" t="s">
        <v>894</v>
      </c>
      <c r="O686" s="509">
        <f>ROUND(SUM(O687:O690),2)</f>
        <v>10789.6</v>
      </c>
    </row>
    <row r="687" ht="45" spans="1:15">
      <c r="A687" s="7"/>
      <c r="B687" s="533" t="s">
        <v>895</v>
      </c>
      <c r="C687" s="494"/>
      <c r="D687" s="494"/>
      <c r="E687" s="494"/>
      <c r="F687" s="494"/>
      <c r="G687" s="494"/>
      <c r="H687" s="494"/>
      <c r="I687" s="494"/>
      <c r="J687" s="528"/>
      <c r="K687" s="529"/>
      <c r="L687" s="528"/>
      <c r="M687" s="528"/>
      <c r="N687" s="528"/>
      <c r="O687" s="530"/>
    </row>
    <row r="688" spans="1:15">
      <c r="A688" s="8"/>
      <c r="B688" s="495"/>
      <c r="C688" s="486"/>
      <c r="D688" s="486"/>
      <c r="E688" s="486"/>
      <c r="F688" s="486"/>
      <c r="G688" s="486"/>
      <c r="H688" s="486"/>
      <c r="I688" s="486"/>
      <c r="J688" s="512">
        <v>15</v>
      </c>
      <c r="K688" s="531">
        <v>1</v>
      </c>
      <c r="L688" s="512">
        <v>1.6</v>
      </c>
      <c r="M688" s="512">
        <v>246.84</v>
      </c>
      <c r="N688" s="528"/>
      <c r="O688" s="532">
        <f>J688*K688*L688*M688</f>
        <v>5924.16</v>
      </c>
    </row>
    <row r="689" ht="30" spans="1:15">
      <c r="A689" s="8"/>
      <c r="B689" s="495" t="s">
        <v>896</v>
      </c>
      <c r="C689" s="486"/>
      <c r="D689" s="486"/>
      <c r="E689" s="486"/>
      <c r="F689" s="486"/>
      <c r="G689" s="486"/>
      <c r="H689" s="486"/>
      <c r="I689" s="486"/>
      <c r="J689" s="512"/>
      <c r="K689" s="531"/>
      <c r="L689" s="512"/>
      <c r="M689" s="512"/>
      <c r="N689" s="512"/>
      <c r="O689" s="513"/>
    </row>
    <row r="690" spans="1:15">
      <c r="A690" s="8"/>
      <c r="B690" s="495"/>
      <c r="C690" s="486"/>
      <c r="D690" s="486"/>
      <c r="E690" s="486"/>
      <c r="F690" s="486"/>
      <c r="G690" s="486"/>
      <c r="H690" s="486"/>
      <c r="I690" s="486"/>
      <c r="J690" s="512">
        <v>16.7</v>
      </c>
      <c r="K690" s="531">
        <v>1</v>
      </c>
      <c r="L690" s="512">
        <v>1.6</v>
      </c>
      <c r="M690" s="512">
        <v>182.09</v>
      </c>
      <c r="N690" s="512"/>
      <c r="O690" s="532">
        <f>J690*K690*L690*M690</f>
        <v>4865.4448</v>
      </c>
    </row>
    <row r="691" spans="1:15">
      <c r="A691" s="6"/>
      <c r="B691" s="489"/>
      <c r="C691" s="365"/>
      <c r="D691" s="365"/>
      <c r="E691" s="365"/>
      <c r="F691" s="365"/>
      <c r="G691" s="365"/>
      <c r="H691" s="365"/>
      <c r="I691" s="365"/>
      <c r="J691" s="517"/>
      <c r="K691" s="517"/>
      <c r="L691" s="517"/>
      <c r="M691" s="518"/>
      <c r="N691" s="518"/>
      <c r="O691" s="519"/>
    </row>
    <row r="692" ht="60" spans="1:15">
      <c r="A692" s="2" t="s">
        <v>291</v>
      </c>
      <c r="B692" s="479" t="s">
        <v>167</v>
      </c>
      <c r="C692" s="2" t="str">
        <f>VLOOKUP(A692,GLOBAL!A:H,5,FALSE)</f>
        <v>UN</v>
      </c>
      <c r="D692" s="480" t="s">
        <v>857</v>
      </c>
      <c r="E692" s="481"/>
      <c r="F692" s="482"/>
      <c r="G692" s="480" t="s">
        <v>858</v>
      </c>
      <c r="H692" s="481"/>
      <c r="I692" s="482"/>
      <c r="J692" s="508" t="s">
        <v>859</v>
      </c>
      <c r="K692" s="508" t="s">
        <v>860</v>
      </c>
      <c r="L692" s="508" t="s">
        <v>861</v>
      </c>
      <c r="M692" s="508" t="s">
        <v>862</v>
      </c>
      <c r="N692" s="508" t="s">
        <v>894</v>
      </c>
      <c r="O692" s="509">
        <f>ROUND(SUM(O693:O699),2)</f>
        <v>5</v>
      </c>
    </row>
    <row r="693" spans="1:15">
      <c r="A693" s="7"/>
      <c r="B693" s="493" t="s">
        <v>863</v>
      </c>
      <c r="C693" s="494"/>
      <c r="D693" s="494"/>
      <c r="E693" s="494"/>
      <c r="F693" s="494"/>
      <c r="G693" s="494"/>
      <c r="H693" s="494"/>
      <c r="I693" s="494"/>
      <c r="J693" s="528"/>
      <c r="K693" s="529"/>
      <c r="L693" s="528"/>
      <c r="M693" s="528"/>
      <c r="N693" s="528"/>
      <c r="O693" s="530"/>
    </row>
    <row r="694" spans="1:15">
      <c r="A694" s="8"/>
      <c r="B694" s="495" t="s">
        <v>963</v>
      </c>
      <c r="C694" s="486"/>
      <c r="D694" s="486"/>
      <c r="E694" s="534"/>
      <c r="F694" s="486"/>
      <c r="G694" s="486"/>
      <c r="H694" s="486"/>
      <c r="I694" s="486"/>
      <c r="J694" s="512"/>
      <c r="K694" s="531"/>
      <c r="L694" s="512"/>
      <c r="M694" s="512">
        <v>1</v>
      </c>
      <c r="N694" s="528"/>
      <c r="O694" s="532">
        <f>M694</f>
        <v>1</v>
      </c>
    </row>
    <row r="695" spans="1:15">
      <c r="A695" s="8"/>
      <c r="B695" s="495" t="s">
        <v>964</v>
      </c>
      <c r="C695" s="486"/>
      <c r="D695" s="486"/>
      <c r="E695" s="534"/>
      <c r="F695" s="486"/>
      <c r="G695" s="486"/>
      <c r="H695" s="486"/>
      <c r="I695" s="486"/>
      <c r="J695" s="512"/>
      <c r="K695" s="531"/>
      <c r="L695" s="512"/>
      <c r="M695" s="512">
        <v>1</v>
      </c>
      <c r="N695" s="528"/>
      <c r="O695" s="532">
        <f>M695</f>
        <v>1</v>
      </c>
    </row>
    <row r="696" spans="1:15">
      <c r="A696" s="8"/>
      <c r="B696" s="495" t="s">
        <v>965</v>
      </c>
      <c r="C696" s="486"/>
      <c r="D696" s="486"/>
      <c r="E696" s="534"/>
      <c r="F696" s="486"/>
      <c r="G696" s="486"/>
      <c r="H696" s="486"/>
      <c r="I696" s="486"/>
      <c r="J696" s="512"/>
      <c r="K696" s="531"/>
      <c r="L696" s="512"/>
      <c r="M696" s="512">
        <v>1</v>
      </c>
      <c r="N696" s="528"/>
      <c r="O696" s="532">
        <f>M696</f>
        <v>1</v>
      </c>
    </row>
    <row r="697" spans="1:15">
      <c r="A697" s="8"/>
      <c r="B697" s="495" t="s">
        <v>966</v>
      </c>
      <c r="C697" s="486"/>
      <c r="D697" s="486"/>
      <c r="E697" s="534"/>
      <c r="F697" s="486"/>
      <c r="G697" s="486"/>
      <c r="H697" s="486"/>
      <c r="I697" s="486"/>
      <c r="J697" s="512"/>
      <c r="K697" s="531"/>
      <c r="L697" s="512"/>
      <c r="M697" s="512">
        <v>1</v>
      </c>
      <c r="N697" s="528"/>
      <c r="O697" s="532">
        <f>M697</f>
        <v>1</v>
      </c>
    </row>
    <row r="698" spans="1:15">
      <c r="A698" s="8"/>
      <c r="B698" s="495" t="s">
        <v>967</v>
      </c>
      <c r="C698" s="486"/>
      <c r="D698" s="486"/>
      <c r="E698" s="534"/>
      <c r="F698" s="486"/>
      <c r="G698" s="486"/>
      <c r="H698" s="486"/>
      <c r="I698" s="486"/>
      <c r="J698" s="512"/>
      <c r="K698" s="531"/>
      <c r="L698" s="512"/>
      <c r="M698" s="512">
        <v>1</v>
      </c>
      <c r="N698" s="528"/>
      <c r="O698" s="532">
        <f>M698</f>
        <v>1</v>
      </c>
    </row>
    <row r="699" spans="1:15">
      <c r="A699" s="8"/>
      <c r="B699" s="495"/>
      <c r="C699" s="486"/>
      <c r="D699" s="486"/>
      <c r="E699" s="486"/>
      <c r="F699" s="486"/>
      <c r="G699" s="486"/>
      <c r="H699" s="486"/>
      <c r="I699" s="486"/>
      <c r="J699" s="512"/>
      <c r="K699" s="531"/>
      <c r="L699" s="512"/>
      <c r="M699" s="512"/>
      <c r="N699" s="512"/>
      <c r="O699" s="513"/>
    </row>
    <row r="700" spans="1:15">
      <c r="A700" s="6"/>
      <c r="B700" s="489"/>
      <c r="C700" s="365"/>
      <c r="D700" s="365"/>
      <c r="E700" s="365"/>
      <c r="F700" s="365"/>
      <c r="G700" s="365"/>
      <c r="H700" s="365"/>
      <c r="I700" s="365"/>
      <c r="J700" s="517"/>
      <c r="K700" s="517"/>
      <c r="L700" s="517"/>
      <c r="M700" s="518"/>
      <c r="N700" s="518"/>
      <c r="O700" s="519"/>
    </row>
    <row r="701" ht="60" spans="1:15">
      <c r="A701" s="2" t="s">
        <v>292</v>
      </c>
      <c r="B701" s="479" t="str">
        <f>VLOOKUP(A701,GLOBAL!A:H,4,FALSE)</f>
        <v>TAMPAO FOFO ARTICULADO, CLASSE B125 CARGA MAX 12,5 T, REDONDO TAMPA 600 MM, REDE PLUVIAL/ESGOTO, P = CHAMINE CX AREIA / POCO VISITA ASSENTADO COM ARG CIM/AREIA 1:4, FORNECIMENTO E ASSENTAMENTO</v>
      </c>
      <c r="C701" s="2" t="str">
        <f>VLOOKUP(A701,GLOBAL!A:H,5,FALSE)</f>
        <v>UN</v>
      </c>
      <c r="D701" s="480" t="s">
        <v>857</v>
      </c>
      <c r="E701" s="481"/>
      <c r="F701" s="482"/>
      <c r="G701" s="480" t="s">
        <v>858</v>
      </c>
      <c r="H701" s="481"/>
      <c r="I701" s="482"/>
      <c r="J701" s="508" t="s">
        <v>900</v>
      </c>
      <c r="K701" s="508" t="s">
        <v>860</v>
      </c>
      <c r="L701" s="508" t="s">
        <v>861</v>
      </c>
      <c r="M701" s="508" t="s">
        <v>862</v>
      </c>
      <c r="N701" s="508" t="s">
        <v>894</v>
      </c>
      <c r="O701" s="509">
        <f>ROUND(SUM(O702:O704),2)</f>
        <v>5</v>
      </c>
    </row>
    <row r="702" spans="1:15">
      <c r="A702" s="7"/>
      <c r="B702" s="493" t="s">
        <v>863</v>
      </c>
      <c r="C702" s="494"/>
      <c r="D702" s="494"/>
      <c r="E702" s="494"/>
      <c r="F702" s="494"/>
      <c r="G702" s="494"/>
      <c r="H702" s="494"/>
      <c r="I702" s="494"/>
      <c r="J702" s="528"/>
      <c r="K702" s="529"/>
      <c r="L702" s="528"/>
      <c r="M702" s="528"/>
      <c r="N702" s="528"/>
      <c r="O702" s="530"/>
    </row>
    <row r="703" spans="1:15">
      <c r="A703" s="8"/>
      <c r="B703" s="495" t="s">
        <v>901</v>
      </c>
      <c r="C703" s="486"/>
      <c r="D703" s="486"/>
      <c r="E703" s="486"/>
      <c r="F703" s="486"/>
      <c r="G703" s="486"/>
      <c r="H703" s="486"/>
      <c r="I703" s="486"/>
      <c r="J703" s="512"/>
      <c r="K703" s="531"/>
      <c r="L703" s="512"/>
      <c r="M703" s="512">
        <f>O692</f>
        <v>5</v>
      </c>
      <c r="N703" s="528"/>
      <c r="O703" s="532">
        <f>M703</f>
        <v>5</v>
      </c>
    </row>
    <row r="704" spans="1:15">
      <c r="A704" s="8"/>
      <c r="B704" s="495"/>
      <c r="C704" s="486"/>
      <c r="D704" s="486"/>
      <c r="E704" s="486"/>
      <c r="F704" s="486"/>
      <c r="G704" s="486"/>
      <c r="H704" s="486"/>
      <c r="I704" s="486"/>
      <c r="J704" s="512"/>
      <c r="K704" s="531"/>
      <c r="L704" s="512"/>
      <c r="M704" s="512"/>
      <c r="N704" s="512"/>
      <c r="O704" s="513"/>
    </row>
    <row r="705" spans="1:15">
      <c r="A705" s="6"/>
      <c r="B705" s="489"/>
      <c r="C705" s="365"/>
      <c r="D705" s="365"/>
      <c r="E705" s="365"/>
      <c r="F705" s="365"/>
      <c r="G705" s="365"/>
      <c r="H705" s="365"/>
      <c r="I705" s="365"/>
      <c r="J705" s="517"/>
      <c r="K705" s="517"/>
      <c r="L705" s="517"/>
      <c r="M705" s="518"/>
      <c r="N705" s="518"/>
      <c r="O705" s="519"/>
    </row>
    <row r="706" ht="60" spans="1:15">
      <c r="A706" s="2" t="s">
        <v>293</v>
      </c>
      <c r="B706" s="479" t="str">
        <f>VLOOKUP(A706,GLOBAL!A:H,4,FALSE)</f>
        <v>CAIXA PARA RALO C OM GRELHA FOFO 135 KG DE ALV TIJOLO MACICO (7X10X20) PAREDES DE UMA VEZ (0.20 M) DE 0.90X1.20X1.50 M (EXTERNA) COM ARGAMASSA 1:4 CIMENTO:AREIA, BASE CONC FCK=10 MPA, EXCLUSIVE ESCAVACAO E REATERRO.</v>
      </c>
      <c r="C706" s="2" t="str">
        <f>VLOOKUP(A706,GLOBAL!A:H,5,FALSE)</f>
        <v>UN</v>
      </c>
      <c r="D706" s="480" t="s">
        <v>857</v>
      </c>
      <c r="E706" s="481"/>
      <c r="F706" s="482"/>
      <c r="G706" s="480" t="s">
        <v>858</v>
      </c>
      <c r="H706" s="481"/>
      <c r="I706" s="482"/>
      <c r="J706" s="508" t="s">
        <v>900</v>
      </c>
      <c r="K706" s="508" t="s">
        <v>860</v>
      </c>
      <c r="L706" s="508" t="s">
        <v>861</v>
      </c>
      <c r="M706" s="508" t="s">
        <v>862</v>
      </c>
      <c r="N706" s="508" t="s">
        <v>894</v>
      </c>
      <c r="O706" s="509">
        <f>ROUND(SUM(O707:O712),2)</f>
        <v>8</v>
      </c>
    </row>
    <row r="707" spans="1:15">
      <c r="A707" s="7"/>
      <c r="B707" s="493" t="s">
        <v>863</v>
      </c>
      <c r="C707" s="494"/>
      <c r="D707" s="494"/>
      <c r="E707" s="494"/>
      <c r="F707" s="494"/>
      <c r="G707" s="494"/>
      <c r="H707" s="494"/>
      <c r="I707" s="494"/>
      <c r="J707" s="528"/>
      <c r="K707" s="529"/>
      <c r="L707" s="528"/>
      <c r="M707" s="528"/>
      <c r="N707" s="528"/>
      <c r="O707" s="530"/>
    </row>
    <row r="708" spans="1:15">
      <c r="A708" s="8"/>
      <c r="B708" s="495" t="s">
        <v>963</v>
      </c>
      <c r="C708" s="486"/>
      <c r="D708" s="486"/>
      <c r="E708" s="534"/>
      <c r="F708" s="486"/>
      <c r="G708" s="486"/>
      <c r="H708" s="486"/>
      <c r="I708" s="486"/>
      <c r="J708" s="512"/>
      <c r="K708" s="531"/>
      <c r="L708" s="512"/>
      <c r="M708" s="512">
        <v>2</v>
      </c>
      <c r="N708" s="528"/>
      <c r="O708" s="532">
        <f>M708</f>
        <v>2</v>
      </c>
    </row>
    <row r="709" spans="1:15">
      <c r="A709" s="8"/>
      <c r="B709" s="495" t="s">
        <v>964</v>
      </c>
      <c r="C709" s="486"/>
      <c r="D709" s="486"/>
      <c r="E709" s="534"/>
      <c r="F709" s="486"/>
      <c r="G709" s="486"/>
      <c r="H709" s="486"/>
      <c r="I709" s="486"/>
      <c r="J709" s="512"/>
      <c r="K709" s="531"/>
      <c r="L709" s="512"/>
      <c r="M709" s="512">
        <v>2</v>
      </c>
      <c r="N709" s="528"/>
      <c r="O709" s="532">
        <f>M709</f>
        <v>2</v>
      </c>
    </row>
    <row r="710" spans="1:15">
      <c r="A710" s="8"/>
      <c r="B710" s="495" t="s">
        <v>965</v>
      </c>
      <c r="C710" s="486"/>
      <c r="D710" s="486"/>
      <c r="E710" s="534"/>
      <c r="F710" s="486"/>
      <c r="G710" s="486"/>
      <c r="H710" s="486"/>
      <c r="I710" s="486"/>
      <c r="J710" s="512"/>
      <c r="K710" s="531"/>
      <c r="L710" s="512"/>
      <c r="M710" s="512">
        <v>2</v>
      </c>
      <c r="N710" s="528"/>
      <c r="O710" s="532">
        <f>M710</f>
        <v>2</v>
      </c>
    </row>
    <row r="711" spans="1:15">
      <c r="A711" s="8"/>
      <c r="B711" s="495" t="s">
        <v>966</v>
      </c>
      <c r="C711" s="486"/>
      <c r="D711" s="486"/>
      <c r="E711" s="534"/>
      <c r="F711" s="486"/>
      <c r="G711" s="486"/>
      <c r="H711" s="486"/>
      <c r="I711" s="486"/>
      <c r="J711" s="512"/>
      <c r="K711" s="531"/>
      <c r="L711" s="512"/>
      <c r="M711" s="512">
        <v>2</v>
      </c>
      <c r="N711" s="528"/>
      <c r="O711" s="532">
        <f>M711</f>
        <v>2</v>
      </c>
    </row>
    <row r="712" spans="1:15">
      <c r="A712" s="8"/>
      <c r="B712" s="495"/>
      <c r="C712" s="486"/>
      <c r="D712" s="486"/>
      <c r="E712" s="486"/>
      <c r="F712" s="486"/>
      <c r="G712" s="486"/>
      <c r="H712" s="486"/>
      <c r="I712" s="486"/>
      <c r="J712" s="512"/>
      <c r="K712" s="531"/>
      <c r="L712" s="512"/>
      <c r="M712" s="512"/>
      <c r="N712" s="512"/>
      <c r="O712" s="513"/>
    </row>
    <row r="713" spans="1:15">
      <c r="A713" s="6"/>
      <c r="B713" s="489"/>
      <c r="C713" s="365"/>
      <c r="D713" s="365"/>
      <c r="E713" s="365"/>
      <c r="F713" s="365"/>
      <c r="G713" s="365"/>
      <c r="H713" s="365"/>
      <c r="I713" s="365"/>
      <c r="J713" s="517"/>
      <c r="K713" s="517"/>
      <c r="L713" s="517"/>
      <c r="M713" s="518"/>
      <c r="N713" s="518"/>
      <c r="O713" s="519"/>
    </row>
    <row r="714" ht="45" spans="1:15">
      <c r="A714" s="2" t="s">
        <v>294</v>
      </c>
      <c r="B714" s="479" t="str">
        <f>VLOOKUP(A714,GLOBAL!A:H,4,FALSE)</f>
        <v>TUBO CONCRETO SIMPLES DN 300 MM PARA DRENAGEM - FORNECIMENTO E INSTALACAO INCLUSIVE ESCAVACAO MANUAL 1M3/M</v>
      </c>
      <c r="C714" s="2" t="str">
        <f>VLOOKUP(A714,GLOBAL!A:H,5,FALSE)</f>
        <v>M</v>
      </c>
      <c r="D714" s="480" t="s">
        <v>857</v>
      </c>
      <c r="E714" s="481"/>
      <c r="F714" s="482"/>
      <c r="G714" s="480" t="s">
        <v>858</v>
      </c>
      <c r="H714" s="481"/>
      <c r="I714" s="482"/>
      <c r="J714" s="508" t="s">
        <v>859</v>
      </c>
      <c r="K714" s="508" t="s">
        <v>860</v>
      </c>
      <c r="L714" s="508" t="s">
        <v>861</v>
      </c>
      <c r="M714" s="508" t="s">
        <v>862</v>
      </c>
      <c r="N714" s="508" t="s">
        <v>894</v>
      </c>
      <c r="O714" s="509">
        <f>ROUND(SUM(O715:O724),2)</f>
        <v>28</v>
      </c>
    </row>
    <row r="715" spans="1:15">
      <c r="A715" s="7"/>
      <c r="B715" s="493" t="s">
        <v>863</v>
      </c>
      <c r="C715" s="494"/>
      <c r="D715" s="494"/>
      <c r="E715" s="494"/>
      <c r="F715" s="494"/>
      <c r="G715" s="494"/>
      <c r="H715" s="494"/>
      <c r="I715" s="494"/>
      <c r="J715" s="528"/>
      <c r="K715" s="529"/>
      <c r="L715" s="528"/>
      <c r="M715" s="528"/>
      <c r="N715" s="528"/>
      <c r="O715" s="530"/>
    </row>
    <row r="716" spans="1:15">
      <c r="A716" s="8"/>
      <c r="B716" s="495" t="s">
        <v>968</v>
      </c>
      <c r="C716" s="486"/>
      <c r="D716" s="486"/>
      <c r="E716" s="534"/>
      <c r="F716" s="486"/>
      <c r="G716" s="486"/>
      <c r="H716" s="486"/>
      <c r="I716" s="486"/>
      <c r="J716" s="512">
        <v>3.5</v>
      </c>
      <c r="K716" s="531"/>
      <c r="L716" s="512"/>
      <c r="M716" s="512"/>
      <c r="N716" s="528"/>
      <c r="O716" s="532">
        <f t="shared" ref="O716:O723" si="5">J716</f>
        <v>3.5</v>
      </c>
    </row>
    <row r="717" spans="1:15">
      <c r="A717" s="8"/>
      <c r="B717" s="495" t="s">
        <v>968</v>
      </c>
      <c r="C717" s="486"/>
      <c r="D717" s="486"/>
      <c r="E717" s="534"/>
      <c r="F717" s="486"/>
      <c r="G717" s="486"/>
      <c r="H717" s="486"/>
      <c r="I717" s="486"/>
      <c r="J717" s="512">
        <v>3.5</v>
      </c>
      <c r="K717" s="531"/>
      <c r="L717" s="512"/>
      <c r="M717" s="512"/>
      <c r="N717" s="528"/>
      <c r="O717" s="532">
        <f t="shared" si="5"/>
        <v>3.5</v>
      </c>
    </row>
    <row r="718" spans="1:15">
      <c r="A718" s="8"/>
      <c r="B718" s="495" t="s">
        <v>969</v>
      </c>
      <c r="C718" s="486"/>
      <c r="D718" s="486"/>
      <c r="E718" s="534"/>
      <c r="F718" s="486"/>
      <c r="G718" s="486"/>
      <c r="H718" s="486"/>
      <c r="I718" s="486"/>
      <c r="J718" s="512">
        <v>3.5</v>
      </c>
      <c r="K718" s="531"/>
      <c r="L718" s="512"/>
      <c r="M718" s="512"/>
      <c r="N718" s="528"/>
      <c r="O718" s="532">
        <f t="shared" si="5"/>
        <v>3.5</v>
      </c>
    </row>
    <row r="719" spans="1:15">
      <c r="A719" s="8"/>
      <c r="B719" s="495" t="s">
        <v>969</v>
      </c>
      <c r="C719" s="486"/>
      <c r="D719" s="486"/>
      <c r="E719" s="534"/>
      <c r="F719" s="486"/>
      <c r="G719" s="486"/>
      <c r="H719" s="486"/>
      <c r="I719" s="486"/>
      <c r="J719" s="512">
        <v>3.5</v>
      </c>
      <c r="K719" s="531"/>
      <c r="L719" s="512"/>
      <c r="M719" s="512"/>
      <c r="N719" s="528"/>
      <c r="O719" s="532">
        <f t="shared" si="5"/>
        <v>3.5</v>
      </c>
    </row>
    <row r="720" spans="1:15">
      <c r="A720" s="8"/>
      <c r="B720" s="495" t="s">
        <v>970</v>
      </c>
      <c r="C720" s="486"/>
      <c r="D720" s="486"/>
      <c r="E720" s="534"/>
      <c r="F720" s="486"/>
      <c r="G720" s="486"/>
      <c r="H720" s="486"/>
      <c r="I720" s="486"/>
      <c r="J720" s="512">
        <v>3.5</v>
      </c>
      <c r="K720" s="531"/>
      <c r="L720" s="512"/>
      <c r="M720" s="512"/>
      <c r="N720" s="528"/>
      <c r="O720" s="532">
        <f t="shared" si="5"/>
        <v>3.5</v>
      </c>
    </row>
    <row r="721" spans="1:15">
      <c r="A721" s="8"/>
      <c r="B721" s="495" t="s">
        <v>970</v>
      </c>
      <c r="C721" s="486"/>
      <c r="D721" s="486"/>
      <c r="E721" s="534"/>
      <c r="F721" s="486"/>
      <c r="G721" s="486"/>
      <c r="H721" s="486"/>
      <c r="I721" s="486"/>
      <c r="J721" s="512">
        <v>3.5</v>
      </c>
      <c r="K721" s="531"/>
      <c r="L721" s="512"/>
      <c r="M721" s="512"/>
      <c r="N721" s="528"/>
      <c r="O721" s="532">
        <f t="shared" si="5"/>
        <v>3.5</v>
      </c>
    </row>
    <row r="722" spans="1:15">
      <c r="A722" s="8"/>
      <c r="B722" s="495" t="s">
        <v>971</v>
      </c>
      <c r="C722" s="486"/>
      <c r="D722" s="486"/>
      <c r="E722" s="534"/>
      <c r="F722" s="486"/>
      <c r="G722" s="486"/>
      <c r="H722" s="486"/>
      <c r="I722" s="486"/>
      <c r="J722" s="512">
        <v>3.5</v>
      </c>
      <c r="K722" s="531"/>
      <c r="L722" s="512"/>
      <c r="M722" s="512"/>
      <c r="N722" s="528"/>
      <c r="O722" s="532">
        <f t="shared" si="5"/>
        <v>3.5</v>
      </c>
    </row>
    <row r="723" spans="1:15">
      <c r="A723" s="8"/>
      <c r="B723" s="495" t="s">
        <v>971</v>
      </c>
      <c r="C723" s="486"/>
      <c r="D723" s="486"/>
      <c r="E723" s="534"/>
      <c r="F723" s="486"/>
      <c r="G723" s="486"/>
      <c r="H723" s="486"/>
      <c r="I723" s="486"/>
      <c r="J723" s="512">
        <v>3.5</v>
      </c>
      <c r="K723" s="531"/>
      <c r="L723" s="512"/>
      <c r="M723" s="512"/>
      <c r="N723" s="528"/>
      <c r="O723" s="532">
        <f t="shared" si="5"/>
        <v>3.5</v>
      </c>
    </row>
    <row r="724" spans="1:15">
      <c r="A724" s="8"/>
      <c r="B724" s="495"/>
      <c r="C724" s="486"/>
      <c r="D724" s="486"/>
      <c r="E724" s="486"/>
      <c r="F724" s="486"/>
      <c r="G724" s="486"/>
      <c r="H724" s="486"/>
      <c r="I724" s="486"/>
      <c r="J724" s="512"/>
      <c r="K724" s="531"/>
      <c r="L724" s="512"/>
      <c r="M724" s="512"/>
      <c r="N724" s="512"/>
      <c r="O724" s="513"/>
    </row>
    <row r="725" spans="1:15">
      <c r="A725" s="6"/>
      <c r="B725" s="489"/>
      <c r="C725" s="365"/>
      <c r="D725" s="365"/>
      <c r="E725" s="365"/>
      <c r="F725" s="365"/>
      <c r="G725" s="365"/>
      <c r="H725" s="365"/>
      <c r="I725" s="365"/>
      <c r="J725" s="517"/>
      <c r="K725" s="517"/>
      <c r="L725" s="517"/>
      <c r="M725" s="518"/>
      <c r="N725" s="518"/>
      <c r="O725" s="519"/>
    </row>
    <row r="726" ht="77.25" customHeight="1" spans="1:15">
      <c r="A726" s="2" t="s">
        <v>295</v>
      </c>
      <c r="B726" s="479" t="str">
        <f>VLOOKUP(A726,GLOBAL!A:H,4,FALSE)</f>
        <v>TUBO DE CONCRETO PARA REDES COLETORAS DE ÁGUAS PLUVIAIS, DIÂMETRO DE 400 MM, JUNTA RÍGIDA, INSTALADO EM LOCAL COM ALTO NÍVEL DE INTERFERÊNCIAS - FORNECIMENTO E ASSENTAMENTO. AF_12/2015</v>
      </c>
      <c r="C726" s="2" t="str">
        <f>VLOOKUP(A726,GLOBAL!A:H,5,FALSE)</f>
        <v>M</v>
      </c>
      <c r="D726" s="480" t="s">
        <v>857</v>
      </c>
      <c r="E726" s="481"/>
      <c r="F726" s="482"/>
      <c r="G726" s="480" t="s">
        <v>858</v>
      </c>
      <c r="H726" s="481"/>
      <c r="I726" s="482"/>
      <c r="J726" s="508" t="s">
        <v>859</v>
      </c>
      <c r="K726" s="508" t="s">
        <v>860</v>
      </c>
      <c r="L726" s="508" t="s">
        <v>861</v>
      </c>
      <c r="M726" s="508" t="s">
        <v>862</v>
      </c>
      <c r="N726" s="508" t="s">
        <v>894</v>
      </c>
      <c r="O726" s="509">
        <f>ROUND(SUM(O727:O733),2)</f>
        <v>187</v>
      </c>
    </row>
    <row r="727" spans="1:15">
      <c r="A727" s="7"/>
      <c r="B727" s="493" t="s">
        <v>863</v>
      </c>
      <c r="C727" s="494"/>
      <c r="D727" s="494"/>
      <c r="E727" s="494"/>
      <c r="F727" s="494"/>
      <c r="G727" s="494"/>
      <c r="H727" s="494"/>
      <c r="I727" s="494"/>
      <c r="J727" s="528"/>
      <c r="K727" s="529"/>
      <c r="L727" s="528"/>
      <c r="M727" s="528"/>
      <c r="N727" s="528"/>
      <c r="O727" s="530"/>
    </row>
    <row r="728" spans="1:15">
      <c r="A728" s="8"/>
      <c r="B728" s="495" t="s">
        <v>972</v>
      </c>
      <c r="C728" s="486"/>
      <c r="D728" s="486"/>
      <c r="E728" s="534"/>
      <c r="F728" s="486"/>
      <c r="G728" s="486"/>
      <c r="H728" s="534"/>
      <c r="I728" s="486"/>
      <c r="J728" s="512">
        <v>60</v>
      </c>
      <c r="K728" s="531"/>
      <c r="L728" s="512"/>
      <c r="M728" s="512"/>
      <c r="N728" s="528"/>
      <c r="O728" s="532">
        <f>J728</f>
        <v>60</v>
      </c>
    </row>
    <row r="729" spans="1:15">
      <c r="A729" s="8"/>
      <c r="B729" s="495" t="s">
        <v>973</v>
      </c>
      <c r="C729" s="486"/>
      <c r="D729" s="486"/>
      <c r="E729" s="534"/>
      <c r="F729" s="486"/>
      <c r="G729" s="486"/>
      <c r="H729" s="534"/>
      <c r="I729" s="486"/>
      <c r="J729" s="512">
        <v>47</v>
      </c>
      <c r="K729" s="531"/>
      <c r="L729" s="512"/>
      <c r="M729" s="512"/>
      <c r="N729" s="528"/>
      <c r="O729" s="532">
        <f>J729</f>
        <v>47</v>
      </c>
    </row>
    <row r="730" spans="1:15">
      <c r="A730" s="8"/>
      <c r="B730" s="495" t="s">
        <v>974</v>
      </c>
      <c r="C730" s="486"/>
      <c r="D730" s="486"/>
      <c r="E730" s="534"/>
      <c r="F730" s="486"/>
      <c r="G730" s="486"/>
      <c r="H730" s="534"/>
      <c r="I730" s="486"/>
      <c r="J730" s="512">
        <v>26</v>
      </c>
      <c r="K730" s="531"/>
      <c r="L730" s="512"/>
      <c r="M730" s="512"/>
      <c r="N730" s="528"/>
      <c r="O730" s="532">
        <f>J730</f>
        <v>26</v>
      </c>
    </row>
    <row r="731" spans="1:15">
      <c r="A731" s="8"/>
      <c r="B731" s="495" t="s">
        <v>975</v>
      </c>
      <c r="C731" s="486"/>
      <c r="D731" s="486"/>
      <c r="E731" s="534"/>
      <c r="F731" s="486"/>
      <c r="G731" s="486"/>
      <c r="H731" s="534"/>
      <c r="I731" s="486"/>
      <c r="J731" s="512">
        <v>26</v>
      </c>
      <c r="K731" s="531"/>
      <c r="L731" s="512"/>
      <c r="M731" s="512"/>
      <c r="N731" s="528"/>
      <c r="O731" s="532">
        <f>J731</f>
        <v>26</v>
      </c>
    </row>
    <row r="732" spans="1:15">
      <c r="A732" s="8"/>
      <c r="B732" s="495" t="s">
        <v>976</v>
      </c>
      <c r="C732" s="486"/>
      <c r="D732" s="486"/>
      <c r="E732" s="534"/>
      <c r="F732" s="486"/>
      <c r="G732" s="486"/>
      <c r="H732" s="534"/>
      <c r="I732" s="486"/>
      <c r="J732" s="512">
        <v>28</v>
      </c>
      <c r="K732" s="531"/>
      <c r="L732" s="512"/>
      <c r="M732" s="512"/>
      <c r="N732" s="528"/>
      <c r="O732" s="532">
        <f>J732</f>
        <v>28</v>
      </c>
    </row>
    <row r="733" spans="1:15">
      <c r="A733" s="8"/>
      <c r="B733" s="495"/>
      <c r="C733" s="486"/>
      <c r="D733" s="486"/>
      <c r="E733" s="486"/>
      <c r="F733" s="486"/>
      <c r="G733" s="486"/>
      <c r="H733" s="486"/>
      <c r="I733" s="486"/>
      <c r="J733" s="512"/>
      <c r="K733" s="531"/>
      <c r="L733" s="512"/>
      <c r="M733" s="512"/>
      <c r="N733" s="512"/>
      <c r="O733" s="513"/>
    </row>
    <row r="734" spans="1:15">
      <c r="A734" s="6"/>
      <c r="B734" s="489"/>
      <c r="C734" s="365"/>
      <c r="D734" s="365"/>
      <c r="E734" s="365"/>
      <c r="F734" s="365"/>
      <c r="G734" s="365"/>
      <c r="H734" s="365"/>
      <c r="I734" s="365"/>
      <c r="J734" s="517"/>
      <c r="K734" s="517"/>
      <c r="L734" s="517"/>
      <c r="M734" s="518"/>
      <c r="N734" s="518"/>
      <c r="O734" s="519"/>
    </row>
    <row r="735" ht="30" spans="1:15">
      <c r="A735" s="2" t="s">
        <v>296</v>
      </c>
      <c r="B735" s="479" t="str">
        <f>VLOOKUP(A735,GLOBAL!A:H,4,FALSE)</f>
        <v>LASTRO DE BRITA, INCLUSIVE TRANSPORTE DA BRITA EM VIAS URBANAS</v>
      </c>
      <c r="C735" s="2" t="str">
        <f>VLOOKUP(A735,GLOBAL!A:H,5,FALSE)</f>
        <v>M3</v>
      </c>
      <c r="D735" s="480" t="s">
        <v>857</v>
      </c>
      <c r="E735" s="481"/>
      <c r="F735" s="482"/>
      <c r="G735" s="480" t="s">
        <v>858</v>
      </c>
      <c r="H735" s="481"/>
      <c r="I735" s="482"/>
      <c r="J735" s="508" t="s">
        <v>859</v>
      </c>
      <c r="K735" s="508" t="s">
        <v>860</v>
      </c>
      <c r="L735" s="508" t="s">
        <v>861</v>
      </c>
      <c r="M735" s="508" t="s">
        <v>862</v>
      </c>
      <c r="N735" s="508" t="s">
        <v>894</v>
      </c>
      <c r="O735" s="509">
        <f>ROUND(SUM(O736:O742),2)</f>
        <v>18.7</v>
      </c>
    </row>
    <row r="736" spans="1:15">
      <c r="A736" s="7"/>
      <c r="B736" s="493" t="s">
        <v>906</v>
      </c>
      <c r="C736" s="494"/>
      <c r="D736" s="494"/>
      <c r="E736" s="494"/>
      <c r="F736" s="494"/>
      <c r="G736" s="494"/>
      <c r="H736" s="494"/>
      <c r="I736" s="494"/>
      <c r="J736" s="528"/>
      <c r="K736" s="529"/>
      <c r="L736" s="528"/>
      <c r="M736" s="528"/>
      <c r="N736" s="528"/>
      <c r="O736" s="530"/>
    </row>
    <row r="737" spans="1:15">
      <c r="A737" s="8"/>
      <c r="B737" s="495" t="s">
        <v>972</v>
      </c>
      <c r="C737" s="486"/>
      <c r="D737" s="486"/>
      <c r="E737" s="534"/>
      <c r="F737" s="486"/>
      <c r="G737" s="486"/>
      <c r="H737" s="534"/>
      <c r="I737" s="486"/>
      <c r="J737" s="512">
        <v>60</v>
      </c>
      <c r="K737" s="531">
        <v>0.4</v>
      </c>
      <c r="L737" s="512">
        <v>0.25</v>
      </c>
      <c r="M737" s="512"/>
      <c r="N737" s="528"/>
      <c r="O737" s="532">
        <f>J737*K737*L737</f>
        <v>6</v>
      </c>
    </row>
    <row r="738" spans="1:15">
      <c r="A738" s="8"/>
      <c r="B738" s="495" t="s">
        <v>973</v>
      </c>
      <c r="C738" s="486"/>
      <c r="D738" s="486"/>
      <c r="E738" s="534"/>
      <c r="F738" s="486"/>
      <c r="G738" s="486"/>
      <c r="H738" s="534"/>
      <c r="I738" s="486"/>
      <c r="J738" s="512">
        <v>47</v>
      </c>
      <c r="K738" s="531">
        <v>0.4</v>
      </c>
      <c r="L738" s="512">
        <v>0.25</v>
      </c>
      <c r="M738" s="512"/>
      <c r="N738" s="528"/>
      <c r="O738" s="532">
        <f>J738*K738*L738</f>
        <v>4.7</v>
      </c>
    </row>
    <row r="739" spans="1:15">
      <c r="A739" s="8"/>
      <c r="B739" s="495" t="s">
        <v>974</v>
      </c>
      <c r="C739" s="486"/>
      <c r="D739" s="486"/>
      <c r="E739" s="534"/>
      <c r="F739" s="486"/>
      <c r="G739" s="486"/>
      <c r="H739" s="534"/>
      <c r="I739" s="486"/>
      <c r="J739" s="512">
        <v>26</v>
      </c>
      <c r="K739" s="531">
        <v>0.4</v>
      </c>
      <c r="L739" s="512">
        <v>0.25</v>
      </c>
      <c r="M739" s="512"/>
      <c r="N739" s="528"/>
      <c r="O739" s="532">
        <f>J739*K739*L739</f>
        <v>2.6</v>
      </c>
    </row>
    <row r="740" spans="1:15">
      <c r="A740" s="8"/>
      <c r="B740" s="495" t="s">
        <v>975</v>
      </c>
      <c r="C740" s="486"/>
      <c r="D740" s="486"/>
      <c r="E740" s="534"/>
      <c r="F740" s="486"/>
      <c r="G740" s="486"/>
      <c r="H740" s="534"/>
      <c r="I740" s="486"/>
      <c r="J740" s="512">
        <v>26</v>
      </c>
      <c r="K740" s="531">
        <v>0.4</v>
      </c>
      <c r="L740" s="512">
        <v>0.25</v>
      </c>
      <c r="M740" s="512"/>
      <c r="N740" s="528"/>
      <c r="O740" s="532">
        <f>J740*K740*L740</f>
        <v>2.6</v>
      </c>
    </row>
    <row r="741" spans="1:15">
      <c r="A741" s="8"/>
      <c r="B741" s="495" t="s">
        <v>976</v>
      </c>
      <c r="C741" s="486"/>
      <c r="D741" s="486"/>
      <c r="E741" s="534"/>
      <c r="F741" s="486"/>
      <c r="G741" s="486"/>
      <c r="H741" s="534"/>
      <c r="I741" s="486"/>
      <c r="J741" s="512">
        <v>28</v>
      </c>
      <c r="K741" s="531">
        <v>0.4</v>
      </c>
      <c r="L741" s="512">
        <v>0.25</v>
      </c>
      <c r="M741" s="512"/>
      <c r="N741" s="528"/>
      <c r="O741" s="532">
        <f>J741*K741*L741</f>
        <v>2.8</v>
      </c>
    </row>
    <row r="742" spans="1:15">
      <c r="A742" s="8"/>
      <c r="B742" s="495"/>
      <c r="C742" s="486"/>
      <c r="D742" s="486"/>
      <c r="E742" s="486"/>
      <c r="F742" s="486"/>
      <c r="G742" s="486"/>
      <c r="H742" s="486"/>
      <c r="I742" s="486"/>
      <c r="J742" s="512"/>
      <c r="K742" s="531"/>
      <c r="L742" s="512"/>
      <c r="M742" s="512"/>
      <c r="N742" s="512"/>
      <c r="O742" s="513"/>
    </row>
    <row r="743" spans="1:15">
      <c r="A743" s="6"/>
      <c r="B743" s="489"/>
      <c r="C743" s="365"/>
      <c r="D743" s="365"/>
      <c r="E743" s="365"/>
      <c r="F743" s="365"/>
      <c r="G743" s="365"/>
      <c r="H743" s="365"/>
      <c r="I743" s="365"/>
      <c r="J743" s="517"/>
      <c r="K743" s="517"/>
      <c r="L743" s="517"/>
      <c r="M743" s="518"/>
      <c r="N743" s="518"/>
      <c r="O743" s="519"/>
    </row>
    <row r="744" ht="30" spans="1:15">
      <c r="A744" s="2" t="s">
        <v>297</v>
      </c>
      <c r="B744" s="479" t="str">
        <f>VLOOKUP(A744,GLOBAL!A:H,4,FALSE)</f>
        <v>FABRICAÇÃO DE FÔRMA PARA PILARES E ESTRUTURAS SIMILARES, EM CHAPA DE MADEIRA COMPENSADA RESINADA, E = 17 MM. AF_12/2015</v>
      </c>
      <c r="C744" s="2" t="str">
        <f>VLOOKUP(A744,GLOBAL!A:H,5,FALSE)</f>
        <v>M2</v>
      </c>
      <c r="D744" s="480" t="s">
        <v>857</v>
      </c>
      <c r="E744" s="481"/>
      <c r="F744" s="482"/>
      <c r="G744" s="480" t="s">
        <v>858</v>
      </c>
      <c r="H744" s="481"/>
      <c r="I744" s="482"/>
      <c r="J744" s="508" t="s">
        <v>859</v>
      </c>
      <c r="K744" s="508" t="s">
        <v>860</v>
      </c>
      <c r="L744" s="508" t="s">
        <v>861</v>
      </c>
      <c r="M744" s="508" t="s">
        <v>867</v>
      </c>
      <c r="N744" s="508" t="s">
        <v>894</v>
      </c>
      <c r="O744" s="509">
        <f>ROUND(SUM(O745:O751),2)</f>
        <v>93.5</v>
      </c>
    </row>
    <row r="745" spans="1:15">
      <c r="A745" s="7"/>
      <c r="B745" s="493" t="s">
        <v>863</v>
      </c>
      <c r="C745" s="494"/>
      <c r="D745" s="494"/>
      <c r="E745" s="494"/>
      <c r="F745" s="494"/>
      <c r="G745" s="494"/>
      <c r="H745" s="494"/>
      <c r="I745" s="494"/>
      <c r="J745" s="528"/>
      <c r="K745" s="529"/>
      <c r="L745" s="528"/>
      <c r="M745" s="528"/>
      <c r="N745" s="528"/>
      <c r="O745" s="530"/>
    </row>
    <row r="746" spans="1:15">
      <c r="A746" s="8"/>
      <c r="B746" s="495" t="s">
        <v>972</v>
      </c>
      <c r="C746" s="486"/>
      <c r="D746" s="486"/>
      <c r="E746" s="534"/>
      <c r="F746" s="486"/>
      <c r="G746" s="486"/>
      <c r="H746" s="534"/>
      <c r="I746" s="486"/>
      <c r="J746" s="512">
        <v>60</v>
      </c>
      <c r="K746" s="531"/>
      <c r="L746" s="512">
        <v>0.25</v>
      </c>
      <c r="M746" s="512">
        <v>15</v>
      </c>
      <c r="N746" s="528">
        <v>2</v>
      </c>
      <c r="O746" s="532">
        <f>M746*N746</f>
        <v>30</v>
      </c>
    </row>
    <row r="747" spans="1:15">
      <c r="A747" s="8"/>
      <c r="B747" s="495" t="s">
        <v>973</v>
      </c>
      <c r="C747" s="486"/>
      <c r="D747" s="486"/>
      <c r="E747" s="534"/>
      <c r="F747" s="486"/>
      <c r="G747" s="486"/>
      <c r="H747" s="534"/>
      <c r="I747" s="486"/>
      <c r="J747" s="512">
        <v>47</v>
      </c>
      <c r="K747" s="531"/>
      <c r="L747" s="512">
        <v>0.25</v>
      </c>
      <c r="M747" s="512">
        <v>11.75</v>
      </c>
      <c r="N747" s="528">
        <v>2</v>
      </c>
      <c r="O747" s="532">
        <f>M747*N747</f>
        <v>23.5</v>
      </c>
    </row>
    <row r="748" spans="1:15">
      <c r="A748" s="8"/>
      <c r="B748" s="495" t="s">
        <v>974</v>
      </c>
      <c r="C748" s="486"/>
      <c r="D748" s="486"/>
      <c r="E748" s="534"/>
      <c r="F748" s="486"/>
      <c r="G748" s="486"/>
      <c r="H748" s="534"/>
      <c r="I748" s="486"/>
      <c r="J748" s="512">
        <v>26</v>
      </c>
      <c r="K748" s="531"/>
      <c r="L748" s="512">
        <v>0.25</v>
      </c>
      <c r="M748" s="512">
        <v>6.5</v>
      </c>
      <c r="N748" s="528">
        <v>2</v>
      </c>
      <c r="O748" s="532">
        <f>M748*N748</f>
        <v>13</v>
      </c>
    </row>
    <row r="749" spans="1:15">
      <c r="A749" s="8"/>
      <c r="B749" s="495" t="s">
        <v>975</v>
      </c>
      <c r="C749" s="486"/>
      <c r="D749" s="486"/>
      <c r="E749" s="534"/>
      <c r="F749" s="486"/>
      <c r="G749" s="486"/>
      <c r="H749" s="534"/>
      <c r="I749" s="486"/>
      <c r="J749" s="512">
        <v>26</v>
      </c>
      <c r="K749" s="531"/>
      <c r="L749" s="512">
        <v>0.25</v>
      </c>
      <c r="M749" s="512">
        <v>6.5</v>
      </c>
      <c r="N749" s="528">
        <v>2</v>
      </c>
      <c r="O749" s="532">
        <f>M749*N749</f>
        <v>13</v>
      </c>
    </row>
    <row r="750" spans="1:15">
      <c r="A750" s="8"/>
      <c r="B750" s="495" t="s">
        <v>976</v>
      </c>
      <c r="C750" s="486"/>
      <c r="D750" s="486"/>
      <c r="E750" s="534"/>
      <c r="F750" s="486"/>
      <c r="G750" s="486"/>
      <c r="H750" s="534"/>
      <c r="I750" s="486"/>
      <c r="J750" s="512">
        <v>28</v>
      </c>
      <c r="K750" s="531"/>
      <c r="L750" s="512">
        <v>0.25</v>
      </c>
      <c r="M750" s="512">
        <v>7</v>
      </c>
      <c r="N750" s="528">
        <v>2</v>
      </c>
      <c r="O750" s="532">
        <f>M750*N750</f>
        <v>14</v>
      </c>
    </row>
    <row r="751" spans="1:15">
      <c r="A751" s="8"/>
      <c r="B751" s="495"/>
      <c r="C751" s="486"/>
      <c r="D751" s="486"/>
      <c r="E751" s="486"/>
      <c r="F751" s="486"/>
      <c r="G751" s="486"/>
      <c r="H751" s="486"/>
      <c r="I751" s="486"/>
      <c r="J751" s="512"/>
      <c r="K751" s="531"/>
      <c r="L751" s="512"/>
      <c r="M751" s="512"/>
      <c r="N751" s="512"/>
      <c r="O751" s="513"/>
    </row>
    <row r="752" spans="1:15">
      <c r="A752" s="6"/>
      <c r="B752" s="489"/>
      <c r="C752" s="365"/>
      <c r="D752" s="365"/>
      <c r="E752" s="365"/>
      <c r="F752" s="365"/>
      <c r="G752" s="365"/>
      <c r="H752" s="365"/>
      <c r="I752" s="365"/>
      <c r="J752" s="517"/>
      <c r="K752" s="517"/>
      <c r="L752" s="517"/>
      <c r="M752" s="518"/>
      <c r="N752" s="518"/>
      <c r="O752" s="519"/>
    </row>
    <row r="753" ht="67.5" customHeight="1" spans="1:15">
      <c r="A753" s="2" t="s">
        <v>298</v>
      </c>
      <c r="B753" s="479" t="str">
        <f>VLOOKUP(A753,GLOBAL!A:H,4,FALSE)</f>
        <v>DRENO LONGITUDINAL TIPO TRINCHEIRA DRENANTE, H = 0,90 M COM TUBO POROSO TIPO PEAD DE DIÂM = 100 MM, INCLUINDO ESC. EM MAT. 1ª CAT. E TRANSPORTE DO TUBO</v>
      </c>
      <c r="C753" s="2" t="str">
        <f>VLOOKUP(A753,GLOBAL!A:H,5,FALSE)</f>
        <v>M</v>
      </c>
      <c r="D753" s="480" t="s">
        <v>857</v>
      </c>
      <c r="E753" s="481"/>
      <c r="F753" s="482"/>
      <c r="G753" s="480" t="s">
        <v>858</v>
      </c>
      <c r="H753" s="481"/>
      <c r="I753" s="482"/>
      <c r="J753" s="508" t="s">
        <v>859</v>
      </c>
      <c r="K753" s="508" t="s">
        <v>860</v>
      </c>
      <c r="L753" s="508" t="s">
        <v>861</v>
      </c>
      <c r="M753" s="508" t="s">
        <v>867</v>
      </c>
      <c r="N753" s="508" t="s">
        <v>894</v>
      </c>
      <c r="O753" s="509">
        <f>ROUND(SUM(O754:O757),2)</f>
        <v>6.1</v>
      </c>
    </row>
    <row r="754" spans="1:15">
      <c r="A754" s="7"/>
      <c r="B754" s="493" t="s">
        <v>863</v>
      </c>
      <c r="C754" s="494"/>
      <c r="D754" s="494"/>
      <c r="E754" s="494"/>
      <c r="F754" s="494"/>
      <c r="G754" s="494"/>
      <c r="H754" s="494"/>
      <c r="I754" s="494"/>
      <c r="J754" s="528"/>
      <c r="K754" s="529"/>
      <c r="L754" s="528"/>
      <c r="M754" s="528"/>
      <c r="N754" s="528"/>
      <c r="O754" s="530"/>
    </row>
    <row r="755" spans="1:15">
      <c r="A755" s="8"/>
      <c r="B755" s="495" t="s">
        <v>967</v>
      </c>
      <c r="C755" s="486"/>
      <c r="D755" s="486"/>
      <c r="E755" s="534"/>
      <c r="F755" s="486"/>
      <c r="G755" s="486"/>
      <c r="H755" s="534"/>
      <c r="I755" s="486"/>
      <c r="J755" s="512">
        <v>7.3</v>
      </c>
      <c r="K755" s="531"/>
      <c r="L755" s="512"/>
      <c r="M755" s="512"/>
      <c r="N755" s="528"/>
      <c r="O755" s="532">
        <f>J755</f>
        <v>7.3</v>
      </c>
    </row>
    <row r="756" spans="1:15">
      <c r="A756" s="8"/>
      <c r="B756" s="495" t="s">
        <v>961</v>
      </c>
      <c r="C756" s="486"/>
      <c r="D756" s="486"/>
      <c r="E756" s="534"/>
      <c r="F756" s="486"/>
      <c r="G756" s="486"/>
      <c r="H756" s="534"/>
      <c r="I756" s="486"/>
      <c r="J756" s="512">
        <v>-1.2</v>
      </c>
      <c r="K756" s="531"/>
      <c r="L756" s="512"/>
      <c r="M756" s="512"/>
      <c r="N756" s="528"/>
      <c r="O756" s="532">
        <f>J756</f>
        <v>-1.2</v>
      </c>
    </row>
    <row r="757" spans="1:15">
      <c r="A757" s="8"/>
      <c r="B757" s="495"/>
      <c r="C757" s="486"/>
      <c r="D757" s="486"/>
      <c r="E757" s="486"/>
      <c r="F757" s="486"/>
      <c r="G757" s="486"/>
      <c r="H757" s="486"/>
      <c r="I757" s="486"/>
      <c r="J757" s="512"/>
      <c r="K757" s="531"/>
      <c r="L757" s="512"/>
      <c r="M757" s="512"/>
      <c r="N757" s="512"/>
      <c r="O757" s="513"/>
    </row>
    <row r="758" spans="1:15">
      <c r="A758" s="6"/>
      <c r="B758" s="489"/>
      <c r="C758" s="365"/>
      <c r="D758" s="365"/>
      <c r="E758" s="365"/>
      <c r="F758" s="365"/>
      <c r="G758" s="365"/>
      <c r="H758" s="365"/>
      <c r="I758" s="365"/>
      <c r="J758" s="517"/>
      <c r="K758" s="517"/>
      <c r="L758" s="517"/>
      <c r="M758" s="518"/>
      <c r="N758" s="518"/>
      <c r="O758" s="519"/>
    </row>
    <row r="759" spans="1:15">
      <c r="A759" s="1" t="s">
        <v>299</v>
      </c>
      <c r="B759" s="476" t="str">
        <f>VLOOKUP(A759,GLOBAL!A:H,4,FALSE)</f>
        <v>Pavimentação</v>
      </c>
      <c r="C759" s="477"/>
      <c r="D759" s="477"/>
      <c r="E759" s="477"/>
      <c r="F759" s="477"/>
      <c r="G759" s="477"/>
      <c r="H759" s="477"/>
      <c r="I759" s="477"/>
      <c r="J759" s="506"/>
      <c r="K759" s="506"/>
      <c r="L759" s="506"/>
      <c r="M759" s="506"/>
      <c r="N759" s="506"/>
      <c r="O759" s="507"/>
    </row>
    <row r="760" ht="30" spans="1:15">
      <c r="A760" s="2" t="s">
        <v>300</v>
      </c>
      <c r="B760" s="479" t="str">
        <f>VLOOKUP(A760,GLOBAL!A:H,4,FALSE)</f>
        <v>REGULARIZACAO E COMPACTACAO DE SUBLEITO ATE 20 CM DE ESPESSURA</v>
      </c>
      <c r="C760" s="2" t="str">
        <f>VLOOKUP(A760,GLOBAL!A:H,5,FALSE)</f>
        <v>M2</v>
      </c>
      <c r="D760" s="480" t="s">
        <v>857</v>
      </c>
      <c r="E760" s="481"/>
      <c r="F760" s="482"/>
      <c r="G760" s="480" t="s">
        <v>858</v>
      </c>
      <c r="H760" s="481"/>
      <c r="I760" s="482"/>
      <c r="J760" s="508" t="s">
        <v>859</v>
      </c>
      <c r="K760" s="508" t="s">
        <v>907</v>
      </c>
      <c r="L760" s="508" t="s">
        <v>861</v>
      </c>
      <c r="M760" s="508" t="s">
        <v>867</v>
      </c>
      <c r="N760" s="508" t="s">
        <v>908</v>
      </c>
      <c r="O760" s="509">
        <f>ROUND(SUM(O762:O764),2)</f>
        <v>1359.34</v>
      </c>
    </row>
    <row r="761" spans="1:15">
      <c r="A761" s="7"/>
      <c r="B761" s="493" t="s">
        <v>863</v>
      </c>
      <c r="C761" s="494"/>
      <c r="D761" s="494"/>
      <c r="E761" s="494"/>
      <c r="F761" s="494"/>
      <c r="G761" s="494"/>
      <c r="H761" s="494"/>
      <c r="I761" s="494"/>
      <c r="J761" s="528"/>
      <c r="K761" s="529"/>
      <c r="L761" s="528"/>
      <c r="M761" s="528"/>
      <c r="N761" s="528"/>
      <c r="O761" s="530"/>
    </row>
    <row r="762" spans="1:15">
      <c r="A762" s="8"/>
      <c r="B762" s="495" t="s">
        <v>909</v>
      </c>
      <c r="C762" s="486"/>
      <c r="D762" s="486">
        <v>0</v>
      </c>
      <c r="E762" s="534" t="s">
        <v>898</v>
      </c>
      <c r="F762" s="486">
        <v>4.25</v>
      </c>
      <c r="G762" s="486">
        <v>0</v>
      </c>
      <c r="H762" s="534" t="s">
        <v>898</v>
      </c>
      <c r="I762" s="486">
        <v>9</v>
      </c>
      <c r="J762" s="512">
        <v>4.75</v>
      </c>
      <c r="K762" s="531">
        <v>8.45</v>
      </c>
      <c r="L762" s="512"/>
      <c r="M762" s="512">
        <f>J762*K762</f>
        <v>40.1375</v>
      </c>
      <c r="N762" s="528"/>
      <c r="O762" s="532">
        <f>M762</f>
        <v>40.1375</v>
      </c>
    </row>
    <row r="763" spans="1:15">
      <c r="A763" s="8"/>
      <c r="B763" s="495" t="s">
        <v>909</v>
      </c>
      <c r="C763" s="486"/>
      <c r="D763" s="486">
        <v>0</v>
      </c>
      <c r="E763" s="534" t="s">
        <v>898</v>
      </c>
      <c r="F763" s="486">
        <v>9</v>
      </c>
      <c r="G763" s="486">
        <v>8</v>
      </c>
      <c r="H763" s="534" t="s">
        <v>898</v>
      </c>
      <c r="I763" s="486">
        <v>13.9</v>
      </c>
      <c r="J763" s="512">
        <v>164.9</v>
      </c>
      <c r="K763" s="531">
        <v>8</v>
      </c>
      <c r="L763" s="512"/>
      <c r="M763" s="512">
        <f>J763*K763</f>
        <v>1319.2</v>
      </c>
      <c r="N763" s="528"/>
      <c r="O763" s="532">
        <f>M763</f>
        <v>1319.2</v>
      </c>
    </row>
    <row r="764" spans="1:15">
      <c r="A764" s="4"/>
      <c r="B764" s="495"/>
      <c r="C764" s="486"/>
      <c r="D764" s="486"/>
      <c r="E764" s="486"/>
      <c r="F764" s="486"/>
      <c r="G764" s="486"/>
      <c r="H764" s="486"/>
      <c r="I764" s="486"/>
      <c r="J764" s="512"/>
      <c r="K764" s="512"/>
      <c r="L764" s="512"/>
      <c r="M764" s="512"/>
      <c r="N764" s="512"/>
      <c r="O764" s="513"/>
    </row>
    <row r="765" spans="1:15">
      <c r="A765" s="6"/>
      <c r="B765" s="489"/>
      <c r="C765" s="365"/>
      <c r="D765" s="365"/>
      <c r="E765" s="365"/>
      <c r="F765" s="365"/>
      <c r="G765" s="365"/>
      <c r="H765" s="365"/>
      <c r="I765" s="365"/>
      <c r="J765" s="517"/>
      <c r="K765" s="517"/>
      <c r="L765" s="517"/>
      <c r="M765" s="518"/>
      <c r="N765" s="518"/>
      <c r="O765" s="519"/>
    </row>
    <row r="766" spans="1:15">
      <c r="A766" s="2" t="s">
        <v>301</v>
      </c>
      <c r="B766" s="479" t="str">
        <f>VLOOKUP(A766,GLOBAL!A:H,4,FALSE)</f>
        <v>FORNECIMENTO E LANCAMENTO DE BRITA N. 4</v>
      </c>
      <c r="C766" s="2" t="str">
        <f>VLOOKUP(A766,GLOBAL!A:H,5,FALSE)</f>
        <v>M3</v>
      </c>
      <c r="D766" s="480" t="s">
        <v>857</v>
      </c>
      <c r="E766" s="481"/>
      <c r="F766" s="482"/>
      <c r="G766" s="480" t="s">
        <v>858</v>
      </c>
      <c r="H766" s="481"/>
      <c r="I766" s="482"/>
      <c r="J766" s="508" t="s">
        <v>859</v>
      </c>
      <c r="K766" s="508" t="s">
        <v>907</v>
      </c>
      <c r="L766" s="508" t="s">
        <v>861</v>
      </c>
      <c r="M766" s="508" t="s">
        <v>867</v>
      </c>
      <c r="N766" s="508" t="s">
        <v>879</v>
      </c>
      <c r="O766" s="509">
        <f>ROUND(SUM(O768:O770),2)</f>
        <v>271.87</v>
      </c>
    </row>
    <row r="767" spans="1:15">
      <c r="A767" s="7"/>
      <c r="B767" s="493" t="s">
        <v>863</v>
      </c>
      <c r="C767" s="494"/>
      <c r="D767" s="494"/>
      <c r="E767" s="494"/>
      <c r="F767" s="494"/>
      <c r="G767" s="494"/>
      <c r="H767" s="494"/>
      <c r="I767" s="494"/>
      <c r="J767" s="528"/>
      <c r="K767" s="529"/>
      <c r="L767" s="528"/>
      <c r="M767" s="528"/>
      <c r="N767" s="528"/>
      <c r="O767" s="530"/>
    </row>
    <row r="768" spans="1:15">
      <c r="A768" s="8"/>
      <c r="B768" s="495" t="s">
        <v>909</v>
      </c>
      <c r="C768" s="486"/>
      <c r="D768" s="486">
        <v>0</v>
      </c>
      <c r="E768" s="534" t="s">
        <v>898</v>
      </c>
      <c r="F768" s="486">
        <v>4.25</v>
      </c>
      <c r="G768" s="486">
        <v>0</v>
      </c>
      <c r="H768" s="534" t="s">
        <v>898</v>
      </c>
      <c r="I768" s="486">
        <v>9</v>
      </c>
      <c r="J768" s="512">
        <v>4.75</v>
      </c>
      <c r="K768" s="531">
        <v>8.45</v>
      </c>
      <c r="L768" s="512">
        <v>0.2</v>
      </c>
      <c r="M768" s="512">
        <f>J768*K768</f>
        <v>40.1375</v>
      </c>
      <c r="N768" s="528">
        <f>M768*L768</f>
        <v>8.0275</v>
      </c>
      <c r="O768" s="532">
        <f>N768</f>
        <v>8.0275</v>
      </c>
    </row>
    <row r="769" spans="1:15">
      <c r="A769" s="8"/>
      <c r="B769" s="495" t="s">
        <v>909</v>
      </c>
      <c r="C769" s="486"/>
      <c r="D769" s="486">
        <v>0</v>
      </c>
      <c r="E769" s="534" t="s">
        <v>898</v>
      </c>
      <c r="F769" s="486">
        <v>9</v>
      </c>
      <c r="G769" s="486">
        <v>8</v>
      </c>
      <c r="H769" s="534" t="s">
        <v>898</v>
      </c>
      <c r="I769" s="486">
        <v>13.9</v>
      </c>
      <c r="J769" s="512">
        <v>164.9</v>
      </c>
      <c r="K769" s="531">
        <v>8</v>
      </c>
      <c r="L769" s="512">
        <v>0.2</v>
      </c>
      <c r="M769" s="512">
        <f>J769*K769</f>
        <v>1319.2</v>
      </c>
      <c r="N769" s="528">
        <f>M769*L769</f>
        <v>263.84</v>
      </c>
      <c r="O769" s="532">
        <f>N769</f>
        <v>263.84</v>
      </c>
    </row>
    <row r="770" spans="1:15">
      <c r="A770" s="4"/>
      <c r="B770" s="495"/>
      <c r="C770" s="486"/>
      <c r="D770" s="486"/>
      <c r="E770" s="486"/>
      <c r="F770" s="486"/>
      <c r="G770" s="486"/>
      <c r="H770" s="486"/>
      <c r="I770" s="486"/>
      <c r="J770" s="512"/>
      <c r="K770" s="512"/>
      <c r="L770" s="512"/>
      <c r="M770" s="512"/>
      <c r="N770" s="512"/>
      <c r="O770" s="513"/>
    </row>
    <row r="771" spans="1:15">
      <c r="A771" s="6"/>
      <c r="B771" s="489"/>
      <c r="C771" s="365"/>
      <c r="D771" s="365"/>
      <c r="E771" s="365"/>
      <c r="F771" s="365"/>
      <c r="G771" s="365"/>
      <c r="H771" s="365"/>
      <c r="I771" s="365"/>
      <c r="J771" s="517"/>
      <c r="K771" s="517"/>
      <c r="L771" s="517"/>
      <c r="M771" s="518"/>
      <c r="N771" s="518"/>
      <c r="O771" s="519"/>
    </row>
    <row r="772" spans="1:15">
      <c r="A772" s="2" t="s">
        <v>302</v>
      </c>
      <c r="B772" s="535" t="str">
        <f>VLOOKUP(A772,GLOBAL!A:H,4,FALSE)</f>
        <v>TRANSPORTE COMERCIAL DE BRITA</v>
      </c>
      <c r="C772" s="2" t="str">
        <f>VLOOKUP(A772,GLOBAL!A:H,5,FALSE)</f>
        <v>M3XKM</v>
      </c>
      <c r="D772" s="480" t="s">
        <v>857</v>
      </c>
      <c r="E772" s="481"/>
      <c r="F772" s="482"/>
      <c r="G772" s="480" t="s">
        <v>858</v>
      </c>
      <c r="H772" s="481"/>
      <c r="I772" s="482"/>
      <c r="J772" s="508" t="s">
        <v>872</v>
      </c>
      <c r="K772" s="508" t="s">
        <v>873</v>
      </c>
      <c r="L772" s="508" t="s">
        <v>861</v>
      </c>
      <c r="M772" s="508" t="s">
        <v>862</v>
      </c>
      <c r="N772" s="508" t="s">
        <v>879</v>
      </c>
      <c r="O772" s="509">
        <f>ROUND(SUM(O774:O775),2)</f>
        <v>2365.27</v>
      </c>
    </row>
    <row r="773" spans="1:15">
      <c r="A773" s="7"/>
      <c r="B773" s="493" t="s">
        <v>863</v>
      </c>
      <c r="C773" s="494"/>
      <c r="D773" s="494"/>
      <c r="E773" s="494"/>
      <c r="F773" s="494"/>
      <c r="G773" s="494"/>
      <c r="H773" s="494"/>
      <c r="I773" s="494"/>
      <c r="J773" s="528"/>
      <c r="K773" s="529"/>
      <c r="L773" s="528"/>
      <c r="M773" s="528"/>
      <c r="N773" s="528"/>
      <c r="O773" s="530"/>
    </row>
    <row r="774" spans="1:15">
      <c r="A774" s="8"/>
      <c r="B774" s="495" t="s">
        <v>910</v>
      </c>
      <c r="C774" s="486"/>
      <c r="D774" s="486"/>
      <c r="E774" s="486"/>
      <c r="F774" s="486"/>
      <c r="G774" s="486"/>
      <c r="H774" s="486"/>
      <c r="I774" s="486"/>
      <c r="J774" s="512">
        <v>8.7</v>
      </c>
      <c r="K774" s="531">
        <v>1</v>
      </c>
      <c r="L774" s="512"/>
      <c r="M774" s="512"/>
      <c r="N774" s="528">
        <f>O766</f>
        <v>271.87</v>
      </c>
      <c r="O774" s="532">
        <f>J774*K774*N774</f>
        <v>2365.269</v>
      </c>
    </row>
    <row r="775" spans="1:15">
      <c r="A775" s="4"/>
      <c r="B775" s="495"/>
      <c r="C775" s="486"/>
      <c r="D775" s="486"/>
      <c r="E775" s="486"/>
      <c r="F775" s="486"/>
      <c r="G775" s="486"/>
      <c r="H775" s="486"/>
      <c r="I775" s="486"/>
      <c r="J775" s="512"/>
      <c r="K775" s="512"/>
      <c r="L775" s="512"/>
      <c r="M775" s="512"/>
      <c r="N775" s="512"/>
      <c r="O775" s="513"/>
    </row>
    <row r="776" spans="1:15">
      <c r="A776" s="6"/>
      <c r="B776" s="489"/>
      <c r="C776" s="365"/>
      <c r="D776" s="365"/>
      <c r="E776" s="365"/>
      <c r="F776" s="365"/>
      <c r="G776" s="365"/>
      <c r="H776" s="365"/>
      <c r="I776" s="365"/>
      <c r="J776" s="517"/>
      <c r="K776" s="517"/>
      <c r="L776" s="517"/>
      <c r="M776" s="518"/>
      <c r="N776" s="518"/>
      <c r="O776" s="519"/>
    </row>
    <row r="777" ht="30" spans="1:15">
      <c r="A777" s="2" t="s">
        <v>303</v>
      </c>
      <c r="B777" s="479" t="str">
        <f>VLOOKUP(A777,GLOBAL!A:H,4,FALSE)</f>
        <v>EXECUÇÃO DE IMPRIMAÇÃO COM ASFALTO DILUÍDO CM-30. AF_09/2017</v>
      </c>
      <c r="C777" s="2" t="str">
        <f>VLOOKUP(A777,GLOBAL!A:H,5,FALSE)</f>
        <v>M2</v>
      </c>
      <c r="D777" s="480" t="s">
        <v>857</v>
      </c>
      <c r="E777" s="481"/>
      <c r="F777" s="482"/>
      <c r="G777" s="480" t="s">
        <v>858</v>
      </c>
      <c r="H777" s="481"/>
      <c r="I777" s="482"/>
      <c r="J777" s="508" t="s">
        <v>859</v>
      </c>
      <c r="K777" s="508" t="s">
        <v>907</v>
      </c>
      <c r="L777" s="508" t="s">
        <v>861</v>
      </c>
      <c r="M777" s="508" t="s">
        <v>867</v>
      </c>
      <c r="N777" s="508"/>
      <c r="O777" s="509">
        <f>ROUND(SUM(O779:O781),2)</f>
        <v>1359.34</v>
      </c>
    </row>
    <row r="778" spans="1:15">
      <c r="A778" s="7"/>
      <c r="B778" s="493" t="s">
        <v>863</v>
      </c>
      <c r="C778" s="494"/>
      <c r="D778" s="494"/>
      <c r="E778" s="494"/>
      <c r="F778" s="494"/>
      <c r="G778" s="494"/>
      <c r="H778" s="494"/>
      <c r="I778" s="494"/>
      <c r="J778" s="528"/>
      <c r="K778" s="529"/>
      <c r="L778" s="528"/>
      <c r="M778" s="528"/>
      <c r="N778" s="528"/>
      <c r="O778" s="530"/>
    </row>
    <row r="779" spans="1:15">
      <c r="A779" s="8"/>
      <c r="B779" s="495" t="s">
        <v>909</v>
      </c>
      <c r="C779" s="486"/>
      <c r="D779" s="486">
        <v>0</v>
      </c>
      <c r="E779" s="534" t="s">
        <v>898</v>
      </c>
      <c r="F779" s="486">
        <v>4.25</v>
      </c>
      <c r="G779" s="486">
        <v>0</v>
      </c>
      <c r="H779" s="534" t="s">
        <v>898</v>
      </c>
      <c r="I779" s="486">
        <v>9</v>
      </c>
      <c r="J779" s="512">
        <v>4.75</v>
      </c>
      <c r="K779" s="531">
        <v>8.45</v>
      </c>
      <c r="L779" s="512"/>
      <c r="M779" s="512">
        <f>J779*K779</f>
        <v>40.1375</v>
      </c>
      <c r="N779" s="528"/>
      <c r="O779" s="532">
        <f>M779</f>
        <v>40.1375</v>
      </c>
    </row>
    <row r="780" spans="1:15">
      <c r="A780" s="8"/>
      <c r="B780" s="495" t="s">
        <v>909</v>
      </c>
      <c r="C780" s="486"/>
      <c r="D780" s="486">
        <v>0</v>
      </c>
      <c r="E780" s="534" t="s">
        <v>898</v>
      </c>
      <c r="F780" s="486">
        <v>9</v>
      </c>
      <c r="G780" s="486">
        <v>8</v>
      </c>
      <c r="H780" s="534" t="s">
        <v>898</v>
      </c>
      <c r="I780" s="486">
        <v>13.9</v>
      </c>
      <c r="J780" s="512">
        <v>164.9</v>
      </c>
      <c r="K780" s="531">
        <v>8</v>
      </c>
      <c r="L780" s="512"/>
      <c r="M780" s="512">
        <f>J780*K780</f>
        <v>1319.2</v>
      </c>
      <c r="N780" s="528"/>
      <c r="O780" s="532">
        <f>M780</f>
        <v>1319.2</v>
      </c>
    </row>
    <row r="781" spans="1:15">
      <c r="A781" s="4"/>
      <c r="B781" s="495"/>
      <c r="C781" s="486"/>
      <c r="D781" s="486"/>
      <c r="E781" s="486"/>
      <c r="F781" s="486"/>
      <c r="G781" s="486"/>
      <c r="H781" s="486"/>
      <c r="I781" s="486"/>
      <c r="J781" s="512"/>
      <c r="K781" s="512"/>
      <c r="L781" s="512"/>
      <c r="M781" s="512"/>
      <c r="N781" s="512"/>
      <c r="O781" s="513"/>
    </row>
    <row r="782" spans="1:15">
      <c r="A782" s="6"/>
      <c r="B782" s="489"/>
      <c r="C782" s="365"/>
      <c r="D782" s="365"/>
      <c r="E782" s="365"/>
      <c r="F782" s="365"/>
      <c r="G782" s="365"/>
      <c r="H782" s="365"/>
      <c r="I782" s="365"/>
      <c r="J782" s="517"/>
      <c r="K782" s="517"/>
      <c r="L782" s="517"/>
      <c r="M782" s="518"/>
      <c r="N782" s="518"/>
      <c r="O782" s="519"/>
    </row>
    <row r="783" ht="52.5" customHeight="1" spans="1:15">
      <c r="A783" s="2" t="s">
        <v>304</v>
      </c>
      <c r="B783" s="479" t="str">
        <f>VLOOKUP(A783,GLOBAL!A:H,4,FALSE)</f>
        <v>TRANSPORTE COM CAMINHÃO BASCULANTE 6 M3 EM RODOVIA PAVIMENTADA ( PARA DISTÂNCIAS SUPERIORES A 4 KM)</v>
      </c>
      <c r="C783" s="2" t="str">
        <f>VLOOKUP(A783,GLOBAL!A:H,5,FALSE)</f>
        <v>M3XKM</v>
      </c>
      <c r="D783" s="480" t="s">
        <v>857</v>
      </c>
      <c r="E783" s="481"/>
      <c r="F783" s="482"/>
      <c r="G783" s="480" t="s">
        <v>858</v>
      </c>
      <c r="H783" s="481"/>
      <c r="I783" s="482"/>
      <c r="J783" s="508" t="s">
        <v>872</v>
      </c>
      <c r="K783" s="508" t="s">
        <v>911</v>
      </c>
      <c r="L783" s="508" t="s">
        <v>912</v>
      </c>
      <c r="M783" s="508" t="s">
        <v>876</v>
      </c>
      <c r="N783" s="508"/>
      <c r="O783" s="509">
        <f>ROUND(SUM(O785:O786),2)</f>
        <v>853.12</v>
      </c>
    </row>
    <row r="784" ht="30" spans="1:15">
      <c r="A784" s="7"/>
      <c r="B784" s="493" t="s">
        <v>913</v>
      </c>
      <c r="C784" s="494"/>
      <c r="D784" s="494"/>
      <c r="E784" s="494"/>
      <c r="F784" s="494"/>
      <c r="G784" s="494"/>
      <c r="H784" s="494"/>
      <c r="I784" s="494"/>
      <c r="J784" s="528"/>
      <c r="K784" s="529"/>
      <c r="L784" s="528"/>
      <c r="M784" s="528"/>
      <c r="N784" s="528"/>
      <c r="O784" s="530"/>
    </row>
    <row r="785" spans="1:15">
      <c r="A785" s="8"/>
      <c r="B785" s="495"/>
      <c r="C785" s="486"/>
      <c r="D785" s="486"/>
      <c r="E785" s="486"/>
      <c r="F785" s="486"/>
      <c r="G785" s="486"/>
      <c r="H785" s="486"/>
      <c r="I785" s="486"/>
      <c r="J785" s="512">
        <v>523</v>
      </c>
      <c r="K785" s="541">
        <v>0.0012</v>
      </c>
      <c r="L785" s="512">
        <f>O777*K785</f>
        <v>1.631208</v>
      </c>
      <c r="M785" s="512">
        <f>J785*L785</f>
        <v>853.121784</v>
      </c>
      <c r="N785" s="512"/>
      <c r="O785" s="513">
        <f>M785</f>
        <v>853.121784</v>
      </c>
    </row>
    <row r="786" spans="1:15">
      <c r="A786" s="4"/>
      <c r="B786" s="495"/>
      <c r="C786" s="486"/>
      <c r="D786" s="486"/>
      <c r="E786" s="486"/>
      <c r="F786" s="486"/>
      <c r="G786" s="486"/>
      <c r="H786" s="486"/>
      <c r="I786" s="486"/>
      <c r="J786" s="512"/>
      <c r="K786" s="512"/>
      <c r="L786" s="512"/>
      <c r="M786" s="512"/>
      <c r="N786" s="512"/>
      <c r="O786" s="513"/>
    </row>
    <row r="787" spans="1:15">
      <c r="A787" s="6"/>
      <c r="B787" s="489"/>
      <c r="C787" s="365"/>
      <c r="D787" s="365"/>
      <c r="E787" s="365"/>
      <c r="F787" s="365"/>
      <c r="G787" s="365"/>
      <c r="H787" s="365"/>
      <c r="I787" s="365"/>
      <c r="J787" s="517"/>
      <c r="K787" s="517"/>
      <c r="L787" s="517"/>
      <c r="M787" s="518"/>
      <c r="N787" s="518"/>
      <c r="O787" s="519"/>
    </row>
    <row r="788" spans="1:15">
      <c r="A788" s="2" t="s">
        <v>305</v>
      </c>
      <c r="B788" s="479" t="s">
        <v>202</v>
      </c>
      <c r="C788" s="2" t="str">
        <f>VLOOKUP(A788,GLOBAL!A:H,5,FALSE)</f>
        <v>M2</v>
      </c>
      <c r="D788" s="480" t="s">
        <v>857</v>
      </c>
      <c r="E788" s="481"/>
      <c r="F788" s="482"/>
      <c r="G788" s="480" t="s">
        <v>858</v>
      </c>
      <c r="H788" s="481"/>
      <c r="I788" s="482"/>
      <c r="J788" s="508" t="s">
        <v>859</v>
      </c>
      <c r="K788" s="508" t="s">
        <v>907</v>
      </c>
      <c r="L788" s="508" t="s">
        <v>861</v>
      </c>
      <c r="M788" s="508" t="s">
        <v>867</v>
      </c>
      <c r="N788" s="508"/>
      <c r="O788" s="509">
        <f>ROUND(SUM(O789:O792),2)</f>
        <v>1359.34</v>
      </c>
    </row>
    <row r="789" spans="1:15">
      <c r="A789" s="3"/>
      <c r="B789" s="483" t="s">
        <v>863</v>
      </c>
      <c r="C789" s="484"/>
      <c r="D789" s="484"/>
      <c r="E789" s="484"/>
      <c r="F789" s="484"/>
      <c r="G789" s="484"/>
      <c r="H789" s="484"/>
      <c r="I789" s="484"/>
      <c r="J789" s="510"/>
      <c r="K789" s="510"/>
      <c r="L789" s="510"/>
      <c r="M789" s="510"/>
      <c r="N789" s="510"/>
      <c r="O789" s="511"/>
    </row>
    <row r="790" spans="1:15">
      <c r="A790" s="8"/>
      <c r="B790" s="495" t="s">
        <v>909</v>
      </c>
      <c r="C790" s="486"/>
      <c r="D790" s="486">
        <v>0</v>
      </c>
      <c r="E790" s="534" t="s">
        <v>898</v>
      </c>
      <c r="F790" s="486">
        <v>4.25</v>
      </c>
      <c r="G790" s="486">
        <v>0</v>
      </c>
      <c r="H790" s="534" t="s">
        <v>898</v>
      </c>
      <c r="I790" s="486">
        <v>9</v>
      </c>
      <c r="J790" s="512">
        <v>4.75</v>
      </c>
      <c r="K790" s="531">
        <v>8.45</v>
      </c>
      <c r="L790" s="512"/>
      <c r="M790" s="512">
        <f>J790*K790</f>
        <v>40.1375</v>
      </c>
      <c r="N790" s="528"/>
      <c r="O790" s="532">
        <f>M790</f>
        <v>40.1375</v>
      </c>
    </row>
    <row r="791" spans="1:15">
      <c r="A791" s="8"/>
      <c r="B791" s="495" t="s">
        <v>909</v>
      </c>
      <c r="C791" s="486"/>
      <c r="D791" s="486">
        <v>0</v>
      </c>
      <c r="E791" s="534" t="s">
        <v>898</v>
      </c>
      <c r="F791" s="486">
        <v>9</v>
      </c>
      <c r="G791" s="486">
        <v>8</v>
      </c>
      <c r="H791" s="534" t="s">
        <v>898</v>
      </c>
      <c r="I791" s="486">
        <v>13.9</v>
      </c>
      <c r="J791" s="512">
        <v>164.9</v>
      </c>
      <c r="K791" s="531">
        <v>8</v>
      </c>
      <c r="L791" s="512"/>
      <c r="M791" s="512">
        <f>J791*K791</f>
        <v>1319.2</v>
      </c>
      <c r="N791" s="528"/>
      <c r="O791" s="532">
        <f>M791</f>
        <v>1319.2</v>
      </c>
    </row>
    <row r="792" spans="1:15">
      <c r="A792" s="5"/>
      <c r="B792" s="491"/>
      <c r="C792" s="488"/>
      <c r="D792" s="488"/>
      <c r="E792" s="488"/>
      <c r="F792" s="488"/>
      <c r="G792" s="488"/>
      <c r="H792" s="488"/>
      <c r="I792" s="488"/>
      <c r="J792" s="514"/>
      <c r="K792" s="514"/>
      <c r="L792" s="514"/>
      <c r="M792" s="515"/>
      <c r="N792" s="515"/>
      <c r="O792" s="516"/>
    </row>
    <row r="793" spans="1:15">
      <c r="A793" s="6"/>
      <c r="B793" s="489"/>
      <c r="C793" s="365"/>
      <c r="D793" s="365"/>
      <c r="E793" s="365"/>
      <c r="F793" s="365"/>
      <c r="G793" s="365"/>
      <c r="H793" s="365"/>
      <c r="I793" s="365"/>
      <c r="J793" s="517"/>
      <c r="K793" s="517"/>
      <c r="L793" s="517"/>
      <c r="M793" s="518"/>
      <c r="N793" s="518"/>
      <c r="O793" s="519"/>
    </row>
    <row r="794" ht="49.5" customHeight="1" spans="1:15">
      <c r="A794" s="2" t="s">
        <v>306</v>
      </c>
      <c r="B794" s="479" t="str">
        <f>VLOOKUP(A794,GLOBAL!A:H,4,FALSE)</f>
        <v>TRANSPORTE COM CAMINHÃO BASCULANTE 6 M3 EM RODOVIA PAVIMENTADA ( PARA DISTÂNCIAS SUPERIORES A 4 KM)</v>
      </c>
      <c r="C794" s="2" t="str">
        <f>VLOOKUP(A794,GLOBAL!A:H,5,FALSE)</f>
        <v>M3XKM</v>
      </c>
      <c r="D794" s="480" t="s">
        <v>857</v>
      </c>
      <c r="E794" s="481"/>
      <c r="F794" s="482"/>
      <c r="G794" s="480" t="s">
        <v>858</v>
      </c>
      <c r="H794" s="481"/>
      <c r="I794" s="482"/>
      <c r="J794" s="508" t="s">
        <v>872</v>
      </c>
      <c r="K794" s="508" t="s">
        <v>911</v>
      </c>
      <c r="L794" s="508" t="s">
        <v>912</v>
      </c>
      <c r="M794" s="508" t="s">
        <v>876</v>
      </c>
      <c r="N794" s="508" t="s">
        <v>894</v>
      </c>
      <c r="O794" s="509">
        <f>ROUND(SUM(O795:O797),2)</f>
        <v>284.37</v>
      </c>
    </row>
    <row r="795" ht="30" spans="1:15">
      <c r="A795" s="3"/>
      <c r="B795" s="493" t="s">
        <v>913</v>
      </c>
      <c r="C795" s="484"/>
      <c r="D795" s="484"/>
      <c r="E795" s="484"/>
      <c r="F795" s="484"/>
      <c r="G795" s="484"/>
      <c r="H795" s="484"/>
      <c r="I795" s="484"/>
      <c r="J795" s="528"/>
      <c r="K795" s="529"/>
      <c r="L795" s="528"/>
      <c r="M795" s="528"/>
      <c r="N795" s="510"/>
      <c r="O795" s="511"/>
    </row>
    <row r="796" spans="1:15">
      <c r="A796" s="4"/>
      <c r="B796" s="495"/>
      <c r="C796" s="486"/>
      <c r="D796" s="486"/>
      <c r="E796" s="486"/>
      <c r="F796" s="486"/>
      <c r="G796" s="486"/>
      <c r="H796" s="486"/>
      <c r="I796" s="486"/>
      <c r="J796" s="512">
        <v>523</v>
      </c>
      <c r="K796" s="541">
        <v>0.0004</v>
      </c>
      <c r="L796" s="512">
        <f>O788*K796</f>
        <v>0.543736</v>
      </c>
      <c r="M796" s="512">
        <f>J796*L796</f>
        <v>284.373928</v>
      </c>
      <c r="N796" s="512"/>
      <c r="O796" s="513">
        <f>M796</f>
        <v>284.373928</v>
      </c>
    </row>
    <row r="797" spans="1:15">
      <c r="A797" s="5"/>
      <c r="B797" s="491"/>
      <c r="C797" s="488"/>
      <c r="D797" s="488"/>
      <c r="E797" s="488"/>
      <c r="F797" s="488"/>
      <c r="G797" s="488"/>
      <c r="H797" s="488"/>
      <c r="I797" s="488"/>
      <c r="J797" s="514"/>
      <c r="K797" s="514"/>
      <c r="L797" s="514"/>
      <c r="M797" s="515"/>
      <c r="N797" s="515"/>
      <c r="O797" s="516"/>
    </row>
    <row r="798" spans="1:15">
      <c r="A798" s="6"/>
      <c r="B798" s="489"/>
      <c r="C798" s="365"/>
      <c r="D798" s="365"/>
      <c r="E798" s="365"/>
      <c r="F798" s="365"/>
      <c r="G798" s="365"/>
      <c r="H798" s="365"/>
      <c r="I798" s="365"/>
      <c r="J798" s="517"/>
      <c r="K798" s="517"/>
      <c r="L798" s="517"/>
      <c r="M798" s="518"/>
      <c r="N798" s="518"/>
      <c r="O798" s="519"/>
    </row>
    <row r="799" ht="71.25" customHeight="1" spans="1:15">
      <c r="A799" s="2" t="s">
        <v>307</v>
      </c>
      <c r="B799" s="479" t="str">
        <f>VLOOKUP(A799,GLOBAL!A:H,4,FALSE)</f>
        <v>CONSTRUÇÃO DE PAVIMENTO COM APLICAÇÃO DE CONCRETO BETUMINOSO USINADO A QUENTE (CBUQ), CAMADA DE ROLAMENTO, COM ESPESSURA DE 5,0 CM - EXCLUSIVE TRANSPORTE. AF_03/2017</v>
      </c>
      <c r="C799" s="2" t="str">
        <f>VLOOKUP(A799,GLOBAL!A:H,5,FALSE)</f>
        <v>M3</v>
      </c>
      <c r="D799" s="480" t="s">
        <v>857</v>
      </c>
      <c r="E799" s="481"/>
      <c r="F799" s="482"/>
      <c r="G799" s="480" t="s">
        <v>858</v>
      </c>
      <c r="H799" s="481"/>
      <c r="I799" s="482"/>
      <c r="J799" s="508" t="s">
        <v>859</v>
      </c>
      <c r="K799" s="508" t="s">
        <v>907</v>
      </c>
      <c r="L799" s="508" t="s">
        <v>861</v>
      </c>
      <c r="M799" s="508" t="s">
        <v>867</v>
      </c>
      <c r="N799" s="508" t="s">
        <v>879</v>
      </c>
      <c r="O799" s="509">
        <f>ROUND(SUM(O800:O803),2)</f>
        <v>67.97</v>
      </c>
    </row>
    <row r="800" spans="1:15">
      <c r="A800" s="3"/>
      <c r="B800" s="483" t="s">
        <v>863</v>
      </c>
      <c r="C800" s="484"/>
      <c r="D800" s="484"/>
      <c r="E800" s="484"/>
      <c r="F800" s="484"/>
      <c r="G800" s="484"/>
      <c r="H800" s="484"/>
      <c r="I800" s="484"/>
      <c r="J800" s="510"/>
      <c r="K800" s="510"/>
      <c r="L800" s="510"/>
      <c r="M800" s="510"/>
      <c r="N800" s="510"/>
      <c r="O800" s="511"/>
    </row>
    <row r="801" spans="1:15">
      <c r="A801" s="8"/>
      <c r="B801" s="495" t="s">
        <v>909</v>
      </c>
      <c r="C801" s="486"/>
      <c r="D801" s="486">
        <v>0</v>
      </c>
      <c r="E801" s="534" t="s">
        <v>898</v>
      </c>
      <c r="F801" s="486">
        <v>4.25</v>
      </c>
      <c r="G801" s="486">
        <v>0</v>
      </c>
      <c r="H801" s="534" t="s">
        <v>898</v>
      </c>
      <c r="I801" s="486">
        <v>9</v>
      </c>
      <c r="J801" s="512">
        <v>4.75</v>
      </c>
      <c r="K801" s="531">
        <v>8.45</v>
      </c>
      <c r="L801" s="512">
        <v>0.05</v>
      </c>
      <c r="M801" s="512">
        <f>J801*K801</f>
        <v>40.1375</v>
      </c>
      <c r="N801" s="528">
        <f>M801*L801</f>
        <v>2.006875</v>
      </c>
      <c r="O801" s="532">
        <f>N801</f>
        <v>2.006875</v>
      </c>
    </row>
    <row r="802" spans="1:15">
      <c r="A802" s="8"/>
      <c r="B802" s="495" t="s">
        <v>909</v>
      </c>
      <c r="C802" s="486"/>
      <c r="D802" s="486">
        <v>0</v>
      </c>
      <c r="E802" s="534" t="s">
        <v>898</v>
      </c>
      <c r="F802" s="486">
        <v>9</v>
      </c>
      <c r="G802" s="486">
        <v>8</v>
      </c>
      <c r="H802" s="534" t="s">
        <v>898</v>
      </c>
      <c r="I802" s="486">
        <v>13.9</v>
      </c>
      <c r="J802" s="512">
        <v>164.9</v>
      </c>
      <c r="K802" s="531">
        <v>8</v>
      </c>
      <c r="L802" s="512">
        <v>0.05</v>
      </c>
      <c r="M802" s="512">
        <f>J802*K802</f>
        <v>1319.2</v>
      </c>
      <c r="N802" s="528">
        <f>M802*L802</f>
        <v>65.96</v>
      </c>
      <c r="O802" s="532">
        <f>N802</f>
        <v>65.96</v>
      </c>
    </row>
    <row r="803" spans="1:15">
      <c r="A803" s="5"/>
      <c r="B803" s="491"/>
      <c r="C803" s="488"/>
      <c r="D803" s="488"/>
      <c r="E803" s="488"/>
      <c r="F803" s="488"/>
      <c r="G803" s="488"/>
      <c r="H803" s="488"/>
      <c r="I803" s="488"/>
      <c r="J803" s="514"/>
      <c r="K803" s="514"/>
      <c r="L803" s="514"/>
      <c r="M803" s="515"/>
      <c r="N803" s="515"/>
      <c r="O803" s="516"/>
    </row>
    <row r="804" spans="1:15">
      <c r="A804" s="6"/>
      <c r="B804" s="489"/>
      <c r="C804" s="365"/>
      <c r="D804" s="365"/>
      <c r="E804" s="365"/>
      <c r="F804" s="365"/>
      <c r="G804" s="365"/>
      <c r="H804" s="365"/>
      <c r="I804" s="365"/>
      <c r="J804" s="517"/>
      <c r="K804" s="517"/>
      <c r="L804" s="517"/>
      <c r="M804" s="518"/>
      <c r="N804" s="518"/>
      <c r="O804" s="519"/>
    </row>
    <row r="805" ht="60" spans="1:15">
      <c r="A805" s="2" t="s">
        <v>308</v>
      </c>
      <c r="B805" s="479" t="str">
        <f>VLOOKUP(A805,GLOBAL!A:H,4,FALSE)</f>
        <v>TRANSPORTE DE MATERIAL ASFALTICO, COM CAMINHÃO COM CAPACIDADE DE 30000 L EM RODOVIA PAVIMENTADA PARA DISTÂNCIAS MÉDIAS DE TRANSPORTE SUPERIORES A 100 KM. AF_02/2016</v>
      </c>
      <c r="C805" s="2" t="str">
        <f>VLOOKUP(A805,GLOBAL!A:H,5,FALSE)</f>
        <v>TXKM</v>
      </c>
      <c r="D805" s="480" t="s">
        <v>857</v>
      </c>
      <c r="E805" s="481"/>
      <c r="F805" s="482"/>
      <c r="G805" s="480" t="s">
        <v>858</v>
      </c>
      <c r="H805" s="481"/>
      <c r="I805" s="482"/>
      <c r="J805" s="508" t="s">
        <v>872</v>
      </c>
      <c r="K805" s="508" t="s">
        <v>911</v>
      </c>
      <c r="L805" s="508" t="s">
        <v>912</v>
      </c>
      <c r="M805" s="508" t="s">
        <v>876</v>
      </c>
      <c r="N805" s="508"/>
      <c r="O805" s="509">
        <f>ROUND(SUM(O806:O808),2)</f>
        <v>4746.21</v>
      </c>
    </row>
    <row r="806" ht="30" spans="1:15">
      <c r="A806" s="3"/>
      <c r="B806" s="483" t="s">
        <v>914</v>
      </c>
      <c r="C806" s="484"/>
      <c r="D806" s="484"/>
      <c r="E806" s="484"/>
      <c r="F806" s="484"/>
      <c r="G806" s="484"/>
      <c r="H806" s="484"/>
      <c r="I806" s="484"/>
      <c r="J806" s="510"/>
      <c r="K806" s="510"/>
      <c r="L806" s="510"/>
      <c r="M806" s="510"/>
      <c r="N806" s="510"/>
      <c r="O806" s="511"/>
    </row>
    <row r="807" spans="1:15">
      <c r="A807" s="4"/>
      <c r="B807" s="495"/>
      <c r="C807" s="486"/>
      <c r="D807" s="486"/>
      <c r="E807" s="486"/>
      <c r="F807" s="486"/>
      <c r="G807" s="486"/>
      <c r="H807" s="486"/>
      <c r="I807" s="486"/>
      <c r="J807" s="512">
        <v>529</v>
      </c>
      <c r="K807" s="542">
        <v>0.055</v>
      </c>
      <c r="L807" s="512">
        <f>O799*2.4</f>
        <v>163.128</v>
      </c>
      <c r="M807" s="512">
        <f>J807*K807*L807</f>
        <v>4746.20916</v>
      </c>
      <c r="N807" s="512"/>
      <c r="O807" s="513">
        <f>M807</f>
        <v>4746.20916</v>
      </c>
    </row>
    <row r="808" spans="1:15">
      <c r="A808" s="5"/>
      <c r="B808" s="491"/>
      <c r="C808" s="488"/>
      <c r="D808" s="488"/>
      <c r="E808" s="488"/>
      <c r="F808" s="488"/>
      <c r="G808" s="488"/>
      <c r="H808" s="488"/>
      <c r="I808" s="488"/>
      <c r="J808" s="514"/>
      <c r="K808" s="514"/>
      <c r="L808" s="514"/>
      <c r="M808" s="515"/>
      <c r="N808" s="515"/>
      <c r="O808" s="516"/>
    </row>
    <row r="809" spans="1:15">
      <c r="A809" s="6"/>
      <c r="B809" s="489"/>
      <c r="C809" s="365"/>
      <c r="D809" s="365"/>
      <c r="E809" s="365"/>
      <c r="F809" s="365"/>
      <c r="G809" s="365"/>
      <c r="H809" s="365"/>
      <c r="I809" s="365"/>
      <c r="J809" s="517"/>
      <c r="K809" s="517"/>
      <c r="L809" s="517"/>
      <c r="M809" s="518"/>
      <c r="N809" s="518"/>
      <c r="O809" s="519"/>
    </row>
    <row r="810" ht="30" customHeight="1" spans="1:15">
      <c r="A810" s="2" t="s">
        <v>309</v>
      </c>
      <c r="B810" s="479" t="str">
        <f>VLOOKUP(A810,GLOBAL!A:H,4,FALSE)</f>
        <v>TRANSPORTE COM CAMINHÃO BASCULANTE 10 M3 DE MASSA ASFALTICA PARA PAVIMENTAÇÃO URBANA</v>
      </c>
      <c r="C810" s="2" t="str">
        <f>VLOOKUP(A810,GLOBAL!A:H,5,FALSE)</f>
        <v>M3XKM</v>
      </c>
      <c r="D810" s="480" t="s">
        <v>857</v>
      </c>
      <c r="E810" s="481"/>
      <c r="F810" s="482"/>
      <c r="G810" s="480" t="s">
        <v>858</v>
      </c>
      <c r="H810" s="481"/>
      <c r="I810" s="482"/>
      <c r="J810" s="508" t="s">
        <v>872</v>
      </c>
      <c r="K810" s="508" t="s">
        <v>911</v>
      </c>
      <c r="L810" s="508" t="s">
        <v>912</v>
      </c>
      <c r="M810" s="508" t="s">
        <v>876</v>
      </c>
      <c r="N810" s="508"/>
      <c r="O810" s="509">
        <f>ROUND(SUM(O811:O812),2)</f>
        <v>591.34</v>
      </c>
    </row>
    <row r="811" ht="30" spans="1:15">
      <c r="A811" s="3"/>
      <c r="B811" s="483" t="s">
        <v>915</v>
      </c>
      <c r="C811" s="484"/>
      <c r="D811" s="484"/>
      <c r="E811" s="484"/>
      <c r="F811" s="484"/>
      <c r="G811" s="484"/>
      <c r="H811" s="484"/>
      <c r="I811" s="484"/>
      <c r="J811" s="510"/>
      <c r="K811" s="510"/>
      <c r="L811" s="510"/>
      <c r="M811" s="510"/>
      <c r="N811" s="510"/>
      <c r="O811" s="511"/>
    </row>
    <row r="812" s="23" customFormat="1" spans="1:20">
      <c r="A812" s="536"/>
      <c r="B812" s="537"/>
      <c r="C812" s="538"/>
      <c r="D812" s="538"/>
      <c r="E812" s="538"/>
      <c r="F812" s="538"/>
      <c r="G812" s="538"/>
      <c r="H812" s="538"/>
      <c r="I812" s="538"/>
      <c r="J812" s="512">
        <v>8.7</v>
      </c>
      <c r="K812" s="543"/>
      <c r="L812" s="512">
        <v>67.97</v>
      </c>
      <c r="M812" s="512">
        <f>J812*L812</f>
        <v>591.339</v>
      </c>
      <c r="N812" s="512"/>
      <c r="O812" s="513">
        <f>M812</f>
        <v>591.339</v>
      </c>
      <c r="Q812" s="466"/>
      <c r="R812" s="547"/>
      <c r="S812" s="547"/>
      <c r="T812" s="547"/>
    </row>
    <row r="813" spans="1:15">
      <c r="A813" s="5"/>
      <c r="B813" s="539"/>
      <c r="C813" s="540"/>
      <c r="D813" s="540"/>
      <c r="E813" s="540"/>
      <c r="F813" s="540"/>
      <c r="G813" s="540"/>
      <c r="H813" s="540"/>
      <c r="I813" s="540"/>
      <c r="J813" s="544"/>
      <c r="K813" s="544"/>
      <c r="L813" s="544"/>
      <c r="M813" s="545"/>
      <c r="N813" s="545"/>
      <c r="O813" s="546"/>
    </row>
    <row r="814" spans="1:15">
      <c r="A814" s="12"/>
      <c r="B814" s="489"/>
      <c r="C814" s="365"/>
      <c r="D814" s="365"/>
      <c r="E814" s="365"/>
      <c r="F814" s="365"/>
      <c r="G814" s="365"/>
      <c r="H814" s="365"/>
      <c r="I814" s="365"/>
      <c r="J814" s="517"/>
      <c r="K814" s="517"/>
      <c r="L814" s="517"/>
      <c r="M814" s="518"/>
      <c r="N814" s="518"/>
      <c r="O814" s="519"/>
    </row>
    <row r="815" ht="94.5" customHeight="1" spans="1:15">
      <c r="A815" s="2" t="s">
        <v>310</v>
      </c>
      <c r="B815" s="479" t="str">
        <f>VLOOKUP(A815,GLOBAL!A:H,4,FALSE)</f>
        <v>ASSENTAMENTO DE GUIA (MEIO-FIO) EM TRECHO RETO, CONFECCIONADA EM CONCRETO PRÉ-FABRICADO, DIMENSÕES 100X15X13X30 CM (COMPRIMENTO X BASE INFERIOR X BASE SUPERIOR X ALTURA), PARA VIAS URBANAS (USO VIÁRIO). AF_06/2016</v>
      </c>
      <c r="C815" s="2" t="str">
        <f>VLOOKUP(A815,GLOBAL!A:H,5,FALSE)</f>
        <v>M</v>
      </c>
      <c r="D815" s="480" t="s">
        <v>857</v>
      </c>
      <c r="E815" s="481"/>
      <c r="F815" s="482"/>
      <c r="G815" s="480" t="s">
        <v>858</v>
      </c>
      <c r="H815" s="481"/>
      <c r="I815" s="482"/>
      <c r="J815" s="508" t="s">
        <v>859</v>
      </c>
      <c r="K815" s="508" t="s">
        <v>860</v>
      </c>
      <c r="L815" s="508" t="s">
        <v>861</v>
      </c>
      <c r="M815" s="508" t="s">
        <v>916</v>
      </c>
      <c r="N815" s="508" t="s">
        <v>917</v>
      </c>
      <c r="O815" s="509">
        <f>ROUND(SUM(O816:O818),2)</f>
        <v>348.31</v>
      </c>
    </row>
    <row r="816" spans="1:15">
      <c r="A816" s="3"/>
      <c r="B816" s="483" t="s">
        <v>863</v>
      </c>
      <c r="C816" s="484"/>
      <c r="D816" s="484"/>
      <c r="E816" s="484"/>
      <c r="F816" s="484"/>
      <c r="G816" s="484"/>
      <c r="H816" s="484"/>
      <c r="I816" s="484"/>
      <c r="J816" s="510"/>
      <c r="K816" s="510"/>
      <c r="L816" s="510"/>
      <c r="M816" s="510"/>
      <c r="N816" s="510"/>
      <c r="O816" s="511"/>
    </row>
    <row r="817" spans="1:15">
      <c r="A817" s="4"/>
      <c r="B817" s="495" t="s">
        <v>918</v>
      </c>
      <c r="C817" s="538"/>
      <c r="D817" s="538"/>
      <c r="E817" s="538"/>
      <c r="F817" s="538"/>
      <c r="G817" s="538"/>
      <c r="H817" s="538"/>
      <c r="I817" s="538"/>
      <c r="J817" s="512">
        <v>165.27</v>
      </c>
      <c r="K817" s="543"/>
      <c r="L817" s="512"/>
      <c r="M817" s="512"/>
      <c r="N817" s="512" t="s">
        <v>871</v>
      </c>
      <c r="O817" s="513">
        <f>J817</f>
        <v>165.27</v>
      </c>
    </row>
    <row r="818" spans="1:15">
      <c r="A818" s="4"/>
      <c r="B818" s="495" t="s">
        <v>918</v>
      </c>
      <c r="C818" s="538"/>
      <c r="D818" s="538"/>
      <c r="E818" s="538"/>
      <c r="F818" s="538"/>
      <c r="G818" s="538"/>
      <c r="H818" s="538"/>
      <c r="I818" s="538"/>
      <c r="J818" s="512">
        <v>183.04</v>
      </c>
      <c r="K818" s="543"/>
      <c r="L818" s="512"/>
      <c r="M818" s="512"/>
      <c r="N818" s="512" t="s">
        <v>870</v>
      </c>
      <c r="O818" s="513">
        <f>J818</f>
        <v>183.04</v>
      </c>
    </row>
    <row r="819" spans="1:15">
      <c r="A819" s="5"/>
      <c r="B819" s="539"/>
      <c r="C819" s="540"/>
      <c r="D819" s="540"/>
      <c r="E819" s="540"/>
      <c r="F819" s="540"/>
      <c r="G819" s="540"/>
      <c r="H819" s="540"/>
      <c r="I819" s="540"/>
      <c r="J819" s="544"/>
      <c r="K819" s="544"/>
      <c r="L819" s="544"/>
      <c r="M819" s="545"/>
      <c r="N819" s="545"/>
      <c r="O819" s="546"/>
    </row>
    <row r="820" spans="1:15">
      <c r="A820" s="12"/>
      <c r="B820" s="489"/>
      <c r="C820" s="365"/>
      <c r="D820" s="365"/>
      <c r="E820" s="365"/>
      <c r="F820" s="365"/>
      <c r="G820" s="365"/>
      <c r="H820" s="365"/>
      <c r="I820" s="365"/>
      <c r="J820" s="517"/>
      <c r="K820" s="517"/>
      <c r="L820" s="517"/>
      <c r="M820" s="518"/>
      <c r="N820" s="518"/>
      <c r="O820" s="519"/>
    </row>
    <row r="821" spans="1:15">
      <c r="A821" s="1" t="s">
        <v>311</v>
      </c>
      <c r="B821" s="476" t="str">
        <f>VLOOKUP(A821,GLOBAL!A:H,4,FALSE)</f>
        <v>Sinalização</v>
      </c>
      <c r="C821" s="477"/>
      <c r="D821" s="477"/>
      <c r="E821" s="477"/>
      <c r="F821" s="477"/>
      <c r="G821" s="477"/>
      <c r="H821" s="477"/>
      <c r="I821" s="477"/>
      <c r="J821" s="506"/>
      <c r="K821" s="506"/>
      <c r="L821" s="506"/>
      <c r="M821" s="506"/>
      <c r="N821" s="506"/>
      <c r="O821" s="507"/>
    </row>
    <row r="822" ht="30" spans="1:15">
      <c r="A822" s="2" t="s">
        <v>312</v>
      </c>
      <c r="B822" s="479" t="str">
        <f>VLOOKUP(A822,GLOBAL!A:H,4,FALSE)</f>
        <v>SINALIZAÇÃO VERTICAL COM CHAPA REVESTIDA EM PELÍCULA, INCLUSIVE SUPORTE EM MADEIRA</v>
      </c>
      <c r="C822" s="2" t="str">
        <f>VLOOKUP(A822,GLOBAL!A:H,5,FALSE)</f>
        <v>M2</v>
      </c>
      <c r="D822" s="480" t="s">
        <v>857</v>
      </c>
      <c r="E822" s="481"/>
      <c r="F822" s="482"/>
      <c r="G822" s="480" t="s">
        <v>858</v>
      </c>
      <c r="H822" s="481"/>
      <c r="I822" s="482"/>
      <c r="J822" s="522" t="s">
        <v>867</v>
      </c>
      <c r="K822" s="523"/>
      <c r="L822" s="508" t="s">
        <v>861</v>
      </c>
      <c r="M822" s="508" t="s">
        <v>862</v>
      </c>
      <c r="N822" s="508"/>
      <c r="O822" s="509">
        <f>ROUND(SUM(O823:O825),2)</f>
        <v>1</v>
      </c>
    </row>
    <row r="823" spans="1:15">
      <c r="A823" s="3"/>
      <c r="B823" s="483" t="s">
        <v>863</v>
      </c>
      <c r="C823" s="484"/>
      <c r="D823" s="484"/>
      <c r="E823" s="484"/>
      <c r="F823" s="484"/>
      <c r="G823" s="484"/>
      <c r="H823" s="484"/>
      <c r="I823" s="484"/>
      <c r="J823" s="510"/>
      <c r="K823" s="510"/>
      <c r="L823" s="510"/>
      <c r="M823" s="510"/>
      <c r="N823" s="510"/>
      <c r="O823" s="511"/>
    </row>
    <row r="824" spans="1:15">
      <c r="A824" s="4"/>
      <c r="B824" s="495" t="s">
        <v>919</v>
      </c>
      <c r="C824" s="486"/>
      <c r="D824" s="486"/>
      <c r="E824" s="486"/>
      <c r="F824" s="486"/>
      <c r="G824" s="486"/>
      <c r="H824" s="486"/>
      <c r="I824" s="486"/>
      <c r="J824" s="524">
        <v>0.3</v>
      </c>
      <c r="K824" s="525"/>
      <c r="L824" s="512"/>
      <c r="M824" s="512">
        <v>2</v>
      </c>
      <c r="N824" s="512"/>
      <c r="O824" s="513">
        <f>J824*M824</f>
        <v>0.6</v>
      </c>
    </row>
    <row r="825" spans="1:15">
      <c r="A825" s="4"/>
      <c r="B825" s="495" t="s">
        <v>962</v>
      </c>
      <c r="C825" s="486"/>
      <c r="D825" s="486"/>
      <c r="E825" s="486"/>
      <c r="F825" s="486"/>
      <c r="G825" s="486"/>
      <c r="H825" s="486"/>
      <c r="I825" s="486"/>
      <c r="J825" s="524">
        <v>0.2</v>
      </c>
      <c r="K825" s="525"/>
      <c r="L825" s="512"/>
      <c r="M825" s="512">
        <v>2</v>
      </c>
      <c r="N825" s="512"/>
      <c r="O825" s="513">
        <f>J825*M825</f>
        <v>0.4</v>
      </c>
    </row>
    <row r="826" spans="1:15">
      <c r="A826" s="5"/>
      <c r="B826" s="539"/>
      <c r="C826" s="540"/>
      <c r="D826" s="540"/>
      <c r="E826" s="540"/>
      <c r="F826" s="540"/>
      <c r="G826" s="540"/>
      <c r="H826" s="540"/>
      <c r="I826" s="540"/>
      <c r="J826" s="544"/>
      <c r="K826" s="544"/>
      <c r="L826" s="544"/>
      <c r="M826" s="545"/>
      <c r="N826" s="545"/>
      <c r="O826" s="546"/>
    </row>
    <row r="827" spans="1:15">
      <c r="A827" s="12"/>
      <c r="B827" s="489"/>
      <c r="C827" s="365"/>
      <c r="D827" s="365"/>
      <c r="E827" s="365"/>
      <c r="F827" s="365"/>
      <c r="G827" s="365"/>
      <c r="H827" s="365"/>
      <c r="I827" s="365"/>
      <c r="J827" s="517"/>
      <c r="K827" s="517"/>
      <c r="L827" s="517"/>
      <c r="M827" s="518"/>
      <c r="N827" s="518"/>
      <c r="O827" s="519"/>
    </row>
    <row r="828" ht="45" customHeight="1" spans="1:15">
      <c r="A828" s="2" t="s">
        <v>313</v>
      </c>
      <c r="B828" s="479" t="str">
        <f>VLOOKUP(A828,GLOBAL!A:H,4,FALSE)</f>
        <v>SINALIZACAO HORIZONTAL COM TINTA RETRORREFLETIVA A BASE DE RESINA ACRILICA COM MICROESFERAS DE VIDRO</v>
      </c>
      <c r="C828" s="2" t="str">
        <f>VLOOKUP(A828,GLOBAL!A:H,5,FALSE)</f>
        <v>M2</v>
      </c>
      <c r="D828" s="480" t="s">
        <v>857</v>
      </c>
      <c r="E828" s="481"/>
      <c r="F828" s="482"/>
      <c r="G828" s="480" t="s">
        <v>858</v>
      </c>
      <c r="H828" s="481"/>
      <c r="I828" s="482"/>
      <c r="J828" s="508" t="s">
        <v>859</v>
      </c>
      <c r="K828" s="508" t="s">
        <v>860</v>
      </c>
      <c r="L828" s="508" t="s">
        <v>867</v>
      </c>
      <c r="M828" s="508" t="s">
        <v>920</v>
      </c>
      <c r="N828" s="508"/>
      <c r="O828" s="509">
        <f>ROUND(SUM(O829:O833),2)</f>
        <v>58.58</v>
      </c>
    </row>
    <row r="829" spans="1:15">
      <c r="A829" s="3"/>
      <c r="B829" s="483" t="s">
        <v>863</v>
      </c>
      <c r="C829" s="484"/>
      <c r="D829" s="484"/>
      <c r="E829" s="484"/>
      <c r="F829" s="484"/>
      <c r="G829" s="484"/>
      <c r="H829" s="484"/>
      <c r="I829" s="484"/>
      <c r="J829" s="510"/>
      <c r="K829" s="510"/>
      <c r="L829" s="510"/>
      <c r="M829" s="510"/>
      <c r="N829" s="510"/>
      <c r="O829" s="511"/>
    </row>
    <row r="830" spans="1:15">
      <c r="A830" s="4"/>
      <c r="B830" s="495" t="s">
        <v>921</v>
      </c>
      <c r="C830" s="486"/>
      <c r="D830" s="486"/>
      <c r="E830" s="486"/>
      <c r="F830" s="486"/>
      <c r="G830" s="486"/>
      <c r="H830" s="486"/>
      <c r="I830" s="486"/>
      <c r="J830" s="512">
        <v>3</v>
      </c>
      <c r="K830" s="543">
        <v>0.4</v>
      </c>
      <c r="L830" s="512">
        <f>J830*K830</f>
        <v>1.2</v>
      </c>
      <c r="M830" s="512">
        <v>20</v>
      </c>
      <c r="N830" s="512"/>
      <c r="O830" s="513">
        <f>L830*M830</f>
        <v>24</v>
      </c>
    </row>
    <row r="831" spans="1:15">
      <c r="A831" s="4"/>
      <c r="B831" s="495" t="s">
        <v>922</v>
      </c>
      <c r="C831" s="486"/>
      <c r="D831" s="486"/>
      <c r="E831" s="486"/>
      <c r="F831" s="486"/>
      <c r="G831" s="486"/>
      <c r="H831" s="486"/>
      <c r="I831" s="486"/>
      <c r="J831" s="512">
        <v>4</v>
      </c>
      <c r="K831" s="543">
        <v>0.4</v>
      </c>
      <c r="L831" s="512">
        <f>J831*K831</f>
        <v>1.6</v>
      </c>
      <c r="M831" s="512">
        <v>2</v>
      </c>
      <c r="N831" s="512"/>
      <c r="O831" s="513">
        <f>L831*M831</f>
        <v>3.2</v>
      </c>
    </row>
    <row r="832" spans="1:15">
      <c r="A832" s="4"/>
      <c r="B832" s="495" t="s">
        <v>923</v>
      </c>
      <c r="C832" s="486"/>
      <c r="D832" s="486"/>
      <c r="E832" s="486"/>
      <c r="F832" s="486"/>
      <c r="G832" s="486"/>
      <c r="H832" s="486"/>
      <c r="I832" s="486"/>
      <c r="J832" s="512">
        <v>146</v>
      </c>
      <c r="K832" s="543">
        <v>0.1</v>
      </c>
      <c r="L832" s="512">
        <f>J832*K832</f>
        <v>14.6</v>
      </c>
      <c r="M832" s="512">
        <v>2</v>
      </c>
      <c r="N832" s="512"/>
      <c r="O832" s="513">
        <f>L832*M832</f>
        <v>29.2</v>
      </c>
    </row>
    <row r="833" spans="1:15">
      <c r="A833" s="4"/>
      <c r="B833" s="495" t="s">
        <v>924</v>
      </c>
      <c r="C833" s="486"/>
      <c r="D833" s="486"/>
      <c r="E833" s="486"/>
      <c r="F833" s="486"/>
      <c r="G833" s="486"/>
      <c r="H833" s="486"/>
      <c r="I833" s="486"/>
      <c r="J833" s="512">
        <v>0</v>
      </c>
      <c r="K833" s="543">
        <v>0</v>
      </c>
      <c r="L833" s="512">
        <v>1.09</v>
      </c>
      <c r="M833" s="512">
        <v>2</v>
      </c>
      <c r="N833" s="512"/>
      <c r="O833" s="513">
        <f>L833*M833</f>
        <v>2.18</v>
      </c>
    </row>
    <row r="834" spans="1:15">
      <c r="A834" s="5"/>
      <c r="B834" s="539"/>
      <c r="C834" s="540"/>
      <c r="D834" s="540"/>
      <c r="E834" s="540"/>
      <c r="F834" s="540"/>
      <c r="G834" s="540"/>
      <c r="H834" s="540"/>
      <c r="I834" s="540"/>
      <c r="J834" s="544"/>
      <c r="K834" s="544"/>
      <c r="L834" s="544"/>
      <c r="M834" s="545"/>
      <c r="N834" s="545"/>
      <c r="O834" s="546"/>
    </row>
    <row r="835" spans="1:15">
      <c r="A835" s="12"/>
      <c r="B835" s="489"/>
      <c r="C835" s="365"/>
      <c r="D835" s="365"/>
      <c r="E835" s="365"/>
      <c r="F835" s="365"/>
      <c r="G835" s="365"/>
      <c r="H835" s="365"/>
      <c r="I835" s="365"/>
      <c r="J835" s="517"/>
      <c r="K835" s="517"/>
      <c r="L835" s="517"/>
      <c r="M835" s="518"/>
      <c r="N835" s="518"/>
      <c r="O835" s="519"/>
    </row>
    <row r="836" spans="1:15">
      <c r="A836" s="2" t="s">
        <v>314</v>
      </c>
      <c r="B836" s="479" t="str">
        <f>VLOOKUP(A836,GLOBAL!A:H,4,FALSE)</f>
        <v>TACHA REFLETIVA BIRREFLETORIZADA, FORNECIMENTO E APLICAÇÃO</v>
      </c>
      <c r="C836" s="2" t="str">
        <f>VLOOKUP(A836,GLOBAL!A:H,5,FALSE)</f>
        <v>UND</v>
      </c>
      <c r="D836" s="480" t="s">
        <v>857</v>
      </c>
      <c r="E836" s="481"/>
      <c r="F836" s="482"/>
      <c r="G836" s="480" t="s">
        <v>858</v>
      </c>
      <c r="H836" s="481"/>
      <c r="I836" s="482"/>
      <c r="J836" s="508" t="s">
        <v>859</v>
      </c>
      <c r="K836" s="508" t="s">
        <v>860</v>
      </c>
      <c r="L836" s="508" t="s">
        <v>861</v>
      </c>
      <c r="M836" s="508" t="s">
        <v>862</v>
      </c>
      <c r="N836" s="508"/>
      <c r="O836" s="509">
        <f>ROUND(SUM(O837:O839),2)</f>
        <v>37</v>
      </c>
    </row>
    <row r="837" spans="1:15">
      <c r="A837" s="3"/>
      <c r="B837" s="483" t="s">
        <v>863</v>
      </c>
      <c r="C837" s="484"/>
      <c r="D837" s="484"/>
      <c r="E837" s="484"/>
      <c r="F837" s="484"/>
      <c r="G837" s="484"/>
      <c r="H837" s="484"/>
      <c r="I837" s="484"/>
      <c r="J837" s="510"/>
      <c r="K837" s="510"/>
      <c r="L837" s="510"/>
      <c r="M837" s="510"/>
      <c r="N837" s="510"/>
      <c r="O837" s="511"/>
    </row>
    <row r="838" spans="1:15">
      <c r="A838" s="4"/>
      <c r="B838" s="495" t="s">
        <v>923</v>
      </c>
      <c r="C838" s="486"/>
      <c r="D838" s="486"/>
      <c r="E838" s="486"/>
      <c r="F838" s="486"/>
      <c r="G838" s="486"/>
      <c r="H838" s="486"/>
      <c r="I838" s="486"/>
      <c r="J838" s="512">
        <v>146</v>
      </c>
      <c r="K838" s="512"/>
      <c r="L838" s="512"/>
      <c r="M838" s="512">
        <v>37</v>
      </c>
      <c r="N838" s="512"/>
      <c r="O838" s="513">
        <f>M838</f>
        <v>37</v>
      </c>
    </row>
    <row r="839" spans="1:15">
      <c r="A839" s="4"/>
      <c r="B839" s="495"/>
      <c r="C839" s="486"/>
      <c r="D839" s="486"/>
      <c r="E839" s="486"/>
      <c r="F839" s="486"/>
      <c r="G839" s="486"/>
      <c r="H839" s="486"/>
      <c r="I839" s="486"/>
      <c r="J839" s="512"/>
      <c r="K839" s="512"/>
      <c r="L839" s="512"/>
      <c r="M839" s="512"/>
      <c r="N839" s="512"/>
      <c r="O839" s="513"/>
    </row>
    <row r="840" spans="1:15">
      <c r="A840" s="6"/>
      <c r="B840" s="489"/>
      <c r="C840" s="365"/>
      <c r="D840" s="365"/>
      <c r="E840" s="365"/>
      <c r="F840" s="365"/>
      <c r="G840" s="365"/>
      <c r="H840" s="365"/>
      <c r="I840" s="365"/>
      <c r="J840" s="517"/>
      <c r="K840" s="517"/>
      <c r="L840" s="517"/>
      <c r="M840" s="518"/>
      <c r="N840" s="518"/>
      <c r="O840" s="519"/>
    </row>
    <row r="841" spans="1:15">
      <c r="A841" s="1" t="s">
        <v>315</v>
      </c>
      <c r="B841" s="476" t="str">
        <f>VLOOKUP(A841,GLOBAL!A:H,4,FALSE)</f>
        <v>Serviços Complementares</v>
      </c>
      <c r="C841" s="477"/>
      <c r="D841" s="477"/>
      <c r="E841" s="477"/>
      <c r="F841" s="477"/>
      <c r="G841" s="477"/>
      <c r="H841" s="477"/>
      <c r="I841" s="477"/>
      <c r="J841" s="506"/>
      <c r="K841" s="506"/>
      <c r="L841" s="506"/>
      <c r="M841" s="506"/>
      <c r="N841" s="506"/>
      <c r="O841" s="507"/>
    </row>
    <row r="842" ht="30" spans="1:15">
      <c r="A842" s="2" t="s">
        <v>316</v>
      </c>
      <c r="B842" s="479" t="str">
        <f>VLOOKUP(A842,GLOBAL!A:H,4,FALSE)</f>
        <v>REMANEJAMENTO DE LIGAÇÃO E RELIGAÇÃO DE REDES DE ESGOTO, EM VIAS URBANAS</v>
      </c>
      <c r="C842" s="2" t="str">
        <f>VLOOKUP(A842,GLOBAL!A:H,5,FALSE)</f>
        <v>M</v>
      </c>
      <c r="D842" s="480" t="s">
        <v>857</v>
      </c>
      <c r="E842" s="481"/>
      <c r="F842" s="482"/>
      <c r="G842" s="480" t="s">
        <v>858</v>
      </c>
      <c r="H842" s="481"/>
      <c r="I842" s="482"/>
      <c r="J842" s="508" t="s">
        <v>859</v>
      </c>
      <c r="K842" s="508" t="s">
        <v>925</v>
      </c>
      <c r="L842" s="508" t="s">
        <v>861</v>
      </c>
      <c r="M842" s="508" t="s">
        <v>862</v>
      </c>
      <c r="N842" s="508" t="s">
        <v>868</v>
      </c>
      <c r="O842" s="509">
        <f>ROUND(SUM(O843:O844),2)</f>
        <v>16</v>
      </c>
    </row>
    <row r="843" spans="1:15">
      <c r="A843" s="3"/>
      <c r="B843" s="483" t="s">
        <v>926</v>
      </c>
      <c r="C843" s="484"/>
      <c r="D843" s="484"/>
      <c r="E843" s="484"/>
      <c r="F843" s="484"/>
      <c r="G843" s="484"/>
      <c r="H843" s="484"/>
      <c r="I843" s="484"/>
      <c r="J843" s="510"/>
      <c r="K843" s="510"/>
      <c r="L843" s="510"/>
      <c r="M843" s="510"/>
      <c r="N843" s="510"/>
      <c r="O843" s="511"/>
    </row>
    <row r="844" spans="1:15">
      <c r="A844" s="4"/>
      <c r="B844" s="495" t="s">
        <v>927</v>
      </c>
      <c r="C844" s="486"/>
      <c r="D844" s="486">
        <v>0</v>
      </c>
      <c r="E844" s="534" t="s">
        <v>898</v>
      </c>
      <c r="F844" s="486">
        <v>0</v>
      </c>
      <c r="G844" s="486">
        <v>9</v>
      </c>
      <c r="H844" s="534" t="s">
        <v>898</v>
      </c>
      <c r="I844" s="486">
        <v>18.77</v>
      </c>
      <c r="J844" s="512">
        <f>(9*20)+18.77</f>
        <v>198.77</v>
      </c>
      <c r="K844" s="543">
        <v>8</v>
      </c>
      <c r="L844" s="512"/>
      <c r="M844" s="512">
        <v>2</v>
      </c>
      <c r="N844" s="512" t="s">
        <v>928</v>
      </c>
      <c r="O844" s="513">
        <f>K844*M844</f>
        <v>16</v>
      </c>
    </row>
    <row r="845" spans="1:15">
      <c r="A845" s="5"/>
      <c r="B845" s="539"/>
      <c r="C845" s="540"/>
      <c r="D845" s="540"/>
      <c r="E845" s="540"/>
      <c r="F845" s="540"/>
      <c r="G845" s="540"/>
      <c r="H845" s="540"/>
      <c r="I845" s="540"/>
      <c r="J845" s="544"/>
      <c r="K845" s="544"/>
      <c r="L845" s="544"/>
      <c r="M845" s="545"/>
      <c r="N845" s="545"/>
      <c r="O845" s="546"/>
    </row>
    <row r="846" spans="1:15">
      <c r="A846" s="12"/>
      <c r="B846" s="489"/>
      <c r="C846" s="365"/>
      <c r="D846" s="365"/>
      <c r="E846" s="365"/>
      <c r="F846" s="365"/>
      <c r="G846" s="365"/>
      <c r="H846" s="365"/>
      <c r="I846" s="365"/>
      <c r="J846" s="517"/>
      <c r="K846" s="517"/>
      <c r="L846" s="517"/>
      <c r="M846" s="518"/>
      <c r="N846" s="518"/>
      <c r="O846" s="519"/>
    </row>
    <row r="847" ht="30" spans="1:15">
      <c r="A847" s="2" t="s">
        <v>317</v>
      </c>
      <c r="B847" s="479" t="str">
        <f>VLOOKUP(A847,GLOBAL!A:H,4,FALSE)</f>
        <v>RELIGAÇÃO DE REDE DE ÁGUA EM PVC DN 20 MM, INCLUSIVE CONEXÕES, EM VIAS URBANAS</v>
      </c>
      <c r="C847" s="2" t="str">
        <f>VLOOKUP(A847,GLOBAL!A:H,5,FALSE)</f>
        <v>M</v>
      </c>
      <c r="D847" s="480" t="s">
        <v>857</v>
      </c>
      <c r="E847" s="481"/>
      <c r="F847" s="482"/>
      <c r="G847" s="480" t="s">
        <v>858</v>
      </c>
      <c r="H847" s="481"/>
      <c r="I847" s="482"/>
      <c r="J847" s="508" t="s">
        <v>859</v>
      </c>
      <c r="K847" s="508" t="s">
        <v>925</v>
      </c>
      <c r="L847" s="508" t="s">
        <v>861</v>
      </c>
      <c r="M847" s="508" t="s">
        <v>862</v>
      </c>
      <c r="N847" s="508" t="s">
        <v>868</v>
      </c>
      <c r="O847" s="509">
        <f>ROUND(SUM(O848:O849),2)</f>
        <v>16</v>
      </c>
    </row>
    <row r="848" spans="1:15">
      <c r="A848" s="3"/>
      <c r="B848" s="483" t="s">
        <v>926</v>
      </c>
      <c r="C848" s="484"/>
      <c r="D848" s="484"/>
      <c r="E848" s="484"/>
      <c r="F848" s="484"/>
      <c r="G848" s="484"/>
      <c r="H848" s="484"/>
      <c r="I848" s="484"/>
      <c r="J848" s="510"/>
      <c r="K848" s="510"/>
      <c r="L848" s="510"/>
      <c r="M848" s="510"/>
      <c r="N848" s="510"/>
      <c r="O848" s="511"/>
    </row>
    <row r="849" spans="1:15">
      <c r="A849" s="4"/>
      <c r="B849" s="495" t="s">
        <v>927</v>
      </c>
      <c r="C849" s="486"/>
      <c r="D849" s="486">
        <v>0</v>
      </c>
      <c r="E849" s="534" t="s">
        <v>898</v>
      </c>
      <c r="F849" s="486">
        <v>0</v>
      </c>
      <c r="G849" s="486">
        <v>6</v>
      </c>
      <c r="H849" s="534" t="s">
        <v>898</v>
      </c>
      <c r="I849" s="486">
        <v>17.21</v>
      </c>
      <c r="J849" s="512">
        <f>J844</f>
        <v>198.77</v>
      </c>
      <c r="K849" s="543">
        <v>8</v>
      </c>
      <c r="L849" s="512"/>
      <c r="M849" s="512">
        <v>2</v>
      </c>
      <c r="N849" s="512" t="s">
        <v>928</v>
      </c>
      <c r="O849" s="513">
        <f>M849*K849</f>
        <v>16</v>
      </c>
    </row>
    <row r="850" spans="1:15">
      <c r="A850" s="5"/>
      <c r="B850" s="539"/>
      <c r="C850" s="540"/>
      <c r="D850" s="540"/>
      <c r="E850" s="540"/>
      <c r="F850" s="540"/>
      <c r="G850" s="540"/>
      <c r="H850" s="540"/>
      <c r="I850" s="540"/>
      <c r="J850" s="544"/>
      <c r="K850" s="544"/>
      <c r="L850" s="544"/>
      <c r="M850" s="545"/>
      <c r="N850" s="545"/>
      <c r="O850" s="546"/>
    </row>
    <row r="851" spans="1:15">
      <c r="A851" s="6"/>
      <c r="B851" s="489"/>
      <c r="C851" s="365"/>
      <c r="D851" s="365"/>
      <c r="E851" s="365"/>
      <c r="F851" s="365"/>
      <c r="G851" s="365"/>
      <c r="H851" s="365"/>
      <c r="I851" s="365"/>
      <c r="J851" s="517"/>
      <c r="K851" s="517"/>
      <c r="L851" s="517"/>
      <c r="M851" s="518"/>
      <c r="N851" s="518"/>
      <c r="O851" s="519"/>
    </row>
    <row r="852" spans="1:15">
      <c r="A852" s="732" t="s">
        <v>15</v>
      </c>
      <c r="B852" s="476" t="str">
        <f>VLOOKUP(A852,GLOBAL!A:H,4,FALSE)</f>
        <v>Rua São Gabriel</v>
      </c>
      <c r="C852" s="477"/>
      <c r="D852" s="477"/>
      <c r="E852" s="477"/>
      <c r="F852" s="477"/>
      <c r="G852" s="477"/>
      <c r="H852" s="477"/>
      <c r="I852" s="477"/>
      <c r="J852" s="506"/>
      <c r="K852" s="506"/>
      <c r="L852" s="506"/>
      <c r="M852" s="506"/>
      <c r="N852" s="506"/>
      <c r="O852" s="507"/>
    </row>
    <row r="853" spans="1:15">
      <c r="A853" s="1" t="s">
        <v>320</v>
      </c>
      <c r="B853" s="476" t="str">
        <f>VLOOKUP(A853,GLOBAL!A:H,4,FALSE)</f>
        <v>Demolição  </v>
      </c>
      <c r="C853" s="477"/>
      <c r="D853" s="477"/>
      <c r="E853" s="477"/>
      <c r="F853" s="477"/>
      <c r="G853" s="477"/>
      <c r="H853" s="477"/>
      <c r="I853" s="477"/>
      <c r="J853" s="506"/>
      <c r="K853" s="506"/>
      <c r="L853" s="506"/>
      <c r="M853" s="506"/>
      <c r="N853" s="506"/>
      <c r="O853" s="507"/>
    </row>
    <row r="854" ht="30" spans="1:15">
      <c r="A854" s="2" t="s">
        <v>321</v>
      </c>
      <c r="B854" s="479" t="str">
        <f>VLOOKUP(A854,GLOBAL!A:H,4,FALSE)</f>
        <v>DEMOLIÇÃO DE LAJES, DE FORMA MANUAL, SEM REAPROVEITAMENTO. AF_12/2017</v>
      </c>
      <c r="C854" s="2" t="str">
        <f>VLOOKUP(A854,GLOBAL!A:H,5,FALSE)</f>
        <v>M3</v>
      </c>
      <c r="D854" s="480" t="s">
        <v>857</v>
      </c>
      <c r="E854" s="481"/>
      <c r="F854" s="482"/>
      <c r="G854" s="480" t="s">
        <v>858</v>
      </c>
      <c r="H854" s="481"/>
      <c r="I854" s="482"/>
      <c r="J854" s="522" t="s">
        <v>867</v>
      </c>
      <c r="K854" s="523"/>
      <c r="L854" s="508" t="s">
        <v>861</v>
      </c>
      <c r="M854" s="508" t="s">
        <v>862</v>
      </c>
      <c r="N854" s="508" t="s">
        <v>868</v>
      </c>
      <c r="O854" s="509">
        <f>ROUND(SUM(O855:O863),2)</f>
        <v>62.62</v>
      </c>
    </row>
    <row r="855" spans="1:15">
      <c r="A855" s="3"/>
      <c r="B855" s="483" t="s">
        <v>863</v>
      </c>
      <c r="C855" s="484"/>
      <c r="D855" s="484"/>
      <c r="E855" s="484"/>
      <c r="F855" s="484"/>
      <c r="G855" s="484"/>
      <c r="H855" s="484"/>
      <c r="I855" s="484"/>
      <c r="J855" s="510"/>
      <c r="K855" s="510"/>
      <c r="L855" s="510"/>
      <c r="M855" s="510"/>
      <c r="N855" s="510"/>
      <c r="O855" s="511"/>
    </row>
    <row r="856" spans="1:15">
      <c r="A856" s="4"/>
      <c r="B856" s="485" t="s">
        <v>869</v>
      </c>
      <c r="C856" s="486"/>
      <c r="D856" s="486">
        <v>1</v>
      </c>
      <c r="E856" s="534" t="s">
        <v>898</v>
      </c>
      <c r="F856" s="486">
        <v>0</v>
      </c>
      <c r="G856" s="486"/>
      <c r="H856" s="486"/>
      <c r="I856" s="486"/>
      <c r="J856" s="524">
        <f>4.65/0.08</f>
        <v>58.125</v>
      </c>
      <c r="K856" s="525"/>
      <c r="L856" s="512">
        <v>0.08</v>
      </c>
      <c r="M856" s="512"/>
      <c r="N856" s="512" t="s">
        <v>870</v>
      </c>
      <c r="O856" s="513">
        <f t="shared" ref="O856:O862" si="6">J856*L856</f>
        <v>4.65</v>
      </c>
    </row>
    <row r="857" spans="1:15">
      <c r="A857" s="4"/>
      <c r="B857" s="485" t="s">
        <v>869</v>
      </c>
      <c r="C857" s="486"/>
      <c r="D857" s="486">
        <v>1</v>
      </c>
      <c r="E857" s="534" t="s">
        <v>898</v>
      </c>
      <c r="F857" s="486">
        <v>10</v>
      </c>
      <c r="G857" s="486"/>
      <c r="H857" s="486"/>
      <c r="I857" s="486"/>
      <c r="J857" s="524">
        <f>6.07/0.08</f>
        <v>75.875</v>
      </c>
      <c r="K857" s="525"/>
      <c r="L857" s="512">
        <v>0.08</v>
      </c>
      <c r="M857" s="512"/>
      <c r="N857" s="512" t="s">
        <v>870</v>
      </c>
      <c r="O857" s="513">
        <f t="shared" si="6"/>
        <v>6.07</v>
      </c>
    </row>
    <row r="858" spans="1:15">
      <c r="A858" s="4"/>
      <c r="B858" s="485" t="s">
        <v>869</v>
      </c>
      <c r="C858" s="486"/>
      <c r="D858" s="486">
        <v>2</v>
      </c>
      <c r="E858" s="534" t="s">
        <v>898</v>
      </c>
      <c r="F858" s="486">
        <v>10</v>
      </c>
      <c r="G858" s="486"/>
      <c r="H858" s="486"/>
      <c r="I858" s="486"/>
      <c r="J858" s="524">
        <f>16.57/0.08</f>
        <v>207.125</v>
      </c>
      <c r="K858" s="525"/>
      <c r="L858" s="512">
        <v>0.08</v>
      </c>
      <c r="M858" s="512"/>
      <c r="N858" s="512" t="s">
        <v>870</v>
      </c>
      <c r="O858" s="513">
        <f t="shared" si="6"/>
        <v>16.57</v>
      </c>
    </row>
    <row r="859" spans="1:15">
      <c r="A859" s="4"/>
      <c r="B859" s="485" t="s">
        <v>869</v>
      </c>
      <c r="C859" s="486"/>
      <c r="D859" s="486">
        <v>3</v>
      </c>
      <c r="E859" s="534" t="s">
        <v>898</v>
      </c>
      <c r="F859" s="486">
        <v>0</v>
      </c>
      <c r="G859" s="486"/>
      <c r="H859" s="486"/>
      <c r="I859" s="486"/>
      <c r="J859" s="524">
        <f>9.7/0.08</f>
        <v>121.25</v>
      </c>
      <c r="K859" s="525"/>
      <c r="L859" s="512">
        <v>0.08</v>
      </c>
      <c r="M859" s="512"/>
      <c r="N859" s="512" t="s">
        <v>870</v>
      </c>
      <c r="O859" s="513">
        <f t="shared" si="6"/>
        <v>9.7</v>
      </c>
    </row>
    <row r="860" spans="1:15">
      <c r="A860" s="4"/>
      <c r="B860" s="485" t="s">
        <v>869</v>
      </c>
      <c r="C860" s="486"/>
      <c r="D860" s="486">
        <v>3</v>
      </c>
      <c r="E860" s="534" t="s">
        <v>898</v>
      </c>
      <c r="F860" s="486">
        <v>5</v>
      </c>
      <c r="G860" s="486"/>
      <c r="H860" s="486"/>
      <c r="I860" s="486"/>
      <c r="J860" s="524">
        <f>4.03/0.08</f>
        <v>50.375</v>
      </c>
      <c r="K860" s="525"/>
      <c r="L860" s="512">
        <v>0.08</v>
      </c>
      <c r="M860" s="512"/>
      <c r="N860" s="512" t="s">
        <v>870</v>
      </c>
      <c r="O860" s="513">
        <f t="shared" si="6"/>
        <v>4.03</v>
      </c>
    </row>
    <row r="861" spans="1:15">
      <c r="A861" s="4"/>
      <c r="B861" s="485" t="s">
        <v>869</v>
      </c>
      <c r="C861" s="486"/>
      <c r="D861" s="486">
        <v>5</v>
      </c>
      <c r="E861" s="534" t="s">
        <v>898</v>
      </c>
      <c r="F861" s="486">
        <v>10</v>
      </c>
      <c r="G861" s="486"/>
      <c r="H861" s="486"/>
      <c r="I861" s="486"/>
      <c r="J861" s="524">
        <f>7.89/0.08</f>
        <v>98.625</v>
      </c>
      <c r="K861" s="525"/>
      <c r="L861" s="512">
        <v>0.08</v>
      </c>
      <c r="M861" s="512"/>
      <c r="N861" s="512" t="s">
        <v>870</v>
      </c>
      <c r="O861" s="513">
        <f t="shared" si="6"/>
        <v>7.89</v>
      </c>
    </row>
    <row r="862" spans="1:15">
      <c r="A862" s="4"/>
      <c r="B862" s="485" t="s">
        <v>869</v>
      </c>
      <c r="C862" s="486"/>
      <c r="D862" s="486">
        <v>6</v>
      </c>
      <c r="E862" s="534" t="s">
        <v>898</v>
      </c>
      <c r="F862" s="486">
        <v>0</v>
      </c>
      <c r="G862" s="486"/>
      <c r="H862" s="486"/>
      <c r="I862" s="486"/>
      <c r="J862" s="524">
        <f>13.71/0.08</f>
        <v>171.375</v>
      </c>
      <c r="K862" s="525"/>
      <c r="L862" s="512">
        <v>0.08</v>
      </c>
      <c r="M862" s="512"/>
      <c r="N862" s="512" t="s">
        <v>870</v>
      </c>
      <c r="O862" s="513">
        <f t="shared" si="6"/>
        <v>13.71</v>
      </c>
    </row>
    <row r="863" spans="1:15">
      <c r="A863" s="5"/>
      <c r="B863" s="491"/>
      <c r="C863" s="488"/>
      <c r="D863" s="488"/>
      <c r="E863" s="488"/>
      <c r="F863" s="488"/>
      <c r="G863" s="488"/>
      <c r="H863" s="488"/>
      <c r="I863" s="488"/>
      <c r="J863" s="514"/>
      <c r="K863" s="514"/>
      <c r="L863" s="514"/>
      <c r="M863" s="515"/>
      <c r="N863" s="515"/>
      <c r="O863" s="516"/>
    </row>
    <row r="864" spans="1:15">
      <c r="A864" s="6"/>
      <c r="B864" s="489"/>
      <c r="C864" s="365"/>
      <c r="D864" s="365"/>
      <c r="E864" s="365"/>
      <c r="F864" s="365"/>
      <c r="G864" s="365"/>
      <c r="H864" s="365"/>
      <c r="I864" s="365"/>
      <c r="J864" s="517"/>
      <c r="K864" s="517"/>
      <c r="L864" s="517"/>
      <c r="M864" s="518"/>
      <c r="N864" s="518"/>
      <c r="O864" s="519"/>
    </row>
    <row r="865" ht="46.5" customHeight="1" spans="1:15">
      <c r="A865" s="2" t="s">
        <v>322</v>
      </c>
      <c r="B865" s="479" t="str">
        <f>VLOOKUP(A865,GLOBAL!A:H,4,FALSE)</f>
        <v>TRANSPORTE COM CAMINHÃO BASCULANTE 6 M3 EM RODOVIA PAVIMENTADA ( PARA DISTÂNCIAS SUPERIORES A 4 KM)</v>
      </c>
      <c r="C865" s="2" t="str">
        <f>VLOOKUP(A865,GLOBAL!A:H,5,FALSE)</f>
        <v>M3XKM</v>
      </c>
      <c r="D865" s="480" t="s">
        <v>857</v>
      </c>
      <c r="E865" s="481"/>
      <c r="F865" s="482"/>
      <c r="G865" s="480" t="s">
        <v>858</v>
      </c>
      <c r="H865" s="481"/>
      <c r="I865" s="482"/>
      <c r="J865" s="508" t="s">
        <v>872</v>
      </c>
      <c r="K865" s="508" t="s">
        <v>873</v>
      </c>
      <c r="L865" s="508" t="s">
        <v>874</v>
      </c>
      <c r="M865" s="508" t="s">
        <v>875</v>
      </c>
      <c r="N865" s="508" t="s">
        <v>876</v>
      </c>
      <c r="O865" s="509">
        <f>ROUND(SUM(O866:O868),2)</f>
        <v>2066.46</v>
      </c>
    </row>
    <row r="866" spans="1:15">
      <c r="A866" s="3"/>
      <c r="B866" s="483"/>
      <c r="C866" s="484"/>
      <c r="D866" s="484"/>
      <c r="E866" s="484"/>
      <c r="F866" s="484"/>
      <c r="G866" s="484"/>
      <c r="H866" s="484"/>
      <c r="I866" s="484"/>
      <c r="J866" s="510"/>
      <c r="K866" s="510"/>
      <c r="L866" s="510"/>
      <c r="M866" s="510"/>
      <c r="N866" s="510"/>
      <c r="O866" s="511"/>
    </row>
    <row r="867" spans="1:15">
      <c r="A867" s="4"/>
      <c r="B867" s="485" t="s">
        <v>938</v>
      </c>
      <c r="C867" s="486"/>
      <c r="D867" s="486"/>
      <c r="E867" s="486"/>
      <c r="F867" s="486"/>
      <c r="G867" s="486"/>
      <c r="H867" s="486"/>
      <c r="I867" s="486"/>
      <c r="J867" s="512">
        <v>15</v>
      </c>
      <c r="K867" s="512">
        <v>1</v>
      </c>
      <c r="L867" s="512">
        <v>2.2</v>
      </c>
      <c r="M867" s="512">
        <f>O854</f>
        <v>62.62</v>
      </c>
      <c r="N867" s="512">
        <f>J867*K867*L867*M867</f>
        <v>2066.46</v>
      </c>
      <c r="O867" s="513">
        <f>N867</f>
        <v>2066.46</v>
      </c>
    </row>
    <row r="868" ht="60" spans="1:15">
      <c r="A868" s="5"/>
      <c r="B868" s="492" t="s">
        <v>878</v>
      </c>
      <c r="C868" s="488"/>
      <c r="D868" s="488"/>
      <c r="E868" s="488"/>
      <c r="F868" s="488"/>
      <c r="G868" s="488"/>
      <c r="H868" s="488"/>
      <c r="I868" s="488"/>
      <c r="J868" s="514"/>
      <c r="K868" s="514"/>
      <c r="L868" s="514"/>
      <c r="M868" s="515"/>
      <c r="N868" s="515"/>
      <c r="O868" s="516"/>
    </row>
    <row r="869" spans="1:15">
      <c r="A869" s="6"/>
      <c r="B869" s="489"/>
      <c r="C869" s="365"/>
      <c r="D869" s="365"/>
      <c r="E869" s="365"/>
      <c r="F869" s="365"/>
      <c r="G869" s="365"/>
      <c r="H869" s="365"/>
      <c r="I869" s="365"/>
      <c r="J869" s="517"/>
      <c r="K869" s="517"/>
      <c r="L869" s="517"/>
      <c r="M869" s="518"/>
      <c r="N869" s="518"/>
      <c r="O869" s="519"/>
    </row>
    <row r="870" spans="1:15">
      <c r="A870" s="1" t="s">
        <v>323</v>
      </c>
      <c r="B870" s="476" t="str">
        <f>VLOOKUP(A870,GLOBAL!A:H,4,FALSE)</f>
        <v>Escavação, Aterro e Transporte</v>
      </c>
      <c r="C870" s="477"/>
      <c r="D870" s="477"/>
      <c r="E870" s="477"/>
      <c r="F870" s="477"/>
      <c r="G870" s="477"/>
      <c r="H870" s="477"/>
      <c r="I870" s="477"/>
      <c r="J870" s="506"/>
      <c r="K870" s="506"/>
      <c r="L870" s="506"/>
      <c r="M870" s="506"/>
      <c r="N870" s="506"/>
      <c r="O870" s="507"/>
    </row>
    <row r="871" ht="50.25" customHeight="1" spans="1:15">
      <c r="A871" s="2" t="s">
        <v>324</v>
      </c>
      <c r="B871" s="479" t="str">
        <f>VLOOKUP(A871,GLOBAL!A:H,4,FALSE)</f>
        <v>ESCAVACAO MECANICA DE MATERIAL 1A. CATEGORIA, PROVENIENTE DE CORTE DE SUBLEITO (C/TRATOR ESTEIRAS  160HP)</v>
      </c>
      <c r="C871" s="2" t="str">
        <f>VLOOKUP(A871,GLOBAL!A:H,5,FALSE)</f>
        <v>M3</v>
      </c>
      <c r="D871" s="480" t="s">
        <v>857</v>
      </c>
      <c r="E871" s="481"/>
      <c r="F871" s="482"/>
      <c r="G871" s="480" t="s">
        <v>858</v>
      </c>
      <c r="H871" s="481"/>
      <c r="I871" s="482"/>
      <c r="J871" s="522" t="s">
        <v>879</v>
      </c>
      <c r="K871" s="526"/>
      <c r="L871" s="523"/>
      <c r="M871" s="508" t="s">
        <v>862</v>
      </c>
      <c r="N871" s="508"/>
      <c r="O871" s="509">
        <f>ROUND(SUM(O872:O874),2)</f>
        <v>226.56</v>
      </c>
    </row>
    <row r="872" spans="1:15">
      <c r="A872" s="3"/>
      <c r="B872" s="483"/>
      <c r="C872" s="484"/>
      <c r="D872" s="484"/>
      <c r="E872" s="484"/>
      <c r="F872" s="484"/>
      <c r="G872" s="484"/>
      <c r="H872" s="484"/>
      <c r="I872" s="484"/>
      <c r="J872" s="510"/>
      <c r="K872" s="510"/>
      <c r="L872" s="510"/>
      <c r="M872" s="510"/>
      <c r="N872" s="510"/>
      <c r="O872" s="511"/>
    </row>
    <row r="873" spans="1:15">
      <c r="A873" s="4"/>
      <c r="B873" s="485" t="s">
        <v>880</v>
      </c>
      <c r="C873" s="486"/>
      <c r="D873" s="490"/>
      <c r="E873" s="490"/>
      <c r="F873" s="490"/>
      <c r="G873" s="490"/>
      <c r="H873" s="490"/>
      <c r="I873" s="490"/>
      <c r="J873" s="524">
        <v>226.56</v>
      </c>
      <c r="K873" s="527"/>
      <c r="L873" s="525"/>
      <c r="M873" s="512"/>
      <c r="N873" s="512"/>
      <c r="O873" s="513">
        <f>J873</f>
        <v>226.56</v>
      </c>
    </row>
    <row r="874" spans="1:15">
      <c r="A874" s="5"/>
      <c r="B874" s="491"/>
      <c r="C874" s="488"/>
      <c r="D874" s="488"/>
      <c r="E874" s="488"/>
      <c r="F874" s="488"/>
      <c r="G874" s="488"/>
      <c r="H874" s="488"/>
      <c r="I874" s="488"/>
      <c r="J874" s="514"/>
      <c r="K874" s="514"/>
      <c r="L874" s="514"/>
      <c r="M874" s="515"/>
      <c r="N874" s="515"/>
      <c r="O874" s="516"/>
    </row>
    <row r="875" spans="1:15">
      <c r="A875" s="6"/>
      <c r="B875" s="489"/>
      <c r="C875" s="365"/>
      <c r="D875" s="365"/>
      <c r="E875" s="365"/>
      <c r="F875" s="365"/>
      <c r="G875" s="365"/>
      <c r="H875" s="365"/>
      <c r="I875" s="365"/>
      <c r="J875" s="517"/>
      <c r="K875" s="517"/>
      <c r="L875" s="517"/>
      <c r="M875" s="518"/>
      <c r="N875" s="518"/>
      <c r="O875" s="519"/>
    </row>
    <row r="876" ht="30" spans="1:15">
      <c r="A876" s="2" t="s">
        <v>325</v>
      </c>
      <c r="B876" s="479" t="str">
        <f>VLOOKUP(A876,GLOBAL!A:H,4,FALSE)</f>
        <v>COMPACTACAO MECANICA A 100% DO PROCTOR NORMAL - PAVIMENTACAO URBANA</v>
      </c>
      <c r="C876" s="2" t="str">
        <f>VLOOKUP(A876,GLOBAL!A:H,5,FALSE)</f>
        <v>M3</v>
      </c>
      <c r="D876" s="480" t="s">
        <v>857</v>
      </c>
      <c r="E876" s="481"/>
      <c r="F876" s="482"/>
      <c r="G876" s="480" t="s">
        <v>858</v>
      </c>
      <c r="H876" s="481"/>
      <c r="I876" s="482"/>
      <c r="J876" s="522" t="s">
        <v>879</v>
      </c>
      <c r="K876" s="526"/>
      <c r="L876" s="523"/>
      <c r="M876" s="508" t="s">
        <v>862</v>
      </c>
      <c r="N876" s="508"/>
      <c r="O876" s="509">
        <f>ROUND(SUM(O877:O879),2)</f>
        <v>133.05</v>
      </c>
    </row>
    <row r="877" spans="1:15">
      <c r="A877" s="3"/>
      <c r="B877" s="483"/>
      <c r="C877" s="484"/>
      <c r="D877" s="484"/>
      <c r="E877" s="484"/>
      <c r="F877" s="484"/>
      <c r="G877" s="484"/>
      <c r="H877" s="484"/>
      <c r="I877" s="484"/>
      <c r="J877" s="510"/>
      <c r="K877" s="510"/>
      <c r="L877" s="510"/>
      <c r="M877" s="510"/>
      <c r="N877" s="510"/>
      <c r="O877" s="511"/>
    </row>
    <row r="878" ht="30" spans="1:15">
      <c r="A878" s="4"/>
      <c r="B878" s="485" t="s">
        <v>881</v>
      </c>
      <c r="C878" s="486"/>
      <c r="D878" s="490"/>
      <c r="E878" s="490"/>
      <c r="F878" s="490"/>
      <c r="G878" s="490"/>
      <c r="H878" s="490"/>
      <c r="I878" s="490"/>
      <c r="J878" s="524">
        <v>133.05</v>
      </c>
      <c r="K878" s="527"/>
      <c r="L878" s="525"/>
      <c r="M878" s="512"/>
      <c r="N878" s="512"/>
      <c r="O878" s="513">
        <f>J878</f>
        <v>133.05</v>
      </c>
    </row>
    <row r="879" spans="1:15">
      <c r="A879" s="5"/>
      <c r="B879" s="491"/>
      <c r="C879" s="488"/>
      <c r="D879" s="488"/>
      <c r="E879" s="488"/>
      <c r="F879" s="488"/>
      <c r="G879" s="488"/>
      <c r="H879" s="488"/>
      <c r="I879" s="488"/>
      <c r="J879" s="514"/>
      <c r="K879" s="514"/>
      <c r="L879" s="514"/>
      <c r="M879" s="515"/>
      <c r="N879" s="515"/>
      <c r="O879" s="516"/>
    </row>
    <row r="880" spans="1:15">
      <c r="A880" s="6"/>
      <c r="B880" s="489"/>
      <c r="C880" s="365"/>
      <c r="D880" s="365"/>
      <c r="E880" s="365"/>
      <c r="F880" s="365"/>
      <c r="G880" s="365"/>
      <c r="H880" s="365"/>
      <c r="I880" s="365"/>
      <c r="J880" s="517"/>
      <c r="K880" s="517"/>
      <c r="L880" s="517"/>
      <c r="M880" s="518"/>
      <c r="N880" s="518"/>
      <c r="O880" s="519"/>
    </row>
    <row r="881" ht="43.5" customHeight="1" spans="1:15">
      <c r="A881" s="2" t="s">
        <v>326</v>
      </c>
      <c r="B881" s="479" t="str">
        <f>VLOOKUP(A881,GLOBAL!A:H,4,FALSE)</f>
        <v>TRANSPORTE COM CAMINHÃO BASCULANTE 6 M3 EM RODOVIA PAVIMENTADA ( PARA DISTÂNCIAS SUPERIORES A 4 KM)</v>
      </c>
      <c r="C881" s="2" t="str">
        <f>VLOOKUP(A881,GLOBAL!A:H,5,FALSE)</f>
        <v>M3XKM</v>
      </c>
      <c r="D881" s="480" t="s">
        <v>857</v>
      </c>
      <c r="E881" s="481"/>
      <c r="F881" s="482"/>
      <c r="G881" s="480" t="s">
        <v>858</v>
      </c>
      <c r="H881" s="481"/>
      <c r="I881" s="482"/>
      <c r="J881" s="508" t="s">
        <v>872</v>
      </c>
      <c r="K881" s="508" t="s">
        <v>873</v>
      </c>
      <c r="L881" s="508" t="s">
        <v>874</v>
      </c>
      <c r="M881" s="508" t="s">
        <v>875</v>
      </c>
      <c r="N881" s="508" t="s">
        <v>876</v>
      </c>
      <c r="O881" s="509">
        <f>ROUND(SUM(O882:O884),2)</f>
        <v>2244.24</v>
      </c>
    </row>
    <row r="882" spans="1:15">
      <c r="A882" s="3"/>
      <c r="B882" s="483"/>
      <c r="C882" s="484"/>
      <c r="D882" s="484"/>
      <c r="E882" s="484"/>
      <c r="F882" s="484"/>
      <c r="G882" s="484"/>
      <c r="H882" s="484"/>
      <c r="I882" s="484"/>
      <c r="J882" s="510"/>
      <c r="K882" s="510"/>
      <c r="L882" s="510"/>
      <c r="M882" s="510"/>
      <c r="N882" s="510"/>
      <c r="O882" s="511"/>
    </row>
    <row r="883" spans="1:15">
      <c r="A883" s="4"/>
      <c r="B883" s="485" t="s">
        <v>877</v>
      </c>
      <c r="C883" s="486"/>
      <c r="D883" s="490"/>
      <c r="E883" s="490"/>
      <c r="F883" s="490"/>
      <c r="G883" s="490"/>
      <c r="H883" s="490"/>
      <c r="I883" s="490"/>
      <c r="J883" s="512">
        <v>15</v>
      </c>
      <c r="K883" s="512">
        <v>1</v>
      </c>
      <c r="L883" s="512">
        <v>1.6</v>
      </c>
      <c r="M883" s="512">
        <v>93.51</v>
      </c>
      <c r="N883" s="512">
        <f>J883*K883*L883*M883</f>
        <v>2244.24</v>
      </c>
      <c r="O883" s="513">
        <f>N883</f>
        <v>2244.24</v>
      </c>
    </row>
    <row r="884" ht="60" spans="1:15">
      <c r="A884" s="5"/>
      <c r="B884" s="492" t="s">
        <v>878</v>
      </c>
      <c r="C884" s="488"/>
      <c r="D884" s="488"/>
      <c r="E884" s="488"/>
      <c r="F884" s="488"/>
      <c r="G884" s="488"/>
      <c r="H884" s="488"/>
      <c r="I884" s="488"/>
      <c r="J884" s="514"/>
      <c r="K884" s="514"/>
      <c r="L884" s="514"/>
      <c r="M884" s="515"/>
      <c r="N884" s="515"/>
      <c r="O884" s="516"/>
    </row>
    <row r="885" spans="1:15">
      <c r="A885" s="6"/>
      <c r="B885" s="489"/>
      <c r="C885" s="365"/>
      <c r="D885" s="365"/>
      <c r="E885" s="365"/>
      <c r="F885" s="365"/>
      <c r="G885" s="365"/>
      <c r="H885" s="365"/>
      <c r="I885" s="365"/>
      <c r="J885" s="517"/>
      <c r="K885" s="517"/>
      <c r="L885" s="517"/>
      <c r="M885" s="518"/>
      <c r="N885" s="518"/>
      <c r="O885" s="519"/>
    </row>
    <row r="886" spans="1:15">
      <c r="A886" s="1" t="s">
        <v>327</v>
      </c>
      <c r="B886" s="476" t="str">
        <f>VLOOKUP(A886,GLOBAL!A:H,4,FALSE)</f>
        <v>Drenagem</v>
      </c>
      <c r="C886" s="477"/>
      <c r="D886" s="477"/>
      <c r="E886" s="477"/>
      <c r="F886" s="477"/>
      <c r="G886" s="477"/>
      <c r="H886" s="477"/>
      <c r="I886" s="477"/>
      <c r="J886" s="506"/>
      <c r="K886" s="506"/>
      <c r="L886" s="506"/>
      <c r="M886" s="506"/>
      <c r="N886" s="506"/>
      <c r="O886" s="507"/>
    </row>
    <row r="887" ht="113.25" customHeight="1" spans="1:15">
      <c r="A887" s="2" t="s">
        <v>328</v>
      </c>
      <c r="B887" s="479" t="str">
        <f>VLOOKUP(A887,GLOBAL!A:H,4,FALSE)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887" s="2" t="str">
        <f>VLOOKUP(A887,GLOBAL!A:H,5,FALSE)</f>
        <v>M3</v>
      </c>
      <c r="D887" s="480" t="s">
        <v>857</v>
      </c>
      <c r="E887" s="481"/>
      <c r="F887" s="482"/>
      <c r="G887" s="480" t="s">
        <v>858</v>
      </c>
      <c r="H887" s="481"/>
      <c r="I887" s="482"/>
      <c r="J887" s="508" t="s">
        <v>859</v>
      </c>
      <c r="K887" s="508" t="s">
        <v>860</v>
      </c>
      <c r="L887" s="508" t="s">
        <v>861</v>
      </c>
      <c r="M887" s="508" t="s">
        <v>882</v>
      </c>
      <c r="N887" s="508"/>
      <c r="O887" s="509">
        <f>ROUND(SUM(O889:O890),2)</f>
        <v>151.2</v>
      </c>
    </row>
    <row r="888" spans="1:15">
      <c r="A888" s="7"/>
      <c r="B888" s="493" t="s">
        <v>863</v>
      </c>
      <c r="C888" s="494"/>
      <c r="D888" s="494"/>
      <c r="E888" s="494"/>
      <c r="F888" s="494"/>
      <c r="G888" s="494"/>
      <c r="H888" s="494"/>
      <c r="I888" s="494"/>
      <c r="J888" s="528"/>
      <c r="K888" s="529"/>
      <c r="L888" s="528"/>
      <c r="M888" s="528"/>
      <c r="N888" s="528"/>
      <c r="O888" s="530"/>
    </row>
    <row r="889" spans="1:15">
      <c r="A889" s="8"/>
      <c r="B889" s="495" t="s">
        <v>883</v>
      </c>
      <c r="C889" s="486"/>
      <c r="D889" s="486"/>
      <c r="E889" s="486"/>
      <c r="F889" s="486"/>
      <c r="G889" s="486"/>
      <c r="H889" s="486"/>
      <c r="I889" s="486"/>
      <c r="J889" s="512">
        <v>56</v>
      </c>
      <c r="K889" s="531">
        <v>2</v>
      </c>
      <c r="L889" s="512">
        <v>1.35</v>
      </c>
      <c r="M889" s="512">
        <f>J889*K889*L889</f>
        <v>151.2</v>
      </c>
      <c r="N889" s="512"/>
      <c r="O889" s="513">
        <f>M889</f>
        <v>151.2</v>
      </c>
    </row>
    <row r="890" spans="1:15">
      <c r="A890" s="4"/>
      <c r="B890" s="495"/>
      <c r="C890" s="486"/>
      <c r="D890" s="486"/>
      <c r="E890" s="486"/>
      <c r="F890" s="486"/>
      <c r="G890" s="486"/>
      <c r="H890" s="486"/>
      <c r="I890" s="486"/>
      <c r="J890" s="512"/>
      <c r="K890" s="512"/>
      <c r="L890" s="512"/>
      <c r="M890" s="512"/>
      <c r="N890" s="512"/>
      <c r="O890" s="513"/>
    </row>
    <row r="891" spans="1:15">
      <c r="A891" s="6"/>
      <c r="B891" s="489"/>
      <c r="C891" s="365"/>
      <c r="D891" s="365"/>
      <c r="E891" s="365"/>
      <c r="F891" s="365"/>
      <c r="G891" s="365"/>
      <c r="H891" s="365"/>
      <c r="I891" s="365"/>
      <c r="J891" s="517"/>
      <c r="K891" s="517"/>
      <c r="L891" s="517"/>
      <c r="M891" s="518"/>
      <c r="N891" s="518"/>
      <c r="O891" s="519"/>
    </row>
    <row r="892" ht="43.5" customHeight="1" spans="1:15">
      <c r="A892" s="2" t="s">
        <v>329</v>
      </c>
      <c r="B892" s="479" t="str">
        <f>VLOOKUP(A892,GLOBAL!A:H,4,FALSE)</f>
        <v>ATERRO COM AREIA COM ADENSAMENTO HIDRAULICO</v>
      </c>
      <c r="C892" s="2" t="str">
        <f>VLOOKUP(A892,GLOBAL!A:H,5,FALSE)</f>
        <v>M3</v>
      </c>
      <c r="D892" s="480" t="s">
        <v>857</v>
      </c>
      <c r="E892" s="481"/>
      <c r="F892" s="482"/>
      <c r="G892" s="480" t="s">
        <v>858</v>
      </c>
      <c r="H892" s="481"/>
      <c r="I892" s="482"/>
      <c r="J892" s="508" t="s">
        <v>859</v>
      </c>
      <c r="K892" s="508" t="s">
        <v>884</v>
      </c>
      <c r="L892" s="508" t="s">
        <v>885</v>
      </c>
      <c r="M892" s="508" t="s">
        <v>886</v>
      </c>
      <c r="N892" s="508" t="s">
        <v>887</v>
      </c>
      <c r="O892" s="509">
        <f>ROUND(SUM(O894:O896),2)</f>
        <v>54.53</v>
      </c>
    </row>
    <row r="893" spans="1:15">
      <c r="A893" s="7"/>
      <c r="B893" s="495" t="s">
        <v>863</v>
      </c>
      <c r="C893" s="494"/>
      <c r="D893" s="494"/>
      <c r="E893" s="494"/>
      <c r="F893" s="494"/>
      <c r="G893" s="494"/>
      <c r="H893" s="494"/>
      <c r="I893" s="494"/>
      <c r="J893" s="528"/>
      <c r="K893" s="529"/>
      <c r="L893" s="528"/>
      <c r="M893" s="528"/>
      <c r="N893" s="528"/>
      <c r="O893" s="530"/>
    </row>
    <row r="894" ht="30" spans="1:15">
      <c r="A894" s="8"/>
      <c r="B894" s="495" t="s">
        <v>888</v>
      </c>
      <c r="C894" s="486"/>
      <c r="D894" s="486"/>
      <c r="E894" s="486"/>
      <c r="F894" s="486"/>
      <c r="G894" s="486"/>
      <c r="H894" s="486"/>
      <c r="I894" s="486"/>
      <c r="J894" s="512"/>
      <c r="K894" s="531"/>
      <c r="L894" s="512"/>
      <c r="M894" s="512"/>
      <c r="N894" s="528"/>
      <c r="O894" s="532"/>
    </row>
    <row r="895" spans="1:15">
      <c r="A895" s="8"/>
      <c r="B895" s="495" t="s">
        <v>883</v>
      </c>
      <c r="C895" s="486"/>
      <c r="D895" s="486"/>
      <c r="E895" s="486"/>
      <c r="F895" s="486"/>
      <c r="G895" s="486"/>
      <c r="H895" s="486"/>
      <c r="I895" s="486"/>
      <c r="J895" s="512">
        <v>56</v>
      </c>
      <c r="K895" s="531">
        <v>5.6</v>
      </c>
      <c r="L895" s="512">
        <v>13.79</v>
      </c>
      <c r="M895" s="512">
        <v>73.92</v>
      </c>
      <c r="N895" s="528">
        <v>54.53</v>
      </c>
      <c r="O895" s="532">
        <f>N895</f>
        <v>54.53</v>
      </c>
    </row>
    <row r="896" ht="30" spans="1:15">
      <c r="A896" s="8"/>
      <c r="B896" s="495" t="s">
        <v>889</v>
      </c>
      <c r="C896" s="486"/>
      <c r="D896" s="486"/>
      <c r="E896" s="486"/>
      <c r="F896" s="486"/>
      <c r="G896" s="486"/>
      <c r="H896" s="486"/>
      <c r="I896" s="486"/>
      <c r="J896" s="512"/>
      <c r="K896" s="531"/>
      <c r="L896" s="512"/>
      <c r="M896" s="512"/>
      <c r="N896" s="528"/>
      <c r="O896" s="532"/>
    </row>
    <row r="897" ht="30.75" customHeight="1" spans="1:15">
      <c r="A897" s="2" t="s">
        <v>330</v>
      </c>
      <c r="B897" s="479" t="str">
        <f>VLOOKUP(A897,GLOBAL!A:H,4,FALSE)</f>
        <v>REATERRO MANUAL APILOADO COM SOQUETE. AF_10/2017</v>
      </c>
      <c r="C897" s="2" t="str">
        <f>VLOOKUP(A897,GLOBAL!A:H,5,FALSE)</f>
        <v>M3</v>
      </c>
      <c r="D897" s="480" t="s">
        <v>857</v>
      </c>
      <c r="E897" s="481"/>
      <c r="F897" s="482"/>
      <c r="G897" s="480" t="s">
        <v>858</v>
      </c>
      <c r="H897" s="481"/>
      <c r="I897" s="482"/>
      <c r="J897" s="508" t="s">
        <v>890</v>
      </c>
      <c r="K897" s="508" t="s">
        <v>886</v>
      </c>
      <c r="L897" s="508" t="s">
        <v>887</v>
      </c>
      <c r="M897" s="508"/>
      <c r="N897" s="508"/>
      <c r="O897" s="509">
        <f>ROUND(SUM(O898:O901),2)</f>
        <v>77.28</v>
      </c>
    </row>
    <row r="898" spans="1:15">
      <c r="A898" s="7"/>
      <c r="B898" s="493" t="s">
        <v>863</v>
      </c>
      <c r="C898" s="494"/>
      <c r="D898" s="494"/>
      <c r="E898" s="494"/>
      <c r="F898" s="494"/>
      <c r="G898" s="494"/>
      <c r="H898" s="494"/>
      <c r="I898" s="494"/>
      <c r="J898" s="528"/>
      <c r="K898" s="529"/>
      <c r="L898" s="528"/>
      <c r="M898" s="528"/>
      <c r="N898" s="528"/>
      <c r="O898" s="530"/>
    </row>
    <row r="899" ht="30" spans="1:15">
      <c r="A899" s="7"/>
      <c r="B899" s="493" t="s">
        <v>891</v>
      </c>
      <c r="C899" s="494"/>
      <c r="D899" s="494"/>
      <c r="E899" s="494"/>
      <c r="F899" s="494"/>
      <c r="G899" s="494"/>
      <c r="H899" s="494"/>
      <c r="I899" s="494"/>
      <c r="J899" s="528"/>
      <c r="K899" s="529"/>
      <c r="L899" s="528"/>
      <c r="M899" s="528"/>
      <c r="N899" s="528"/>
      <c r="O899" s="530"/>
    </row>
    <row r="900" spans="1:15">
      <c r="A900" s="8"/>
      <c r="B900" s="495" t="s">
        <v>883</v>
      </c>
      <c r="C900" s="486"/>
      <c r="D900" s="486"/>
      <c r="E900" s="486"/>
      <c r="F900" s="486"/>
      <c r="G900" s="486"/>
      <c r="H900" s="486"/>
      <c r="I900" s="486"/>
      <c r="J900" s="512">
        <v>151.2</v>
      </c>
      <c r="K900" s="531">
        <f>M895</f>
        <v>73.92</v>
      </c>
      <c r="L900" s="512">
        <f>J900-K900</f>
        <v>77.28</v>
      </c>
      <c r="M900" s="512"/>
      <c r="N900" s="528"/>
      <c r="O900" s="532">
        <f>L900</f>
        <v>77.28</v>
      </c>
    </row>
    <row r="901" spans="1:15">
      <c r="A901" s="8"/>
      <c r="B901" s="495" t="s">
        <v>892</v>
      </c>
      <c r="C901" s="486"/>
      <c r="D901" s="486"/>
      <c r="E901" s="486"/>
      <c r="F901" s="486"/>
      <c r="G901" s="486"/>
      <c r="H901" s="486"/>
      <c r="I901" s="486"/>
      <c r="J901" s="512"/>
      <c r="K901" s="531"/>
      <c r="L901" s="512"/>
      <c r="M901" s="512"/>
      <c r="N901" s="512"/>
      <c r="O901" s="513"/>
    </row>
    <row r="902" spans="1:15">
      <c r="A902" s="6"/>
      <c r="B902" s="489"/>
      <c r="C902" s="365"/>
      <c r="D902" s="365"/>
      <c r="E902" s="365"/>
      <c r="F902" s="365"/>
      <c r="G902" s="365"/>
      <c r="H902" s="365"/>
      <c r="I902" s="365"/>
      <c r="J902" s="517"/>
      <c r="K902" s="517"/>
      <c r="L902" s="517"/>
      <c r="M902" s="518"/>
      <c r="N902" s="518"/>
      <c r="O902" s="519"/>
    </row>
    <row r="903" ht="49.5" customHeight="1" spans="1:15">
      <c r="A903" s="2" t="s">
        <v>331</v>
      </c>
      <c r="B903" s="479" t="str">
        <f>VLOOKUP(A903,GLOBAL!A:H,4,FALSE)</f>
        <v>TRANSPORTE COM CAMINHÃO BASCULANTE 6 M3 EM RODOVIA PAVIMENTADA ( PARA DISTÂNCIAS SUPERIORES A 4 KM)</v>
      </c>
      <c r="C903" s="2" t="str">
        <f>VLOOKUP(A903,GLOBAL!A:H,5,FALSE)</f>
        <v>M3XKM</v>
      </c>
      <c r="D903" s="480" t="s">
        <v>857</v>
      </c>
      <c r="E903" s="481"/>
      <c r="F903" s="482"/>
      <c r="G903" s="480" t="s">
        <v>858</v>
      </c>
      <c r="H903" s="481"/>
      <c r="I903" s="482"/>
      <c r="J903" s="508" t="s">
        <v>872</v>
      </c>
      <c r="K903" s="508" t="s">
        <v>893</v>
      </c>
      <c r="L903" s="508" t="s">
        <v>867</v>
      </c>
      <c r="M903" s="508" t="s">
        <v>879</v>
      </c>
      <c r="N903" s="508" t="s">
        <v>894</v>
      </c>
      <c r="O903" s="509">
        <f>ROUND(SUM(O904:O907),2)</f>
        <v>3231.12</v>
      </c>
    </row>
    <row r="904" ht="45" spans="1:15">
      <c r="A904" s="7"/>
      <c r="B904" s="533" t="s">
        <v>895</v>
      </c>
      <c r="C904" s="494"/>
      <c r="D904" s="494"/>
      <c r="E904" s="494"/>
      <c r="F904" s="494"/>
      <c r="G904" s="494"/>
      <c r="H904" s="494"/>
      <c r="I904" s="494"/>
      <c r="J904" s="528"/>
      <c r="K904" s="529"/>
      <c r="L904" s="528"/>
      <c r="M904" s="528"/>
      <c r="N904" s="528"/>
      <c r="O904" s="530"/>
    </row>
    <row r="905" spans="1:15">
      <c r="A905" s="8"/>
      <c r="B905" s="495"/>
      <c r="C905" s="486"/>
      <c r="D905" s="486"/>
      <c r="E905" s="486"/>
      <c r="F905" s="486"/>
      <c r="G905" s="486"/>
      <c r="H905" s="486"/>
      <c r="I905" s="486"/>
      <c r="J905" s="512">
        <v>15</v>
      </c>
      <c r="K905" s="531">
        <v>1</v>
      </c>
      <c r="L905" s="512">
        <v>1.6</v>
      </c>
      <c r="M905" s="512">
        <v>73.92</v>
      </c>
      <c r="N905" s="528"/>
      <c r="O905" s="532">
        <f>J905*K905*L905*M905</f>
        <v>1774.08</v>
      </c>
    </row>
    <row r="906" ht="30" spans="1:15">
      <c r="A906" s="8"/>
      <c r="B906" s="495" t="s">
        <v>896</v>
      </c>
      <c r="C906" s="486"/>
      <c r="D906" s="486"/>
      <c r="E906" s="486"/>
      <c r="F906" s="486"/>
      <c r="G906" s="486"/>
      <c r="H906" s="486"/>
      <c r="I906" s="486"/>
      <c r="J906" s="512"/>
      <c r="K906" s="531"/>
      <c r="L906" s="512"/>
      <c r="M906" s="512"/>
      <c r="N906" s="512"/>
      <c r="O906" s="513"/>
    </row>
    <row r="907" spans="1:15">
      <c r="A907" s="8"/>
      <c r="B907" s="495"/>
      <c r="C907" s="486"/>
      <c r="D907" s="486"/>
      <c r="E907" s="486"/>
      <c r="F907" s="486"/>
      <c r="G907" s="486"/>
      <c r="H907" s="486"/>
      <c r="I907" s="486"/>
      <c r="J907" s="512">
        <v>16.7</v>
      </c>
      <c r="K907" s="531">
        <v>1</v>
      </c>
      <c r="L907" s="512">
        <v>1.6</v>
      </c>
      <c r="M907" s="512">
        <v>54.53</v>
      </c>
      <c r="N907" s="512"/>
      <c r="O907" s="532">
        <f>J907*K907*L907*M907</f>
        <v>1457.0416</v>
      </c>
    </row>
    <row r="908" spans="1:15">
      <c r="A908" s="6"/>
      <c r="B908" s="489"/>
      <c r="C908" s="365"/>
      <c r="D908" s="365"/>
      <c r="E908" s="365"/>
      <c r="F908" s="365"/>
      <c r="G908" s="365"/>
      <c r="H908" s="365"/>
      <c r="I908" s="365"/>
      <c r="J908" s="517"/>
      <c r="K908" s="517"/>
      <c r="L908" s="517"/>
      <c r="M908" s="518"/>
      <c r="N908" s="518"/>
      <c r="O908" s="519"/>
    </row>
    <row r="909" ht="60" spans="1:15">
      <c r="A909" s="2" t="s">
        <v>332</v>
      </c>
      <c r="B909" s="479" t="str">
        <f>VLOOKUP(A909,GLOBAL!A:H,4,FALSE)</f>
        <v>POCO DE VISITA PARA DRENAGEM PLUVIAL, EM CONCRETO ESTRUTURAL, DIMENSOES INTERNAS DE 90X150X80CM (LARGXCOMPXALT), PARA REDE DE 600 MM, EXCLUSOS TAMPAO E CHAMINE.</v>
      </c>
      <c r="C909" s="2" t="str">
        <f>VLOOKUP(A909,GLOBAL!A:H,5,FALSE)</f>
        <v>UN</v>
      </c>
      <c r="D909" s="480" t="s">
        <v>857</v>
      </c>
      <c r="E909" s="481"/>
      <c r="F909" s="482"/>
      <c r="G909" s="480" t="s">
        <v>858</v>
      </c>
      <c r="H909" s="481"/>
      <c r="I909" s="482"/>
      <c r="J909" s="508" t="s">
        <v>859</v>
      </c>
      <c r="K909" s="508" t="s">
        <v>860</v>
      </c>
      <c r="L909" s="508" t="s">
        <v>861</v>
      </c>
      <c r="M909" s="508" t="s">
        <v>862</v>
      </c>
      <c r="N909" s="508" t="s">
        <v>894</v>
      </c>
      <c r="O909" s="509">
        <f>ROUND(SUM(O910:O913),2)</f>
        <v>2</v>
      </c>
    </row>
    <row r="910" spans="1:15">
      <c r="A910" s="7"/>
      <c r="B910" s="493" t="s">
        <v>863</v>
      </c>
      <c r="C910" s="494"/>
      <c r="D910" s="494"/>
      <c r="E910" s="494"/>
      <c r="F910" s="494"/>
      <c r="G910" s="494"/>
      <c r="H910" s="494"/>
      <c r="I910" s="494"/>
      <c r="J910" s="528"/>
      <c r="K910" s="529"/>
      <c r="L910" s="528"/>
      <c r="M910" s="528"/>
      <c r="N910" s="528"/>
      <c r="O910" s="530"/>
    </row>
    <row r="911" spans="1:15">
      <c r="A911" s="8"/>
      <c r="B911" s="495" t="s">
        <v>977</v>
      </c>
      <c r="C911" s="486"/>
      <c r="D911" s="486">
        <v>5</v>
      </c>
      <c r="E911" s="534" t="s">
        <v>898</v>
      </c>
      <c r="F911" s="486">
        <v>0</v>
      </c>
      <c r="G911" s="486"/>
      <c r="H911" s="486"/>
      <c r="I911" s="486"/>
      <c r="J911" s="512"/>
      <c r="K911" s="531"/>
      <c r="L911" s="512"/>
      <c r="M911" s="512">
        <v>1</v>
      </c>
      <c r="N911" s="528"/>
      <c r="O911" s="532">
        <f>M911</f>
        <v>1</v>
      </c>
    </row>
    <row r="912" spans="1:15">
      <c r="A912" s="8"/>
      <c r="B912" s="495" t="s">
        <v>978</v>
      </c>
      <c r="C912" s="486"/>
      <c r="D912" s="486">
        <v>7</v>
      </c>
      <c r="E912" s="534" t="s">
        <v>898</v>
      </c>
      <c r="F912" s="486">
        <v>9</v>
      </c>
      <c r="G912" s="486"/>
      <c r="H912" s="486"/>
      <c r="I912" s="486"/>
      <c r="J912" s="512"/>
      <c r="K912" s="531"/>
      <c r="L912" s="512"/>
      <c r="M912" s="512">
        <v>1</v>
      </c>
      <c r="N912" s="528"/>
      <c r="O912" s="532">
        <f>M912</f>
        <v>1</v>
      </c>
    </row>
    <row r="913" spans="1:15">
      <c r="A913" s="8"/>
      <c r="B913" s="495"/>
      <c r="C913" s="486"/>
      <c r="D913" s="486"/>
      <c r="E913" s="486"/>
      <c r="F913" s="486"/>
      <c r="G913" s="486"/>
      <c r="H913" s="486"/>
      <c r="I913" s="486"/>
      <c r="J913" s="512"/>
      <c r="K913" s="531"/>
      <c r="L913" s="512"/>
      <c r="M913" s="512"/>
      <c r="N913" s="512"/>
      <c r="O913" s="513"/>
    </row>
    <row r="914" spans="1:15">
      <c r="A914" s="6"/>
      <c r="B914" s="489"/>
      <c r="C914" s="365"/>
      <c r="D914" s="365"/>
      <c r="E914" s="365"/>
      <c r="F914" s="365"/>
      <c r="G914" s="365"/>
      <c r="H914" s="365"/>
      <c r="I914" s="365"/>
      <c r="J914" s="517"/>
      <c r="K914" s="517"/>
      <c r="L914" s="517"/>
      <c r="M914" s="518"/>
      <c r="N914" s="518"/>
      <c r="O914" s="519"/>
    </row>
    <row r="915" ht="60" spans="1:15">
      <c r="A915" s="2" t="s">
        <v>333</v>
      </c>
      <c r="B915" s="479" t="str">
        <f>VLOOKUP(A915,GLOBAL!A:H,4,FALSE)</f>
        <v>TAMPAO FOFO ARTICULADO, CLASSE B125 CARGA MAX 12,5 T, REDONDO TAMPA 600 MM, REDE PLUVIAL/ESGOTO, P = CHAMINE CX AREIA / POCO VISITA ASSENTADO COM ARG CIM/AREIA 1:4, FORNECIMENTO E ASSENTAMENTO</v>
      </c>
      <c r="C915" s="2" t="str">
        <f>VLOOKUP(A915,GLOBAL!A:H,5,FALSE)</f>
        <v>UN</v>
      </c>
      <c r="D915" s="480" t="s">
        <v>857</v>
      </c>
      <c r="E915" s="481"/>
      <c r="F915" s="482"/>
      <c r="G915" s="480" t="s">
        <v>858</v>
      </c>
      <c r="H915" s="481"/>
      <c r="I915" s="482"/>
      <c r="J915" s="508" t="s">
        <v>900</v>
      </c>
      <c r="K915" s="508" t="s">
        <v>860</v>
      </c>
      <c r="L915" s="508" t="s">
        <v>861</v>
      </c>
      <c r="M915" s="508" t="s">
        <v>862</v>
      </c>
      <c r="N915" s="508" t="s">
        <v>894</v>
      </c>
      <c r="O915" s="509">
        <f>ROUND(SUM(O916:O918),2)</f>
        <v>2</v>
      </c>
    </row>
    <row r="916" spans="1:15">
      <c r="A916" s="7"/>
      <c r="B916" s="493" t="s">
        <v>863</v>
      </c>
      <c r="C916" s="494"/>
      <c r="D916" s="494"/>
      <c r="E916" s="494"/>
      <c r="F916" s="494"/>
      <c r="G916" s="494"/>
      <c r="H916" s="494"/>
      <c r="I916" s="494"/>
      <c r="J916" s="528"/>
      <c r="K916" s="529"/>
      <c r="L916" s="528"/>
      <c r="M916" s="528"/>
      <c r="N916" s="528"/>
      <c r="O916" s="530"/>
    </row>
    <row r="917" spans="1:15">
      <c r="A917" s="8"/>
      <c r="B917" s="495" t="s">
        <v>901</v>
      </c>
      <c r="C917" s="486"/>
      <c r="D917" s="486"/>
      <c r="E917" s="486"/>
      <c r="F917" s="486"/>
      <c r="G917" s="486"/>
      <c r="H917" s="486"/>
      <c r="I917" s="486"/>
      <c r="J917" s="512"/>
      <c r="K917" s="531"/>
      <c r="L917" s="512"/>
      <c r="M917" s="512">
        <f>O909</f>
        <v>2</v>
      </c>
      <c r="N917" s="528"/>
      <c r="O917" s="532">
        <f>M917</f>
        <v>2</v>
      </c>
    </row>
    <row r="918" spans="1:15">
      <c r="A918" s="8"/>
      <c r="B918" s="495"/>
      <c r="C918" s="486"/>
      <c r="D918" s="486"/>
      <c r="E918" s="486"/>
      <c r="F918" s="486"/>
      <c r="G918" s="486"/>
      <c r="H918" s="486"/>
      <c r="I918" s="486"/>
      <c r="J918" s="512"/>
      <c r="K918" s="531"/>
      <c r="L918" s="512"/>
      <c r="M918" s="512"/>
      <c r="N918" s="512"/>
      <c r="O918" s="513"/>
    </row>
    <row r="919" spans="1:15">
      <c r="A919" s="6"/>
      <c r="B919" s="489"/>
      <c r="C919" s="365"/>
      <c r="D919" s="365"/>
      <c r="E919" s="365"/>
      <c r="F919" s="365"/>
      <c r="G919" s="365"/>
      <c r="H919" s="365"/>
      <c r="I919" s="365"/>
      <c r="J919" s="517"/>
      <c r="K919" s="517"/>
      <c r="L919" s="517"/>
      <c r="M919" s="518"/>
      <c r="N919" s="518"/>
      <c r="O919" s="519"/>
    </row>
    <row r="920" ht="60" spans="1:15">
      <c r="A920" s="2" t="s">
        <v>334</v>
      </c>
      <c r="B920" s="479" t="str">
        <f>VLOOKUP(A920,GLOBAL!A:H,4,FALSE)</f>
        <v>CAIXA PARA RALO C OM GRELHA FOFO 135 KG DE ALV TIJOLO MACICO (7X10X20) PAREDES DE UMA VEZ (0.20 M) DE 0.90X1.20X1.50 M (EXTERNA) COM ARGAMASSA 1:4 CIMENTO:AREIA, BASE CONC FCK=10 MPA, EXCLUSIVE ESCAVACAO E REATERRO.</v>
      </c>
      <c r="C920" s="2" t="str">
        <f>VLOOKUP(A920,GLOBAL!A:H,5,FALSE)</f>
        <v>UN</v>
      </c>
      <c r="D920" s="480" t="s">
        <v>857</v>
      </c>
      <c r="E920" s="481"/>
      <c r="F920" s="482"/>
      <c r="G920" s="480" t="s">
        <v>858</v>
      </c>
      <c r="H920" s="481"/>
      <c r="I920" s="482"/>
      <c r="J920" s="508" t="s">
        <v>900</v>
      </c>
      <c r="K920" s="508" t="s">
        <v>860</v>
      </c>
      <c r="L920" s="508" t="s">
        <v>861</v>
      </c>
      <c r="M920" s="508" t="s">
        <v>862</v>
      </c>
      <c r="N920" s="508" t="s">
        <v>894</v>
      </c>
      <c r="O920" s="509">
        <f>ROUND(SUM(O921:O923),2)</f>
        <v>2</v>
      </c>
    </row>
    <row r="921" spans="1:15">
      <c r="A921" s="7"/>
      <c r="B921" s="493" t="s">
        <v>863</v>
      </c>
      <c r="C921" s="494"/>
      <c r="D921" s="494"/>
      <c r="E921" s="494"/>
      <c r="F921" s="494"/>
      <c r="G921" s="494"/>
      <c r="H921" s="494"/>
      <c r="I921" s="494"/>
      <c r="J921" s="528"/>
      <c r="K921" s="529"/>
      <c r="L921" s="528"/>
      <c r="M921" s="528"/>
      <c r="N921" s="528"/>
      <c r="O921" s="530"/>
    </row>
    <row r="922" spans="1:15">
      <c r="A922" s="8"/>
      <c r="B922" s="495" t="s">
        <v>977</v>
      </c>
      <c r="C922" s="486"/>
      <c r="D922" s="486">
        <v>5</v>
      </c>
      <c r="E922" s="534" t="s">
        <v>898</v>
      </c>
      <c r="F922" s="486">
        <v>0</v>
      </c>
      <c r="G922" s="486"/>
      <c r="H922" s="486"/>
      <c r="I922" s="486"/>
      <c r="J922" s="512"/>
      <c r="K922" s="531"/>
      <c r="L922" s="512"/>
      <c r="M922" s="512">
        <v>2</v>
      </c>
      <c r="N922" s="528"/>
      <c r="O922" s="532">
        <f>M922</f>
        <v>2</v>
      </c>
    </row>
    <row r="923" spans="1:15">
      <c r="A923" s="8"/>
      <c r="B923" s="495"/>
      <c r="C923" s="486"/>
      <c r="D923" s="486"/>
      <c r="E923" s="486"/>
      <c r="F923" s="486"/>
      <c r="G923" s="486"/>
      <c r="H923" s="486"/>
      <c r="I923" s="486"/>
      <c r="J923" s="512"/>
      <c r="K923" s="531"/>
      <c r="L923" s="512"/>
      <c r="M923" s="512"/>
      <c r="N923" s="512"/>
      <c r="O923" s="513"/>
    </row>
    <row r="924" spans="1:15">
      <c r="A924" s="6"/>
      <c r="B924" s="489"/>
      <c r="C924" s="365"/>
      <c r="D924" s="365"/>
      <c r="E924" s="365"/>
      <c r="F924" s="365"/>
      <c r="G924" s="365"/>
      <c r="H924" s="365"/>
      <c r="I924" s="365"/>
      <c r="J924" s="517"/>
      <c r="K924" s="517"/>
      <c r="L924" s="517"/>
      <c r="M924" s="518"/>
      <c r="N924" s="518"/>
      <c r="O924" s="519"/>
    </row>
    <row r="925" ht="45" spans="1:15">
      <c r="A925" s="2" t="s">
        <v>335</v>
      </c>
      <c r="B925" s="479" t="str">
        <f>VLOOKUP(A925,GLOBAL!A:H,4,FALSE)</f>
        <v>TUBO CONCRETO SIMPLES DN 300 MM PARA DRENAGEM - FORNECIMENTO E INSTALACAO INCLUSIVE ESCAVACAO MANUAL 1M3/M</v>
      </c>
      <c r="C925" s="2" t="str">
        <f>VLOOKUP(A925,GLOBAL!A:H,5,FALSE)</f>
        <v>M</v>
      </c>
      <c r="D925" s="480" t="s">
        <v>857</v>
      </c>
      <c r="E925" s="481"/>
      <c r="F925" s="482"/>
      <c r="G925" s="480" t="s">
        <v>858</v>
      </c>
      <c r="H925" s="481"/>
      <c r="I925" s="482"/>
      <c r="J925" s="508" t="s">
        <v>859</v>
      </c>
      <c r="K925" s="508" t="s">
        <v>860</v>
      </c>
      <c r="L925" s="508" t="s">
        <v>861</v>
      </c>
      <c r="M925" s="508" t="s">
        <v>862</v>
      </c>
      <c r="N925" s="508" t="s">
        <v>894</v>
      </c>
      <c r="O925" s="509">
        <f>ROUND(SUM(O926:O929),2)</f>
        <v>7</v>
      </c>
    </row>
    <row r="926" spans="1:15">
      <c r="A926" s="7"/>
      <c r="B926" s="493" t="s">
        <v>863</v>
      </c>
      <c r="C926" s="494"/>
      <c r="D926" s="494"/>
      <c r="E926" s="494"/>
      <c r="F926" s="494"/>
      <c r="G926" s="494"/>
      <c r="H926" s="494"/>
      <c r="I926" s="494"/>
      <c r="J926" s="528"/>
      <c r="K926" s="529"/>
      <c r="L926" s="528"/>
      <c r="M926" s="528"/>
      <c r="N926" s="528"/>
      <c r="O926" s="530"/>
    </row>
    <row r="927" spans="1:15">
      <c r="A927" s="8"/>
      <c r="B927" s="495" t="s">
        <v>979</v>
      </c>
      <c r="C927" s="486"/>
      <c r="D927" s="486">
        <v>5</v>
      </c>
      <c r="E927" s="534" t="s">
        <v>898</v>
      </c>
      <c r="F927" s="486">
        <v>0</v>
      </c>
      <c r="G927" s="486"/>
      <c r="H927" s="486"/>
      <c r="I927" s="486"/>
      <c r="J927" s="512">
        <v>3.5</v>
      </c>
      <c r="K927" s="531"/>
      <c r="L927" s="512"/>
      <c r="M927" s="512"/>
      <c r="N927" s="528"/>
      <c r="O927" s="532">
        <f>J927</f>
        <v>3.5</v>
      </c>
    </row>
    <row r="928" spans="1:15">
      <c r="A928" s="8"/>
      <c r="B928" s="495" t="s">
        <v>979</v>
      </c>
      <c r="C928" s="486"/>
      <c r="D928" s="486">
        <v>5</v>
      </c>
      <c r="E928" s="534" t="s">
        <v>898</v>
      </c>
      <c r="F928" s="486">
        <v>0</v>
      </c>
      <c r="G928" s="486"/>
      <c r="H928" s="486"/>
      <c r="I928" s="486"/>
      <c r="J928" s="512">
        <v>3.5</v>
      </c>
      <c r="K928" s="531"/>
      <c r="L928" s="512"/>
      <c r="M928" s="512"/>
      <c r="N928" s="528"/>
      <c r="O928" s="532">
        <f>J928</f>
        <v>3.5</v>
      </c>
    </row>
    <row r="929" spans="1:15">
      <c r="A929" s="8"/>
      <c r="B929" s="495"/>
      <c r="C929" s="486"/>
      <c r="D929" s="486"/>
      <c r="E929" s="486"/>
      <c r="F929" s="486"/>
      <c r="G929" s="486"/>
      <c r="H929" s="486"/>
      <c r="I929" s="486"/>
      <c r="J929" s="512"/>
      <c r="K929" s="531"/>
      <c r="L929" s="512"/>
      <c r="M929" s="512"/>
      <c r="N929" s="512"/>
      <c r="O929" s="513"/>
    </row>
    <row r="930" spans="1:15">
      <c r="A930" s="6"/>
      <c r="B930" s="489"/>
      <c r="C930" s="365"/>
      <c r="D930" s="365"/>
      <c r="E930" s="365"/>
      <c r="F930" s="365"/>
      <c r="G930" s="365"/>
      <c r="H930" s="365"/>
      <c r="I930" s="365"/>
      <c r="J930" s="517"/>
      <c r="K930" s="517"/>
      <c r="L930" s="517"/>
      <c r="M930" s="518"/>
      <c r="N930" s="518"/>
      <c r="O930" s="519"/>
    </row>
    <row r="931" ht="77.25" customHeight="1" spans="1:15">
      <c r="A931" s="2" t="s">
        <v>336</v>
      </c>
      <c r="B931" s="479" t="str">
        <f>VLOOKUP(A931,GLOBAL!A:H,4,FALSE)</f>
        <v>TUBO DE CONCRETO PARA REDES COLETORAS DE ÁGUAS PLUVIAIS, DIÂMETRO DE 400 MM, JUNTA RÍGIDA, INSTALADO EM LOCAL COM ALTO NÍVEL DE INTERFERÊNCIAS - FORNECIMENTO E ASSENTAMENTO. AF_12/2015</v>
      </c>
      <c r="C931" s="2" t="str">
        <f>VLOOKUP(A931,GLOBAL!A:H,5,FALSE)</f>
        <v>M</v>
      </c>
      <c r="D931" s="480" t="s">
        <v>857</v>
      </c>
      <c r="E931" s="481"/>
      <c r="F931" s="482"/>
      <c r="G931" s="480" t="s">
        <v>858</v>
      </c>
      <c r="H931" s="481"/>
      <c r="I931" s="482"/>
      <c r="J931" s="508" t="s">
        <v>859</v>
      </c>
      <c r="K931" s="508" t="s">
        <v>860</v>
      </c>
      <c r="L931" s="508" t="s">
        <v>861</v>
      </c>
      <c r="M931" s="508" t="s">
        <v>862</v>
      </c>
      <c r="N931" s="508" t="s">
        <v>894</v>
      </c>
      <c r="O931" s="509">
        <f>ROUND(SUM(O932:O935),2)</f>
        <v>56</v>
      </c>
    </row>
    <row r="932" spans="1:15">
      <c r="A932" s="7"/>
      <c r="B932" s="493" t="s">
        <v>863</v>
      </c>
      <c r="C932" s="494"/>
      <c r="D932" s="494"/>
      <c r="E932" s="494"/>
      <c r="F932" s="494"/>
      <c r="G932" s="494"/>
      <c r="H932" s="494"/>
      <c r="I932" s="494"/>
      <c r="J932" s="528"/>
      <c r="K932" s="529"/>
      <c r="L932" s="528"/>
      <c r="M932" s="528"/>
      <c r="N932" s="528"/>
      <c r="O932" s="530"/>
    </row>
    <row r="933" spans="1:15">
      <c r="A933" s="8"/>
      <c r="B933" s="495" t="s">
        <v>980</v>
      </c>
      <c r="C933" s="486"/>
      <c r="D933" s="486">
        <v>5</v>
      </c>
      <c r="E933" s="534" t="s">
        <v>898</v>
      </c>
      <c r="F933" s="486">
        <v>0</v>
      </c>
      <c r="G933" s="486">
        <v>7</v>
      </c>
      <c r="H933" s="534" t="s">
        <v>898</v>
      </c>
      <c r="I933" s="486">
        <v>9</v>
      </c>
      <c r="J933" s="512">
        <v>49</v>
      </c>
      <c r="K933" s="531"/>
      <c r="L933" s="512"/>
      <c r="M933" s="512"/>
      <c r="N933" s="528"/>
      <c r="O933" s="532">
        <f>J933</f>
        <v>49</v>
      </c>
    </row>
    <row r="934" spans="1:15">
      <c r="A934" s="8"/>
      <c r="B934" s="495" t="s">
        <v>981</v>
      </c>
      <c r="C934" s="486"/>
      <c r="D934" s="486">
        <v>7</v>
      </c>
      <c r="E934" s="534" t="s">
        <v>898</v>
      </c>
      <c r="F934" s="486">
        <v>9</v>
      </c>
      <c r="G934" s="486">
        <v>7</v>
      </c>
      <c r="H934" s="534" t="s">
        <v>898</v>
      </c>
      <c r="I934" s="486">
        <v>16</v>
      </c>
      <c r="J934" s="512">
        <v>7</v>
      </c>
      <c r="K934" s="531"/>
      <c r="L934" s="512"/>
      <c r="M934" s="512"/>
      <c r="N934" s="528"/>
      <c r="O934" s="532">
        <f>J934</f>
        <v>7</v>
      </c>
    </row>
    <row r="935" spans="1:15">
      <c r="A935" s="8"/>
      <c r="B935" s="495"/>
      <c r="C935" s="486"/>
      <c r="D935" s="486"/>
      <c r="E935" s="486"/>
      <c r="F935" s="486"/>
      <c r="G935" s="486"/>
      <c r="H935" s="486"/>
      <c r="I935" s="486"/>
      <c r="J935" s="512"/>
      <c r="K935" s="531"/>
      <c r="L935" s="512"/>
      <c r="M935" s="512"/>
      <c r="N935" s="512"/>
      <c r="O935" s="513"/>
    </row>
    <row r="936" spans="1:15">
      <c r="A936" s="6"/>
      <c r="B936" s="489"/>
      <c r="C936" s="365"/>
      <c r="D936" s="365"/>
      <c r="E936" s="365"/>
      <c r="F936" s="365"/>
      <c r="G936" s="365"/>
      <c r="H936" s="365"/>
      <c r="I936" s="365"/>
      <c r="J936" s="517"/>
      <c r="K936" s="517"/>
      <c r="L936" s="517"/>
      <c r="M936" s="518"/>
      <c r="N936" s="518"/>
      <c r="O936" s="519"/>
    </row>
    <row r="937" ht="30" spans="1:15">
      <c r="A937" s="2" t="s">
        <v>337</v>
      </c>
      <c r="B937" s="479" t="str">
        <f>VLOOKUP(A937,GLOBAL!A:H,4,FALSE)</f>
        <v>LASTRO DE BRITA, INCLUSIVE TRANSPORTE DA BRITA EM VIAS URBANAS</v>
      </c>
      <c r="C937" s="2" t="str">
        <f>VLOOKUP(A937,GLOBAL!A:H,5,FALSE)</f>
        <v>M3</v>
      </c>
      <c r="D937" s="480" t="s">
        <v>857</v>
      </c>
      <c r="E937" s="481"/>
      <c r="F937" s="482"/>
      <c r="G937" s="480" t="s">
        <v>858</v>
      </c>
      <c r="H937" s="481"/>
      <c r="I937" s="482"/>
      <c r="J937" s="508" t="s">
        <v>859</v>
      </c>
      <c r="K937" s="508" t="s">
        <v>860</v>
      </c>
      <c r="L937" s="508" t="s">
        <v>861</v>
      </c>
      <c r="M937" s="508" t="s">
        <v>862</v>
      </c>
      <c r="N937" s="508" t="s">
        <v>894</v>
      </c>
      <c r="O937" s="509">
        <f>ROUND(SUM(O938:O941),2)</f>
        <v>5.6</v>
      </c>
    </row>
    <row r="938" spans="1:15">
      <c r="A938" s="7"/>
      <c r="B938" s="493" t="s">
        <v>906</v>
      </c>
      <c r="C938" s="494"/>
      <c r="D938" s="494"/>
      <c r="E938" s="494"/>
      <c r="F938" s="494"/>
      <c r="G938" s="494"/>
      <c r="H938" s="494"/>
      <c r="I938" s="494"/>
      <c r="J938" s="528"/>
      <c r="K938" s="529"/>
      <c r="L938" s="528"/>
      <c r="M938" s="528"/>
      <c r="N938" s="528"/>
      <c r="O938" s="530"/>
    </row>
    <row r="939" spans="1:15">
      <c r="A939" s="8"/>
      <c r="B939" s="495" t="s">
        <v>980</v>
      </c>
      <c r="C939" s="486"/>
      <c r="D939" s="486">
        <v>5</v>
      </c>
      <c r="E939" s="534" t="s">
        <v>898</v>
      </c>
      <c r="F939" s="486">
        <v>0</v>
      </c>
      <c r="G939" s="486">
        <v>7</v>
      </c>
      <c r="H939" s="534" t="s">
        <v>898</v>
      </c>
      <c r="I939" s="486">
        <v>9</v>
      </c>
      <c r="J939" s="512">
        <v>49</v>
      </c>
      <c r="K939" s="531">
        <v>0.4</v>
      </c>
      <c r="L939" s="512">
        <v>0.25</v>
      </c>
      <c r="M939" s="512"/>
      <c r="N939" s="528"/>
      <c r="O939" s="532">
        <f>J939*K939*L939</f>
        <v>4.9</v>
      </c>
    </row>
    <row r="940" spans="1:15">
      <c r="A940" s="8"/>
      <c r="B940" s="495" t="s">
        <v>981</v>
      </c>
      <c r="C940" s="486"/>
      <c r="D940" s="486">
        <v>7</v>
      </c>
      <c r="E940" s="534" t="s">
        <v>898</v>
      </c>
      <c r="F940" s="486">
        <v>9</v>
      </c>
      <c r="G940" s="486">
        <v>7</v>
      </c>
      <c r="H940" s="534" t="s">
        <v>898</v>
      </c>
      <c r="I940" s="486">
        <v>16</v>
      </c>
      <c r="J940" s="512">
        <v>7</v>
      </c>
      <c r="K940" s="531">
        <v>0.4</v>
      </c>
      <c r="L940" s="512">
        <v>0.25</v>
      </c>
      <c r="M940" s="512"/>
      <c r="N940" s="528"/>
      <c r="O940" s="532">
        <f>J940*K940*L940</f>
        <v>0.7</v>
      </c>
    </row>
    <row r="941" spans="1:15">
      <c r="A941" s="8"/>
      <c r="B941" s="495"/>
      <c r="C941" s="486"/>
      <c r="D941" s="486"/>
      <c r="E941" s="486"/>
      <c r="F941" s="486"/>
      <c r="G941" s="486"/>
      <c r="H941" s="486"/>
      <c r="I941" s="486"/>
      <c r="J941" s="512"/>
      <c r="K941" s="531"/>
      <c r="L941" s="512"/>
      <c r="M941" s="512"/>
      <c r="N941" s="512"/>
      <c r="O941" s="513"/>
    </row>
    <row r="942" spans="1:15">
      <c r="A942" s="6"/>
      <c r="B942" s="489"/>
      <c r="C942" s="365"/>
      <c r="D942" s="365"/>
      <c r="E942" s="365"/>
      <c r="F942" s="365"/>
      <c r="G942" s="365"/>
      <c r="H942" s="365"/>
      <c r="I942" s="365"/>
      <c r="J942" s="517"/>
      <c r="K942" s="517"/>
      <c r="L942" s="517"/>
      <c r="M942" s="518"/>
      <c r="N942" s="518"/>
      <c r="O942" s="519"/>
    </row>
    <row r="943" ht="30" spans="1:15">
      <c r="A943" s="2" t="s">
        <v>338</v>
      </c>
      <c r="B943" s="479" t="str">
        <f>VLOOKUP(A943,GLOBAL!A:H,4,FALSE)</f>
        <v>FABRICAÇÃO DE FÔRMA PARA PILARES E ESTRUTURAS SIMILARES, EM CHAPA DE MADEIRA COMPENSADA RESINADA, E = 17 MM. AF_12/2015</v>
      </c>
      <c r="C943" s="2" t="str">
        <f>VLOOKUP(A943,GLOBAL!A:H,5,FALSE)</f>
        <v>M2</v>
      </c>
      <c r="D943" s="480" t="s">
        <v>857</v>
      </c>
      <c r="E943" s="481"/>
      <c r="F943" s="482"/>
      <c r="G943" s="480" t="s">
        <v>858</v>
      </c>
      <c r="H943" s="481"/>
      <c r="I943" s="482"/>
      <c r="J943" s="508" t="s">
        <v>859</v>
      </c>
      <c r="K943" s="508" t="s">
        <v>860</v>
      </c>
      <c r="L943" s="508" t="s">
        <v>861</v>
      </c>
      <c r="M943" s="508" t="s">
        <v>867</v>
      </c>
      <c r="N943" s="508" t="s">
        <v>894</v>
      </c>
      <c r="O943" s="509">
        <f>ROUND(SUM(O944:O947),2)</f>
        <v>28</v>
      </c>
    </row>
    <row r="944" spans="1:15">
      <c r="A944" s="7"/>
      <c r="B944" s="493" t="s">
        <v>863</v>
      </c>
      <c r="C944" s="494"/>
      <c r="D944" s="494"/>
      <c r="E944" s="494"/>
      <c r="F944" s="494"/>
      <c r="G944" s="494"/>
      <c r="H944" s="494"/>
      <c r="I944" s="494"/>
      <c r="J944" s="528"/>
      <c r="K944" s="529"/>
      <c r="L944" s="528"/>
      <c r="M944" s="528"/>
      <c r="N944" s="528"/>
      <c r="O944" s="530"/>
    </row>
    <row r="945" spans="1:15">
      <c r="A945" s="8"/>
      <c r="B945" s="495" t="s">
        <v>980</v>
      </c>
      <c r="C945" s="486"/>
      <c r="D945" s="486">
        <v>5</v>
      </c>
      <c r="E945" s="534" t="s">
        <v>898</v>
      </c>
      <c r="F945" s="486">
        <v>0</v>
      </c>
      <c r="G945" s="486">
        <v>7</v>
      </c>
      <c r="H945" s="534" t="s">
        <v>898</v>
      </c>
      <c r="I945" s="486">
        <v>9</v>
      </c>
      <c r="J945" s="512">
        <v>49</v>
      </c>
      <c r="K945" s="531"/>
      <c r="L945" s="512">
        <v>0.25</v>
      </c>
      <c r="M945" s="512">
        <v>12.25</v>
      </c>
      <c r="N945" s="528">
        <v>2</v>
      </c>
      <c r="O945" s="532">
        <f>M945*N945</f>
        <v>24.5</v>
      </c>
    </row>
    <row r="946" spans="1:15">
      <c r="A946" s="8"/>
      <c r="B946" s="495" t="s">
        <v>981</v>
      </c>
      <c r="C946" s="486"/>
      <c r="D946" s="486">
        <v>7</v>
      </c>
      <c r="E946" s="534" t="s">
        <v>898</v>
      </c>
      <c r="F946" s="486">
        <v>9</v>
      </c>
      <c r="G946" s="486">
        <v>7</v>
      </c>
      <c r="H946" s="534" t="s">
        <v>898</v>
      </c>
      <c r="I946" s="486">
        <v>16</v>
      </c>
      <c r="J946" s="512">
        <v>7</v>
      </c>
      <c r="K946" s="531"/>
      <c r="L946" s="512">
        <v>0.25</v>
      </c>
      <c r="M946" s="512">
        <v>1.75</v>
      </c>
      <c r="N946" s="528">
        <v>2</v>
      </c>
      <c r="O946" s="532">
        <f>M946*N946</f>
        <v>3.5</v>
      </c>
    </row>
    <row r="947" spans="1:15">
      <c r="A947" s="8"/>
      <c r="B947" s="495"/>
      <c r="C947" s="486"/>
      <c r="D947" s="486"/>
      <c r="E947" s="486"/>
      <c r="F947" s="486"/>
      <c r="G947" s="486"/>
      <c r="H947" s="486"/>
      <c r="I947" s="486"/>
      <c r="J947" s="512"/>
      <c r="K947" s="531"/>
      <c r="L947" s="512"/>
      <c r="M947" s="512"/>
      <c r="N947" s="512"/>
      <c r="O947" s="513"/>
    </row>
    <row r="948" spans="1:15">
      <c r="A948" s="6"/>
      <c r="B948" s="489"/>
      <c r="C948" s="365"/>
      <c r="D948" s="365"/>
      <c r="E948" s="365"/>
      <c r="F948" s="365"/>
      <c r="G948" s="365"/>
      <c r="H948" s="365"/>
      <c r="I948" s="365"/>
      <c r="J948" s="517"/>
      <c r="K948" s="517"/>
      <c r="L948" s="517"/>
      <c r="M948" s="518"/>
      <c r="N948" s="518"/>
      <c r="O948" s="519"/>
    </row>
    <row r="949" ht="67.5" customHeight="1" spans="1:15">
      <c r="A949" s="2" t="s">
        <v>339</v>
      </c>
      <c r="B949" s="479" t="str">
        <f>VLOOKUP(A949,GLOBAL!A:H,4,FALSE)</f>
        <v>DRENO LONGITUDINAL TIPO TRINCHEIRA DRENANTE, H = 0,90 M COM TUBO POROSO TIPO PEAD DE DIÂM = 100 MM, INCLUINDO ESC. EM MAT. 1ª CAT. E TRANSPORTE DO TUBO</v>
      </c>
      <c r="C949" s="2" t="str">
        <f>VLOOKUP(A949,GLOBAL!A:H,5,FALSE)</f>
        <v>M</v>
      </c>
      <c r="D949" s="480" t="s">
        <v>857</v>
      </c>
      <c r="E949" s="481"/>
      <c r="F949" s="482"/>
      <c r="G949" s="480" t="s">
        <v>858</v>
      </c>
      <c r="H949" s="481"/>
      <c r="I949" s="482"/>
      <c r="J949" s="508" t="s">
        <v>859</v>
      </c>
      <c r="K949" s="508" t="s">
        <v>860</v>
      </c>
      <c r="L949" s="508" t="s">
        <v>861</v>
      </c>
      <c r="M949" s="508" t="s">
        <v>867</v>
      </c>
      <c r="N949" s="508" t="s">
        <v>894</v>
      </c>
      <c r="O949" s="509">
        <f>ROUND(SUM(O950:O953),2)</f>
        <v>6.8</v>
      </c>
    </row>
    <row r="950" spans="1:15">
      <c r="A950" s="7"/>
      <c r="B950" s="493" t="s">
        <v>863</v>
      </c>
      <c r="C950" s="494"/>
      <c r="D950" s="494"/>
      <c r="E950" s="494"/>
      <c r="F950" s="494"/>
      <c r="G950" s="494"/>
      <c r="H950" s="494"/>
      <c r="I950" s="494"/>
      <c r="J950" s="528"/>
      <c r="K950" s="529"/>
      <c r="L950" s="528"/>
      <c r="M950" s="528"/>
      <c r="N950" s="528"/>
      <c r="O950" s="530"/>
    </row>
    <row r="951" spans="1:15">
      <c r="A951" s="8"/>
      <c r="B951" s="495" t="s">
        <v>978</v>
      </c>
      <c r="C951" s="486"/>
      <c r="D951" s="486">
        <v>7</v>
      </c>
      <c r="E951" s="534" t="s">
        <v>898</v>
      </c>
      <c r="F951" s="486">
        <v>9</v>
      </c>
      <c r="G951" s="486"/>
      <c r="H951" s="534"/>
      <c r="I951" s="486"/>
      <c r="J951" s="512">
        <v>8</v>
      </c>
      <c r="K951" s="531"/>
      <c r="L951" s="512"/>
      <c r="M951" s="512"/>
      <c r="N951" s="528"/>
      <c r="O951" s="532">
        <f>J951</f>
        <v>8</v>
      </c>
    </row>
    <row r="952" spans="1:15">
      <c r="A952" s="8"/>
      <c r="B952" s="495" t="s">
        <v>961</v>
      </c>
      <c r="C952" s="486"/>
      <c r="D952" s="486"/>
      <c r="E952" s="534"/>
      <c r="F952" s="486"/>
      <c r="G952" s="486"/>
      <c r="H952" s="534"/>
      <c r="I952" s="486"/>
      <c r="J952" s="512">
        <v>-1.2</v>
      </c>
      <c r="K952" s="531"/>
      <c r="L952" s="512"/>
      <c r="M952" s="512"/>
      <c r="N952" s="528"/>
      <c r="O952" s="532">
        <f>J952</f>
        <v>-1.2</v>
      </c>
    </row>
    <row r="953" spans="1:15">
      <c r="A953" s="8"/>
      <c r="B953" s="495"/>
      <c r="C953" s="486"/>
      <c r="D953" s="486"/>
      <c r="E953" s="486"/>
      <c r="F953" s="486"/>
      <c r="G953" s="486"/>
      <c r="H953" s="486"/>
      <c r="I953" s="486"/>
      <c r="J953" s="512"/>
      <c r="K953" s="531"/>
      <c r="L953" s="512"/>
      <c r="M953" s="512"/>
      <c r="N953" s="512"/>
      <c r="O953" s="513"/>
    </row>
    <row r="954" spans="1:15">
      <c r="A954" s="6"/>
      <c r="B954" s="489"/>
      <c r="C954" s="365"/>
      <c r="D954" s="365"/>
      <c r="E954" s="365"/>
      <c r="F954" s="365"/>
      <c r="G954" s="365"/>
      <c r="H954" s="365"/>
      <c r="I954" s="365"/>
      <c r="J954" s="517"/>
      <c r="K954" s="517"/>
      <c r="L954" s="517"/>
      <c r="M954" s="518"/>
      <c r="N954" s="518"/>
      <c r="O954" s="519"/>
    </row>
    <row r="955" spans="1:15">
      <c r="A955" s="1" t="s">
        <v>340</v>
      </c>
      <c r="B955" s="476" t="str">
        <f>VLOOKUP(A955,GLOBAL!A:H,4,FALSE)</f>
        <v>Pavimentação</v>
      </c>
      <c r="C955" s="477"/>
      <c r="D955" s="477"/>
      <c r="E955" s="477"/>
      <c r="F955" s="477"/>
      <c r="G955" s="477"/>
      <c r="H955" s="477"/>
      <c r="I955" s="477"/>
      <c r="J955" s="506"/>
      <c r="K955" s="506"/>
      <c r="L955" s="506"/>
      <c r="M955" s="506"/>
      <c r="N955" s="506"/>
      <c r="O955" s="507"/>
    </row>
    <row r="956" ht="30" spans="1:15">
      <c r="A956" s="2" t="s">
        <v>341</v>
      </c>
      <c r="B956" s="479" t="str">
        <f>VLOOKUP(A956,GLOBAL!A:H,4,FALSE)</f>
        <v>REGULARIZACAO E COMPACTACAO DE SUBLEITO ATE 20 CM DE ESPESSURA</v>
      </c>
      <c r="C956" s="2" t="str">
        <f>VLOOKUP(A956,GLOBAL!A:H,5,FALSE)</f>
        <v>M2</v>
      </c>
      <c r="D956" s="480" t="s">
        <v>857</v>
      </c>
      <c r="E956" s="481"/>
      <c r="F956" s="482"/>
      <c r="G956" s="480" t="s">
        <v>858</v>
      </c>
      <c r="H956" s="481"/>
      <c r="I956" s="482"/>
      <c r="J956" s="508" t="s">
        <v>859</v>
      </c>
      <c r="K956" s="508" t="s">
        <v>907</v>
      </c>
      <c r="L956" s="508" t="s">
        <v>861</v>
      </c>
      <c r="M956" s="508" t="s">
        <v>867</v>
      </c>
      <c r="N956" s="508" t="s">
        <v>908</v>
      </c>
      <c r="O956" s="509">
        <f>ROUND(SUM(O958:O961),2)</f>
        <v>1186.08</v>
      </c>
    </row>
    <row r="957" spans="1:15">
      <c r="A957" s="7"/>
      <c r="B957" s="493" t="s">
        <v>863</v>
      </c>
      <c r="C957" s="494"/>
      <c r="D957" s="494"/>
      <c r="E957" s="494"/>
      <c r="F957" s="494"/>
      <c r="G957" s="494"/>
      <c r="H957" s="494"/>
      <c r="I957" s="494"/>
      <c r="J957" s="528"/>
      <c r="K957" s="529"/>
      <c r="L957" s="528"/>
      <c r="M957" s="528"/>
      <c r="N957" s="528"/>
      <c r="O957" s="530"/>
    </row>
    <row r="958" spans="1:15">
      <c r="A958" s="8"/>
      <c r="B958" s="495" t="s">
        <v>909</v>
      </c>
      <c r="C958" s="486"/>
      <c r="D958" s="486">
        <v>0</v>
      </c>
      <c r="E958" s="534" t="s">
        <v>898</v>
      </c>
      <c r="F958" s="486">
        <v>4.5</v>
      </c>
      <c r="G958" s="486">
        <v>0</v>
      </c>
      <c r="H958" s="534" t="s">
        <v>898</v>
      </c>
      <c r="I958" s="486">
        <v>7</v>
      </c>
      <c r="J958" s="512">
        <v>2.5</v>
      </c>
      <c r="K958" s="531">
        <v>8.69</v>
      </c>
      <c r="L958" s="512"/>
      <c r="M958" s="512">
        <f>J958*K958</f>
        <v>21.725</v>
      </c>
      <c r="N958" s="528"/>
      <c r="O958" s="532">
        <f>M958</f>
        <v>21.725</v>
      </c>
    </row>
    <row r="959" spans="1:15">
      <c r="A959" s="8"/>
      <c r="B959" s="495" t="s">
        <v>909</v>
      </c>
      <c r="C959" s="486"/>
      <c r="D959" s="486">
        <v>0</v>
      </c>
      <c r="E959" s="534" t="s">
        <v>898</v>
      </c>
      <c r="F959" s="486">
        <v>7</v>
      </c>
      <c r="G959" s="486">
        <v>7</v>
      </c>
      <c r="H959" s="534" t="s">
        <v>898</v>
      </c>
      <c r="I959" s="486">
        <v>10</v>
      </c>
      <c r="J959" s="512">
        <v>143</v>
      </c>
      <c r="K959" s="531">
        <v>8</v>
      </c>
      <c r="L959" s="512"/>
      <c r="M959" s="512">
        <f>J959*K959</f>
        <v>1144</v>
      </c>
      <c r="N959" s="528"/>
      <c r="O959" s="532">
        <f>M959</f>
        <v>1144</v>
      </c>
    </row>
    <row r="960" spans="1:15">
      <c r="A960" s="8"/>
      <c r="B960" s="495" t="s">
        <v>909</v>
      </c>
      <c r="C960" s="486"/>
      <c r="D960" s="486">
        <v>7</v>
      </c>
      <c r="E960" s="534" t="s">
        <v>898</v>
      </c>
      <c r="F960" s="486">
        <v>10</v>
      </c>
      <c r="G960" s="486">
        <v>7</v>
      </c>
      <c r="H960" s="534" t="s">
        <v>898</v>
      </c>
      <c r="I960" s="486">
        <v>12.3</v>
      </c>
      <c r="J960" s="512">
        <v>2.3</v>
      </c>
      <c r="K960" s="531">
        <v>8.85</v>
      </c>
      <c r="L960" s="512"/>
      <c r="M960" s="512">
        <f>J960*K960</f>
        <v>20.355</v>
      </c>
      <c r="N960" s="528"/>
      <c r="O960" s="532">
        <f>M960</f>
        <v>20.355</v>
      </c>
    </row>
    <row r="961" spans="1:15">
      <c r="A961" s="4"/>
      <c r="B961" s="495"/>
      <c r="C961" s="486"/>
      <c r="D961" s="486"/>
      <c r="E961" s="486"/>
      <c r="F961" s="486"/>
      <c r="G961" s="486"/>
      <c r="H961" s="486"/>
      <c r="I961" s="486"/>
      <c r="J961" s="512"/>
      <c r="K961" s="512"/>
      <c r="L961" s="512"/>
      <c r="M961" s="512"/>
      <c r="N961" s="512"/>
      <c r="O961" s="513"/>
    </row>
    <row r="962" spans="1:15">
      <c r="A962" s="6"/>
      <c r="B962" s="489"/>
      <c r="C962" s="365"/>
      <c r="D962" s="365"/>
      <c r="E962" s="365"/>
      <c r="F962" s="365"/>
      <c r="G962" s="365"/>
      <c r="H962" s="365"/>
      <c r="I962" s="365"/>
      <c r="J962" s="517"/>
      <c r="K962" s="517"/>
      <c r="L962" s="517"/>
      <c r="M962" s="518"/>
      <c r="N962" s="518"/>
      <c r="O962" s="519"/>
    </row>
    <row r="963" spans="1:15">
      <c r="A963" s="2" t="s">
        <v>342</v>
      </c>
      <c r="B963" s="479" t="str">
        <f>VLOOKUP(A963,GLOBAL!A:H,4,FALSE)</f>
        <v>FORNECIMENTO E LANCAMENTO DE BRITA N. 4</v>
      </c>
      <c r="C963" s="2" t="str">
        <f>VLOOKUP(A963,GLOBAL!A:H,5,FALSE)</f>
        <v>M3</v>
      </c>
      <c r="D963" s="480" t="s">
        <v>857</v>
      </c>
      <c r="E963" s="481"/>
      <c r="F963" s="482"/>
      <c r="G963" s="480" t="s">
        <v>858</v>
      </c>
      <c r="H963" s="481"/>
      <c r="I963" s="482"/>
      <c r="J963" s="508" t="s">
        <v>859</v>
      </c>
      <c r="K963" s="508" t="s">
        <v>907</v>
      </c>
      <c r="L963" s="508" t="s">
        <v>861</v>
      </c>
      <c r="M963" s="508" t="s">
        <v>867</v>
      </c>
      <c r="N963" s="508" t="s">
        <v>879</v>
      </c>
      <c r="O963" s="509">
        <f>ROUND(SUM(O965:O968),2)</f>
        <v>237.22</v>
      </c>
    </row>
    <row r="964" spans="1:15">
      <c r="A964" s="7"/>
      <c r="B964" s="493" t="s">
        <v>863</v>
      </c>
      <c r="C964" s="494"/>
      <c r="D964" s="494"/>
      <c r="E964" s="494"/>
      <c r="F964" s="494"/>
      <c r="G964" s="494"/>
      <c r="H964" s="494"/>
      <c r="I964" s="494"/>
      <c r="J964" s="528"/>
      <c r="K964" s="529"/>
      <c r="L964" s="528"/>
      <c r="M964" s="528"/>
      <c r="N964" s="528"/>
      <c r="O964" s="530"/>
    </row>
    <row r="965" spans="1:15">
      <c r="A965" s="8"/>
      <c r="B965" s="495" t="s">
        <v>909</v>
      </c>
      <c r="C965" s="486"/>
      <c r="D965" s="486">
        <v>0</v>
      </c>
      <c r="E965" s="534" t="s">
        <v>898</v>
      </c>
      <c r="F965" s="486">
        <v>4.5</v>
      </c>
      <c r="G965" s="486">
        <v>0</v>
      </c>
      <c r="H965" s="534" t="s">
        <v>898</v>
      </c>
      <c r="I965" s="486">
        <v>7</v>
      </c>
      <c r="J965" s="512">
        <v>2.5</v>
      </c>
      <c r="K965" s="531">
        <v>8.69</v>
      </c>
      <c r="L965" s="512">
        <v>0.2</v>
      </c>
      <c r="M965" s="512">
        <f>J965*K965</f>
        <v>21.725</v>
      </c>
      <c r="N965" s="528">
        <f>M965*L965</f>
        <v>4.345</v>
      </c>
      <c r="O965" s="532">
        <f>N965</f>
        <v>4.345</v>
      </c>
    </row>
    <row r="966" spans="1:15">
      <c r="A966" s="8"/>
      <c r="B966" s="495" t="s">
        <v>909</v>
      </c>
      <c r="C966" s="486"/>
      <c r="D966" s="486">
        <v>0</v>
      </c>
      <c r="E966" s="534" t="s">
        <v>898</v>
      </c>
      <c r="F966" s="486">
        <v>7</v>
      </c>
      <c r="G966" s="486">
        <v>7</v>
      </c>
      <c r="H966" s="534" t="s">
        <v>898</v>
      </c>
      <c r="I966" s="486">
        <v>10</v>
      </c>
      <c r="J966" s="512">
        <v>143</v>
      </c>
      <c r="K966" s="531">
        <v>8</v>
      </c>
      <c r="L966" s="512">
        <v>0.2</v>
      </c>
      <c r="M966" s="512">
        <f>J966*K966</f>
        <v>1144</v>
      </c>
      <c r="N966" s="528">
        <f>M966*L966</f>
        <v>228.8</v>
      </c>
      <c r="O966" s="532">
        <f>N966</f>
        <v>228.8</v>
      </c>
    </row>
    <row r="967" spans="1:15">
      <c r="A967" s="8"/>
      <c r="B967" s="495" t="s">
        <v>909</v>
      </c>
      <c r="C967" s="486"/>
      <c r="D967" s="486">
        <v>7</v>
      </c>
      <c r="E967" s="534" t="s">
        <v>898</v>
      </c>
      <c r="F967" s="486">
        <v>10</v>
      </c>
      <c r="G967" s="486">
        <v>7</v>
      </c>
      <c r="H967" s="534" t="s">
        <v>898</v>
      </c>
      <c r="I967" s="486">
        <v>12.3</v>
      </c>
      <c r="J967" s="512">
        <v>2.3</v>
      </c>
      <c r="K967" s="531">
        <v>8.85</v>
      </c>
      <c r="L967" s="512">
        <v>0.2</v>
      </c>
      <c r="M967" s="512">
        <f>J967*K967</f>
        <v>20.355</v>
      </c>
      <c r="N967" s="528">
        <f>M967*L967</f>
        <v>4.071</v>
      </c>
      <c r="O967" s="532">
        <f>N967</f>
        <v>4.071</v>
      </c>
    </row>
    <row r="968" spans="1:15">
      <c r="A968" s="4"/>
      <c r="B968" s="495"/>
      <c r="C968" s="486"/>
      <c r="D968" s="486"/>
      <c r="E968" s="486"/>
      <c r="F968" s="486"/>
      <c r="G968" s="486"/>
      <c r="H968" s="486"/>
      <c r="I968" s="486"/>
      <c r="J968" s="512"/>
      <c r="K968" s="512"/>
      <c r="L968" s="512"/>
      <c r="M968" s="512"/>
      <c r="N968" s="512"/>
      <c r="O968" s="513"/>
    </row>
    <row r="969" spans="1:15">
      <c r="A969" s="6"/>
      <c r="B969" s="489"/>
      <c r="C969" s="365"/>
      <c r="D969" s="365"/>
      <c r="E969" s="365"/>
      <c r="F969" s="365"/>
      <c r="G969" s="365"/>
      <c r="H969" s="365"/>
      <c r="I969" s="365"/>
      <c r="J969" s="517"/>
      <c r="K969" s="517"/>
      <c r="L969" s="517"/>
      <c r="M969" s="518"/>
      <c r="N969" s="518"/>
      <c r="O969" s="519"/>
    </row>
    <row r="970" spans="1:15">
      <c r="A970" s="2" t="s">
        <v>343</v>
      </c>
      <c r="B970" s="535" t="str">
        <f>VLOOKUP(A970,GLOBAL!A:H,4,FALSE)</f>
        <v>TRANSPORTE COMERCIAL DE BRITA</v>
      </c>
      <c r="C970" s="2" t="str">
        <f>VLOOKUP(A970,GLOBAL!A:H,5,FALSE)</f>
        <v>M3XKM</v>
      </c>
      <c r="D970" s="480" t="s">
        <v>857</v>
      </c>
      <c r="E970" s="481"/>
      <c r="F970" s="482"/>
      <c r="G970" s="480" t="s">
        <v>858</v>
      </c>
      <c r="H970" s="481"/>
      <c r="I970" s="482"/>
      <c r="J970" s="508" t="s">
        <v>872</v>
      </c>
      <c r="K970" s="508" t="s">
        <v>873</v>
      </c>
      <c r="L970" s="508" t="s">
        <v>861</v>
      </c>
      <c r="M970" s="508" t="s">
        <v>862</v>
      </c>
      <c r="N970" s="508" t="s">
        <v>879</v>
      </c>
      <c r="O970" s="509">
        <f>ROUND(SUM(O972:O973),2)</f>
        <v>2063.81</v>
      </c>
    </row>
    <row r="971" spans="1:15">
      <c r="A971" s="7"/>
      <c r="B971" s="493" t="s">
        <v>863</v>
      </c>
      <c r="C971" s="494"/>
      <c r="D971" s="494"/>
      <c r="E971" s="494"/>
      <c r="F971" s="494"/>
      <c r="G971" s="494"/>
      <c r="H971" s="494"/>
      <c r="I971" s="494"/>
      <c r="J971" s="528"/>
      <c r="K971" s="529"/>
      <c r="L971" s="528"/>
      <c r="M971" s="528"/>
      <c r="N971" s="528"/>
      <c r="O971" s="530"/>
    </row>
    <row r="972" spans="1:15">
      <c r="A972" s="8"/>
      <c r="B972" s="495" t="s">
        <v>910</v>
      </c>
      <c r="C972" s="486"/>
      <c r="D972" s="486"/>
      <c r="E972" s="486"/>
      <c r="F972" s="486"/>
      <c r="G972" s="486"/>
      <c r="H972" s="486"/>
      <c r="I972" s="486"/>
      <c r="J972" s="512">
        <v>8.7</v>
      </c>
      <c r="K972" s="531">
        <v>1</v>
      </c>
      <c r="L972" s="512"/>
      <c r="M972" s="512"/>
      <c r="N972" s="528">
        <f>O963</f>
        <v>237.22</v>
      </c>
      <c r="O972" s="532">
        <f>J972*K972*N972</f>
        <v>2063.814</v>
      </c>
    </row>
    <row r="973" spans="1:15">
      <c r="A973" s="4"/>
      <c r="B973" s="495"/>
      <c r="C973" s="486"/>
      <c r="D973" s="486"/>
      <c r="E973" s="486"/>
      <c r="F973" s="486"/>
      <c r="G973" s="486"/>
      <c r="H973" s="486"/>
      <c r="I973" s="486"/>
      <c r="J973" s="512"/>
      <c r="K973" s="512"/>
      <c r="L973" s="512"/>
      <c r="M973" s="512"/>
      <c r="N973" s="512"/>
      <c r="O973" s="513"/>
    </row>
    <row r="974" spans="1:15">
      <c r="A974" s="6"/>
      <c r="B974" s="489"/>
      <c r="C974" s="365"/>
      <c r="D974" s="365"/>
      <c r="E974" s="365"/>
      <c r="F974" s="365"/>
      <c r="G974" s="365"/>
      <c r="H974" s="365"/>
      <c r="I974" s="365"/>
      <c r="J974" s="517"/>
      <c r="K974" s="517"/>
      <c r="L974" s="517"/>
      <c r="M974" s="518"/>
      <c r="N974" s="518"/>
      <c r="O974" s="519"/>
    </row>
    <row r="975" ht="30" spans="1:15">
      <c r="A975" s="2" t="s">
        <v>344</v>
      </c>
      <c r="B975" s="479" t="str">
        <f>VLOOKUP(A975,GLOBAL!A:H,4,FALSE)</f>
        <v>EXECUÇÃO DE IMPRIMAÇÃO COM ASFALTO DILUÍDO CM-30. AF_09/2017</v>
      </c>
      <c r="C975" s="2" t="str">
        <f>VLOOKUP(A975,GLOBAL!A:H,5,FALSE)</f>
        <v>M2</v>
      </c>
      <c r="D975" s="480" t="s">
        <v>857</v>
      </c>
      <c r="E975" s="481"/>
      <c r="F975" s="482"/>
      <c r="G975" s="480" t="s">
        <v>858</v>
      </c>
      <c r="H975" s="481"/>
      <c r="I975" s="482"/>
      <c r="J975" s="508" t="s">
        <v>859</v>
      </c>
      <c r="K975" s="508" t="s">
        <v>907</v>
      </c>
      <c r="L975" s="508" t="s">
        <v>861</v>
      </c>
      <c r="M975" s="508" t="s">
        <v>867</v>
      </c>
      <c r="N975" s="508"/>
      <c r="O975" s="509">
        <f>ROUND(SUM(O977:O980),2)</f>
        <v>1186.08</v>
      </c>
    </row>
    <row r="976" spans="1:15">
      <c r="A976" s="7"/>
      <c r="B976" s="493" t="s">
        <v>863</v>
      </c>
      <c r="C976" s="494"/>
      <c r="D976" s="494"/>
      <c r="E976" s="494"/>
      <c r="F976" s="494"/>
      <c r="G976" s="494"/>
      <c r="H976" s="494"/>
      <c r="I976" s="494"/>
      <c r="J976" s="528"/>
      <c r="K976" s="529"/>
      <c r="L976" s="528"/>
      <c r="M976" s="528"/>
      <c r="N976" s="528"/>
      <c r="O976" s="530"/>
    </row>
    <row r="977" spans="1:15">
      <c r="A977" s="8"/>
      <c r="B977" s="495" t="s">
        <v>909</v>
      </c>
      <c r="C977" s="486"/>
      <c r="D977" s="486">
        <v>0</v>
      </c>
      <c r="E977" s="534" t="s">
        <v>898</v>
      </c>
      <c r="F977" s="486">
        <v>4.5</v>
      </c>
      <c r="G977" s="486">
        <v>0</v>
      </c>
      <c r="H977" s="534" t="s">
        <v>898</v>
      </c>
      <c r="I977" s="486">
        <v>7</v>
      </c>
      <c r="J977" s="512">
        <v>2.5</v>
      </c>
      <c r="K977" s="531">
        <v>8.69</v>
      </c>
      <c r="L977" s="512"/>
      <c r="M977" s="512">
        <f>J977*K977</f>
        <v>21.725</v>
      </c>
      <c r="N977" s="528"/>
      <c r="O977" s="532">
        <f>M977</f>
        <v>21.725</v>
      </c>
    </row>
    <row r="978" spans="1:15">
      <c r="A978" s="8"/>
      <c r="B978" s="495" t="s">
        <v>909</v>
      </c>
      <c r="C978" s="486"/>
      <c r="D978" s="486">
        <v>0</v>
      </c>
      <c r="E978" s="534" t="s">
        <v>898</v>
      </c>
      <c r="F978" s="486">
        <v>7</v>
      </c>
      <c r="G978" s="486">
        <v>7</v>
      </c>
      <c r="H978" s="534" t="s">
        <v>898</v>
      </c>
      <c r="I978" s="486">
        <v>10</v>
      </c>
      <c r="J978" s="512">
        <v>143</v>
      </c>
      <c r="K978" s="531">
        <v>8</v>
      </c>
      <c r="L978" s="512"/>
      <c r="M978" s="512">
        <f>J978*K978</f>
        <v>1144</v>
      </c>
      <c r="N978" s="528"/>
      <c r="O978" s="532">
        <f>M978</f>
        <v>1144</v>
      </c>
    </row>
    <row r="979" spans="1:15">
      <c r="A979" s="8"/>
      <c r="B979" s="495" t="s">
        <v>909</v>
      </c>
      <c r="C979" s="486"/>
      <c r="D979" s="486">
        <v>7</v>
      </c>
      <c r="E979" s="534" t="s">
        <v>898</v>
      </c>
      <c r="F979" s="486">
        <v>10</v>
      </c>
      <c r="G979" s="486">
        <v>7</v>
      </c>
      <c r="H979" s="534" t="s">
        <v>898</v>
      </c>
      <c r="I979" s="486">
        <v>12.3</v>
      </c>
      <c r="J979" s="512">
        <v>2.3</v>
      </c>
      <c r="K979" s="531">
        <v>8.85</v>
      </c>
      <c r="L979" s="512"/>
      <c r="M979" s="512">
        <f>J979*K979</f>
        <v>20.355</v>
      </c>
      <c r="N979" s="528"/>
      <c r="O979" s="532">
        <f>M979</f>
        <v>20.355</v>
      </c>
    </row>
    <row r="980" spans="1:15">
      <c r="A980" s="4"/>
      <c r="B980" s="495"/>
      <c r="C980" s="486"/>
      <c r="D980" s="486"/>
      <c r="E980" s="486"/>
      <c r="F980" s="486"/>
      <c r="G980" s="486"/>
      <c r="H980" s="486"/>
      <c r="I980" s="486"/>
      <c r="J980" s="512"/>
      <c r="K980" s="512"/>
      <c r="L980" s="512"/>
      <c r="M980" s="512"/>
      <c r="N980" s="512"/>
      <c r="O980" s="513"/>
    </row>
    <row r="981" spans="1:15">
      <c r="A981" s="6"/>
      <c r="B981" s="489"/>
      <c r="C981" s="365"/>
      <c r="D981" s="365"/>
      <c r="E981" s="365"/>
      <c r="F981" s="365"/>
      <c r="G981" s="365"/>
      <c r="H981" s="365"/>
      <c r="I981" s="365"/>
      <c r="J981" s="517"/>
      <c r="K981" s="517"/>
      <c r="L981" s="517"/>
      <c r="M981" s="518"/>
      <c r="N981" s="518"/>
      <c r="O981" s="519"/>
    </row>
    <row r="982" ht="52.5" customHeight="1" spans="1:15">
      <c r="A982" s="2" t="s">
        <v>345</v>
      </c>
      <c r="B982" s="479" t="str">
        <f>VLOOKUP(A982,GLOBAL!A:H,4,FALSE)</f>
        <v>TRANSPORTE COM CAMINHÃO BASCULANTE 6 M3 EM RODOVIA PAVIMENTADA ( PARA DISTÂNCIAS SUPERIORES A 4 KM)</v>
      </c>
      <c r="C982" s="2" t="str">
        <f>VLOOKUP(A982,GLOBAL!A:H,5,FALSE)</f>
        <v>M3XKM</v>
      </c>
      <c r="D982" s="480" t="s">
        <v>857</v>
      </c>
      <c r="E982" s="481"/>
      <c r="F982" s="482"/>
      <c r="G982" s="480" t="s">
        <v>858</v>
      </c>
      <c r="H982" s="481"/>
      <c r="I982" s="482"/>
      <c r="J982" s="508" t="s">
        <v>872</v>
      </c>
      <c r="K982" s="508" t="s">
        <v>911</v>
      </c>
      <c r="L982" s="508" t="s">
        <v>912</v>
      </c>
      <c r="M982" s="508" t="s">
        <v>876</v>
      </c>
      <c r="N982" s="508"/>
      <c r="O982" s="509">
        <f>ROUND(SUM(O984:O985),2)</f>
        <v>744.38</v>
      </c>
    </row>
    <row r="983" ht="30" spans="1:15">
      <c r="A983" s="7"/>
      <c r="B983" s="493" t="s">
        <v>913</v>
      </c>
      <c r="C983" s="494"/>
      <c r="D983" s="494"/>
      <c r="E983" s="494"/>
      <c r="F983" s="494"/>
      <c r="G983" s="494"/>
      <c r="H983" s="494"/>
      <c r="I983" s="494"/>
      <c r="J983" s="528"/>
      <c r="K983" s="529"/>
      <c r="L983" s="528"/>
      <c r="M983" s="528"/>
      <c r="N983" s="528"/>
      <c r="O983" s="530"/>
    </row>
    <row r="984" spans="1:15">
      <c r="A984" s="8"/>
      <c r="B984" s="495"/>
      <c r="C984" s="486"/>
      <c r="D984" s="486"/>
      <c r="E984" s="486"/>
      <c r="F984" s="486"/>
      <c r="G984" s="486"/>
      <c r="H984" s="486"/>
      <c r="I984" s="486"/>
      <c r="J984" s="512">
        <v>523</v>
      </c>
      <c r="K984" s="541">
        <v>0.0012</v>
      </c>
      <c r="L984" s="512">
        <f>O975*K984</f>
        <v>1.423296</v>
      </c>
      <c r="M984" s="512">
        <f>J984*L984</f>
        <v>744.383808</v>
      </c>
      <c r="N984" s="512"/>
      <c r="O984" s="513">
        <f>M984</f>
        <v>744.383808</v>
      </c>
    </row>
    <row r="985" spans="1:15">
      <c r="A985" s="4"/>
      <c r="B985" s="495"/>
      <c r="C985" s="486"/>
      <c r="D985" s="486"/>
      <c r="E985" s="486"/>
      <c r="F985" s="486"/>
      <c r="G985" s="486"/>
      <c r="H985" s="486"/>
      <c r="I985" s="486"/>
      <c r="J985" s="512"/>
      <c r="K985" s="512"/>
      <c r="L985" s="512"/>
      <c r="M985" s="512"/>
      <c r="N985" s="512"/>
      <c r="O985" s="513"/>
    </row>
    <row r="986" spans="1:15">
      <c r="A986" s="6"/>
      <c r="B986" s="489"/>
      <c r="C986" s="365"/>
      <c r="D986" s="365"/>
      <c r="E986" s="365"/>
      <c r="F986" s="365"/>
      <c r="G986" s="365"/>
      <c r="H986" s="365"/>
      <c r="I986" s="365"/>
      <c r="J986" s="517"/>
      <c r="K986" s="517"/>
      <c r="L986" s="517"/>
      <c r="M986" s="518"/>
      <c r="N986" s="518"/>
      <c r="O986" s="519"/>
    </row>
    <row r="987" spans="1:15">
      <c r="A987" s="2" t="s">
        <v>346</v>
      </c>
      <c r="B987" s="479" t="str">
        <f>VLOOKUP(A987,GLOBAL!A:H,4,FALSE)</f>
        <v>PINTURA DE LIGACAO COM EMULSAO RR-1C</v>
      </c>
      <c r="C987" s="2" t="str">
        <f>VLOOKUP(A987,GLOBAL!A:H,5,FALSE)</f>
        <v>M2</v>
      </c>
      <c r="D987" s="480" t="s">
        <v>857</v>
      </c>
      <c r="E987" s="481"/>
      <c r="F987" s="482"/>
      <c r="G987" s="480" t="s">
        <v>858</v>
      </c>
      <c r="H987" s="481"/>
      <c r="I987" s="482"/>
      <c r="J987" s="508" t="s">
        <v>859</v>
      </c>
      <c r="K987" s="508" t="s">
        <v>907</v>
      </c>
      <c r="L987" s="508" t="s">
        <v>861</v>
      </c>
      <c r="M987" s="508" t="s">
        <v>867</v>
      </c>
      <c r="N987" s="508"/>
      <c r="O987" s="509">
        <f>ROUND(SUM(O988:O992),2)</f>
        <v>1186.08</v>
      </c>
    </row>
    <row r="988" spans="1:15">
      <c r="A988" s="3"/>
      <c r="B988" s="483" t="s">
        <v>863</v>
      </c>
      <c r="C988" s="484"/>
      <c r="D988" s="484"/>
      <c r="E988" s="484"/>
      <c r="F988" s="484"/>
      <c r="G988" s="484"/>
      <c r="H988" s="484"/>
      <c r="I988" s="484"/>
      <c r="J988" s="510"/>
      <c r="K988" s="510"/>
      <c r="L988" s="510"/>
      <c r="M988" s="510"/>
      <c r="N988" s="510"/>
      <c r="O988" s="511"/>
    </row>
    <row r="989" spans="1:15">
      <c r="A989" s="8"/>
      <c r="B989" s="495" t="s">
        <v>909</v>
      </c>
      <c r="C989" s="486"/>
      <c r="D989" s="486">
        <v>0</v>
      </c>
      <c r="E989" s="534" t="s">
        <v>898</v>
      </c>
      <c r="F989" s="486">
        <v>4.5</v>
      </c>
      <c r="G989" s="486">
        <v>0</v>
      </c>
      <c r="H989" s="534" t="s">
        <v>898</v>
      </c>
      <c r="I989" s="486">
        <v>7</v>
      </c>
      <c r="J989" s="512">
        <v>2.5</v>
      </c>
      <c r="K989" s="531">
        <v>8.69</v>
      </c>
      <c r="L989" s="512"/>
      <c r="M989" s="512">
        <f>J989*K989</f>
        <v>21.725</v>
      </c>
      <c r="N989" s="528"/>
      <c r="O989" s="532">
        <f>M989</f>
        <v>21.725</v>
      </c>
    </row>
    <row r="990" spans="1:15">
      <c r="A990" s="8"/>
      <c r="B990" s="495" t="s">
        <v>909</v>
      </c>
      <c r="C990" s="486"/>
      <c r="D990" s="486">
        <v>0</v>
      </c>
      <c r="E990" s="534" t="s">
        <v>898</v>
      </c>
      <c r="F990" s="486">
        <v>7</v>
      </c>
      <c r="G990" s="486">
        <v>7</v>
      </c>
      <c r="H990" s="534" t="s">
        <v>898</v>
      </c>
      <c r="I990" s="486">
        <v>10</v>
      </c>
      <c r="J990" s="512">
        <v>143</v>
      </c>
      <c r="K990" s="531">
        <v>8</v>
      </c>
      <c r="L990" s="512"/>
      <c r="M990" s="512">
        <f>J990*K990</f>
        <v>1144</v>
      </c>
      <c r="N990" s="528"/>
      <c r="O990" s="532">
        <f>M990</f>
        <v>1144</v>
      </c>
    </row>
    <row r="991" spans="1:15">
      <c r="A991" s="8"/>
      <c r="B991" s="495" t="s">
        <v>909</v>
      </c>
      <c r="C991" s="486"/>
      <c r="D991" s="486">
        <v>7</v>
      </c>
      <c r="E991" s="534" t="s">
        <v>898</v>
      </c>
      <c r="F991" s="486">
        <v>10</v>
      </c>
      <c r="G991" s="486">
        <v>7</v>
      </c>
      <c r="H991" s="534" t="s">
        <v>898</v>
      </c>
      <c r="I991" s="486">
        <v>12.3</v>
      </c>
      <c r="J991" s="512">
        <v>2.3</v>
      </c>
      <c r="K991" s="531">
        <v>8.85</v>
      </c>
      <c r="L991" s="549"/>
      <c r="M991" s="512">
        <f>J991*K991</f>
        <v>20.355</v>
      </c>
      <c r="N991" s="550"/>
      <c r="O991" s="532">
        <f>M991</f>
        <v>20.355</v>
      </c>
    </row>
    <row r="992" spans="1:15">
      <c r="A992" s="5"/>
      <c r="B992" s="491"/>
      <c r="C992" s="488"/>
      <c r="D992" s="488"/>
      <c r="E992" s="488"/>
      <c r="F992" s="488"/>
      <c r="G992" s="488"/>
      <c r="H992" s="488"/>
      <c r="I992" s="488"/>
      <c r="J992" s="514"/>
      <c r="K992" s="514"/>
      <c r="L992" s="514"/>
      <c r="M992" s="515"/>
      <c r="N992" s="515"/>
      <c r="O992" s="516"/>
    </row>
    <row r="993" spans="1:15">
      <c r="A993" s="6"/>
      <c r="B993" s="489"/>
      <c r="C993" s="365"/>
      <c r="D993" s="365"/>
      <c r="E993" s="365"/>
      <c r="F993" s="365"/>
      <c r="G993" s="365"/>
      <c r="H993" s="365"/>
      <c r="I993" s="365"/>
      <c r="J993" s="517"/>
      <c r="K993" s="517"/>
      <c r="L993" s="517"/>
      <c r="M993" s="518"/>
      <c r="N993" s="518"/>
      <c r="O993" s="519"/>
    </row>
    <row r="994" ht="49.5" customHeight="1" spans="1:15">
      <c r="A994" s="2" t="s">
        <v>347</v>
      </c>
      <c r="B994" s="479" t="str">
        <f>VLOOKUP(A994,GLOBAL!A:H,4,FALSE)</f>
        <v>TRANSPORTE COM CAMINHÃO BASCULANTE 6 M3 EM RODOVIA PAVIMENTADA ( PARA DISTÂNCIAS SUPERIORES A 4 KM)</v>
      </c>
      <c r="C994" s="2" t="str">
        <f>VLOOKUP(A994,GLOBAL!A:H,5,FALSE)</f>
        <v>M3XKM</v>
      </c>
      <c r="D994" s="480" t="s">
        <v>857</v>
      </c>
      <c r="E994" s="481"/>
      <c r="F994" s="482"/>
      <c r="G994" s="480" t="s">
        <v>858</v>
      </c>
      <c r="H994" s="481"/>
      <c r="I994" s="482"/>
      <c r="J994" s="508" t="s">
        <v>872</v>
      </c>
      <c r="K994" s="508" t="s">
        <v>911</v>
      </c>
      <c r="L994" s="508" t="s">
        <v>912</v>
      </c>
      <c r="M994" s="508" t="s">
        <v>876</v>
      </c>
      <c r="N994" s="508" t="s">
        <v>894</v>
      </c>
      <c r="O994" s="509">
        <f>ROUND(SUM(O995:O997),2)</f>
        <v>248.13</v>
      </c>
    </row>
    <row r="995" ht="30" spans="1:15">
      <c r="A995" s="3"/>
      <c r="B995" s="493" t="s">
        <v>913</v>
      </c>
      <c r="C995" s="484"/>
      <c r="D995" s="484"/>
      <c r="E995" s="484"/>
      <c r="F995" s="484"/>
      <c r="G995" s="484"/>
      <c r="H995" s="484"/>
      <c r="I995" s="484"/>
      <c r="J995" s="528"/>
      <c r="K995" s="529"/>
      <c r="L995" s="528"/>
      <c r="M995" s="528"/>
      <c r="N995" s="510"/>
      <c r="O995" s="511"/>
    </row>
    <row r="996" spans="1:15">
      <c r="A996" s="4"/>
      <c r="B996" s="495"/>
      <c r="C996" s="486"/>
      <c r="D996" s="486"/>
      <c r="E996" s="486"/>
      <c r="F996" s="486"/>
      <c r="G996" s="486"/>
      <c r="H996" s="486"/>
      <c r="I996" s="486"/>
      <c r="J996" s="512">
        <v>523</v>
      </c>
      <c r="K996" s="541">
        <v>0.0004</v>
      </c>
      <c r="L996" s="512">
        <f>O987*K996</f>
        <v>0.474432</v>
      </c>
      <c r="M996" s="512">
        <f>J996*L996</f>
        <v>248.127936</v>
      </c>
      <c r="N996" s="512"/>
      <c r="O996" s="513">
        <f>M996</f>
        <v>248.127936</v>
      </c>
    </row>
    <row r="997" spans="1:15">
      <c r="A997" s="5"/>
      <c r="B997" s="491"/>
      <c r="C997" s="488"/>
      <c r="D997" s="488"/>
      <c r="E997" s="488"/>
      <c r="F997" s="488"/>
      <c r="G997" s="488"/>
      <c r="H997" s="488"/>
      <c r="I997" s="488"/>
      <c r="J997" s="514"/>
      <c r="K997" s="514"/>
      <c r="L997" s="514"/>
      <c r="M997" s="515"/>
      <c r="N997" s="515"/>
      <c r="O997" s="516"/>
    </row>
    <row r="998" spans="1:15">
      <c r="A998" s="6"/>
      <c r="B998" s="489"/>
      <c r="C998" s="365"/>
      <c r="D998" s="365"/>
      <c r="E998" s="365"/>
      <c r="F998" s="365"/>
      <c r="G998" s="365"/>
      <c r="H998" s="365"/>
      <c r="I998" s="365"/>
      <c r="J998" s="517"/>
      <c r="K998" s="517"/>
      <c r="L998" s="517"/>
      <c r="M998" s="518"/>
      <c r="N998" s="518"/>
      <c r="O998" s="519"/>
    </row>
    <row r="999" ht="71.25" customHeight="1" spans="1:15">
      <c r="A999" s="2" t="s">
        <v>348</v>
      </c>
      <c r="B999" s="479" t="str">
        <f>VLOOKUP(A999,GLOBAL!A:H,4,FALSE)</f>
        <v>CONSTRUÇÃO DE PAVIMENTO COM APLICAÇÃO DE CONCRETO BETUMINOSO USINADO A QUENTE (CBUQ), CAMADA DE ROLAMENTO, COM ESPESSURA DE 5,0 CM - EXCLUSIVE TRANSPORTE. AF_03/2017</v>
      </c>
      <c r="C999" s="2" t="str">
        <f>VLOOKUP(A999,GLOBAL!A:H,5,FALSE)</f>
        <v>M3</v>
      </c>
      <c r="D999" s="480" t="s">
        <v>857</v>
      </c>
      <c r="E999" s="481"/>
      <c r="F999" s="482"/>
      <c r="G999" s="480" t="s">
        <v>858</v>
      </c>
      <c r="H999" s="481"/>
      <c r="I999" s="482"/>
      <c r="J999" s="508" t="s">
        <v>859</v>
      </c>
      <c r="K999" s="508" t="s">
        <v>907</v>
      </c>
      <c r="L999" s="508" t="s">
        <v>861</v>
      </c>
      <c r="M999" s="508" t="s">
        <v>867</v>
      </c>
      <c r="N999" s="508" t="s">
        <v>879</v>
      </c>
      <c r="O999" s="509">
        <f>ROUND(SUM(O1000:O1004),2)</f>
        <v>79.66</v>
      </c>
    </row>
    <row r="1000" spans="1:15">
      <c r="A1000" s="3"/>
      <c r="B1000" s="483" t="s">
        <v>863</v>
      </c>
      <c r="C1000" s="484"/>
      <c r="D1000" s="484"/>
      <c r="E1000" s="484"/>
      <c r="F1000" s="484"/>
      <c r="G1000" s="484"/>
      <c r="H1000" s="484"/>
      <c r="I1000" s="484"/>
      <c r="J1000" s="510"/>
      <c r="K1000" s="510"/>
      <c r="L1000" s="510"/>
      <c r="M1000" s="510"/>
      <c r="N1000" s="510"/>
      <c r="O1000" s="511"/>
    </row>
    <row r="1001" spans="1:15">
      <c r="A1001" s="8"/>
      <c r="B1001" s="495" t="s">
        <v>909</v>
      </c>
      <c r="C1001" s="486"/>
      <c r="D1001" s="486">
        <v>0</v>
      </c>
      <c r="E1001" s="534" t="s">
        <v>898</v>
      </c>
      <c r="F1001" s="486">
        <v>4.5</v>
      </c>
      <c r="G1001" s="486">
        <v>0</v>
      </c>
      <c r="H1001" s="534" t="s">
        <v>898</v>
      </c>
      <c r="I1001" s="486">
        <v>7</v>
      </c>
      <c r="J1001" s="512">
        <v>2.5</v>
      </c>
      <c r="K1001" s="531">
        <v>8.69</v>
      </c>
      <c r="L1001" s="512">
        <v>0.05</v>
      </c>
      <c r="M1001" s="512">
        <f>J1001*K1001</f>
        <v>21.725</v>
      </c>
      <c r="N1001" s="528">
        <f>M1001*L1001</f>
        <v>1.08625</v>
      </c>
      <c r="O1001" s="532">
        <f>N1001</f>
        <v>1.08625</v>
      </c>
    </row>
    <row r="1002" spans="1:15">
      <c r="A1002" s="8"/>
      <c r="B1002" s="495" t="s">
        <v>909</v>
      </c>
      <c r="C1002" s="486"/>
      <c r="D1002" s="486">
        <v>0</v>
      </c>
      <c r="E1002" s="534" t="s">
        <v>898</v>
      </c>
      <c r="F1002" s="486">
        <v>7</v>
      </c>
      <c r="G1002" s="486">
        <v>7</v>
      </c>
      <c r="H1002" s="534" t="s">
        <v>898</v>
      </c>
      <c r="I1002" s="486">
        <v>10</v>
      </c>
      <c r="J1002" s="512">
        <v>143</v>
      </c>
      <c r="K1002" s="531">
        <v>8</v>
      </c>
      <c r="L1002" s="512">
        <v>0.05</v>
      </c>
      <c r="M1002" s="512">
        <f>J1002*K1002</f>
        <v>1144</v>
      </c>
      <c r="N1002" s="528">
        <f>M1002*L1002</f>
        <v>57.2</v>
      </c>
      <c r="O1002" s="532">
        <f>N1002</f>
        <v>57.2</v>
      </c>
    </row>
    <row r="1003" spans="1:15">
      <c r="A1003" s="8"/>
      <c r="B1003" s="495" t="s">
        <v>909</v>
      </c>
      <c r="C1003" s="486"/>
      <c r="D1003" s="486">
        <v>7</v>
      </c>
      <c r="E1003" s="534" t="s">
        <v>898</v>
      </c>
      <c r="F1003" s="486">
        <v>10</v>
      </c>
      <c r="G1003" s="486">
        <v>7</v>
      </c>
      <c r="H1003" s="534" t="s">
        <v>898</v>
      </c>
      <c r="I1003" s="486">
        <v>12.3</v>
      </c>
      <c r="J1003" s="512">
        <v>2.3</v>
      </c>
      <c r="K1003" s="531">
        <v>8.85</v>
      </c>
      <c r="L1003" s="512">
        <v>1.05</v>
      </c>
      <c r="M1003" s="512">
        <f>J1003*K1003</f>
        <v>20.355</v>
      </c>
      <c r="N1003" s="528">
        <f>M1003*L1003</f>
        <v>21.37275</v>
      </c>
      <c r="O1003" s="532">
        <f>N1003</f>
        <v>21.37275</v>
      </c>
    </row>
    <row r="1004" spans="1:15">
      <c r="A1004" s="5"/>
      <c r="B1004" s="491"/>
      <c r="C1004" s="488"/>
      <c r="D1004" s="488"/>
      <c r="E1004" s="488"/>
      <c r="F1004" s="488"/>
      <c r="G1004" s="488"/>
      <c r="H1004" s="488"/>
      <c r="I1004" s="488"/>
      <c r="J1004" s="514"/>
      <c r="K1004" s="514"/>
      <c r="L1004" s="514"/>
      <c r="M1004" s="515"/>
      <c r="N1004" s="515"/>
      <c r="O1004" s="516"/>
    </row>
    <row r="1005" spans="1:15">
      <c r="A1005" s="6"/>
      <c r="B1005" s="489"/>
      <c r="C1005" s="365"/>
      <c r="D1005" s="365"/>
      <c r="E1005" s="365"/>
      <c r="F1005" s="365"/>
      <c r="G1005" s="365"/>
      <c r="H1005" s="365"/>
      <c r="I1005" s="365"/>
      <c r="J1005" s="517"/>
      <c r="K1005" s="517"/>
      <c r="L1005" s="517"/>
      <c r="M1005" s="518"/>
      <c r="N1005" s="518"/>
      <c r="O1005" s="519"/>
    </row>
    <row r="1006" ht="60" spans="1:15">
      <c r="A1006" s="2" t="s">
        <v>349</v>
      </c>
      <c r="B1006" s="479" t="str">
        <f>VLOOKUP(A1006,GLOBAL!A:H,4,FALSE)</f>
        <v>TRANSPORTE DE MATERIAL ASFALTICO, COM CAMINHÃO COM CAPACIDADE DE 30000 L EM RODOVIA PAVIMENTADA PARA DISTÂNCIAS MÉDIAS DE TRANSPORTE SUPERIORES A 100 KM. AF_02/2016</v>
      </c>
      <c r="C1006" s="2" t="str">
        <f>VLOOKUP(A1006,GLOBAL!A:H,5,FALSE)</f>
        <v>TXKM</v>
      </c>
      <c r="D1006" s="480" t="s">
        <v>857</v>
      </c>
      <c r="E1006" s="481"/>
      <c r="F1006" s="482"/>
      <c r="G1006" s="480" t="s">
        <v>858</v>
      </c>
      <c r="H1006" s="481"/>
      <c r="I1006" s="482"/>
      <c r="J1006" s="508" t="s">
        <v>872</v>
      </c>
      <c r="K1006" s="508" t="s">
        <v>911</v>
      </c>
      <c r="L1006" s="508" t="s">
        <v>912</v>
      </c>
      <c r="M1006" s="508" t="s">
        <v>876</v>
      </c>
      <c r="N1006" s="508"/>
      <c r="O1006" s="509">
        <f>ROUND(SUM(O1007:O1009),2)</f>
        <v>5562.5</v>
      </c>
    </row>
    <row r="1007" ht="30" spans="1:15">
      <c r="A1007" s="3"/>
      <c r="B1007" s="483" t="s">
        <v>914</v>
      </c>
      <c r="C1007" s="484"/>
      <c r="D1007" s="484"/>
      <c r="E1007" s="484"/>
      <c r="F1007" s="484"/>
      <c r="G1007" s="484"/>
      <c r="H1007" s="484"/>
      <c r="I1007" s="484"/>
      <c r="J1007" s="510"/>
      <c r="K1007" s="510"/>
      <c r="L1007" s="510"/>
      <c r="M1007" s="510"/>
      <c r="N1007" s="510"/>
      <c r="O1007" s="511"/>
    </row>
    <row r="1008" spans="1:15">
      <c r="A1008" s="4"/>
      <c r="B1008" s="495"/>
      <c r="C1008" s="486"/>
      <c r="D1008" s="486"/>
      <c r="E1008" s="486"/>
      <c r="F1008" s="486"/>
      <c r="G1008" s="486"/>
      <c r="H1008" s="486"/>
      <c r="I1008" s="486"/>
      <c r="J1008" s="512">
        <v>529</v>
      </c>
      <c r="K1008" s="542">
        <v>0.055</v>
      </c>
      <c r="L1008" s="512">
        <f>O999*2.4</f>
        <v>191.184</v>
      </c>
      <c r="M1008" s="512">
        <f>J1008*K1008*L1008</f>
        <v>5562.49848</v>
      </c>
      <c r="N1008" s="512"/>
      <c r="O1008" s="513">
        <f>M1008</f>
        <v>5562.49848</v>
      </c>
    </row>
    <row r="1009" spans="1:15">
      <c r="A1009" s="5"/>
      <c r="B1009" s="491"/>
      <c r="C1009" s="488"/>
      <c r="D1009" s="488"/>
      <c r="E1009" s="488"/>
      <c r="F1009" s="488"/>
      <c r="G1009" s="488"/>
      <c r="H1009" s="488"/>
      <c r="I1009" s="488"/>
      <c r="J1009" s="514"/>
      <c r="K1009" s="514"/>
      <c r="L1009" s="514"/>
      <c r="M1009" s="515"/>
      <c r="N1009" s="515"/>
      <c r="O1009" s="516"/>
    </row>
    <row r="1010" spans="1:15">
      <c r="A1010" s="6"/>
      <c r="B1010" s="489"/>
      <c r="C1010" s="365"/>
      <c r="D1010" s="365"/>
      <c r="E1010" s="365"/>
      <c r="F1010" s="365"/>
      <c r="G1010" s="365"/>
      <c r="H1010" s="365"/>
      <c r="I1010" s="365"/>
      <c r="J1010" s="517"/>
      <c r="K1010" s="517"/>
      <c r="L1010" s="517"/>
      <c r="M1010" s="518"/>
      <c r="N1010" s="518"/>
      <c r="O1010" s="519"/>
    </row>
    <row r="1011" ht="30" customHeight="1" spans="1:15">
      <c r="A1011" s="2" t="s">
        <v>350</v>
      </c>
      <c r="B1011" s="479" t="str">
        <f>VLOOKUP(A1011,GLOBAL!A:H,4,FALSE)</f>
        <v>TRANSPORTE COM CAMINHÃO BASCULANTE 10 M3 DE MASSA ASFALTICA PARA PAVIMENTAÇÃO URBANA</v>
      </c>
      <c r="C1011" s="2" t="str">
        <f>VLOOKUP(A1011,GLOBAL!A:H,5,FALSE)</f>
        <v>M3XKM</v>
      </c>
      <c r="D1011" s="480" t="s">
        <v>857</v>
      </c>
      <c r="E1011" s="481"/>
      <c r="F1011" s="482"/>
      <c r="G1011" s="480" t="s">
        <v>858</v>
      </c>
      <c r="H1011" s="481"/>
      <c r="I1011" s="482"/>
      <c r="J1011" s="508" t="s">
        <v>872</v>
      </c>
      <c r="K1011" s="508" t="s">
        <v>911</v>
      </c>
      <c r="L1011" s="508" t="s">
        <v>912</v>
      </c>
      <c r="M1011" s="508" t="s">
        <v>876</v>
      </c>
      <c r="N1011" s="508"/>
      <c r="O1011" s="509">
        <f>ROUND(SUM(O1012:O1013),2)</f>
        <v>516</v>
      </c>
    </row>
    <row r="1012" ht="30" spans="1:15">
      <c r="A1012" s="3"/>
      <c r="B1012" s="483" t="s">
        <v>915</v>
      </c>
      <c r="C1012" s="484"/>
      <c r="D1012" s="484"/>
      <c r="E1012" s="484"/>
      <c r="F1012" s="484"/>
      <c r="G1012" s="484"/>
      <c r="H1012" s="484"/>
      <c r="I1012" s="484"/>
      <c r="J1012" s="510"/>
      <c r="K1012" s="510"/>
      <c r="L1012" s="510"/>
      <c r="M1012" s="510"/>
      <c r="N1012" s="510"/>
      <c r="O1012" s="511"/>
    </row>
    <row r="1013" s="23" customFormat="1" spans="1:20">
      <c r="A1013" s="536"/>
      <c r="B1013" s="537"/>
      <c r="C1013" s="538"/>
      <c r="D1013" s="538"/>
      <c r="E1013" s="538"/>
      <c r="F1013" s="538"/>
      <c r="G1013" s="538"/>
      <c r="H1013" s="538"/>
      <c r="I1013" s="538"/>
      <c r="J1013" s="512">
        <v>8.7</v>
      </c>
      <c r="K1013" s="543"/>
      <c r="L1013" s="512">
        <v>59.31</v>
      </c>
      <c r="M1013" s="512">
        <f>J1013*L1013</f>
        <v>515.997</v>
      </c>
      <c r="N1013" s="512"/>
      <c r="O1013" s="513">
        <f>M1013</f>
        <v>515.997</v>
      </c>
      <c r="Q1013" s="466"/>
      <c r="R1013" s="547"/>
      <c r="S1013" s="547"/>
      <c r="T1013" s="547"/>
    </row>
    <row r="1014" spans="1:15">
      <c r="A1014" s="5"/>
      <c r="B1014" s="539"/>
      <c r="C1014" s="540"/>
      <c r="D1014" s="540"/>
      <c r="E1014" s="540"/>
      <c r="F1014" s="540"/>
      <c r="G1014" s="540"/>
      <c r="H1014" s="540"/>
      <c r="I1014" s="540"/>
      <c r="J1014" s="544"/>
      <c r="K1014" s="544"/>
      <c r="L1014" s="544"/>
      <c r="M1014" s="545"/>
      <c r="N1014" s="545"/>
      <c r="O1014" s="546"/>
    </row>
    <row r="1015" spans="1:15">
      <c r="A1015" s="12"/>
      <c r="B1015" s="489"/>
      <c r="C1015" s="365"/>
      <c r="D1015" s="365"/>
      <c r="E1015" s="365"/>
      <c r="F1015" s="365"/>
      <c r="G1015" s="365"/>
      <c r="H1015" s="365"/>
      <c r="I1015" s="365"/>
      <c r="J1015" s="517"/>
      <c r="K1015" s="517"/>
      <c r="L1015" s="517"/>
      <c r="M1015" s="518"/>
      <c r="N1015" s="518"/>
      <c r="O1015" s="519"/>
    </row>
    <row r="1016" ht="94.5" customHeight="1" spans="1:15">
      <c r="A1016" s="2" t="s">
        <v>351</v>
      </c>
      <c r="B1016" s="479" t="str">
        <f>VLOOKUP(A1016,GLOBAL!A:H,4,FALSE)</f>
        <v>ASSENTAMENTO DE GUIA (MEIO-FIO) EM TRECHO RETO, CONFECCIONADA EM CONCRETO PRÉ-FABRICADO, DIMENSÕES 100X15X13X30 CM (COMPRIMENTO X BASE INFERIOR X BASE SUPERIOR X ALTURA), PARA VIAS URBANAS (USO VIÁRIO). AF_06/2016</v>
      </c>
      <c r="C1016" s="2" t="str">
        <f>VLOOKUP(A1016,GLOBAL!A:H,5,FALSE)</f>
        <v>M</v>
      </c>
      <c r="D1016" s="480" t="s">
        <v>857</v>
      </c>
      <c r="E1016" s="481"/>
      <c r="F1016" s="482"/>
      <c r="G1016" s="480" t="s">
        <v>858</v>
      </c>
      <c r="H1016" s="481"/>
      <c r="I1016" s="482"/>
      <c r="J1016" s="508" t="s">
        <v>859</v>
      </c>
      <c r="K1016" s="508" t="s">
        <v>860</v>
      </c>
      <c r="L1016" s="508" t="s">
        <v>861</v>
      </c>
      <c r="M1016" s="508" t="s">
        <v>916</v>
      </c>
      <c r="N1016" s="508" t="s">
        <v>917</v>
      </c>
      <c r="O1016" s="509">
        <f>ROUND(SUM(O1017:O1019),2)</f>
        <v>287.66</v>
      </c>
    </row>
    <row r="1017" spans="1:15">
      <c r="A1017" s="3"/>
      <c r="B1017" s="483" t="s">
        <v>863</v>
      </c>
      <c r="C1017" s="484"/>
      <c r="D1017" s="484"/>
      <c r="E1017" s="484"/>
      <c r="F1017" s="484"/>
      <c r="G1017" s="484"/>
      <c r="H1017" s="484"/>
      <c r="I1017" s="484"/>
      <c r="J1017" s="510"/>
      <c r="K1017" s="510"/>
      <c r="L1017" s="510"/>
      <c r="M1017" s="510"/>
      <c r="N1017" s="510"/>
      <c r="O1017" s="511"/>
    </row>
    <row r="1018" spans="1:15">
      <c r="A1018" s="4"/>
      <c r="B1018" s="495" t="s">
        <v>918</v>
      </c>
      <c r="C1018" s="538"/>
      <c r="D1018" s="538"/>
      <c r="E1018" s="538"/>
      <c r="F1018" s="538"/>
      <c r="G1018" s="538"/>
      <c r="H1018" s="538"/>
      <c r="I1018" s="538"/>
      <c r="J1018" s="512">
        <v>143.83</v>
      </c>
      <c r="K1018" s="543"/>
      <c r="L1018" s="512"/>
      <c r="M1018" s="512"/>
      <c r="N1018" s="512" t="s">
        <v>871</v>
      </c>
      <c r="O1018" s="513">
        <f>J1018</f>
        <v>143.83</v>
      </c>
    </row>
    <row r="1019" spans="1:15">
      <c r="A1019" s="4"/>
      <c r="B1019" s="495" t="s">
        <v>918</v>
      </c>
      <c r="C1019" s="538"/>
      <c r="D1019" s="538"/>
      <c r="E1019" s="538"/>
      <c r="F1019" s="538"/>
      <c r="G1019" s="538"/>
      <c r="H1019" s="538"/>
      <c r="I1019" s="538"/>
      <c r="J1019" s="512">
        <v>143.83</v>
      </c>
      <c r="K1019" s="543"/>
      <c r="L1019" s="512"/>
      <c r="M1019" s="512"/>
      <c r="N1019" s="512" t="s">
        <v>870</v>
      </c>
      <c r="O1019" s="513">
        <f>J1019</f>
        <v>143.83</v>
      </c>
    </row>
    <row r="1020" spans="1:15">
      <c r="A1020" s="5"/>
      <c r="B1020" s="539"/>
      <c r="C1020" s="540"/>
      <c r="D1020" s="540"/>
      <c r="E1020" s="540"/>
      <c r="F1020" s="540"/>
      <c r="G1020" s="540"/>
      <c r="H1020" s="540"/>
      <c r="I1020" s="540"/>
      <c r="J1020" s="544"/>
      <c r="K1020" s="544"/>
      <c r="L1020" s="544"/>
      <c r="M1020" s="545"/>
      <c r="N1020" s="545"/>
      <c r="O1020" s="546"/>
    </row>
    <row r="1021" spans="1:15">
      <c r="A1021" s="12"/>
      <c r="B1021" s="489"/>
      <c r="C1021" s="365"/>
      <c r="D1021" s="365"/>
      <c r="E1021" s="365"/>
      <c r="F1021" s="365"/>
      <c r="G1021" s="365"/>
      <c r="H1021" s="365"/>
      <c r="I1021" s="365"/>
      <c r="J1021" s="517"/>
      <c r="K1021" s="517"/>
      <c r="L1021" s="517"/>
      <c r="M1021" s="518"/>
      <c r="N1021" s="518"/>
      <c r="O1021" s="519"/>
    </row>
    <row r="1022" spans="1:15">
      <c r="A1022" s="1" t="s">
        <v>352</v>
      </c>
      <c r="B1022" s="476" t="str">
        <f>VLOOKUP(A1022,GLOBAL!A:H,4,FALSE)</f>
        <v>Sinalização</v>
      </c>
      <c r="C1022" s="477"/>
      <c r="D1022" s="477"/>
      <c r="E1022" s="477"/>
      <c r="F1022" s="477"/>
      <c r="G1022" s="477"/>
      <c r="H1022" s="477"/>
      <c r="I1022" s="477"/>
      <c r="J1022" s="506"/>
      <c r="K1022" s="506"/>
      <c r="L1022" s="506"/>
      <c r="M1022" s="506"/>
      <c r="N1022" s="506"/>
      <c r="O1022" s="507"/>
    </row>
    <row r="1023" ht="30" spans="1:15">
      <c r="A1023" s="2" t="s">
        <v>353</v>
      </c>
      <c r="B1023" s="479" t="str">
        <f>VLOOKUP(A1023,GLOBAL!A:H,4,FALSE)</f>
        <v>SINALIZAÇÃO VERTICAL COM CHAPA REVESTIDA EM PELÍCULA, INCLUSIVE SUPORTE EM MADEIRA</v>
      </c>
      <c r="C1023" s="2" t="str">
        <f>VLOOKUP(A1023,GLOBAL!A:H,5,FALSE)</f>
        <v>M2</v>
      </c>
      <c r="D1023" s="480" t="s">
        <v>857</v>
      </c>
      <c r="E1023" s="481"/>
      <c r="F1023" s="482"/>
      <c r="G1023" s="480" t="s">
        <v>858</v>
      </c>
      <c r="H1023" s="481"/>
      <c r="I1023" s="482"/>
      <c r="J1023" s="522" t="s">
        <v>867</v>
      </c>
      <c r="K1023" s="523"/>
      <c r="L1023" s="508" t="s">
        <v>861</v>
      </c>
      <c r="M1023" s="508" t="s">
        <v>862</v>
      </c>
      <c r="N1023" s="508"/>
      <c r="O1023" s="509">
        <f>ROUND(SUM(O1024:O1025),2)</f>
        <v>0.6</v>
      </c>
    </row>
    <row r="1024" spans="1:15">
      <c r="A1024" s="3"/>
      <c r="B1024" s="483" t="s">
        <v>863</v>
      </c>
      <c r="C1024" s="484"/>
      <c r="D1024" s="484"/>
      <c r="E1024" s="484"/>
      <c r="F1024" s="484"/>
      <c r="G1024" s="484"/>
      <c r="H1024" s="484"/>
      <c r="I1024" s="484"/>
      <c r="J1024" s="510"/>
      <c r="K1024" s="510"/>
      <c r="L1024" s="510"/>
      <c r="M1024" s="510"/>
      <c r="N1024" s="510"/>
      <c r="O1024" s="511"/>
    </row>
    <row r="1025" spans="1:15">
      <c r="A1025" s="4"/>
      <c r="B1025" s="495" t="s">
        <v>919</v>
      </c>
      <c r="C1025" s="486"/>
      <c r="D1025" s="486"/>
      <c r="E1025" s="486"/>
      <c r="F1025" s="486"/>
      <c r="G1025" s="486"/>
      <c r="H1025" s="486"/>
      <c r="I1025" s="486"/>
      <c r="J1025" s="524">
        <v>0.3</v>
      </c>
      <c r="K1025" s="525"/>
      <c r="L1025" s="512"/>
      <c r="M1025" s="512">
        <v>2</v>
      </c>
      <c r="N1025" s="512"/>
      <c r="O1025" s="513">
        <f>J1025*M1025</f>
        <v>0.6</v>
      </c>
    </row>
    <row r="1026" spans="1:15">
      <c r="A1026" s="5"/>
      <c r="B1026" s="539"/>
      <c r="C1026" s="540"/>
      <c r="D1026" s="540"/>
      <c r="E1026" s="540"/>
      <c r="F1026" s="540"/>
      <c r="G1026" s="540"/>
      <c r="H1026" s="540"/>
      <c r="I1026" s="540"/>
      <c r="J1026" s="544"/>
      <c r="K1026" s="544"/>
      <c r="L1026" s="544"/>
      <c r="M1026" s="545"/>
      <c r="N1026" s="545"/>
      <c r="O1026" s="546"/>
    </row>
    <row r="1027" spans="1:15">
      <c r="A1027" s="12"/>
      <c r="B1027" s="489"/>
      <c r="C1027" s="365"/>
      <c r="D1027" s="365"/>
      <c r="E1027" s="365"/>
      <c r="F1027" s="365"/>
      <c r="G1027" s="365"/>
      <c r="H1027" s="365"/>
      <c r="I1027" s="365"/>
      <c r="J1027" s="517"/>
      <c r="K1027" s="517"/>
      <c r="L1027" s="517"/>
      <c r="M1027" s="518"/>
      <c r="N1027" s="518"/>
      <c r="O1027" s="519"/>
    </row>
    <row r="1028" ht="45" customHeight="1" spans="1:15">
      <c r="A1028" s="2" t="s">
        <v>354</v>
      </c>
      <c r="B1028" s="479" t="str">
        <f>VLOOKUP(A1028,GLOBAL!A:H,4,FALSE)</f>
        <v>SINALIZACAO HORIZONTAL COM TINTA RETRORREFLETIVA A BASE DE RESINA ACRILICA COM MICROESFERAS DE VIDRO</v>
      </c>
      <c r="C1028" s="2" t="str">
        <f>VLOOKUP(A1028,GLOBAL!A:H,5,FALSE)</f>
        <v>M2</v>
      </c>
      <c r="D1028" s="480" t="s">
        <v>857</v>
      </c>
      <c r="E1028" s="481"/>
      <c r="F1028" s="482"/>
      <c r="G1028" s="480" t="s">
        <v>858</v>
      </c>
      <c r="H1028" s="481"/>
      <c r="I1028" s="482"/>
      <c r="J1028" s="508" t="s">
        <v>859</v>
      </c>
      <c r="K1028" s="508" t="s">
        <v>860</v>
      </c>
      <c r="L1028" s="508" t="s">
        <v>867</v>
      </c>
      <c r="M1028" s="508" t="s">
        <v>920</v>
      </c>
      <c r="N1028" s="508"/>
      <c r="O1028" s="509">
        <f>ROUND(SUM(O1029:O1033),2)</f>
        <v>56.58</v>
      </c>
    </row>
    <row r="1029" spans="1:15">
      <c r="A1029" s="3"/>
      <c r="B1029" s="483" t="s">
        <v>863</v>
      </c>
      <c r="C1029" s="484"/>
      <c r="D1029" s="484"/>
      <c r="E1029" s="484"/>
      <c r="F1029" s="484"/>
      <c r="G1029" s="484"/>
      <c r="H1029" s="484"/>
      <c r="I1029" s="484"/>
      <c r="J1029" s="510"/>
      <c r="K1029" s="510"/>
      <c r="L1029" s="510"/>
      <c r="M1029" s="510"/>
      <c r="N1029" s="510"/>
      <c r="O1029" s="511"/>
    </row>
    <row r="1030" spans="1:15">
      <c r="A1030" s="4"/>
      <c r="B1030" s="495" t="s">
        <v>921</v>
      </c>
      <c r="C1030" s="486"/>
      <c r="D1030" s="486"/>
      <c r="E1030" s="486"/>
      <c r="F1030" s="486"/>
      <c r="G1030" s="486"/>
      <c r="H1030" s="486"/>
      <c r="I1030" s="486"/>
      <c r="J1030" s="512">
        <v>3</v>
      </c>
      <c r="K1030" s="543">
        <v>0.4</v>
      </c>
      <c r="L1030" s="512">
        <f>J1030*K1030</f>
        <v>1.2</v>
      </c>
      <c r="M1030" s="512">
        <v>20</v>
      </c>
      <c r="N1030" s="512"/>
      <c r="O1030" s="513">
        <f>L1030*M1030</f>
        <v>24</v>
      </c>
    </row>
    <row r="1031" spans="1:15">
      <c r="A1031" s="4"/>
      <c r="B1031" s="495" t="s">
        <v>922</v>
      </c>
      <c r="C1031" s="486"/>
      <c r="D1031" s="486"/>
      <c r="E1031" s="486"/>
      <c r="F1031" s="486"/>
      <c r="G1031" s="486"/>
      <c r="H1031" s="486"/>
      <c r="I1031" s="486"/>
      <c r="J1031" s="512">
        <v>4</v>
      </c>
      <c r="K1031" s="543">
        <v>0.4</v>
      </c>
      <c r="L1031" s="512">
        <f>J1031*K1031</f>
        <v>1.6</v>
      </c>
      <c r="M1031" s="512">
        <v>2</v>
      </c>
      <c r="N1031" s="512"/>
      <c r="O1031" s="513">
        <f>L1031*M1031</f>
        <v>3.2</v>
      </c>
    </row>
    <row r="1032" spans="1:15">
      <c r="A1032" s="4"/>
      <c r="B1032" s="495" t="s">
        <v>923</v>
      </c>
      <c r="C1032" s="486"/>
      <c r="D1032" s="486"/>
      <c r="E1032" s="486"/>
      <c r="F1032" s="486"/>
      <c r="G1032" s="486"/>
      <c r="H1032" s="486"/>
      <c r="I1032" s="486"/>
      <c r="J1032" s="512">
        <v>136</v>
      </c>
      <c r="K1032" s="543">
        <v>0.1</v>
      </c>
      <c r="L1032" s="512">
        <f>J1032*K1032</f>
        <v>13.6</v>
      </c>
      <c r="M1032" s="512">
        <v>2</v>
      </c>
      <c r="N1032" s="512"/>
      <c r="O1032" s="513">
        <f>L1032*M1032</f>
        <v>27.2</v>
      </c>
    </row>
    <row r="1033" spans="1:15">
      <c r="A1033" s="4"/>
      <c r="B1033" s="495" t="s">
        <v>924</v>
      </c>
      <c r="C1033" s="486"/>
      <c r="D1033" s="486"/>
      <c r="E1033" s="486"/>
      <c r="F1033" s="486"/>
      <c r="G1033" s="486"/>
      <c r="H1033" s="486"/>
      <c r="I1033" s="486"/>
      <c r="J1033" s="512">
        <v>0</v>
      </c>
      <c r="K1033" s="543">
        <v>0</v>
      </c>
      <c r="L1033" s="512">
        <v>1.09</v>
      </c>
      <c r="M1033" s="512">
        <v>2</v>
      </c>
      <c r="N1033" s="512"/>
      <c r="O1033" s="513">
        <f>L1033*M1033</f>
        <v>2.18</v>
      </c>
    </row>
    <row r="1034" spans="1:15">
      <c r="A1034" s="5"/>
      <c r="B1034" s="539"/>
      <c r="C1034" s="540"/>
      <c r="D1034" s="540"/>
      <c r="E1034" s="540"/>
      <c r="F1034" s="540"/>
      <c r="G1034" s="540"/>
      <c r="H1034" s="540"/>
      <c r="I1034" s="540"/>
      <c r="J1034" s="544"/>
      <c r="K1034" s="544"/>
      <c r="L1034" s="544"/>
      <c r="M1034" s="545"/>
      <c r="N1034" s="545"/>
      <c r="O1034" s="546"/>
    </row>
    <row r="1035" spans="1:15">
      <c r="A1035" s="12"/>
      <c r="B1035" s="489"/>
      <c r="C1035" s="365"/>
      <c r="D1035" s="365"/>
      <c r="E1035" s="365"/>
      <c r="F1035" s="365"/>
      <c r="G1035" s="365"/>
      <c r="H1035" s="365"/>
      <c r="I1035" s="365"/>
      <c r="J1035" s="517"/>
      <c r="K1035" s="517"/>
      <c r="L1035" s="517"/>
      <c r="M1035" s="518"/>
      <c r="N1035" s="518"/>
      <c r="O1035" s="519"/>
    </row>
    <row r="1036" spans="1:15">
      <c r="A1036" s="2" t="s">
        <v>355</v>
      </c>
      <c r="B1036" s="479" t="str">
        <f>VLOOKUP(A1036,GLOBAL!A:H,4,FALSE)</f>
        <v>TACHA REFLETIVA BIRREFLETORIZADA, FORNECIMENTO E APLICAÇÃO</v>
      </c>
      <c r="C1036" s="2" t="str">
        <f>VLOOKUP(A1036,GLOBAL!A:H,5,FALSE)</f>
        <v>UND</v>
      </c>
      <c r="D1036" s="480" t="s">
        <v>857</v>
      </c>
      <c r="E1036" s="481"/>
      <c r="F1036" s="482"/>
      <c r="G1036" s="480" t="s">
        <v>858</v>
      </c>
      <c r="H1036" s="481"/>
      <c r="I1036" s="482"/>
      <c r="J1036" s="508" t="s">
        <v>859</v>
      </c>
      <c r="K1036" s="508" t="s">
        <v>860</v>
      </c>
      <c r="L1036" s="508" t="s">
        <v>861</v>
      </c>
      <c r="M1036" s="508" t="s">
        <v>862</v>
      </c>
      <c r="N1036" s="508"/>
      <c r="O1036" s="509">
        <f>ROUND(SUM(O1037:O1039),2)</f>
        <v>34</v>
      </c>
    </row>
    <row r="1037" spans="1:15">
      <c r="A1037" s="3"/>
      <c r="B1037" s="483" t="s">
        <v>863</v>
      </c>
      <c r="C1037" s="484"/>
      <c r="D1037" s="484"/>
      <c r="E1037" s="484"/>
      <c r="F1037" s="484"/>
      <c r="G1037" s="484"/>
      <c r="H1037" s="484"/>
      <c r="I1037" s="484"/>
      <c r="J1037" s="510"/>
      <c r="K1037" s="510"/>
      <c r="L1037" s="510"/>
      <c r="M1037" s="510"/>
      <c r="N1037" s="510"/>
      <c r="O1037" s="511"/>
    </row>
    <row r="1038" spans="1:15">
      <c r="A1038" s="4"/>
      <c r="B1038" s="495" t="s">
        <v>923</v>
      </c>
      <c r="C1038" s="486"/>
      <c r="D1038" s="486"/>
      <c r="E1038" s="486"/>
      <c r="F1038" s="486"/>
      <c r="G1038" s="486"/>
      <c r="H1038" s="486"/>
      <c r="I1038" s="486"/>
      <c r="J1038" s="512">
        <v>136</v>
      </c>
      <c r="K1038" s="512"/>
      <c r="L1038" s="512"/>
      <c r="M1038" s="512">
        <v>34</v>
      </c>
      <c r="N1038" s="512"/>
      <c r="O1038" s="513">
        <f>M1038</f>
        <v>34</v>
      </c>
    </row>
    <row r="1039" spans="1:15">
      <c r="A1039" s="4"/>
      <c r="B1039" s="495"/>
      <c r="C1039" s="486"/>
      <c r="D1039" s="486"/>
      <c r="E1039" s="486"/>
      <c r="F1039" s="486"/>
      <c r="G1039" s="486"/>
      <c r="H1039" s="486"/>
      <c r="I1039" s="486"/>
      <c r="J1039" s="512"/>
      <c r="K1039" s="512"/>
      <c r="L1039" s="512"/>
      <c r="M1039" s="512"/>
      <c r="N1039" s="512"/>
      <c r="O1039" s="513"/>
    </row>
    <row r="1040" spans="1:15">
      <c r="A1040" s="6"/>
      <c r="B1040" s="489"/>
      <c r="C1040" s="365"/>
      <c r="D1040" s="365"/>
      <c r="E1040" s="365"/>
      <c r="F1040" s="365"/>
      <c r="G1040" s="365"/>
      <c r="H1040" s="365"/>
      <c r="I1040" s="365"/>
      <c r="J1040" s="517"/>
      <c r="K1040" s="517"/>
      <c r="L1040" s="517"/>
      <c r="M1040" s="518"/>
      <c r="N1040" s="518"/>
      <c r="O1040" s="519"/>
    </row>
    <row r="1041" spans="1:15">
      <c r="A1041" s="1" t="s">
        <v>356</v>
      </c>
      <c r="B1041" s="476" t="str">
        <f>VLOOKUP(A1041,GLOBAL!A:H,4,FALSE)</f>
        <v>Serviços Complementares</v>
      </c>
      <c r="C1041" s="477"/>
      <c r="D1041" s="477"/>
      <c r="E1041" s="477"/>
      <c r="F1041" s="477"/>
      <c r="G1041" s="477"/>
      <c r="H1041" s="477"/>
      <c r="I1041" s="477"/>
      <c r="J1041" s="506"/>
      <c r="K1041" s="506"/>
      <c r="L1041" s="506"/>
      <c r="M1041" s="506"/>
      <c r="N1041" s="506"/>
      <c r="O1041" s="507"/>
    </row>
    <row r="1042" ht="30" spans="1:15">
      <c r="A1042" s="2" t="s">
        <v>357</v>
      </c>
      <c r="B1042" s="479" t="str">
        <f>VLOOKUP(A1042,GLOBAL!A:H,4,FALSE)</f>
        <v>REMANEJAMENTO DE LIGAÇÃO E RELIGAÇÃO DE REDES DE ESGOTO, EM VIAS URBANAS</v>
      </c>
      <c r="C1042" s="2" t="str">
        <f>VLOOKUP(A1042,GLOBAL!A:H,5,FALSE)</f>
        <v>M</v>
      </c>
      <c r="D1042" s="480" t="s">
        <v>857</v>
      </c>
      <c r="E1042" s="481"/>
      <c r="F1042" s="482"/>
      <c r="G1042" s="480" t="s">
        <v>858</v>
      </c>
      <c r="H1042" s="481"/>
      <c r="I1042" s="482"/>
      <c r="J1042" s="508" t="s">
        <v>859</v>
      </c>
      <c r="K1042" s="508" t="s">
        <v>925</v>
      </c>
      <c r="L1042" s="508" t="s">
        <v>861</v>
      </c>
      <c r="M1042" s="508" t="s">
        <v>862</v>
      </c>
      <c r="N1042" s="508" t="s">
        <v>868</v>
      </c>
      <c r="O1042" s="509">
        <f>ROUND(SUM(O1043:O1044),2)</f>
        <v>12</v>
      </c>
    </row>
    <row r="1043" spans="1:15">
      <c r="A1043" s="3"/>
      <c r="B1043" s="483" t="s">
        <v>926</v>
      </c>
      <c r="C1043" s="484"/>
      <c r="D1043" s="484"/>
      <c r="E1043" s="484"/>
      <c r="F1043" s="484"/>
      <c r="G1043" s="484"/>
      <c r="H1043" s="484"/>
      <c r="I1043" s="484"/>
      <c r="J1043" s="510"/>
      <c r="K1043" s="510"/>
      <c r="L1043" s="510"/>
      <c r="M1043" s="510"/>
      <c r="N1043" s="510"/>
      <c r="O1043" s="511"/>
    </row>
    <row r="1044" spans="1:15">
      <c r="A1044" s="4"/>
      <c r="B1044" s="495" t="s">
        <v>927</v>
      </c>
      <c r="C1044" s="486"/>
      <c r="D1044" s="486">
        <v>0</v>
      </c>
      <c r="E1044" s="534" t="s">
        <v>898</v>
      </c>
      <c r="F1044" s="486">
        <v>0</v>
      </c>
      <c r="G1044" s="486">
        <v>7</v>
      </c>
      <c r="H1044" s="534" t="s">
        <v>898</v>
      </c>
      <c r="I1044" s="486">
        <v>16.33</v>
      </c>
      <c r="J1044" s="512">
        <v>156.33</v>
      </c>
      <c r="K1044" s="543">
        <v>6</v>
      </c>
      <c r="L1044" s="512"/>
      <c r="M1044" s="512">
        <v>2</v>
      </c>
      <c r="N1044" s="512" t="s">
        <v>928</v>
      </c>
      <c r="O1044" s="513">
        <f>K1044*M1044</f>
        <v>12</v>
      </c>
    </row>
    <row r="1045" spans="1:15">
      <c r="A1045" s="5"/>
      <c r="B1045" s="539"/>
      <c r="C1045" s="540"/>
      <c r="D1045" s="540"/>
      <c r="E1045" s="540"/>
      <c r="F1045" s="540"/>
      <c r="G1045" s="540"/>
      <c r="H1045" s="540"/>
      <c r="I1045" s="540"/>
      <c r="J1045" s="544"/>
      <c r="K1045" s="544"/>
      <c r="L1045" s="544"/>
      <c r="M1045" s="545"/>
      <c r="N1045" s="545"/>
      <c r="O1045" s="546"/>
    </row>
    <row r="1046" spans="1:15">
      <c r="A1046" s="12"/>
      <c r="B1046" s="489"/>
      <c r="C1046" s="365"/>
      <c r="D1046" s="365"/>
      <c r="E1046" s="365"/>
      <c r="F1046" s="365"/>
      <c r="G1046" s="365"/>
      <c r="H1046" s="365"/>
      <c r="I1046" s="365"/>
      <c r="J1046" s="517"/>
      <c r="K1046" s="517"/>
      <c r="L1046" s="517"/>
      <c r="M1046" s="518"/>
      <c r="N1046" s="518"/>
      <c r="O1046" s="519"/>
    </row>
    <row r="1047" ht="30" spans="1:15">
      <c r="A1047" s="2" t="s">
        <v>358</v>
      </c>
      <c r="B1047" s="479" t="str">
        <f>VLOOKUP(A1047,GLOBAL!A:H,4,FALSE)</f>
        <v>RELIGAÇÃO DE REDE DE ÁGUA EM PVC DN 20 MM, INCLUSIVE CONEXÕES, EM VIAS URBANAS</v>
      </c>
      <c r="C1047" s="2" t="str">
        <f>VLOOKUP(A1047,GLOBAL!A:H,5,FALSE)</f>
        <v>M</v>
      </c>
      <c r="D1047" s="480" t="s">
        <v>857</v>
      </c>
      <c r="E1047" s="481"/>
      <c r="F1047" s="482"/>
      <c r="G1047" s="480" t="s">
        <v>858</v>
      </c>
      <c r="H1047" s="481"/>
      <c r="I1047" s="482"/>
      <c r="J1047" s="508" t="s">
        <v>859</v>
      </c>
      <c r="K1047" s="508" t="s">
        <v>925</v>
      </c>
      <c r="L1047" s="508" t="s">
        <v>861</v>
      </c>
      <c r="M1047" s="508" t="s">
        <v>862</v>
      </c>
      <c r="N1047" s="508" t="s">
        <v>868</v>
      </c>
      <c r="O1047" s="509">
        <f>ROUND(SUM(O1048:O1049),2)</f>
        <v>12</v>
      </c>
    </row>
    <row r="1048" spans="1:15">
      <c r="A1048" s="3"/>
      <c r="B1048" s="483" t="s">
        <v>926</v>
      </c>
      <c r="C1048" s="484"/>
      <c r="D1048" s="484"/>
      <c r="E1048" s="484"/>
      <c r="F1048" s="484"/>
      <c r="G1048" s="484"/>
      <c r="H1048" s="484"/>
      <c r="I1048" s="484"/>
      <c r="J1048" s="510"/>
      <c r="K1048" s="510"/>
      <c r="L1048" s="510"/>
      <c r="M1048" s="510"/>
      <c r="N1048" s="510"/>
      <c r="O1048" s="511"/>
    </row>
    <row r="1049" spans="1:15">
      <c r="A1049" s="4"/>
      <c r="B1049" s="495" t="s">
        <v>927</v>
      </c>
      <c r="C1049" s="486"/>
      <c r="D1049" s="486">
        <v>0</v>
      </c>
      <c r="E1049" s="534" t="s">
        <v>898</v>
      </c>
      <c r="F1049" s="486">
        <v>0</v>
      </c>
      <c r="G1049" s="486">
        <v>7</v>
      </c>
      <c r="H1049" s="534" t="s">
        <v>898</v>
      </c>
      <c r="I1049" s="486">
        <v>16.33</v>
      </c>
      <c r="J1049" s="512">
        <f>J1044</f>
        <v>156.33</v>
      </c>
      <c r="K1049" s="543">
        <v>6</v>
      </c>
      <c r="L1049" s="512"/>
      <c r="M1049" s="512">
        <v>2</v>
      </c>
      <c r="N1049" s="512" t="s">
        <v>928</v>
      </c>
      <c r="O1049" s="513">
        <f>M1049*K1049</f>
        <v>12</v>
      </c>
    </row>
    <row r="1050" spans="1:15">
      <c r="A1050" s="5"/>
      <c r="B1050" s="539"/>
      <c r="C1050" s="540"/>
      <c r="D1050" s="540"/>
      <c r="E1050" s="540"/>
      <c r="F1050" s="540"/>
      <c r="G1050" s="540"/>
      <c r="H1050" s="540"/>
      <c r="I1050" s="540"/>
      <c r="J1050" s="544"/>
      <c r="K1050" s="544"/>
      <c r="L1050" s="544"/>
      <c r="M1050" s="545"/>
      <c r="N1050" s="545"/>
      <c r="O1050" s="546"/>
    </row>
    <row r="1051" spans="1:15">
      <c r="A1051" s="6"/>
      <c r="B1051" s="489"/>
      <c r="C1051" s="365"/>
      <c r="D1051" s="365"/>
      <c r="E1051" s="365"/>
      <c r="F1051" s="365"/>
      <c r="G1051" s="365"/>
      <c r="H1051" s="365"/>
      <c r="I1051" s="365"/>
      <c r="J1051" s="517"/>
      <c r="K1051" s="517"/>
      <c r="L1051" s="517"/>
      <c r="M1051" s="518"/>
      <c r="N1051" s="518"/>
      <c r="O1051" s="519"/>
    </row>
    <row r="1052" spans="1:15">
      <c r="A1052" s="732" t="s">
        <v>17</v>
      </c>
      <c r="B1052" s="476" t="str">
        <f>VLOOKUP(A1052,GLOBAL!A:H,4,FALSE)</f>
        <v>Rua São Roque</v>
      </c>
      <c r="C1052" s="477"/>
      <c r="D1052" s="477"/>
      <c r="E1052" s="477"/>
      <c r="F1052" s="477"/>
      <c r="G1052" s="477"/>
      <c r="H1052" s="477"/>
      <c r="I1052" s="477"/>
      <c r="J1052" s="506"/>
      <c r="K1052" s="506"/>
      <c r="L1052" s="506"/>
      <c r="M1052" s="506"/>
      <c r="N1052" s="506"/>
      <c r="O1052" s="507"/>
    </row>
    <row r="1053" spans="1:15">
      <c r="A1053" s="1" t="s">
        <v>361</v>
      </c>
      <c r="B1053" s="476" t="str">
        <f>VLOOKUP(A1053,GLOBAL!A:H,4,FALSE)</f>
        <v>Demolição  </v>
      </c>
      <c r="C1053" s="477"/>
      <c r="D1053" s="477"/>
      <c r="E1053" s="477"/>
      <c r="F1053" s="477"/>
      <c r="G1053" s="477"/>
      <c r="H1053" s="477"/>
      <c r="I1053" s="477"/>
      <c r="J1053" s="506"/>
      <c r="K1053" s="506"/>
      <c r="L1053" s="506"/>
      <c r="M1053" s="506"/>
      <c r="N1053" s="506"/>
      <c r="O1053" s="507"/>
    </row>
    <row r="1054" ht="30" spans="1:15">
      <c r="A1054" s="2" t="s">
        <v>362</v>
      </c>
      <c r="B1054" s="479" t="str">
        <f>VLOOKUP(A1054,GLOBAL!A:H,4,FALSE)</f>
        <v>DEMOLIÇÃO DE PAVIMENTO INTERTRAVADO, DE FORMA MANUAL, COM REAPROVEITAMENTO. AF_12/2017</v>
      </c>
      <c r="C1054" s="2" t="str">
        <f>VLOOKUP(A1054,GLOBAL!A:H,5,FALSE)</f>
        <v>M2</v>
      </c>
      <c r="D1054" s="480" t="s">
        <v>857</v>
      </c>
      <c r="E1054" s="481"/>
      <c r="F1054" s="482"/>
      <c r="G1054" s="480" t="s">
        <v>858</v>
      </c>
      <c r="H1054" s="481"/>
      <c r="I1054" s="482"/>
      <c r="J1054" s="508" t="s">
        <v>859</v>
      </c>
      <c r="K1054" s="508" t="s">
        <v>860</v>
      </c>
      <c r="L1054" s="508" t="s">
        <v>861</v>
      </c>
      <c r="M1054" s="508" t="s">
        <v>862</v>
      </c>
      <c r="N1054" s="508" t="s">
        <v>868</v>
      </c>
      <c r="O1054" s="509">
        <f>ROUND(SUM(O1055:O1057),2)</f>
        <v>8</v>
      </c>
    </row>
    <row r="1055" spans="1:15">
      <c r="A1055" s="3"/>
      <c r="B1055" s="483" t="s">
        <v>863</v>
      </c>
      <c r="C1055" s="484"/>
      <c r="D1055" s="484"/>
      <c r="E1055" s="484"/>
      <c r="F1055" s="484"/>
      <c r="G1055" s="484"/>
      <c r="H1055" s="484"/>
      <c r="I1055" s="484"/>
      <c r="J1055" s="510"/>
      <c r="K1055" s="510"/>
      <c r="L1055" s="510"/>
      <c r="M1055" s="510"/>
      <c r="N1055" s="510"/>
      <c r="O1055" s="511"/>
    </row>
    <row r="1056" spans="1:15">
      <c r="A1056" s="4"/>
      <c r="B1056" s="485" t="s">
        <v>941</v>
      </c>
      <c r="C1056" s="486"/>
      <c r="D1056" s="486"/>
      <c r="E1056" s="534"/>
      <c r="F1056" s="486"/>
      <c r="G1056" s="486"/>
      <c r="H1056" s="486"/>
      <c r="I1056" s="486"/>
      <c r="J1056" s="512">
        <v>4</v>
      </c>
      <c r="K1056" s="543">
        <v>2</v>
      </c>
      <c r="L1056" s="512"/>
      <c r="M1056" s="512"/>
      <c r="N1056" s="512"/>
      <c r="O1056" s="513">
        <f>J1056*K1056</f>
        <v>8</v>
      </c>
    </row>
    <row r="1057" spans="1:15">
      <c r="A1057" s="5"/>
      <c r="B1057" s="491"/>
      <c r="C1057" s="488"/>
      <c r="D1057" s="488"/>
      <c r="E1057" s="488"/>
      <c r="F1057" s="488"/>
      <c r="G1057" s="488"/>
      <c r="H1057" s="488"/>
      <c r="I1057" s="488"/>
      <c r="J1057" s="512"/>
      <c r="K1057" s="514"/>
      <c r="L1057" s="514"/>
      <c r="M1057" s="515"/>
      <c r="N1057" s="515"/>
      <c r="O1057" s="516"/>
    </row>
    <row r="1058" spans="1:15">
      <c r="A1058" s="6"/>
      <c r="B1058" s="489"/>
      <c r="C1058" s="365"/>
      <c r="D1058" s="365"/>
      <c r="E1058" s="365"/>
      <c r="F1058" s="365"/>
      <c r="G1058" s="365"/>
      <c r="H1058" s="365"/>
      <c r="I1058" s="365"/>
      <c r="J1058" s="517"/>
      <c r="K1058" s="517"/>
      <c r="L1058" s="517"/>
      <c r="M1058" s="518"/>
      <c r="N1058" s="518"/>
      <c r="O1058" s="519"/>
    </row>
    <row r="1059" ht="46.5" customHeight="1" spans="1:15">
      <c r="A1059" s="2" t="s">
        <v>365</v>
      </c>
      <c r="B1059" s="479" t="str">
        <f>VLOOKUP(A1059,GLOBAL!A:H,4,FALSE)</f>
        <v>TRANSPORTE COM CAMINHÃO BASCULANTE 6 M3 EM RODOVIA PAVIMENTADA ( PARA DISTÂNCIAS SUPERIORES A 4 KM)</v>
      </c>
      <c r="C1059" s="2" t="str">
        <f>VLOOKUP(A1059,GLOBAL!A:H,5,FALSE)</f>
        <v>M3XKM</v>
      </c>
      <c r="D1059" s="480" t="s">
        <v>857</v>
      </c>
      <c r="E1059" s="481"/>
      <c r="F1059" s="482"/>
      <c r="G1059" s="480" t="s">
        <v>858</v>
      </c>
      <c r="H1059" s="481"/>
      <c r="I1059" s="482"/>
      <c r="J1059" s="508" t="s">
        <v>872</v>
      </c>
      <c r="K1059" s="508" t="s">
        <v>873</v>
      </c>
      <c r="L1059" s="508" t="s">
        <v>874</v>
      </c>
      <c r="M1059" s="508" t="s">
        <v>875</v>
      </c>
      <c r="N1059" s="508" t="s">
        <v>876</v>
      </c>
      <c r="O1059" s="509">
        <f>ROUND(SUM(O1060:O1062),2)</f>
        <v>518.4</v>
      </c>
    </row>
    <row r="1060" spans="1:15">
      <c r="A1060" s="3"/>
      <c r="B1060" s="483"/>
      <c r="C1060" s="484"/>
      <c r="D1060" s="484"/>
      <c r="E1060" s="484"/>
      <c r="F1060" s="484"/>
      <c r="G1060" s="484"/>
      <c r="H1060" s="484"/>
      <c r="I1060" s="484"/>
      <c r="J1060" s="510"/>
      <c r="K1060" s="510"/>
      <c r="L1060" s="510"/>
      <c r="M1060" s="510"/>
      <c r="N1060" s="510"/>
      <c r="O1060" s="511"/>
    </row>
    <row r="1061" spans="1:15">
      <c r="A1061" s="4"/>
      <c r="B1061" s="485" t="s">
        <v>938</v>
      </c>
      <c r="C1061" s="486"/>
      <c r="D1061" s="486"/>
      <c r="E1061" s="486"/>
      <c r="F1061" s="486"/>
      <c r="G1061" s="486"/>
      <c r="H1061" s="486"/>
      <c r="I1061" s="486"/>
      <c r="J1061" s="512">
        <v>15</v>
      </c>
      <c r="K1061" s="512">
        <v>1</v>
      </c>
      <c r="L1061" s="512">
        <v>2.4</v>
      </c>
      <c r="M1061" s="512">
        <v>14.4</v>
      </c>
      <c r="N1061" s="512">
        <f>J1061*K1061*L1061*M1061</f>
        <v>518.4</v>
      </c>
      <c r="O1061" s="513">
        <f>N1061</f>
        <v>518.4</v>
      </c>
    </row>
    <row r="1062" ht="60" spans="1:15">
      <c r="A1062" s="5"/>
      <c r="B1062" s="492" t="s">
        <v>878</v>
      </c>
      <c r="C1062" s="488"/>
      <c r="D1062" s="488"/>
      <c r="E1062" s="488"/>
      <c r="F1062" s="488"/>
      <c r="G1062" s="488"/>
      <c r="H1062" s="488"/>
      <c r="I1062" s="488"/>
      <c r="J1062" s="514"/>
      <c r="K1062" s="514"/>
      <c r="L1062" s="514"/>
      <c r="M1062" s="515"/>
      <c r="N1062" s="515"/>
      <c r="O1062" s="516"/>
    </row>
    <row r="1063" spans="1:15">
      <c r="A1063" s="6"/>
      <c r="B1063" s="489"/>
      <c r="C1063" s="365"/>
      <c r="D1063" s="365"/>
      <c r="E1063" s="365"/>
      <c r="F1063" s="365"/>
      <c r="G1063" s="365"/>
      <c r="H1063" s="365"/>
      <c r="I1063" s="365"/>
      <c r="J1063" s="517"/>
      <c r="K1063" s="517"/>
      <c r="L1063" s="517"/>
      <c r="M1063" s="518"/>
      <c r="N1063" s="518"/>
      <c r="O1063" s="519"/>
    </row>
    <row r="1064" spans="1:15">
      <c r="A1064" s="1" t="s">
        <v>366</v>
      </c>
      <c r="B1064" s="476" t="str">
        <f>VLOOKUP(A1064,GLOBAL!A:H,4,FALSE)</f>
        <v>Escavação, Aterro e Transporte</v>
      </c>
      <c r="C1064" s="477"/>
      <c r="D1064" s="477"/>
      <c r="E1064" s="477"/>
      <c r="F1064" s="477"/>
      <c r="G1064" s="477"/>
      <c r="H1064" s="477"/>
      <c r="I1064" s="477"/>
      <c r="J1064" s="506"/>
      <c r="K1064" s="506"/>
      <c r="L1064" s="506"/>
      <c r="M1064" s="506"/>
      <c r="N1064" s="506"/>
      <c r="O1064" s="507"/>
    </row>
    <row r="1065" ht="50.25" customHeight="1" spans="1:15">
      <c r="A1065" s="2" t="s">
        <v>367</v>
      </c>
      <c r="B1065" s="479" t="str">
        <f>VLOOKUP(A1065,GLOBAL!A:H,4,FALSE)</f>
        <v>ESCAVACAO MECANICA DE MATERIAL 1A. CATEGORIA, PROVENIENTE DE CORTE DE SUBLEITO (C/TRATOR ESTEIRAS  160HP)</v>
      </c>
      <c r="C1065" s="2" t="str">
        <f>VLOOKUP(A1065,GLOBAL!A:H,5,FALSE)</f>
        <v>M3</v>
      </c>
      <c r="D1065" s="480" t="s">
        <v>857</v>
      </c>
      <c r="E1065" s="481"/>
      <c r="F1065" s="482"/>
      <c r="G1065" s="480" t="s">
        <v>858</v>
      </c>
      <c r="H1065" s="481"/>
      <c r="I1065" s="482"/>
      <c r="J1065" s="522" t="s">
        <v>879</v>
      </c>
      <c r="K1065" s="526"/>
      <c r="L1065" s="523"/>
      <c r="M1065" s="508" t="s">
        <v>862</v>
      </c>
      <c r="N1065" s="508"/>
      <c r="O1065" s="509">
        <f>ROUND(SUM(O1066:O1068),2)</f>
        <v>172.12</v>
      </c>
    </row>
    <row r="1066" spans="1:15">
      <c r="A1066" s="3"/>
      <c r="B1066" s="483"/>
      <c r="C1066" s="484"/>
      <c r="D1066" s="484"/>
      <c r="E1066" s="484"/>
      <c r="F1066" s="484"/>
      <c r="G1066" s="484"/>
      <c r="H1066" s="484"/>
      <c r="I1066" s="484"/>
      <c r="J1066" s="510"/>
      <c r="K1066" s="510"/>
      <c r="L1066" s="510"/>
      <c r="M1066" s="510"/>
      <c r="N1066" s="510"/>
      <c r="O1066" s="511"/>
    </row>
    <row r="1067" spans="1:15">
      <c r="A1067" s="4"/>
      <c r="B1067" s="485" t="s">
        <v>880</v>
      </c>
      <c r="C1067" s="486"/>
      <c r="D1067" s="490"/>
      <c r="E1067" s="490"/>
      <c r="F1067" s="490"/>
      <c r="G1067" s="490"/>
      <c r="H1067" s="490"/>
      <c r="I1067" s="490"/>
      <c r="J1067" s="524">
        <v>172.12</v>
      </c>
      <c r="K1067" s="527"/>
      <c r="L1067" s="525"/>
      <c r="M1067" s="512"/>
      <c r="N1067" s="512"/>
      <c r="O1067" s="513">
        <f>J1067</f>
        <v>172.12</v>
      </c>
    </row>
    <row r="1068" spans="1:15">
      <c r="A1068" s="5"/>
      <c r="B1068" s="491"/>
      <c r="C1068" s="488"/>
      <c r="D1068" s="488"/>
      <c r="E1068" s="488"/>
      <c r="F1068" s="488"/>
      <c r="G1068" s="488"/>
      <c r="H1068" s="488"/>
      <c r="I1068" s="488"/>
      <c r="J1068" s="514"/>
      <c r="K1068" s="514"/>
      <c r="L1068" s="514"/>
      <c r="M1068" s="515"/>
      <c r="N1068" s="515"/>
      <c r="O1068" s="516"/>
    </row>
    <row r="1069" spans="1:15">
      <c r="A1069" s="6"/>
      <c r="B1069" s="489"/>
      <c r="C1069" s="365"/>
      <c r="D1069" s="365"/>
      <c r="E1069" s="365"/>
      <c r="F1069" s="365"/>
      <c r="G1069" s="365"/>
      <c r="H1069" s="365"/>
      <c r="I1069" s="365"/>
      <c r="J1069" s="517"/>
      <c r="K1069" s="517"/>
      <c r="L1069" s="517"/>
      <c r="M1069" s="518"/>
      <c r="N1069" s="518"/>
      <c r="O1069" s="519"/>
    </row>
    <row r="1070" ht="30" spans="1:15">
      <c r="A1070" s="2" t="s">
        <v>368</v>
      </c>
      <c r="B1070" s="479" t="str">
        <f>VLOOKUP(A1070,GLOBAL!A:H,4,FALSE)</f>
        <v>COMPACTACAO MECANICA A 100% DO PROCTOR NORMAL - PAVIMENTACAO URBANA</v>
      </c>
      <c r="C1070" s="2" t="str">
        <f>VLOOKUP(A1070,GLOBAL!A:H,5,FALSE)</f>
        <v>M3</v>
      </c>
      <c r="D1070" s="480" t="s">
        <v>857</v>
      </c>
      <c r="E1070" s="481"/>
      <c r="F1070" s="482"/>
      <c r="G1070" s="480" t="s">
        <v>858</v>
      </c>
      <c r="H1070" s="481"/>
      <c r="I1070" s="482"/>
      <c r="J1070" s="522" t="s">
        <v>879</v>
      </c>
      <c r="K1070" s="526"/>
      <c r="L1070" s="523"/>
      <c r="M1070" s="508" t="s">
        <v>862</v>
      </c>
      <c r="N1070" s="508"/>
      <c r="O1070" s="509">
        <f>ROUND(SUM(O1071:O1073),2)</f>
        <v>73.26</v>
      </c>
    </row>
    <row r="1071" spans="1:15">
      <c r="A1071" s="3"/>
      <c r="B1071" s="483"/>
      <c r="C1071" s="484"/>
      <c r="D1071" s="484"/>
      <c r="E1071" s="484"/>
      <c r="F1071" s="484"/>
      <c r="G1071" s="484"/>
      <c r="H1071" s="484"/>
      <c r="I1071" s="484"/>
      <c r="J1071" s="510"/>
      <c r="K1071" s="510"/>
      <c r="L1071" s="510"/>
      <c r="M1071" s="510"/>
      <c r="N1071" s="510"/>
      <c r="O1071" s="511"/>
    </row>
    <row r="1072" ht="30" spans="1:15">
      <c r="A1072" s="4"/>
      <c r="B1072" s="485" t="s">
        <v>881</v>
      </c>
      <c r="C1072" s="486"/>
      <c r="D1072" s="490"/>
      <c r="E1072" s="490"/>
      <c r="F1072" s="490"/>
      <c r="G1072" s="490"/>
      <c r="H1072" s="490"/>
      <c r="I1072" s="490"/>
      <c r="J1072" s="524">
        <v>73.26</v>
      </c>
      <c r="K1072" s="527"/>
      <c r="L1072" s="525"/>
      <c r="M1072" s="512"/>
      <c r="N1072" s="512"/>
      <c r="O1072" s="513">
        <f>J1072</f>
        <v>73.26</v>
      </c>
    </row>
    <row r="1073" spans="1:15">
      <c r="A1073" s="5"/>
      <c r="B1073" s="491"/>
      <c r="C1073" s="488"/>
      <c r="D1073" s="488"/>
      <c r="E1073" s="488"/>
      <c r="F1073" s="488"/>
      <c r="G1073" s="488"/>
      <c r="H1073" s="488"/>
      <c r="I1073" s="488"/>
      <c r="J1073" s="514"/>
      <c r="K1073" s="514"/>
      <c r="L1073" s="514"/>
      <c r="M1073" s="515"/>
      <c r="N1073" s="515"/>
      <c r="O1073" s="516"/>
    </row>
    <row r="1074" spans="1:15">
      <c r="A1074" s="6"/>
      <c r="B1074" s="489"/>
      <c r="C1074" s="365"/>
      <c r="D1074" s="365"/>
      <c r="E1074" s="365"/>
      <c r="F1074" s="365"/>
      <c r="G1074" s="365"/>
      <c r="H1074" s="365"/>
      <c r="I1074" s="365"/>
      <c r="J1074" s="517"/>
      <c r="K1074" s="517"/>
      <c r="L1074" s="517"/>
      <c r="M1074" s="518"/>
      <c r="N1074" s="518"/>
      <c r="O1074" s="519"/>
    </row>
    <row r="1075" ht="43.5" customHeight="1" spans="1:15">
      <c r="A1075" s="2" t="s">
        <v>369</v>
      </c>
      <c r="B1075" s="479" t="str">
        <f>VLOOKUP(A1075,GLOBAL!A:H,4,FALSE)</f>
        <v>TRANSPORTE COM CAMINHÃO BASCULANTE 6 M3 EM RODOVIA PAVIMENTADA ( PARA DISTÂNCIAS SUPERIORES A 4 KM)</v>
      </c>
      <c r="C1075" s="2" t="str">
        <f>VLOOKUP(A1075,GLOBAL!A:H,5,FALSE)</f>
        <v>M3XKM</v>
      </c>
      <c r="D1075" s="480" t="s">
        <v>857</v>
      </c>
      <c r="E1075" s="481"/>
      <c r="F1075" s="482"/>
      <c r="G1075" s="480" t="s">
        <v>858</v>
      </c>
      <c r="H1075" s="481"/>
      <c r="I1075" s="482"/>
      <c r="J1075" s="508" t="s">
        <v>872</v>
      </c>
      <c r="K1075" s="508" t="s">
        <v>873</v>
      </c>
      <c r="L1075" s="508" t="s">
        <v>874</v>
      </c>
      <c r="M1075" s="508" t="s">
        <v>875</v>
      </c>
      <c r="N1075" s="508" t="s">
        <v>876</v>
      </c>
      <c r="O1075" s="509">
        <f>ROUND(SUM(O1076:O1078),2)</f>
        <v>2372.64</v>
      </c>
    </row>
    <row r="1076" spans="1:15">
      <c r="A1076" s="3"/>
      <c r="B1076" s="483"/>
      <c r="C1076" s="484"/>
      <c r="D1076" s="484"/>
      <c r="E1076" s="484"/>
      <c r="F1076" s="484"/>
      <c r="G1076" s="484"/>
      <c r="H1076" s="484"/>
      <c r="I1076" s="484"/>
      <c r="J1076" s="510"/>
      <c r="K1076" s="510"/>
      <c r="L1076" s="510"/>
      <c r="M1076" s="510"/>
      <c r="N1076" s="510"/>
      <c r="O1076" s="511"/>
    </row>
    <row r="1077" spans="1:15">
      <c r="A1077" s="4"/>
      <c r="B1077" s="485" t="s">
        <v>877</v>
      </c>
      <c r="C1077" s="486"/>
      <c r="D1077" s="490"/>
      <c r="E1077" s="490"/>
      <c r="F1077" s="490"/>
      <c r="G1077" s="490"/>
      <c r="H1077" s="490"/>
      <c r="I1077" s="490"/>
      <c r="J1077" s="512">
        <v>15</v>
      </c>
      <c r="K1077" s="512">
        <v>1</v>
      </c>
      <c r="L1077" s="512">
        <v>1.6</v>
      </c>
      <c r="M1077" s="512">
        <v>98.86</v>
      </c>
      <c r="N1077" s="512">
        <f>J1077*K1077*L1077*M1077</f>
        <v>2372.64</v>
      </c>
      <c r="O1077" s="513">
        <f>N1077</f>
        <v>2372.64</v>
      </c>
    </row>
    <row r="1078" ht="60" spans="1:15">
      <c r="A1078" s="5"/>
      <c r="B1078" s="492" t="s">
        <v>878</v>
      </c>
      <c r="C1078" s="488"/>
      <c r="D1078" s="488"/>
      <c r="E1078" s="488"/>
      <c r="F1078" s="488"/>
      <c r="G1078" s="488"/>
      <c r="H1078" s="488"/>
      <c r="I1078" s="488"/>
      <c r="J1078" s="514"/>
      <c r="K1078" s="514"/>
      <c r="L1078" s="514"/>
      <c r="M1078" s="515"/>
      <c r="N1078" s="515"/>
      <c r="O1078" s="516"/>
    </row>
    <row r="1079" spans="1:15">
      <c r="A1079" s="6"/>
      <c r="B1079" s="489"/>
      <c r="C1079" s="365"/>
      <c r="D1079" s="365"/>
      <c r="E1079" s="365"/>
      <c r="F1079" s="365"/>
      <c r="G1079" s="365"/>
      <c r="H1079" s="365"/>
      <c r="I1079" s="365"/>
      <c r="J1079" s="517"/>
      <c r="K1079" s="517"/>
      <c r="L1079" s="517"/>
      <c r="M1079" s="518"/>
      <c r="N1079" s="518"/>
      <c r="O1079" s="519"/>
    </row>
    <row r="1080" spans="1:15">
      <c r="A1080" s="1" t="s">
        <v>370</v>
      </c>
      <c r="B1080" s="476" t="str">
        <f>VLOOKUP(A1080,GLOBAL!A:H,4,FALSE)</f>
        <v>Drenagem</v>
      </c>
      <c r="C1080" s="477"/>
      <c r="D1080" s="477"/>
      <c r="E1080" s="477"/>
      <c r="F1080" s="477"/>
      <c r="G1080" s="477"/>
      <c r="H1080" s="477"/>
      <c r="I1080" s="477"/>
      <c r="J1080" s="506"/>
      <c r="K1080" s="506"/>
      <c r="L1080" s="506"/>
      <c r="M1080" s="506"/>
      <c r="N1080" s="506"/>
      <c r="O1080" s="507"/>
    </row>
    <row r="1081" ht="113.25" customHeight="1" spans="1:15">
      <c r="A1081" s="2" t="s">
        <v>371</v>
      </c>
      <c r="B1081" s="479" t="str">
        <f>VLOOKUP(A1081,GLOBAL!A:H,4,FALSE)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1081" s="2" t="str">
        <f>VLOOKUP(A1081,GLOBAL!A:H,5,FALSE)</f>
        <v>M3</v>
      </c>
      <c r="D1081" s="480" t="s">
        <v>857</v>
      </c>
      <c r="E1081" s="481"/>
      <c r="F1081" s="482"/>
      <c r="G1081" s="480" t="s">
        <v>858</v>
      </c>
      <c r="H1081" s="481"/>
      <c r="I1081" s="482"/>
      <c r="J1081" s="508" t="s">
        <v>859</v>
      </c>
      <c r="K1081" s="508" t="s">
        <v>860</v>
      </c>
      <c r="L1081" s="508" t="s">
        <v>861</v>
      </c>
      <c r="M1081" s="508" t="s">
        <v>882</v>
      </c>
      <c r="N1081" s="508"/>
      <c r="O1081" s="509">
        <v>151.2</v>
      </c>
    </row>
    <row r="1082" spans="1:15">
      <c r="A1082" s="7"/>
      <c r="B1082" s="493" t="s">
        <v>863</v>
      </c>
      <c r="C1082" s="494"/>
      <c r="D1082" s="494"/>
      <c r="E1082" s="494"/>
      <c r="F1082" s="494"/>
      <c r="G1082" s="494"/>
      <c r="H1082" s="494"/>
      <c r="I1082" s="494"/>
      <c r="J1082" s="528"/>
      <c r="K1082" s="529"/>
      <c r="L1082" s="528"/>
      <c r="M1082" s="528"/>
      <c r="N1082" s="528"/>
      <c r="O1082" s="530"/>
    </row>
    <row r="1083" spans="1:15">
      <c r="A1083" s="8"/>
      <c r="B1083" s="495" t="s">
        <v>883</v>
      </c>
      <c r="C1083" s="486"/>
      <c r="D1083" s="486"/>
      <c r="E1083" s="486"/>
      <c r="F1083" s="486"/>
      <c r="G1083" s="486"/>
      <c r="H1083" s="486"/>
      <c r="I1083" s="486"/>
      <c r="J1083" s="512">
        <v>54</v>
      </c>
      <c r="K1083" s="531">
        <v>2</v>
      </c>
      <c r="L1083" s="512">
        <v>1.4</v>
      </c>
      <c r="M1083" s="512">
        <f>J1083*K1083*L1083</f>
        <v>151.2</v>
      </c>
      <c r="N1083" s="512"/>
      <c r="O1083" s="513">
        <f>M1083</f>
        <v>151.2</v>
      </c>
    </row>
    <row r="1084" spans="1:15">
      <c r="A1084" s="4"/>
      <c r="B1084" s="495"/>
      <c r="C1084" s="486"/>
      <c r="D1084" s="486"/>
      <c r="E1084" s="486"/>
      <c r="F1084" s="486"/>
      <c r="G1084" s="486"/>
      <c r="H1084" s="486"/>
      <c r="I1084" s="486"/>
      <c r="J1084" s="512"/>
      <c r="K1084" s="512"/>
      <c r="L1084" s="512"/>
      <c r="M1084" s="512"/>
      <c r="N1084" s="512"/>
      <c r="O1084" s="513"/>
    </row>
    <row r="1085" spans="1:15">
      <c r="A1085" s="6"/>
      <c r="B1085" s="489"/>
      <c r="C1085" s="365"/>
      <c r="D1085" s="365"/>
      <c r="E1085" s="365"/>
      <c r="F1085" s="365"/>
      <c r="G1085" s="365"/>
      <c r="H1085" s="365"/>
      <c r="I1085" s="365"/>
      <c r="J1085" s="517"/>
      <c r="K1085" s="517"/>
      <c r="L1085" s="517"/>
      <c r="M1085" s="518"/>
      <c r="N1085" s="518"/>
      <c r="O1085" s="519"/>
    </row>
    <row r="1086" ht="43.5" customHeight="1" spans="1:15">
      <c r="A1086" s="2" t="s">
        <v>372</v>
      </c>
      <c r="B1086" s="479" t="str">
        <f>VLOOKUP(A1086,GLOBAL!A:H,4,FALSE)</f>
        <v>ATERRO COM AREIA COM ADENSAMENTO HIDRAULICO</v>
      </c>
      <c r="C1086" s="2" t="str">
        <f>VLOOKUP(A1086,GLOBAL!A:H,5,FALSE)</f>
        <v>M3</v>
      </c>
      <c r="D1086" s="480" t="s">
        <v>857</v>
      </c>
      <c r="E1086" s="481"/>
      <c r="F1086" s="482"/>
      <c r="G1086" s="480" t="s">
        <v>858</v>
      </c>
      <c r="H1086" s="481"/>
      <c r="I1086" s="482"/>
      <c r="J1086" s="508" t="s">
        <v>859</v>
      </c>
      <c r="K1086" s="508" t="s">
        <v>884</v>
      </c>
      <c r="L1086" s="508" t="s">
        <v>885</v>
      </c>
      <c r="M1086" s="508" t="s">
        <v>886</v>
      </c>
      <c r="N1086" s="508" t="s">
        <v>887</v>
      </c>
      <c r="O1086" s="509">
        <v>52.58</v>
      </c>
    </row>
    <row r="1087" spans="1:15">
      <c r="A1087" s="7"/>
      <c r="B1087" s="495" t="s">
        <v>863</v>
      </c>
      <c r="C1087" s="494"/>
      <c r="D1087" s="494"/>
      <c r="E1087" s="494"/>
      <c r="F1087" s="494"/>
      <c r="G1087" s="494"/>
      <c r="H1087" s="494"/>
      <c r="I1087" s="494"/>
      <c r="J1087" s="528"/>
      <c r="K1087" s="529"/>
      <c r="L1087" s="528"/>
      <c r="M1087" s="528"/>
      <c r="N1087" s="528"/>
      <c r="O1087" s="530"/>
    </row>
    <row r="1088" ht="30" spans="1:15">
      <c r="A1088" s="8"/>
      <c r="B1088" s="495" t="s">
        <v>888</v>
      </c>
      <c r="C1088" s="486"/>
      <c r="D1088" s="486"/>
      <c r="E1088" s="486"/>
      <c r="F1088" s="486"/>
      <c r="G1088" s="486"/>
      <c r="H1088" s="486"/>
      <c r="I1088" s="486"/>
      <c r="J1088" s="512"/>
      <c r="K1088" s="531"/>
      <c r="L1088" s="512"/>
      <c r="M1088" s="512"/>
      <c r="N1088" s="528"/>
      <c r="O1088" s="532"/>
    </row>
    <row r="1089" spans="1:15">
      <c r="A1089" s="8"/>
      <c r="B1089" s="495" t="s">
        <v>883</v>
      </c>
      <c r="C1089" s="486"/>
      <c r="D1089" s="486"/>
      <c r="E1089" s="486"/>
      <c r="F1089" s="486"/>
      <c r="G1089" s="486"/>
      <c r="H1089" s="486"/>
      <c r="I1089" s="486"/>
      <c r="J1089" s="512">
        <v>54</v>
      </c>
      <c r="K1089" s="531">
        <v>5.4</v>
      </c>
      <c r="L1089" s="512">
        <v>13.3</v>
      </c>
      <c r="M1089" s="512">
        <v>71.28</v>
      </c>
      <c r="N1089" s="528">
        <v>52.58</v>
      </c>
      <c r="O1089" s="532">
        <f>N1089</f>
        <v>52.58</v>
      </c>
    </row>
    <row r="1090" ht="30" spans="1:15">
      <c r="A1090" s="8"/>
      <c r="B1090" s="495" t="s">
        <v>889</v>
      </c>
      <c r="C1090" s="486"/>
      <c r="D1090" s="486"/>
      <c r="E1090" s="486"/>
      <c r="F1090" s="486"/>
      <c r="G1090" s="486"/>
      <c r="H1090" s="486"/>
      <c r="I1090" s="486"/>
      <c r="J1090" s="512"/>
      <c r="K1090" s="531"/>
      <c r="L1090" s="512"/>
      <c r="M1090" s="512"/>
      <c r="N1090" s="528"/>
      <c r="O1090" s="532"/>
    </row>
    <row r="1091" ht="30.75" customHeight="1" spans="1:15">
      <c r="A1091" s="2" t="s">
        <v>373</v>
      </c>
      <c r="B1091" s="479" t="str">
        <f>VLOOKUP(A1091,GLOBAL!A:H,4,FALSE)</f>
        <v>REATERRO MANUAL APILOADO COM SOQUETE. AF_10/2017</v>
      </c>
      <c r="C1091" s="2" t="str">
        <f>VLOOKUP(A1091,GLOBAL!A:H,5,FALSE)</f>
        <v>M3</v>
      </c>
      <c r="D1091" s="480" t="s">
        <v>857</v>
      </c>
      <c r="E1091" s="481"/>
      <c r="F1091" s="482"/>
      <c r="G1091" s="480" t="s">
        <v>858</v>
      </c>
      <c r="H1091" s="481"/>
      <c r="I1091" s="482"/>
      <c r="J1091" s="508" t="s">
        <v>890</v>
      </c>
      <c r="K1091" s="508" t="s">
        <v>886</v>
      </c>
      <c r="L1091" s="508" t="s">
        <v>887</v>
      </c>
      <c r="M1091" s="508"/>
      <c r="N1091" s="508"/>
      <c r="O1091" s="509">
        <f>ROUND(SUM(O1092:O1095),2)</f>
        <v>79.92</v>
      </c>
    </row>
    <row r="1092" spans="1:15">
      <c r="A1092" s="7"/>
      <c r="B1092" s="493" t="s">
        <v>863</v>
      </c>
      <c r="C1092" s="494"/>
      <c r="D1092" s="494"/>
      <c r="E1092" s="494"/>
      <c r="F1092" s="494"/>
      <c r="G1092" s="494"/>
      <c r="H1092" s="494"/>
      <c r="I1092" s="494"/>
      <c r="J1092" s="528"/>
      <c r="K1092" s="529"/>
      <c r="L1092" s="528"/>
      <c r="M1092" s="528"/>
      <c r="N1092" s="528"/>
      <c r="O1092" s="530"/>
    </row>
    <row r="1093" ht="30" spans="1:15">
      <c r="A1093" s="7"/>
      <c r="B1093" s="493" t="s">
        <v>891</v>
      </c>
      <c r="C1093" s="494"/>
      <c r="D1093" s="494"/>
      <c r="E1093" s="494"/>
      <c r="F1093" s="494"/>
      <c r="G1093" s="494"/>
      <c r="H1093" s="494"/>
      <c r="I1093" s="494"/>
      <c r="J1093" s="528"/>
      <c r="K1093" s="529"/>
      <c r="L1093" s="528"/>
      <c r="M1093" s="528"/>
      <c r="N1093" s="528"/>
      <c r="O1093" s="530"/>
    </row>
    <row r="1094" spans="1:15">
      <c r="A1094" s="8"/>
      <c r="B1094" s="495" t="s">
        <v>883</v>
      </c>
      <c r="C1094" s="486"/>
      <c r="D1094" s="486"/>
      <c r="E1094" s="486"/>
      <c r="F1094" s="486"/>
      <c r="G1094" s="486"/>
      <c r="H1094" s="486"/>
      <c r="I1094" s="486"/>
      <c r="J1094" s="512">
        <v>151.2</v>
      </c>
      <c r="K1094" s="531">
        <f>M1089</f>
        <v>71.28</v>
      </c>
      <c r="L1094" s="512">
        <f>J1094-K1094</f>
        <v>79.92</v>
      </c>
      <c r="M1094" s="512"/>
      <c r="N1094" s="528"/>
      <c r="O1094" s="532">
        <f>L1094</f>
        <v>79.92</v>
      </c>
    </row>
    <row r="1095" spans="1:15">
      <c r="A1095" s="8"/>
      <c r="B1095" s="495" t="s">
        <v>892</v>
      </c>
      <c r="C1095" s="486"/>
      <c r="D1095" s="486"/>
      <c r="E1095" s="486"/>
      <c r="F1095" s="486"/>
      <c r="G1095" s="486"/>
      <c r="H1095" s="486"/>
      <c r="I1095" s="486"/>
      <c r="J1095" s="512"/>
      <c r="K1095" s="531"/>
      <c r="L1095" s="512"/>
      <c r="M1095" s="512"/>
      <c r="N1095" s="512"/>
      <c r="O1095" s="513"/>
    </row>
    <row r="1096" spans="1:15">
      <c r="A1096" s="6"/>
      <c r="B1096" s="489"/>
      <c r="C1096" s="365"/>
      <c r="D1096" s="365"/>
      <c r="E1096" s="365"/>
      <c r="F1096" s="365"/>
      <c r="G1096" s="365"/>
      <c r="H1096" s="365"/>
      <c r="I1096" s="365"/>
      <c r="J1096" s="517"/>
      <c r="K1096" s="517"/>
      <c r="L1096" s="517"/>
      <c r="M1096" s="518"/>
      <c r="N1096" s="518"/>
      <c r="O1096" s="519"/>
    </row>
    <row r="1097" ht="49.5" customHeight="1" spans="1:15">
      <c r="A1097" s="2" t="s">
        <v>374</v>
      </c>
      <c r="B1097" s="479" t="str">
        <f>VLOOKUP(A1097,GLOBAL!A:H,4,FALSE)</f>
        <v>TRANSPORTE COM CAMINHÃO BASCULANTE 6 M3 EM RODOVIA PAVIMENTADA ( PARA DISTÂNCIAS SUPERIORES A 4 KM)</v>
      </c>
      <c r="C1097" s="2" t="str">
        <f>VLOOKUP(A1097,GLOBAL!A:H,5,FALSE)</f>
        <v>M3XKM</v>
      </c>
      <c r="D1097" s="480" t="s">
        <v>857</v>
      </c>
      <c r="E1097" s="481"/>
      <c r="F1097" s="482"/>
      <c r="G1097" s="480" t="s">
        <v>858</v>
      </c>
      <c r="H1097" s="481"/>
      <c r="I1097" s="482"/>
      <c r="J1097" s="508" t="s">
        <v>872</v>
      </c>
      <c r="K1097" s="508" t="s">
        <v>893</v>
      </c>
      <c r="L1097" s="508" t="s">
        <v>867</v>
      </c>
      <c r="M1097" s="508" t="s">
        <v>879</v>
      </c>
      <c r="N1097" s="508" t="s">
        <v>894</v>
      </c>
      <c r="O1097" s="509">
        <f>ROUND(SUM(O1098:O1101),2)</f>
        <v>3115.66</v>
      </c>
    </row>
    <row r="1098" ht="45" spans="1:15">
      <c r="A1098" s="7"/>
      <c r="B1098" s="533" t="s">
        <v>895</v>
      </c>
      <c r="C1098" s="494"/>
      <c r="D1098" s="494"/>
      <c r="E1098" s="494"/>
      <c r="F1098" s="494"/>
      <c r="G1098" s="494"/>
      <c r="H1098" s="494"/>
      <c r="I1098" s="494"/>
      <c r="J1098" s="528"/>
      <c r="K1098" s="529"/>
      <c r="L1098" s="528"/>
      <c r="M1098" s="528"/>
      <c r="N1098" s="528"/>
      <c r="O1098" s="530"/>
    </row>
    <row r="1099" spans="1:15">
      <c r="A1099" s="8"/>
      <c r="B1099" s="495"/>
      <c r="C1099" s="486"/>
      <c r="D1099" s="486"/>
      <c r="E1099" s="486"/>
      <c r="F1099" s="486"/>
      <c r="G1099" s="486"/>
      <c r="H1099" s="486"/>
      <c r="I1099" s="486"/>
      <c r="J1099" s="512">
        <v>15</v>
      </c>
      <c r="K1099" s="531">
        <v>1</v>
      </c>
      <c r="L1099" s="512">
        <v>1.6</v>
      </c>
      <c r="M1099" s="512">
        <v>71.28</v>
      </c>
      <c r="N1099" s="528"/>
      <c r="O1099" s="532">
        <f>J1099*K1099*L1099*M1099</f>
        <v>1710.72</v>
      </c>
    </row>
    <row r="1100" ht="30" spans="1:15">
      <c r="A1100" s="8"/>
      <c r="B1100" s="495" t="s">
        <v>896</v>
      </c>
      <c r="C1100" s="486"/>
      <c r="D1100" s="486"/>
      <c r="E1100" s="486"/>
      <c r="F1100" s="486"/>
      <c r="G1100" s="486"/>
      <c r="H1100" s="486"/>
      <c r="I1100" s="486"/>
      <c r="J1100" s="512"/>
      <c r="K1100" s="531"/>
      <c r="L1100" s="512"/>
      <c r="M1100" s="512"/>
      <c r="N1100" s="512"/>
      <c r="O1100" s="513"/>
    </row>
    <row r="1101" spans="1:15">
      <c r="A1101" s="8"/>
      <c r="B1101" s="495"/>
      <c r="C1101" s="486"/>
      <c r="D1101" s="486"/>
      <c r="E1101" s="486"/>
      <c r="F1101" s="486"/>
      <c r="G1101" s="486"/>
      <c r="H1101" s="486"/>
      <c r="I1101" s="486"/>
      <c r="J1101" s="512">
        <v>16.7</v>
      </c>
      <c r="K1101" s="531">
        <v>1</v>
      </c>
      <c r="L1101" s="512">
        <v>1.6</v>
      </c>
      <c r="M1101" s="512">
        <v>52.58</v>
      </c>
      <c r="N1101" s="512"/>
      <c r="O1101" s="532">
        <f>J1101*K1101*L1101*M1101</f>
        <v>1404.9376</v>
      </c>
    </row>
    <row r="1102" spans="1:15">
      <c r="A1102" s="6"/>
      <c r="B1102" s="489"/>
      <c r="C1102" s="365"/>
      <c r="D1102" s="365"/>
      <c r="E1102" s="365"/>
      <c r="F1102" s="365"/>
      <c r="G1102" s="365"/>
      <c r="H1102" s="365"/>
      <c r="I1102" s="365"/>
      <c r="J1102" s="517"/>
      <c r="K1102" s="517"/>
      <c r="L1102" s="517"/>
      <c r="M1102" s="518"/>
      <c r="N1102" s="518"/>
      <c r="O1102" s="519"/>
    </row>
    <row r="1103" ht="60" spans="1:15">
      <c r="A1103" s="2" t="s">
        <v>375</v>
      </c>
      <c r="B1103" s="479" t="str">
        <f>VLOOKUP(A1103,GLOBAL!A:H,4,FALSE)</f>
        <v>POCO DE VISITA PARA DRENAGEM PLUVIAL, EM CONCRETO ESTRUTURAL, DIMENSOES INTERNAS DE 90X150X80CM (LARGXCOMPXALT), PARA REDE DE 600 MM, EXCLUSOS TAMPAO E CHAMINE.</v>
      </c>
      <c r="C1103" s="2" t="str">
        <f>VLOOKUP(A1103,GLOBAL!A:H,5,FALSE)</f>
        <v>UN</v>
      </c>
      <c r="D1103" s="480" t="s">
        <v>857</v>
      </c>
      <c r="E1103" s="481"/>
      <c r="F1103" s="482"/>
      <c r="G1103" s="480" t="s">
        <v>858</v>
      </c>
      <c r="H1103" s="481"/>
      <c r="I1103" s="482"/>
      <c r="J1103" s="508" t="s">
        <v>859</v>
      </c>
      <c r="K1103" s="508" t="s">
        <v>860</v>
      </c>
      <c r="L1103" s="508" t="s">
        <v>861</v>
      </c>
      <c r="M1103" s="508" t="s">
        <v>862</v>
      </c>
      <c r="N1103" s="508" t="s">
        <v>894</v>
      </c>
      <c r="O1103" s="509">
        <f>ROUND(SUM(O1104:O1107),2)</f>
        <v>2</v>
      </c>
    </row>
    <row r="1104" spans="1:15">
      <c r="A1104" s="7"/>
      <c r="B1104" s="493" t="s">
        <v>863</v>
      </c>
      <c r="C1104" s="494"/>
      <c r="D1104" s="494"/>
      <c r="E1104" s="494"/>
      <c r="F1104" s="494"/>
      <c r="G1104" s="494"/>
      <c r="H1104" s="494"/>
      <c r="I1104" s="494"/>
      <c r="J1104" s="528"/>
      <c r="K1104" s="529"/>
      <c r="L1104" s="528"/>
      <c r="M1104" s="528"/>
      <c r="N1104" s="528"/>
      <c r="O1104" s="530"/>
    </row>
    <row r="1105" spans="1:15">
      <c r="A1105" s="8"/>
      <c r="B1105" s="495" t="s">
        <v>982</v>
      </c>
      <c r="C1105" s="486"/>
      <c r="D1105" s="486"/>
      <c r="E1105" s="534"/>
      <c r="F1105" s="486"/>
      <c r="G1105" s="486"/>
      <c r="H1105" s="486"/>
      <c r="I1105" s="486"/>
      <c r="J1105" s="512"/>
      <c r="K1105" s="531"/>
      <c r="L1105" s="512"/>
      <c r="M1105" s="512">
        <v>1</v>
      </c>
      <c r="N1105" s="528"/>
      <c r="O1105" s="532">
        <f>M1105</f>
        <v>1</v>
      </c>
    </row>
    <row r="1106" spans="1:15">
      <c r="A1106" s="8"/>
      <c r="B1106" s="495" t="s">
        <v>983</v>
      </c>
      <c r="C1106" s="486"/>
      <c r="D1106" s="486"/>
      <c r="E1106" s="534"/>
      <c r="F1106" s="486"/>
      <c r="G1106" s="486"/>
      <c r="H1106" s="486"/>
      <c r="I1106" s="486"/>
      <c r="J1106" s="512"/>
      <c r="K1106" s="531"/>
      <c r="L1106" s="512"/>
      <c r="M1106" s="512">
        <v>1</v>
      </c>
      <c r="N1106" s="528"/>
      <c r="O1106" s="532">
        <f>M1106</f>
        <v>1</v>
      </c>
    </row>
    <row r="1107" spans="1:15">
      <c r="A1107" s="8"/>
      <c r="B1107" s="495"/>
      <c r="C1107" s="486"/>
      <c r="D1107" s="486"/>
      <c r="E1107" s="486"/>
      <c r="F1107" s="486"/>
      <c r="G1107" s="486"/>
      <c r="H1107" s="486"/>
      <c r="I1107" s="486"/>
      <c r="J1107" s="512"/>
      <c r="K1107" s="531"/>
      <c r="L1107" s="512"/>
      <c r="M1107" s="512"/>
      <c r="N1107" s="512"/>
      <c r="O1107" s="513"/>
    </row>
    <row r="1108" spans="1:15">
      <c r="A1108" s="6"/>
      <c r="B1108" s="489"/>
      <c r="C1108" s="365"/>
      <c r="D1108" s="365"/>
      <c r="E1108" s="365"/>
      <c r="F1108" s="365"/>
      <c r="G1108" s="365"/>
      <c r="H1108" s="365"/>
      <c r="I1108" s="365"/>
      <c r="J1108" s="517"/>
      <c r="K1108" s="517"/>
      <c r="L1108" s="517"/>
      <c r="M1108" s="518"/>
      <c r="N1108" s="518"/>
      <c r="O1108" s="519"/>
    </row>
    <row r="1109" ht="60" spans="1:15">
      <c r="A1109" s="2" t="s">
        <v>376</v>
      </c>
      <c r="B1109" s="479" t="str">
        <f>VLOOKUP(A1109,GLOBAL!A:H,4,FALSE)</f>
        <v>TAMPAO FOFO ARTICULADO, CLASSE B125 CARGA MAX 12,5 T, REDONDO TAMPA 600 MM, REDE PLUVIAL/ESGOTO, P = CHAMINE CX AREIA / POCO VISITA ASSENTADO COM ARG CIM/AREIA 1:4, FORNECIMENTO E ASSENTAMENTO</v>
      </c>
      <c r="C1109" s="2" t="str">
        <f>VLOOKUP(A1109,GLOBAL!A:H,5,FALSE)</f>
        <v>UN</v>
      </c>
      <c r="D1109" s="480" t="s">
        <v>857</v>
      </c>
      <c r="E1109" s="481"/>
      <c r="F1109" s="482"/>
      <c r="G1109" s="480" t="s">
        <v>858</v>
      </c>
      <c r="H1109" s="481"/>
      <c r="I1109" s="482"/>
      <c r="J1109" s="508" t="s">
        <v>900</v>
      </c>
      <c r="K1109" s="508" t="s">
        <v>860</v>
      </c>
      <c r="L1109" s="508" t="s">
        <v>861</v>
      </c>
      <c r="M1109" s="508" t="s">
        <v>862</v>
      </c>
      <c r="N1109" s="508" t="s">
        <v>894</v>
      </c>
      <c r="O1109" s="509">
        <f>ROUND(SUM(O1110:O1112),2)</f>
        <v>2</v>
      </c>
    </row>
    <row r="1110" spans="1:15">
      <c r="A1110" s="7"/>
      <c r="B1110" s="493" t="s">
        <v>863</v>
      </c>
      <c r="C1110" s="494"/>
      <c r="D1110" s="494"/>
      <c r="E1110" s="494"/>
      <c r="F1110" s="494"/>
      <c r="G1110" s="494"/>
      <c r="H1110" s="494"/>
      <c r="I1110" s="494"/>
      <c r="J1110" s="528"/>
      <c r="K1110" s="529"/>
      <c r="L1110" s="528"/>
      <c r="M1110" s="528"/>
      <c r="N1110" s="528"/>
      <c r="O1110" s="530"/>
    </row>
    <row r="1111" spans="1:15">
      <c r="A1111" s="8"/>
      <c r="B1111" s="495" t="s">
        <v>901</v>
      </c>
      <c r="C1111" s="486"/>
      <c r="D1111" s="486"/>
      <c r="E1111" s="486"/>
      <c r="F1111" s="486"/>
      <c r="G1111" s="486"/>
      <c r="H1111" s="486"/>
      <c r="I1111" s="486"/>
      <c r="J1111" s="512"/>
      <c r="K1111" s="531"/>
      <c r="L1111" s="512"/>
      <c r="M1111" s="512">
        <f>O1103</f>
        <v>2</v>
      </c>
      <c r="N1111" s="528"/>
      <c r="O1111" s="532">
        <f>M1111</f>
        <v>2</v>
      </c>
    </row>
    <row r="1112" spans="1:15">
      <c r="A1112" s="8"/>
      <c r="B1112" s="495"/>
      <c r="C1112" s="486"/>
      <c r="D1112" s="486"/>
      <c r="E1112" s="486"/>
      <c r="F1112" s="486"/>
      <c r="G1112" s="486"/>
      <c r="H1112" s="486"/>
      <c r="I1112" s="486"/>
      <c r="J1112" s="512"/>
      <c r="K1112" s="531"/>
      <c r="L1112" s="512"/>
      <c r="M1112" s="512"/>
      <c r="N1112" s="512"/>
      <c r="O1112" s="513"/>
    </row>
    <row r="1113" spans="1:15">
      <c r="A1113" s="6"/>
      <c r="B1113" s="489"/>
      <c r="C1113" s="365"/>
      <c r="D1113" s="365"/>
      <c r="E1113" s="365"/>
      <c r="F1113" s="365"/>
      <c r="G1113" s="365"/>
      <c r="H1113" s="365"/>
      <c r="I1113" s="365"/>
      <c r="J1113" s="517"/>
      <c r="K1113" s="517"/>
      <c r="L1113" s="517"/>
      <c r="M1113" s="518"/>
      <c r="N1113" s="518"/>
      <c r="O1113" s="519"/>
    </row>
    <row r="1114" ht="60" spans="1:15">
      <c r="A1114" s="2" t="s">
        <v>377</v>
      </c>
      <c r="B1114" s="479" t="str">
        <f>VLOOKUP(A1114,GLOBAL!A:H,4,FALSE)</f>
        <v>CAIXA PARA RALO C OM GRELHA FOFO 135 KG DE ALV TIJOLO MACICO (7X10X20) PAREDES DE UMA VEZ (0.20 M) DE 0.90X1.20X1.50 M (EXTERNA) COM ARGAMASSA 1:4 CIMENTO:AREIA, BASE CONC FCK=10 MPA, EXCLUSIVE ESCAVACAO E REATERRO.</v>
      </c>
      <c r="C1114" s="2" t="str">
        <f>VLOOKUP(A1114,GLOBAL!A:H,5,FALSE)</f>
        <v>UN</v>
      </c>
      <c r="D1114" s="480" t="s">
        <v>857</v>
      </c>
      <c r="E1114" s="481"/>
      <c r="F1114" s="482"/>
      <c r="G1114" s="480" t="s">
        <v>858</v>
      </c>
      <c r="H1114" s="481"/>
      <c r="I1114" s="482"/>
      <c r="J1114" s="508" t="s">
        <v>900</v>
      </c>
      <c r="K1114" s="508" t="s">
        <v>860</v>
      </c>
      <c r="L1114" s="508" t="s">
        <v>861</v>
      </c>
      <c r="M1114" s="508" t="s">
        <v>862</v>
      </c>
      <c r="N1114" s="508" t="s">
        <v>894</v>
      </c>
      <c r="O1114" s="509">
        <f>ROUND(SUM(O1115:O1117),2)</f>
        <v>3</v>
      </c>
    </row>
    <row r="1115" spans="1:15">
      <c r="A1115" s="7"/>
      <c r="B1115" s="493" t="s">
        <v>863</v>
      </c>
      <c r="C1115" s="494"/>
      <c r="D1115" s="494"/>
      <c r="E1115" s="494"/>
      <c r="F1115" s="494"/>
      <c r="G1115" s="494"/>
      <c r="H1115" s="494"/>
      <c r="I1115" s="494"/>
      <c r="J1115" s="528"/>
      <c r="K1115" s="529"/>
      <c r="L1115" s="528"/>
      <c r="M1115" s="528"/>
      <c r="N1115" s="528"/>
      <c r="O1115" s="530"/>
    </row>
    <row r="1116" spans="1:15">
      <c r="A1116" s="8"/>
      <c r="B1116" s="495" t="s">
        <v>982</v>
      </c>
      <c r="C1116" s="486"/>
      <c r="D1116" s="486"/>
      <c r="E1116" s="534"/>
      <c r="F1116" s="486"/>
      <c r="G1116" s="486"/>
      <c r="H1116" s="486"/>
      <c r="I1116" s="486"/>
      <c r="J1116" s="512"/>
      <c r="K1116" s="531"/>
      <c r="L1116" s="512"/>
      <c r="M1116" s="512">
        <v>3</v>
      </c>
      <c r="N1116" s="528"/>
      <c r="O1116" s="532">
        <f>M1116</f>
        <v>3</v>
      </c>
    </row>
    <row r="1117" spans="1:15">
      <c r="A1117" s="8"/>
      <c r="B1117" s="495"/>
      <c r="C1117" s="486"/>
      <c r="D1117" s="486"/>
      <c r="E1117" s="486"/>
      <c r="F1117" s="486"/>
      <c r="G1117" s="486"/>
      <c r="H1117" s="486"/>
      <c r="I1117" s="486"/>
      <c r="J1117" s="512"/>
      <c r="K1117" s="531"/>
      <c r="L1117" s="512"/>
      <c r="M1117" s="512"/>
      <c r="N1117" s="512"/>
      <c r="O1117" s="513"/>
    </row>
    <row r="1118" spans="1:15">
      <c r="A1118" s="6"/>
      <c r="B1118" s="489"/>
      <c r="C1118" s="365"/>
      <c r="D1118" s="365"/>
      <c r="E1118" s="365"/>
      <c r="F1118" s="365"/>
      <c r="G1118" s="365"/>
      <c r="H1118" s="365"/>
      <c r="I1118" s="365"/>
      <c r="J1118" s="517"/>
      <c r="K1118" s="517"/>
      <c r="L1118" s="517"/>
      <c r="M1118" s="518"/>
      <c r="N1118" s="518"/>
      <c r="O1118" s="519"/>
    </row>
    <row r="1119" ht="45" spans="1:15">
      <c r="A1119" s="2" t="s">
        <v>378</v>
      </c>
      <c r="B1119" s="479" t="str">
        <f>VLOOKUP(A1119,GLOBAL!A:H,4,FALSE)</f>
        <v>TUBO CONCRETO SIMPLES DN 300 MM PARA DRENAGEM - FORNECIMENTO E INSTALACAO INCLUSIVE ESCAVACAO MANUAL 1M3/M</v>
      </c>
      <c r="C1119" s="2" t="str">
        <f>VLOOKUP(A1119,GLOBAL!A:H,5,FALSE)</f>
        <v>M</v>
      </c>
      <c r="D1119" s="480" t="s">
        <v>857</v>
      </c>
      <c r="E1119" s="481"/>
      <c r="F1119" s="482"/>
      <c r="G1119" s="480" t="s">
        <v>858</v>
      </c>
      <c r="H1119" s="481"/>
      <c r="I1119" s="482"/>
      <c r="J1119" s="508" t="s">
        <v>859</v>
      </c>
      <c r="K1119" s="508" t="s">
        <v>860</v>
      </c>
      <c r="L1119" s="508" t="s">
        <v>861</v>
      </c>
      <c r="M1119" s="508" t="s">
        <v>862</v>
      </c>
      <c r="N1119" s="508" t="s">
        <v>894</v>
      </c>
      <c r="O1119" s="509">
        <f>ROUND(SUM(O1120:O1124),2)</f>
        <v>17.7</v>
      </c>
    </row>
    <row r="1120" spans="1:15">
      <c r="A1120" s="7"/>
      <c r="B1120" s="493" t="s">
        <v>863</v>
      </c>
      <c r="C1120" s="494"/>
      <c r="D1120" s="494"/>
      <c r="E1120" s="494"/>
      <c r="F1120" s="494"/>
      <c r="G1120" s="494"/>
      <c r="H1120" s="494"/>
      <c r="I1120" s="494"/>
      <c r="J1120" s="528"/>
      <c r="K1120" s="529"/>
      <c r="L1120" s="528"/>
      <c r="M1120" s="528"/>
      <c r="N1120" s="528"/>
      <c r="O1120" s="530"/>
    </row>
    <row r="1121" spans="1:15">
      <c r="A1121" s="8"/>
      <c r="B1121" s="495" t="s">
        <v>984</v>
      </c>
      <c r="C1121" s="486"/>
      <c r="D1121" s="486"/>
      <c r="E1121" s="534"/>
      <c r="F1121" s="486"/>
      <c r="G1121" s="486"/>
      <c r="H1121" s="486"/>
      <c r="I1121" s="486"/>
      <c r="J1121" s="512">
        <v>3.5</v>
      </c>
      <c r="K1121" s="531"/>
      <c r="L1121" s="512"/>
      <c r="M1121" s="512"/>
      <c r="N1121" s="528"/>
      <c r="O1121" s="532">
        <f>J1121</f>
        <v>3.5</v>
      </c>
    </row>
    <row r="1122" spans="1:15">
      <c r="A1122" s="8"/>
      <c r="B1122" s="495" t="s">
        <v>984</v>
      </c>
      <c r="C1122" s="486"/>
      <c r="D1122" s="486"/>
      <c r="E1122" s="534"/>
      <c r="F1122" s="486"/>
      <c r="G1122" s="486"/>
      <c r="H1122" s="486"/>
      <c r="I1122" s="486"/>
      <c r="J1122" s="512">
        <v>6.7</v>
      </c>
      <c r="K1122" s="531"/>
      <c r="L1122" s="512"/>
      <c r="M1122" s="512"/>
      <c r="N1122" s="528"/>
      <c r="O1122" s="532">
        <f>J1122</f>
        <v>6.7</v>
      </c>
    </row>
    <row r="1123" spans="1:15">
      <c r="A1123" s="8"/>
      <c r="B1123" s="495" t="s">
        <v>984</v>
      </c>
      <c r="C1123" s="486"/>
      <c r="D1123" s="486"/>
      <c r="E1123" s="534"/>
      <c r="F1123" s="486"/>
      <c r="G1123" s="486"/>
      <c r="H1123" s="486"/>
      <c r="I1123" s="486"/>
      <c r="J1123" s="512">
        <v>7.5</v>
      </c>
      <c r="K1123" s="531"/>
      <c r="L1123" s="512"/>
      <c r="M1123" s="512"/>
      <c r="N1123" s="528"/>
      <c r="O1123" s="532">
        <f>J1123</f>
        <v>7.5</v>
      </c>
    </row>
    <row r="1124" spans="1:15">
      <c r="A1124" s="8"/>
      <c r="B1124" s="495"/>
      <c r="C1124" s="486"/>
      <c r="D1124" s="486"/>
      <c r="E1124" s="486"/>
      <c r="F1124" s="486"/>
      <c r="G1124" s="486"/>
      <c r="H1124" s="486"/>
      <c r="I1124" s="486"/>
      <c r="J1124" s="512"/>
      <c r="K1124" s="531"/>
      <c r="L1124" s="512"/>
      <c r="M1124" s="512"/>
      <c r="N1124" s="512"/>
      <c r="O1124" s="513"/>
    </row>
    <row r="1125" spans="1:15">
      <c r="A1125" s="6"/>
      <c r="B1125" s="489"/>
      <c r="C1125" s="365"/>
      <c r="D1125" s="365"/>
      <c r="E1125" s="365"/>
      <c r="F1125" s="365"/>
      <c r="G1125" s="365"/>
      <c r="H1125" s="365"/>
      <c r="I1125" s="365"/>
      <c r="J1125" s="517"/>
      <c r="K1125" s="517"/>
      <c r="L1125" s="517"/>
      <c r="M1125" s="518"/>
      <c r="N1125" s="518"/>
      <c r="O1125" s="519"/>
    </row>
    <row r="1126" ht="77.25" customHeight="1" spans="1:15">
      <c r="A1126" s="2" t="s">
        <v>379</v>
      </c>
      <c r="B1126" s="479" t="str">
        <f>VLOOKUP(A1126,GLOBAL!A:H,4,FALSE)</f>
        <v>TUBO DE CONCRETO PARA REDES COLETORAS DE ÁGUAS PLUVIAIS, DIÂMETRO DE 400 MM, JUNTA RÍGIDA, INSTALADO EM LOCAL COM ALTO NÍVEL DE INTERFERÊNCIAS - FORNECIMENTO E ASSENTAMENTO. AF_12/2015</v>
      </c>
      <c r="C1126" s="2" t="str">
        <f>VLOOKUP(A1126,GLOBAL!A:H,5,FALSE)</f>
        <v>M</v>
      </c>
      <c r="D1126" s="480" t="s">
        <v>857</v>
      </c>
      <c r="E1126" s="481"/>
      <c r="F1126" s="482"/>
      <c r="G1126" s="480" t="s">
        <v>858</v>
      </c>
      <c r="H1126" s="481"/>
      <c r="I1126" s="482"/>
      <c r="J1126" s="508" t="s">
        <v>859</v>
      </c>
      <c r="K1126" s="508" t="s">
        <v>860</v>
      </c>
      <c r="L1126" s="508" t="s">
        <v>861</v>
      </c>
      <c r="M1126" s="508" t="s">
        <v>862</v>
      </c>
      <c r="N1126" s="508" t="s">
        <v>894</v>
      </c>
      <c r="O1126" s="509">
        <f>ROUND(SUM(O1127:O1130),2)</f>
        <v>54</v>
      </c>
    </row>
    <row r="1127" spans="1:15">
      <c r="A1127" s="7"/>
      <c r="B1127" s="493" t="s">
        <v>863</v>
      </c>
      <c r="C1127" s="494"/>
      <c r="D1127" s="494"/>
      <c r="E1127" s="494"/>
      <c r="F1127" s="494"/>
      <c r="G1127" s="494"/>
      <c r="H1127" s="494"/>
      <c r="I1127" s="494"/>
      <c r="J1127" s="528"/>
      <c r="K1127" s="529"/>
      <c r="L1127" s="528"/>
      <c r="M1127" s="528"/>
      <c r="N1127" s="528"/>
      <c r="O1127" s="530"/>
    </row>
    <row r="1128" spans="1:15">
      <c r="A1128" s="8"/>
      <c r="B1128" s="495" t="s">
        <v>985</v>
      </c>
      <c r="C1128" s="486"/>
      <c r="D1128" s="486"/>
      <c r="E1128" s="534"/>
      <c r="F1128" s="486"/>
      <c r="G1128" s="486"/>
      <c r="H1128" s="534"/>
      <c r="I1128" s="486"/>
      <c r="J1128" s="512">
        <v>48</v>
      </c>
      <c r="K1128" s="531"/>
      <c r="L1128" s="512"/>
      <c r="M1128" s="512"/>
      <c r="N1128" s="528"/>
      <c r="O1128" s="532">
        <f>J1128</f>
        <v>48</v>
      </c>
    </row>
    <row r="1129" spans="1:15">
      <c r="A1129" s="8"/>
      <c r="B1129" s="495" t="s">
        <v>986</v>
      </c>
      <c r="C1129" s="486"/>
      <c r="D1129" s="486"/>
      <c r="E1129" s="534"/>
      <c r="F1129" s="486"/>
      <c r="G1129" s="486"/>
      <c r="H1129" s="534"/>
      <c r="I1129" s="486"/>
      <c r="J1129" s="512">
        <v>6</v>
      </c>
      <c r="K1129" s="531"/>
      <c r="L1129" s="512"/>
      <c r="M1129" s="512"/>
      <c r="N1129" s="528"/>
      <c r="O1129" s="532">
        <f>J1129</f>
        <v>6</v>
      </c>
    </row>
    <row r="1130" spans="1:15">
      <c r="A1130" s="8"/>
      <c r="B1130" s="495"/>
      <c r="C1130" s="486"/>
      <c r="D1130" s="486"/>
      <c r="E1130" s="486"/>
      <c r="F1130" s="486"/>
      <c r="G1130" s="486"/>
      <c r="H1130" s="486"/>
      <c r="I1130" s="486"/>
      <c r="J1130" s="512"/>
      <c r="K1130" s="531"/>
      <c r="L1130" s="512"/>
      <c r="M1130" s="512"/>
      <c r="N1130" s="512"/>
      <c r="O1130" s="513"/>
    </row>
    <row r="1131" spans="1:15">
      <c r="A1131" s="6"/>
      <c r="B1131" s="489"/>
      <c r="C1131" s="365"/>
      <c r="D1131" s="365"/>
      <c r="E1131" s="365"/>
      <c r="F1131" s="365"/>
      <c r="G1131" s="365"/>
      <c r="H1131" s="365"/>
      <c r="I1131" s="365"/>
      <c r="J1131" s="517"/>
      <c r="K1131" s="517"/>
      <c r="L1131" s="517"/>
      <c r="M1131" s="518"/>
      <c r="N1131" s="518"/>
      <c r="O1131" s="519"/>
    </row>
    <row r="1132" ht="30" spans="1:15">
      <c r="A1132" s="2" t="s">
        <v>380</v>
      </c>
      <c r="B1132" s="479" t="str">
        <f>VLOOKUP(A1132,GLOBAL!A:H,4,FALSE)</f>
        <v>CONCRETO CICLOPICO FCK=10MPA 30% PEDRA DE MAO INCLUSIVE LANCAMENTO</v>
      </c>
      <c r="C1132" s="2" t="str">
        <f>VLOOKUP(A1132,GLOBAL!A:H,5,FALSE)</f>
        <v>M3</v>
      </c>
      <c r="D1132" s="480" t="s">
        <v>857</v>
      </c>
      <c r="E1132" s="481"/>
      <c r="F1132" s="482"/>
      <c r="G1132" s="480" t="s">
        <v>858</v>
      </c>
      <c r="H1132" s="481"/>
      <c r="I1132" s="482"/>
      <c r="J1132" s="508" t="s">
        <v>859</v>
      </c>
      <c r="K1132" s="508" t="s">
        <v>860</v>
      </c>
      <c r="L1132" s="508" t="s">
        <v>861</v>
      </c>
      <c r="M1132" s="508" t="s">
        <v>862</v>
      </c>
      <c r="N1132" s="508" t="s">
        <v>894</v>
      </c>
      <c r="O1132" s="509">
        <f>ROUND(SUM(O1133:O1136),2)</f>
        <v>5.4</v>
      </c>
    </row>
    <row r="1133" spans="1:15">
      <c r="A1133" s="7"/>
      <c r="B1133" s="493" t="s">
        <v>906</v>
      </c>
      <c r="C1133" s="494"/>
      <c r="D1133" s="494"/>
      <c r="E1133" s="494"/>
      <c r="F1133" s="494"/>
      <c r="G1133" s="494"/>
      <c r="H1133" s="494"/>
      <c r="I1133" s="494"/>
      <c r="J1133" s="528"/>
      <c r="K1133" s="529"/>
      <c r="L1133" s="528"/>
      <c r="M1133" s="528"/>
      <c r="N1133" s="528"/>
      <c r="O1133" s="530"/>
    </row>
    <row r="1134" spans="1:15">
      <c r="A1134" s="8"/>
      <c r="B1134" s="495" t="s">
        <v>985</v>
      </c>
      <c r="C1134" s="486"/>
      <c r="D1134" s="486"/>
      <c r="E1134" s="534"/>
      <c r="F1134" s="486"/>
      <c r="G1134" s="486"/>
      <c r="H1134" s="534"/>
      <c r="I1134" s="486"/>
      <c r="J1134" s="512">
        <v>48</v>
      </c>
      <c r="K1134" s="531">
        <v>0.4</v>
      </c>
      <c r="L1134" s="512">
        <v>0.25</v>
      </c>
      <c r="M1134" s="512"/>
      <c r="N1134" s="528"/>
      <c r="O1134" s="532">
        <f>J1134*K1134*L1134</f>
        <v>4.8</v>
      </c>
    </row>
    <row r="1135" spans="1:15">
      <c r="A1135" s="8"/>
      <c r="B1135" s="495" t="s">
        <v>986</v>
      </c>
      <c r="C1135" s="486"/>
      <c r="D1135" s="486"/>
      <c r="E1135" s="534"/>
      <c r="F1135" s="486"/>
      <c r="G1135" s="486"/>
      <c r="H1135" s="534"/>
      <c r="I1135" s="486"/>
      <c r="J1135" s="512">
        <v>6</v>
      </c>
      <c r="K1135" s="531">
        <v>0.4</v>
      </c>
      <c r="L1135" s="512">
        <v>0.25</v>
      </c>
      <c r="M1135" s="512"/>
      <c r="N1135" s="528"/>
      <c r="O1135" s="532">
        <f>J1135*K1135*L1135</f>
        <v>0.6</v>
      </c>
    </row>
    <row r="1136" spans="1:15">
      <c r="A1136" s="8"/>
      <c r="B1136" s="495"/>
      <c r="C1136" s="486"/>
      <c r="D1136" s="486"/>
      <c r="E1136" s="486"/>
      <c r="F1136" s="486"/>
      <c r="G1136" s="486"/>
      <c r="H1136" s="486"/>
      <c r="I1136" s="486"/>
      <c r="J1136" s="512"/>
      <c r="K1136" s="531"/>
      <c r="L1136" s="512"/>
      <c r="M1136" s="512"/>
      <c r="N1136" s="512"/>
      <c r="O1136" s="513"/>
    </row>
    <row r="1137" spans="1:15">
      <c r="A1137" s="6"/>
      <c r="B1137" s="489"/>
      <c r="C1137" s="365"/>
      <c r="D1137" s="365"/>
      <c r="E1137" s="365"/>
      <c r="F1137" s="365"/>
      <c r="G1137" s="365"/>
      <c r="H1137" s="365"/>
      <c r="I1137" s="365"/>
      <c r="J1137" s="517"/>
      <c r="K1137" s="517"/>
      <c r="L1137" s="517"/>
      <c r="M1137" s="518"/>
      <c r="N1137" s="518"/>
      <c r="O1137" s="519"/>
    </row>
    <row r="1138" ht="30" spans="1:15">
      <c r="A1138" s="2" t="s">
        <v>382</v>
      </c>
      <c r="B1138" s="479" t="str">
        <f>VLOOKUP(A1138,GLOBAL!A:H,4,FALSE)</f>
        <v>FABRICAÇÃO DE FÔRMA PARA PILARES E ESTRUTURAS SIMILARES, EM CHAPA DE MADEIRA COMPENSADA RESINADA, E = 17 MM. AF_12/2015</v>
      </c>
      <c r="C1138" s="2" t="str">
        <f>VLOOKUP(A1138,GLOBAL!A:H,5,FALSE)</f>
        <v>M2</v>
      </c>
      <c r="D1138" s="480" t="s">
        <v>857</v>
      </c>
      <c r="E1138" s="481"/>
      <c r="F1138" s="482"/>
      <c r="G1138" s="480" t="s">
        <v>858</v>
      </c>
      <c r="H1138" s="481"/>
      <c r="I1138" s="482"/>
      <c r="J1138" s="508" t="s">
        <v>859</v>
      </c>
      <c r="K1138" s="508" t="s">
        <v>860</v>
      </c>
      <c r="L1138" s="508" t="s">
        <v>861</v>
      </c>
      <c r="M1138" s="508" t="s">
        <v>867</v>
      </c>
      <c r="N1138" s="508" t="s">
        <v>894</v>
      </c>
      <c r="O1138" s="509">
        <f>ROUND(SUM(O1139:O1142),2)</f>
        <v>27</v>
      </c>
    </row>
    <row r="1139" spans="1:15">
      <c r="A1139" s="7"/>
      <c r="B1139" s="493" t="s">
        <v>863</v>
      </c>
      <c r="C1139" s="494"/>
      <c r="D1139" s="494"/>
      <c r="E1139" s="494"/>
      <c r="F1139" s="494"/>
      <c r="G1139" s="494"/>
      <c r="H1139" s="494"/>
      <c r="I1139" s="494"/>
      <c r="J1139" s="528"/>
      <c r="K1139" s="529"/>
      <c r="L1139" s="528"/>
      <c r="M1139" s="528"/>
      <c r="N1139" s="528"/>
      <c r="O1139" s="530"/>
    </row>
    <row r="1140" spans="1:15">
      <c r="A1140" s="8"/>
      <c r="B1140" s="495" t="s">
        <v>985</v>
      </c>
      <c r="C1140" s="486"/>
      <c r="D1140" s="486"/>
      <c r="E1140" s="534"/>
      <c r="F1140" s="486"/>
      <c r="G1140" s="486"/>
      <c r="H1140" s="534"/>
      <c r="I1140" s="486"/>
      <c r="J1140" s="512">
        <v>48</v>
      </c>
      <c r="K1140" s="531"/>
      <c r="L1140" s="512">
        <v>0.25</v>
      </c>
      <c r="M1140" s="512">
        <v>12</v>
      </c>
      <c r="N1140" s="528">
        <v>2</v>
      </c>
      <c r="O1140" s="532">
        <f>M1140*N1140</f>
        <v>24</v>
      </c>
    </row>
    <row r="1141" spans="1:15">
      <c r="A1141" s="8"/>
      <c r="B1141" s="495" t="s">
        <v>986</v>
      </c>
      <c r="C1141" s="486"/>
      <c r="D1141" s="486"/>
      <c r="E1141" s="534"/>
      <c r="F1141" s="486"/>
      <c r="G1141" s="486"/>
      <c r="H1141" s="534"/>
      <c r="I1141" s="486"/>
      <c r="J1141" s="512">
        <v>6</v>
      </c>
      <c r="K1141" s="531"/>
      <c r="L1141" s="512">
        <v>0.25</v>
      </c>
      <c r="M1141" s="512">
        <v>1.5</v>
      </c>
      <c r="N1141" s="528">
        <v>2</v>
      </c>
      <c r="O1141" s="532">
        <f>M1141*N1141</f>
        <v>3</v>
      </c>
    </row>
    <row r="1142" spans="1:15">
      <c r="A1142" s="8"/>
      <c r="B1142" s="495"/>
      <c r="C1142" s="486"/>
      <c r="D1142" s="486"/>
      <c r="E1142" s="486"/>
      <c r="F1142" s="486"/>
      <c r="G1142" s="486"/>
      <c r="H1142" s="486"/>
      <c r="I1142" s="486"/>
      <c r="J1142" s="512"/>
      <c r="K1142" s="531"/>
      <c r="L1142" s="512"/>
      <c r="M1142" s="512"/>
      <c r="N1142" s="512"/>
      <c r="O1142" s="513"/>
    </row>
    <row r="1143" spans="1:15">
      <c r="A1143" s="6"/>
      <c r="B1143" s="489"/>
      <c r="C1143" s="365"/>
      <c r="D1143" s="365"/>
      <c r="E1143" s="365"/>
      <c r="F1143" s="365"/>
      <c r="G1143" s="365"/>
      <c r="H1143" s="365"/>
      <c r="I1143" s="365"/>
      <c r="J1143" s="517"/>
      <c r="K1143" s="517"/>
      <c r="L1143" s="517"/>
      <c r="M1143" s="518"/>
      <c r="N1143" s="518"/>
      <c r="O1143" s="519"/>
    </row>
    <row r="1144" ht="67.5" customHeight="1" spans="1:15">
      <c r="A1144" s="2" t="s">
        <v>383</v>
      </c>
      <c r="B1144" s="479" t="str">
        <f>VLOOKUP(A1144,GLOBAL!A:H,4,FALSE)</f>
        <v>DRENO LONGITUDINAL TIPO TRINCHEIRA DRENANTE, H = 0,90 M COM TUBO POROSO TIPO PEAD DE DIÂM = 100 MM, INCLUINDO ESC. EM MAT. 1ª CAT. E TRANSPORTE DO TUBO</v>
      </c>
      <c r="C1144" s="2" t="str">
        <f>VLOOKUP(A1144,GLOBAL!A:H,5,FALSE)</f>
        <v>M</v>
      </c>
      <c r="D1144" s="480" t="s">
        <v>857</v>
      </c>
      <c r="E1144" s="481"/>
      <c r="F1144" s="482"/>
      <c r="G1144" s="480" t="s">
        <v>858</v>
      </c>
      <c r="H1144" s="481"/>
      <c r="I1144" s="482"/>
      <c r="J1144" s="508" t="s">
        <v>859</v>
      </c>
      <c r="K1144" s="508" t="s">
        <v>860</v>
      </c>
      <c r="L1144" s="508" t="s">
        <v>861</v>
      </c>
      <c r="M1144" s="508" t="s">
        <v>867</v>
      </c>
      <c r="N1144" s="508" t="s">
        <v>894</v>
      </c>
      <c r="O1144" s="509">
        <f>ROUND(SUM(O1145:O1148),2)</f>
        <v>1.8</v>
      </c>
    </row>
    <row r="1145" spans="1:15">
      <c r="A1145" s="7"/>
      <c r="B1145" s="493" t="s">
        <v>863</v>
      </c>
      <c r="C1145" s="494"/>
      <c r="D1145" s="494"/>
      <c r="E1145" s="494"/>
      <c r="F1145" s="494"/>
      <c r="G1145" s="494"/>
      <c r="H1145" s="494"/>
      <c r="I1145" s="494"/>
      <c r="J1145" s="528"/>
      <c r="K1145" s="529"/>
      <c r="L1145" s="528"/>
      <c r="M1145" s="528"/>
      <c r="N1145" s="528"/>
      <c r="O1145" s="530"/>
    </row>
    <row r="1146" spans="1:15">
      <c r="A1146" s="8"/>
      <c r="B1146" s="495" t="s">
        <v>983</v>
      </c>
      <c r="C1146" s="486"/>
      <c r="D1146" s="486"/>
      <c r="E1146" s="534"/>
      <c r="F1146" s="486"/>
      <c r="G1146" s="486"/>
      <c r="H1146" s="534"/>
      <c r="I1146" s="486"/>
      <c r="J1146" s="512">
        <v>3</v>
      </c>
      <c r="K1146" s="531"/>
      <c r="L1146" s="512"/>
      <c r="M1146" s="512"/>
      <c r="N1146" s="528"/>
      <c r="O1146" s="532">
        <f>J1146</f>
        <v>3</v>
      </c>
    </row>
    <row r="1147" spans="1:15">
      <c r="A1147" s="8"/>
      <c r="B1147" s="495" t="s">
        <v>961</v>
      </c>
      <c r="C1147" s="486"/>
      <c r="D1147" s="486"/>
      <c r="E1147" s="534"/>
      <c r="F1147" s="486"/>
      <c r="G1147" s="486"/>
      <c r="H1147" s="534"/>
      <c r="I1147" s="486"/>
      <c r="J1147" s="512">
        <v>-1.2</v>
      </c>
      <c r="K1147" s="531"/>
      <c r="L1147" s="512"/>
      <c r="M1147" s="512"/>
      <c r="N1147" s="528"/>
      <c r="O1147" s="532">
        <f>J1147</f>
        <v>-1.2</v>
      </c>
    </row>
    <row r="1148" spans="1:15">
      <c r="A1148" s="8"/>
      <c r="B1148" s="495"/>
      <c r="C1148" s="486"/>
      <c r="D1148" s="486"/>
      <c r="E1148" s="486"/>
      <c r="F1148" s="486"/>
      <c r="G1148" s="486"/>
      <c r="H1148" s="486"/>
      <c r="I1148" s="486"/>
      <c r="J1148" s="512"/>
      <c r="K1148" s="531"/>
      <c r="L1148" s="512"/>
      <c r="M1148" s="512"/>
      <c r="N1148" s="512"/>
      <c r="O1148" s="513"/>
    </row>
    <row r="1149" spans="1:15">
      <c r="A1149" s="6"/>
      <c r="B1149" s="489"/>
      <c r="C1149" s="365"/>
      <c r="D1149" s="365"/>
      <c r="E1149" s="365"/>
      <c r="F1149" s="365"/>
      <c r="G1149" s="365"/>
      <c r="H1149" s="365"/>
      <c r="I1149" s="365"/>
      <c r="J1149" s="517"/>
      <c r="K1149" s="517"/>
      <c r="L1149" s="517"/>
      <c r="M1149" s="518"/>
      <c r="N1149" s="518"/>
      <c r="O1149" s="519"/>
    </row>
    <row r="1150" spans="1:15">
      <c r="A1150" s="1" t="s">
        <v>384</v>
      </c>
      <c r="B1150" s="476" t="str">
        <f>VLOOKUP(A1150,GLOBAL!A:H,4,FALSE)</f>
        <v>Pavimentação</v>
      </c>
      <c r="C1150" s="477"/>
      <c r="D1150" s="477"/>
      <c r="E1150" s="477"/>
      <c r="F1150" s="477"/>
      <c r="G1150" s="477"/>
      <c r="H1150" s="477"/>
      <c r="I1150" s="477"/>
      <c r="J1150" s="506"/>
      <c r="K1150" s="506"/>
      <c r="L1150" s="506"/>
      <c r="M1150" s="506"/>
      <c r="N1150" s="506"/>
      <c r="O1150" s="507"/>
    </row>
    <row r="1151" ht="30" spans="1:15">
      <c r="A1151" s="2" t="s">
        <v>385</v>
      </c>
      <c r="B1151" s="479" t="str">
        <f>VLOOKUP(A1151,GLOBAL!A:H,4,FALSE)</f>
        <v>REGULARIZACAO E COMPACTACAO DE SUBLEITO ATE 20 CM DE ESPESSURA</v>
      </c>
      <c r="C1151" s="2" t="str">
        <f>VLOOKUP(A1151,GLOBAL!A:H,5,FALSE)</f>
        <v>M2</v>
      </c>
      <c r="D1151" s="480" t="s">
        <v>857</v>
      </c>
      <c r="E1151" s="481"/>
      <c r="F1151" s="482"/>
      <c r="G1151" s="480" t="s">
        <v>858</v>
      </c>
      <c r="H1151" s="481"/>
      <c r="I1151" s="482"/>
      <c r="J1151" s="508" t="s">
        <v>859</v>
      </c>
      <c r="K1151" s="508" t="s">
        <v>907</v>
      </c>
      <c r="L1151" s="508" t="s">
        <v>861</v>
      </c>
      <c r="M1151" s="508" t="s">
        <v>867</v>
      </c>
      <c r="N1151" s="508" t="s">
        <v>908</v>
      </c>
      <c r="O1151" s="509">
        <f>ROUND(SUM(O1153:O1156),2)</f>
        <v>794.29</v>
      </c>
    </row>
    <row r="1152" spans="1:15">
      <c r="A1152" s="7"/>
      <c r="B1152" s="493" t="s">
        <v>863</v>
      </c>
      <c r="C1152" s="494"/>
      <c r="D1152" s="494"/>
      <c r="E1152" s="494"/>
      <c r="F1152" s="494"/>
      <c r="G1152" s="494"/>
      <c r="H1152" s="494"/>
      <c r="I1152" s="494"/>
      <c r="J1152" s="528"/>
      <c r="K1152" s="529"/>
      <c r="L1152" s="528"/>
      <c r="M1152" s="528"/>
      <c r="N1152" s="528"/>
      <c r="O1152" s="530"/>
    </row>
    <row r="1153" spans="1:15">
      <c r="A1153" s="8"/>
      <c r="B1153" s="495" t="s">
        <v>909</v>
      </c>
      <c r="C1153" s="486"/>
      <c r="D1153" s="486">
        <v>0</v>
      </c>
      <c r="E1153" s="534" t="s">
        <v>898</v>
      </c>
      <c r="F1153" s="486">
        <v>4.5</v>
      </c>
      <c r="G1153" s="486">
        <v>0</v>
      </c>
      <c r="H1153" s="534" t="s">
        <v>898</v>
      </c>
      <c r="I1153" s="486">
        <v>7</v>
      </c>
      <c r="J1153" s="512">
        <v>2.5</v>
      </c>
      <c r="K1153" s="531">
        <v>8.78</v>
      </c>
      <c r="L1153" s="512"/>
      <c r="M1153" s="512">
        <f>J1153*K1153</f>
        <v>21.95</v>
      </c>
      <c r="N1153" s="528"/>
      <c r="O1153" s="532">
        <f>M1153</f>
        <v>21.95</v>
      </c>
    </row>
    <row r="1154" spans="1:15">
      <c r="A1154" s="8"/>
      <c r="B1154" s="495" t="s">
        <v>909</v>
      </c>
      <c r="C1154" s="486"/>
      <c r="D1154" s="486">
        <v>0</v>
      </c>
      <c r="E1154" s="534" t="s">
        <v>898</v>
      </c>
      <c r="F1154" s="486">
        <v>7</v>
      </c>
      <c r="G1154" s="486">
        <v>5</v>
      </c>
      <c r="H1154" s="534" t="s">
        <v>898</v>
      </c>
      <c r="I1154" s="486">
        <v>0</v>
      </c>
      <c r="J1154" s="512">
        <v>93</v>
      </c>
      <c r="K1154" s="531">
        <v>8</v>
      </c>
      <c r="L1154" s="512"/>
      <c r="M1154" s="512">
        <f>J1154*K1154</f>
        <v>744</v>
      </c>
      <c r="N1154" s="528"/>
      <c r="O1154" s="532">
        <f>M1154</f>
        <v>744</v>
      </c>
    </row>
    <row r="1155" spans="1:15">
      <c r="A1155" s="8"/>
      <c r="B1155" s="495" t="s">
        <v>909</v>
      </c>
      <c r="C1155" s="486"/>
      <c r="D1155" s="486">
        <v>5</v>
      </c>
      <c r="E1155" s="534" t="s">
        <v>898</v>
      </c>
      <c r="F1155" s="486">
        <v>0</v>
      </c>
      <c r="G1155" s="486">
        <v>5</v>
      </c>
      <c r="H1155" s="534" t="s">
        <v>898</v>
      </c>
      <c r="I1155" s="486">
        <v>3.35</v>
      </c>
      <c r="J1155" s="512">
        <v>3.35</v>
      </c>
      <c r="K1155" s="531">
        <v>8.46</v>
      </c>
      <c r="L1155" s="512"/>
      <c r="M1155" s="512">
        <f>J1155*K1155</f>
        <v>28.341</v>
      </c>
      <c r="N1155" s="528"/>
      <c r="O1155" s="532">
        <f>M1155</f>
        <v>28.341</v>
      </c>
    </row>
    <row r="1156" spans="1:15">
      <c r="A1156" s="4"/>
      <c r="B1156" s="495"/>
      <c r="C1156" s="486"/>
      <c r="D1156" s="486"/>
      <c r="E1156" s="486"/>
      <c r="F1156" s="486"/>
      <c r="G1156" s="486"/>
      <c r="H1156" s="486"/>
      <c r="I1156" s="486"/>
      <c r="J1156" s="512"/>
      <c r="K1156" s="512"/>
      <c r="L1156" s="512"/>
      <c r="M1156" s="512"/>
      <c r="N1156" s="512"/>
      <c r="O1156" s="513"/>
    </row>
    <row r="1157" spans="1:15">
      <c r="A1157" s="6"/>
      <c r="B1157" s="489"/>
      <c r="C1157" s="365"/>
      <c r="D1157" s="365"/>
      <c r="E1157" s="365"/>
      <c r="F1157" s="365"/>
      <c r="G1157" s="365"/>
      <c r="H1157" s="365"/>
      <c r="I1157" s="365"/>
      <c r="J1157" s="517"/>
      <c r="K1157" s="517"/>
      <c r="L1157" s="517"/>
      <c r="M1157" s="518"/>
      <c r="N1157" s="518"/>
      <c r="O1157" s="519"/>
    </row>
    <row r="1158" spans="1:15">
      <c r="A1158" s="2" t="s">
        <v>386</v>
      </c>
      <c r="B1158" s="479" t="str">
        <f>VLOOKUP(A1158,GLOBAL!A:H,4,FALSE)</f>
        <v>FORNECIMENTO E LANCAMENTO DE BRITA N. 4</v>
      </c>
      <c r="C1158" s="2" t="str">
        <f>VLOOKUP(A1158,GLOBAL!A:H,5,FALSE)</f>
        <v>M3</v>
      </c>
      <c r="D1158" s="480" t="s">
        <v>857</v>
      </c>
      <c r="E1158" s="481"/>
      <c r="F1158" s="482"/>
      <c r="G1158" s="480" t="s">
        <v>858</v>
      </c>
      <c r="H1158" s="481"/>
      <c r="I1158" s="482"/>
      <c r="J1158" s="508" t="s">
        <v>859</v>
      </c>
      <c r="K1158" s="508" t="s">
        <v>907</v>
      </c>
      <c r="L1158" s="508" t="s">
        <v>861</v>
      </c>
      <c r="M1158" s="508" t="s">
        <v>867</v>
      </c>
      <c r="N1158" s="508" t="s">
        <v>879</v>
      </c>
      <c r="O1158" s="509">
        <f>ROUND(SUM(O1160:O1163),2)</f>
        <v>158.86</v>
      </c>
    </row>
    <row r="1159" spans="1:15">
      <c r="A1159" s="7"/>
      <c r="B1159" s="493" t="s">
        <v>863</v>
      </c>
      <c r="C1159" s="494"/>
      <c r="D1159" s="494"/>
      <c r="E1159" s="494"/>
      <c r="F1159" s="494"/>
      <c r="G1159" s="494"/>
      <c r="H1159" s="494"/>
      <c r="I1159" s="494"/>
      <c r="J1159" s="528"/>
      <c r="K1159" s="529"/>
      <c r="L1159" s="528"/>
      <c r="M1159" s="528"/>
      <c r="N1159" s="528"/>
      <c r="O1159" s="530"/>
    </row>
    <row r="1160" spans="1:15">
      <c r="A1160" s="8"/>
      <c r="B1160" s="495" t="s">
        <v>909</v>
      </c>
      <c r="C1160" s="486"/>
      <c r="D1160" s="486">
        <v>0</v>
      </c>
      <c r="E1160" s="534" t="s">
        <v>898</v>
      </c>
      <c r="F1160" s="486">
        <v>4.5</v>
      </c>
      <c r="G1160" s="486">
        <v>0</v>
      </c>
      <c r="H1160" s="534" t="s">
        <v>898</v>
      </c>
      <c r="I1160" s="486">
        <v>7</v>
      </c>
      <c r="J1160" s="512">
        <v>2.5</v>
      </c>
      <c r="K1160" s="531">
        <v>8.78</v>
      </c>
      <c r="L1160" s="512">
        <v>0.2</v>
      </c>
      <c r="M1160" s="512">
        <f>J1160*K1160</f>
        <v>21.95</v>
      </c>
      <c r="N1160" s="528">
        <f>M1160*L1160</f>
        <v>4.39</v>
      </c>
      <c r="O1160" s="532">
        <f>N1160</f>
        <v>4.39</v>
      </c>
    </row>
    <row r="1161" spans="1:15">
      <c r="A1161" s="8"/>
      <c r="B1161" s="495" t="s">
        <v>909</v>
      </c>
      <c r="C1161" s="486"/>
      <c r="D1161" s="486">
        <v>0</v>
      </c>
      <c r="E1161" s="534" t="s">
        <v>898</v>
      </c>
      <c r="F1161" s="486">
        <v>7</v>
      </c>
      <c r="G1161" s="486">
        <v>5</v>
      </c>
      <c r="H1161" s="534" t="s">
        <v>898</v>
      </c>
      <c r="I1161" s="486">
        <v>0</v>
      </c>
      <c r="J1161" s="512">
        <v>93</v>
      </c>
      <c r="K1161" s="531">
        <v>8</v>
      </c>
      <c r="L1161" s="512">
        <v>0.2</v>
      </c>
      <c r="M1161" s="512">
        <f>J1161*K1161</f>
        <v>744</v>
      </c>
      <c r="N1161" s="528">
        <f>M1161*L1161</f>
        <v>148.8</v>
      </c>
      <c r="O1161" s="532">
        <f>N1161</f>
        <v>148.8</v>
      </c>
    </row>
    <row r="1162" spans="1:15">
      <c r="A1162" s="8"/>
      <c r="B1162" s="495" t="s">
        <v>909</v>
      </c>
      <c r="C1162" s="486"/>
      <c r="D1162" s="486">
        <v>5</v>
      </c>
      <c r="E1162" s="534" t="s">
        <v>898</v>
      </c>
      <c r="F1162" s="486">
        <v>0</v>
      </c>
      <c r="G1162" s="486">
        <v>5</v>
      </c>
      <c r="H1162" s="534" t="s">
        <v>898</v>
      </c>
      <c r="I1162" s="486">
        <v>3.35</v>
      </c>
      <c r="J1162" s="512">
        <v>3.35</v>
      </c>
      <c r="K1162" s="531">
        <v>8.46</v>
      </c>
      <c r="L1162" s="512">
        <v>0.2</v>
      </c>
      <c r="M1162" s="512">
        <f>J1162*K1162</f>
        <v>28.341</v>
      </c>
      <c r="N1162" s="528">
        <f>M1162*L1162</f>
        <v>5.6682</v>
      </c>
      <c r="O1162" s="532">
        <f>N1162</f>
        <v>5.6682</v>
      </c>
    </row>
    <row r="1163" spans="1:15">
      <c r="A1163" s="4"/>
      <c r="B1163" s="495"/>
      <c r="C1163" s="486"/>
      <c r="D1163" s="486"/>
      <c r="E1163" s="486"/>
      <c r="F1163" s="486"/>
      <c r="G1163" s="486"/>
      <c r="H1163" s="486"/>
      <c r="I1163" s="486"/>
      <c r="J1163" s="512"/>
      <c r="K1163" s="512"/>
      <c r="L1163" s="512"/>
      <c r="M1163" s="512"/>
      <c r="N1163" s="512"/>
      <c r="O1163" s="513"/>
    </row>
    <row r="1164" spans="1:15">
      <c r="A1164" s="6"/>
      <c r="B1164" s="489"/>
      <c r="C1164" s="365"/>
      <c r="D1164" s="365"/>
      <c r="E1164" s="365"/>
      <c r="F1164" s="365"/>
      <c r="G1164" s="365"/>
      <c r="H1164" s="365"/>
      <c r="I1164" s="365"/>
      <c r="J1164" s="517"/>
      <c r="K1164" s="517"/>
      <c r="L1164" s="517"/>
      <c r="M1164" s="518"/>
      <c r="N1164" s="518"/>
      <c r="O1164" s="519"/>
    </row>
    <row r="1165" spans="1:15">
      <c r="A1165" s="2" t="s">
        <v>387</v>
      </c>
      <c r="B1165" s="535" t="str">
        <f>VLOOKUP(A1165,GLOBAL!A:H,4,FALSE)</f>
        <v>TRANSPORTE COMERCIAL DE BRITA</v>
      </c>
      <c r="C1165" s="2" t="str">
        <f>VLOOKUP(A1165,GLOBAL!A:H,5,FALSE)</f>
        <v>M3XKM</v>
      </c>
      <c r="D1165" s="480" t="s">
        <v>857</v>
      </c>
      <c r="E1165" s="481"/>
      <c r="F1165" s="482"/>
      <c r="G1165" s="480" t="s">
        <v>858</v>
      </c>
      <c r="H1165" s="481"/>
      <c r="I1165" s="482"/>
      <c r="J1165" s="508" t="s">
        <v>872</v>
      </c>
      <c r="K1165" s="508" t="s">
        <v>873</v>
      </c>
      <c r="L1165" s="508" t="s">
        <v>861</v>
      </c>
      <c r="M1165" s="508" t="s">
        <v>862</v>
      </c>
      <c r="N1165" s="508" t="s">
        <v>879</v>
      </c>
      <c r="O1165" s="509">
        <f>ROUND(SUM(O1167:O1168),2)</f>
        <v>1382.08</v>
      </c>
    </row>
    <row r="1166" spans="1:15">
      <c r="A1166" s="7"/>
      <c r="B1166" s="493" t="s">
        <v>863</v>
      </c>
      <c r="C1166" s="494"/>
      <c r="D1166" s="494"/>
      <c r="E1166" s="494"/>
      <c r="F1166" s="494"/>
      <c r="G1166" s="494"/>
      <c r="H1166" s="494"/>
      <c r="I1166" s="494"/>
      <c r="J1166" s="528"/>
      <c r="K1166" s="529"/>
      <c r="L1166" s="528"/>
      <c r="M1166" s="528"/>
      <c r="N1166" s="528"/>
      <c r="O1166" s="530"/>
    </row>
    <row r="1167" spans="1:15">
      <c r="A1167" s="8"/>
      <c r="B1167" s="495" t="s">
        <v>910</v>
      </c>
      <c r="C1167" s="486"/>
      <c r="D1167" s="486"/>
      <c r="E1167" s="486"/>
      <c r="F1167" s="486"/>
      <c r="G1167" s="486"/>
      <c r="H1167" s="486"/>
      <c r="I1167" s="486"/>
      <c r="J1167" s="512">
        <v>8.7</v>
      </c>
      <c r="K1167" s="531">
        <v>1</v>
      </c>
      <c r="L1167" s="512"/>
      <c r="M1167" s="512"/>
      <c r="N1167" s="528">
        <f>O1158</f>
        <v>158.86</v>
      </c>
      <c r="O1167" s="532">
        <f>J1167*K1167*N1167</f>
        <v>1382.082</v>
      </c>
    </row>
    <row r="1168" spans="1:15">
      <c r="A1168" s="4"/>
      <c r="B1168" s="495"/>
      <c r="C1168" s="486"/>
      <c r="D1168" s="486"/>
      <c r="E1168" s="486"/>
      <c r="F1168" s="486"/>
      <c r="G1168" s="486"/>
      <c r="H1168" s="486"/>
      <c r="I1168" s="486"/>
      <c r="J1168" s="512"/>
      <c r="K1168" s="512"/>
      <c r="L1168" s="512"/>
      <c r="M1168" s="512"/>
      <c r="N1168" s="512"/>
      <c r="O1168" s="513"/>
    </row>
    <row r="1169" spans="1:15">
      <c r="A1169" s="6"/>
      <c r="B1169" s="489"/>
      <c r="C1169" s="365"/>
      <c r="D1169" s="365"/>
      <c r="E1169" s="365"/>
      <c r="F1169" s="365"/>
      <c r="G1169" s="365"/>
      <c r="H1169" s="365"/>
      <c r="I1169" s="365"/>
      <c r="J1169" s="517"/>
      <c r="K1169" s="517"/>
      <c r="L1169" s="517"/>
      <c r="M1169" s="518"/>
      <c r="N1169" s="518"/>
      <c r="O1169" s="519"/>
    </row>
    <row r="1170" ht="30" spans="1:15">
      <c r="A1170" s="2" t="s">
        <v>388</v>
      </c>
      <c r="B1170" s="479" t="str">
        <f>VLOOKUP(A1170,GLOBAL!A:H,4,FALSE)</f>
        <v>EXECUÇÃO DE IMPRIMAÇÃO COM ASFALTO DILUÍDO CM-30. AF_09/2017</v>
      </c>
      <c r="C1170" s="2" t="str">
        <f>VLOOKUP(A1170,GLOBAL!A:H,5,FALSE)</f>
        <v>M2</v>
      </c>
      <c r="D1170" s="480" t="s">
        <v>857</v>
      </c>
      <c r="E1170" s="481"/>
      <c r="F1170" s="482"/>
      <c r="G1170" s="480" t="s">
        <v>858</v>
      </c>
      <c r="H1170" s="481"/>
      <c r="I1170" s="482"/>
      <c r="J1170" s="508" t="s">
        <v>859</v>
      </c>
      <c r="K1170" s="508" t="s">
        <v>907</v>
      </c>
      <c r="L1170" s="508" t="s">
        <v>861</v>
      </c>
      <c r="M1170" s="508" t="s">
        <v>867</v>
      </c>
      <c r="N1170" s="508"/>
      <c r="O1170" s="509">
        <f>ROUND(SUM(O1172:O1175),2)</f>
        <v>794.29</v>
      </c>
    </row>
    <row r="1171" spans="1:15">
      <c r="A1171" s="7"/>
      <c r="B1171" s="493" t="s">
        <v>863</v>
      </c>
      <c r="C1171" s="494"/>
      <c r="D1171" s="494"/>
      <c r="E1171" s="494"/>
      <c r="F1171" s="494"/>
      <c r="G1171" s="494"/>
      <c r="H1171" s="494"/>
      <c r="I1171" s="494"/>
      <c r="J1171" s="528"/>
      <c r="K1171" s="529"/>
      <c r="L1171" s="528"/>
      <c r="M1171" s="528"/>
      <c r="N1171" s="528"/>
      <c r="O1171" s="530"/>
    </row>
    <row r="1172" spans="1:15">
      <c r="A1172" s="8"/>
      <c r="B1172" s="495" t="s">
        <v>909</v>
      </c>
      <c r="C1172" s="486"/>
      <c r="D1172" s="486">
        <v>0</v>
      </c>
      <c r="E1172" s="534" t="s">
        <v>898</v>
      </c>
      <c r="F1172" s="486">
        <v>4.5</v>
      </c>
      <c r="G1172" s="486">
        <v>0</v>
      </c>
      <c r="H1172" s="534" t="s">
        <v>898</v>
      </c>
      <c r="I1172" s="486">
        <v>7</v>
      </c>
      <c r="J1172" s="512">
        <v>2.5</v>
      </c>
      <c r="K1172" s="531">
        <v>8.78</v>
      </c>
      <c r="L1172" s="512"/>
      <c r="M1172" s="512">
        <f>J1172*K1172</f>
        <v>21.95</v>
      </c>
      <c r="N1172" s="528"/>
      <c r="O1172" s="532">
        <f>M1172</f>
        <v>21.95</v>
      </c>
    </row>
    <row r="1173" spans="1:15">
      <c r="A1173" s="8"/>
      <c r="B1173" s="495" t="s">
        <v>909</v>
      </c>
      <c r="C1173" s="486"/>
      <c r="D1173" s="486">
        <v>0</v>
      </c>
      <c r="E1173" s="534" t="s">
        <v>898</v>
      </c>
      <c r="F1173" s="486">
        <v>7</v>
      </c>
      <c r="G1173" s="486">
        <v>5</v>
      </c>
      <c r="H1173" s="534" t="s">
        <v>898</v>
      </c>
      <c r="I1173" s="486">
        <v>0</v>
      </c>
      <c r="J1173" s="512">
        <v>93</v>
      </c>
      <c r="K1173" s="531">
        <v>8</v>
      </c>
      <c r="L1173" s="512"/>
      <c r="M1173" s="512">
        <f>J1173*K1173</f>
        <v>744</v>
      </c>
      <c r="N1173" s="528"/>
      <c r="O1173" s="532">
        <f>M1173</f>
        <v>744</v>
      </c>
    </row>
    <row r="1174" spans="1:15">
      <c r="A1174" s="8"/>
      <c r="B1174" s="495" t="s">
        <v>909</v>
      </c>
      <c r="C1174" s="486"/>
      <c r="D1174" s="486">
        <v>5</v>
      </c>
      <c r="E1174" s="534" t="s">
        <v>898</v>
      </c>
      <c r="F1174" s="486">
        <v>0</v>
      </c>
      <c r="G1174" s="486">
        <v>5</v>
      </c>
      <c r="H1174" s="534" t="s">
        <v>898</v>
      </c>
      <c r="I1174" s="486">
        <v>3.35</v>
      </c>
      <c r="J1174" s="512">
        <v>3.35</v>
      </c>
      <c r="K1174" s="531">
        <v>8.46</v>
      </c>
      <c r="L1174" s="512"/>
      <c r="M1174" s="512">
        <f>J1174*K1174</f>
        <v>28.341</v>
      </c>
      <c r="N1174" s="528"/>
      <c r="O1174" s="532">
        <f>M1174</f>
        <v>28.341</v>
      </c>
    </row>
    <row r="1175" spans="1:15">
      <c r="A1175" s="4"/>
      <c r="B1175" s="495"/>
      <c r="C1175" s="486"/>
      <c r="D1175" s="486"/>
      <c r="E1175" s="486"/>
      <c r="F1175" s="486"/>
      <c r="G1175" s="486"/>
      <c r="H1175" s="486"/>
      <c r="I1175" s="486"/>
      <c r="J1175" s="512"/>
      <c r="K1175" s="512"/>
      <c r="L1175" s="512"/>
      <c r="M1175" s="512"/>
      <c r="N1175" s="512"/>
      <c r="O1175" s="513"/>
    </row>
    <row r="1176" spans="1:15">
      <c r="A1176" s="6"/>
      <c r="B1176" s="489"/>
      <c r="C1176" s="365"/>
      <c r="D1176" s="365"/>
      <c r="E1176" s="365"/>
      <c r="F1176" s="365"/>
      <c r="G1176" s="365"/>
      <c r="H1176" s="365"/>
      <c r="I1176" s="365"/>
      <c r="J1176" s="517"/>
      <c r="K1176" s="517"/>
      <c r="L1176" s="517"/>
      <c r="M1176" s="518"/>
      <c r="N1176" s="518"/>
      <c r="O1176" s="519"/>
    </row>
    <row r="1177" ht="52.5" customHeight="1" spans="1:15">
      <c r="A1177" s="2" t="s">
        <v>389</v>
      </c>
      <c r="B1177" s="479" t="str">
        <f>VLOOKUP(A1177,GLOBAL!A:H,4,FALSE)</f>
        <v>TRANSPORTE COM CAMINHÃO BASCULANTE 6 M3 EM RODOVIA PAVIMENTADA ( PARA DISTÂNCIAS SUPERIORES A 4 KM)</v>
      </c>
      <c r="C1177" s="2" t="str">
        <f>VLOOKUP(A1177,GLOBAL!A:H,5,FALSE)</f>
        <v>M3XKM</v>
      </c>
      <c r="D1177" s="480" t="s">
        <v>857</v>
      </c>
      <c r="E1177" s="481"/>
      <c r="F1177" s="482"/>
      <c r="G1177" s="480" t="s">
        <v>858</v>
      </c>
      <c r="H1177" s="481"/>
      <c r="I1177" s="482"/>
      <c r="J1177" s="508" t="s">
        <v>872</v>
      </c>
      <c r="K1177" s="508" t="s">
        <v>911</v>
      </c>
      <c r="L1177" s="508" t="s">
        <v>912</v>
      </c>
      <c r="M1177" s="508" t="s">
        <v>876</v>
      </c>
      <c r="N1177" s="508"/>
      <c r="O1177" s="509">
        <f>ROUND(SUM(O1179:O1180),2)</f>
        <v>498.5</v>
      </c>
    </row>
    <row r="1178" ht="30" spans="1:15">
      <c r="A1178" s="7"/>
      <c r="B1178" s="493" t="s">
        <v>913</v>
      </c>
      <c r="C1178" s="494"/>
      <c r="D1178" s="494"/>
      <c r="E1178" s="494"/>
      <c r="F1178" s="494"/>
      <c r="G1178" s="494"/>
      <c r="H1178" s="494"/>
      <c r="I1178" s="494"/>
      <c r="J1178" s="528"/>
      <c r="K1178" s="529"/>
      <c r="L1178" s="528"/>
      <c r="M1178" s="528"/>
      <c r="N1178" s="528"/>
      <c r="O1178" s="530"/>
    </row>
    <row r="1179" spans="1:15">
      <c r="A1179" s="8"/>
      <c r="B1179" s="495"/>
      <c r="C1179" s="486"/>
      <c r="D1179" s="486"/>
      <c r="E1179" s="486"/>
      <c r="F1179" s="486"/>
      <c r="G1179" s="486"/>
      <c r="H1179" s="486"/>
      <c r="I1179" s="486"/>
      <c r="J1179" s="512">
        <v>523</v>
      </c>
      <c r="K1179" s="541">
        <v>0.0012</v>
      </c>
      <c r="L1179" s="512">
        <f>O1170*K1179</f>
        <v>0.953148</v>
      </c>
      <c r="M1179" s="512">
        <f>J1179*L1179</f>
        <v>498.496404</v>
      </c>
      <c r="N1179" s="512"/>
      <c r="O1179" s="513">
        <f>M1179</f>
        <v>498.496404</v>
      </c>
    </row>
    <row r="1180" spans="1:15">
      <c r="A1180" s="4"/>
      <c r="B1180" s="495"/>
      <c r="C1180" s="486"/>
      <c r="D1180" s="486"/>
      <c r="E1180" s="486"/>
      <c r="F1180" s="486"/>
      <c r="G1180" s="486"/>
      <c r="H1180" s="486"/>
      <c r="I1180" s="486"/>
      <c r="J1180" s="512"/>
      <c r="K1180" s="512"/>
      <c r="L1180" s="512"/>
      <c r="M1180" s="512"/>
      <c r="N1180" s="512"/>
      <c r="O1180" s="513"/>
    </row>
    <row r="1181" spans="1:15">
      <c r="A1181" s="6"/>
      <c r="B1181" s="489"/>
      <c r="C1181" s="365"/>
      <c r="D1181" s="365"/>
      <c r="E1181" s="365"/>
      <c r="F1181" s="365"/>
      <c r="G1181" s="365"/>
      <c r="H1181" s="365"/>
      <c r="I1181" s="365"/>
      <c r="J1181" s="517"/>
      <c r="K1181" s="517"/>
      <c r="L1181" s="517"/>
      <c r="M1181" s="518"/>
      <c r="N1181" s="518"/>
      <c r="O1181" s="519"/>
    </row>
    <row r="1182" spans="1:15">
      <c r="A1182" s="2" t="s">
        <v>390</v>
      </c>
      <c r="B1182" s="479" t="str">
        <f>VLOOKUP(A1182,GLOBAL!A:H,4,FALSE)</f>
        <v>PINTURA DE LIGACAO COM EMULSAO RR-1C</v>
      </c>
      <c r="C1182" s="2" t="str">
        <f>VLOOKUP(A1182,GLOBAL!A:H,5,FALSE)</f>
        <v>M2</v>
      </c>
      <c r="D1182" s="480" t="s">
        <v>857</v>
      </c>
      <c r="E1182" s="481"/>
      <c r="F1182" s="482"/>
      <c r="G1182" s="480" t="s">
        <v>858</v>
      </c>
      <c r="H1182" s="481"/>
      <c r="I1182" s="482"/>
      <c r="J1182" s="508" t="s">
        <v>859</v>
      </c>
      <c r="K1182" s="508" t="s">
        <v>907</v>
      </c>
      <c r="L1182" s="508" t="s">
        <v>861</v>
      </c>
      <c r="M1182" s="508" t="s">
        <v>867</v>
      </c>
      <c r="N1182" s="508"/>
      <c r="O1182" s="509">
        <f>ROUND(SUM(O1183:O1187),2)</f>
        <v>794.29</v>
      </c>
    </row>
    <row r="1183" spans="1:15">
      <c r="A1183" s="3"/>
      <c r="B1183" s="483" t="s">
        <v>863</v>
      </c>
      <c r="C1183" s="484"/>
      <c r="D1183" s="484"/>
      <c r="E1183" s="484"/>
      <c r="F1183" s="484"/>
      <c r="G1183" s="484"/>
      <c r="H1183" s="484"/>
      <c r="I1183" s="484"/>
      <c r="J1183" s="510"/>
      <c r="K1183" s="510"/>
      <c r="L1183" s="510"/>
      <c r="M1183" s="510"/>
      <c r="N1183" s="510"/>
      <c r="O1183" s="511"/>
    </row>
    <row r="1184" spans="1:15">
      <c r="A1184" s="8"/>
      <c r="B1184" s="495" t="s">
        <v>909</v>
      </c>
      <c r="C1184" s="486"/>
      <c r="D1184" s="486">
        <v>0</v>
      </c>
      <c r="E1184" s="534" t="s">
        <v>898</v>
      </c>
      <c r="F1184" s="486">
        <v>4.5</v>
      </c>
      <c r="G1184" s="486">
        <v>0</v>
      </c>
      <c r="H1184" s="534" t="s">
        <v>898</v>
      </c>
      <c r="I1184" s="486">
        <v>7</v>
      </c>
      <c r="J1184" s="512">
        <v>2.5</v>
      </c>
      <c r="K1184" s="531">
        <v>8.78</v>
      </c>
      <c r="L1184" s="512"/>
      <c r="M1184" s="512">
        <f>J1184*K1184</f>
        <v>21.95</v>
      </c>
      <c r="N1184" s="528"/>
      <c r="O1184" s="532">
        <f>M1184</f>
        <v>21.95</v>
      </c>
    </row>
    <row r="1185" spans="1:15">
      <c r="A1185" s="8"/>
      <c r="B1185" s="495" t="s">
        <v>909</v>
      </c>
      <c r="C1185" s="486"/>
      <c r="D1185" s="486">
        <v>0</v>
      </c>
      <c r="E1185" s="534" t="s">
        <v>898</v>
      </c>
      <c r="F1185" s="486">
        <v>7</v>
      </c>
      <c r="G1185" s="486">
        <v>5</v>
      </c>
      <c r="H1185" s="534" t="s">
        <v>898</v>
      </c>
      <c r="I1185" s="486">
        <v>0</v>
      </c>
      <c r="J1185" s="512">
        <v>93</v>
      </c>
      <c r="K1185" s="531">
        <v>8</v>
      </c>
      <c r="L1185" s="512"/>
      <c r="M1185" s="512">
        <f>J1185*K1185</f>
        <v>744</v>
      </c>
      <c r="N1185" s="528"/>
      <c r="O1185" s="532">
        <f>M1185</f>
        <v>744</v>
      </c>
    </row>
    <row r="1186" spans="1:15">
      <c r="A1186" s="8"/>
      <c r="B1186" s="495" t="s">
        <v>909</v>
      </c>
      <c r="C1186" s="486"/>
      <c r="D1186" s="486">
        <v>5</v>
      </c>
      <c r="E1186" s="534" t="s">
        <v>898</v>
      </c>
      <c r="F1186" s="486">
        <v>0</v>
      </c>
      <c r="G1186" s="486">
        <v>5</v>
      </c>
      <c r="H1186" s="534" t="s">
        <v>898</v>
      </c>
      <c r="I1186" s="486">
        <v>3.35</v>
      </c>
      <c r="J1186" s="512">
        <v>3.35</v>
      </c>
      <c r="K1186" s="531">
        <v>8.46</v>
      </c>
      <c r="L1186" s="549"/>
      <c r="M1186" s="512">
        <f>J1186*K1186</f>
        <v>28.341</v>
      </c>
      <c r="N1186" s="550"/>
      <c r="O1186" s="532">
        <f>M1186</f>
        <v>28.341</v>
      </c>
    </row>
    <row r="1187" spans="1:15">
      <c r="A1187" s="5"/>
      <c r="B1187" s="491"/>
      <c r="C1187" s="488"/>
      <c r="D1187" s="488"/>
      <c r="E1187" s="488"/>
      <c r="F1187" s="488"/>
      <c r="G1187" s="488"/>
      <c r="H1187" s="488"/>
      <c r="I1187" s="488"/>
      <c r="J1187" s="514"/>
      <c r="K1187" s="514"/>
      <c r="L1187" s="514"/>
      <c r="M1187" s="515"/>
      <c r="N1187" s="515"/>
      <c r="O1187" s="516"/>
    </row>
    <row r="1188" spans="1:15">
      <c r="A1188" s="6"/>
      <c r="B1188" s="489"/>
      <c r="C1188" s="365"/>
      <c r="D1188" s="365"/>
      <c r="E1188" s="365"/>
      <c r="F1188" s="365"/>
      <c r="G1188" s="365"/>
      <c r="H1188" s="365"/>
      <c r="I1188" s="365"/>
      <c r="J1188" s="517"/>
      <c r="K1188" s="517"/>
      <c r="L1188" s="517"/>
      <c r="M1188" s="518"/>
      <c r="N1188" s="518"/>
      <c r="O1188" s="519"/>
    </row>
    <row r="1189" ht="49.5" customHeight="1" spans="1:15">
      <c r="A1189" s="2" t="s">
        <v>391</v>
      </c>
      <c r="B1189" s="479" t="str">
        <f>VLOOKUP(A1189,GLOBAL!A:H,4,FALSE)</f>
        <v>TRANSPORTE COM CAMINHÃO BASCULANTE 6 M3 EM RODOVIA PAVIMENTADA ( PARA DISTÂNCIAS SUPERIORES A 4 KM)</v>
      </c>
      <c r="C1189" s="2" t="str">
        <f>VLOOKUP(A1189,GLOBAL!A:H,5,FALSE)</f>
        <v>M3XKM</v>
      </c>
      <c r="D1189" s="480" t="s">
        <v>857</v>
      </c>
      <c r="E1189" s="481"/>
      <c r="F1189" s="482"/>
      <c r="G1189" s="480" t="s">
        <v>858</v>
      </c>
      <c r="H1189" s="481"/>
      <c r="I1189" s="482"/>
      <c r="J1189" s="508" t="s">
        <v>872</v>
      </c>
      <c r="K1189" s="508" t="s">
        <v>911</v>
      </c>
      <c r="L1189" s="508" t="s">
        <v>912</v>
      </c>
      <c r="M1189" s="508" t="s">
        <v>876</v>
      </c>
      <c r="N1189" s="508" t="s">
        <v>894</v>
      </c>
      <c r="O1189" s="509">
        <f>ROUND(SUM(O1190:O1192),2)</f>
        <v>166.17</v>
      </c>
    </row>
    <row r="1190" ht="30" spans="1:15">
      <c r="A1190" s="3"/>
      <c r="B1190" s="493" t="s">
        <v>913</v>
      </c>
      <c r="C1190" s="484"/>
      <c r="D1190" s="484"/>
      <c r="E1190" s="484"/>
      <c r="F1190" s="484"/>
      <c r="G1190" s="484"/>
      <c r="H1190" s="484"/>
      <c r="I1190" s="484"/>
      <c r="J1190" s="528"/>
      <c r="K1190" s="529"/>
      <c r="L1190" s="528"/>
      <c r="M1190" s="528"/>
      <c r="N1190" s="510"/>
      <c r="O1190" s="511"/>
    </row>
    <row r="1191" spans="1:15">
      <c r="A1191" s="4"/>
      <c r="B1191" s="495"/>
      <c r="C1191" s="486"/>
      <c r="D1191" s="486"/>
      <c r="E1191" s="486"/>
      <c r="F1191" s="486"/>
      <c r="G1191" s="486"/>
      <c r="H1191" s="486"/>
      <c r="I1191" s="486"/>
      <c r="J1191" s="512">
        <v>523</v>
      </c>
      <c r="K1191" s="541">
        <v>0.0004</v>
      </c>
      <c r="L1191" s="512">
        <f>O1182*K1191</f>
        <v>0.317716</v>
      </c>
      <c r="M1191" s="512">
        <f>J1191*L1191</f>
        <v>166.165468</v>
      </c>
      <c r="N1191" s="512"/>
      <c r="O1191" s="513">
        <f>M1191</f>
        <v>166.165468</v>
      </c>
    </row>
    <row r="1192" spans="1:15">
      <c r="A1192" s="5"/>
      <c r="B1192" s="491"/>
      <c r="C1192" s="488"/>
      <c r="D1192" s="488"/>
      <c r="E1192" s="488"/>
      <c r="F1192" s="488"/>
      <c r="G1192" s="488"/>
      <c r="H1192" s="488"/>
      <c r="I1192" s="488"/>
      <c r="J1192" s="514"/>
      <c r="K1192" s="514"/>
      <c r="L1192" s="514"/>
      <c r="M1192" s="515"/>
      <c r="N1192" s="515"/>
      <c r="O1192" s="516"/>
    </row>
    <row r="1193" spans="1:15">
      <c r="A1193" s="6"/>
      <c r="B1193" s="489"/>
      <c r="C1193" s="365"/>
      <c r="D1193" s="365"/>
      <c r="E1193" s="365"/>
      <c r="F1193" s="365"/>
      <c r="G1193" s="365"/>
      <c r="H1193" s="365"/>
      <c r="I1193" s="365"/>
      <c r="J1193" s="517"/>
      <c r="K1193" s="517"/>
      <c r="L1193" s="517"/>
      <c r="M1193" s="518"/>
      <c r="N1193" s="518"/>
      <c r="O1193" s="519"/>
    </row>
    <row r="1194" ht="71.25" customHeight="1" spans="1:15">
      <c r="A1194" s="2" t="s">
        <v>392</v>
      </c>
      <c r="B1194" s="479" t="str">
        <f>VLOOKUP(A1194,GLOBAL!A:H,4,FALSE)</f>
        <v>CONSTRUÇÃO DE PAVIMENTO COM APLICAÇÃO DE CONCRETO BETUMINOSO USINADO A QUENTE (CBUQ), CAMADA DE ROLAMENTO, COM ESPESSURA DE 5,0 CM - EXCLUSIVE TRANSPORTE. AF_03/2017</v>
      </c>
      <c r="C1194" s="2" t="str">
        <f>VLOOKUP(A1194,GLOBAL!A:H,5,FALSE)</f>
        <v>M3</v>
      </c>
      <c r="D1194" s="480" t="s">
        <v>857</v>
      </c>
      <c r="E1194" s="481"/>
      <c r="F1194" s="482"/>
      <c r="G1194" s="480" t="s">
        <v>858</v>
      </c>
      <c r="H1194" s="481"/>
      <c r="I1194" s="482"/>
      <c r="J1194" s="508" t="s">
        <v>859</v>
      </c>
      <c r="K1194" s="508" t="s">
        <v>907</v>
      </c>
      <c r="L1194" s="508" t="s">
        <v>861</v>
      </c>
      <c r="M1194" s="508" t="s">
        <v>867</v>
      </c>
      <c r="N1194" s="508" t="s">
        <v>879</v>
      </c>
      <c r="O1194" s="509">
        <f>ROUND(SUM(O1195:O1199),2)</f>
        <v>68.06</v>
      </c>
    </row>
    <row r="1195" spans="1:15">
      <c r="A1195" s="3"/>
      <c r="B1195" s="483" t="s">
        <v>863</v>
      </c>
      <c r="C1195" s="484"/>
      <c r="D1195" s="484"/>
      <c r="E1195" s="484"/>
      <c r="F1195" s="484"/>
      <c r="G1195" s="484"/>
      <c r="H1195" s="484"/>
      <c r="I1195" s="484"/>
      <c r="J1195" s="510"/>
      <c r="K1195" s="510"/>
      <c r="L1195" s="510"/>
      <c r="M1195" s="510"/>
      <c r="N1195" s="510"/>
      <c r="O1195" s="511"/>
    </row>
    <row r="1196" spans="1:15">
      <c r="A1196" s="8"/>
      <c r="B1196" s="495" t="s">
        <v>909</v>
      </c>
      <c r="C1196" s="486"/>
      <c r="D1196" s="486">
        <v>0</v>
      </c>
      <c r="E1196" s="534" t="s">
        <v>898</v>
      </c>
      <c r="F1196" s="486">
        <v>4.5</v>
      </c>
      <c r="G1196" s="486">
        <v>0</v>
      </c>
      <c r="H1196" s="534" t="s">
        <v>898</v>
      </c>
      <c r="I1196" s="486">
        <v>7</v>
      </c>
      <c r="J1196" s="512">
        <v>2.5</v>
      </c>
      <c r="K1196" s="531">
        <v>8.78</v>
      </c>
      <c r="L1196" s="512">
        <v>0.05</v>
      </c>
      <c r="M1196" s="512">
        <f>J1196*K1196</f>
        <v>21.95</v>
      </c>
      <c r="N1196" s="528">
        <f>M1196*L1196</f>
        <v>1.0975</v>
      </c>
      <c r="O1196" s="532">
        <f>N1196</f>
        <v>1.0975</v>
      </c>
    </row>
    <row r="1197" spans="1:15">
      <c r="A1197" s="8"/>
      <c r="B1197" s="495" t="s">
        <v>909</v>
      </c>
      <c r="C1197" s="486"/>
      <c r="D1197" s="486">
        <v>0</v>
      </c>
      <c r="E1197" s="534" t="s">
        <v>898</v>
      </c>
      <c r="F1197" s="486">
        <v>7</v>
      </c>
      <c r="G1197" s="486">
        <v>5</v>
      </c>
      <c r="H1197" s="534" t="s">
        <v>898</v>
      </c>
      <c r="I1197" s="486">
        <v>0</v>
      </c>
      <c r="J1197" s="512">
        <v>93</v>
      </c>
      <c r="K1197" s="531">
        <v>8</v>
      </c>
      <c r="L1197" s="512">
        <v>0.05</v>
      </c>
      <c r="M1197" s="512">
        <f>J1197*K1197</f>
        <v>744</v>
      </c>
      <c r="N1197" s="528">
        <f>M1197*L1197</f>
        <v>37.2</v>
      </c>
      <c r="O1197" s="532">
        <f>N1197</f>
        <v>37.2</v>
      </c>
    </row>
    <row r="1198" spans="1:15">
      <c r="A1198" s="8"/>
      <c r="B1198" s="495" t="s">
        <v>909</v>
      </c>
      <c r="C1198" s="486"/>
      <c r="D1198" s="486">
        <v>5</v>
      </c>
      <c r="E1198" s="534" t="s">
        <v>898</v>
      </c>
      <c r="F1198" s="486">
        <v>0</v>
      </c>
      <c r="G1198" s="486">
        <v>5</v>
      </c>
      <c r="H1198" s="534" t="s">
        <v>898</v>
      </c>
      <c r="I1198" s="486">
        <v>3.35</v>
      </c>
      <c r="J1198" s="512">
        <v>3.35</v>
      </c>
      <c r="K1198" s="531">
        <v>8.46</v>
      </c>
      <c r="L1198" s="512">
        <v>1.05</v>
      </c>
      <c r="M1198" s="512">
        <f>J1198*K1198</f>
        <v>28.341</v>
      </c>
      <c r="N1198" s="528">
        <f>M1198*L1198</f>
        <v>29.75805</v>
      </c>
      <c r="O1198" s="532">
        <f>N1198</f>
        <v>29.75805</v>
      </c>
    </row>
    <row r="1199" spans="1:15">
      <c r="A1199" s="5"/>
      <c r="B1199" s="491"/>
      <c r="C1199" s="488"/>
      <c r="D1199" s="488"/>
      <c r="E1199" s="488"/>
      <c r="F1199" s="488"/>
      <c r="G1199" s="488"/>
      <c r="H1199" s="488"/>
      <c r="I1199" s="488"/>
      <c r="J1199" s="514"/>
      <c r="K1199" s="514"/>
      <c r="L1199" s="514"/>
      <c r="M1199" s="515"/>
      <c r="N1199" s="515"/>
      <c r="O1199" s="516"/>
    </row>
    <row r="1200" spans="1:15">
      <c r="A1200" s="6"/>
      <c r="B1200" s="489"/>
      <c r="C1200" s="365"/>
      <c r="D1200" s="365"/>
      <c r="E1200" s="365"/>
      <c r="F1200" s="365"/>
      <c r="G1200" s="365"/>
      <c r="H1200" s="365"/>
      <c r="I1200" s="365"/>
      <c r="J1200" s="517"/>
      <c r="K1200" s="517"/>
      <c r="L1200" s="517"/>
      <c r="M1200" s="518"/>
      <c r="N1200" s="518"/>
      <c r="O1200" s="519"/>
    </row>
    <row r="1201" ht="60" spans="1:15">
      <c r="A1201" s="2" t="s">
        <v>393</v>
      </c>
      <c r="B1201" s="479" t="str">
        <f>VLOOKUP(A1201,GLOBAL!A:H,4,FALSE)</f>
        <v>TRANSPORTE DE MATERIAL ASFALTICO, COM CAMINHÃO COM CAPACIDADE DE 30000 L EM RODOVIA PAVIMENTADA PARA DISTÂNCIAS MÉDIAS DE TRANSPORTE SUPERIORES A 100 KM. AF_02/2016</v>
      </c>
      <c r="C1201" s="2" t="str">
        <f>VLOOKUP(A1201,GLOBAL!A:H,5,FALSE)</f>
        <v>TXKM</v>
      </c>
      <c r="D1201" s="480" t="s">
        <v>857</v>
      </c>
      <c r="E1201" s="481"/>
      <c r="F1201" s="482"/>
      <c r="G1201" s="480" t="s">
        <v>858</v>
      </c>
      <c r="H1201" s="481"/>
      <c r="I1201" s="482"/>
      <c r="J1201" s="508" t="s">
        <v>872</v>
      </c>
      <c r="K1201" s="508" t="s">
        <v>911</v>
      </c>
      <c r="L1201" s="508" t="s">
        <v>912</v>
      </c>
      <c r="M1201" s="508" t="s">
        <v>876</v>
      </c>
      <c r="N1201" s="508"/>
      <c r="O1201" s="509">
        <f>ROUND(SUM(O1202:O1204),2)</f>
        <v>4752.49</v>
      </c>
    </row>
    <row r="1202" ht="30" spans="1:15">
      <c r="A1202" s="3"/>
      <c r="B1202" s="483" t="s">
        <v>914</v>
      </c>
      <c r="C1202" s="484"/>
      <c r="D1202" s="484"/>
      <c r="E1202" s="484"/>
      <c r="F1202" s="484"/>
      <c r="G1202" s="484"/>
      <c r="H1202" s="484"/>
      <c r="I1202" s="484"/>
      <c r="J1202" s="510"/>
      <c r="K1202" s="510"/>
      <c r="L1202" s="510"/>
      <c r="M1202" s="510"/>
      <c r="N1202" s="510"/>
      <c r="O1202" s="511"/>
    </row>
    <row r="1203" spans="1:15">
      <c r="A1203" s="4"/>
      <c r="B1203" s="495"/>
      <c r="C1203" s="486"/>
      <c r="D1203" s="486"/>
      <c r="E1203" s="486"/>
      <c r="F1203" s="486"/>
      <c r="G1203" s="486"/>
      <c r="H1203" s="486"/>
      <c r="I1203" s="486"/>
      <c r="J1203" s="512">
        <v>529</v>
      </c>
      <c r="K1203" s="542">
        <v>0.055</v>
      </c>
      <c r="L1203" s="512">
        <f>O1194*2.4</f>
        <v>163.344</v>
      </c>
      <c r="M1203" s="512">
        <f>J1203*K1203*L1203</f>
        <v>4752.49368</v>
      </c>
      <c r="N1203" s="512"/>
      <c r="O1203" s="513">
        <f>M1203</f>
        <v>4752.49368</v>
      </c>
    </row>
    <row r="1204" spans="1:15">
      <c r="A1204" s="5"/>
      <c r="B1204" s="491"/>
      <c r="C1204" s="488"/>
      <c r="D1204" s="488"/>
      <c r="E1204" s="488"/>
      <c r="F1204" s="488"/>
      <c r="G1204" s="488"/>
      <c r="H1204" s="488"/>
      <c r="I1204" s="488"/>
      <c r="J1204" s="514"/>
      <c r="K1204" s="514"/>
      <c r="L1204" s="514"/>
      <c r="M1204" s="515"/>
      <c r="N1204" s="515"/>
      <c r="O1204" s="516"/>
    </row>
    <row r="1205" spans="1:15">
      <c r="A1205" s="6"/>
      <c r="B1205" s="489"/>
      <c r="C1205" s="365"/>
      <c r="D1205" s="365"/>
      <c r="E1205" s="365"/>
      <c r="F1205" s="365"/>
      <c r="G1205" s="365"/>
      <c r="H1205" s="365"/>
      <c r="I1205" s="365"/>
      <c r="J1205" s="517"/>
      <c r="K1205" s="517"/>
      <c r="L1205" s="517"/>
      <c r="M1205" s="518"/>
      <c r="N1205" s="518"/>
      <c r="O1205" s="519"/>
    </row>
    <row r="1206" ht="30" customHeight="1" spans="1:15">
      <c r="A1206" s="2" t="s">
        <v>394</v>
      </c>
      <c r="B1206" s="479" t="str">
        <f>VLOOKUP(A1206,GLOBAL!A:H,4,FALSE)</f>
        <v>TRANSPORTE COM CAMINHÃO BASCULANTE 10 M3 DE MASSA ASFALTICA PARA PAVIMENTAÇÃO URBANA</v>
      </c>
      <c r="C1206" s="2" t="str">
        <f>VLOOKUP(A1206,GLOBAL!A:H,5,FALSE)</f>
        <v>M3XKM</v>
      </c>
      <c r="D1206" s="480" t="s">
        <v>857</v>
      </c>
      <c r="E1206" s="481"/>
      <c r="F1206" s="482"/>
      <c r="G1206" s="480" t="s">
        <v>858</v>
      </c>
      <c r="H1206" s="481"/>
      <c r="I1206" s="482"/>
      <c r="J1206" s="508" t="s">
        <v>872</v>
      </c>
      <c r="K1206" s="508" t="s">
        <v>911</v>
      </c>
      <c r="L1206" s="508" t="s">
        <v>912</v>
      </c>
      <c r="M1206" s="508" t="s">
        <v>876</v>
      </c>
      <c r="N1206" s="508"/>
      <c r="O1206" s="509">
        <f>ROUND(SUM(O1207:O1208),2)</f>
        <v>345.56</v>
      </c>
    </row>
    <row r="1207" ht="30" spans="1:15">
      <c r="A1207" s="3"/>
      <c r="B1207" s="483" t="s">
        <v>915</v>
      </c>
      <c r="C1207" s="484"/>
      <c r="D1207" s="484"/>
      <c r="E1207" s="484"/>
      <c r="F1207" s="484"/>
      <c r="G1207" s="484"/>
      <c r="H1207" s="484"/>
      <c r="I1207" s="484"/>
      <c r="J1207" s="510"/>
      <c r="K1207" s="510"/>
      <c r="L1207" s="510"/>
      <c r="M1207" s="510"/>
      <c r="N1207" s="510"/>
      <c r="O1207" s="511"/>
    </row>
    <row r="1208" s="23" customFormat="1" spans="1:20">
      <c r="A1208" s="536"/>
      <c r="B1208" s="537"/>
      <c r="C1208" s="538"/>
      <c r="D1208" s="538"/>
      <c r="E1208" s="538"/>
      <c r="F1208" s="538"/>
      <c r="G1208" s="538"/>
      <c r="H1208" s="538"/>
      <c r="I1208" s="538"/>
      <c r="J1208" s="512">
        <v>8.7</v>
      </c>
      <c r="K1208" s="543"/>
      <c r="L1208" s="512">
        <v>39.72</v>
      </c>
      <c r="M1208" s="512">
        <f>J1208*L1208</f>
        <v>345.564</v>
      </c>
      <c r="N1208" s="512"/>
      <c r="O1208" s="513">
        <f>M1208</f>
        <v>345.564</v>
      </c>
      <c r="Q1208" s="466"/>
      <c r="R1208" s="547"/>
      <c r="S1208" s="547"/>
      <c r="T1208" s="547"/>
    </row>
    <row r="1209" spans="1:15">
      <c r="A1209" s="5"/>
      <c r="B1209" s="539"/>
      <c r="C1209" s="540"/>
      <c r="D1209" s="540"/>
      <c r="E1209" s="540"/>
      <c r="F1209" s="540"/>
      <c r="G1209" s="540"/>
      <c r="H1209" s="540"/>
      <c r="I1209" s="540"/>
      <c r="J1209" s="544"/>
      <c r="K1209" s="544"/>
      <c r="L1209" s="544"/>
      <c r="M1209" s="545"/>
      <c r="N1209" s="545"/>
      <c r="O1209" s="546"/>
    </row>
    <row r="1210" spans="1:15">
      <c r="A1210" s="12"/>
      <c r="B1210" s="489"/>
      <c r="C1210" s="365"/>
      <c r="D1210" s="365"/>
      <c r="E1210" s="365"/>
      <c r="F1210" s="365"/>
      <c r="G1210" s="365"/>
      <c r="H1210" s="365"/>
      <c r="I1210" s="365"/>
      <c r="J1210" s="517"/>
      <c r="K1210" s="517"/>
      <c r="L1210" s="517"/>
      <c r="M1210" s="518"/>
      <c r="N1210" s="518"/>
      <c r="O1210" s="519"/>
    </row>
    <row r="1211" ht="94.5" customHeight="1" spans="1:15">
      <c r="A1211" s="2" t="s">
        <v>395</v>
      </c>
      <c r="B1211" s="479" t="str">
        <f>VLOOKUP(A1211,GLOBAL!A:H,4,FALSE)</f>
        <v>ASSENTAMENTO DE GUIA (MEIO-FIO) EM TRECHO RETO, CONFECCIONADA EM CONCRETO PRÉ-FABRICADO, DIMENSÕES 100X15X13X30 CM (COMPRIMENTO X BASE INFERIOR X BASE SUPERIOR X ALTURA), PARA VIAS URBANAS (USO VIÁRIO). AF_06/2016</v>
      </c>
      <c r="C1211" s="2" t="str">
        <f>VLOOKUP(A1211,GLOBAL!A:H,5,FALSE)</f>
        <v>M</v>
      </c>
      <c r="D1211" s="480" t="s">
        <v>857</v>
      </c>
      <c r="E1211" s="481"/>
      <c r="F1211" s="482"/>
      <c r="G1211" s="480" t="s">
        <v>858</v>
      </c>
      <c r="H1211" s="481"/>
      <c r="I1211" s="482"/>
      <c r="J1211" s="508" t="s">
        <v>859</v>
      </c>
      <c r="K1211" s="508" t="s">
        <v>860</v>
      </c>
      <c r="L1211" s="508" t="s">
        <v>861</v>
      </c>
      <c r="M1211" s="508" t="s">
        <v>916</v>
      </c>
      <c r="N1211" s="508" t="s">
        <v>917</v>
      </c>
      <c r="O1211" s="509">
        <f>ROUND(SUM(O1212:O1215),2)</f>
        <v>185.77</v>
      </c>
    </row>
    <row r="1212" spans="1:15">
      <c r="A1212" s="3"/>
      <c r="B1212" s="483" t="s">
        <v>863</v>
      </c>
      <c r="C1212" s="484"/>
      <c r="D1212" s="484"/>
      <c r="E1212" s="484"/>
      <c r="F1212" s="484"/>
      <c r="G1212" s="484"/>
      <c r="H1212" s="484"/>
      <c r="I1212" s="484"/>
      <c r="J1212" s="510"/>
      <c r="K1212" s="510"/>
      <c r="L1212" s="510"/>
      <c r="M1212" s="510"/>
      <c r="N1212" s="510"/>
      <c r="O1212" s="511"/>
    </row>
    <row r="1213" spans="1:15">
      <c r="A1213" s="4"/>
      <c r="B1213" s="495" t="s">
        <v>918</v>
      </c>
      <c r="C1213" s="538"/>
      <c r="D1213" s="538"/>
      <c r="E1213" s="538"/>
      <c r="F1213" s="538"/>
      <c r="G1213" s="538"/>
      <c r="H1213" s="538"/>
      <c r="I1213" s="538"/>
      <c r="J1213" s="512">
        <v>92.57</v>
      </c>
      <c r="K1213" s="543"/>
      <c r="L1213" s="512"/>
      <c r="M1213" s="512"/>
      <c r="N1213" s="512" t="s">
        <v>871</v>
      </c>
      <c r="O1213" s="513">
        <f>J1213</f>
        <v>92.57</v>
      </c>
    </row>
    <row r="1214" spans="1:15">
      <c r="A1214" s="4"/>
      <c r="B1214" s="495" t="s">
        <v>918</v>
      </c>
      <c r="C1214" s="538"/>
      <c r="D1214" s="538"/>
      <c r="E1214" s="538"/>
      <c r="F1214" s="538"/>
      <c r="G1214" s="538"/>
      <c r="H1214" s="538"/>
      <c r="I1214" s="538"/>
      <c r="J1214" s="512">
        <v>45.03</v>
      </c>
      <c r="K1214" s="543"/>
      <c r="L1214" s="512"/>
      <c r="M1214" s="512"/>
      <c r="N1214" s="512" t="s">
        <v>870</v>
      </c>
      <c r="O1214" s="513">
        <f>J1214</f>
        <v>45.03</v>
      </c>
    </row>
    <row r="1215" spans="1:15">
      <c r="A1215" s="4"/>
      <c r="B1215" s="495" t="s">
        <v>918</v>
      </c>
      <c r="C1215" s="538"/>
      <c r="D1215" s="538"/>
      <c r="E1215" s="538"/>
      <c r="F1215" s="538"/>
      <c r="G1215" s="538"/>
      <c r="H1215" s="538"/>
      <c r="I1215" s="538"/>
      <c r="J1215" s="512">
        <v>48.17</v>
      </c>
      <c r="K1215" s="543"/>
      <c r="L1215" s="512"/>
      <c r="M1215" s="512"/>
      <c r="N1215" s="512" t="s">
        <v>870</v>
      </c>
      <c r="O1215" s="513">
        <f>J1215</f>
        <v>48.17</v>
      </c>
    </row>
    <row r="1216" spans="1:15">
      <c r="A1216" s="5"/>
      <c r="B1216" s="539"/>
      <c r="C1216" s="540"/>
      <c r="D1216" s="540"/>
      <c r="E1216" s="540"/>
      <c r="F1216" s="540"/>
      <c r="G1216" s="540"/>
      <c r="H1216" s="540"/>
      <c r="I1216" s="540"/>
      <c r="J1216" s="544"/>
      <c r="K1216" s="544"/>
      <c r="L1216" s="544"/>
      <c r="M1216" s="545"/>
      <c r="N1216" s="545"/>
      <c r="O1216" s="546"/>
    </row>
    <row r="1217" spans="1:15">
      <c r="A1217" s="12"/>
      <c r="B1217" s="489"/>
      <c r="C1217" s="365"/>
      <c r="D1217" s="365"/>
      <c r="E1217" s="365"/>
      <c r="F1217" s="365"/>
      <c r="G1217" s="365"/>
      <c r="H1217" s="365"/>
      <c r="I1217" s="365"/>
      <c r="J1217" s="517"/>
      <c r="K1217" s="517"/>
      <c r="L1217" s="517"/>
      <c r="M1217" s="518"/>
      <c r="N1217" s="518"/>
      <c r="O1217" s="519"/>
    </row>
    <row r="1218" spans="1:15">
      <c r="A1218" s="1" t="s">
        <v>396</v>
      </c>
      <c r="B1218" s="476" t="str">
        <f>VLOOKUP(A1218,GLOBAL!A:H,4,FALSE)</f>
        <v>Sinalização</v>
      </c>
      <c r="C1218" s="477"/>
      <c r="D1218" s="477"/>
      <c r="E1218" s="477"/>
      <c r="F1218" s="477"/>
      <c r="G1218" s="477"/>
      <c r="H1218" s="477"/>
      <c r="I1218" s="477"/>
      <c r="J1218" s="506"/>
      <c r="K1218" s="506"/>
      <c r="L1218" s="506"/>
      <c r="M1218" s="506"/>
      <c r="N1218" s="506"/>
      <c r="O1218" s="507"/>
    </row>
    <row r="1219" ht="30" spans="1:15">
      <c r="A1219" s="2" t="s">
        <v>397</v>
      </c>
      <c r="B1219" s="479" t="str">
        <f>VLOOKUP(A1219,GLOBAL!A:H,4,FALSE)</f>
        <v>SINALIZAÇÃO VERTICAL COM CHAPA REVESTIDA EM PELÍCULA, INCLUSIVE SUPORTE EM MADEIRA</v>
      </c>
      <c r="C1219" s="2" t="str">
        <f>VLOOKUP(A1219,GLOBAL!A:H,5,FALSE)</f>
        <v>M2</v>
      </c>
      <c r="D1219" s="480" t="s">
        <v>857</v>
      </c>
      <c r="E1219" s="481"/>
      <c r="F1219" s="482"/>
      <c r="G1219" s="480" t="s">
        <v>858</v>
      </c>
      <c r="H1219" s="481"/>
      <c r="I1219" s="482"/>
      <c r="J1219" s="522" t="s">
        <v>867</v>
      </c>
      <c r="K1219" s="523"/>
      <c r="L1219" s="508" t="s">
        <v>861</v>
      </c>
      <c r="M1219" s="508" t="s">
        <v>862</v>
      </c>
      <c r="N1219" s="508"/>
      <c r="O1219" s="509">
        <f>ROUND(SUM(O1220:O1223),2)</f>
        <v>1.1</v>
      </c>
    </row>
    <row r="1220" spans="1:15">
      <c r="A1220" s="3"/>
      <c r="B1220" s="483" t="s">
        <v>863</v>
      </c>
      <c r="C1220" s="484"/>
      <c r="D1220" s="484"/>
      <c r="E1220" s="484"/>
      <c r="F1220" s="484"/>
      <c r="G1220" s="484"/>
      <c r="H1220" s="484"/>
      <c r="I1220" s="484"/>
      <c r="J1220" s="510"/>
      <c r="K1220" s="510"/>
      <c r="L1220" s="510"/>
      <c r="M1220" s="510"/>
      <c r="N1220" s="510"/>
      <c r="O1220" s="511"/>
    </row>
    <row r="1221" spans="1:15">
      <c r="A1221" s="4"/>
      <c r="B1221" s="495" t="s">
        <v>919</v>
      </c>
      <c r="C1221" s="486"/>
      <c r="D1221" s="486"/>
      <c r="E1221" s="486"/>
      <c r="F1221" s="486"/>
      <c r="G1221" s="486"/>
      <c r="H1221" s="486"/>
      <c r="I1221" s="486"/>
      <c r="J1221" s="524">
        <v>0.3</v>
      </c>
      <c r="K1221" s="525"/>
      <c r="L1221" s="512"/>
      <c r="M1221" s="512">
        <v>3</v>
      </c>
      <c r="N1221" s="512"/>
      <c r="O1221" s="513">
        <f>J1221*M1221</f>
        <v>0.9</v>
      </c>
    </row>
    <row r="1222" spans="1:15">
      <c r="A1222" s="4"/>
      <c r="B1222" s="495" t="s">
        <v>962</v>
      </c>
      <c r="C1222" s="486"/>
      <c r="D1222" s="486"/>
      <c r="E1222" s="486"/>
      <c r="F1222" s="486"/>
      <c r="G1222" s="486"/>
      <c r="H1222" s="486"/>
      <c r="I1222" s="486"/>
      <c r="J1222" s="524">
        <v>0.2</v>
      </c>
      <c r="K1222" s="525"/>
      <c r="L1222" s="512"/>
      <c r="M1222" s="512">
        <v>1</v>
      </c>
      <c r="N1222" s="512"/>
      <c r="O1222" s="513">
        <f>J1222*M1222</f>
        <v>0.2</v>
      </c>
    </row>
    <row r="1223" spans="1:15">
      <c r="A1223" s="5"/>
      <c r="B1223" s="539"/>
      <c r="C1223" s="540"/>
      <c r="D1223" s="540"/>
      <c r="E1223" s="540"/>
      <c r="F1223" s="540"/>
      <c r="G1223" s="540"/>
      <c r="H1223" s="540"/>
      <c r="I1223" s="540"/>
      <c r="J1223" s="544"/>
      <c r="K1223" s="544"/>
      <c r="L1223" s="544"/>
      <c r="M1223" s="545"/>
      <c r="N1223" s="545"/>
      <c r="O1223" s="546"/>
    </row>
    <row r="1224" spans="1:15">
      <c r="A1224" s="12"/>
      <c r="B1224" s="489"/>
      <c r="C1224" s="365"/>
      <c r="D1224" s="365"/>
      <c r="E1224" s="365"/>
      <c r="F1224" s="365"/>
      <c r="G1224" s="365"/>
      <c r="H1224" s="365"/>
      <c r="I1224" s="365"/>
      <c r="J1224" s="517"/>
      <c r="K1224" s="517"/>
      <c r="L1224" s="517"/>
      <c r="M1224" s="518"/>
      <c r="N1224" s="518"/>
      <c r="O1224" s="519"/>
    </row>
    <row r="1225" ht="45" customHeight="1" spans="1:15">
      <c r="A1225" s="2" t="s">
        <v>398</v>
      </c>
      <c r="B1225" s="479" t="str">
        <f>VLOOKUP(A1225,GLOBAL!A:H,4,FALSE)</f>
        <v>SINALIZACAO HORIZONTAL COM TINTA RETRORREFLETIVA A BASE DE RESINA ACRILICA COM MICROESFERAS DE VIDRO</v>
      </c>
      <c r="C1225" s="2" t="str">
        <f>VLOOKUP(A1225,GLOBAL!A:H,5,FALSE)</f>
        <v>M2</v>
      </c>
      <c r="D1225" s="480" t="s">
        <v>857</v>
      </c>
      <c r="E1225" s="481"/>
      <c r="F1225" s="482"/>
      <c r="G1225" s="480" t="s">
        <v>858</v>
      </c>
      <c r="H1225" s="481"/>
      <c r="I1225" s="482"/>
      <c r="J1225" s="508" t="s">
        <v>859</v>
      </c>
      <c r="K1225" s="508" t="s">
        <v>860</v>
      </c>
      <c r="L1225" s="508" t="s">
        <v>867</v>
      </c>
      <c r="M1225" s="508" t="s">
        <v>920</v>
      </c>
      <c r="N1225" s="508"/>
      <c r="O1225" s="509">
        <f>ROUND(SUM(O1226:O1230),2)</f>
        <v>57.76</v>
      </c>
    </row>
    <row r="1226" spans="1:15">
      <c r="A1226" s="3"/>
      <c r="B1226" s="483" t="s">
        <v>863</v>
      </c>
      <c r="C1226" s="484"/>
      <c r="D1226" s="484"/>
      <c r="E1226" s="484"/>
      <c r="F1226" s="484"/>
      <c r="G1226" s="484"/>
      <c r="H1226" s="484"/>
      <c r="I1226" s="484"/>
      <c r="J1226" s="510"/>
      <c r="K1226" s="510"/>
      <c r="L1226" s="510"/>
      <c r="M1226" s="510"/>
      <c r="N1226" s="510"/>
      <c r="O1226" s="511"/>
    </row>
    <row r="1227" spans="1:15">
      <c r="A1227" s="4"/>
      <c r="B1227" s="495" t="s">
        <v>921</v>
      </c>
      <c r="C1227" s="486"/>
      <c r="D1227" s="486"/>
      <c r="E1227" s="486"/>
      <c r="F1227" s="486"/>
      <c r="G1227" s="486"/>
      <c r="H1227" s="486"/>
      <c r="I1227" s="486"/>
      <c r="J1227" s="512">
        <v>3</v>
      </c>
      <c r="K1227" s="543">
        <v>0.4</v>
      </c>
      <c r="L1227" s="512">
        <f>J1227*K1227</f>
        <v>1.2</v>
      </c>
      <c r="M1227" s="512">
        <v>30</v>
      </c>
      <c r="N1227" s="512"/>
      <c r="O1227" s="513">
        <f>L1227*M1227</f>
        <v>36</v>
      </c>
    </row>
    <row r="1228" spans="1:15">
      <c r="A1228" s="4"/>
      <c r="B1228" s="495" t="s">
        <v>922</v>
      </c>
      <c r="C1228" s="486"/>
      <c r="D1228" s="486"/>
      <c r="E1228" s="486"/>
      <c r="F1228" s="486"/>
      <c r="G1228" s="486"/>
      <c r="H1228" s="486"/>
      <c r="I1228" s="486"/>
      <c r="J1228" s="512">
        <v>4</v>
      </c>
      <c r="K1228" s="543">
        <v>0.4</v>
      </c>
      <c r="L1228" s="512">
        <f>J1228*K1228</f>
        <v>1.6</v>
      </c>
      <c r="M1228" s="512">
        <v>2</v>
      </c>
      <c r="N1228" s="512"/>
      <c r="O1228" s="513">
        <f>L1228*M1228</f>
        <v>3.2</v>
      </c>
    </row>
    <row r="1229" spans="1:15">
      <c r="A1229" s="4"/>
      <c r="B1229" s="495" t="s">
        <v>923</v>
      </c>
      <c r="C1229" s="486"/>
      <c r="D1229" s="486"/>
      <c r="E1229" s="486"/>
      <c r="F1229" s="486"/>
      <c r="G1229" s="486"/>
      <c r="H1229" s="486"/>
      <c r="I1229" s="486"/>
      <c r="J1229" s="512">
        <v>71</v>
      </c>
      <c r="K1229" s="543">
        <v>0.1</v>
      </c>
      <c r="L1229" s="512">
        <f>J1229*K1229</f>
        <v>7.1</v>
      </c>
      <c r="M1229" s="512">
        <v>2</v>
      </c>
      <c r="N1229" s="512"/>
      <c r="O1229" s="513">
        <f>L1229*M1229</f>
        <v>14.2</v>
      </c>
    </row>
    <row r="1230" spans="1:15">
      <c r="A1230" s="4"/>
      <c r="B1230" s="495" t="s">
        <v>924</v>
      </c>
      <c r="C1230" s="486"/>
      <c r="D1230" s="486"/>
      <c r="E1230" s="486"/>
      <c r="F1230" s="486"/>
      <c r="G1230" s="486"/>
      <c r="H1230" s="486"/>
      <c r="I1230" s="486"/>
      <c r="J1230" s="512">
        <v>0</v>
      </c>
      <c r="K1230" s="543">
        <v>0</v>
      </c>
      <c r="L1230" s="512">
        <v>1.09</v>
      </c>
      <c r="M1230" s="512">
        <v>4</v>
      </c>
      <c r="N1230" s="512"/>
      <c r="O1230" s="513">
        <f>L1230*M1230</f>
        <v>4.36</v>
      </c>
    </row>
    <row r="1231" spans="1:15">
      <c r="A1231" s="5"/>
      <c r="B1231" s="539"/>
      <c r="C1231" s="540"/>
      <c r="D1231" s="540"/>
      <c r="E1231" s="540"/>
      <c r="F1231" s="540"/>
      <c r="G1231" s="540"/>
      <c r="H1231" s="540"/>
      <c r="I1231" s="540"/>
      <c r="J1231" s="544"/>
      <c r="K1231" s="544"/>
      <c r="L1231" s="544"/>
      <c r="M1231" s="545"/>
      <c r="N1231" s="545"/>
      <c r="O1231" s="546"/>
    </row>
    <row r="1232" spans="1:15">
      <c r="A1232" s="12"/>
      <c r="B1232" s="489"/>
      <c r="C1232" s="365"/>
      <c r="D1232" s="365"/>
      <c r="E1232" s="365"/>
      <c r="F1232" s="365"/>
      <c r="G1232" s="365"/>
      <c r="H1232" s="365"/>
      <c r="I1232" s="365"/>
      <c r="J1232" s="517"/>
      <c r="K1232" s="517"/>
      <c r="L1232" s="517"/>
      <c r="M1232" s="518"/>
      <c r="N1232" s="518"/>
      <c r="O1232" s="519"/>
    </row>
    <row r="1233" spans="1:15">
      <c r="A1233" s="2" t="s">
        <v>399</v>
      </c>
      <c r="B1233" s="479" t="str">
        <f>VLOOKUP(A1233,GLOBAL!A:H,4,FALSE)</f>
        <v>TACHA REFLETIVA BIRREFLETORIZADA, FORNECIMENTO E APLICAÇÃO</v>
      </c>
      <c r="C1233" s="2" t="str">
        <f>VLOOKUP(A1233,GLOBAL!A:H,5,FALSE)</f>
        <v>UND</v>
      </c>
      <c r="D1233" s="480" t="s">
        <v>857</v>
      </c>
      <c r="E1233" s="481"/>
      <c r="F1233" s="482"/>
      <c r="G1233" s="480" t="s">
        <v>858</v>
      </c>
      <c r="H1233" s="481"/>
      <c r="I1233" s="482"/>
      <c r="J1233" s="508" t="s">
        <v>859</v>
      </c>
      <c r="K1233" s="508" t="s">
        <v>860</v>
      </c>
      <c r="L1233" s="508" t="s">
        <v>861</v>
      </c>
      <c r="M1233" s="508" t="s">
        <v>862</v>
      </c>
      <c r="N1233" s="508"/>
      <c r="O1233" s="509">
        <f>ROUND(SUM(O1234:O1236),2)</f>
        <v>18</v>
      </c>
    </row>
    <row r="1234" spans="1:15">
      <c r="A1234" s="3"/>
      <c r="B1234" s="483" t="s">
        <v>863</v>
      </c>
      <c r="C1234" s="484"/>
      <c r="D1234" s="484"/>
      <c r="E1234" s="484"/>
      <c r="F1234" s="484"/>
      <c r="G1234" s="484"/>
      <c r="H1234" s="484"/>
      <c r="I1234" s="484"/>
      <c r="J1234" s="510"/>
      <c r="K1234" s="510"/>
      <c r="L1234" s="510"/>
      <c r="M1234" s="510"/>
      <c r="N1234" s="510"/>
      <c r="O1234" s="511"/>
    </row>
    <row r="1235" spans="1:15">
      <c r="A1235" s="4"/>
      <c r="B1235" s="495" t="s">
        <v>923</v>
      </c>
      <c r="C1235" s="486"/>
      <c r="D1235" s="486"/>
      <c r="E1235" s="486"/>
      <c r="F1235" s="486"/>
      <c r="G1235" s="486"/>
      <c r="H1235" s="486"/>
      <c r="I1235" s="486"/>
      <c r="J1235" s="512">
        <v>71</v>
      </c>
      <c r="K1235" s="512"/>
      <c r="L1235" s="512"/>
      <c r="M1235" s="512">
        <v>18</v>
      </c>
      <c r="N1235" s="512"/>
      <c r="O1235" s="513">
        <f>M1235</f>
        <v>18</v>
      </c>
    </row>
    <row r="1236" spans="1:15">
      <c r="A1236" s="4"/>
      <c r="B1236" s="495"/>
      <c r="C1236" s="486"/>
      <c r="D1236" s="486"/>
      <c r="E1236" s="486"/>
      <c r="F1236" s="486"/>
      <c r="G1236" s="486"/>
      <c r="H1236" s="486"/>
      <c r="I1236" s="486"/>
      <c r="J1236" s="512"/>
      <c r="K1236" s="512"/>
      <c r="L1236" s="512"/>
      <c r="M1236" s="512"/>
      <c r="N1236" s="512"/>
      <c r="O1236" s="513"/>
    </row>
    <row r="1237" spans="1:15">
      <c r="A1237" s="6"/>
      <c r="B1237" s="489"/>
      <c r="C1237" s="365"/>
      <c r="D1237" s="365"/>
      <c r="E1237" s="365"/>
      <c r="F1237" s="365"/>
      <c r="G1237" s="365"/>
      <c r="H1237" s="365"/>
      <c r="I1237" s="365"/>
      <c r="J1237" s="517"/>
      <c r="K1237" s="517"/>
      <c r="L1237" s="517"/>
      <c r="M1237" s="518"/>
      <c r="N1237" s="518"/>
      <c r="O1237" s="519"/>
    </row>
    <row r="1238" spans="1:15">
      <c r="A1238" s="1" t="s">
        <v>400</v>
      </c>
      <c r="B1238" s="476" t="str">
        <f>VLOOKUP(A1238,GLOBAL!A:H,4,FALSE)</f>
        <v>Serviços Complementares</v>
      </c>
      <c r="C1238" s="477"/>
      <c r="D1238" s="477"/>
      <c r="E1238" s="477"/>
      <c r="F1238" s="477"/>
      <c r="G1238" s="477"/>
      <c r="H1238" s="477"/>
      <c r="I1238" s="477"/>
      <c r="J1238" s="506"/>
      <c r="K1238" s="506"/>
      <c r="L1238" s="506"/>
      <c r="M1238" s="506"/>
      <c r="N1238" s="506"/>
      <c r="O1238" s="507"/>
    </row>
    <row r="1239" ht="30" spans="1:15">
      <c r="A1239" s="2" t="s">
        <v>401</v>
      </c>
      <c r="B1239" s="479" t="str">
        <f>VLOOKUP(A1239,GLOBAL!A:H,4,FALSE)</f>
        <v>REMANEJAMENTO DE LIGAÇÃO E RELIGAÇÃO DE REDES DE ESGOTO, EM VIAS URBANAS</v>
      </c>
      <c r="C1239" s="2" t="str">
        <f>VLOOKUP(A1239,GLOBAL!A:H,5,FALSE)</f>
        <v>M</v>
      </c>
      <c r="D1239" s="480" t="s">
        <v>857</v>
      </c>
      <c r="E1239" s="481"/>
      <c r="F1239" s="482"/>
      <c r="G1239" s="480" t="s">
        <v>858</v>
      </c>
      <c r="H1239" s="481"/>
      <c r="I1239" s="482"/>
      <c r="J1239" s="508" t="s">
        <v>859</v>
      </c>
      <c r="K1239" s="508" t="s">
        <v>925</v>
      </c>
      <c r="L1239" s="508" t="s">
        <v>861</v>
      </c>
      <c r="M1239" s="508" t="s">
        <v>862</v>
      </c>
      <c r="N1239" s="508" t="s">
        <v>868</v>
      </c>
      <c r="O1239" s="509">
        <f>ROUND(SUM(O1240:O1241),2)</f>
        <v>8</v>
      </c>
    </row>
    <row r="1240" spans="1:15">
      <c r="A1240" s="3"/>
      <c r="B1240" s="483" t="s">
        <v>926</v>
      </c>
      <c r="C1240" s="484"/>
      <c r="D1240" s="484"/>
      <c r="E1240" s="484"/>
      <c r="F1240" s="484"/>
      <c r="G1240" s="484"/>
      <c r="H1240" s="484"/>
      <c r="I1240" s="484"/>
      <c r="J1240" s="510"/>
      <c r="K1240" s="510"/>
      <c r="L1240" s="510"/>
      <c r="M1240" s="510"/>
      <c r="N1240" s="510"/>
      <c r="O1240" s="511"/>
    </row>
    <row r="1241" spans="1:15">
      <c r="A1241" s="4"/>
      <c r="B1241" s="495" t="s">
        <v>927</v>
      </c>
      <c r="C1241" s="486"/>
      <c r="D1241" s="486">
        <v>0</v>
      </c>
      <c r="E1241" s="534" t="s">
        <v>898</v>
      </c>
      <c r="F1241" s="486">
        <v>0</v>
      </c>
      <c r="G1241" s="486">
        <v>5</v>
      </c>
      <c r="H1241" s="534" t="s">
        <v>898</v>
      </c>
      <c r="I1241" s="486">
        <v>7.83</v>
      </c>
      <c r="J1241" s="512">
        <f>(5*20)+7.83</f>
        <v>107.83</v>
      </c>
      <c r="K1241" s="543">
        <v>4</v>
      </c>
      <c r="L1241" s="512"/>
      <c r="M1241" s="512">
        <v>2</v>
      </c>
      <c r="N1241" s="512" t="s">
        <v>928</v>
      </c>
      <c r="O1241" s="513">
        <f>K1241*M1241</f>
        <v>8</v>
      </c>
    </row>
    <row r="1242" spans="1:15">
      <c r="A1242" s="5"/>
      <c r="B1242" s="539"/>
      <c r="C1242" s="540"/>
      <c r="D1242" s="540"/>
      <c r="E1242" s="540"/>
      <c r="F1242" s="540"/>
      <c r="G1242" s="540"/>
      <c r="H1242" s="540"/>
      <c r="I1242" s="540"/>
      <c r="J1242" s="544"/>
      <c r="K1242" s="544"/>
      <c r="L1242" s="544"/>
      <c r="M1242" s="545"/>
      <c r="N1242" s="545"/>
      <c r="O1242" s="546"/>
    </row>
    <row r="1243" spans="1:15">
      <c r="A1243" s="12"/>
      <c r="B1243" s="489"/>
      <c r="C1243" s="365"/>
      <c r="D1243" s="365"/>
      <c r="E1243" s="365"/>
      <c r="F1243" s="365"/>
      <c r="G1243" s="365"/>
      <c r="H1243" s="365"/>
      <c r="I1243" s="365"/>
      <c r="J1243" s="517"/>
      <c r="K1243" s="517"/>
      <c r="L1243" s="517"/>
      <c r="M1243" s="518"/>
      <c r="N1243" s="518"/>
      <c r="O1243" s="519"/>
    </row>
    <row r="1244" ht="30" spans="1:15">
      <c r="A1244" s="2" t="s">
        <v>402</v>
      </c>
      <c r="B1244" s="479" t="str">
        <f>VLOOKUP(A1244,GLOBAL!A:H,4,FALSE)</f>
        <v>RELIGAÇÃO DE REDE DE ÁGUA EM PVC DN 20 MM, INCLUSIVE CONEXÕES, EM VIAS URBANAS</v>
      </c>
      <c r="C1244" s="2" t="str">
        <f>VLOOKUP(A1244,GLOBAL!A:H,5,FALSE)</f>
        <v>M</v>
      </c>
      <c r="D1244" s="480" t="s">
        <v>857</v>
      </c>
      <c r="E1244" s="481"/>
      <c r="F1244" s="482"/>
      <c r="G1244" s="480" t="s">
        <v>858</v>
      </c>
      <c r="H1244" s="481"/>
      <c r="I1244" s="482"/>
      <c r="J1244" s="508" t="s">
        <v>859</v>
      </c>
      <c r="K1244" s="508" t="s">
        <v>925</v>
      </c>
      <c r="L1244" s="508" t="s">
        <v>861</v>
      </c>
      <c r="M1244" s="508" t="s">
        <v>862</v>
      </c>
      <c r="N1244" s="508" t="s">
        <v>868</v>
      </c>
      <c r="O1244" s="509">
        <f>ROUND(SUM(O1245:O1246),2)</f>
        <v>8</v>
      </c>
    </row>
    <row r="1245" spans="1:15">
      <c r="A1245" s="3"/>
      <c r="B1245" s="483" t="s">
        <v>926</v>
      </c>
      <c r="C1245" s="484"/>
      <c r="D1245" s="484"/>
      <c r="E1245" s="484"/>
      <c r="F1245" s="484"/>
      <c r="G1245" s="484"/>
      <c r="H1245" s="484"/>
      <c r="I1245" s="484"/>
      <c r="J1245" s="510"/>
      <c r="K1245" s="510"/>
      <c r="L1245" s="510"/>
      <c r="M1245" s="510"/>
      <c r="N1245" s="510"/>
      <c r="O1245" s="511"/>
    </row>
    <row r="1246" spans="1:15">
      <c r="A1246" s="4"/>
      <c r="B1246" s="495" t="s">
        <v>927</v>
      </c>
      <c r="C1246" s="486"/>
      <c r="D1246" s="486">
        <v>0</v>
      </c>
      <c r="E1246" s="534" t="s">
        <v>898</v>
      </c>
      <c r="F1246" s="486">
        <v>0</v>
      </c>
      <c r="G1246" s="486">
        <v>5</v>
      </c>
      <c r="H1246" s="534" t="s">
        <v>898</v>
      </c>
      <c r="I1246" s="486">
        <v>7.83</v>
      </c>
      <c r="J1246" s="512">
        <f>J1241</f>
        <v>107.83</v>
      </c>
      <c r="K1246" s="543">
        <v>4</v>
      </c>
      <c r="L1246" s="512"/>
      <c r="M1246" s="512">
        <v>2</v>
      </c>
      <c r="N1246" s="512" t="s">
        <v>928</v>
      </c>
      <c r="O1246" s="513">
        <f>M1246*K1246</f>
        <v>8</v>
      </c>
    </row>
    <row r="1247" spans="1:15">
      <c r="A1247" s="5"/>
      <c r="B1247" s="539"/>
      <c r="C1247" s="540"/>
      <c r="D1247" s="540"/>
      <c r="E1247" s="540"/>
      <c r="F1247" s="540"/>
      <c r="G1247" s="540"/>
      <c r="H1247" s="540"/>
      <c r="I1247" s="540"/>
      <c r="J1247" s="544"/>
      <c r="K1247" s="544"/>
      <c r="L1247" s="544"/>
      <c r="M1247" s="545"/>
      <c r="N1247" s="545"/>
      <c r="O1247" s="546"/>
    </row>
    <row r="1248" spans="1:15">
      <c r="A1248" s="6"/>
      <c r="B1248" s="489"/>
      <c r="C1248" s="365"/>
      <c r="D1248" s="365"/>
      <c r="E1248" s="365"/>
      <c r="F1248" s="365"/>
      <c r="G1248" s="365"/>
      <c r="H1248" s="365"/>
      <c r="I1248" s="365"/>
      <c r="J1248" s="517"/>
      <c r="K1248" s="517"/>
      <c r="L1248" s="517"/>
      <c r="M1248" s="518"/>
      <c r="N1248" s="518"/>
      <c r="O1248" s="519"/>
    </row>
    <row r="1249" spans="1:15">
      <c r="A1249" s="732" t="s">
        <v>19</v>
      </c>
      <c r="B1249" s="476" t="str">
        <f>VLOOKUP(A1249,GLOBAL!A:H,4,FALSE)</f>
        <v>Rua São Vicente</v>
      </c>
      <c r="C1249" s="477"/>
      <c r="D1249" s="477"/>
      <c r="E1249" s="477"/>
      <c r="F1249" s="477"/>
      <c r="G1249" s="477"/>
      <c r="H1249" s="477"/>
      <c r="I1249" s="477"/>
      <c r="J1249" s="506"/>
      <c r="K1249" s="506"/>
      <c r="L1249" s="506"/>
      <c r="M1249" s="506"/>
      <c r="N1249" s="506"/>
      <c r="O1249" s="507"/>
    </row>
    <row r="1250" spans="1:15">
      <c r="A1250" s="1" t="s">
        <v>405</v>
      </c>
      <c r="B1250" s="476" t="str">
        <f>VLOOKUP(A1250,GLOBAL!A:H,4,FALSE)</f>
        <v>Demolição  </v>
      </c>
      <c r="C1250" s="477"/>
      <c r="D1250" s="477"/>
      <c r="E1250" s="477"/>
      <c r="F1250" s="477"/>
      <c r="G1250" s="477"/>
      <c r="H1250" s="477"/>
      <c r="I1250" s="477"/>
      <c r="J1250" s="506"/>
      <c r="K1250" s="506"/>
      <c r="L1250" s="506"/>
      <c r="M1250" s="506"/>
      <c r="N1250" s="506"/>
      <c r="O1250" s="507"/>
    </row>
    <row r="1251" ht="30" spans="1:15">
      <c r="A1251" s="2" t="s">
        <v>406</v>
      </c>
      <c r="B1251" s="479" t="str">
        <f>VLOOKUP(A1251,GLOBAL!A:H,4,FALSE)</f>
        <v>DEMOLIÇÃO DE LAJES, DE FORMA MANUAL, SEM REAPROVEITAMENTO. AF_12/2017</v>
      </c>
      <c r="C1251" s="2" t="str">
        <f>VLOOKUP(A1251,GLOBAL!A:H,5,FALSE)</f>
        <v>M3</v>
      </c>
      <c r="D1251" s="480" t="s">
        <v>857</v>
      </c>
      <c r="E1251" s="481"/>
      <c r="F1251" s="482"/>
      <c r="G1251" s="480" t="s">
        <v>858</v>
      </c>
      <c r="H1251" s="481"/>
      <c r="I1251" s="482"/>
      <c r="J1251" s="522" t="s">
        <v>867</v>
      </c>
      <c r="K1251" s="523"/>
      <c r="L1251" s="508" t="s">
        <v>861</v>
      </c>
      <c r="M1251" s="508" t="s">
        <v>862</v>
      </c>
      <c r="N1251" s="508" t="s">
        <v>868</v>
      </c>
      <c r="O1251" s="509">
        <f>ROUND(SUM(O1252:O1254),2)</f>
        <v>0.51</v>
      </c>
    </row>
    <row r="1252" spans="1:15">
      <c r="A1252" s="3"/>
      <c r="B1252" s="483" t="s">
        <v>863</v>
      </c>
      <c r="C1252" s="484"/>
      <c r="D1252" s="484"/>
      <c r="E1252" s="484"/>
      <c r="F1252" s="484"/>
      <c r="G1252" s="484"/>
      <c r="H1252" s="484"/>
      <c r="I1252" s="484"/>
      <c r="J1252" s="510"/>
      <c r="K1252" s="510"/>
      <c r="L1252" s="510"/>
      <c r="M1252" s="510"/>
      <c r="N1252" s="510"/>
      <c r="O1252" s="511"/>
    </row>
    <row r="1253" spans="1:15">
      <c r="A1253" s="4"/>
      <c r="B1253" s="485" t="s">
        <v>869</v>
      </c>
      <c r="C1253" s="486"/>
      <c r="D1253" s="486">
        <v>6</v>
      </c>
      <c r="E1253" s="534" t="s">
        <v>898</v>
      </c>
      <c r="F1253" s="486">
        <v>10</v>
      </c>
      <c r="G1253" s="486"/>
      <c r="H1253" s="486"/>
      <c r="I1253" s="486"/>
      <c r="J1253" s="524">
        <v>6.36</v>
      </c>
      <c r="K1253" s="525"/>
      <c r="L1253" s="512">
        <v>0.08</v>
      </c>
      <c r="M1253" s="512"/>
      <c r="N1253" s="512" t="s">
        <v>871</v>
      </c>
      <c r="O1253" s="513">
        <f>J1253*L1253</f>
        <v>0.5088</v>
      </c>
    </row>
    <row r="1254" spans="1:15">
      <c r="A1254" s="5"/>
      <c r="B1254" s="491"/>
      <c r="C1254" s="488"/>
      <c r="D1254" s="488"/>
      <c r="E1254" s="488"/>
      <c r="F1254" s="488"/>
      <c r="G1254" s="488"/>
      <c r="H1254" s="488"/>
      <c r="I1254" s="488"/>
      <c r="J1254" s="512"/>
      <c r="K1254" s="514"/>
      <c r="L1254" s="514"/>
      <c r="M1254" s="515"/>
      <c r="N1254" s="515"/>
      <c r="O1254" s="516"/>
    </row>
    <row r="1255" spans="1:15">
      <c r="A1255" s="6"/>
      <c r="B1255" s="489"/>
      <c r="C1255" s="365"/>
      <c r="D1255" s="365"/>
      <c r="E1255" s="365"/>
      <c r="F1255" s="365"/>
      <c r="G1255" s="365"/>
      <c r="H1255" s="365"/>
      <c r="I1255" s="365"/>
      <c r="J1255" s="517"/>
      <c r="K1255" s="517"/>
      <c r="L1255" s="517"/>
      <c r="M1255" s="518"/>
      <c r="N1255" s="518"/>
      <c r="O1255" s="519"/>
    </row>
    <row r="1256" ht="46.5" customHeight="1" spans="1:15">
      <c r="A1256" s="2" t="s">
        <v>407</v>
      </c>
      <c r="B1256" s="479" t="str">
        <f>VLOOKUP(A1256,GLOBAL!A:H,4,FALSE)</f>
        <v>TRANSPORTE COM CAMINHÃO BASCULANTE 6 M3 EM RODOVIA PAVIMENTADA ( PARA DISTÂNCIAS SUPERIORES A 4 KM)</v>
      </c>
      <c r="C1256" s="2" t="str">
        <f>VLOOKUP(A1256,GLOBAL!A:H,5,FALSE)</f>
        <v>M3XKM</v>
      </c>
      <c r="D1256" s="480" t="s">
        <v>857</v>
      </c>
      <c r="E1256" s="481"/>
      <c r="F1256" s="482"/>
      <c r="G1256" s="480" t="s">
        <v>858</v>
      </c>
      <c r="H1256" s="481"/>
      <c r="I1256" s="482"/>
      <c r="J1256" s="508" t="s">
        <v>872</v>
      </c>
      <c r="K1256" s="508" t="s">
        <v>873</v>
      </c>
      <c r="L1256" s="508" t="s">
        <v>874</v>
      </c>
      <c r="M1256" s="508" t="s">
        <v>875</v>
      </c>
      <c r="N1256" s="508" t="s">
        <v>876</v>
      </c>
      <c r="O1256" s="509">
        <f>ROUND(SUM(O1257:O1259),2)</f>
        <v>16.83</v>
      </c>
    </row>
    <row r="1257" spans="1:15">
      <c r="A1257" s="3"/>
      <c r="B1257" s="483"/>
      <c r="C1257" s="484"/>
      <c r="D1257" s="484"/>
      <c r="E1257" s="484"/>
      <c r="F1257" s="484"/>
      <c r="G1257" s="484"/>
      <c r="H1257" s="484"/>
      <c r="I1257" s="484"/>
      <c r="J1257" s="510"/>
      <c r="K1257" s="510"/>
      <c r="L1257" s="510"/>
      <c r="M1257" s="510"/>
      <c r="N1257" s="510"/>
      <c r="O1257" s="511"/>
    </row>
    <row r="1258" spans="1:15">
      <c r="A1258" s="4"/>
      <c r="B1258" s="485" t="s">
        <v>938</v>
      </c>
      <c r="C1258" s="486"/>
      <c r="D1258" s="486"/>
      <c r="E1258" s="486"/>
      <c r="F1258" s="486"/>
      <c r="G1258" s="486"/>
      <c r="H1258" s="486"/>
      <c r="I1258" s="486"/>
      <c r="J1258" s="512">
        <v>15</v>
      </c>
      <c r="K1258" s="512">
        <v>1</v>
      </c>
      <c r="L1258" s="512">
        <v>2.2</v>
      </c>
      <c r="M1258" s="512">
        <f>O1251</f>
        <v>0.51</v>
      </c>
      <c r="N1258" s="512">
        <f>J1258*K1258*L1258*M1258</f>
        <v>16.83</v>
      </c>
      <c r="O1258" s="513">
        <f>N1258</f>
        <v>16.83</v>
      </c>
    </row>
    <row r="1259" ht="60" spans="1:15">
      <c r="A1259" s="5"/>
      <c r="B1259" s="492" t="s">
        <v>878</v>
      </c>
      <c r="C1259" s="488"/>
      <c r="D1259" s="488"/>
      <c r="E1259" s="488"/>
      <c r="F1259" s="488"/>
      <c r="G1259" s="488"/>
      <c r="H1259" s="488"/>
      <c r="I1259" s="488"/>
      <c r="J1259" s="514"/>
      <c r="K1259" s="514"/>
      <c r="L1259" s="514"/>
      <c r="M1259" s="515"/>
      <c r="N1259" s="515"/>
      <c r="O1259" s="516"/>
    </row>
    <row r="1260" spans="1:15">
      <c r="A1260" s="6"/>
      <c r="B1260" s="489"/>
      <c r="C1260" s="365"/>
      <c r="D1260" s="365"/>
      <c r="E1260" s="365"/>
      <c r="F1260" s="365"/>
      <c r="G1260" s="365"/>
      <c r="H1260" s="365"/>
      <c r="I1260" s="365"/>
      <c r="J1260" s="517"/>
      <c r="K1260" s="517"/>
      <c r="L1260" s="517"/>
      <c r="M1260" s="518"/>
      <c r="N1260" s="518"/>
      <c r="O1260" s="519"/>
    </row>
    <row r="1261" spans="1:15">
      <c r="A1261" s="1" t="s">
        <v>408</v>
      </c>
      <c r="B1261" s="476" t="str">
        <f>VLOOKUP(A1261,GLOBAL!A:H,4,FALSE)</f>
        <v>Escavação, Aterro e Transporte</v>
      </c>
      <c r="C1261" s="477"/>
      <c r="D1261" s="477"/>
      <c r="E1261" s="477"/>
      <c r="F1261" s="477"/>
      <c r="G1261" s="477"/>
      <c r="H1261" s="477"/>
      <c r="I1261" s="477"/>
      <c r="J1261" s="506"/>
      <c r="K1261" s="506"/>
      <c r="L1261" s="506"/>
      <c r="M1261" s="506"/>
      <c r="N1261" s="506"/>
      <c r="O1261" s="507"/>
    </row>
    <row r="1262" ht="50.25" customHeight="1" spans="1:15">
      <c r="A1262" s="2" t="s">
        <v>409</v>
      </c>
      <c r="B1262" s="479" t="str">
        <f>VLOOKUP(A1262,GLOBAL!A:H,4,FALSE)</f>
        <v>ESCAVACAO MECANICA DE MATERIAL 1A. CATEGORIA, PROVENIENTE DE CORTE DE SUBLEITO (C/TRATOR ESTEIRAS  160HP)</v>
      </c>
      <c r="C1262" s="2" t="str">
        <f>VLOOKUP(A1262,GLOBAL!A:H,5,FALSE)</f>
        <v>M3</v>
      </c>
      <c r="D1262" s="480" t="s">
        <v>857</v>
      </c>
      <c r="E1262" s="481"/>
      <c r="F1262" s="482"/>
      <c r="G1262" s="480" t="s">
        <v>858</v>
      </c>
      <c r="H1262" s="481"/>
      <c r="I1262" s="482"/>
      <c r="J1262" s="522" t="s">
        <v>879</v>
      </c>
      <c r="K1262" s="526"/>
      <c r="L1262" s="523"/>
      <c r="M1262" s="508" t="s">
        <v>862</v>
      </c>
      <c r="N1262" s="508"/>
      <c r="O1262" s="509">
        <f>ROUND(SUM(O1263:O1265),2)</f>
        <v>539.16</v>
      </c>
    </row>
    <row r="1263" spans="1:15">
      <c r="A1263" s="3"/>
      <c r="B1263" s="483"/>
      <c r="C1263" s="484"/>
      <c r="D1263" s="484"/>
      <c r="E1263" s="484"/>
      <c r="F1263" s="484"/>
      <c r="G1263" s="484"/>
      <c r="H1263" s="484"/>
      <c r="I1263" s="484"/>
      <c r="J1263" s="510"/>
      <c r="K1263" s="510"/>
      <c r="L1263" s="510"/>
      <c r="M1263" s="510"/>
      <c r="N1263" s="510"/>
      <c r="O1263" s="511"/>
    </row>
    <row r="1264" spans="1:15">
      <c r="A1264" s="4"/>
      <c r="B1264" s="485" t="s">
        <v>880</v>
      </c>
      <c r="C1264" s="486"/>
      <c r="D1264" s="490"/>
      <c r="E1264" s="490"/>
      <c r="F1264" s="490"/>
      <c r="G1264" s="490"/>
      <c r="H1264" s="490"/>
      <c r="I1264" s="490"/>
      <c r="J1264" s="524">
        <v>539.16</v>
      </c>
      <c r="K1264" s="527"/>
      <c r="L1264" s="525"/>
      <c r="M1264" s="512"/>
      <c r="N1264" s="512"/>
      <c r="O1264" s="513">
        <f>J1264</f>
        <v>539.16</v>
      </c>
    </row>
    <row r="1265" spans="1:15">
      <c r="A1265" s="5"/>
      <c r="B1265" s="491"/>
      <c r="C1265" s="488"/>
      <c r="D1265" s="488"/>
      <c r="E1265" s="488"/>
      <c r="F1265" s="488"/>
      <c r="G1265" s="488"/>
      <c r="H1265" s="488"/>
      <c r="I1265" s="488"/>
      <c r="J1265" s="514"/>
      <c r="K1265" s="514"/>
      <c r="L1265" s="514"/>
      <c r="M1265" s="515"/>
      <c r="N1265" s="515"/>
      <c r="O1265" s="516"/>
    </row>
    <row r="1266" spans="1:15">
      <c r="A1266" s="6"/>
      <c r="B1266" s="489"/>
      <c r="C1266" s="365"/>
      <c r="D1266" s="365"/>
      <c r="E1266" s="365"/>
      <c r="F1266" s="365"/>
      <c r="G1266" s="365"/>
      <c r="H1266" s="365"/>
      <c r="I1266" s="365"/>
      <c r="J1266" s="517"/>
      <c r="K1266" s="517"/>
      <c r="L1266" s="517"/>
      <c r="M1266" s="518"/>
      <c r="N1266" s="518"/>
      <c r="O1266" s="519"/>
    </row>
    <row r="1267" ht="30" spans="1:15">
      <c r="A1267" s="2" t="s">
        <v>410</v>
      </c>
      <c r="B1267" s="479" t="str">
        <f>VLOOKUP(A1267,GLOBAL!A:H,4,FALSE)</f>
        <v>COMPACTACAO MECANICA A 100% DO PROCTOR NORMAL - PAVIMENTACAO URBANA</v>
      </c>
      <c r="C1267" s="2" t="str">
        <f>VLOOKUP(A1267,GLOBAL!A:H,5,FALSE)</f>
        <v>M3</v>
      </c>
      <c r="D1267" s="480" t="s">
        <v>857</v>
      </c>
      <c r="E1267" s="481"/>
      <c r="F1267" s="482"/>
      <c r="G1267" s="480" t="s">
        <v>858</v>
      </c>
      <c r="H1267" s="481"/>
      <c r="I1267" s="482"/>
      <c r="J1267" s="522" t="s">
        <v>879</v>
      </c>
      <c r="K1267" s="526"/>
      <c r="L1267" s="523"/>
      <c r="M1267" s="508" t="s">
        <v>862</v>
      </c>
      <c r="N1267" s="508"/>
      <c r="O1267" s="509">
        <f>ROUND(SUM(O1268:O1270),2)</f>
        <v>254.93</v>
      </c>
    </row>
    <row r="1268" spans="1:15">
      <c r="A1268" s="3"/>
      <c r="B1268" s="483"/>
      <c r="C1268" s="484"/>
      <c r="D1268" s="484"/>
      <c r="E1268" s="484"/>
      <c r="F1268" s="484"/>
      <c r="G1268" s="484"/>
      <c r="H1268" s="484"/>
      <c r="I1268" s="484"/>
      <c r="J1268" s="510"/>
      <c r="K1268" s="510"/>
      <c r="L1268" s="510"/>
      <c r="M1268" s="510"/>
      <c r="N1268" s="510"/>
      <c r="O1268" s="511"/>
    </row>
    <row r="1269" ht="30" spans="1:15">
      <c r="A1269" s="4"/>
      <c r="B1269" s="485" t="s">
        <v>881</v>
      </c>
      <c r="C1269" s="486"/>
      <c r="D1269" s="490"/>
      <c r="E1269" s="490"/>
      <c r="F1269" s="490"/>
      <c r="G1269" s="490"/>
      <c r="H1269" s="490"/>
      <c r="I1269" s="490"/>
      <c r="J1269" s="524">
        <v>254.93</v>
      </c>
      <c r="K1269" s="527"/>
      <c r="L1269" s="525"/>
      <c r="M1269" s="512"/>
      <c r="N1269" s="512"/>
      <c r="O1269" s="513">
        <f>J1269</f>
        <v>254.93</v>
      </c>
    </row>
    <row r="1270" spans="1:15">
      <c r="A1270" s="5"/>
      <c r="B1270" s="491"/>
      <c r="C1270" s="488"/>
      <c r="D1270" s="488"/>
      <c r="E1270" s="488"/>
      <c r="F1270" s="488"/>
      <c r="G1270" s="488"/>
      <c r="H1270" s="488"/>
      <c r="I1270" s="488"/>
      <c r="J1270" s="514"/>
      <c r="K1270" s="514"/>
      <c r="L1270" s="514"/>
      <c r="M1270" s="515"/>
      <c r="N1270" s="515"/>
      <c r="O1270" s="516"/>
    </row>
    <row r="1271" spans="1:15">
      <c r="A1271" s="6"/>
      <c r="B1271" s="489"/>
      <c r="C1271" s="365"/>
      <c r="D1271" s="365"/>
      <c r="E1271" s="365"/>
      <c r="F1271" s="365"/>
      <c r="G1271" s="365"/>
      <c r="H1271" s="365"/>
      <c r="I1271" s="365"/>
      <c r="J1271" s="517"/>
      <c r="K1271" s="517"/>
      <c r="L1271" s="517"/>
      <c r="M1271" s="518"/>
      <c r="N1271" s="518"/>
      <c r="O1271" s="519"/>
    </row>
    <row r="1272" ht="43.5" customHeight="1" spans="1:15">
      <c r="A1272" s="2" t="s">
        <v>411</v>
      </c>
      <c r="B1272" s="479" t="str">
        <f>VLOOKUP(A1272,GLOBAL!A:H,4,FALSE)</f>
        <v>TRANSPORTE COM CAMINHÃO BASCULANTE 6 M3 EM RODOVIA PAVIMENTADA ( PARA DISTÂNCIAS SUPERIORES A 4 KM)</v>
      </c>
      <c r="C1272" s="2" t="str">
        <f>VLOOKUP(A1272,GLOBAL!A:H,5,FALSE)</f>
        <v>M3XKM</v>
      </c>
      <c r="D1272" s="480" t="s">
        <v>857</v>
      </c>
      <c r="E1272" s="481"/>
      <c r="F1272" s="482"/>
      <c r="G1272" s="480" t="s">
        <v>858</v>
      </c>
      <c r="H1272" s="481"/>
      <c r="I1272" s="482"/>
      <c r="J1272" s="508" t="s">
        <v>872</v>
      </c>
      <c r="K1272" s="508" t="s">
        <v>873</v>
      </c>
      <c r="L1272" s="508" t="s">
        <v>874</v>
      </c>
      <c r="M1272" s="508" t="s">
        <v>875</v>
      </c>
      <c r="N1272" s="508" t="s">
        <v>876</v>
      </c>
      <c r="O1272" s="509">
        <f>ROUND(SUM(O1273:O1275),2)</f>
        <v>6821.52</v>
      </c>
    </row>
    <row r="1273" spans="1:15">
      <c r="A1273" s="3"/>
      <c r="B1273" s="483"/>
      <c r="C1273" s="484"/>
      <c r="D1273" s="484"/>
      <c r="E1273" s="484"/>
      <c r="F1273" s="484"/>
      <c r="G1273" s="484"/>
      <c r="H1273" s="484"/>
      <c r="I1273" s="484"/>
      <c r="J1273" s="510"/>
      <c r="K1273" s="510"/>
      <c r="L1273" s="510"/>
      <c r="M1273" s="510"/>
      <c r="N1273" s="510"/>
      <c r="O1273" s="511"/>
    </row>
    <row r="1274" spans="1:15">
      <c r="A1274" s="4"/>
      <c r="B1274" s="485" t="s">
        <v>877</v>
      </c>
      <c r="C1274" s="486"/>
      <c r="D1274" s="490"/>
      <c r="E1274" s="490"/>
      <c r="F1274" s="490"/>
      <c r="G1274" s="490"/>
      <c r="H1274" s="490"/>
      <c r="I1274" s="490"/>
      <c r="J1274" s="512">
        <v>15</v>
      </c>
      <c r="K1274" s="512">
        <v>1</v>
      </c>
      <c r="L1274" s="512">
        <v>1.6</v>
      </c>
      <c r="M1274" s="512">
        <v>284.23</v>
      </c>
      <c r="N1274" s="512">
        <f>J1274*K1274*L1274*M1274</f>
        <v>6821.52</v>
      </c>
      <c r="O1274" s="513">
        <f>N1274</f>
        <v>6821.52</v>
      </c>
    </row>
    <row r="1275" ht="60" spans="1:15">
      <c r="A1275" s="5"/>
      <c r="B1275" s="492" t="s">
        <v>878</v>
      </c>
      <c r="C1275" s="488"/>
      <c r="D1275" s="488"/>
      <c r="E1275" s="488"/>
      <c r="F1275" s="488"/>
      <c r="G1275" s="488"/>
      <c r="H1275" s="488"/>
      <c r="I1275" s="488"/>
      <c r="J1275" s="514"/>
      <c r="K1275" s="514"/>
      <c r="L1275" s="514"/>
      <c r="M1275" s="515"/>
      <c r="N1275" s="515"/>
      <c r="O1275" s="516"/>
    </row>
    <row r="1276" spans="1:15">
      <c r="A1276" s="6"/>
      <c r="B1276" s="489"/>
      <c r="C1276" s="365"/>
      <c r="D1276" s="365"/>
      <c r="E1276" s="365"/>
      <c r="F1276" s="365"/>
      <c r="G1276" s="365"/>
      <c r="H1276" s="365"/>
      <c r="I1276" s="365"/>
      <c r="J1276" s="517"/>
      <c r="K1276" s="517"/>
      <c r="L1276" s="517"/>
      <c r="M1276" s="518"/>
      <c r="N1276" s="518"/>
      <c r="O1276" s="519"/>
    </row>
    <row r="1277" spans="1:15">
      <c r="A1277" s="1" t="s">
        <v>412</v>
      </c>
      <c r="B1277" s="476" t="str">
        <f>VLOOKUP(A1277,GLOBAL!A:H,4,FALSE)</f>
        <v>Drenagem</v>
      </c>
      <c r="C1277" s="477"/>
      <c r="D1277" s="477"/>
      <c r="E1277" s="477"/>
      <c r="F1277" s="477"/>
      <c r="G1277" s="477"/>
      <c r="H1277" s="477"/>
      <c r="I1277" s="477"/>
      <c r="J1277" s="506"/>
      <c r="K1277" s="506"/>
      <c r="L1277" s="506"/>
      <c r="M1277" s="506"/>
      <c r="N1277" s="506"/>
      <c r="O1277" s="507"/>
    </row>
    <row r="1278" ht="113.25" customHeight="1" spans="1:15">
      <c r="A1278" s="2" t="s">
        <v>413</v>
      </c>
      <c r="B1278" s="479" t="s">
        <v>157</v>
      </c>
      <c r="C1278" s="2" t="str">
        <f>VLOOKUP(A1278,GLOBAL!A:H,5,FALSE)</f>
        <v>M3</v>
      </c>
      <c r="D1278" s="480" t="s">
        <v>857</v>
      </c>
      <c r="E1278" s="481"/>
      <c r="F1278" s="482"/>
      <c r="G1278" s="480" t="s">
        <v>858</v>
      </c>
      <c r="H1278" s="481"/>
      <c r="I1278" s="482"/>
      <c r="J1278" s="508" t="s">
        <v>859</v>
      </c>
      <c r="K1278" s="508" t="s">
        <v>860</v>
      </c>
      <c r="L1278" s="508" t="s">
        <v>861</v>
      </c>
      <c r="M1278" s="508" t="s">
        <v>882</v>
      </c>
      <c r="N1278" s="508"/>
      <c r="O1278" s="509">
        <f>ROUND(SUM(O1280:O1281),2)</f>
        <v>130.5</v>
      </c>
    </row>
    <row r="1279" spans="1:15">
      <c r="A1279" s="7"/>
      <c r="B1279" s="493" t="s">
        <v>863</v>
      </c>
      <c r="C1279" s="494"/>
      <c r="D1279" s="494"/>
      <c r="E1279" s="494"/>
      <c r="F1279" s="494"/>
      <c r="G1279" s="494"/>
      <c r="H1279" s="494"/>
      <c r="I1279" s="494"/>
      <c r="J1279" s="528"/>
      <c r="K1279" s="529"/>
      <c r="L1279" s="528"/>
      <c r="M1279" s="528"/>
      <c r="N1279" s="528"/>
      <c r="O1279" s="530"/>
    </row>
    <row r="1280" spans="1:15">
      <c r="A1280" s="8"/>
      <c r="B1280" s="495" t="s">
        <v>883</v>
      </c>
      <c r="C1280" s="486"/>
      <c r="D1280" s="486"/>
      <c r="E1280" s="486"/>
      <c r="F1280" s="486"/>
      <c r="G1280" s="486"/>
      <c r="H1280" s="486"/>
      <c r="I1280" s="486"/>
      <c r="J1280" s="512">
        <v>45</v>
      </c>
      <c r="K1280" s="531">
        <v>2</v>
      </c>
      <c r="L1280" s="512">
        <v>1.45</v>
      </c>
      <c r="M1280" s="512">
        <f>J1280*K1280*L1280</f>
        <v>130.5</v>
      </c>
      <c r="N1280" s="512"/>
      <c r="O1280" s="513">
        <f>M1280</f>
        <v>130.5</v>
      </c>
    </row>
    <row r="1281" spans="1:15">
      <c r="A1281" s="4"/>
      <c r="B1281" s="495"/>
      <c r="C1281" s="486"/>
      <c r="D1281" s="486"/>
      <c r="E1281" s="486"/>
      <c r="F1281" s="486"/>
      <c r="G1281" s="486"/>
      <c r="H1281" s="486"/>
      <c r="I1281" s="486"/>
      <c r="J1281" s="512"/>
      <c r="K1281" s="512"/>
      <c r="L1281" s="512"/>
      <c r="M1281" s="512"/>
      <c r="N1281" s="512"/>
      <c r="O1281" s="513"/>
    </row>
    <row r="1282" spans="1:15">
      <c r="A1282" s="6"/>
      <c r="B1282" s="489"/>
      <c r="C1282" s="365"/>
      <c r="D1282" s="365"/>
      <c r="E1282" s="365"/>
      <c r="F1282" s="365"/>
      <c r="G1282" s="365"/>
      <c r="H1282" s="365"/>
      <c r="I1282" s="365"/>
      <c r="J1282" s="517"/>
      <c r="K1282" s="517"/>
      <c r="L1282" s="517"/>
      <c r="M1282" s="518"/>
      <c r="N1282" s="518"/>
      <c r="O1282" s="519"/>
    </row>
    <row r="1283" ht="43.5" customHeight="1" spans="1:15">
      <c r="A1283" s="2" t="s">
        <v>414</v>
      </c>
      <c r="B1283" s="479" t="str">
        <f>VLOOKUP(A1283,GLOBAL!A:H,4,FALSE)</f>
        <v>ATERRO COM AREIA COM ADENSAMENTO HIDRAULICO</v>
      </c>
      <c r="C1283" s="2" t="str">
        <f>VLOOKUP(A1283,GLOBAL!A:H,5,FALSE)</f>
        <v>M3</v>
      </c>
      <c r="D1283" s="480" t="s">
        <v>857</v>
      </c>
      <c r="E1283" s="481"/>
      <c r="F1283" s="482"/>
      <c r="G1283" s="480" t="s">
        <v>858</v>
      </c>
      <c r="H1283" s="481"/>
      <c r="I1283" s="482"/>
      <c r="J1283" s="508" t="s">
        <v>859</v>
      </c>
      <c r="K1283" s="508" t="s">
        <v>884</v>
      </c>
      <c r="L1283" s="508" t="s">
        <v>885</v>
      </c>
      <c r="M1283" s="508" t="s">
        <v>886</v>
      </c>
      <c r="N1283" s="508" t="s">
        <v>887</v>
      </c>
      <c r="O1283" s="509">
        <f>ROUND(SUM(O1285:O1287),2)</f>
        <v>43.92</v>
      </c>
    </row>
    <row r="1284" spans="1:15">
      <c r="A1284" s="7"/>
      <c r="B1284" s="495" t="s">
        <v>863</v>
      </c>
      <c r="C1284" s="494"/>
      <c r="D1284" s="494"/>
      <c r="E1284" s="494"/>
      <c r="F1284" s="494"/>
      <c r="G1284" s="494"/>
      <c r="H1284" s="494"/>
      <c r="I1284" s="494"/>
      <c r="J1284" s="528"/>
      <c r="K1284" s="529"/>
      <c r="L1284" s="528"/>
      <c r="M1284" s="528"/>
      <c r="N1284" s="528"/>
      <c r="O1284" s="530"/>
    </row>
    <row r="1285" ht="30" spans="1:15">
      <c r="A1285" s="8"/>
      <c r="B1285" s="495" t="s">
        <v>888</v>
      </c>
      <c r="C1285" s="486"/>
      <c r="D1285" s="486"/>
      <c r="E1285" s="486"/>
      <c r="F1285" s="486"/>
      <c r="G1285" s="486"/>
      <c r="H1285" s="486"/>
      <c r="I1285" s="486"/>
      <c r="J1285" s="512"/>
      <c r="K1285" s="531"/>
      <c r="L1285" s="512"/>
      <c r="M1285" s="512"/>
      <c r="N1285" s="528"/>
      <c r="O1285" s="532"/>
    </row>
    <row r="1286" spans="1:15">
      <c r="A1286" s="8"/>
      <c r="B1286" s="495" t="s">
        <v>883</v>
      </c>
      <c r="C1286" s="486"/>
      <c r="D1286" s="486"/>
      <c r="E1286" s="486"/>
      <c r="F1286" s="486"/>
      <c r="G1286" s="486"/>
      <c r="H1286" s="486"/>
      <c r="I1286" s="486"/>
      <c r="J1286" s="512">
        <v>45</v>
      </c>
      <c r="K1286" s="531">
        <v>4.5</v>
      </c>
      <c r="L1286" s="512">
        <v>11.08</v>
      </c>
      <c r="M1286" s="512">
        <v>59.4</v>
      </c>
      <c r="N1286" s="528">
        <v>43.92</v>
      </c>
      <c r="O1286" s="532">
        <f>N1286</f>
        <v>43.92</v>
      </c>
    </row>
    <row r="1287" ht="30" spans="1:15">
      <c r="A1287" s="8"/>
      <c r="B1287" s="495" t="s">
        <v>889</v>
      </c>
      <c r="C1287" s="486"/>
      <c r="D1287" s="486"/>
      <c r="E1287" s="486"/>
      <c r="F1287" s="486"/>
      <c r="G1287" s="486"/>
      <c r="H1287" s="486"/>
      <c r="I1287" s="486"/>
      <c r="J1287" s="512"/>
      <c r="K1287" s="531"/>
      <c r="L1287" s="512"/>
      <c r="M1287" s="512"/>
      <c r="N1287" s="528"/>
      <c r="O1287" s="532"/>
    </row>
    <row r="1288" ht="30.75" customHeight="1" spans="1:15">
      <c r="A1288" s="2" t="s">
        <v>415</v>
      </c>
      <c r="B1288" s="479" t="s">
        <v>163</v>
      </c>
      <c r="C1288" s="2" t="str">
        <f>VLOOKUP(A1288,GLOBAL!A:H,5,FALSE)</f>
        <v>M3</v>
      </c>
      <c r="D1288" s="480" t="s">
        <v>857</v>
      </c>
      <c r="E1288" s="481"/>
      <c r="F1288" s="482"/>
      <c r="G1288" s="480" t="s">
        <v>858</v>
      </c>
      <c r="H1288" s="481"/>
      <c r="I1288" s="482"/>
      <c r="J1288" s="508" t="s">
        <v>890</v>
      </c>
      <c r="K1288" s="508" t="s">
        <v>886</v>
      </c>
      <c r="L1288" s="508" t="s">
        <v>887</v>
      </c>
      <c r="M1288" s="508"/>
      <c r="N1288" s="508"/>
      <c r="O1288" s="509">
        <f>ROUND(SUM(O1289:O1292),2)</f>
        <v>71.1</v>
      </c>
    </row>
    <row r="1289" spans="1:15">
      <c r="A1289" s="7"/>
      <c r="B1289" s="493" t="s">
        <v>863</v>
      </c>
      <c r="C1289" s="494"/>
      <c r="D1289" s="494"/>
      <c r="E1289" s="494"/>
      <c r="F1289" s="494"/>
      <c r="G1289" s="494"/>
      <c r="H1289" s="494"/>
      <c r="I1289" s="494"/>
      <c r="J1289" s="528"/>
      <c r="K1289" s="529"/>
      <c r="L1289" s="528"/>
      <c r="M1289" s="528"/>
      <c r="N1289" s="528"/>
      <c r="O1289" s="530"/>
    </row>
    <row r="1290" ht="30" spans="1:15">
      <c r="A1290" s="7"/>
      <c r="B1290" s="493" t="s">
        <v>891</v>
      </c>
      <c r="C1290" s="494"/>
      <c r="D1290" s="494"/>
      <c r="E1290" s="494"/>
      <c r="F1290" s="494"/>
      <c r="G1290" s="494"/>
      <c r="H1290" s="494"/>
      <c r="I1290" s="494"/>
      <c r="J1290" s="528"/>
      <c r="K1290" s="529"/>
      <c r="L1290" s="528"/>
      <c r="M1290" s="528"/>
      <c r="N1290" s="528"/>
      <c r="O1290" s="530"/>
    </row>
    <row r="1291" spans="1:15">
      <c r="A1291" s="8"/>
      <c r="B1291" s="495" t="s">
        <v>883</v>
      </c>
      <c r="C1291" s="486"/>
      <c r="D1291" s="486"/>
      <c r="E1291" s="486"/>
      <c r="F1291" s="486"/>
      <c r="G1291" s="486"/>
      <c r="H1291" s="486"/>
      <c r="I1291" s="486"/>
      <c r="J1291" s="512">
        <v>130.5</v>
      </c>
      <c r="K1291" s="531">
        <f>M1286</f>
        <v>59.4</v>
      </c>
      <c r="L1291" s="512">
        <f>J1291-K1291</f>
        <v>71.1</v>
      </c>
      <c r="M1291" s="512"/>
      <c r="N1291" s="528"/>
      <c r="O1291" s="532">
        <f>L1291</f>
        <v>71.1</v>
      </c>
    </row>
    <row r="1292" spans="1:15">
      <c r="A1292" s="8"/>
      <c r="B1292" s="495" t="s">
        <v>892</v>
      </c>
      <c r="C1292" s="486"/>
      <c r="D1292" s="486"/>
      <c r="E1292" s="486"/>
      <c r="F1292" s="486"/>
      <c r="G1292" s="486"/>
      <c r="H1292" s="486"/>
      <c r="I1292" s="486"/>
      <c r="J1292" s="512"/>
      <c r="K1292" s="531"/>
      <c r="L1292" s="512"/>
      <c r="M1292" s="512"/>
      <c r="N1292" s="512"/>
      <c r="O1292" s="513"/>
    </row>
    <row r="1293" spans="1:15">
      <c r="A1293" s="6"/>
      <c r="B1293" s="489"/>
      <c r="C1293" s="365"/>
      <c r="D1293" s="365"/>
      <c r="E1293" s="365"/>
      <c r="F1293" s="365"/>
      <c r="G1293" s="365"/>
      <c r="H1293" s="365"/>
      <c r="I1293" s="365"/>
      <c r="J1293" s="517"/>
      <c r="K1293" s="517"/>
      <c r="L1293" s="517"/>
      <c r="M1293" s="518"/>
      <c r="N1293" s="518"/>
      <c r="O1293" s="519"/>
    </row>
    <row r="1294" ht="49.5" customHeight="1" spans="1:15">
      <c r="A1294" s="2" t="s">
        <v>416</v>
      </c>
      <c r="B1294" s="479" t="str">
        <f>VLOOKUP(A1294,GLOBAL!A:H,4,FALSE)</f>
        <v>TRANSPORTE COM CAMINHÃO BASCULANTE 6 M3 EM RODOVIA PAVIMENTADA ( PARA DISTÂNCIAS SUPERIORES A 4 KM)</v>
      </c>
      <c r="C1294" s="2" t="str">
        <f>VLOOKUP(A1294,GLOBAL!A:H,5,FALSE)</f>
        <v>M3XKM</v>
      </c>
      <c r="D1294" s="480" t="s">
        <v>857</v>
      </c>
      <c r="E1294" s="481"/>
      <c r="F1294" s="482"/>
      <c r="G1294" s="480" t="s">
        <v>858</v>
      </c>
      <c r="H1294" s="481"/>
      <c r="I1294" s="482"/>
      <c r="J1294" s="508" t="s">
        <v>872</v>
      </c>
      <c r="K1294" s="508" t="s">
        <v>893</v>
      </c>
      <c r="L1294" s="508" t="s">
        <v>867</v>
      </c>
      <c r="M1294" s="508" t="s">
        <v>879</v>
      </c>
      <c r="N1294" s="508" t="s">
        <v>894</v>
      </c>
      <c r="O1294" s="509">
        <f>ROUND(SUM(O1295:O1298),2)</f>
        <v>2596.47</v>
      </c>
    </row>
    <row r="1295" ht="45" spans="1:15">
      <c r="A1295" s="7"/>
      <c r="B1295" s="533" t="s">
        <v>895</v>
      </c>
      <c r="C1295" s="494"/>
      <c r="D1295" s="494"/>
      <c r="E1295" s="494"/>
      <c r="F1295" s="494"/>
      <c r="G1295" s="494"/>
      <c r="H1295" s="494"/>
      <c r="I1295" s="494"/>
      <c r="J1295" s="528"/>
      <c r="K1295" s="529"/>
      <c r="L1295" s="528"/>
      <c r="M1295" s="528"/>
      <c r="N1295" s="528"/>
      <c r="O1295" s="530"/>
    </row>
    <row r="1296" spans="1:15">
      <c r="A1296" s="8"/>
      <c r="B1296" s="495"/>
      <c r="C1296" s="486"/>
      <c r="D1296" s="486"/>
      <c r="E1296" s="486"/>
      <c r="F1296" s="486"/>
      <c r="G1296" s="486"/>
      <c r="H1296" s="486"/>
      <c r="I1296" s="486"/>
      <c r="J1296" s="512">
        <v>15</v>
      </c>
      <c r="K1296" s="531">
        <v>1</v>
      </c>
      <c r="L1296" s="512">
        <v>1.6</v>
      </c>
      <c r="M1296" s="512">
        <v>59.4</v>
      </c>
      <c r="N1296" s="528"/>
      <c r="O1296" s="532">
        <f>J1296*K1296*L1296*M1296</f>
        <v>1425.6</v>
      </c>
    </row>
    <row r="1297" ht="30" spans="1:15">
      <c r="A1297" s="8"/>
      <c r="B1297" s="495" t="s">
        <v>896</v>
      </c>
      <c r="C1297" s="486"/>
      <c r="D1297" s="486"/>
      <c r="E1297" s="486"/>
      <c r="F1297" s="486"/>
      <c r="G1297" s="486"/>
      <c r="H1297" s="486"/>
      <c r="I1297" s="486"/>
      <c r="J1297" s="512"/>
      <c r="K1297" s="531"/>
      <c r="L1297" s="512"/>
      <c r="M1297" s="512"/>
      <c r="N1297" s="512"/>
      <c r="O1297" s="513"/>
    </row>
    <row r="1298" spans="1:15">
      <c r="A1298" s="8"/>
      <c r="B1298" s="495"/>
      <c r="C1298" s="486"/>
      <c r="D1298" s="486"/>
      <c r="E1298" s="486"/>
      <c r="F1298" s="486"/>
      <c r="G1298" s="486"/>
      <c r="H1298" s="486"/>
      <c r="I1298" s="486"/>
      <c r="J1298" s="512">
        <v>16.7</v>
      </c>
      <c r="K1298" s="531">
        <v>1</v>
      </c>
      <c r="L1298" s="512">
        <v>1.6</v>
      </c>
      <c r="M1298" s="512">
        <v>43.82</v>
      </c>
      <c r="N1298" s="512"/>
      <c r="O1298" s="532">
        <f>J1298*K1298*L1298*M1298</f>
        <v>1170.8704</v>
      </c>
    </row>
    <row r="1299" spans="1:15">
      <c r="A1299" s="6"/>
      <c r="B1299" s="489"/>
      <c r="C1299" s="365"/>
      <c r="D1299" s="365"/>
      <c r="E1299" s="365"/>
      <c r="F1299" s="365"/>
      <c r="G1299" s="365"/>
      <c r="H1299" s="365"/>
      <c r="I1299" s="365"/>
      <c r="J1299" s="517"/>
      <c r="K1299" s="517"/>
      <c r="L1299" s="517"/>
      <c r="M1299" s="518"/>
      <c r="N1299" s="518"/>
      <c r="O1299" s="519"/>
    </row>
    <row r="1300" ht="60" spans="1:15">
      <c r="A1300" s="2" t="s">
        <v>417</v>
      </c>
      <c r="B1300" s="479" t="str">
        <f>VLOOKUP(A1300,GLOBAL!A:H,4,FALSE)</f>
        <v>POCO DE VISITA PARA DRENAGEM PLUVIAL, EM CONCRETO ESTRUTURAL, DIMENSOES INTERNAS DE 90X150X80CM (LARGXCOMPXALT), PARA REDE DE 600 MM, EXCLUSOS TAMPAO E CHAMINE.</v>
      </c>
      <c r="C1300" s="2" t="str">
        <f>VLOOKUP(A1300,GLOBAL!A:H,5,FALSE)</f>
        <v>UN</v>
      </c>
      <c r="D1300" s="480" t="s">
        <v>857</v>
      </c>
      <c r="E1300" s="481"/>
      <c r="F1300" s="482"/>
      <c r="G1300" s="480" t="s">
        <v>858</v>
      </c>
      <c r="H1300" s="481"/>
      <c r="I1300" s="482"/>
      <c r="J1300" s="508" t="s">
        <v>859</v>
      </c>
      <c r="K1300" s="508" t="s">
        <v>860</v>
      </c>
      <c r="L1300" s="508" t="s">
        <v>861</v>
      </c>
      <c r="M1300" s="508" t="s">
        <v>862</v>
      </c>
      <c r="N1300" s="508" t="s">
        <v>894</v>
      </c>
      <c r="O1300" s="509">
        <f>ROUND(SUM(O1301:O1305),2)</f>
        <v>3</v>
      </c>
    </row>
    <row r="1301" spans="1:15">
      <c r="A1301" s="7"/>
      <c r="B1301" s="493" t="s">
        <v>863</v>
      </c>
      <c r="C1301" s="494"/>
      <c r="D1301" s="494"/>
      <c r="E1301" s="494"/>
      <c r="F1301" s="494"/>
      <c r="G1301" s="494"/>
      <c r="H1301" s="494"/>
      <c r="I1301" s="494"/>
      <c r="J1301" s="528"/>
      <c r="K1301" s="529"/>
      <c r="L1301" s="528"/>
      <c r="M1301" s="528"/>
      <c r="N1301" s="528"/>
      <c r="O1301" s="530"/>
    </row>
    <row r="1302" spans="1:15">
      <c r="A1302" s="8"/>
      <c r="B1302" s="495" t="s">
        <v>987</v>
      </c>
      <c r="C1302" s="486"/>
      <c r="D1302" s="486">
        <v>0</v>
      </c>
      <c r="E1302" s="534" t="s">
        <v>898</v>
      </c>
      <c r="F1302" s="486">
        <v>9</v>
      </c>
      <c r="G1302" s="486"/>
      <c r="H1302" s="486"/>
      <c r="I1302" s="486"/>
      <c r="J1302" s="512"/>
      <c r="K1302" s="531"/>
      <c r="L1302" s="512"/>
      <c r="M1302" s="512">
        <v>1</v>
      </c>
      <c r="N1302" s="528"/>
      <c r="O1302" s="532">
        <f>M1302</f>
        <v>1</v>
      </c>
    </row>
    <row r="1303" spans="1:15">
      <c r="A1303" s="8"/>
      <c r="B1303" s="495" t="s">
        <v>988</v>
      </c>
      <c r="C1303" s="486"/>
      <c r="D1303" s="486">
        <v>6</v>
      </c>
      <c r="E1303" s="534" t="s">
        <v>898</v>
      </c>
      <c r="F1303" s="486">
        <v>0</v>
      </c>
      <c r="G1303" s="486"/>
      <c r="H1303" s="486"/>
      <c r="I1303" s="486"/>
      <c r="J1303" s="512"/>
      <c r="K1303" s="531"/>
      <c r="L1303" s="512"/>
      <c r="M1303" s="512">
        <v>1</v>
      </c>
      <c r="N1303" s="528"/>
      <c r="O1303" s="532">
        <f>M1303</f>
        <v>1</v>
      </c>
    </row>
    <row r="1304" spans="1:15">
      <c r="A1304" s="8"/>
      <c r="B1304" s="495" t="s">
        <v>989</v>
      </c>
      <c r="C1304" s="486"/>
      <c r="D1304" s="486">
        <v>7</v>
      </c>
      <c r="E1304" s="534" t="s">
        <v>898</v>
      </c>
      <c r="F1304" s="486">
        <v>9</v>
      </c>
      <c r="G1304" s="486"/>
      <c r="H1304" s="486"/>
      <c r="I1304" s="486"/>
      <c r="J1304" s="512"/>
      <c r="K1304" s="531"/>
      <c r="L1304" s="512"/>
      <c r="M1304" s="512">
        <v>1</v>
      </c>
      <c r="N1304" s="528"/>
      <c r="O1304" s="532">
        <f>M1304</f>
        <v>1</v>
      </c>
    </row>
    <row r="1305" spans="1:15">
      <c r="A1305" s="8"/>
      <c r="B1305" s="495"/>
      <c r="C1305" s="486"/>
      <c r="D1305" s="486"/>
      <c r="E1305" s="486"/>
      <c r="F1305" s="486"/>
      <c r="G1305" s="486"/>
      <c r="H1305" s="486"/>
      <c r="I1305" s="486"/>
      <c r="J1305" s="512"/>
      <c r="K1305" s="531"/>
      <c r="L1305" s="512"/>
      <c r="M1305" s="512"/>
      <c r="N1305" s="512"/>
      <c r="O1305" s="513"/>
    </row>
    <row r="1306" spans="1:15">
      <c r="A1306" s="6"/>
      <c r="B1306" s="489"/>
      <c r="C1306" s="365"/>
      <c r="D1306" s="365"/>
      <c r="E1306" s="365"/>
      <c r="F1306" s="365"/>
      <c r="G1306" s="365"/>
      <c r="H1306" s="365"/>
      <c r="I1306" s="365"/>
      <c r="J1306" s="517"/>
      <c r="K1306" s="517"/>
      <c r="L1306" s="517"/>
      <c r="M1306" s="518"/>
      <c r="N1306" s="518"/>
      <c r="O1306" s="519"/>
    </row>
    <row r="1307" ht="60" spans="1:15">
      <c r="A1307" s="2" t="s">
        <v>418</v>
      </c>
      <c r="B1307" s="479" t="str">
        <f>VLOOKUP(A1307,GLOBAL!A:H,4,FALSE)</f>
        <v>TAMPAO FOFO ARTICULADO, CLASSE B125 CARGA MAX 12,5 T, REDONDO TAMPA 600 MM, REDE PLUVIAL/ESGOTO, P = CHAMINE CX AREIA / POCO VISITA ASSENTADO COM ARG CIM/AREIA 1:4, FORNECIMENTO E ASSENTAMENTO</v>
      </c>
      <c r="C1307" s="2" t="str">
        <f>VLOOKUP(A1307,GLOBAL!A:H,5,FALSE)</f>
        <v>UN</v>
      </c>
      <c r="D1307" s="480" t="s">
        <v>857</v>
      </c>
      <c r="E1307" s="481"/>
      <c r="F1307" s="482"/>
      <c r="G1307" s="480" t="s">
        <v>858</v>
      </c>
      <c r="H1307" s="481"/>
      <c r="I1307" s="482"/>
      <c r="J1307" s="508" t="s">
        <v>900</v>
      </c>
      <c r="K1307" s="508" t="s">
        <v>860</v>
      </c>
      <c r="L1307" s="508" t="s">
        <v>861</v>
      </c>
      <c r="M1307" s="508" t="s">
        <v>862</v>
      </c>
      <c r="N1307" s="508" t="s">
        <v>894</v>
      </c>
      <c r="O1307" s="509">
        <f>ROUND(SUM(O1308:O1310),2)</f>
        <v>3</v>
      </c>
    </row>
    <row r="1308" spans="1:15">
      <c r="A1308" s="7"/>
      <c r="B1308" s="493" t="s">
        <v>863</v>
      </c>
      <c r="C1308" s="494"/>
      <c r="D1308" s="494"/>
      <c r="E1308" s="494"/>
      <c r="F1308" s="494"/>
      <c r="G1308" s="494"/>
      <c r="H1308" s="494"/>
      <c r="I1308" s="494"/>
      <c r="J1308" s="528"/>
      <c r="K1308" s="529"/>
      <c r="L1308" s="528"/>
      <c r="M1308" s="528"/>
      <c r="N1308" s="528"/>
      <c r="O1308" s="530"/>
    </row>
    <row r="1309" spans="1:15">
      <c r="A1309" s="8"/>
      <c r="B1309" s="495" t="s">
        <v>901</v>
      </c>
      <c r="C1309" s="486"/>
      <c r="D1309" s="486"/>
      <c r="E1309" s="486"/>
      <c r="F1309" s="486"/>
      <c r="G1309" s="486"/>
      <c r="H1309" s="486"/>
      <c r="I1309" s="486"/>
      <c r="J1309" s="512"/>
      <c r="K1309" s="531"/>
      <c r="L1309" s="512"/>
      <c r="M1309" s="512">
        <f>O1300</f>
        <v>3</v>
      </c>
      <c r="N1309" s="528"/>
      <c r="O1309" s="532">
        <f>M1309</f>
        <v>3</v>
      </c>
    </row>
    <row r="1310" spans="1:15">
      <c r="A1310" s="8"/>
      <c r="B1310" s="495"/>
      <c r="C1310" s="486"/>
      <c r="D1310" s="486"/>
      <c r="E1310" s="486"/>
      <c r="F1310" s="486"/>
      <c r="G1310" s="486"/>
      <c r="H1310" s="486"/>
      <c r="I1310" s="486"/>
      <c r="J1310" s="512"/>
      <c r="K1310" s="531"/>
      <c r="L1310" s="512"/>
      <c r="M1310" s="512"/>
      <c r="N1310" s="512"/>
      <c r="O1310" s="513"/>
    </row>
    <row r="1311" spans="1:15">
      <c r="A1311" s="6"/>
      <c r="B1311" s="489"/>
      <c r="C1311" s="365"/>
      <c r="D1311" s="365"/>
      <c r="E1311" s="365"/>
      <c r="F1311" s="365"/>
      <c r="G1311" s="365"/>
      <c r="H1311" s="365"/>
      <c r="I1311" s="365"/>
      <c r="J1311" s="517"/>
      <c r="K1311" s="517"/>
      <c r="L1311" s="517"/>
      <c r="M1311" s="518"/>
      <c r="N1311" s="518"/>
      <c r="O1311" s="519"/>
    </row>
    <row r="1312" ht="77.25" customHeight="1" spans="1:15">
      <c r="A1312" s="2" t="s">
        <v>419</v>
      </c>
      <c r="B1312" s="479" t="str">
        <f>VLOOKUP(A1312,GLOBAL!A:H,4,FALSE)</f>
        <v>TUBO DE CONCRETO PARA REDES COLETORAS DE ÁGUAS PLUVIAIS, DIÂMETRO DE 400 MM, JUNTA RÍGIDA, INSTALADO EM LOCAL COM ALTO NÍVEL DE INTERFERÊNCIAS - FORNECIMENTO E ASSENTAMENTO. AF_12/2015</v>
      </c>
      <c r="C1312" s="2" t="str">
        <f>VLOOKUP(A1312,GLOBAL!A:H,5,FALSE)</f>
        <v>M</v>
      </c>
      <c r="D1312" s="480" t="s">
        <v>857</v>
      </c>
      <c r="E1312" s="481"/>
      <c r="F1312" s="482"/>
      <c r="G1312" s="480" t="s">
        <v>858</v>
      </c>
      <c r="H1312" s="481"/>
      <c r="I1312" s="482"/>
      <c r="J1312" s="508" t="s">
        <v>859</v>
      </c>
      <c r="K1312" s="508" t="s">
        <v>860</v>
      </c>
      <c r="L1312" s="508" t="s">
        <v>861</v>
      </c>
      <c r="M1312" s="508" t="s">
        <v>862</v>
      </c>
      <c r="N1312" s="508" t="s">
        <v>894</v>
      </c>
      <c r="O1312" s="509">
        <f>ROUND(SUM(O1313:O1317),2)</f>
        <v>45</v>
      </c>
    </row>
    <row r="1313" spans="1:15">
      <c r="A1313" s="7"/>
      <c r="B1313" s="493" t="s">
        <v>863</v>
      </c>
      <c r="C1313" s="494"/>
      <c r="D1313" s="494"/>
      <c r="E1313" s="494"/>
      <c r="F1313" s="494"/>
      <c r="G1313" s="494"/>
      <c r="H1313" s="494"/>
      <c r="I1313" s="494"/>
      <c r="J1313" s="528"/>
      <c r="K1313" s="529"/>
      <c r="L1313" s="528"/>
      <c r="M1313" s="528"/>
      <c r="N1313" s="528"/>
      <c r="O1313" s="530"/>
    </row>
    <row r="1314" spans="1:15">
      <c r="A1314" s="8"/>
      <c r="B1314" s="495" t="s">
        <v>990</v>
      </c>
      <c r="C1314" s="486"/>
      <c r="D1314" s="486">
        <v>0</v>
      </c>
      <c r="E1314" s="534" t="s">
        <v>898</v>
      </c>
      <c r="F1314" s="486">
        <v>9</v>
      </c>
      <c r="G1314" s="486">
        <v>0</v>
      </c>
      <c r="H1314" s="534" t="s">
        <v>898</v>
      </c>
      <c r="I1314" s="486">
        <v>9</v>
      </c>
      <c r="J1314" s="512">
        <v>9</v>
      </c>
      <c r="K1314" s="531"/>
      <c r="L1314" s="512"/>
      <c r="M1314" s="512"/>
      <c r="N1314" s="528"/>
      <c r="O1314" s="532">
        <f>J1314</f>
        <v>9</v>
      </c>
    </row>
    <row r="1315" spans="1:15">
      <c r="A1315" s="8"/>
      <c r="B1315" s="495" t="s">
        <v>991</v>
      </c>
      <c r="C1315" s="486"/>
      <c r="D1315" s="486">
        <v>6</v>
      </c>
      <c r="E1315" s="534" t="s">
        <v>898</v>
      </c>
      <c r="F1315" s="486">
        <v>0</v>
      </c>
      <c r="G1315" s="486">
        <v>7</v>
      </c>
      <c r="H1315" s="534" t="s">
        <v>898</v>
      </c>
      <c r="I1315" s="486">
        <v>28</v>
      </c>
      <c r="J1315" s="512">
        <v>28</v>
      </c>
      <c r="K1315" s="531"/>
      <c r="L1315" s="512"/>
      <c r="M1315" s="512"/>
      <c r="N1315" s="528"/>
      <c r="O1315" s="532">
        <f>J1315</f>
        <v>28</v>
      </c>
    </row>
    <row r="1316" spans="1:15">
      <c r="A1316" s="8"/>
      <c r="B1316" s="495" t="s">
        <v>992</v>
      </c>
      <c r="C1316" s="486"/>
      <c r="D1316" s="486">
        <v>7</v>
      </c>
      <c r="E1316" s="534" t="s">
        <v>898</v>
      </c>
      <c r="F1316" s="486">
        <v>9</v>
      </c>
      <c r="G1316" s="486">
        <v>7</v>
      </c>
      <c r="H1316" s="534" t="s">
        <v>898</v>
      </c>
      <c r="I1316" s="486">
        <v>8</v>
      </c>
      <c r="J1316" s="512">
        <v>8</v>
      </c>
      <c r="K1316" s="531"/>
      <c r="L1316" s="512"/>
      <c r="M1316" s="512"/>
      <c r="N1316" s="528"/>
      <c r="O1316" s="532">
        <f>J1316</f>
        <v>8</v>
      </c>
    </row>
    <row r="1317" spans="1:15">
      <c r="A1317" s="8"/>
      <c r="B1317" s="495"/>
      <c r="C1317" s="486"/>
      <c r="D1317" s="486"/>
      <c r="E1317" s="486"/>
      <c r="F1317" s="486"/>
      <c r="G1317" s="486"/>
      <c r="H1317" s="486"/>
      <c r="I1317" s="486"/>
      <c r="J1317" s="512"/>
      <c r="K1317" s="531"/>
      <c r="L1317" s="512"/>
      <c r="M1317" s="512"/>
      <c r="N1317" s="512"/>
      <c r="O1317" s="513"/>
    </row>
    <row r="1318" spans="1:15">
      <c r="A1318" s="6"/>
      <c r="B1318" s="489"/>
      <c r="C1318" s="365"/>
      <c r="D1318" s="365"/>
      <c r="E1318" s="365"/>
      <c r="F1318" s="365"/>
      <c r="G1318" s="365"/>
      <c r="H1318" s="365"/>
      <c r="I1318" s="365"/>
      <c r="J1318" s="517"/>
      <c r="K1318" s="517"/>
      <c r="L1318" s="517"/>
      <c r="M1318" s="518"/>
      <c r="N1318" s="518"/>
      <c r="O1318" s="519"/>
    </row>
    <row r="1319" ht="30" spans="1:15">
      <c r="A1319" s="2" t="s">
        <v>420</v>
      </c>
      <c r="B1319" s="479" t="str">
        <f>VLOOKUP(A1319,GLOBAL!A:H,4,FALSE)</f>
        <v>CONCRETO CICLOPICO FCK=10MPA 30% PEDRA DE MAO INCLUSIVE LANCAMENTO</v>
      </c>
      <c r="C1319" s="2" t="str">
        <f>VLOOKUP(A1319,GLOBAL!A:H,5,FALSE)</f>
        <v>M3</v>
      </c>
      <c r="D1319" s="480" t="s">
        <v>857</v>
      </c>
      <c r="E1319" s="481"/>
      <c r="F1319" s="482"/>
      <c r="G1319" s="480" t="s">
        <v>858</v>
      </c>
      <c r="H1319" s="481"/>
      <c r="I1319" s="482"/>
      <c r="J1319" s="508" t="s">
        <v>859</v>
      </c>
      <c r="K1319" s="508" t="s">
        <v>860</v>
      </c>
      <c r="L1319" s="508" t="s">
        <v>861</v>
      </c>
      <c r="M1319" s="508" t="s">
        <v>862</v>
      </c>
      <c r="N1319" s="508" t="s">
        <v>894</v>
      </c>
      <c r="O1319" s="509">
        <f>ROUND(SUM(O1320:O1324),2)</f>
        <v>4.5</v>
      </c>
    </row>
    <row r="1320" spans="1:15">
      <c r="A1320" s="7"/>
      <c r="B1320" s="493" t="s">
        <v>906</v>
      </c>
      <c r="C1320" s="494"/>
      <c r="D1320" s="494"/>
      <c r="E1320" s="494"/>
      <c r="F1320" s="494"/>
      <c r="G1320" s="494"/>
      <c r="H1320" s="494"/>
      <c r="I1320" s="494"/>
      <c r="J1320" s="528"/>
      <c r="K1320" s="529"/>
      <c r="L1320" s="528"/>
      <c r="M1320" s="528"/>
      <c r="N1320" s="528"/>
      <c r="O1320" s="530"/>
    </row>
    <row r="1321" spans="1:15">
      <c r="A1321" s="8"/>
      <c r="B1321" s="495" t="s">
        <v>990</v>
      </c>
      <c r="C1321" s="486"/>
      <c r="D1321" s="486">
        <v>0</v>
      </c>
      <c r="E1321" s="534" t="s">
        <v>898</v>
      </c>
      <c r="F1321" s="486">
        <v>9</v>
      </c>
      <c r="G1321" s="486">
        <v>0</v>
      </c>
      <c r="H1321" s="534" t="s">
        <v>898</v>
      </c>
      <c r="I1321" s="486">
        <v>9</v>
      </c>
      <c r="J1321" s="512">
        <v>9</v>
      </c>
      <c r="K1321" s="531">
        <v>0.4</v>
      </c>
      <c r="L1321" s="512">
        <v>0.25</v>
      </c>
      <c r="M1321" s="512"/>
      <c r="N1321" s="528"/>
      <c r="O1321" s="532">
        <f>J1321*K1321*L1321</f>
        <v>0.9</v>
      </c>
    </row>
    <row r="1322" spans="1:15">
      <c r="A1322" s="8"/>
      <c r="B1322" s="495" t="s">
        <v>991</v>
      </c>
      <c r="C1322" s="486"/>
      <c r="D1322" s="486">
        <v>6</v>
      </c>
      <c r="E1322" s="534" t="s">
        <v>898</v>
      </c>
      <c r="F1322" s="486">
        <v>0</v>
      </c>
      <c r="G1322" s="486">
        <v>7</v>
      </c>
      <c r="H1322" s="534" t="s">
        <v>898</v>
      </c>
      <c r="I1322" s="486">
        <v>28</v>
      </c>
      <c r="J1322" s="512">
        <v>28</v>
      </c>
      <c r="K1322" s="531">
        <v>0.4</v>
      </c>
      <c r="L1322" s="512">
        <v>0.25</v>
      </c>
      <c r="M1322" s="512"/>
      <c r="N1322" s="528"/>
      <c r="O1322" s="532">
        <f>J1322*K1322*L1322</f>
        <v>2.8</v>
      </c>
    </row>
    <row r="1323" spans="1:15">
      <c r="A1323" s="8"/>
      <c r="B1323" s="495" t="s">
        <v>992</v>
      </c>
      <c r="C1323" s="486"/>
      <c r="D1323" s="486">
        <v>7</v>
      </c>
      <c r="E1323" s="534" t="s">
        <v>898</v>
      </c>
      <c r="F1323" s="486">
        <v>9</v>
      </c>
      <c r="G1323" s="486">
        <v>7</v>
      </c>
      <c r="H1323" s="534" t="s">
        <v>898</v>
      </c>
      <c r="I1323" s="486">
        <v>8</v>
      </c>
      <c r="J1323" s="512">
        <v>8</v>
      </c>
      <c r="K1323" s="531">
        <v>0.4</v>
      </c>
      <c r="L1323" s="512">
        <v>0.25</v>
      </c>
      <c r="M1323" s="512"/>
      <c r="N1323" s="528"/>
      <c r="O1323" s="532">
        <f>J1323*K1323*L1323</f>
        <v>0.8</v>
      </c>
    </row>
    <row r="1324" spans="1:15">
      <c r="A1324" s="8"/>
      <c r="B1324" s="495"/>
      <c r="C1324" s="486"/>
      <c r="D1324" s="486"/>
      <c r="E1324" s="486"/>
      <c r="F1324" s="486"/>
      <c r="G1324" s="486"/>
      <c r="H1324" s="486"/>
      <c r="I1324" s="486"/>
      <c r="J1324" s="512"/>
      <c r="K1324" s="531"/>
      <c r="L1324" s="512"/>
      <c r="M1324" s="512"/>
      <c r="N1324" s="512"/>
      <c r="O1324" s="513"/>
    </row>
    <row r="1325" spans="1:15">
      <c r="A1325" s="6"/>
      <c r="B1325" s="489"/>
      <c r="C1325" s="365"/>
      <c r="D1325" s="365"/>
      <c r="E1325" s="365"/>
      <c r="F1325" s="365"/>
      <c r="G1325" s="365"/>
      <c r="H1325" s="365"/>
      <c r="I1325" s="365"/>
      <c r="J1325" s="517"/>
      <c r="K1325" s="517"/>
      <c r="L1325" s="517"/>
      <c r="M1325" s="518"/>
      <c r="N1325" s="518"/>
      <c r="O1325" s="519"/>
    </row>
    <row r="1326" ht="30" spans="1:15">
      <c r="A1326" s="2" t="s">
        <v>421</v>
      </c>
      <c r="B1326" s="479" t="str">
        <f>VLOOKUP(A1326,GLOBAL!A:H,4,FALSE)</f>
        <v>FABRICAÇÃO DE FÔRMA PARA PILARES E ESTRUTURAS SIMILARES, EM CHAPA DE MADEIRA COMPENSADA RESINADA, E = 17 MM. AF_12/2015</v>
      </c>
      <c r="C1326" s="2" t="str">
        <f>VLOOKUP(A1326,GLOBAL!A:H,5,FALSE)</f>
        <v>M2</v>
      </c>
      <c r="D1326" s="480" t="s">
        <v>857</v>
      </c>
      <c r="E1326" s="481"/>
      <c r="F1326" s="482"/>
      <c r="G1326" s="480" t="s">
        <v>858</v>
      </c>
      <c r="H1326" s="481"/>
      <c r="I1326" s="482"/>
      <c r="J1326" s="508" t="s">
        <v>859</v>
      </c>
      <c r="K1326" s="508" t="s">
        <v>860</v>
      </c>
      <c r="L1326" s="508" t="s">
        <v>861</v>
      </c>
      <c r="M1326" s="508" t="s">
        <v>867</v>
      </c>
      <c r="N1326" s="508" t="s">
        <v>894</v>
      </c>
      <c r="O1326" s="509">
        <f>ROUND(SUM(O1327:O1331),2)</f>
        <v>22.5</v>
      </c>
    </row>
    <row r="1327" spans="1:15">
      <c r="A1327" s="7"/>
      <c r="B1327" s="493" t="s">
        <v>863</v>
      </c>
      <c r="C1327" s="494"/>
      <c r="D1327" s="494"/>
      <c r="E1327" s="494"/>
      <c r="F1327" s="494"/>
      <c r="G1327" s="494"/>
      <c r="H1327" s="494"/>
      <c r="I1327" s="494"/>
      <c r="J1327" s="528"/>
      <c r="K1327" s="529"/>
      <c r="L1327" s="528"/>
      <c r="M1327" s="528"/>
      <c r="N1327" s="528"/>
      <c r="O1327" s="530"/>
    </row>
    <row r="1328" spans="1:15">
      <c r="A1328" s="8"/>
      <c r="B1328" s="495" t="s">
        <v>990</v>
      </c>
      <c r="C1328" s="486"/>
      <c r="D1328" s="486">
        <v>0</v>
      </c>
      <c r="E1328" s="534" t="s">
        <v>898</v>
      </c>
      <c r="F1328" s="486">
        <v>9</v>
      </c>
      <c r="G1328" s="486">
        <v>0</v>
      </c>
      <c r="H1328" s="534" t="s">
        <v>898</v>
      </c>
      <c r="I1328" s="486">
        <v>9</v>
      </c>
      <c r="J1328" s="512">
        <v>9</v>
      </c>
      <c r="K1328" s="531"/>
      <c r="L1328" s="512">
        <v>0.25</v>
      </c>
      <c r="M1328" s="512">
        <v>2.25</v>
      </c>
      <c r="N1328" s="528">
        <v>2</v>
      </c>
      <c r="O1328" s="532">
        <f>M1328*N1328</f>
        <v>4.5</v>
      </c>
    </row>
    <row r="1329" spans="1:15">
      <c r="A1329" s="8"/>
      <c r="B1329" s="495" t="s">
        <v>991</v>
      </c>
      <c r="C1329" s="486"/>
      <c r="D1329" s="486">
        <v>6</v>
      </c>
      <c r="E1329" s="534" t="s">
        <v>898</v>
      </c>
      <c r="F1329" s="486">
        <v>0</v>
      </c>
      <c r="G1329" s="486">
        <v>7</v>
      </c>
      <c r="H1329" s="534" t="s">
        <v>898</v>
      </c>
      <c r="I1329" s="486">
        <v>28</v>
      </c>
      <c r="J1329" s="512">
        <v>28</v>
      </c>
      <c r="K1329" s="531"/>
      <c r="L1329" s="512">
        <v>0.25</v>
      </c>
      <c r="M1329" s="512">
        <v>7</v>
      </c>
      <c r="N1329" s="528">
        <v>2</v>
      </c>
      <c r="O1329" s="532">
        <f>M1329*N1329</f>
        <v>14</v>
      </c>
    </row>
    <row r="1330" spans="1:15">
      <c r="A1330" s="8"/>
      <c r="B1330" s="495" t="s">
        <v>992</v>
      </c>
      <c r="C1330" s="486"/>
      <c r="D1330" s="486">
        <v>7</v>
      </c>
      <c r="E1330" s="534" t="s">
        <v>898</v>
      </c>
      <c r="F1330" s="486">
        <v>9</v>
      </c>
      <c r="G1330" s="486">
        <v>7</v>
      </c>
      <c r="H1330" s="534" t="s">
        <v>898</v>
      </c>
      <c r="I1330" s="486">
        <v>8</v>
      </c>
      <c r="J1330" s="512">
        <v>8</v>
      </c>
      <c r="K1330" s="531"/>
      <c r="L1330" s="512">
        <v>0.25</v>
      </c>
      <c r="M1330" s="512">
        <v>2</v>
      </c>
      <c r="N1330" s="528">
        <v>2</v>
      </c>
      <c r="O1330" s="532">
        <f>M1330*N1330</f>
        <v>4</v>
      </c>
    </row>
    <row r="1331" spans="1:15">
      <c r="A1331" s="8"/>
      <c r="B1331" s="495"/>
      <c r="C1331" s="486"/>
      <c r="D1331" s="486"/>
      <c r="E1331" s="486"/>
      <c r="F1331" s="486"/>
      <c r="G1331" s="486"/>
      <c r="H1331" s="486"/>
      <c r="I1331" s="486"/>
      <c r="J1331" s="512"/>
      <c r="K1331" s="531"/>
      <c r="L1331" s="512"/>
      <c r="M1331" s="512"/>
      <c r="N1331" s="512"/>
      <c r="O1331" s="513"/>
    </row>
    <row r="1332" spans="1:15">
      <c r="A1332" s="6"/>
      <c r="B1332" s="489"/>
      <c r="C1332" s="365"/>
      <c r="D1332" s="365"/>
      <c r="E1332" s="365"/>
      <c r="F1332" s="365"/>
      <c r="G1332" s="365"/>
      <c r="H1332" s="365"/>
      <c r="I1332" s="365"/>
      <c r="J1332" s="517"/>
      <c r="K1332" s="517"/>
      <c r="L1332" s="517"/>
      <c r="M1332" s="518"/>
      <c r="N1332" s="518"/>
      <c r="O1332" s="519"/>
    </row>
    <row r="1333" ht="67.5" customHeight="1" spans="1:15">
      <c r="A1333" s="2" t="s">
        <v>422</v>
      </c>
      <c r="B1333" s="479" t="str">
        <f>VLOOKUP(A1333,GLOBAL!A:H,4,FALSE)</f>
        <v>DRENO LONGITUDINAL TIPO TRINCHEIRA DRENANTE, H = 0,90 M COM TUBO POROSO TIPO PEAD DE DIÂM = 100 MM, INCLUINDO ESC. EM MAT. 1ª CAT. E TRANSPORTE DO TUBO</v>
      </c>
      <c r="C1333" s="2" t="str">
        <f>VLOOKUP(A1333,GLOBAL!A:H,5,FALSE)</f>
        <v>M</v>
      </c>
      <c r="D1333" s="480" t="s">
        <v>857</v>
      </c>
      <c r="E1333" s="481"/>
      <c r="F1333" s="482"/>
      <c r="G1333" s="480" t="s">
        <v>858</v>
      </c>
      <c r="H1333" s="481"/>
      <c r="I1333" s="482"/>
      <c r="J1333" s="508" t="s">
        <v>859</v>
      </c>
      <c r="K1333" s="508" t="s">
        <v>860</v>
      </c>
      <c r="L1333" s="508" t="s">
        <v>861</v>
      </c>
      <c r="M1333" s="508" t="s">
        <v>867</v>
      </c>
      <c r="N1333" s="508" t="s">
        <v>894</v>
      </c>
      <c r="O1333" s="509">
        <f>ROUND(SUM(O1334:O1339),2)</f>
        <v>21.3</v>
      </c>
    </row>
    <row r="1334" spans="1:15">
      <c r="A1334" s="7"/>
      <c r="B1334" s="493" t="s">
        <v>863</v>
      </c>
      <c r="C1334" s="494"/>
      <c r="D1334" s="494"/>
      <c r="E1334" s="494"/>
      <c r="F1334" s="494"/>
      <c r="G1334" s="494"/>
      <c r="H1334" s="494"/>
      <c r="I1334" s="494"/>
      <c r="J1334" s="528"/>
      <c r="K1334" s="529"/>
      <c r="L1334" s="528"/>
      <c r="M1334" s="528"/>
      <c r="N1334" s="528"/>
      <c r="O1334" s="530"/>
    </row>
    <row r="1335" spans="1:15">
      <c r="A1335" s="8"/>
      <c r="B1335" s="495" t="s">
        <v>987</v>
      </c>
      <c r="C1335" s="486"/>
      <c r="D1335" s="486"/>
      <c r="E1335" s="534"/>
      <c r="F1335" s="486"/>
      <c r="G1335" s="486"/>
      <c r="H1335" s="534"/>
      <c r="I1335" s="486"/>
      <c r="J1335" s="512">
        <v>8.9</v>
      </c>
      <c r="K1335" s="531"/>
      <c r="L1335" s="512"/>
      <c r="M1335" s="512"/>
      <c r="N1335" s="528"/>
      <c r="O1335" s="532">
        <f>J1335</f>
        <v>8.9</v>
      </c>
    </row>
    <row r="1336" spans="1:15">
      <c r="A1336" s="8"/>
      <c r="B1336" s="495" t="s">
        <v>988</v>
      </c>
      <c r="C1336" s="486"/>
      <c r="D1336" s="486"/>
      <c r="E1336" s="534"/>
      <c r="F1336" s="486"/>
      <c r="G1336" s="486"/>
      <c r="H1336" s="534"/>
      <c r="I1336" s="486"/>
      <c r="J1336" s="512">
        <v>8</v>
      </c>
      <c r="K1336" s="531"/>
      <c r="L1336" s="512"/>
      <c r="M1336" s="512"/>
      <c r="N1336" s="528"/>
      <c r="O1336" s="532">
        <f>J1336</f>
        <v>8</v>
      </c>
    </row>
    <row r="1337" spans="1:15">
      <c r="A1337" s="8"/>
      <c r="B1337" s="495" t="s">
        <v>989</v>
      </c>
      <c r="C1337" s="486"/>
      <c r="D1337" s="486"/>
      <c r="E1337" s="534"/>
      <c r="F1337" s="486"/>
      <c r="G1337" s="486"/>
      <c r="H1337" s="534"/>
      <c r="I1337" s="486"/>
      <c r="J1337" s="512">
        <v>8</v>
      </c>
      <c r="K1337" s="531"/>
      <c r="L1337" s="512"/>
      <c r="M1337" s="512"/>
      <c r="N1337" s="528"/>
      <c r="O1337" s="532">
        <f>J1337</f>
        <v>8</v>
      </c>
    </row>
    <row r="1338" spans="1:15">
      <c r="A1338" s="8"/>
      <c r="B1338" s="495" t="s">
        <v>961</v>
      </c>
      <c r="C1338" s="486"/>
      <c r="D1338" s="486"/>
      <c r="E1338" s="534"/>
      <c r="F1338" s="486"/>
      <c r="G1338" s="486"/>
      <c r="H1338" s="534"/>
      <c r="I1338" s="486"/>
      <c r="J1338" s="512">
        <v>-3.6</v>
      </c>
      <c r="K1338" s="531"/>
      <c r="L1338" s="512"/>
      <c r="M1338" s="512"/>
      <c r="N1338" s="528"/>
      <c r="O1338" s="532">
        <f>J1338</f>
        <v>-3.6</v>
      </c>
    </row>
    <row r="1339" spans="1:15">
      <c r="A1339" s="8"/>
      <c r="B1339" s="495"/>
      <c r="C1339" s="486"/>
      <c r="D1339" s="486"/>
      <c r="E1339" s="486"/>
      <c r="F1339" s="486"/>
      <c r="G1339" s="486"/>
      <c r="H1339" s="486"/>
      <c r="I1339" s="486"/>
      <c r="J1339" s="512"/>
      <c r="K1339" s="531"/>
      <c r="L1339" s="512"/>
      <c r="M1339" s="512"/>
      <c r="N1339" s="512"/>
      <c r="O1339" s="513"/>
    </row>
    <row r="1340" spans="1:15">
      <c r="A1340" s="6"/>
      <c r="B1340" s="489"/>
      <c r="C1340" s="365"/>
      <c r="D1340" s="365"/>
      <c r="E1340" s="365"/>
      <c r="F1340" s="365"/>
      <c r="G1340" s="365"/>
      <c r="H1340" s="365"/>
      <c r="I1340" s="365"/>
      <c r="J1340" s="517"/>
      <c r="K1340" s="517"/>
      <c r="L1340" s="517"/>
      <c r="M1340" s="518"/>
      <c r="N1340" s="518"/>
      <c r="O1340" s="519"/>
    </row>
    <row r="1341" spans="1:15">
      <c r="A1341" s="1" t="s">
        <v>423</v>
      </c>
      <c r="B1341" s="476" t="str">
        <f>VLOOKUP(A1341,GLOBAL!A:H,4,FALSE)</f>
        <v>Pavimentação</v>
      </c>
      <c r="C1341" s="477"/>
      <c r="D1341" s="477"/>
      <c r="E1341" s="477"/>
      <c r="F1341" s="477"/>
      <c r="G1341" s="477"/>
      <c r="H1341" s="477"/>
      <c r="I1341" s="477"/>
      <c r="J1341" s="506"/>
      <c r="K1341" s="506"/>
      <c r="L1341" s="506"/>
      <c r="M1341" s="506"/>
      <c r="N1341" s="506"/>
      <c r="O1341" s="507"/>
    </row>
    <row r="1342" ht="30" spans="1:15">
      <c r="A1342" s="2" t="s">
        <v>424</v>
      </c>
      <c r="B1342" s="479" t="str">
        <f>VLOOKUP(A1342,GLOBAL!A:H,4,FALSE)</f>
        <v>REGULARIZACAO E COMPACTACAO DE SUBLEITO ATE 20 CM DE ESPESSURA</v>
      </c>
      <c r="C1342" s="2" t="str">
        <f>VLOOKUP(A1342,GLOBAL!A:H,5,FALSE)</f>
        <v>M2</v>
      </c>
      <c r="D1342" s="480" t="s">
        <v>857</v>
      </c>
      <c r="E1342" s="481"/>
      <c r="F1342" s="482"/>
      <c r="G1342" s="480" t="s">
        <v>858</v>
      </c>
      <c r="H1342" s="481"/>
      <c r="I1342" s="482"/>
      <c r="J1342" s="508" t="s">
        <v>859</v>
      </c>
      <c r="K1342" s="508" t="s">
        <v>907</v>
      </c>
      <c r="L1342" s="508" t="s">
        <v>861</v>
      </c>
      <c r="M1342" s="508" t="s">
        <v>867</v>
      </c>
      <c r="N1342" s="508" t="s">
        <v>908</v>
      </c>
      <c r="O1342" s="509">
        <f>ROUND(SUM(O1344:O1347),2)</f>
        <v>1177.97</v>
      </c>
    </row>
    <row r="1343" spans="1:15">
      <c r="A1343" s="7"/>
      <c r="B1343" s="493" t="s">
        <v>863</v>
      </c>
      <c r="C1343" s="494"/>
      <c r="D1343" s="494"/>
      <c r="E1343" s="494"/>
      <c r="F1343" s="494"/>
      <c r="G1343" s="494"/>
      <c r="H1343" s="494"/>
      <c r="I1343" s="494"/>
      <c r="J1343" s="528"/>
      <c r="K1343" s="529"/>
      <c r="L1343" s="528"/>
      <c r="M1343" s="528"/>
      <c r="N1343" s="528"/>
      <c r="O1343" s="530"/>
    </row>
    <row r="1344" spans="1:15">
      <c r="A1344" s="8"/>
      <c r="B1344" s="495" t="s">
        <v>909</v>
      </c>
      <c r="C1344" s="486"/>
      <c r="D1344" s="486">
        <v>0</v>
      </c>
      <c r="E1344" s="534" t="s">
        <v>898</v>
      </c>
      <c r="F1344" s="486">
        <v>5.15</v>
      </c>
      <c r="G1344" s="486">
        <v>0</v>
      </c>
      <c r="H1344" s="534" t="s">
        <v>898</v>
      </c>
      <c r="I1344" s="486">
        <v>8</v>
      </c>
      <c r="J1344" s="512">
        <v>2.85</v>
      </c>
      <c r="K1344" s="531">
        <v>7.22</v>
      </c>
      <c r="L1344" s="512"/>
      <c r="M1344" s="512">
        <f>J1344*K1344</f>
        <v>20.577</v>
      </c>
      <c r="N1344" s="528"/>
      <c r="O1344" s="532">
        <f>M1344</f>
        <v>20.577</v>
      </c>
    </row>
    <row r="1345" spans="1:15">
      <c r="A1345" s="8"/>
      <c r="B1345" s="495" t="s">
        <v>909</v>
      </c>
      <c r="C1345" s="486"/>
      <c r="D1345" s="486">
        <v>0</v>
      </c>
      <c r="E1345" s="534" t="s">
        <v>898</v>
      </c>
      <c r="F1345" s="486">
        <v>8</v>
      </c>
      <c r="G1345" s="486">
        <v>7</v>
      </c>
      <c r="H1345" s="534" t="s">
        <v>898</v>
      </c>
      <c r="I1345" s="486">
        <v>10</v>
      </c>
      <c r="J1345" s="512">
        <v>142</v>
      </c>
      <c r="K1345" s="531">
        <v>8</v>
      </c>
      <c r="L1345" s="512"/>
      <c r="M1345" s="512">
        <f>J1345*K1345</f>
        <v>1136</v>
      </c>
      <c r="N1345" s="528"/>
      <c r="O1345" s="532">
        <f>M1345</f>
        <v>1136</v>
      </c>
    </row>
    <row r="1346" spans="1:15">
      <c r="A1346" s="8"/>
      <c r="B1346" s="495" t="s">
        <v>909</v>
      </c>
      <c r="C1346" s="486"/>
      <c r="D1346" s="486">
        <v>7</v>
      </c>
      <c r="E1346" s="534" t="s">
        <v>898</v>
      </c>
      <c r="F1346" s="486">
        <v>10</v>
      </c>
      <c r="G1346" s="486">
        <v>7</v>
      </c>
      <c r="H1346" s="534" t="s">
        <v>898</v>
      </c>
      <c r="I1346" s="486">
        <v>12.45</v>
      </c>
      <c r="J1346" s="512">
        <v>2.45</v>
      </c>
      <c r="K1346" s="531">
        <v>8.73</v>
      </c>
      <c r="L1346" s="512"/>
      <c r="M1346" s="512">
        <f>J1346*K1346</f>
        <v>21.3885</v>
      </c>
      <c r="N1346" s="528"/>
      <c r="O1346" s="532">
        <f>M1346</f>
        <v>21.3885</v>
      </c>
    </row>
    <row r="1347" spans="1:15">
      <c r="A1347" s="4"/>
      <c r="B1347" s="495"/>
      <c r="C1347" s="486"/>
      <c r="D1347" s="486"/>
      <c r="E1347" s="486"/>
      <c r="F1347" s="486"/>
      <c r="G1347" s="486"/>
      <c r="H1347" s="486"/>
      <c r="I1347" s="486"/>
      <c r="J1347" s="512"/>
      <c r="K1347" s="512"/>
      <c r="L1347" s="512"/>
      <c r="M1347" s="512"/>
      <c r="N1347" s="512"/>
      <c r="O1347" s="513"/>
    </row>
    <row r="1348" spans="1:15">
      <c r="A1348" s="6"/>
      <c r="B1348" s="489"/>
      <c r="C1348" s="365"/>
      <c r="D1348" s="365"/>
      <c r="E1348" s="365"/>
      <c r="F1348" s="365"/>
      <c r="G1348" s="365"/>
      <c r="H1348" s="365"/>
      <c r="I1348" s="365"/>
      <c r="J1348" s="517"/>
      <c r="K1348" s="517"/>
      <c r="L1348" s="517"/>
      <c r="M1348" s="518"/>
      <c r="N1348" s="518"/>
      <c r="O1348" s="519"/>
    </row>
    <row r="1349" spans="1:15">
      <c r="A1349" s="2" t="s">
        <v>425</v>
      </c>
      <c r="B1349" s="479" t="str">
        <f>VLOOKUP(A1349,GLOBAL!A:H,4,FALSE)</f>
        <v>FORNECIMENTO E LANCAMENTO DE BRITA N. 4</v>
      </c>
      <c r="C1349" s="2" t="str">
        <f>VLOOKUP(A1349,GLOBAL!A:H,5,FALSE)</f>
        <v>M3</v>
      </c>
      <c r="D1349" s="480" t="s">
        <v>857</v>
      </c>
      <c r="E1349" s="481"/>
      <c r="F1349" s="482"/>
      <c r="G1349" s="480" t="s">
        <v>858</v>
      </c>
      <c r="H1349" s="481"/>
      <c r="I1349" s="482"/>
      <c r="J1349" s="508" t="s">
        <v>859</v>
      </c>
      <c r="K1349" s="508" t="s">
        <v>907</v>
      </c>
      <c r="L1349" s="508" t="s">
        <v>861</v>
      </c>
      <c r="M1349" s="508" t="s">
        <v>867</v>
      </c>
      <c r="N1349" s="508" t="s">
        <v>879</v>
      </c>
      <c r="O1349" s="509">
        <f>ROUND(SUM(O1351:O1354),2)</f>
        <v>235.59</v>
      </c>
    </row>
    <row r="1350" spans="1:15">
      <c r="A1350" s="7"/>
      <c r="B1350" s="493" t="s">
        <v>863</v>
      </c>
      <c r="C1350" s="494"/>
      <c r="D1350" s="494"/>
      <c r="E1350" s="494"/>
      <c r="F1350" s="494"/>
      <c r="G1350" s="494"/>
      <c r="H1350" s="494"/>
      <c r="I1350" s="494"/>
      <c r="J1350" s="528"/>
      <c r="K1350" s="529"/>
      <c r="L1350" s="528"/>
      <c r="M1350" s="528"/>
      <c r="N1350" s="528"/>
      <c r="O1350" s="530"/>
    </row>
    <row r="1351" spans="1:15">
      <c r="A1351" s="8"/>
      <c r="B1351" s="495" t="s">
        <v>909</v>
      </c>
      <c r="C1351" s="486"/>
      <c r="D1351" s="486">
        <v>0</v>
      </c>
      <c r="E1351" s="534" t="s">
        <v>898</v>
      </c>
      <c r="F1351" s="486">
        <v>5.15</v>
      </c>
      <c r="G1351" s="486">
        <v>0</v>
      </c>
      <c r="H1351" s="534" t="s">
        <v>898</v>
      </c>
      <c r="I1351" s="486">
        <v>8</v>
      </c>
      <c r="J1351" s="512">
        <v>2.85</v>
      </c>
      <c r="K1351" s="531">
        <v>7.22</v>
      </c>
      <c r="L1351" s="512">
        <v>0.2</v>
      </c>
      <c r="M1351" s="512">
        <f>J1351*K1351</f>
        <v>20.577</v>
      </c>
      <c r="N1351" s="528">
        <f>M1351*L1351</f>
        <v>4.1154</v>
      </c>
      <c r="O1351" s="532">
        <f>N1351</f>
        <v>4.1154</v>
      </c>
    </row>
    <row r="1352" spans="1:15">
      <c r="A1352" s="8"/>
      <c r="B1352" s="495" t="s">
        <v>909</v>
      </c>
      <c r="C1352" s="486"/>
      <c r="D1352" s="486">
        <v>0</v>
      </c>
      <c r="E1352" s="534" t="s">
        <v>898</v>
      </c>
      <c r="F1352" s="486">
        <v>8</v>
      </c>
      <c r="G1352" s="486">
        <v>7</v>
      </c>
      <c r="H1352" s="534" t="s">
        <v>898</v>
      </c>
      <c r="I1352" s="486">
        <v>10</v>
      </c>
      <c r="J1352" s="512">
        <v>142</v>
      </c>
      <c r="K1352" s="531">
        <v>8</v>
      </c>
      <c r="L1352" s="512">
        <v>0.2</v>
      </c>
      <c r="M1352" s="512">
        <f>J1352*K1352</f>
        <v>1136</v>
      </c>
      <c r="N1352" s="528">
        <f>M1352*L1352</f>
        <v>227.2</v>
      </c>
      <c r="O1352" s="532">
        <f>N1352</f>
        <v>227.2</v>
      </c>
    </row>
    <row r="1353" spans="1:15">
      <c r="A1353" s="8"/>
      <c r="B1353" s="495" t="s">
        <v>909</v>
      </c>
      <c r="C1353" s="486"/>
      <c r="D1353" s="486">
        <v>7</v>
      </c>
      <c r="E1353" s="534" t="s">
        <v>898</v>
      </c>
      <c r="F1353" s="486">
        <v>10</v>
      </c>
      <c r="G1353" s="486">
        <v>7</v>
      </c>
      <c r="H1353" s="534" t="s">
        <v>898</v>
      </c>
      <c r="I1353" s="486">
        <v>12.45</v>
      </c>
      <c r="J1353" s="512">
        <v>2.45</v>
      </c>
      <c r="K1353" s="531">
        <v>8.73</v>
      </c>
      <c r="L1353" s="512">
        <v>0.2</v>
      </c>
      <c r="M1353" s="512">
        <f>J1353*K1353</f>
        <v>21.3885</v>
      </c>
      <c r="N1353" s="528">
        <f>M1353*L1353</f>
        <v>4.2777</v>
      </c>
      <c r="O1353" s="532">
        <f>N1353</f>
        <v>4.2777</v>
      </c>
    </row>
    <row r="1354" spans="1:15">
      <c r="A1354" s="4"/>
      <c r="B1354" s="495"/>
      <c r="C1354" s="486"/>
      <c r="D1354" s="486"/>
      <c r="E1354" s="486"/>
      <c r="F1354" s="486"/>
      <c r="G1354" s="486"/>
      <c r="H1354" s="486"/>
      <c r="I1354" s="486"/>
      <c r="J1354" s="512"/>
      <c r="K1354" s="512"/>
      <c r="L1354" s="512"/>
      <c r="M1354" s="512"/>
      <c r="N1354" s="512"/>
      <c r="O1354" s="513"/>
    </row>
    <row r="1355" spans="1:15">
      <c r="A1355" s="6"/>
      <c r="B1355" s="489"/>
      <c r="C1355" s="365"/>
      <c r="D1355" s="365"/>
      <c r="E1355" s="365"/>
      <c r="F1355" s="365"/>
      <c r="G1355" s="365"/>
      <c r="H1355" s="365"/>
      <c r="I1355" s="365"/>
      <c r="J1355" s="517"/>
      <c r="K1355" s="517"/>
      <c r="L1355" s="517"/>
      <c r="M1355" s="518"/>
      <c r="N1355" s="518"/>
      <c r="O1355" s="519"/>
    </row>
    <row r="1356" spans="1:15">
      <c r="A1356" s="2" t="s">
        <v>426</v>
      </c>
      <c r="B1356" s="535" t="s">
        <v>195</v>
      </c>
      <c r="C1356" s="2" t="str">
        <f>VLOOKUP(A1356,GLOBAL!A:H,5,FALSE)</f>
        <v>M3XKM</v>
      </c>
      <c r="D1356" s="480" t="s">
        <v>857</v>
      </c>
      <c r="E1356" s="481"/>
      <c r="F1356" s="482"/>
      <c r="G1356" s="480" t="s">
        <v>858</v>
      </c>
      <c r="H1356" s="481"/>
      <c r="I1356" s="482"/>
      <c r="J1356" s="508" t="s">
        <v>872</v>
      </c>
      <c r="K1356" s="508" t="s">
        <v>873</v>
      </c>
      <c r="L1356" s="508" t="s">
        <v>861</v>
      </c>
      <c r="M1356" s="508" t="s">
        <v>862</v>
      </c>
      <c r="N1356" s="508" t="s">
        <v>879</v>
      </c>
      <c r="O1356" s="509">
        <f>ROUND(SUM(O1358:O1359),2)</f>
        <v>2049.63</v>
      </c>
    </row>
    <row r="1357" spans="1:15">
      <c r="A1357" s="7"/>
      <c r="B1357" s="493" t="s">
        <v>863</v>
      </c>
      <c r="C1357" s="494"/>
      <c r="D1357" s="494"/>
      <c r="E1357" s="494"/>
      <c r="F1357" s="494"/>
      <c r="G1357" s="494"/>
      <c r="H1357" s="494"/>
      <c r="I1357" s="494"/>
      <c r="J1357" s="528"/>
      <c r="K1357" s="529"/>
      <c r="L1357" s="528"/>
      <c r="M1357" s="528"/>
      <c r="N1357" s="528"/>
      <c r="O1357" s="530"/>
    </row>
    <row r="1358" spans="1:15">
      <c r="A1358" s="8"/>
      <c r="B1358" s="495" t="s">
        <v>910</v>
      </c>
      <c r="C1358" s="486"/>
      <c r="D1358" s="486"/>
      <c r="E1358" s="486"/>
      <c r="F1358" s="486"/>
      <c r="G1358" s="486"/>
      <c r="H1358" s="486"/>
      <c r="I1358" s="486"/>
      <c r="J1358" s="512">
        <v>8.7</v>
      </c>
      <c r="K1358" s="531">
        <v>1</v>
      </c>
      <c r="L1358" s="512"/>
      <c r="M1358" s="512"/>
      <c r="N1358" s="528">
        <f>O1349</f>
        <v>235.59</v>
      </c>
      <c r="O1358" s="532">
        <f>J1358*K1358*N1358</f>
        <v>2049.633</v>
      </c>
    </row>
    <row r="1359" spans="1:15">
      <c r="A1359" s="4"/>
      <c r="B1359" s="495"/>
      <c r="C1359" s="486"/>
      <c r="D1359" s="486"/>
      <c r="E1359" s="486"/>
      <c r="F1359" s="486"/>
      <c r="G1359" s="486"/>
      <c r="H1359" s="486"/>
      <c r="I1359" s="486"/>
      <c r="J1359" s="512"/>
      <c r="K1359" s="512"/>
      <c r="L1359" s="512"/>
      <c r="M1359" s="512"/>
      <c r="N1359" s="512"/>
      <c r="O1359" s="513"/>
    </row>
    <row r="1360" spans="1:15">
      <c r="A1360" s="6"/>
      <c r="B1360" s="489"/>
      <c r="C1360" s="365"/>
      <c r="D1360" s="365"/>
      <c r="E1360" s="365"/>
      <c r="F1360" s="365"/>
      <c r="G1360" s="365"/>
      <c r="H1360" s="365"/>
      <c r="I1360" s="365"/>
      <c r="J1360" s="517"/>
      <c r="K1360" s="517"/>
      <c r="L1360" s="517"/>
      <c r="M1360" s="518"/>
      <c r="N1360" s="518"/>
      <c r="O1360" s="519"/>
    </row>
    <row r="1361" ht="30" spans="1:15">
      <c r="A1361" s="2" t="s">
        <v>427</v>
      </c>
      <c r="B1361" s="479" t="str">
        <f>VLOOKUP(A1361,GLOBAL!A:H,4,FALSE)</f>
        <v>EXECUÇÃO DE IMPRIMAÇÃO COM ASFALTO DILUÍDO CM-30. AF_09/2017</v>
      </c>
      <c r="C1361" s="2" t="str">
        <f>VLOOKUP(A1361,GLOBAL!A:H,5,FALSE)</f>
        <v>M2</v>
      </c>
      <c r="D1361" s="480" t="s">
        <v>857</v>
      </c>
      <c r="E1361" s="481"/>
      <c r="F1361" s="482"/>
      <c r="G1361" s="480" t="s">
        <v>858</v>
      </c>
      <c r="H1361" s="481"/>
      <c r="I1361" s="482"/>
      <c r="J1361" s="508" t="s">
        <v>859</v>
      </c>
      <c r="K1361" s="508" t="s">
        <v>907</v>
      </c>
      <c r="L1361" s="508" t="s">
        <v>861</v>
      </c>
      <c r="M1361" s="508" t="s">
        <v>867</v>
      </c>
      <c r="N1361" s="508"/>
      <c r="O1361" s="509">
        <f>ROUND(SUM(O1363:O1366),2)</f>
        <v>1177.97</v>
      </c>
    </row>
    <row r="1362" spans="1:15">
      <c r="A1362" s="7"/>
      <c r="B1362" s="493" t="s">
        <v>863</v>
      </c>
      <c r="C1362" s="494"/>
      <c r="D1362" s="494"/>
      <c r="E1362" s="494"/>
      <c r="F1362" s="494"/>
      <c r="G1362" s="494"/>
      <c r="H1362" s="494"/>
      <c r="I1362" s="494"/>
      <c r="J1362" s="528"/>
      <c r="K1362" s="529"/>
      <c r="L1362" s="528"/>
      <c r="M1362" s="528"/>
      <c r="N1362" s="528"/>
      <c r="O1362" s="530"/>
    </row>
    <row r="1363" spans="1:15">
      <c r="A1363" s="8"/>
      <c r="B1363" s="495" t="s">
        <v>909</v>
      </c>
      <c r="C1363" s="486"/>
      <c r="D1363" s="486">
        <v>0</v>
      </c>
      <c r="E1363" s="534" t="s">
        <v>898</v>
      </c>
      <c r="F1363" s="486">
        <v>5.15</v>
      </c>
      <c r="G1363" s="486">
        <v>0</v>
      </c>
      <c r="H1363" s="534" t="s">
        <v>898</v>
      </c>
      <c r="I1363" s="486">
        <v>8</v>
      </c>
      <c r="J1363" s="512">
        <v>2.85</v>
      </c>
      <c r="K1363" s="531">
        <v>7.22</v>
      </c>
      <c r="L1363" s="512"/>
      <c r="M1363" s="512">
        <f>J1363*K1363</f>
        <v>20.577</v>
      </c>
      <c r="N1363" s="528"/>
      <c r="O1363" s="532">
        <f>M1363</f>
        <v>20.577</v>
      </c>
    </row>
    <row r="1364" spans="1:15">
      <c r="A1364" s="8"/>
      <c r="B1364" s="495" t="s">
        <v>909</v>
      </c>
      <c r="C1364" s="486"/>
      <c r="D1364" s="486">
        <v>0</v>
      </c>
      <c r="E1364" s="534" t="s">
        <v>898</v>
      </c>
      <c r="F1364" s="486">
        <v>8</v>
      </c>
      <c r="G1364" s="486">
        <v>7</v>
      </c>
      <c r="H1364" s="534" t="s">
        <v>898</v>
      </c>
      <c r="I1364" s="486">
        <v>10</v>
      </c>
      <c r="J1364" s="512">
        <v>142</v>
      </c>
      <c r="K1364" s="531">
        <v>8</v>
      </c>
      <c r="L1364" s="512"/>
      <c r="M1364" s="512">
        <f>J1364*K1364</f>
        <v>1136</v>
      </c>
      <c r="N1364" s="528"/>
      <c r="O1364" s="532">
        <f>M1364</f>
        <v>1136</v>
      </c>
    </row>
    <row r="1365" spans="1:15">
      <c r="A1365" s="8"/>
      <c r="B1365" s="495" t="s">
        <v>909</v>
      </c>
      <c r="C1365" s="486"/>
      <c r="D1365" s="486">
        <v>7</v>
      </c>
      <c r="E1365" s="534" t="s">
        <v>898</v>
      </c>
      <c r="F1365" s="486">
        <v>10</v>
      </c>
      <c r="G1365" s="486">
        <v>7</v>
      </c>
      <c r="H1365" s="534" t="s">
        <v>898</v>
      </c>
      <c r="I1365" s="486">
        <v>12.45</v>
      </c>
      <c r="J1365" s="512">
        <v>2.45</v>
      </c>
      <c r="K1365" s="531">
        <v>8.73</v>
      </c>
      <c r="L1365" s="512"/>
      <c r="M1365" s="512">
        <f>J1365*K1365</f>
        <v>21.3885</v>
      </c>
      <c r="N1365" s="528"/>
      <c r="O1365" s="532">
        <f>M1365</f>
        <v>21.3885</v>
      </c>
    </row>
    <row r="1366" spans="1:15">
      <c r="A1366" s="4"/>
      <c r="B1366" s="495"/>
      <c r="C1366" s="486"/>
      <c r="D1366" s="486"/>
      <c r="E1366" s="486"/>
      <c r="F1366" s="486"/>
      <c r="G1366" s="486"/>
      <c r="H1366" s="486"/>
      <c r="I1366" s="486"/>
      <c r="J1366" s="512"/>
      <c r="K1366" s="512"/>
      <c r="L1366" s="512"/>
      <c r="M1366" s="512"/>
      <c r="N1366" s="512"/>
      <c r="O1366" s="513"/>
    </row>
    <row r="1367" spans="1:15">
      <c r="A1367" s="6"/>
      <c r="B1367" s="489"/>
      <c r="C1367" s="365"/>
      <c r="D1367" s="365"/>
      <c r="E1367" s="365"/>
      <c r="F1367" s="365"/>
      <c r="G1367" s="365"/>
      <c r="H1367" s="365"/>
      <c r="I1367" s="365"/>
      <c r="J1367" s="517"/>
      <c r="K1367" s="517"/>
      <c r="L1367" s="517"/>
      <c r="M1367" s="518"/>
      <c r="N1367" s="518"/>
      <c r="O1367" s="519"/>
    </row>
    <row r="1368" ht="52.5" customHeight="1" spans="1:15">
      <c r="A1368" s="2" t="s">
        <v>428</v>
      </c>
      <c r="B1368" s="479" t="str">
        <f>VLOOKUP(A1368,GLOBAL!A:H,4,FALSE)</f>
        <v>TRANSPORTE COM CAMINHÃO BASCULANTE 6 M3 EM RODOVIA PAVIMENTADA ( PARA DISTÂNCIAS SUPERIORES A 4 KM)</v>
      </c>
      <c r="C1368" s="2" t="str">
        <f>VLOOKUP(A1368,GLOBAL!A:H,5,FALSE)</f>
        <v>M3XKM</v>
      </c>
      <c r="D1368" s="480" t="s">
        <v>857</v>
      </c>
      <c r="E1368" s="481"/>
      <c r="F1368" s="482"/>
      <c r="G1368" s="480" t="s">
        <v>858</v>
      </c>
      <c r="H1368" s="481"/>
      <c r="I1368" s="482"/>
      <c r="J1368" s="508" t="s">
        <v>872</v>
      </c>
      <c r="K1368" s="508" t="s">
        <v>911</v>
      </c>
      <c r="L1368" s="508" t="s">
        <v>912</v>
      </c>
      <c r="M1368" s="508" t="s">
        <v>876</v>
      </c>
      <c r="N1368" s="508"/>
      <c r="O1368" s="509">
        <f>ROUND(SUM(O1370:O1371),2)</f>
        <v>739.29</v>
      </c>
    </row>
    <row r="1369" ht="30" spans="1:15">
      <c r="A1369" s="7"/>
      <c r="B1369" s="493" t="s">
        <v>913</v>
      </c>
      <c r="C1369" s="494"/>
      <c r="D1369" s="494"/>
      <c r="E1369" s="494"/>
      <c r="F1369" s="494"/>
      <c r="G1369" s="494"/>
      <c r="H1369" s="494"/>
      <c r="I1369" s="494"/>
      <c r="J1369" s="528"/>
      <c r="K1369" s="529"/>
      <c r="L1369" s="528"/>
      <c r="M1369" s="528"/>
      <c r="N1369" s="528"/>
      <c r="O1369" s="530"/>
    </row>
    <row r="1370" spans="1:15">
      <c r="A1370" s="8"/>
      <c r="B1370" s="495"/>
      <c r="C1370" s="486"/>
      <c r="D1370" s="486"/>
      <c r="E1370" s="486"/>
      <c r="F1370" s="486"/>
      <c r="G1370" s="486"/>
      <c r="H1370" s="486"/>
      <c r="I1370" s="486"/>
      <c r="J1370" s="512">
        <v>523</v>
      </c>
      <c r="K1370" s="541">
        <v>0.0012</v>
      </c>
      <c r="L1370" s="512">
        <f>O1361*K1370</f>
        <v>1.413564</v>
      </c>
      <c r="M1370" s="512">
        <f>J1370*L1370</f>
        <v>739.293972</v>
      </c>
      <c r="N1370" s="512"/>
      <c r="O1370" s="513">
        <f>M1370</f>
        <v>739.293972</v>
      </c>
    </row>
    <row r="1371" spans="1:15">
      <c r="A1371" s="4"/>
      <c r="B1371" s="495"/>
      <c r="C1371" s="486"/>
      <c r="D1371" s="486"/>
      <c r="E1371" s="486"/>
      <c r="F1371" s="486"/>
      <c r="G1371" s="486"/>
      <c r="H1371" s="486"/>
      <c r="I1371" s="486"/>
      <c r="J1371" s="512"/>
      <c r="K1371" s="512"/>
      <c r="L1371" s="512"/>
      <c r="M1371" s="512"/>
      <c r="N1371" s="512"/>
      <c r="O1371" s="513"/>
    </row>
    <row r="1372" spans="1:15">
      <c r="A1372" s="6"/>
      <c r="B1372" s="489"/>
      <c r="C1372" s="365"/>
      <c r="D1372" s="365"/>
      <c r="E1372" s="365"/>
      <c r="F1372" s="365"/>
      <c r="G1372" s="365"/>
      <c r="H1372" s="365"/>
      <c r="I1372" s="365"/>
      <c r="J1372" s="517"/>
      <c r="K1372" s="517"/>
      <c r="L1372" s="517"/>
      <c r="M1372" s="518"/>
      <c r="N1372" s="518"/>
      <c r="O1372" s="519"/>
    </row>
    <row r="1373" spans="1:15">
      <c r="A1373" s="2" t="s">
        <v>429</v>
      </c>
      <c r="B1373" s="479" t="str">
        <f>VLOOKUP(A1373,GLOBAL!A:H,4,FALSE)</f>
        <v>PINTURA DE LIGACAO COM EMULSAO RR-1C</v>
      </c>
      <c r="C1373" s="2" t="str">
        <f>VLOOKUP(A1373,GLOBAL!A:H,5,FALSE)</f>
        <v>M2</v>
      </c>
      <c r="D1373" s="480" t="s">
        <v>857</v>
      </c>
      <c r="E1373" s="481"/>
      <c r="F1373" s="482"/>
      <c r="G1373" s="480" t="s">
        <v>858</v>
      </c>
      <c r="H1373" s="481"/>
      <c r="I1373" s="482"/>
      <c r="J1373" s="508" t="s">
        <v>859</v>
      </c>
      <c r="K1373" s="508" t="s">
        <v>907</v>
      </c>
      <c r="L1373" s="508" t="s">
        <v>861</v>
      </c>
      <c r="M1373" s="508" t="s">
        <v>867</v>
      </c>
      <c r="N1373" s="508"/>
      <c r="O1373" s="509">
        <f>ROUND(SUM(O1374:O1378),2)</f>
        <v>1177.97</v>
      </c>
    </row>
    <row r="1374" spans="1:15">
      <c r="A1374" s="3"/>
      <c r="B1374" s="483" t="s">
        <v>863</v>
      </c>
      <c r="C1374" s="484"/>
      <c r="D1374" s="484"/>
      <c r="E1374" s="484"/>
      <c r="F1374" s="484"/>
      <c r="G1374" s="484"/>
      <c r="H1374" s="484"/>
      <c r="I1374" s="484"/>
      <c r="J1374" s="510"/>
      <c r="K1374" s="510"/>
      <c r="L1374" s="510"/>
      <c r="M1374" s="510"/>
      <c r="N1374" s="510"/>
      <c r="O1374" s="511"/>
    </row>
    <row r="1375" spans="1:15">
      <c r="A1375" s="8"/>
      <c r="B1375" s="495" t="s">
        <v>909</v>
      </c>
      <c r="C1375" s="486"/>
      <c r="D1375" s="486">
        <v>0</v>
      </c>
      <c r="E1375" s="534" t="s">
        <v>898</v>
      </c>
      <c r="F1375" s="486">
        <v>5.15</v>
      </c>
      <c r="G1375" s="486">
        <v>0</v>
      </c>
      <c r="H1375" s="534" t="s">
        <v>898</v>
      </c>
      <c r="I1375" s="486">
        <v>8</v>
      </c>
      <c r="J1375" s="512">
        <v>2.85</v>
      </c>
      <c r="K1375" s="531">
        <v>7.22</v>
      </c>
      <c r="L1375" s="512"/>
      <c r="M1375" s="512">
        <f>J1375*K1375</f>
        <v>20.577</v>
      </c>
      <c r="N1375" s="528"/>
      <c r="O1375" s="532">
        <f>M1375</f>
        <v>20.577</v>
      </c>
    </row>
    <row r="1376" spans="1:15">
      <c r="A1376" s="8"/>
      <c r="B1376" s="495" t="s">
        <v>909</v>
      </c>
      <c r="C1376" s="486"/>
      <c r="D1376" s="486">
        <v>0</v>
      </c>
      <c r="E1376" s="534" t="s">
        <v>898</v>
      </c>
      <c r="F1376" s="486">
        <v>8</v>
      </c>
      <c r="G1376" s="486">
        <v>7</v>
      </c>
      <c r="H1376" s="534" t="s">
        <v>898</v>
      </c>
      <c r="I1376" s="486">
        <v>10</v>
      </c>
      <c r="J1376" s="512">
        <v>142</v>
      </c>
      <c r="K1376" s="531">
        <v>8</v>
      </c>
      <c r="L1376" s="512"/>
      <c r="M1376" s="512">
        <f>J1376*K1376</f>
        <v>1136</v>
      </c>
      <c r="N1376" s="528"/>
      <c r="O1376" s="532">
        <f>M1376</f>
        <v>1136</v>
      </c>
    </row>
    <row r="1377" spans="1:15">
      <c r="A1377" s="8"/>
      <c r="B1377" s="495" t="s">
        <v>909</v>
      </c>
      <c r="C1377" s="486"/>
      <c r="D1377" s="486">
        <v>7</v>
      </c>
      <c r="E1377" s="534" t="s">
        <v>898</v>
      </c>
      <c r="F1377" s="486">
        <v>10</v>
      </c>
      <c r="G1377" s="486">
        <v>7</v>
      </c>
      <c r="H1377" s="534" t="s">
        <v>898</v>
      </c>
      <c r="I1377" s="486">
        <v>12.45</v>
      </c>
      <c r="J1377" s="512">
        <v>2.45</v>
      </c>
      <c r="K1377" s="531">
        <v>8.73</v>
      </c>
      <c r="L1377" s="549"/>
      <c r="M1377" s="512">
        <f>J1377*K1377</f>
        <v>21.3885</v>
      </c>
      <c r="N1377" s="550"/>
      <c r="O1377" s="532">
        <f>M1377</f>
        <v>21.3885</v>
      </c>
    </row>
    <row r="1378" spans="1:15">
      <c r="A1378" s="5"/>
      <c r="B1378" s="491"/>
      <c r="C1378" s="488"/>
      <c r="D1378" s="488"/>
      <c r="E1378" s="488"/>
      <c r="F1378" s="488"/>
      <c r="G1378" s="488"/>
      <c r="H1378" s="488"/>
      <c r="I1378" s="488"/>
      <c r="J1378" s="514"/>
      <c r="K1378" s="514"/>
      <c r="L1378" s="514"/>
      <c r="M1378" s="515"/>
      <c r="N1378" s="515"/>
      <c r="O1378" s="516"/>
    </row>
    <row r="1379" spans="1:15">
      <c r="A1379" s="6"/>
      <c r="B1379" s="489"/>
      <c r="C1379" s="365"/>
      <c r="D1379" s="365"/>
      <c r="E1379" s="365"/>
      <c r="F1379" s="365"/>
      <c r="G1379" s="365"/>
      <c r="H1379" s="365"/>
      <c r="I1379" s="365"/>
      <c r="J1379" s="517"/>
      <c r="K1379" s="517"/>
      <c r="L1379" s="517"/>
      <c r="M1379" s="518"/>
      <c r="N1379" s="518"/>
      <c r="O1379" s="519"/>
    </row>
    <row r="1380" ht="49.5" customHeight="1" spans="1:15">
      <c r="A1380" s="2" t="s">
        <v>430</v>
      </c>
      <c r="B1380" s="479" t="str">
        <f>VLOOKUP(A1380,GLOBAL!A:H,4,FALSE)</f>
        <v>TRANSPORTE COM CAMINHÃO BASCULANTE 6 M3 EM RODOVIA PAVIMENTADA ( PARA DISTÂNCIAS SUPERIORES A 4 KM)</v>
      </c>
      <c r="C1380" s="2" t="str">
        <f>VLOOKUP(A1380,GLOBAL!A:H,5,FALSE)</f>
        <v>M3XKM</v>
      </c>
      <c r="D1380" s="480" t="s">
        <v>857</v>
      </c>
      <c r="E1380" s="481"/>
      <c r="F1380" s="482"/>
      <c r="G1380" s="480" t="s">
        <v>858</v>
      </c>
      <c r="H1380" s="481"/>
      <c r="I1380" s="482"/>
      <c r="J1380" s="508" t="s">
        <v>872</v>
      </c>
      <c r="K1380" s="508" t="s">
        <v>911</v>
      </c>
      <c r="L1380" s="508" t="s">
        <v>912</v>
      </c>
      <c r="M1380" s="508" t="s">
        <v>876</v>
      </c>
      <c r="N1380" s="508" t="s">
        <v>894</v>
      </c>
      <c r="O1380" s="509">
        <f>ROUND(SUM(O1381:O1383),2)</f>
        <v>246.43</v>
      </c>
    </row>
    <row r="1381" ht="30" spans="1:15">
      <c r="A1381" s="3"/>
      <c r="B1381" s="493" t="s">
        <v>913</v>
      </c>
      <c r="C1381" s="484"/>
      <c r="D1381" s="484"/>
      <c r="E1381" s="484"/>
      <c r="F1381" s="484"/>
      <c r="G1381" s="484"/>
      <c r="H1381" s="484"/>
      <c r="I1381" s="484"/>
      <c r="J1381" s="528"/>
      <c r="K1381" s="529"/>
      <c r="L1381" s="528"/>
      <c r="M1381" s="528"/>
      <c r="N1381" s="510"/>
      <c r="O1381" s="511"/>
    </row>
    <row r="1382" spans="1:15">
      <c r="A1382" s="4"/>
      <c r="B1382" s="495"/>
      <c r="C1382" s="486"/>
      <c r="D1382" s="486"/>
      <c r="E1382" s="486"/>
      <c r="F1382" s="486"/>
      <c r="G1382" s="486"/>
      <c r="H1382" s="486"/>
      <c r="I1382" s="486"/>
      <c r="J1382" s="512">
        <v>523</v>
      </c>
      <c r="K1382" s="541">
        <v>0.0004</v>
      </c>
      <c r="L1382" s="512">
        <f>O1373*K1382</f>
        <v>0.471188</v>
      </c>
      <c r="M1382" s="512">
        <f>J1382*L1382</f>
        <v>246.431324</v>
      </c>
      <c r="N1382" s="512"/>
      <c r="O1382" s="513">
        <f>M1382</f>
        <v>246.431324</v>
      </c>
    </row>
    <row r="1383" spans="1:15">
      <c r="A1383" s="5"/>
      <c r="B1383" s="491"/>
      <c r="C1383" s="488"/>
      <c r="D1383" s="488"/>
      <c r="E1383" s="488"/>
      <c r="F1383" s="488"/>
      <c r="G1383" s="488"/>
      <c r="H1383" s="488"/>
      <c r="I1383" s="488"/>
      <c r="J1383" s="514"/>
      <c r="K1383" s="514"/>
      <c r="L1383" s="514"/>
      <c r="M1383" s="515"/>
      <c r="N1383" s="515"/>
      <c r="O1383" s="516"/>
    </row>
    <row r="1384" spans="1:15">
      <c r="A1384" s="6"/>
      <c r="B1384" s="489"/>
      <c r="C1384" s="365"/>
      <c r="D1384" s="365"/>
      <c r="E1384" s="365"/>
      <c r="F1384" s="365"/>
      <c r="G1384" s="365"/>
      <c r="H1384" s="365"/>
      <c r="I1384" s="365"/>
      <c r="J1384" s="517"/>
      <c r="K1384" s="517"/>
      <c r="L1384" s="517"/>
      <c r="M1384" s="518"/>
      <c r="N1384" s="518"/>
      <c r="O1384" s="519"/>
    </row>
    <row r="1385" ht="71.25" customHeight="1" spans="1:15">
      <c r="A1385" s="2" t="s">
        <v>431</v>
      </c>
      <c r="B1385" s="479" t="str">
        <f>VLOOKUP(A1385,GLOBAL!A:H,4,FALSE)</f>
        <v>CONSTRUÇÃO DE PAVIMENTO COM APLICAÇÃO DE CONCRETO BETUMINOSO USINADO A QUENTE (CBUQ), CAMADA DE ROLAMENTO, COM ESPESSURA DE 5,0 CM - EXCLUSIVE TRANSPORTE. AF_03/2017</v>
      </c>
      <c r="C1385" s="2" t="str">
        <f>VLOOKUP(A1385,GLOBAL!A:H,5,FALSE)</f>
        <v>M3</v>
      </c>
      <c r="D1385" s="480" t="s">
        <v>857</v>
      </c>
      <c r="E1385" s="481"/>
      <c r="F1385" s="482"/>
      <c r="G1385" s="480" t="s">
        <v>858</v>
      </c>
      <c r="H1385" s="481"/>
      <c r="I1385" s="482"/>
      <c r="J1385" s="508" t="s">
        <v>859</v>
      </c>
      <c r="K1385" s="508" t="s">
        <v>907</v>
      </c>
      <c r="L1385" s="508" t="s">
        <v>861</v>
      </c>
      <c r="M1385" s="508" t="s">
        <v>867</v>
      </c>
      <c r="N1385" s="508" t="s">
        <v>879</v>
      </c>
      <c r="O1385" s="509">
        <f>ROUND(SUM(O1386:O1390),2)</f>
        <v>80.29</v>
      </c>
    </row>
    <row r="1386" spans="1:15">
      <c r="A1386" s="3"/>
      <c r="B1386" s="483" t="s">
        <v>863</v>
      </c>
      <c r="C1386" s="484"/>
      <c r="D1386" s="484"/>
      <c r="E1386" s="484"/>
      <c r="F1386" s="484"/>
      <c r="G1386" s="484"/>
      <c r="H1386" s="484"/>
      <c r="I1386" s="484"/>
      <c r="J1386" s="510"/>
      <c r="K1386" s="510"/>
      <c r="L1386" s="510"/>
      <c r="M1386" s="510"/>
      <c r="N1386" s="510"/>
      <c r="O1386" s="511"/>
    </row>
    <row r="1387" spans="1:15">
      <c r="A1387" s="8"/>
      <c r="B1387" s="495" t="s">
        <v>909</v>
      </c>
      <c r="C1387" s="486"/>
      <c r="D1387" s="486">
        <v>0</v>
      </c>
      <c r="E1387" s="534" t="s">
        <v>898</v>
      </c>
      <c r="F1387" s="486">
        <v>5.15</v>
      </c>
      <c r="G1387" s="486">
        <v>0</v>
      </c>
      <c r="H1387" s="534" t="s">
        <v>898</v>
      </c>
      <c r="I1387" s="486">
        <v>8</v>
      </c>
      <c r="J1387" s="512">
        <v>2.85</v>
      </c>
      <c r="K1387" s="531">
        <v>7.22</v>
      </c>
      <c r="L1387" s="512">
        <v>0.05</v>
      </c>
      <c r="M1387" s="512">
        <f>J1387*K1387</f>
        <v>20.577</v>
      </c>
      <c r="N1387" s="528">
        <f>M1387*L1387</f>
        <v>1.02885</v>
      </c>
      <c r="O1387" s="532">
        <f>N1387</f>
        <v>1.02885</v>
      </c>
    </row>
    <row r="1388" spans="1:15">
      <c r="A1388" s="8"/>
      <c r="B1388" s="495" t="s">
        <v>909</v>
      </c>
      <c r="C1388" s="486"/>
      <c r="D1388" s="486">
        <v>0</v>
      </c>
      <c r="E1388" s="534" t="s">
        <v>898</v>
      </c>
      <c r="F1388" s="486">
        <v>8</v>
      </c>
      <c r="G1388" s="486">
        <v>7</v>
      </c>
      <c r="H1388" s="534" t="s">
        <v>898</v>
      </c>
      <c r="I1388" s="486">
        <v>10</v>
      </c>
      <c r="J1388" s="512">
        <v>142</v>
      </c>
      <c r="K1388" s="531">
        <v>8</v>
      </c>
      <c r="L1388" s="512">
        <v>0.05</v>
      </c>
      <c r="M1388" s="512">
        <f>J1388*K1388</f>
        <v>1136</v>
      </c>
      <c r="N1388" s="528">
        <f>M1388*L1388</f>
        <v>56.8</v>
      </c>
      <c r="O1388" s="532">
        <f>N1388</f>
        <v>56.8</v>
      </c>
    </row>
    <row r="1389" spans="1:15">
      <c r="A1389" s="8"/>
      <c r="B1389" s="495" t="s">
        <v>909</v>
      </c>
      <c r="C1389" s="486"/>
      <c r="D1389" s="486">
        <v>7</v>
      </c>
      <c r="E1389" s="534" t="s">
        <v>898</v>
      </c>
      <c r="F1389" s="486">
        <v>10</v>
      </c>
      <c r="G1389" s="486">
        <v>7</v>
      </c>
      <c r="H1389" s="534" t="s">
        <v>898</v>
      </c>
      <c r="I1389" s="486">
        <v>12.45</v>
      </c>
      <c r="J1389" s="512">
        <v>2.45</v>
      </c>
      <c r="K1389" s="531">
        <v>8.73</v>
      </c>
      <c r="L1389" s="512">
        <v>1.05</v>
      </c>
      <c r="M1389" s="512">
        <f>J1389*K1389</f>
        <v>21.3885</v>
      </c>
      <c r="N1389" s="528">
        <f>M1389*L1389</f>
        <v>22.457925</v>
      </c>
      <c r="O1389" s="532">
        <f>N1389</f>
        <v>22.457925</v>
      </c>
    </row>
    <row r="1390" spans="1:15">
      <c r="A1390" s="5"/>
      <c r="B1390" s="491"/>
      <c r="C1390" s="488"/>
      <c r="D1390" s="488"/>
      <c r="E1390" s="488"/>
      <c r="F1390" s="488"/>
      <c r="G1390" s="488"/>
      <c r="H1390" s="488"/>
      <c r="I1390" s="488"/>
      <c r="J1390" s="514"/>
      <c r="K1390" s="514"/>
      <c r="L1390" s="514"/>
      <c r="M1390" s="515"/>
      <c r="N1390" s="515"/>
      <c r="O1390" s="516"/>
    </row>
    <row r="1391" spans="1:15">
      <c r="A1391" s="6"/>
      <c r="B1391" s="489"/>
      <c r="C1391" s="365"/>
      <c r="D1391" s="365"/>
      <c r="E1391" s="365"/>
      <c r="F1391" s="365"/>
      <c r="G1391" s="365"/>
      <c r="H1391" s="365"/>
      <c r="I1391" s="365"/>
      <c r="J1391" s="517"/>
      <c r="K1391" s="517"/>
      <c r="L1391" s="517"/>
      <c r="M1391" s="518"/>
      <c r="N1391" s="518"/>
      <c r="O1391" s="519"/>
    </row>
    <row r="1392" ht="60" spans="1:15">
      <c r="A1392" s="2" t="s">
        <v>432</v>
      </c>
      <c r="B1392" s="479" t="s">
        <v>209</v>
      </c>
      <c r="C1392" s="2" t="s">
        <v>210</v>
      </c>
      <c r="D1392" s="480" t="s">
        <v>857</v>
      </c>
      <c r="E1392" s="481"/>
      <c r="F1392" s="482"/>
      <c r="G1392" s="480" t="s">
        <v>858</v>
      </c>
      <c r="H1392" s="481"/>
      <c r="I1392" s="482"/>
      <c r="J1392" s="508" t="s">
        <v>872</v>
      </c>
      <c r="K1392" s="508" t="s">
        <v>911</v>
      </c>
      <c r="L1392" s="508" t="s">
        <v>912</v>
      </c>
      <c r="M1392" s="508" t="s">
        <v>876</v>
      </c>
      <c r="N1392" s="508"/>
      <c r="O1392" s="509">
        <f>ROUND(SUM(O1393:O1395),2)</f>
        <v>5606.49</v>
      </c>
    </row>
    <row r="1393" ht="30" spans="1:15">
      <c r="A1393" s="3"/>
      <c r="B1393" s="483" t="s">
        <v>914</v>
      </c>
      <c r="C1393" s="484"/>
      <c r="D1393" s="484"/>
      <c r="E1393" s="484"/>
      <c r="F1393" s="484"/>
      <c r="G1393" s="484"/>
      <c r="H1393" s="484"/>
      <c r="I1393" s="484"/>
      <c r="J1393" s="510"/>
      <c r="K1393" s="510"/>
      <c r="L1393" s="510"/>
      <c r="M1393" s="510"/>
      <c r="N1393" s="510"/>
      <c r="O1393" s="511"/>
    </row>
    <row r="1394" spans="1:15">
      <c r="A1394" s="4"/>
      <c r="B1394" s="495"/>
      <c r="C1394" s="486"/>
      <c r="D1394" s="486"/>
      <c r="E1394" s="486"/>
      <c r="F1394" s="486"/>
      <c r="G1394" s="486"/>
      <c r="H1394" s="486"/>
      <c r="I1394" s="486"/>
      <c r="J1394" s="512">
        <v>529</v>
      </c>
      <c r="K1394" s="542">
        <v>0.055</v>
      </c>
      <c r="L1394" s="512">
        <f>O1385*2.4</f>
        <v>192.696</v>
      </c>
      <c r="M1394" s="512">
        <f>J1394*K1394*L1394</f>
        <v>5606.49012</v>
      </c>
      <c r="N1394" s="512"/>
      <c r="O1394" s="513">
        <f>M1394</f>
        <v>5606.49012</v>
      </c>
    </row>
    <row r="1395" spans="1:15">
      <c r="A1395" s="5"/>
      <c r="B1395" s="491"/>
      <c r="C1395" s="488"/>
      <c r="D1395" s="488"/>
      <c r="E1395" s="488"/>
      <c r="F1395" s="488"/>
      <c r="G1395" s="488"/>
      <c r="H1395" s="488"/>
      <c r="I1395" s="488"/>
      <c r="J1395" s="514"/>
      <c r="K1395" s="514"/>
      <c r="L1395" s="514"/>
      <c r="M1395" s="515"/>
      <c r="N1395" s="515"/>
      <c r="O1395" s="516"/>
    </row>
    <row r="1396" spans="1:15">
      <c r="A1396" s="6"/>
      <c r="B1396" s="489"/>
      <c r="C1396" s="365"/>
      <c r="D1396" s="365"/>
      <c r="E1396" s="365"/>
      <c r="F1396" s="365"/>
      <c r="G1396" s="365"/>
      <c r="H1396" s="365"/>
      <c r="I1396" s="365"/>
      <c r="J1396" s="517"/>
      <c r="K1396" s="517"/>
      <c r="L1396" s="517"/>
      <c r="M1396" s="518"/>
      <c r="N1396" s="518"/>
      <c r="O1396" s="519"/>
    </row>
    <row r="1397" ht="30" customHeight="1" spans="1:15">
      <c r="A1397" s="2" t="s">
        <v>433</v>
      </c>
      <c r="B1397" s="479" t="str">
        <f>VLOOKUP(A1397,GLOBAL!A:H,4,FALSE)</f>
        <v>TRANSPORTE COM CAMINHÃO BASCULANTE 10 M3 DE MASSA ASFALTICA PARA PAVIMENTAÇÃO URBANA</v>
      </c>
      <c r="C1397" s="2" t="str">
        <f>VLOOKUP(A1397,GLOBAL!A:H,5,FALSE)</f>
        <v>M3XKM</v>
      </c>
      <c r="D1397" s="480" t="s">
        <v>857</v>
      </c>
      <c r="E1397" s="481"/>
      <c r="F1397" s="482"/>
      <c r="G1397" s="480" t="s">
        <v>858</v>
      </c>
      <c r="H1397" s="481"/>
      <c r="I1397" s="482"/>
      <c r="J1397" s="508" t="s">
        <v>872</v>
      </c>
      <c r="K1397" s="508" t="s">
        <v>911</v>
      </c>
      <c r="L1397" s="508" t="s">
        <v>912</v>
      </c>
      <c r="M1397" s="508" t="s">
        <v>876</v>
      </c>
      <c r="N1397" s="508"/>
      <c r="O1397" s="509">
        <f>ROUND(SUM(O1398:O1399),2)</f>
        <v>512.43</v>
      </c>
    </row>
    <row r="1398" ht="30" spans="1:15">
      <c r="A1398" s="3"/>
      <c r="B1398" s="483" t="s">
        <v>915</v>
      </c>
      <c r="C1398" s="484"/>
      <c r="D1398" s="484"/>
      <c r="E1398" s="484"/>
      <c r="F1398" s="484"/>
      <c r="G1398" s="484"/>
      <c r="H1398" s="484"/>
      <c r="I1398" s="484"/>
      <c r="J1398" s="510"/>
      <c r="K1398" s="510"/>
      <c r="L1398" s="510"/>
      <c r="M1398" s="510"/>
      <c r="N1398" s="510"/>
      <c r="O1398" s="511"/>
    </row>
    <row r="1399" s="23" customFormat="1" spans="1:20">
      <c r="A1399" s="536"/>
      <c r="B1399" s="537"/>
      <c r="C1399" s="538"/>
      <c r="D1399" s="538"/>
      <c r="E1399" s="538"/>
      <c r="F1399" s="538"/>
      <c r="G1399" s="538"/>
      <c r="H1399" s="538"/>
      <c r="I1399" s="538"/>
      <c r="J1399" s="512">
        <v>8.7</v>
      </c>
      <c r="K1399" s="543"/>
      <c r="L1399" s="512">
        <v>58.9</v>
      </c>
      <c r="M1399" s="512">
        <f>J1399*L1399</f>
        <v>512.43</v>
      </c>
      <c r="N1399" s="512"/>
      <c r="O1399" s="513">
        <f>M1399</f>
        <v>512.43</v>
      </c>
      <c r="Q1399" s="466"/>
      <c r="R1399" s="547"/>
      <c r="S1399" s="547"/>
      <c r="T1399" s="547"/>
    </row>
    <row r="1400" spans="1:15">
      <c r="A1400" s="5"/>
      <c r="B1400" s="539"/>
      <c r="C1400" s="540"/>
      <c r="D1400" s="540"/>
      <c r="E1400" s="540"/>
      <c r="F1400" s="540"/>
      <c r="G1400" s="540"/>
      <c r="H1400" s="540"/>
      <c r="I1400" s="540"/>
      <c r="J1400" s="544"/>
      <c r="K1400" s="544"/>
      <c r="L1400" s="544"/>
      <c r="M1400" s="545"/>
      <c r="N1400" s="545"/>
      <c r="O1400" s="546"/>
    </row>
    <row r="1401" spans="1:15">
      <c r="A1401" s="12"/>
      <c r="B1401" s="489"/>
      <c r="C1401" s="365"/>
      <c r="D1401" s="365"/>
      <c r="E1401" s="365"/>
      <c r="F1401" s="365"/>
      <c r="G1401" s="365"/>
      <c r="H1401" s="365"/>
      <c r="I1401" s="365"/>
      <c r="J1401" s="517"/>
      <c r="K1401" s="517"/>
      <c r="L1401" s="517"/>
      <c r="M1401" s="518"/>
      <c r="N1401" s="518"/>
      <c r="O1401" s="519"/>
    </row>
    <row r="1402" ht="94.5" customHeight="1" spans="1:15">
      <c r="A1402" s="2" t="s">
        <v>434</v>
      </c>
      <c r="B1402" s="479" t="str">
        <f>VLOOKUP(A1402,GLOBAL!A:H,4,FALSE)</f>
        <v>ASSENTAMENTO DE GUIA (MEIO-FIO) EM TRECHO RETO, CONFECCIONADA EM CONCRETO PRÉ-FABRICADO, DIMENSÕES 100X15X13X30 CM (COMPRIMENTO X BASE INFERIOR X BASE SUPERIOR X ALTURA), PARA VIAS URBANAS (USO VIÁRIO). AF_06/2016</v>
      </c>
      <c r="C1402" s="2" t="str">
        <f>VLOOKUP(A1402,GLOBAL!A:H,5,FALSE)</f>
        <v>M</v>
      </c>
      <c r="D1402" s="480" t="s">
        <v>857</v>
      </c>
      <c r="E1402" s="481"/>
      <c r="F1402" s="482"/>
      <c r="G1402" s="480" t="s">
        <v>858</v>
      </c>
      <c r="H1402" s="481"/>
      <c r="I1402" s="482"/>
      <c r="J1402" s="508" t="s">
        <v>859</v>
      </c>
      <c r="K1402" s="508" t="s">
        <v>860</v>
      </c>
      <c r="L1402" s="508" t="s">
        <v>861</v>
      </c>
      <c r="M1402" s="508" t="s">
        <v>916</v>
      </c>
      <c r="N1402" s="508" t="s">
        <v>917</v>
      </c>
      <c r="O1402" s="509">
        <f>ROUND(SUM(O1403:O1405),2)</f>
        <v>283.64</v>
      </c>
    </row>
    <row r="1403" spans="1:15">
      <c r="A1403" s="3"/>
      <c r="B1403" s="483" t="s">
        <v>863</v>
      </c>
      <c r="C1403" s="484"/>
      <c r="D1403" s="484"/>
      <c r="E1403" s="484"/>
      <c r="F1403" s="484"/>
      <c r="G1403" s="484"/>
      <c r="H1403" s="484"/>
      <c r="I1403" s="484"/>
      <c r="J1403" s="510"/>
      <c r="K1403" s="510"/>
      <c r="L1403" s="510"/>
      <c r="M1403" s="510"/>
      <c r="N1403" s="510"/>
      <c r="O1403" s="511"/>
    </row>
    <row r="1404" spans="1:15">
      <c r="A1404" s="4"/>
      <c r="B1404" s="495" t="s">
        <v>918</v>
      </c>
      <c r="C1404" s="538"/>
      <c r="D1404" s="538"/>
      <c r="E1404" s="538"/>
      <c r="F1404" s="538"/>
      <c r="G1404" s="538"/>
      <c r="H1404" s="538"/>
      <c r="I1404" s="538"/>
      <c r="J1404" s="512">
        <v>143.96</v>
      </c>
      <c r="K1404" s="543"/>
      <c r="L1404" s="512"/>
      <c r="M1404" s="512"/>
      <c r="N1404" s="512" t="s">
        <v>871</v>
      </c>
      <c r="O1404" s="513">
        <f>J1404</f>
        <v>143.96</v>
      </c>
    </row>
    <row r="1405" spans="1:15">
      <c r="A1405" s="4"/>
      <c r="B1405" s="495" t="s">
        <v>918</v>
      </c>
      <c r="C1405" s="538"/>
      <c r="D1405" s="538"/>
      <c r="E1405" s="538"/>
      <c r="F1405" s="538"/>
      <c r="G1405" s="538"/>
      <c r="H1405" s="538"/>
      <c r="I1405" s="538"/>
      <c r="J1405" s="512">
        <v>139.68</v>
      </c>
      <c r="K1405" s="543"/>
      <c r="L1405" s="512"/>
      <c r="M1405" s="512"/>
      <c r="N1405" s="512" t="s">
        <v>870</v>
      </c>
      <c r="O1405" s="513">
        <f>J1405</f>
        <v>139.68</v>
      </c>
    </row>
    <row r="1406" spans="1:15">
      <c r="A1406" s="5"/>
      <c r="B1406" s="539"/>
      <c r="C1406" s="540"/>
      <c r="D1406" s="540"/>
      <c r="E1406" s="540"/>
      <c r="F1406" s="540"/>
      <c r="G1406" s="540"/>
      <c r="H1406" s="540"/>
      <c r="I1406" s="540"/>
      <c r="J1406" s="544"/>
      <c r="K1406" s="544"/>
      <c r="L1406" s="544"/>
      <c r="M1406" s="545"/>
      <c r="N1406" s="545"/>
      <c r="O1406" s="546"/>
    </row>
    <row r="1407" spans="1:15">
      <c r="A1407" s="12"/>
      <c r="B1407" s="489"/>
      <c r="C1407" s="365"/>
      <c r="D1407" s="365"/>
      <c r="E1407" s="365"/>
      <c r="F1407" s="365"/>
      <c r="G1407" s="365"/>
      <c r="H1407" s="365"/>
      <c r="I1407" s="365"/>
      <c r="J1407" s="517"/>
      <c r="K1407" s="517"/>
      <c r="L1407" s="517"/>
      <c r="M1407" s="518"/>
      <c r="N1407" s="518"/>
      <c r="O1407" s="519"/>
    </row>
    <row r="1408" spans="1:15">
      <c r="A1408" s="1" t="s">
        <v>435</v>
      </c>
      <c r="B1408" s="476" t="str">
        <f>VLOOKUP(A1408,GLOBAL!A:H,4,FALSE)</f>
        <v>Sinalização</v>
      </c>
      <c r="C1408" s="477"/>
      <c r="D1408" s="477"/>
      <c r="E1408" s="477"/>
      <c r="F1408" s="477"/>
      <c r="G1408" s="477"/>
      <c r="H1408" s="477"/>
      <c r="I1408" s="477"/>
      <c r="J1408" s="506"/>
      <c r="K1408" s="506"/>
      <c r="L1408" s="506"/>
      <c r="M1408" s="506"/>
      <c r="N1408" s="506"/>
      <c r="O1408" s="507"/>
    </row>
    <row r="1409" ht="30" spans="1:15">
      <c r="A1409" s="2" t="s">
        <v>436</v>
      </c>
      <c r="B1409" s="479" t="str">
        <f>VLOOKUP(A1409,GLOBAL!A:H,4,FALSE)</f>
        <v>SINALIZAÇÃO VERTICAL COM CHAPA REVESTIDA EM PELÍCULA, INCLUSIVE SUPORTE EM MADEIRA</v>
      </c>
      <c r="C1409" s="2" t="str">
        <f>VLOOKUP(A1409,GLOBAL!A:H,5,FALSE)</f>
        <v>M2</v>
      </c>
      <c r="D1409" s="480" t="s">
        <v>857</v>
      </c>
      <c r="E1409" s="481"/>
      <c r="F1409" s="482"/>
      <c r="G1409" s="480" t="s">
        <v>858</v>
      </c>
      <c r="H1409" s="481"/>
      <c r="I1409" s="482"/>
      <c r="J1409" s="522" t="s">
        <v>867</v>
      </c>
      <c r="K1409" s="523"/>
      <c r="L1409" s="508" t="s">
        <v>861</v>
      </c>
      <c r="M1409" s="508" t="s">
        <v>862</v>
      </c>
      <c r="N1409" s="508"/>
      <c r="O1409" s="509">
        <f>ROUND(SUM(O1410:O1412),2)</f>
        <v>0.6</v>
      </c>
    </row>
    <row r="1410" spans="1:15">
      <c r="A1410" s="3"/>
      <c r="B1410" s="483" t="s">
        <v>863</v>
      </c>
      <c r="C1410" s="484"/>
      <c r="D1410" s="484"/>
      <c r="E1410" s="484"/>
      <c r="F1410" s="484"/>
      <c r="G1410" s="484"/>
      <c r="H1410" s="484"/>
      <c r="I1410" s="484"/>
      <c r="J1410" s="510"/>
      <c r="K1410" s="510"/>
      <c r="L1410" s="510"/>
      <c r="M1410" s="510"/>
      <c r="N1410" s="510"/>
      <c r="O1410" s="511"/>
    </row>
    <row r="1411" spans="1:15">
      <c r="A1411" s="4"/>
      <c r="B1411" s="495" t="s">
        <v>919</v>
      </c>
      <c r="C1411" s="486"/>
      <c r="D1411" s="486"/>
      <c r="E1411" s="486"/>
      <c r="F1411" s="486"/>
      <c r="G1411" s="486"/>
      <c r="H1411" s="486"/>
      <c r="I1411" s="486"/>
      <c r="J1411" s="524">
        <v>0.3</v>
      </c>
      <c r="K1411" s="525"/>
      <c r="L1411" s="512"/>
      <c r="M1411" s="512">
        <v>2</v>
      </c>
      <c r="N1411" s="512"/>
      <c r="O1411" s="513">
        <f>J1411*M1411</f>
        <v>0.6</v>
      </c>
    </row>
    <row r="1412" spans="1:15">
      <c r="A1412" s="5"/>
      <c r="B1412" s="539"/>
      <c r="C1412" s="540"/>
      <c r="D1412" s="540"/>
      <c r="E1412" s="540"/>
      <c r="F1412" s="540"/>
      <c r="G1412" s="540"/>
      <c r="H1412" s="540"/>
      <c r="I1412" s="540"/>
      <c r="J1412" s="544"/>
      <c r="K1412" s="544"/>
      <c r="L1412" s="544"/>
      <c r="M1412" s="545"/>
      <c r="N1412" s="545"/>
      <c r="O1412" s="546"/>
    </row>
    <row r="1413" spans="1:15">
      <c r="A1413" s="12"/>
      <c r="B1413" s="489"/>
      <c r="C1413" s="365"/>
      <c r="D1413" s="365"/>
      <c r="E1413" s="365"/>
      <c r="F1413" s="365"/>
      <c r="G1413" s="365"/>
      <c r="H1413" s="365"/>
      <c r="I1413" s="365"/>
      <c r="J1413" s="517"/>
      <c r="K1413" s="517"/>
      <c r="L1413" s="517"/>
      <c r="M1413" s="518"/>
      <c r="N1413" s="518"/>
      <c r="O1413" s="519"/>
    </row>
    <row r="1414" ht="45" customHeight="1" spans="1:15">
      <c r="A1414" s="2" t="s">
        <v>437</v>
      </c>
      <c r="B1414" s="479" t="str">
        <f>VLOOKUP(A1414,GLOBAL!A:H,4,FALSE)</f>
        <v>SINALIZACAO HORIZONTAL COM TINTA RETRORREFLETIVA A BASE DE RESINA ACRILICA COM MICROESFERAS DE VIDRO</v>
      </c>
      <c r="C1414" s="2" t="str">
        <f>VLOOKUP(A1414,GLOBAL!A:H,5,FALSE)</f>
        <v>M2</v>
      </c>
      <c r="D1414" s="480" t="s">
        <v>857</v>
      </c>
      <c r="E1414" s="481"/>
      <c r="F1414" s="482"/>
      <c r="G1414" s="480" t="s">
        <v>858</v>
      </c>
      <c r="H1414" s="481"/>
      <c r="I1414" s="482"/>
      <c r="J1414" s="508" t="s">
        <v>859</v>
      </c>
      <c r="K1414" s="508" t="s">
        <v>860</v>
      </c>
      <c r="L1414" s="508" t="s">
        <v>867</v>
      </c>
      <c r="M1414" s="508" t="s">
        <v>920</v>
      </c>
      <c r="N1414" s="508"/>
      <c r="O1414" s="509">
        <f>ROUND(SUM(O1415:O1419),2)</f>
        <v>55.78</v>
      </c>
    </row>
    <row r="1415" spans="1:15">
      <c r="A1415" s="3"/>
      <c r="B1415" s="483" t="s">
        <v>863</v>
      </c>
      <c r="C1415" s="484"/>
      <c r="D1415" s="484"/>
      <c r="E1415" s="484"/>
      <c r="F1415" s="484"/>
      <c r="G1415" s="484"/>
      <c r="H1415" s="484"/>
      <c r="I1415" s="484"/>
      <c r="J1415" s="510"/>
      <c r="K1415" s="510"/>
      <c r="L1415" s="510"/>
      <c r="M1415" s="510"/>
      <c r="N1415" s="510"/>
      <c r="O1415" s="511"/>
    </row>
    <row r="1416" spans="1:15">
      <c r="A1416" s="4"/>
      <c r="B1416" s="495" t="s">
        <v>921</v>
      </c>
      <c r="C1416" s="486"/>
      <c r="D1416" s="486"/>
      <c r="E1416" s="486"/>
      <c r="F1416" s="486"/>
      <c r="G1416" s="486"/>
      <c r="H1416" s="486"/>
      <c r="I1416" s="486"/>
      <c r="J1416" s="512">
        <v>3</v>
      </c>
      <c r="K1416" s="543">
        <v>0.4</v>
      </c>
      <c r="L1416" s="512">
        <f>J1416*K1416</f>
        <v>1.2</v>
      </c>
      <c r="M1416" s="512">
        <v>20</v>
      </c>
      <c r="N1416" s="512"/>
      <c r="O1416" s="513">
        <f>L1416*M1416</f>
        <v>24</v>
      </c>
    </row>
    <row r="1417" spans="1:15">
      <c r="A1417" s="4"/>
      <c r="B1417" s="495" t="s">
        <v>922</v>
      </c>
      <c r="C1417" s="486"/>
      <c r="D1417" s="486"/>
      <c r="E1417" s="486"/>
      <c r="F1417" s="486"/>
      <c r="G1417" s="486"/>
      <c r="H1417" s="486"/>
      <c r="I1417" s="486"/>
      <c r="J1417" s="512">
        <v>4</v>
      </c>
      <c r="K1417" s="543">
        <v>0.4</v>
      </c>
      <c r="L1417" s="512">
        <f>J1417*K1417</f>
        <v>1.6</v>
      </c>
      <c r="M1417" s="512">
        <v>2</v>
      </c>
      <c r="N1417" s="512"/>
      <c r="O1417" s="513">
        <f>L1417*M1417</f>
        <v>3.2</v>
      </c>
    </row>
    <row r="1418" spans="1:15">
      <c r="A1418" s="4"/>
      <c r="B1418" s="495" t="s">
        <v>923</v>
      </c>
      <c r="C1418" s="486"/>
      <c r="D1418" s="486"/>
      <c r="E1418" s="486"/>
      <c r="F1418" s="486"/>
      <c r="G1418" s="486"/>
      <c r="H1418" s="486"/>
      <c r="I1418" s="486"/>
      <c r="J1418" s="512">
        <v>132</v>
      </c>
      <c r="K1418" s="543">
        <v>0.1</v>
      </c>
      <c r="L1418" s="512">
        <f>J1418*K1418</f>
        <v>13.2</v>
      </c>
      <c r="M1418" s="512">
        <v>2</v>
      </c>
      <c r="N1418" s="512"/>
      <c r="O1418" s="513">
        <f>L1418*M1418</f>
        <v>26.4</v>
      </c>
    </row>
    <row r="1419" spans="1:15">
      <c r="A1419" s="4"/>
      <c r="B1419" s="495" t="s">
        <v>924</v>
      </c>
      <c r="C1419" s="486"/>
      <c r="D1419" s="486"/>
      <c r="E1419" s="486"/>
      <c r="F1419" s="486"/>
      <c r="G1419" s="486"/>
      <c r="H1419" s="486"/>
      <c r="I1419" s="486"/>
      <c r="J1419" s="512">
        <v>0</v>
      </c>
      <c r="K1419" s="543">
        <v>0</v>
      </c>
      <c r="L1419" s="512">
        <v>1.09</v>
      </c>
      <c r="M1419" s="512">
        <v>2</v>
      </c>
      <c r="N1419" s="512"/>
      <c r="O1419" s="513">
        <f>L1419*M1419</f>
        <v>2.18</v>
      </c>
    </row>
    <row r="1420" spans="1:15">
      <c r="A1420" s="5"/>
      <c r="B1420" s="539"/>
      <c r="C1420" s="540"/>
      <c r="D1420" s="540"/>
      <c r="E1420" s="540"/>
      <c r="F1420" s="540"/>
      <c r="G1420" s="540"/>
      <c r="H1420" s="540"/>
      <c r="I1420" s="540"/>
      <c r="J1420" s="544"/>
      <c r="K1420" s="544"/>
      <c r="L1420" s="544"/>
      <c r="M1420" s="545"/>
      <c r="N1420" s="545"/>
      <c r="O1420" s="546"/>
    </row>
    <row r="1421" spans="1:15">
      <c r="A1421" s="12"/>
      <c r="B1421" s="489"/>
      <c r="C1421" s="365"/>
      <c r="D1421" s="365"/>
      <c r="E1421" s="365"/>
      <c r="F1421" s="365"/>
      <c r="G1421" s="365"/>
      <c r="H1421" s="365"/>
      <c r="I1421" s="365"/>
      <c r="J1421" s="517"/>
      <c r="K1421" s="517"/>
      <c r="L1421" s="517"/>
      <c r="M1421" s="518"/>
      <c r="N1421" s="518"/>
      <c r="O1421" s="519"/>
    </row>
    <row r="1422" spans="1:15">
      <c r="A1422" s="2" t="s">
        <v>438</v>
      </c>
      <c r="B1422" s="479" t="str">
        <f>VLOOKUP(A1422,GLOBAL!A:H,4,FALSE)</f>
        <v>TACHA REFLETIVA BIRREFLETORIZADA, FORNECIMENTO E APLICAÇÃO</v>
      </c>
      <c r="C1422" s="2" t="str">
        <f>VLOOKUP(A1422,GLOBAL!A:H,5,FALSE)</f>
        <v>UND</v>
      </c>
      <c r="D1422" s="480" t="s">
        <v>857</v>
      </c>
      <c r="E1422" s="481"/>
      <c r="F1422" s="482"/>
      <c r="G1422" s="480" t="s">
        <v>858</v>
      </c>
      <c r="H1422" s="481"/>
      <c r="I1422" s="482"/>
      <c r="J1422" s="508" t="s">
        <v>859</v>
      </c>
      <c r="K1422" s="508" t="s">
        <v>860</v>
      </c>
      <c r="L1422" s="508" t="s">
        <v>861</v>
      </c>
      <c r="M1422" s="508" t="s">
        <v>862</v>
      </c>
      <c r="N1422" s="508"/>
      <c r="O1422" s="509">
        <f>ROUND(SUM(O1423:O1425),2)</f>
        <v>33</v>
      </c>
    </row>
    <row r="1423" spans="1:15">
      <c r="A1423" s="3"/>
      <c r="B1423" s="483" t="s">
        <v>863</v>
      </c>
      <c r="C1423" s="484"/>
      <c r="D1423" s="484"/>
      <c r="E1423" s="484"/>
      <c r="F1423" s="484"/>
      <c r="G1423" s="484"/>
      <c r="H1423" s="484"/>
      <c r="I1423" s="484"/>
      <c r="J1423" s="510"/>
      <c r="K1423" s="510"/>
      <c r="L1423" s="510"/>
      <c r="M1423" s="510"/>
      <c r="N1423" s="510"/>
      <c r="O1423" s="511"/>
    </row>
    <row r="1424" spans="1:15">
      <c r="A1424" s="4"/>
      <c r="B1424" s="495" t="s">
        <v>923</v>
      </c>
      <c r="C1424" s="486"/>
      <c r="D1424" s="486"/>
      <c r="E1424" s="486"/>
      <c r="F1424" s="486"/>
      <c r="G1424" s="486"/>
      <c r="H1424" s="486"/>
      <c r="I1424" s="486"/>
      <c r="J1424" s="512">
        <v>132</v>
      </c>
      <c r="K1424" s="512"/>
      <c r="L1424" s="512"/>
      <c r="M1424" s="512">
        <v>33</v>
      </c>
      <c r="N1424" s="512"/>
      <c r="O1424" s="513">
        <f>M1424</f>
        <v>33</v>
      </c>
    </row>
    <row r="1425" spans="1:15">
      <c r="A1425" s="4"/>
      <c r="B1425" s="495"/>
      <c r="C1425" s="486"/>
      <c r="D1425" s="486"/>
      <c r="E1425" s="486"/>
      <c r="F1425" s="486"/>
      <c r="G1425" s="486"/>
      <c r="H1425" s="486"/>
      <c r="I1425" s="486"/>
      <c r="J1425" s="512"/>
      <c r="K1425" s="512"/>
      <c r="L1425" s="512"/>
      <c r="M1425" s="512"/>
      <c r="N1425" s="512"/>
      <c r="O1425" s="513"/>
    </row>
    <row r="1426" spans="1:15">
      <c r="A1426" s="6"/>
      <c r="B1426" s="489"/>
      <c r="C1426" s="365"/>
      <c r="D1426" s="365"/>
      <c r="E1426" s="365"/>
      <c r="F1426" s="365"/>
      <c r="G1426" s="365"/>
      <c r="H1426" s="365"/>
      <c r="I1426" s="365"/>
      <c r="J1426" s="517"/>
      <c r="K1426" s="517"/>
      <c r="L1426" s="517"/>
      <c r="M1426" s="518"/>
      <c r="N1426" s="518"/>
      <c r="O1426" s="519"/>
    </row>
    <row r="1427" spans="1:15">
      <c r="A1427" s="1" t="s">
        <v>439</v>
      </c>
      <c r="B1427" s="476" t="str">
        <f>VLOOKUP(A1427,GLOBAL!A:H,4,FALSE)</f>
        <v>Serviços Complementares</v>
      </c>
      <c r="C1427" s="477"/>
      <c r="D1427" s="477"/>
      <c r="E1427" s="477"/>
      <c r="F1427" s="477"/>
      <c r="G1427" s="477"/>
      <c r="H1427" s="477"/>
      <c r="I1427" s="477"/>
      <c r="J1427" s="506"/>
      <c r="K1427" s="506"/>
      <c r="L1427" s="506"/>
      <c r="M1427" s="506"/>
      <c r="N1427" s="506"/>
      <c r="O1427" s="507"/>
    </row>
    <row r="1428" ht="30" spans="1:15">
      <c r="A1428" s="2" t="s">
        <v>440</v>
      </c>
      <c r="B1428" s="479" t="str">
        <f>VLOOKUP(A1428,GLOBAL!A:H,4,FALSE)</f>
        <v>REMANEJAMENTO DE LIGAÇÃO E RELIGAÇÃO DE REDES DE ESGOTO, EM VIAS URBANAS</v>
      </c>
      <c r="C1428" s="2" t="str">
        <f>VLOOKUP(A1428,GLOBAL!A:H,5,FALSE)</f>
        <v>M</v>
      </c>
      <c r="D1428" s="480" t="s">
        <v>857</v>
      </c>
      <c r="E1428" s="481"/>
      <c r="F1428" s="482"/>
      <c r="G1428" s="480" t="s">
        <v>858</v>
      </c>
      <c r="H1428" s="481"/>
      <c r="I1428" s="482"/>
      <c r="J1428" s="508" t="s">
        <v>859</v>
      </c>
      <c r="K1428" s="508" t="s">
        <v>925</v>
      </c>
      <c r="L1428" s="508" t="s">
        <v>861</v>
      </c>
      <c r="M1428" s="508" t="s">
        <v>862</v>
      </c>
      <c r="N1428" s="508" t="s">
        <v>868</v>
      </c>
      <c r="O1428" s="509">
        <f>ROUND(SUM(O1429:O1430),2)</f>
        <v>12</v>
      </c>
    </row>
    <row r="1429" spans="1:15">
      <c r="A1429" s="3"/>
      <c r="B1429" s="483" t="s">
        <v>926</v>
      </c>
      <c r="C1429" s="484"/>
      <c r="D1429" s="484"/>
      <c r="E1429" s="484"/>
      <c r="F1429" s="484"/>
      <c r="G1429" s="484"/>
      <c r="H1429" s="484"/>
      <c r="I1429" s="484"/>
      <c r="J1429" s="510"/>
      <c r="K1429" s="510"/>
      <c r="L1429" s="510"/>
      <c r="M1429" s="510"/>
      <c r="N1429" s="510"/>
      <c r="O1429" s="511"/>
    </row>
    <row r="1430" spans="1:15">
      <c r="A1430" s="4"/>
      <c r="B1430" s="495" t="s">
        <v>927</v>
      </c>
      <c r="C1430" s="486"/>
      <c r="D1430" s="486">
        <v>0</v>
      </c>
      <c r="E1430" s="534" t="s">
        <v>898</v>
      </c>
      <c r="F1430" s="486">
        <v>0</v>
      </c>
      <c r="G1430" s="486">
        <v>7</v>
      </c>
      <c r="H1430" s="534" t="s">
        <v>898</v>
      </c>
      <c r="I1430" s="486">
        <v>16.46</v>
      </c>
      <c r="J1430" s="512">
        <f>(7*20)+16.46</f>
        <v>156.46</v>
      </c>
      <c r="K1430" s="543">
        <v>6</v>
      </c>
      <c r="L1430" s="512"/>
      <c r="M1430" s="512">
        <v>2</v>
      </c>
      <c r="N1430" s="512" t="s">
        <v>928</v>
      </c>
      <c r="O1430" s="513">
        <f>K1430*M1430</f>
        <v>12</v>
      </c>
    </row>
    <row r="1431" spans="1:15">
      <c r="A1431" s="5"/>
      <c r="B1431" s="539"/>
      <c r="C1431" s="540"/>
      <c r="D1431" s="540"/>
      <c r="E1431" s="540"/>
      <c r="F1431" s="540"/>
      <c r="G1431" s="540"/>
      <c r="H1431" s="540"/>
      <c r="I1431" s="540"/>
      <c r="J1431" s="544"/>
      <c r="K1431" s="544"/>
      <c r="L1431" s="544"/>
      <c r="M1431" s="545"/>
      <c r="N1431" s="545"/>
      <c r="O1431" s="546"/>
    </row>
    <row r="1432" spans="1:15">
      <c r="A1432" s="12"/>
      <c r="B1432" s="489"/>
      <c r="C1432" s="365"/>
      <c r="D1432" s="365"/>
      <c r="E1432" s="365"/>
      <c r="F1432" s="365"/>
      <c r="G1432" s="365"/>
      <c r="H1432" s="365"/>
      <c r="I1432" s="365"/>
      <c r="J1432" s="517"/>
      <c r="K1432" s="517"/>
      <c r="L1432" s="517"/>
      <c r="M1432" s="518"/>
      <c r="N1432" s="518"/>
      <c r="O1432" s="519"/>
    </row>
    <row r="1433" ht="30" spans="1:15">
      <c r="A1433" s="2" t="s">
        <v>441</v>
      </c>
      <c r="B1433" s="479" t="str">
        <f>VLOOKUP(A1433,GLOBAL!A:H,4,FALSE)</f>
        <v>RELIGAÇÃO DE REDE DE ÁGUA EM PVC DN 20 MM, INCLUSIVE CONEXÕES, EM VIAS URBANAS</v>
      </c>
      <c r="C1433" s="2" t="str">
        <f>VLOOKUP(A1433,GLOBAL!A:H,5,FALSE)</f>
        <v>M</v>
      </c>
      <c r="D1433" s="480" t="s">
        <v>857</v>
      </c>
      <c r="E1433" s="481"/>
      <c r="F1433" s="482"/>
      <c r="G1433" s="480" t="s">
        <v>858</v>
      </c>
      <c r="H1433" s="481"/>
      <c r="I1433" s="482"/>
      <c r="J1433" s="508" t="s">
        <v>859</v>
      </c>
      <c r="K1433" s="508" t="s">
        <v>925</v>
      </c>
      <c r="L1433" s="508" t="s">
        <v>861</v>
      </c>
      <c r="M1433" s="508" t="s">
        <v>862</v>
      </c>
      <c r="N1433" s="508" t="s">
        <v>868</v>
      </c>
      <c r="O1433" s="509">
        <f>ROUND(SUM(O1434:O1435),2)</f>
        <v>12</v>
      </c>
    </row>
    <row r="1434" spans="1:15">
      <c r="A1434" s="3"/>
      <c r="B1434" s="483" t="s">
        <v>926</v>
      </c>
      <c r="C1434" s="484"/>
      <c r="D1434" s="484"/>
      <c r="E1434" s="484"/>
      <c r="F1434" s="484"/>
      <c r="G1434" s="484"/>
      <c r="H1434" s="484"/>
      <c r="I1434" s="484"/>
      <c r="J1434" s="510"/>
      <c r="K1434" s="510"/>
      <c r="L1434" s="510"/>
      <c r="M1434" s="510"/>
      <c r="N1434" s="510"/>
      <c r="O1434" s="511"/>
    </row>
    <row r="1435" spans="1:15">
      <c r="A1435" s="4"/>
      <c r="B1435" s="495" t="s">
        <v>927</v>
      </c>
      <c r="C1435" s="486"/>
      <c r="D1435" s="486">
        <v>0</v>
      </c>
      <c r="E1435" s="534" t="s">
        <v>898</v>
      </c>
      <c r="F1435" s="486">
        <v>0</v>
      </c>
      <c r="G1435" s="486">
        <v>7</v>
      </c>
      <c r="H1435" s="534" t="s">
        <v>898</v>
      </c>
      <c r="I1435" s="486">
        <v>16.46</v>
      </c>
      <c r="J1435" s="512">
        <f>J1430</f>
        <v>156.46</v>
      </c>
      <c r="K1435" s="543">
        <v>6</v>
      </c>
      <c r="L1435" s="512"/>
      <c r="M1435" s="512">
        <v>2</v>
      </c>
      <c r="N1435" s="512" t="s">
        <v>928</v>
      </c>
      <c r="O1435" s="513">
        <f>M1435*K1435</f>
        <v>12</v>
      </c>
    </row>
    <row r="1436" spans="1:15">
      <c r="A1436" s="5"/>
      <c r="B1436" s="539"/>
      <c r="C1436" s="540"/>
      <c r="D1436" s="540"/>
      <c r="E1436" s="540"/>
      <c r="F1436" s="540"/>
      <c r="G1436" s="540"/>
      <c r="H1436" s="540"/>
      <c r="I1436" s="540"/>
      <c r="J1436" s="544"/>
      <c r="K1436" s="544"/>
      <c r="L1436" s="544"/>
      <c r="M1436" s="545"/>
      <c r="N1436" s="545"/>
      <c r="O1436" s="546"/>
    </row>
    <row r="1437" spans="1:15">
      <c r="A1437" s="6"/>
      <c r="B1437" s="489"/>
      <c r="C1437" s="365"/>
      <c r="D1437" s="365"/>
      <c r="E1437" s="365"/>
      <c r="F1437" s="365"/>
      <c r="G1437" s="365"/>
      <c r="H1437" s="365"/>
      <c r="I1437" s="365"/>
      <c r="J1437" s="517"/>
      <c r="K1437" s="517"/>
      <c r="L1437" s="517"/>
      <c r="M1437" s="518"/>
      <c r="N1437" s="518"/>
      <c r="O1437" s="519"/>
    </row>
    <row r="1438" spans="1:15">
      <c r="A1438" s="732" t="s">
        <v>26</v>
      </c>
      <c r="B1438" s="476" t="str">
        <f>VLOOKUP(A1438,GLOBAL!A:H,4,FALSE)</f>
        <v>Rua Cordilheira</v>
      </c>
      <c r="C1438" s="477"/>
      <c r="D1438" s="477"/>
      <c r="E1438" s="477"/>
      <c r="F1438" s="477"/>
      <c r="G1438" s="477"/>
      <c r="H1438" s="477"/>
      <c r="I1438" s="477"/>
      <c r="J1438" s="506"/>
      <c r="K1438" s="506"/>
      <c r="L1438" s="506"/>
      <c r="M1438" s="506"/>
      <c r="N1438" s="506"/>
      <c r="O1438" s="507"/>
    </row>
    <row r="1439" spans="1:15">
      <c r="A1439" s="1" t="s">
        <v>446</v>
      </c>
      <c r="B1439" s="476" t="str">
        <f>VLOOKUP(A1439,GLOBAL!A:H,4,FALSE)</f>
        <v>Demolição  </v>
      </c>
      <c r="C1439" s="477"/>
      <c r="D1439" s="477"/>
      <c r="E1439" s="477"/>
      <c r="F1439" s="477"/>
      <c r="G1439" s="477"/>
      <c r="H1439" s="477"/>
      <c r="I1439" s="477"/>
      <c r="J1439" s="506"/>
      <c r="K1439" s="506"/>
      <c r="L1439" s="506"/>
      <c r="M1439" s="506"/>
      <c r="N1439" s="506"/>
      <c r="O1439" s="507"/>
    </row>
    <row r="1440" ht="30" spans="1:15">
      <c r="A1440" s="2" t="s">
        <v>447</v>
      </c>
      <c r="B1440" s="479" t="str">
        <f>VLOOKUP(A1440,GLOBAL!A:H,4,FALSE)</f>
        <v>DEMOLIÇÃO DE LAJES, DE FORMA MANUAL, SEM REAPROVEITAMENTO. AF_12/2017</v>
      </c>
      <c r="C1440" s="2" t="str">
        <f>VLOOKUP(A1440,GLOBAL!A:H,5,FALSE)</f>
        <v>M3</v>
      </c>
      <c r="D1440" s="480" t="s">
        <v>857</v>
      </c>
      <c r="E1440" s="481"/>
      <c r="F1440" s="482"/>
      <c r="G1440" s="480" t="s">
        <v>858</v>
      </c>
      <c r="H1440" s="481"/>
      <c r="I1440" s="482"/>
      <c r="J1440" s="522" t="s">
        <v>867</v>
      </c>
      <c r="K1440" s="523"/>
      <c r="L1440" s="508" t="s">
        <v>861</v>
      </c>
      <c r="M1440" s="508" t="s">
        <v>6</v>
      </c>
      <c r="N1440" s="508" t="s">
        <v>868</v>
      </c>
      <c r="O1440" s="509">
        <f>ROUND(SUM(O1441:O1443),2)</f>
        <v>1.04</v>
      </c>
    </row>
    <row r="1441" spans="1:15">
      <c r="A1441" s="3"/>
      <c r="B1441" s="483" t="s">
        <v>863</v>
      </c>
      <c r="C1441" s="484"/>
      <c r="D1441" s="484"/>
      <c r="E1441" s="484"/>
      <c r="F1441" s="484"/>
      <c r="G1441" s="484"/>
      <c r="H1441" s="484"/>
      <c r="I1441" s="484"/>
      <c r="J1441" s="510"/>
      <c r="K1441" s="510"/>
      <c r="L1441" s="510"/>
      <c r="M1441" s="510"/>
      <c r="N1441" s="510"/>
      <c r="O1441" s="511"/>
    </row>
    <row r="1442" spans="1:15">
      <c r="A1442" s="4"/>
      <c r="B1442" s="485" t="s">
        <v>993</v>
      </c>
      <c r="C1442" s="486"/>
      <c r="D1442" s="486"/>
      <c r="E1442" s="534"/>
      <c r="F1442" s="486"/>
      <c r="G1442" s="486"/>
      <c r="H1442" s="486"/>
      <c r="I1442" s="486"/>
      <c r="J1442" s="524">
        <v>43.32</v>
      </c>
      <c r="K1442" s="525"/>
      <c r="L1442" s="512">
        <v>0.08</v>
      </c>
      <c r="M1442" s="552">
        <v>0.3</v>
      </c>
      <c r="N1442" s="512" t="s">
        <v>870</v>
      </c>
      <c r="O1442" s="513">
        <f>J1442*L1442*M1442</f>
        <v>1.03968</v>
      </c>
    </row>
    <row r="1443" spans="1:15">
      <c r="A1443" s="5"/>
      <c r="B1443" s="491"/>
      <c r="C1443" s="488"/>
      <c r="D1443" s="488"/>
      <c r="E1443" s="488"/>
      <c r="F1443" s="488"/>
      <c r="G1443" s="488"/>
      <c r="H1443" s="488"/>
      <c r="I1443" s="488"/>
      <c r="J1443" s="514"/>
      <c r="K1443" s="514"/>
      <c r="L1443" s="514"/>
      <c r="M1443" s="515"/>
      <c r="N1443" s="515"/>
      <c r="O1443" s="516"/>
    </row>
    <row r="1444" spans="1:15">
      <c r="A1444" s="6"/>
      <c r="B1444" s="489"/>
      <c r="C1444" s="365"/>
      <c r="D1444" s="365"/>
      <c r="E1444" s="365"/>
      <c r="F1444" s="365"/>
      <c r="G1444" s="365"/>
      <c r="H1444" s="365"/>
      <c r="I1444" s="365"/>
      <c r="J1444" s="517"/>
      <c r="K1444" s="517"/>
      <c r="L1444" s="517"/>
      <c r="M1444" s="518"/>
      <c r="N1444" s="518"/>
      <c r="O1444" s="519"/>
    </row>
    <row r="1445" ht="46.5" customHeight="1" spans="1:15">
      <c r="A1445" s="2" t="s">
        <v>448</v>
      </c>
      <c r="B1445" s="479" t="str">
        <f>VLOOKUP(A1445,GLOBAL!A:H,4,FALSE)</f>
        <v>TRANSPORTE COM CAMINHÃO BASCULANTE 6 M3 EM RODOVIA PAVIMENTADA ( PARA DISTÂNCIAS SUPERIORES A 4 KM)</v>
      </c>
      <c r="C1445" s="2" t="str">
        <f>VLOOKUP(A1445,GLOBAL!A:H,5,FALSE)</f>
        <v>M3XKM</v>
      </c>
      <c r="D1445" s="480" t="s">
        <v>857</v>
      </c>
      <c r="E1445" s="481"/>
      <c r="F1445" s="482"/>
      <c r="G1445" s="480" t="s">
        <v>858</v>
      </c>
      <c r="H1445" s="481"/>
      <c r="I1445" s="482"/>
      <c r="J1445" s="508" t="s">
        <v>872</v>
      </c>
      <c r="K1445" s="508" t="s">
        <v>873</v>
      </c>
      <c r="L1445" s="508" t="s">
        <v>874</v>
      </c>
      <c r="M1445" s="508" t="s">
        <v>875</v>
      </c>
      <c r="N1445" s="508" t="s">
        <v>876</v>
      </c>
      <c r="O1445" s="509">
        <f>ROUND(SUM(O1446:O1450),2)</f>
        <v>324.6</v>
      </c>
    </row>
    <row r="1446" spans="1:15">
      <c r="A1446" s="3"/>
      <c r="B1446" s="483"/>
      <c r="C1446" s="484"/>
      <c r="D1446" s="484"/>
      <c r="E1446" s="484"/>
      <c r="F1446" s="484"/>
      <c r="G1446" s="484"/>
      <c r="H1446" s="484"/>
      <c r="I1446" s="484"/>
      <c r="J1446" s="510"/>
      <c r="K1446" s="510"/>
      <c r="L1446" s="510"/>
      <c r="M1446" s="510"/>
      <c r="N1446" s="510"/>
      <c r="O1446" s="511"/>
    </row>
    <row r="1447" spans="1:15">
      <c r="A1447" s="4"/>
      <c r="B1447" s="485" t="s">
        <v>938</v>
      </c>
      <c r="C1447" s="486"/>
      <c r="D1447" s="486"/>
      <c r="E1447" s="486"/>
      <c r="F1447" s="486"/>
      <c r="G1447" s="486"/>
      <c r="H1447" s="486"/>
      <c r="I1447" s="486"/>
      <c r="J1447" s="512">
        <v>17.2</v>
      </c>
      <c r="K1447" s="512">
        <v>1</v>
      </c>
      <c r="L1447" s="512">
        <v>2.2</v>
      </c>
      <c r="M1447" s="512">
        <f>O1440</f>
        <v>1.04</v>
      </c>
      <c r="N1447" s="512">
        <f>J1447*K1447*L1447*M1447</f>
        <v>39.3536</v>
      </c>
      <c r="O1447" s="513">
        <f>N1447</f>
        <v>39.3536</v>
      </c>
    </row>
    <row r="1448" spans="1:15">
      <c r="A1448" s="4"/>
      <c r="B1448" s="485" t="s">
        <v>939</v>
      </c>
      <c r="C1448" s="486"/>
      <c r="D1448" s="486"/>
      <c r="E1448" s="486"/>
      <c r="F1448" s="486"/>
      <c r="G1448" s="486"/>
      <c r="H1448" s="486"/>
      <c r="I1448" s="486"/>
      <c r="J1448" s="512">
        <v>17.2</v>
      </c>
      <c r="K1448" s="512">
        <v>1</v>
      </c>
      <c r="L1448" s="512">
        <v>2.4</v>
      </c>
      <c r="M1448" s="512">
        <v>5.98</v>
      </c>
      <c r="N1448" s="512">
        <f>J1448*K1448*L1448*M1448</f>
        <v>246.8544</v>
      </c>
      <c r="O1448" s="513">
        <f>N1448</f>
        <v>246.8544</v>
      </c>
    </row>
    <row r="1449" spans="1:15">
      <c r="A1449" s="4"/>
      <c r="B1449" s="485" t="s">
        <v>940</v>
      </c>
      <c r="C1449" s="486"/>
      <c r="D1449" s="486"/>
      <c r="E1449" s="486"/>
      <c r="F1449" s="486"/>
      <c r="G1449" s="486"/>
      <c r="H1449" s="486"/>
      <c r="I1449" s="486"/>
      <c r="J1449" s="512">
        <v>17.2</v>
      </c>
      <c r="K1449" s="512">
        <v>1</v>
      </c>
      <c r="L1449" s="512">
        <v>2.4</v>
      </c>
      <c r="M1449" s="512">
        <v>0.93</v>
      </c>
      <c r="N1449" s="512">
        <f>J1449*K1449*L1449*M1449</f>
        <v>38.3904</v>
      </c>
      <c r="O1449" s="513">
        <f>N1449</f>
        <v>38.3904</v>
      </c>
    </row>
    <row r="1450" ht="60" spans="1:15">
      <c r="A1450" s="5"/>
      <c r="B1450" s="492" t="s">
        <v>994</v>
      </c>
      <c r="C1450" s="488"/>
      <c r="D1450" s="488"/>
      <c r="E1450" s="488"/>
      <c r="F1450" s="488"/>
      <c r="G1450" s="488"/>
      <c r="H1450" s="488"/>
      <c r="I1450" s="488"/>
      <c r="J1450" s="514"/>
      <c r="K1450" s="514"/>
      <c r="L1450" s="514"/>
      <c r="M1450" s="515"/>
      <c r="N1450" s="515"/>
      <c r="O1450" s="516"/>
    </row>
    <row r="1451" spans="1:15">
      <c r="A1451" s="6"/>
      <c r="B1451" s="489"/>
      <c r="C1451" s="365"/>
      <c r="D1451" s="365"/>
      <c r="E1451" s="365"/>
      <c r="F1451" s="365"/>
      <c r="G1451" s="365"/>
      <c r="H1451" s="365"/>
      <c r="I1451" s="365"/>
      <c r="J1451" s="517"/>
      <c r="K1451" s="517"/>
      <c r="L1451" s="517"/>
      <c r="M1451" s="518"/>
      <c r="N1451" s="518"/>
      <c r="O1451" s="519"/>
    </row>
    <row r="1452" ht="30" spans="1:15">
      <c r="A1452" s="2" t="s">
        <v>449</v>
      </c>
      <c r="B1452" s="479" t="str">
        <f>VLOOKUP(A1452,GLOBAL!A:H,4,FALSE)</f>
        <v>DEMOLIÇÃO DE PAVIMENTO INTERTRAVADO, DE FORMA MANUAL, COM REAPROVEITAMENTO. AF_12/2017</v>
      </c>
      <c r="C1452" s="2" t="str">
        <f>VLOOKUP(A1452,GLOBAL!A:H,5,FALSE)</f>
        <v>M2</v>
      </c>
      <c r="D1452" s="480" t="s">
        <v>857</v>
      </c>
      <c r="E1452" s="481"/>
      <c r="F1452" s="482"/>
      <c r="G1452" s="480" t="s">
        <v>858</v>
      </c>
      <c r="H1452" s="481"/>
      <c r="I1452" s="482"/>
      <c r="J1452" s="508" t="s">
        <v>859</v>
      </c>
      <c r="K1452" s="508" t="s">
        <v>860</v>
      </c>
      <c r="L1452" s="508" t="s">
        <v>861</v>
      </c>
      <c r="M1452" s="508" t="s">
        <v>6</v>
      </c>
      <c r="N1452" s="508" t="s">
        <v>868</v>
      </c>
      <c r="O1452" s="509">
        <f>ROUND(SUM(O1453:O1455),2)</f>
        <v>74.81</v>
      </c>
    </row>
    <row r="1453" spans="1:15">
      <c r="A1453" s="3"/>
      <c r="B1453" s="483" t="s">
        <v>863</v>
      </c>
      <c r="C1453" s="484"/>
      <c r="D1453" s="484"/>
      <c r="E1453" s="484"/>
      <c r="F1453" s="484"/>
      <c r="G1453" s="484"/>
      <c r="H1453" s="484"/>
      <c r="I1453" s="484"/>
      <c r="J1453" s="512"/>
      <c r="K1453" s="510"/>
      <c r="L1453" s="510"/>
      <c r="M1453" s="510"/>
      <c r="N1453" s="510"/>
      <c r="O1453" s="511"/>
    </row>
    <row r="1454" spans="1:15">
      <c r="A1454" s="4"/>
      <c r="B1454" s="485" t="s">
        <v>995</v>
      </c>
      <c r="C1454" s="486"/>
      <c r="D1454" s="486"/>
      <c r="E1454" s="534"/>
      <c r="F1454" s="486"/>
      <c r="G1454" s="486"/>
      <c r="H1454" s="534"/>
      <c r="I1454" s="486"/>
      <c r="J1454" s="524">
        <v>1496.18</v>
      </c>
      <c r="K1454" s="525"/>
      <c r="L1454" s="512"/>
      <c r="M1454" s="552">
        <v>0.05</v>
      </c>
      <c r="N1454" s="512"/>
      <c r="O1454" s="513">
        <f>J1454*M1454</f>
        <v>74.809</v>
      </c>
    </row>
    <row r="1455" spans="1:15">
      <c r="A1455" s="5"/>
      <c r="B1455" s="491"/>
      <c r="C1455" s="488"/>
      <c r="D1455" s="488"/>
      <c r="E1455" s="488"/>
      <c r="F1455" s="488"/>
      <c r="G1455" s="488"/>
      <c r="H1455" s="488"/>
      <c r="I1455" s="488"/>
      <c r="J1455" s="514"/>
      <c r="K1455" s="514"/>
      <c r="L1455" s="514"/>
      <c r="M1455" s="515"/>
      <c r="N1455" s="515"/>
      <c r="O1455" s="516"/>
    </row>
    <row r="1456" spans="1:15">
      <c r="A1456" s="6"/>
      <c r="B1456" s="489"/>
      <c r="C1456" s="365"/>
      <c r="D1456" s="365"/>
      <c r="E1456" s="365"/>
      <c r="F1456" s="365"/>
      <c r="G1456" s="365"/>
      <c r="H1456" s="365"/>
      <c r="I1456" s="365"/>
      <c r="J1456" s="517"/>
      <c r="K1456" s="517"/>
      <c r="L1456" s="517"/>
      <c r="M1456" s="518"/>
      <c r="N1456" s="518"/>
      <c r="O1456" s="519"/>
    </row>
    <row r="1457" s="23" customFormat="1" spans="1:20">
      <c r="A1457" s="2" t="s">
        <v>450</v>
      </c>
      <c r="B1457" s="548" t="str">
        <f>VLOOKUP(A1457,GLOBAL!A:H,4,FALSE)</f>
        <v>RETIRADA DE MEIO-FIO DE CONCRETO</v>
      </c>
      <c r="C1457" s="2" t="str">
        <f>VLOOKUP(A1457,GLOBAL!A:H,5,FALSE)</f>
        <v>M</v>
      </c>
      <c r="D1457" s="480" t="s">
        <v>857</v>
      </c>
      <c r="E1457" s="481"/>
      <c r="F1457" s="482"/>
      <c r="G1457" s="480" t="s">
        <v>858</v>
      </c>
      <c r="H1457" s="481"/>
      <c r="I1457" s="482"/>
      <c r="J1457" s="508" t="s">
        <v>859</v>
      </c>
      <c r="K1457" s="508" t="s">
        <v>860</v>
      </c>
      <c r="L1457" s="508" t="s">
        <v>861</v>
      </c>
      <c r="M1457" s="508" t="s">
        <v>6</v>
      </c>
      <c r="N1457" s="508" t="s">
        <v>868</v>
      </c>
      <c r="O1457" s="509">
        <f>ROUND(SUM(O1458:O1460),2)</f>
        <v>20.74</v>
      </c>
      <c r="Q1457" s="466"/>
      <c r="R1457" s="547"/>
      <c r="S1457" s="547"/>
      <c r="T1457" s="547"/>
    </row>
    <row r="1458" spans="1:15">
      <c r="A1458" s="3"/>
      <c r="B1458" s="483"/>
      <c r="C1458" s="484"/>
      <c r="D1458" s="484"/>
      <c r="E1458" s="484"/>
      <c r="F1458" s="484"/>
      <c r="G1458" s="484"/>
      <c r="H1458" s="484"/>
      <c r="I1458" s="484"/>
      <c r="J1458" s="510"/>
      <c r="K1458" s="510"/>
      <c r="L1458" s="510"/>
      <c r="M1458" s="510"/>
      <c r="N1458" s="510"/>
      <c r="O1458" s="511"/>
    </row>
    <row r="1459" spans="1:15">
      <c r="A1459" s="4"/>
      <c r="B1459" s="485" t="s">
        <v>996</v>
      </c>
      <c r="C1459" s="486"/>
      <c r="D1459" s="486"/>
      <c r="E1459" s="534"/>
      <c r="F1459" s="486"/>
      <c r="G1459" s="486"/>
      <c r="H1459" s="534"/>
      <c r="I1459" s="486"/>
      <c r="J1459" s="512">
        <v>414.8</v>
      </c>
      <c r="K1459" s="512"/>
      <c r="L1459" s="512"/>
      <c r="M1459" s="552">
        <v>0.05</v>
      </c>
      <c r="N1459" s="512"/>
      <c r="O1459" s="513">
        <f>J1459*M1459</f>
        <v>20.74</v>
      </c>
    </row>
    <row r="1460" spans="1:15">
      <c r="A1460" s="5"/>
      <c r="B1460" s="492"/>
      <c r="C1460" s="488"/>
      <c r="D1460" s="488"/>
      <c r="E1460" s="488"/>
      <c r="F1460" s="488"/>
      <c r="G1460" s="488"/>
      <c r="H1460" s="488"/>
      <c r="I1460" s="488"/>
      <c r="J1460" s="514"/>
      <c r="K1460" s="514"/>
      <c r="L1460" s="514"/>
      <c r="M1460" s="515"/>
      <c r="N1460" s="515"/>
      <c r="O1460" s="516"/>
    </row>
    <row r="1461" spans="1:15">
      <c r="A1461" s="6"/>
      <c r="B1461" s="489"/>
      <c r="C1461" s="365"/>
      <c r="D1461" s="365"/>
      <c r="E1461" s="365"/>
      <c r="F1461" s="365"/>
      <c r="G1461" s="365"/>
      <c r="H1461" s="365"/>
      <c r="I1461" s="365"/>
      <c r="J1461" s="517"/>
      <c r="K1461" s="517"/>
      <c r="L1461" s="517"/>
      <c r="M1461" s="518"/>
      <c r="N1461" s="518"/>
      <c r="O1461" s="519"/>
    </row>
    <row r="1462" spans="1:15">
      <c r="A1462" s="1" t="s">
        <v>452</v>
      </c>
      <c r="B1462" s="476" t="str">
        <f>VLOOKUP(A1462,GLOBAL!A:H,4,FALSE)</f>
        <v>Escavação, Aterro e Transporte</v>
      </c>
      <c r="C1462" s="477"/>
      <c r="D1462" s="477"/>
      <c r="E1462" s="477"/>
      <c r="F1462" s="477"/>
      <c r="G1462" s="477"/>
      <c r="H1462" s="477"/>
      <c r="I1462" s="477"/>
      <c r="J1462" s="506"/>
      <c r="K1462" s="506"/>
      <c r="L1462" s="506"/>
      <c r="M1462" s="506"/>
      <c r="N1462" s="506"/>
      <c r="O1462" s="507"/>
    </row>
    <row r="1463" ht="50.25" customHeight="1" spans="1:15">
      <c r="A1463" s="2" t="s">
        <v>453</v>
      </c>
      <c r="B1463" s="479" t="str">
        <f>VLOOKUP(A1463,GLOBAL!A:H,4,FALSE)</f>
        <v>ESCAVACAO MECANICA DE MATERIAL 1A. CATEGORIA, PROVENIENTE DE CORTE DE SUBLEITO (C/TRATOR ESTEIRAS  160HP)</v>
      </c>
      <c r="C1463" s="2" t="str">
        <f>VLOOKUP(A1463,GLOBAL!A:H,5,FALSE)</f>
        <v>M3</v>
      </c>
      <c r="D1463" s="480" t="s">
        <v>857</v>
      </c>
      <c r="E1463" s="481"/>
      <c r="F1463" s="482"/>
      <c r="G1463" s="480" t="s">
        <v>858</v>
      </c>
      <c r="H1463" s="481"/>
      <c r="I1463" s="482"/>
      <c r="J1463" s="522" t="s">
        <v>879</v>
      </c>
      <c r="K1463" s="526"/>
      <c r="L1463" s="523"/>
      <c r="M1463" s="508" t="s">
        <v>862</v>
      </c>
      <c r="N1463" s="508"/>
      <c r="O1463" s="509">
        <f>ROUND(SUM(O1464:O1466),2)</f>
        <v>677.6</v>
      </c>
    </row>
    <row r="1464" spans="1:15">
      <c r="A1464" s="3"/>
      <c r="B1464" s="483"/>
      <c r="C1464" s="484"/>
      <c r="D1464" s="484"/>
      <c r="E1464" s="484"/>
      <c r="F1464" s="484"/>
      <c r="G1464" s="484"/>
      <c r="H1464" s="484"/>
      <c r="I1464" s="484"/>
      <c r="J1464" s="510"/>
      <c r="K1464" s="510"/>
      <c r="L1464" s="510"/>
      <c r="M1464" s="510"/>
      <c r="N1464" s="510"/>
      <c r="O1464" s="511"/>
    </row>
    <row r="1465" spans="1:15">
      <c r="A1465" s="4"/>
      <c r="B1465" s="485" t="s">
        <v>880</v>
      </c>
      <c r="C1465" s="486"/>
      <c r="D1465" s="490">
        <v>0</v>
      </c>
      <c r="E1465" s="551" t="s">
        <v>898</v>
      </c>
      <c r="F1465" s="490">
        <v>0</v>
      </c>
      <c r="G1465" s="490">
        <v>9</v>
      </c>
      <c r="H1465" s="551" t="s">
        <v>898</v>
      </c>
      <c r="I1465" s="490">
        <v>6.88</v>
      </c>
      <c r="J1465" s="524">
        <v>677.6</v>
      </c>
      <c r="K1465" s="527"/>
      <c r="L1465" s="525"/>
      <c r="M1465" s="512"/>
      <c r="N1465" s="512"/>
      <c r="O1465" s="513">
        <f>J1465</f>
        <v>677.6</v>
      </c>
    </row>
    <row r="1466" spans="1:15">
      <c r="A1466" s="5"/>
      <c r="B1466" s="491"/>
      <c r="C1466" s="488"/>
      <c r="D1466" s="488"/>
      <c r="E1466" s="488"/>
      <c r="F1466" s="488"/>
      <c r="G1466" s="488"/>
      <c r="H1466" s="488"/>
      <c r="I1466" s="488"/>
      <c r="J1466" s="514"/>
      <c r="K1466" s="514"/>
      <c r="L1466" s="514"/>
      <c r="M1466" s="515"/>
      <c r="N1466" s="515"/>
      <c r="O1466" s="516"/>
    </row>
    <row r="1467" spans="1:15">
      <c r="A1467" s="6"/>
      <c r="B1467" s="489"/>
      <c r="C1467" s="365"/>
      <c r="D1467" s="365"/>
      <c r="E1467" s="365"/>
      <c r="F1467" s="365"/>
      <c r="G1467" s="365"/>
      <c r="H1467" s="365"/>
      <c r="I1467" s="365"/>
      <c r="J1467" s="517"/>
      <c r="K1467" s="517"/>
      <c r="L1467" s="517"/>
      <c r="M1467" s="518"/>
      <c r="N1467" s="518"/>
      <c r="O1467" s="519"/>
    </row>
    <row r="1468" ht="30" spans="1:15">
      <c r="A1468" s="2" t="s">
        <v>454</v>
      </c>
      <c r="B1468" s="479" t="str">
        <f>VLOOKUP(A1468,GLOBAL!A:H,4,FALSE)</f>
        <v>COMPACTACAO MECANICA A 100% DO PROCTOR NORMAL - PAVIMENTACAO URBANA</v>
      </c>
      <c r="C1468" s="2" t="str">
        <f>VLOOKUP(A1468,GLOBAL!A:H,5,FALSE)</f>
        <v>M3</v>
      </c>
      <c r="D1468" s="480" t="s">
        <v>857</v>
      </c>
      <c r="E1468" s="481"/>
      <c r="F1468" s="482"/>
      <c r="G1468" s="480" t="s">
        <v>858</v>
      </c>
      <c r="H1468" s="481"/>
      <c r="I1468" s="482"/>
      <c r="J1468" s="522" t="s">
        <v>879</v>
      </c>
      <c r="K1468" s="526"/>
      <c r="L1468" s="523"/>
      <c r="M1468" s="508" t="s">
        <v>862</v>
      </c>
      <c r="N1468" s="508"/>
      <c r="O1468" s="509">
        <f>ROUND(SUM(O1469:O1471),2)</f>
        <v>11.83</v>
      </c>
    </row>
    <row r="1469" spans="1:15">
      <c r="A1469" s="3"/>
      <c r="B1469" s="483"/>
      <c r="C1469" s="484"/>
      <c r="D1469" s="484"/>
      <c r="E1469" s="484"/>
      <c r="F1469" s="484"/>
      <c r="G1469" s="484"/>
      <c r="H1469" s="484"/>
      <c r="I1469" s="484"/>
      <c r="J1469" s="510"/>
      <c r="K1469" s="510"/>
      <c r="L1469" s="510"/>
      <c r="M1469" s="510"/>
      <c r="N1469" s="510"/>
      <c r="O1469" s="511"/>
    </row>
    <row r="1470" ht="30" spans="1:15">
      <c r="A1470" s="4"/>
      <c r="B1470" s="485" t="s">
        <v>881</v>
      </c>
      <c r="C1470" s="486"/>
      <c r="D1470" s="490"/>
      <c r="E1470" s="490"/>
      <c r="F1470" s="490"/>
      <c r="G1470" s="490"/>
      <c r="H1470" s="490"/>
      <c r="I1470" s="490"/>
      <c r="J1470" s="524">
        <v>11.83</v>
      </c>
      <c r="K1470" s="527"/>
      <c r="L1470" s="525"/>
      <c r="M1470" s="512"/>
      <c r="N1470" s="512"/>
      <c r="O1470" s="513">
        <f>J1470</f>
        <v>11.83</v>
      </c>
    </row>
    <row r="1471" spans="1:15">
      <c r="A1471" s="5"/>
      <c r="B1471" s="491"/>
      <c r="C1471" s="488"/>
      <c r="D1471" s="488"/>
      <c r="E1471" s="488"/>
      <c r="F1471" s="488"/>
      <c r="G1471" s="488"/>
      <c r="H1471" s="488"/>
      <c r="I1471" s="488"/>
      <c r="J1471" s="514"/>
      <c r="K1471" s="514"/>
      <c r="L1471" s="514"/>
      <c r="M1471" s="515"/>
      <c r="N1471" s="515"/>
      <c r="O1471" s="516"/>
    </row>
    <row r="1472" spans="1:15">
      <c r="A1472" s="6"/>
      <c r="B1472" s="489"/>
      <c r="C1472" s="365"/>
      <c r="D1472" s="365"/>
      <c r="E1472" s="365"/>
      <c r="F1472" s="365"/>
      <c r="G1472" s="365"/>
      <c r="H1472" s="365"/>
      <c r="I1472" s="365"/>
      <c r="J1472" s="517"/>
      <c r="K1472" s="517"/>
      <c r="L1472" s="517"/>
      <c r="M1472" s="518"/>
      <c r="N1472" s="518"/>
      <c r="O1472" s="519"/>
    </row>
    <row r="1473" ht="43.5" customHeight="1" spans="1:15">
      <c r="A1473" s="2" t="s">
        <v>455</v>
      </c>
      <c r="B1473" s="479" t="str">
        <f>VLOOKUP(A1473,GLOBAL!A:H,4,FALSE)</f>
        <v>TRANSPORTE COM CAMINHÃO BASCULANTE 6 M3 EM RODOVIA PAVIMENTADA ( PARA DISTÂNCIAS SUPERIORES A 4 KM)</v>
      </c>
      <c r="C1473" s="2" t="str">
        <f>VLOOKUP(A1473,GLOBAL!A:H,5,FALSE)</f>
        <v>M3XKM</v>
      </c>
      <c r="D1473" s="480" t="s">
        <v>857</v>
      </c>
      <c r="E1473" s="481"/>
      <c r="F1473" s="482"/>
      <c r="G1473" s="480" t="s">
        <v>858</v>
      </c>
      <c r="H1473" s="481"/>
      <c r="I1473" s="482"/>
      <c r="J1473" s="508" t="s">
        <v>872</v>
      </c>
      <c r="K1473" s="508" t="s">
        <v>873</v>
      </c>
      <c r="L1473" s="508" t="s">
        <v>874</v>
      </c>
      <c r="M1473" s="508" t="s">
        <v>875</v>
      </c>
      <c r="N1473" s="508" t="s">
        <v>876</v>
      </c>
      <c r="O1473" s="509">
        <f>ROUND(SUM(O1474:O1476),2)</f>
        <v>18647.55</v>
      </c>
    </row>
    <row r="1474" spans="1:15">
      <c r="A1474" s="3"/>
      <c r="B1474" s="483"/>
      <c r="C1474" s="484"/>
      <c r="D1474" s="484"/>
      <c r="E1474" s="484"/>
      <c r="F1474" s="484"/>
      <c r="G1474" s="484"/>
      <c r="H1474" s="484"/>
      <c r="I1474" s="484"/>
      <c r="J1474" s="510"/>
      <c r="K1474" s="510"/>
      <c r="L1474" s="510"/>
      <c r="M1474" s="510"/>
      <c r="N1474" s="510"/>
      <c r="O1474" s="511"/>
    </row>
    <row r="1475" spans="1:15">
      <c r="A1475" s="4"/>
      <c r="B1475" s="485" t="s">
        <v>877</v>
      </c>
      <c r="C1475" s="486"/>
      <c r="D1475" s="490"/>
      <c r="E1475" s="490"/>
      <c r="F1475" s="490"/>
      <c r="G1475" s="490"/>
      <c r="H1475" s="490"/>
      <c r="I1475" s="490"/>
      <c r="J1475" s="512">
        <v>17.2</v>
      </c>
      <c r="K1475" s="512">
        <v>1</v>
      </c>
      <c r="L1475" s="512">
        <v>1.6</v>
      </c>
      <c r="M1475" s="512">
        <f>O1463</f>
        <v>677.6</v>
      </c>
      <c r="N1475" s="512">
        <f>J1475*K1475*L1475*M1475</f>
        <v>18647.552</v>
      </c>
      <c r="O1475" s="513">
        <f>N1475</f>
        <v>18647.552</v>
      </c>
    </row>
    <row r="1476" ht="60" spans="1:15">
      <c r="A1476" s="5"/>
      <c r="B1476" s="492" t="s">
        <v>997</v>
      </c>
      <c r="C1476" s="488"/>
      <c r="D1476" s="488"/>
      <c r="E1476" s="488"/>
      <c r="F1476" s="488"/>
      <c r="G1476" s="488"/>
      <c r="H1476" s="488"/>
      <c r="I1476" s="488"/>
      <c r="J1476" s="514"/>
      <c r="K1476" s="514"/>
      <c r="L1476" s="514"/>
      <c r="M1476" s="515"/>
      <c r="N1476" s="515"/>
      <c r="O1476" s="516"/>
    </row>
    <row r="1477" spans="1:15">
      <c r="A1477" s="6"/>
      <c r="B1477" s="489"/>
      <c r="C1477" s="365"/>
      <c r="D1477" s="365"/>
      <c r="E1477" s="365"/>
      <c r="F1477" s="365"/>
      <c r="G1477" s="365"/>
      <c r="H1477" s="365"/>
      <c r="I1477" s="365"/>
      <c r="J1477" s="517"/>
      <c r="K1477" s="517"/>
      <c r="L1477" s="517"/>
      <c r="M1477" s="518"/>
      <c r="N1477" s="518"/>
      <c r="O1477" s="519"/>
    </row>
    <row r="1478" spans="1:15">
      <c r="A1478" s="1" t="s">
        <v>456</v>
      </c>
      <c r="B1478" s="476" t="str">
        <f>VLOOKUP(A1478,GLOBAL!A:H,4,FALSE)</f>
        <v>Drenagem</v>
      </c>
      <c r="C1478" s="477"/>
      <c r="D1478" s="477"/>
      <c r="E1478" s="477"/>
      <c r="F1478" s="477"/>
      <c r="G1478" s="477"/>
      <c r="H1478" s="477"/>
      <c r="I1478" s="477"/>
      <c r="J1478" s="506"/>
      <c r="K1478" s="506"/>
      <c r="L1478" s="506"/>
      <c r="M1478" s="506"/>
      <c r="N1478" s="506"/>
      <c r="O1478" s="507"/>
    </row>
    <row r="1479" ht="113.25" customHeight="1" spans="1:15">
      <c r="A1479" s="2" t="s">
        <v>457</v>
      </c>
      <c r="B1479" s="479" t="str">
        <f>VLOOKUP(A1479,GLOBAL!A:H,4,FALSE)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1479" s="2" t="str">
        <f>VLOOKUP(A1479,GLOBAL!A:H,5,FALSE)</f>
        <v>M3</v>
      </c>
      <c r="D1479" s="480" t="s">
        <v>857</v>
      </c>
      <c r="E1479" s="481"/>
      <c r="F1479" s="482"/>
      <c r="G1479" s="480" t="s">
        <v>858</v>
      </c>
      <c r="H1479" s="481"/>
      <c r="I1479" s="482"/>
      <c r="J1479" s="508" t="s">
        <v>859</v>
      </c>
      <c r="K1479" s="508" t="s">
        <v>860</v>
      </c>
      <c r="L1479" s="508" t="s">
        <v>861</v>
      </c>
      <c r="M1479" s="508" t="s">
        <v>882</v>
      </c>
      <c r="N1479" s="508"/>
      <c r="O1479" s="509">
        <f>ROUND(SUM(O1481:O1482),2)</f>
        <v>444</v>
      </c>
    </row>
    <row r="1480" spans="1:15">
      <c r="A1480" s="7"/>
      <c r="B1480" s="493" t="s">
        <v>863</v>
      </c>
      <c r="C1480" s="494"/>
      <c r="D1480" s="494"/>
      <c r="E1480" s="494"/>
      <c r="F1480" s="494"/>
      <c r="G1480" s="494"/>
      <c r="H1480" s="494"/>
      <c r="I1480" s="494"/>
      <c r="J1480" s="528"/>
      <c r="K1480" s="529"/>
      <c r="L1480" s="528"/>
      <c r="M1480" s="528"/>
      <c r="N1480" s="528"/>
      <c r="O1480" s="530"/>
    </row>
    <row r="1481" spans="1:15">
      <c r="A1481" s="8"/>
      <c r="B1481" s="495" t="s">
        <v>883</v>
      </c>
      <c r="C1481" s="486"/>
      <c r="D1481" s="486"/>
      <c r="E1481" s="486"/>
      <c r="F1481" s="486"/>
      <c r="G1481" s="486"/>
      <c r="H1481" s="486"/>
      <c r="I1481" s="486"/>
      <c r="J1481" s="512">
        <v>148</v>
      </c>
      <c r="K1481" s="531">
        <v>2</v>
      </c>
      <c r="L1481" s="512">
        <v>1.5</v>
      </c>
      <c r="M1481" s="512">
        <f>J1481*K1481*L1481</f>
        <v>444</v>
      </c>
      <c r="N1481" s="512"/>
      <c r="O1481" s="513">
        <f>M1481</f>
        <v>444</v>
      </c>
    </row>
    <row r="1482" spans="1:15">
      <c r="A1482" s="4"/>
      <c r="B1482" s="495"/>
      <c r="C1482" s="486"/>
      <c r="D1482" s="486"/>
      <c r="E1482" s="486"/>
      <c r="F1482" s="486"/>
      <c r="G1482" s="486"/>
      <c r="H1482" s="486"/>
      <c r="I1482" s="486"/>
      <c r="J1482" s="512"/>
      <c r="K1482" s="512"/>
      <c r="L1482" s="512"/>
      <c r="M1482" s="512"/>
      <c r="N1482" s="512"/>
      <c r="O1482" s="513"/>
    </row>
    <row r="1483" spans="1:15">
      <c r="A1483" s="6"/>
      <c r="B1483" s="489"/>
      <c r="C1483" s="365"/>
      <c r="D1483" s="365"/>
      <c r="E1483" s="365"/>
      <c r="F1483" s="365"/>
      <c r="G1483" s="365"/>
      <c r="H1483" s="365"/>
      <c r="I1483" s="365"/>
      <c r="J1483" s="517"/>
      <c r="K1483" s="517"/>
      <c r="L1483" s="517"/>
      <c r="M1483" s="518"/>
      <c r="N1483" s="518"/>
      <c r="O1483" s="519"/>
    </row>
    <row r="1484" ht="123.75" customHeight="1" spans="1:15">
      <c r="A1484" s="2" t="s">
        <v>458</v>
      </c>
      <c r="B1484" s="479" t="str">
        <f>VLOOKUP(A1484,GLOBAL!A:H,4,FALSE)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C1484" s="2" t="str">
        <f>VLOOKUP(A1484,GLOBAL!A:H,5,FALSE)</f>
        <v>M3</v>
      </c>
      <c r="D1484" s="480" t="s">
        <v>857</v>
      </c>
      <c r="E1484" s="481"/>
      <c r="F1484" s="482"/>
      <c r="G1484" s="480" t="s">
        <v>858</v>
      </c>
      <c r="H1484" s="481"/>
      <c r="I1484" s="482"/>
      <c r="J1484" s="508" t="s">
        <v>859</v>
      </c>
      <c r="K1484" s="508" t="s">
        <v>860</v>
      </c>
      <c r="L1484" s="508" t="s">
        <v>861</v>
      </c>
      <c r="M1484" s="508" t="s">
        <v>882</v>
      </c>
      <c r="N1484" s="508"/>
      <c r="O1484" s="509">
        <f>ROUND(SUM(O1486:O1487),2)</f>
        <v>118.4</v>
      </c>
    </row>
    <row r="1485" spans="1:15">
      <c r="A1485" s="7"/>
      <c r="B1485" s="493" t="s">
        <v>863</v>
      </c>
      <c r="C1485" s="494"/>
      <c r="D1485" s="494"/>
      <c r="E1485" s="494"/>
      <c r="F1485" s="494"/>
      <c r="G1485" s="494"/>
      <c r="H1485" s="494"/>
      <c r="I1485" s="494"/>
      <c r="J1485" s="528"/>
      <c r="K1485" s="529"/>
      <c r="L1485" s="528"/>
      <c r="M1485" s="528"/>
      <c r="N1485" s="528"/>
      <c r="O1485" s="530"/>
    </row>
    <row r="1486" spans="1:15">
      <c r="A1486" s="8"/>
      <c r="B1486" s="495" t="s">
        <v>883</v>
      </c>
      <c r="C1486" s="486"/>
      <c r="D1486" s="486"/>
      <c r="E1486" s="486"/>
      <c r="F1486" s="486"/>
      <c r="G1486" s="486"/>
      <c r="H1486" s="486"/>
      <c r="I1486" s="486"/>
      <c r="J1486" s="512">
        <v>148</v>
      </c>
      <c r="K1486" s="531">
        <v>2</v>
      </c>
      <c r="L1486" s="512">
        <v>0.4</v>
      </c>
      <c r="M1486" s="512">
        <f>J1486*K1486*L1486</f>
        <v>118.4</v>
      </c>
      <c r="N1486" s="512"/>
      <c r="O1486" s="513">
        <f>M1486</f>
        <v>118.4</v>
      </c>
    </row>
    <row r="1487" spans="1:15">
      <c r="A1487" s="4"/>
      <c r="B1487" s="495"/>
      <c r="C1487" s="486"/>
      <c r="D1487" s="486"/>
      <c r="E1487" s="486"/>
      <c r="F1487" s="486"/>
      <c r="G1487" s="486"/>
      <c r="H1487" s="486"/>
      <c r="I1487" s="486"/>
      <c r="J1487" s="512"/>
      <c r="K1487" s="512"/>
      <c r="L1487" s="512"/>
      <c r="M1487" s="512"/>
      <c r="N1487" s="512"/>
      <c r="O1487" s="513"/>
    </row>
    <row r="1488" spans="1:15">
      <c r="A1488" s="6"/>
      <c r="B1488" s="489"/>
      <c r="C1488" s="365"/>
      <c r="D1488" s="365"/>
      <c r="E1488" s="365"/>
      <c r="F1488" s="365"/>
      <c r="G1488" s="365"/>
      <c r="H1488" s="365"/>
      <c r="I1488" s="365"/>
      <c r="J1488" s="517"/>
      <c r="K1488" s="517"/>
      <c r="L1488" s="517"/>
      <c r="M1488" s="518"/>
      <c r="N1488" s="518"/>
      <c r="O1488" s="519"/>
    </row>
    <row r="1489" ht="30" spans="1:15">
      <c r="A1489" s="2" t="s">
        <v>459</v>
      </c>
      <c r="B1489" s="479" t="str">
        <f>VLOOKUP(A1489,GLOBAL!A:H,4,FALSE)</f>
        <v>ATERRO COM AREIA COM ADENSAMENTO HIDRAULICO</v>
      </c>
      <c r="C1489" s="2" t="str">
        <f>VLOOKUP(A1489,GLOBAL!A:H,5,FALSE)</f>
        <v>M3</v>
      </c>
      <c r="D1489" s="480" t="s">
        <v>857</v>
      </c>
      <c r="E1489" s="481"/>
      <c r="F1489" s="482"/>
      <c r="G1489" s="480" t="s">
        <v>858</v>
      </c>
      <c r="H1489" s="481"/>
      <c r="I1489" s="482"/>
      <c r="J1489" s="508" t="s">
        <v>859</v>
      </c>
      <c r="K1489" s="508" t="s">
        <v>884</v>
      </c>
      <c r="L1489" s="508" t="s">
        <v>885</v>
      </c>
      <c r="M1489" s="508" t="s">
        <v>886</v>
      </c>
      <c r="N1489" s="508" t="s">
        <v>887</v>
      </c>
      <c r="O1489" s="509">
        <f>ROUND(SUM(O1491:O1492),2)</f>
        <v>144.11</v>
      </c>
    </row>
    <row r="1490" spans="1:15">
      <c r="A1490" s="7"/>
      <c r="B1490" s="495" t="s">
        <v>863</v>
      </c>
      <c r="C1490" s="494"/>
      <c r="D1490" s="494"/>
      <c r="E1490" s="494"/>
      <c r="F1490" s="494"/>
      <c r="G1490" s="494"/>
      <c r="H1490" s="494"/>
      <c r="I1490" s="494"/>
      <c r="J1490" s="528"/>
      <c r="K1490" s="529"/>
      <c r="L1490" s="528"/>
      <c r="M1490" s="528"/>
      <c r="N1490" s="528"/>
      <c r="O1490" s="530"/>
    </row>
    <row r="1491" spans="1:15">
      <c r="A1491" s="8"/>
      <c r="B1491" s="495" t="s">
        <v>883</v>
      </c>
      <c r="C1491" s="486"/>
      <c r="D1491" s="486"/>
      <c r="E1491" s="486"/>
      <c r="F1491" s="486"/>
      <c r="G1491" s="486"/>
      <c r="H1491" s="486"/>
      <c r="I1491" s="486"/>
      <c r="J1491" s="512">
        <v>148</v>
      </c>
      <c r="K1491" s="531">
        <v>14.8</v>
      </c>
      <c r="L1491" s="512">
        <v>36.45</v>
      </c>
      <c r="M1491" s="512">
        <v>195.36</v>
      </c>
      <c r="N1491" s="512">
        <v>144.11</v>
      </c>
      <c r="O1491" s="513">
        <f>N1491</f>
        <v>144.11</v>
      </c>
    </row>
    <row r="1492" spans="1:15">
      <c r="A1492" s="8"/>
      <c r="B1492" s="495"/>
      <c r="C1492" s="486"/>
      <c r="D1492" s="486"/>
      <c r="E1492" s="486"/>
      <c r="F1492" s="486"/>
      <c r="G1492" s="486"/>
      <c r="H1492" s="486"/>
      <c r="I1492" s="486"/>
      <c r="J1492" s="512"/>
      <c r="K1492" s="531"/>
      <c r="L1492" s="512"/>
      <c r="M1492" s="512"/>
      <c r="N1492" s="528"/>
      <c r="O1492" s="532"/>
    </row>
    <row r="1493" spans="1:15">
      <c r="A1493" s="6"/>
      <c r="B1493" s="489"/>
      <c r="C1493" s="365"/>
      <c r="D1493" s="365"/>
      <c r="E1493" s="365"/>
      <c r="F1493" s="365"/>
      <c r="G1493" s="365"/>
      <c r="H1493" s="365"/>
      <c r="I1493" s="365"/>
      <c r="J1493" s="517"/>
      <c r="K1493" s="517"/>
      <c r="L1493" s="517"/>
      <c r="M1493" s="518"/>
      <c r="N1493" s="518"/>
      <c r="O1493" s="519"/>
    </row>
    <row r="1494" ht="30.75" customHeight="1" spans="1:15">
      <c r="A1494" s="2" t="s">
        <v>460</v>
      </c>
      <c r="B1494" s="479" t="str">
        <f>VLOOKUP(A1494,GLOBAL!A:H,4,FALSE)</f>
        <v>REATERRO MANUAL APILOADO COM SOQUETE. AF_10/2017</v>
      </c>
      <c r="C1494" s="2" t="str">
        <f>VLOOKUP(A1494,GLOBAL!A:H,5,FALSE)</f>
        <v>M3</v>
      </c>
      <c r="D1494" s="480" t="s">
        <v>857</v>
      </c>
      <c r="E1494" s="481"/>
      <c r="F1494" s="482"/>
      <c r="G1494" s="480" t="s">
        <v>858</v>
      </c>
      <c r="H1494" s="481"/>
      <c r="I1494" s="482"/>
      <c r="J1494" s="508" t="s">
        <v>890</v>
      </c>
      <c r="K1494" s="508" t="s">
        <v>886</v>
      </c>
      <c r="L1494" s="508" t="s">
        <v>887</v>
      </c>
      <c r="M1494" s="508"/>
      <c r="N1494" s="508"/>
      <c r="O1494" s="509">
        <f>ROUND(SUM(O1495:O1498),2)</f>
        <v>367.04</v>
      </c>
    </row>
    <row r="1495" spans="1:15">
      <c r="A1495" s="7"/>
      <c r="B1495" s="493" t="s">
        <v>863</v>
      </c>
      <c r="C1495" s="494"/>
      <c r="D1495" s="494"/>
      <c r="E1495" s="494"/>
      <c r="F1495" s="494"/>
      <c r="G1495" s="494"/>
      <c r="H1495" s="494"/>
      <c r="I1495" s="494"/>
      <c r="J1495" s="528"/>
      <c r="K1495" s="529"/>
      <c r="L1495" s="528"/>
      <c r="M1495" s="528"/>
      <c r="N1495" s="528"/>
      <c r="O1495" s="530"/>
    </row>
    <row r="1496" ht="30" spans="1:15">
      <c r="A1496" s="7"/>
      <c r="B1496" s="493" t="s">
        <v>891</v>
      </c>
      <c r="C1496" s="494"/>
      <c r="D1496" s="494"/>
      <c r="E1496" s="494"/>
      <c r="F1496" s="494"/>
      <c r="G1496" s="494"/>
      <c r="H1496" s="494"/>
      <c r="I1496" s="494"/>
      <c r="J1496" s="528"/>
      <c r="K1496" s="529"/>
      <c r="L1496" s="528"/>
      <c r="M1496" s="528"/>
      <c r="N1496" s="528"/>
      <c r="O1496" s="530"/>
    </row>
    <row r="1497" spans="1:15">
      <c r="A1497" s="8"/>
      <c r="B1497" s="495" t="s">
        <v>883</v>
      </c>
      <c r="C1497" s="486"/>
      <c r="D1497" s="486"/>
      <c r="E1497" s="486"/>
      <c r="F1497" s="486"/>
      <c r="G1497" s="486"/>
      <c r="H1497" s="486"/>
      <c r="I1497" s="486"/>
      <c r="J1497" s="512">
        <v>562.4</v>
      </c>
      <c r="K1497" s="531">
        <v>195.36</v>
      </c>
      <c r="L1497" s="512">
        <v>367.04</v>
      </c>
      <c r="M1497" s="512"/>
      <c r="N1497" s="528"/>
      <c r="O1497" s="532">
        <f>L1497</f>
        <v>367.04</v>
      </c>
    </row>
    <row r="1498" spans="1:15">
      <c r="A1498" s="8"/>
      <c r="B1498" s="495" t="s">
        <v>892</v>
      </c>
      <c r="C1498" s="486"/>
      <c r="D1498" s="486"/>
      <c r="E1498" s="486"/>
      <c r="F1498" s="486"/>
      <c r="G1498" s="486"/>
      <c r="H1498" s="486"/>
      <c r="I1498" s="486"/>
      <c r="J1498" s="512"/>
      <c r="K1498" s="531"/>
      <c r="L1498" s="512"/>
      <c r="M1498" s="512"/>
      <c r="N1498" s="512"/>
      <c r="O1498" s="513"/>
    </row>
    <row r="1499" spans="1:15">
      <c r="A1499" s="6"/>
      <c r="B1499" s="489"/>
      <c r="C1499" s="365"/>
      <c r="D1499" s="365"/>
      <c r="E1499" s="365"/>
      <c r="F1499" s="365"/>
      <c r="G1499" s="365"/>
      <c r="H1499" s="365"/>
      <c r="I1499" s="365"/>
      <c r="J1499" s="517"/>
      <c r="K1499" s="517"/>
      <c r="L1499" s="517"/>
      <c r="M1499" s="518"/>
      <c r="N1499" s="518"/>
      <c r="O1499" s="519"/>
    </row>
    <row r="1500" ht="30" spans="1:15">
      <c r="A1500" s="2" t="s">
        <v>461</v>
      </c>
      <c r="B1500" s="479" t="str">
        <f>VLOOKUP(A1500,GLOBAL!A:H,4,FALSE)</f>
        <v>TRANSPORTE COM CAMINHÃO BASCULANTE 6 M3 EM RODOVIA PAVIMENTADA ( PARA DISTÂNCIAS SUPERIORES A 4 KM)</v>
      </c>
      <c r="C1500" s="2" t="str">
        <f>VLOOKUP(A1500,GLOBAL!A:H,5,FALSE)</f>
        <v>M3XKM</v>
      </c>
      <c r="D1500" s="480" t="s">
        <v>857</v>
      </c>
      <c r="E1500" s="481"/>
      <c r="F1500" s="482"/>
      <c r="G1500" s="480" t="s">
        <v>858</v>
      </c>
      <c r="H1500" s="481"/>
      <c r="I1500" s="482"/>
      <c r="J1500" s="508" t="s">
        <v>872</v>
      </c>
      <c r="K1500" s="508" t="s">
        <v>893</v>
      </c>
      <c r="L1500" s="508" t="s">
        <v>867</v>
      </c>
      <c r="M1500" s="508" t="s">
        <v>879</v>
      </c>
      <c r="N1500" s="508" t="s">
        <v>894</v>
      </c>
      <c r="O1500" s="509">
        <f>ROUND(SUM(O1501:O1504),2)</f>
        <v>9734.19</v>
      </c>
    </row>
    <row r="1501" ht="45" spans="1:15">
      <c r="A1501" s="7"/>
      <c r="B1501" s="533" t="s">
        <v>895</v>
      </c>
      <c r="C1501" s="494"/>
      <c r="D1501" s="494"/>
      <c r="E1501" s="494"/>
      <c r="F1501" s="494"/>
      <c r="G1501" s="494"/>
      <c r="H1501" s="494"/>
      <c r="I1501" s="494"/>
      <c r="J1501" s="528"/>
      <c r="K1501" s="529"/>
      <c r="L1501" s="528"/>
      <c r="M1501" s="528"/>
      <c r="N1501" s="528"/>
      <c r="O1501" s="530"/>
    </row>
    <row r="1502" spans="1:15">
      <c r="A1502" s="8"/>
      <c r="B1502" s="495"/>
      <c r="C1502" s="486"/>
      <c r="D1502" s="486"/>
      <c r="E1502" s="486"/>
      <c r="F1502" s="486"/>
      <c r="G1502" s="486"/>
      <c r="H1502" s="486"/>
      <c r="I1502" s="486"/>
      <c r="J1502" s="512">
        <v>17.2</v>
      </c>
      <c r="K1502" s="531">
        <v>1</v>
      </c>
      <c r="L1502" s="512">
        <v>1.6</v>
      </c>
      <c r="M1502" s="512">
        <v>195.36</v>
      </c>
      <c r="N1502" s="528"/>
      <c r="O1502" s="532">
        <f>J1502*K1502*L1502*M1502</f>
        <v>5376.3072</v>
      </c>
    </row>
    <row r="1503" ht="30" spans="1:15">
      <c r="A1503" s="8"/>
      <c r="B1503" s="495" t="s">
        <v>998</v>
      </c>
      <c r="C1503" s="486"/>
      <c r="D1503" s="486"/>
      <c r="E1503" s="486"/>
      <c r="F1503" s="486"/>
      <c r="G1503" s="486"/>
      <c r="H1503" s="486"/>
      <c r="I1503" s="486"/>
      <c r="J1503" s="512"/>
      <c r="K1503" s="531"/>
      <c r="L1503" s="512"/>
      <c r="M1503" s="512"/>
      <c r="N1503" s="512"/>
      <c r="O1503" s="513"/>
    </row>
    <row r="1504" spans="1:15">
      <c r="A1504" s="8"/>
      <c r="B1504" s="495"/>
      <c r="C1504" s="486"/>
      <c r="D1504" s="486"/>
      <c r="E1504" s="486"/>
      <c r="F1504" s="486"/>
      <c r="G1504" s="486"/>
      <c r="H1504" s="486"/>
      <c r="I1504" s="486"/>
      <c r="J1504" s="512">
        <v>18.9</v>
      </c>
      <c r="K1504" s="531">
        <v>1</v>
      </c>
      <c r="L1504" s="512">
        <v>1.6</v>
      </c>
      <c r="M1504" s="512">
        <v>144.11</v>
      </c>
      <c r="N1504" s="512"/>
      <c r="O1504" s="532">
        <f>J1504*K1504*L1504*M1504</f>
        <v>4357.8864</v>
      </c>
    </row>
    <row r="1505" spans="1:15">
      <c r="A1505" s="6"/>
      <c r="B1505" s="489"/>
      <c r="C1505" s="365"/>
      <c r="D1505" s="365"/>
      <c r="E1505" s="365"/>
      <c r="F1505" s="365"/>
      <c r="G1505" s="365"/>
      <c r="H1505" s="365"/>
      <c r="I1505" s="365"/>
      <c r="J1505" s="517"/>
      <c r="K1505" s="517"/>
      <c r="L1505" s="517"/>
      <c r="M1505" s="518"/>
      <c r="N1505" s="518"/>
      <c r="O1505" s="519"/>
    </row>
    <row r="1506" ht="30" spans="1:15">
      <c r="A1506" s="2" t="s">
        <v>462</v>
      </c>
      <c r="B1506" s="479" t="str">
        <f>VLOOKUP(A1506,GLOBAL!A:H,4,FALSE)</f>
        <v>ESCORAMENTO DE VALAS COM PRANCHOES METALICOS - AREA NAO CRAVADA</v>
      </c>
      <c r="C1506" s="2" t="str">
        <f>VLOOKUP(A1506,GLOBAL!A:H,5,FALSE)</f>
        <v>M2</v>
      </c>
      <c r="D1506" s="480" t="s">
        <v>857</v>
      </c>
      <c r="E1506" s="481"/>
      <c r="F1506" s="482"/>
      <c r="G1506" s="480" t="s">
        <v>858</v>
      </c>
      <c r="H1506" s="481"/>
      <c r="I1506" s="482"/>
      <c r="J1506" s="508" t="s">
        <v>859</v>
      </c>
      <c r="K1506" s="508" t="s">
        <v>867</v>
      </c>
      <c r="L1506" s="508" t="s">
        <v>861</v>
      </c>
      <c r="M1506" s="508" t="s">
        <v>999</v>
      </c>
      <c r="N1506" s="508" t="s">
        <v>6</v>
      </c>
      <c r="O1506" s="509">
        <f>ROUND(SUM(O1507:O1509),2)</f>
        <v>168.72</v>
      </c>
    </row>
    <row r="1507" spans="1:15">
      <c r="A1507" s="7"/>
      <c r="B1507" s="493" t="s">
        <v>863</v>
      </c>
      <c r="C1507" s="494"/>
      <c r="D1507" s="494"/>
      <c r="E1507" s="494"/>
      <c r="F1507" s="494"/>
      <c r="G1507" s="494"/>
      <c r="H1507" s="494"/>
      <c r="I1507" s="494"/>
      <c r="J1507" s="528"/>
      <c r="K1507" s="529"/>
      <c r="L1507" s="528"/>
      <c r="M1507" s="528"/>
      <c r="N1507" s="528"/>
      <c r="O1507" s="530"/>
    </row>
    <row r="1508" spans="1:15">
      <c r="A1508" s="8"/>
      <c r="B1508" s="495" t="s">
        <v>883</v>
      </c>
      <c r="C1508" s="486"/>
      <c r="D1508" s="486"/>
      <c r="E1508" s="534"/>
      <c r="F1508" s="486"/>
      <c r="G1508" s="486"/>
      <c r="H1508" s="486"/>
      <c r="I1508" s="486"/>
      <c r="J1508" s="512">
        <v>148</v>
      </c>
      <c r="K1508" s="531">
        <f>281.2</f>
        <v>281.2</v>
      </c>
      <c r="L1508" s="512">
        <v>1.9</v>
      </c>
      <c r="M1508" s="512">
        <v>2</v>
      </c>
      <c r="N1508" s="553">
        <v>0.3</v>
      </c>
      <c r="O1508" s="532">
        <f>K1508*N1508*M1508</f>
        <v>168.72</v>
      </c>
    </row>
    <row r="1509" spans="1:15">
      <c r="A1509" s="8"/>
      <c r="B1509" s="495"/>
      <c r="C1509" s="486"/>
      <c r="D1509" s="486"/>
      <c r="E1509" s="486"/>
      <c r="F1509" s="486"/>
      <c r="G1509" s="486"/>
      <c r="H1509" s="486"/>
      <c r="I1509" s="486"/>
      <c r="J1509" s="512"/>
      <c r="K1509" s="531"/>
      <c r="L1509" s="512"/>
      <c r="M1509" s="512"/>
      <c r="N1509" s="512"/>
      <c r="O1509" s="513"/>
    </row>
    <row r="1510" spans="1:15">
      <c r="A1510" s="6"/>
      <c r="B1510" s="489"/>
      <c r="C1510" s="365"/>
      <c r="D1510" s="365"/>
      <c r="E1510" s="365"/>
      <c r="F1510" s="365"/>
      <c r="G1510" s="365"/>
      <c r="H1510" s="365"/>
      <c r="I1510" s="365"/>
      <c r="J1510" s="517"/>
      <c r="K1510" s="517"/>
      <c r="L1510" s="517"/>
      <c r="M1510" s="518"/>
      <c r="N1510" s="518"/>
      <c r="O1510" s="519"/>
    </row>
    <row r="1511" ht="60" spans="1:15">
      <c r="A1511" s="2" t="s">
        <v>463</v>
      </c>
      <c r="B1511" s="479" t="str">
        <f>VLOOKUP(A1511,GLOBAL!A:H,4,FALSE)</f>
        <v>POCO DE VISITA PARA DRENAGEM PLUVIAL, EM CONCRETO ESTRUTURAL, DIMENSOES INTERNAS DE 90X150X80CM (LARGXCOMPXALT), PARA REDE DE 600 MM, EXCLUSOS TAMPAO E CHAMINE.</v>
      </c>
      <c r="C1511" s="2" t="str">
        <f>VLOOKUP(A1511,GLOBAL!A:H,5,FALSE)</f>
        <v>UN</v>
      </c>
      <c r="D1511" s="480" t="s">
        <v>857</v>
      </c>
      <c r="E1511" s="481"/>
      <c r="F1511" s="482"/>
      <c r="G1511" s="480" t="s">
        <v>858</v>
      </c>
      <c r="H1511" s="481"/>
      <c r="I1511" s="482"/>
      <c r="J1511" s="508" t="s">
        <v>859</v>
      </c>
      <c r="K1511" s="508" t="s">
        <v>860</v>
      </c>
      <c r="L1511" s="508" t="s">
        <v>861</v>
      </c>
      <c r="M1511" s="508" t="s">
        <v>862</v>
      </c>
      <c r="N1511" s="508" t="s">
        <v>894</v>
      </c>
      <c r="O1511" s="509">
        <f>ROUND(SUM(O1512:O1521),2)</f>
        <v>8</v>
      </c>
    </row>
    <row r="1512" spans="1:15">
      <c r="A1512" s="7"/>
      <c r="B1512" s="493" t="s">
        <v>863</v>
      </c>
      <c r="C1512" s="494"/>
      <c r="D1512" s="494"/>
      <c r="E1512" s="494"/>
      <c r="F1512" s="494"/>
      <c r="G1512" s="494"/>
      <c r="H1512" s="494"/>
      <c r="I1512" s="494"/>
      <c r="J1512" s="528"/>
      <c r="K1512" s="529"/>
      <c r="L1512" s="528"/>
      <c r="M1512" s="528"/>
      <c r="N1512" s="528"/>
      <c r="O1512" s="530"/>
    </row>
    <row r="1513" spans="1:15">
      <c r="A1513" s="8"/>
      <c r="B1513" s="495" t="s">
        <v>1000</v>
      </c>
      <c r="C1513" s="486"/>
      <c r="D1513" s="486">
        <v>0</v>
      </c>
      <c r="E1513" s="534" t="s">
        <v>898</v>
      </c>
      <c r="F1513" s="486">
        <v>0</v>
      </c>
      <c r="G1513" s="486"/>
      <c r="H1513" s="486"/>
      <c r="I1513" s="486"/>
      <c r="J1513" s="512"/>
      <c r="K1513" s="531"/>
      <c r="L1513" s="512"/>
      <c r="M1513" s="512">
        <v>1</v>
      </c>
      <c r="N1513" s="528"/>
      <c r="O1513" s="532">
        <f t="shared" ref="O1513:O1520" si="7">M1513</f>
        <v>1</v>
      </c>
    </row>
    <row r="1514" spans="1:15">
      <c r="A1514" s="8"/>
      <c r="B1514" s="495" t="s">
        <v>1001</v>
      </c>
      <c r="C1514" s="486"/>
      <c r="D1514" s="486">
        <v>1</v>
      </c>
      <c r="E1514" s="534" t="s">
        <v>898</v>
      </c>
      <c r="F1514" s="486">
        <v>14</v>
      </c>
      <c r="G1514" s="486"/>
      <c r="H1514" s="486"/>
      <c r="I1514" s="486"/>
      <c r="J1514" s="512"/>
      <c r="K1514" s="531"/>
      <c r="L1514" s="512"/>
      <c r="M1514" s="512">
        <v>1</v>
      </c>
      <c r="N1514" s="528"/>
      <c r="O1514" s="532">
        <f t="shared" si="7"/>
        <v>1</v>
      </c>
    </row>
    <row r="1515" spans="1:15">
      <c r="A1515" s="8"/>
      <c r="B1515" s="495" t="s">
        <v>1002</v>
      </c>
      <c r="C1515" s="486"/>
      <c r="D1515" s="486">
        <v>2</v>
      </c>
      <c r="E1515" s="534" t="s">
        <v>898</v>
      </c>
      <c r="F1515" s="486">
        <v>11</v>
      </c>
      <c r="G1515" s="486"/>
      <c r="H1515" s="486"/>
      <c r="I1515" s="486"/>
      <c r="J1515" s="512"/>
      <c r="K1515" s="531"/>
      <c r="L1515" s="512"/>
      <c r="M1515" s="512">
        <v>1</v>
      </c>
      <c r="N1515" s="528"/>
      <c r="O1515" s="532">
        <f t="shared" si="7"/>
        <v>1</v>
      </c>
    </row>
    <row r="1516" spans="1:15">
      <c r="A1516" s="8"/>
      <c r="B1516" s="495" t="s">
        <v>1003</v>
      </c>
      <c r="C1516" s="486"/>
      <c r="D1516" s="486">
        <v>7</v>
      </c>
      <c r="E1516" s="534" t="s">
        <v>898</v>
      </c>
      <c r="F1516" s="486">
        <v>11</v>
      </c>
      <c r="G1516" s="486"/>
      <c r="H1516" s="486"/>
      <c r="I1516" s="486"/>
      <c r="J1516" s="512"/>
      <c r="K1516" s="531"/>
      <c r="L1516" s="512"/>
      <c r="M1516" s="512">
        <v>1</v>
      </c>
      <c r="N1516" s="528"/>
      <c r="O1516" s="532">
        <f t="shared" si="7"/>
        <v>1</v>
      </c>
    </row>
    <row r="1517" spans="1:15">
      <c r="A1517" s="8"/>
      <c r="B1517" s="495" t="s">
        <v>1004</v>
      </c>
      <c r="C1517" s="486"/>
      <c r="D1517" s="486">
        <v>6</v>
      </c>
      <c r="E1517" s="534" t="s">
        <v>898</v>
      </c>
      <c r="F1517" s="486">
        <v>13</v>
      </c>
      <c r="G1517" s="486"/>
      <c r="H1517" s="486"/>
      <c r="I1517" s="486"/>
      <c r="J1517" s="512"/>
      <c r="K1517" s="531"/>
      <c r="L1517" s="512"/>
      <c r="M1517" s="512">
        <v>1</v>
      </c>
      <c r="N1517" s="528"/>
      <c r="O1517" s="532">
        <f t="shared" si="7"/>
        <v>1</v>
      </c>
    </row>
    <row r="1518" spans="1:15">
      <c r="A1518" s="8"/>
      <c r="B1518" s="495" t="s">
        <v>1005</v>
      </c>
      <c r="C1518" s="486"/>
      <c r="D1518" s="486">
        <v>6</v>
      </c>
      <c r="E1518" s="534" t="s">
        <v>898</v>
      </c>
      <c r="F1518" s="486">
        <v>5</v>
      </c>
      <c r="G1518" s="486"/>
      <c r="H1518" s="486"/>
      <c r="I1518" s="486"/>
      <c r="J1518" s="512"/>
      <c r="K1518" s="531"/>
      <c r="L1518" s="512"/>
      <c r="M1518" s="512">
        <v>1</v>
      </c>
      <c r="N1518" s="528"/>
      <c r="O1518" s="532">
        <f t="shared" si="7"/>
        <v>1</v>
      </c>
    </row>
    <row r="1519" spans="1:15">
      <c r="A1519" s="8"/>
      <c r="B1519" s="495" t="s">
        <v>1006</v>
      </c>
      <c r="C1519" s="486"/>
      <c r="D1519" s="486">
        <v>4</v>
      </c>
      <c r="E1519" s="534" t="s">
        <v>898</v>
      </c>
      <c r="F1519" s="486">
        <v>3</v>
      </c>
      <c r="G1519" s="486"/>
      <c r="H1519" s="486"/>
      <c r="I1519" s="486"/>
      <c r="J1519" s="512"/>
      <c r="K1519" s="531"/>
      <c r="L1519" s="512"/>
      <c r="M1519" s="512">
        <v>1</v>
      </c>
      <c r="N1519" s="528"/>
      <c r="O1519" s="532">
        <f t="shared" si="7"/>
        <v>1</v>
      </c>
    </row>
    <row r="1520" spans="1:15">
      <c r="A1520" s="8"/>
      <c r="B1520" s="495" t="s">
        <v>1007</v>
      </c>
      <c r="C1520" s="486"/>
      <c r="D1520" s="486">
        <v>3</v>
      </c>
      <c r="E1520" s="534" t="s">
        <v>898</v>
      </c>
      <c r="F1520" s="486">
        <v>12</v>
      </c>
      <c r="G1520" s="486"/>
      <c r="H1520" s="486"/>
      <c r="I1520" s="486"/>
      <c r="J1520" s="512"/>
      <c r="K1520" s="531"/>
      <c r="L1520" s="512"/>
      <c r="M1520" s="512">
        <v>1</v>
      </c>
      <c r="N1520" s="528"/>
      <c r="O1520" s="532">
        <f t="shared" si="7"/>
        <v>1</v>
      </c>
    </row>
    <row r="1521" spans="1:15">
      <c r="A1521" s="8"/>
      <c r="B1521" s="495"/>
      <c r="C1521" s="486"/>
      <c r="D1521" s="486"/>
      <c r="E1521" s="486"/>
      <c r="F1521" s="486"/>
      <c r="G1521" s="486"/>
      <c r="H1521" s="486"/>
      <c r="I1521" s="486"/>
      <c r="J1521" s="512"/>
      <c r="K1521" s="531"/>
      <c r="L1521" s="512"/>
      <c r="M1521" s="512"/>
      <c r="N1521" s="512"/>
      <c r="O1521" s="513"/>
    </row>
    <row r="1522" spans="1:15">
      <c r="A1522" s="6"/>
      <c r="B1522" s="489"/>
      <c r="C1522" s="365"/>
      <c r="D1522" s="365"/>
      <c r="E1522" s="365"/>
      <c r="F1522" s="365"/>
      <c r="G1522" s="365"/>
      <c r="H1522" s="365"/>
      <c r="I1522" s="365"/>
      <c r="J1522" s="517"/>
      <c r="K1522" s="517"/>
      <c r="L1522" s="517"/>
      <c r="M1522" s="518"/>
      <c r="N1522" s="518"/>
      <c r="O1522" s="519"/>
    </row>
    <row r="1523" ht="60" spans="1:15">
      <c r="A1523" s="2" t="s">
        <v>464</v>
      </c>
      <c r="B1523" s="479" t="str">
        <f>VLOOKUP(A1523,GLOBAL!A:H,4,FALSE)</f>
        <v>TAMPAO FOFO ARTICULADO, CLASSE B125 CARGA MAX 12,5 T, REDONDO TAMPA 600 MM, REDE PLUVIAL/ESGOTO, P = CHAMINE CX AREIA / POCO VISITA ASSENTADO COM ARG CIM/AREIA 1:4, FORNECIMENTO E ASSENTAMENTO</v>
      </c>
      <c r="C1523" s="2" t="str">
        <f>VLOOKUP(A1523,GLOBAL!A:H,5,FALSE)</f>
        <v>UN</v>
      </c>
      <c r="D1523" s="480" t="s">
        <v>857</v>
      </c>
      <c r="E1523" s="481"/>
      <c r="F1523" s="482"/>
      <c r="G1523" s="480" t="s">
        <v>858</v>
      </c>
      <c r="H1523" s="481"/>
      <c r="I1523" s="482"/>
      <c r="J1523" s="508" t="s">
        <v>900</v>
      </c>
      <c r="K1523" s="508" t="s">
        <v>860</v>
      </c>
      <c r="L1523" s="508" t="s">
        <v>861</v>
      </c>
      <c r="M1523" s="508" t="s">
        <v>862</v>
      </c>
      <c r="N1523" s="508" t="s">
        <v>894</v>
      </c>
      <c r="O1523" s="509">
        <f>ROUND(SUM(O1524:O1526),2)</f>
        <v>8</v>
      </c>
    </row>
    <row r="1524" spans="1:15">
      <c r="A1524" s="7"/>
      <c r="B1524" s="493" t="s">
        <v>863</v>
      </c>
      <c r="C1524" s="494"/>
      <c r="D1524" s="494"/>
      <c r="E1524" s="494"/>
      <c r="F1524" s="494"/>
      <c r="G1524" s="494"/>
      <c r="H1524" s="494"/>
      <c r="I1524" s="494"/>
      <c r="J1524" s="528"/>
      <c r="K1524" s="529"/>
      <c r="L1524" s="528"/>
      <c r="M1524" s="528"/>
      <c r="N1524" s="528"/>
      <c r="O1524" s="530"/>
    </row>
    <row r="1525" spans="1:15">
      <c r="A1525" s="8"/>
      <c r="B1525" s="495" t="s">
        <v>901</v>
      </c>
      <c r="C1525" s="486"/>
      <c r="D1525" s="486"/>
      <c r="E1525" s="486"/>
      <c r="F1525" s="486"/>
      <c r="G1525" s="486"/>
      <c r="H1525" s="486"/>
      <c r="I1525" s="486"/>
      <c r="J1525" s="512"/>
      <c r="K1525" s="531"/>
      <c r="L1525" s="512"/>
      <c r="M1525" s="512">
        <f>O1511</f>
        <v>8</v>
      </c>
      <c r="N1525" s="528"/>
      <c r="O1525" s="532">
        <f>M1525</f>
        <v>8</v>
      </c>
    </row>
    <row r="1526" spans="1:15">
      <c r="A1526" s="8"/>
      <c r="B1526" s="495"/>
      <c r="C1526" s="486"/>
      <c r="D1526" s="486"/>
      <c r="E1526" s="486"/>
      <c r="F1526" s="486"/>
      <c r="G1526" s="486"/>
      <c r="H1526" s="486"/>
      <c r="I1526" s="486"/>
      <c r="J1526" s="512"/>
      <c r="K1526" s="531"/>
      <c r="L1526" s="512"/>
      <c r="M1526" s="512"/>
      <c r="N1526" s="512"/>
      <c r="O1526" s="513"/>
    </row>
    <row r="1527" spans="1:15">
      <c r="A1527" s="6"/>
      <c r="B1527" s="489"/>
      <c r="C1527" s="365"/>
      <c r="D1527" s="365"/>
      <c r="E1527" s="365"/>
      <c r="F1527" s="365"/>
      <c r="G1527" s="365"/>
      <c r="H1527" s="365"/>
      <c r="I1527" s="365"/>
      <c r="J1527" s="517"/>
      <c r="K1527" s="517"/>
      <c r="L1527" s="517"/>
      <c r="M1527" s="518"/>
      <c r="N1527" s="518"/>
      <c r="O1527" s="519"/>
    </row>
    <row r="1528" ht="60" spans="1:15">
      <c r="A1528" s="2" t="s">
        <v>465</v>
      </c>
      <c r="B1528" s="479" t="str">
        <f>VLOOKUP(A1528,GLOBAL!A:H,4,FALSE)</f>
        <v>CAIXA PARA RALO C OM GRELHA FOFO 135 KG DE ALV TIJOLO MACICO (7X10X20) PAREDES DE UMA VEZ (0.20 M) DE 0.90X1.20X1.50 M (EXTERNA) COM ARGAMASSA 1:4 CIMENTO:AREIA, BASE CONC FCK=10 MPA, EXCLUSIVE ESCAVACAO E REATERRO.</v>
      </c>
      <c r="C1528" s="2" t="str">
        <f>VLOOKUP(A1528,GLOBAL!A:H,5,FALSE)</f>
        <v>UN</v>
      </c>
      <c r="D1528" s="480" t="s">
        <v>857</v>
      </c>
      <c r="E1528" s="481"/>
      <c r="F1528" s="482"/>
      <c r="G1528" s="480" t="s">
        <v>858</v>
      </c>
      <c r="H1528" s="481"/>
      <c r="I1528" s="482"/>
      <c r="J1528" s="508" t="s">
        <v>900</v>
      </c>
      <c r="K1528" s="508" t="s">
        <v>860</v>
      </c>
      <c r="L1528" s="508" t="s">
        <v>861</v>
      </c>
      <c r="M1528" s="508" t="s">
        <v>862</v>
      </c>
      <c r="N1528" s="508" t="s">
        <v>894</v>
      </c>
      <c r="O1528" s="509">
        <f>ROUND(SUM(O1529:O1532),2)</f>
        <v>4</v>
      </c>
    </row>
    <row r="1529" spans="1:15">
      <c r="A1529" s="7"/>
      <c r="B1529" s="493" t="s">
        <v>863</v>
      </c>
      <c r="C1529" s="494"/>
      <c r="D1529" s="494"/>
      <c r="E1529" s="494"/>
      <c r="F1529" s="494"/>
      <c r="G1529" s="494"/>
      <c r="H1529" s="494"/>
      <c r="I1529" s="494"/>
      <c r="J1529" s="528"/>
      <c r="K1529" s="529"/>
      <c r="L1529" s="528"/>
      <c r="M1529" s="528"/>
      <c r="N1529" s="528"/>
      <c r="O1529" s="530"/>
    </row>
    <row r="1530" spans="1:15">
      <c r="A1530" s="8"/>
      <c r="B1530" s="495" t="s">
        <v>1000</v>
      </c>
      <c r="C1530" s="486"/>
      <c r="D1530" s="486">
        <v>0</v>
      </c>
      <c r="E1530" s="534" t="s">
        <v>898</v>
      </c>
      <c r="F1530" s="486">
        <v>0</v>
      </c>
      <c r="G1530" s="486"/>
      <c r="H1530" s="486"/>
      <c r="I1530" s="486"/>
      <c r="J1530" s="512"/>
      <c r="K1530" s="531"/>
      <c r="L1530" s="512"/>
      <c r="M1530" s="512">
        <v>2</v>
      </c>
      <c r="N1530" s="528"/>
      <c r="O1530" s="532">
        <f>M1530</f>
        <v>2</v>
      </c>
    </row>
    <row r="1531" spans="1:15">
      <c r="A1531" s="8"/>
      <c r="B1531" s="495" t="s">
        <v>1005</v>
      </c>
      <c r="C1531" s="486"/>
      <c r="D1531" s="486">
        <v>6</v>
      </c>
      <c r="E1531" s="534" t="s">
        <v>898</v>
      </c>
      <c r="F1531" s="486">
        <v>5</v>
      </c>
      <c r="G1531" s="486"/>
      <c r="H1531" s="486"/>
      <c r="I1531" s="486"/>
      <c r="J1531" s="512"/>
      <c r="K1531" s="531"/>
      <c r="L1531" s="512"/>
      <c r="M1531" s="512">
        <v>2</v>
      </c>
      <c r="N1531" s="528"/>
      <c r="O1531" s="532">
        <f>M1531</f>
        <v>2</v>
      </c>
    </row>
    <row r="1532" spans="1:15">
      <c r="A1532" s="8"/>
      <c r="B1532" s="495"/>
      <c r="C1532" s="486"/>
      <c r="D1532" s="486"/>
      <c r="E1532" s="486"/>
      <c r="F1532" s="486"/>
      <c r="G1532" s="486"/>
      <c r="H1532" s="486"/>
      <c r="I1532" s="486"/>
      <c r="J1532" s="512"/>
      <c r="K1532" s="531"/>
      <c r="L1532" s="512"/>
      <c r="M1532" s="512"/>
      <c r="N1532" s="512"/>
      <c r="O1532" s="513"/>
    </row>
    <row r="1533" spans="1:15">
      <c r="A1533" s="6"/>
      <c r="B1533" s="489"/>
      <c r="C1533" s="365"/>
      <c r="D1533" s="365"/>
      <c r="E1533" s="365"/>
      <c r="F1533" s="365"/>
      <c r="G1533" s="365"/>
      <c r="H1533" s="365"/>
      <c r="I1533" s="365"/>
      <c r="J1533" s="517"/>
      <c r="K1533" s="517"/>
      <c r="L1533" s="517"/>
      <c r="M1533" s="518"/>
      <c r="N1533" s="518"/>
      <c r="O1533" s="519"/>
    </row>
    <row r="1534" ht="45" spans="1:15">
      <c r="A1534" s="2" t="s">
        <v>466</v>
      </c>
      <c r="B1534" s="479" t="str">
        <f>VLOOKUP(A1534,GLOBAL!A:H,4,FALSE)</f>
        <v>TUBO CONCRETO SIMPLES DN 300 MM PARA DRENAGEM - FORNECIMENTO E INSTALACAO INCLUSIVE ESCAVACAO MANUAL 1M3/M</v>
      </c>
      <c r="C1534" s="2" t="str">
        <f>VLOOKUP(A1534,GLOBAL!A:H,5,FALSE)</f>
        <v>M</v>
      </c>
      <c r="D1534" s="480" t="s">
        <v>857</v>
      </c>
      <c r="E1534" s="481"/>
      <c r="F1534" s="482"/>
      <c r="G1534" s="480" t="s">
        <v>858</v>
      </c>
      <c r="H1534" s="481"/>
      <c r="I1534" s="482"/>
      <c r="J1534" s="508" t="s">
        <v>859</v>
      </c>
      <c r="K1534" s="508" t="s">
        <v>860</v>
      </c>
      <c r="L1534" s="508" t="s">
        <v>861</v>
      </c>
      <c r="M1534" s="508" t="s">
        <v>862</v>
      </c>
      <c r="N1534" s="508" t="s">
        <v>894</v>
      </c>
      <c r="O1534" s="509">
        <f>ROUND(SUM(O1535:O1540),2)</f>
        <v>24.9</v>
      </c>
    </row>
    <row r="1535" spans="1:15">
      <c r="A1535" s="7"/>
      <c r="B1535" s="493" t="s">
        <v>863</v>
      </c>
      <c r="C1535" s="494"/>
      <c r="D1535" s="494"/>
      <c r="E1535" s="494"/>
      <c r="F1535" s="494"/>
      <c r="G1535" s="494"/>
      <c r="H1535" s="494"/>
      <c r="I1535" s="494"/>
      <c r="J1535" s="528"/>
      <c r="K1535" s="529"/>
      <c r="L1535" s="528"/>
      <c r="M1535" s="528"/>
      <c r="N1535" s="528"/>
      <c r="O1535" s="530"/>
    </row>
    <row r="1536" spans="1:15">
      <c r="A1536" s="8"/>
      <c r="B1536" s="495" t="s">
        <v>1008</v>
      </c>
      <c r="C1536" s="486"/>
      <c r="D1536" s="486">
        <v>0</v>
      </c>
      <c r="E1536" s="534" t="s">
        <v>898</v>
      </c>
      <c r="F1536" s="486">
        <v>0</v>
      </c>
      <c r="G1536" s="486"/>
      <c r="H1536" s="486"/>
      <c r="I1536" s="486"/>
      <c r="J1536" s="512">
        <v>6.5</v>
      </c>
      <c r="K1536" s="531"/>
      <c r="L1536" s="512"/>
      <c r="M1536" s="512"/>
      <c r="N1536" s="528"/>
      <c r="O1536" s="532">
        <f>J1536</f>
        <v>6.5</v>
      </c>
    </row>
    <row r="1537" spans="1:15">
      <c r="A1537" s="8"/>
      <c r="B1537" s="495" t="s">
        <v>1008</v>
      </c>
      <c r="C1537" s="486"/>
      <c r="D1537" s="486">
        <v>0</v>
      </c>
      <c r="E1537" s="534" t="s">
        <v>898</v>
      </c>
      <c r="F1537" s="486">
        <v>0</v>
      </c>
      <c r="G1537" s="486"/>
      <c r="H1537" s="486"/>
      <c r="I1537" s="486"/>
      <c r="J1537" s="512">
        <v>6.5</v>
      </c>
      <c r="K1537" s="531"/>
      <c r="L1537" s="512"/>
      <c r="M1537" s="512"/>
      <c r="N1537" s="528"/>
      <c r="O1537" s="532">
        <f>J1537</f>
        <v>6.5</v>
      </c>
    </row>
    <row r="1538" spans="1:15">
      <c r="A1538" s="8"/>
      <c r="B1538" s="495" t="s">
        <v>1009</v>
      </c>
      <c r="C1538" s="486"/>
      <c r="D1538" s="486">
        <v>6</v>
      </c>
      <c r="E1538" s="534" t="s">
        <v>898</v>
      </c>
      <c r="F1538" s="486">
        <v>5</v>
      </c>
      <c r="G1538" s="486"/>
      <c r="H1538" s="486"/>
      <c r="I1538" s="486"/>
      <c r="J1538" s="512">
        <v>5.7</v>
      </c>
      <c r="K1538" s="531"/>
      <c r="L1538" s="512"/>
      <c r="M1538" s="512"/>
      <c r="N1538" s="528"/>
      <c r="O1538" s="532">
        <f>J1538</f>
        <v>5.7</v>
      </c>
    </row>
    <row r="1539" spans="1:15">
      <c r="A1539" s="8"/>
      <c r="B1539" s="495" t="s">
        <v>1009</v>
      </c>
      <c r="C1539" s="486"/>
      <c r="D1539" s="486">
        <v>6</v>
      </c>
      <c r="E1539" s="534" t="s">
        <v>898</v>
      </c>
      <c r="F1539" s="486">
        <v>5</v>
      </c>
      <c r="G1539" s="486"/>
      <c r="H1539" s="486"/>
      <c r="I1539" s="486"/>
      <c r="J1539" s="512">
        <v>6.2</v>
      </c>
      <c r="K1539" s="531"/>
      <c r="L1539" s="512"/>
      <c r="M1539" s="512"/>
      <c r="N1539" s="528"/>
      <c r="O1539" s="532">
        <f>J1539</f>
        <v>6.2</v>
      </c>
    </row>
    <row r="1540" spans="1:15">
      <c r="A1540" s="8"/>
      <c r="B1540" s="495"/>
      <c r="C1540" s="486"/>
      <c r="D1540" s="486"/>
      <c r="E1540" s="486"/>
      <c r="F1540" s="486"/>
      <c r="G1540" s="486"/>
      <c r="H1540" s="486"/>
      <c r="I1540" s="486"/>
      <c r="J1540" s="512"/>
      <c r="K1540" s="531"/>
      <c r="L1540" s="512"/>
      <c r="M1540" s="512"/>
      <c r="N1540" s="512"/>
      <c r="O1540" s="513"/>
    </row>
    <row r="1541" spans="1:15">
      <c r="A1541" s="6"/>
      <c r="B1541" s="489"/>
      <c r="C1541" s="365"/>
      <c r="D1541" s="365"/>
      <c r="E1541" s="365"/>
      <c r="F1541" s="365"/>
      <c r="G1541" s="365"/>
      <c r="H1541" s="365"/>
      <c r="I1541" s="365"/>
      <c r="J1541" s="517"/>
      <c r="K1541" s="517"/>
      <c r="L1541" s="517"/>
      <c r="M1541" s="518"/>
      <c r="N1541" s="518"/>
      <c r="O1541" s="519"/>
    </row>
    <row r="1542" ht="84.75" customHeight="1" spans="1:15">
      <c r="A1542" s="2" t="s">
        <v>467</v>
      </c>
      <c r="B1542" s="479" t="str">
        <f>VLOOKUP(A1542,GLOBAL!A:H,4,FALSE)</f>
        <v>TUBO DE CONCRETO PARA REDES COLETORAS DE ÁGUAS PLUVIAIS, DIÂMETRO DE 400 MM, JUNTA RÍGIDA, INSTALADO EM LOCAL COM ALTO NÍVEL DE INTERFERÊNCIAS - FORNECIMENTO E ASSENTAMENTO. AF_12/2015</v>
      </c>
      <c r="C1542" s="2" t="str">
        <f>VLOOKUP(A1542,GLOBAL!A:H,5,FALSE)</f>
        <v>M</v>
      </c>
      <c r="D1542" s="480" t="s">
        <v>857</v>
      </c>
      <c r="E1542" s="481"/>
      <c r="F1542" s="482"/>
      <c r="G1542" s="480" t="s">
        <v>858</v>
      </c>
      <c r="H1542" s="481"/>
      <c r="I1542" s="482"/>
      <c r="J1542" s="508" t="s">
        <v>859</v>
      </c>
      <c r="K1542" s="508" t="s">
        <v>860</v>
      </c>
      <c r="L1542" s="508" t="s">
        <v>861</v>
      </c>
      <c r="M1542" s="508" t="s">
        <v>862</v>
      </c>
      <c r="N1542" s="508" t="s">
        <v>894</v>
      </c>
      <c r="O1542" s="509">
        <f>ROUND(SUM(O1543:O1552),2)</f>
        <v>148</v>
      </c>
    </row>
    <row r="1543" spans="1:15">
      <c r="A1543" s="7"/>
      <c r="B1543" s="493" t="s">
        <v>863</v>
      </c>
      <c r="C1543" s="494"/>
      <c r="D1543" s="494"/>
      <c r="E1543" s="494"/>
      <c r="F1543" s="494"/>
      <c r="G1543" s="494"/>
      <c r="H1543" s="494"/>
      <c r="I1543" s="494"/>
      <c r="J1543" s="528"/>
      <c r="K1543" s="529"/>
      <c r="L1543" s="528"/>
      <c r="M1543" s="528"/>
      <c r="N1543" s="528"/>
      <c r="O1543" s="530"/>
    </row>
    <row r="1544" spans="1:15">
      <c r="A1544" s="8"/>
      <c r="B1544" s="495" t="s">
        <v>1010</v>
      </c>
      <c r="C1544" s="486"/>
      <c r="D1544" s="486">
        <v>0</v>
      </c>
      <c r="E1544" s="534" t="s">
        <v>898</v>
      </c>
      <c r="F1544" s="486">
        <v>0</v>
      </c>
      <c r="G1544" s="486">
        <v>2</v>
      </c>
      <c r="H1544" s="534" t="s">
        <v>898</v>
      </c>
      <c r="I1544" s="486">
        <v>7</v>
      </c>
      <c r="J1544" s="512">
        <v>34</v>
      </c>
      <c r="K1544" s="531"/>
      <c r="L1544" s="512"/>
      <c r="M1544" s="512"/>
      <c r="N1544" s="528"/>
      <c r="O1544" s="532">
        <f t="shared" ref="O1544:O1551" si="8">J1544</f>
        <v>34</v>
      </c>
    </row>
    <row r="1545" spans="1:15">
      <c r="A1545" s="8"/>
      <c r="B1545" s="495" t="s">
        <v>1011</v>
      </c>
      <c r="C1545" s="486"/>
      <c r="D1545" s="486">
        <v>1</v>
      </c>
      <c r="E1545" s="534" t="s">
        <v>898</v>
      </c>
      <c r="F1545" s="486">
        <v>7</v>
      </c>
      <c r="G1545" s="486">
        <v>2</v>
      </c>
      <c r="H1545" s="534" t="s">
        <v>898</v>
      </c>
      <c r="I1545" s="486">
        <v>14</v>
      </c>
      <c r="J1545" s="512">
        <v>16</v>
      </c>
      <c r="K1545" s="531"/>
      <c r="L1545" s="512"/>
      <c r="M1545" s="512"/>
      <c r="N1545" s="528"/>
      <c r="O1545" s="532">
        <f t="shared" si="8"/>
        <v>16</v>
      </c>
    </row>
    <row r="1546" spans="1:15">
      <c r="A1546" s="8"/>
      <c r="B1546" s="495" t="s">
        <v>1012</v>
      </c>
      <c r="C1546" s="486"/>
      <c r="D1546" s="486">
        <v>2</v>
      </c>
      <c r="E1546" s="534" t="s">
        <v>898</v>
      </c>
      <c r="F1546" s="486">
        <v>14</v>
      </c>
      <c r="G1546" s="486">
        <v>5</v>
      </c>
      <c r="H1546" s="534" t="s">
        <v>898</v>
      </c>
      <c r="I1546" s="486">
        <v>0</v>
      </c>
      <c r="J1546" s="512">
        <v>11</v>
      </c>
      <c r="K1546" s="531"/>
      <c r="L1546" s="512"/>
      <c r="M1546" s="512"/>
      <c r="N1546" s="528"/>
      <c r="O1546" s="532">
        <f t="shared" si="8"/>
        <v>11</v>
      </c>
    </row>
    <row r="1547" spans="1:15">
      <c r="A1547" s="8"/>
      <c r="B1547" s="495" t="s">
        <v>1013</v>
      </c>
      <c r="C1547" s="486"/>
      <c r="D1547" s="486">
        <v>7</v>
      </c>
      <c r="E1547" s="534" t="s">
        <v>898</v>
      </c>
      <c r="F1547" s="486">
        <v>0</v>
      </c>
      <c r="G1547" s="486">
        <v>5</v>
      </c>
      <c r="H1547" s="534" t="s">
        <v>898</v>
      </c>
      <c r="I1547" s="486">
        <v>7</v>
      </c>
      <c r="J1547" s="512">
        <v>18</v>
      </c>
      <c r="K1547" s="531"/>
      <c r="L1547" s="512"/>
      <c r="M1547" s="512"/>
      <c r="N1547" s="528"/>
      <c r="O1547" s="532">
        <f t="shared" si="8"/>
        <v>18</v>
      </c>
    </row>
    <row r="1548" spans="1:15">
      <c r="A1548" s="8"/>
      <c r="B1548" s="495" t="s">
        <v>1014</v>
      </c>
      <c r="C1548" s="486"/>
      <c r="D1548" s="486">
        <v>6</v>
      </c>
      <c r="E1548" s="534" t="s">
        <v>898</v>
      </c>
      <c r="F1548" s="486">
        <v>0</v>
      </c>
      <c r="G1548" s="486">
        <v>5</v>
      </c>
      <c r="H1548" s="534" t="s">
        <v>898</v>
      </c>
      <c r="I1548" s="486">
        <v>7</v>
      </c>
      <c r="J1548" s="512">
        <v>7</v>
      </c>
      <c r="K1548" s="531"/>
      <c r="L1548" s="512"/>
      <c r="M1548" s="512"/>
      <c r="N1548" s="528"/>
      <c r="O1548" s="532">
        <f t="shared" si="8"/>
        <v>7</v>
      </c>
    </row>
    <row r="1549" spans="1:15">
      <c r="A1549" s="8"/>
      <c r="B1549" s="495" t="s">
        <v>1015</v>
      </c>
      <c r="C1549" s="486"/>
      <c r="D1549" s="486">
        <v>6</v>
      </c>
      <c r="E1549" s="534" t="s">
        <v>898</v>
      </c>
      <c r="F1549" s="486">
        <v>7</v>
      </c>
      <c r="G1549" s="486">
        <v>6</v>
      </c>
      <c r="H1549" s="534" t="s">
        <v>898</v>
      </c>
      <c r="I1549" s="486">
        <v>10</v>
      </c>
      <c r="J1549" s="512">
        <v>42</v>
      </c>
      <c r="K1549" s="531"/>
      <c r="L1549" s="512"/>
      <c r="M1549" s="512"/>
      <c r="N1549" s="528"/>
      <c r="O1549" s="532">
        <f t="shared" si="8"/>
        <v>42</v>
      </c>
    </row>
    <row r="1550" spans="1:15">
      <c r="A1550" s="8"/>
      <c r="B1550" s="495" t="s">
        <v>1016</v>
      </c>
      <c r="C1550" s="486"/>
      <c r="D1550" s="486">
        <v>4</v>
      </c>
      <c r="E1550" s="534" t="s">
        <v>898</v>
      </c>
      <c r="F1550" s="486">
        <v>10</v>
      </c>
      <c r="G1550" s="486">
        <v>6</v>
      </c>
      <c r="H1550" s="534" t="s">
        <v>898</v>
      </c>
      <c r="I1550" s="486">
        <v>18</v>
      </c>
      <c r="J1550" s="512">
        <v>11</v>
      </c>
      <c r="K1550" s="531"/>
      <c r="L1550" s="512"/>
      <c r="M1550" s="512"/>
      <c r="N1550" s="528"/>
      <c r="O1550" s="532">
        <f t="shared" si="8"/>
        <v>11</v>
      </c>
    </row>
    <row r="1551" spans="1:15">
      <c r="A1551" s="8"/>
      <c r="B1551" s="495" t="s">
        <v>1017</v>
      </c>
      <c r="C1551" s="486"/>
      <c r="D1551" s="486">
        <v>3</v>
      </c>
      <c r="E1551" s="534" t="s">
        <v>898</v>
      </c>
      <c r="F1551" s="486">
        <v>10</v>
      </c>
      <c r="G1551" s="486">
        <v>6</v>
      </c>
      <c r="H1551" s="534" t="s">
        <v>898</v>
      </c>
      <c r="I1551" s="486">
        <v>18</v>
      </c>
      <c r="J1551" s="512">
        <v>9</v>
      </c>
      <c r="K1551" s="531"/>
      <c r="L1551" s="512"/>
      <c r="M1551" s="512"/>
      <c r="N1551" s="528"/>
      <c r="O1551" s="532">
        <f t="shared" si="8"/>
        <v>9</v>
      </c>
    </row>
    <row r="1552" spans="1:15">
      <c r="A1552" s="8"/>
      <c r="B1552" s="495"/>
      <c r="C1552" s="486"/>
      <c r="D1552" s="486"/>
      <c r="E1552" s="486"/>
      <c r="F1552" s="486"/>
      <c r="G1552" s="486"/>
      <c r="H1552" s="486"/>
      <c r="I1552" s="486"/>
      <c r="J1552" s="512"/>
      <c r="K1552" s="531"/>
      <c r="L1552" s="512"/>
      <c r="M1552" s="512"/>
      <c r="N1552" s="512"/>
      <c r="O1552" s="513"/>
    </row>
    <row r="1553" spans="1:15">
      <c r="A1553" s="6"/>
      <c r="B1553" s="489"/>
      <c r="C1553" s="365"/>
      <c r="D1553" s="365"/>
      <c r="E1553" s="365"/>
      <c r="F1553" s="365"/>
      <c r="G1553" s="365"/>
      <c r="H1553" s="365"/>
      <c r="I1553" s="365"/>
      <c r="J1553" s="517"/>
      <c r="K1553" s="517"/>
      <c r="L1553" s="517"/>
      <c r="M1553" s="518"/>
      <c r="N1553" s="518"/>
      <c r="O1553" s="519"/>
    </row>
    <row r="1554" ht="30" spans="1:15">
      <c r="A1554" s="2" t="s">
        <v>468</v>
      </c>
      <c r="B1554" s="479" t="str">
        <f>VLOOKUP(A1554,GLOBAL!A:H,4,FALSE)</f>
        <v>CONCRETO CICLOPICO FCK=10MPA 30% PEDRA DE MAO INCLUSIVE LANCAMENTO</v>
      </c>
      <c r="C1554" s="2" t="str">
        <f>VLOOKUP(A1554,GLOBAL!A:H,5,FALSE)</f>
        <v>M3</v>
      </c>
      <c r="D1554" s="480" t="s">
        <v>857</v>
      </c>
      <c r="E1554" s="481"/>
      <c r="F1554" s="482"/>
      <c r="G1554" s="480" t="s">
        <v>858</v>
      </c>
      <c r="H1554" s="481"/>
      <c r="I1554" s="482"/>
      <c r="J1554" s="508" t="s">
        <v>859</v>
      </c>
      <c r="K1554" s="508" t="s">
        <v>860</v>
      </c>
      <c r="L1554" s="508" t="s">
        <v>861</v>
      </c>
      <c r="M1554" s="508" t="s">
        <v>867</v>
      </c>
      <c r="N1554" s="508" t="s">
        <v>894</v>
      </c>
      <c r="O1554" s="509">
        <f>ROUND(SUM(O1555:O1564),2)</f>
        <v>14.8</v>
      </c>
    </row>
    <row r="1555" spans="1:15">
      <c r="A1555" s="7"/>
      <c r="B1555" s="493" t="s">
        <v>863</v>
      </c>
      <c r="C1555" s="494"/>
      <c r="D1555" s="494"/>
      <c r="E1555" s="494"/>
      <c r="F1555" s="494"/>
      <c r="G1555" s="494"/>
      <c r="H1555" s="494"/>
      <c r="I1555" s="494"/>
      <c r="J1555" s="528"/>
      <c r="K1555" s="529"/>
      <c r="L1555" s="528"/>
      <c r="M1555" s="528"/>
      <c r="N1555" s="528"/>
      <c r="O1555" s="530"/>
    </row>
    <row r="1556" spans="1:15">
      <c r="A1556" s="8"/>
      <c r="B1556" s="495" t="s">
        <v>1010</v>
      </c>
      <c r="C1556" s="486"/>
      <c r="D1556" s="486">
        <v>0</v>
      </c>
      <c r="E1556" s="534" t="s">
        <v>898</v>
      </c>
      <c r="F1556" s="486">
        <v>0</v>
      </c>
      <c r="G1556" s="486">
        <v>2</v>
      </c>
      <c r="H1556" s="534" t="s">
        <v>898</v>
      </c>
      <c r="I1556" s="486">
        <v>7</v>
      </c>
      <c r="J1556" s="512">
        <v>34</v>
      </c>
      <c r="K1556" s="531">
        <v>0.4</v>
      </c>
      <c r="L1556" s="512">
        <v>0.25</v>
      </c>
      <c r="M1556" s="512"/>
      <c r="N1556" s="528"/>
      <c r="O1556" s="532">
        <f>J1556*K1556*L1556</f>
        <v>3.4</v>
      </c>
    </row>
    <row r="1557" spans="1:15">
      <c r="A1557" s="8"/>
      <c r="B1557" s="495" t="s">
        <v>1011</v>
      </c>
      <c r="C1557" s="486"/>
      <c r="D1557" s="486">
        <v>1</v>
      </c>
      <c r="E1557" s="534" t="s">
        <v>898</v>
      </c>
      <c r="F1557" s="486">
        <v>7</v>
      </c>
      <c r="G1557" s="486">
        <v>2</v>
      </c>
      <c r="H1557" s="534" t="s">
        <v>898</v>
      </c>
      <c r="I1557" s="486">
        <v>14</v>
      </c>
      <c r="J1557" s="512">
        <v>16</v>
      </c>
      <c r="K1557" s="531">
        <v>0.4</v>
      </c>
      <c r="L1557" s="512">
        <v>0.25</v>
      </c>
      <c r="M1557" s="512"/>
      <c r="N1557" s="528"/>
      <c r="O1557" s="532">
        <f t="shared" ref="O1557:O1563" si="9">J1557*K1557*L1557</f>
        <v>1.6</v>
      </c>
    </row>
    <row r="1558" spans="1:15">
      <c r="A1558" s="8"/>
      <c r="B1558" s="495" t="s">
        <v>1012</v>
      </c>
      <c r="C1558" s="486"/>
      <c r="D1558" s="486">
        <v>2</v>
      </c>
      <c r="E1558" s="534" t="s">
        <v>898</v>
      </c>
      <c r="F1558" s="486">
        <v>14</v>
      </c>
      <c r="G1558" s="486">
        <v>5</v>
      </c>
      <c r="H1558" s="534" t="s">
        <v>898</v>
      </c>
      <c r="I1558" s="486">
        <v>0</v>
      </c>
      <c r="J1558" s="512">
        <v>11</v>
      </c>
      <c r="K1558" s="531">
        <v>0.4</v>
      </c>
      <c r="L1558" s="512">
        <v>0.25</v>
      </c>
      <c r="M1558" s="512"/>
      <c r="N1558" s="528"/>
      <c r="O1558" s="532">
        <f t="shared" si="9"/>
        <v>1.1</v>
      </c>
    </row>
    <row r="1559" spans="1:15">
      <c r="A1559" s="8"/>
      <c r="B1559" s="495" t="s">
        <v>1013</v>
      </c>
      <c r="C1559" s="486"/>
      <c r="D1559" s="486">
        <v>7</v>
      </c>
      <c r="E1559" s="534" t="s">
        <v>898</v>
      </c>
      <c r="F1559" s="486">
        <v>0</v>
      </c>
      <c r="G1559" s="486">
        <v>5</v>
      </c>
      <c r="H1559" s="534" t="s">
        <v>898</v>
      </c>
      <c r="I1559" s="486">
        <v>7</v>
      </c>
      <c r="J1559" s="512">
        <v>18</v>
      </c>
      <c r="K1559" s="531">
        <v>0.4</v>
      </c>
      <c r="L1559" s="512">
        <v>0.25</v>
      </c>
      <c r="M1559" s="512"/>
      <c r="N1559" s="528"/>
      <c r="O1559" s="532">
        <f t="shared" si="9"/>
        <v>1.8</v>
      </c>
    </row>
    <row r="1560" spans="1:15">
      <c r="A1560" s="8"/>
      <c r="B1560" s="495" t="s">
        <v>1014</v>
      </c>
      <c r="C1560" s="486"/>
      <c r="D1560" s="486">
        <v>6</v>
      </c>
      <c r="E1560" s="534" t="s">
        <v>898</v>
      </c>
      <c r="F1560" s="486">
        <v>0</v>
      </c>
      <c r="G1560" s="486">
        <v>5</v>
      </c>
      <c r="H1560" s="534" t="s">
        <v>898</v>
      </c>
      <c r="I1560" s="486">
        <v>7</v>
      </c>
      <c r="J1560" s="512">
        <v>7</v>
      </c>
      <c r="K1560" s="531">
        <v>0.4</v>
      </c>
      <c r="L1560" s="512">
        <v>0.25</v>
      </c>
      <c r="M1560" s="512"/>
      <c r="N1560" s="528"/>
      <c r="O1560" s="532">
        <f t="shared" si="9"/>
        <v>0.7</v>
      </c>
    </row>
    <row r="1561" spans="1:15">
      <c r="A1561" s="8"/>
      <c r="B1561" s="495" t="s">
        <v>1015</v>
      </c>
      <c r="C1561" s="486"/>
      <c r="D1561" s="486">
        <v>6</v>
      </c>
      <c r="E1561" s="534" t="s">
        <v>898</v>
      </c>
      <c r="F1561" s="486">
        <v>7</v>
      </c>
      <c r="G1561" s="486">
        <v>6</v>
      </c>
      <c r="H1561" s="534" t="s">
        <v>898</v>
      </c>
      <c r="I1561" s="486">
        <v>10</v>
      </c>
      <c r="J1561" s="512">
        <v>42</v>
      </c>
      <c r="K1561" s="531">
        <v>0.4</v>
      </c>
      <c r="L1561" s="512">
        <v>0.25</v>
      </c>
      <c r="M1561" s="512"/>
      <c r="N1561" s="528"/>
      <c r="O1561" s="532">
        <f t="shared" si="9"/>
        <v>4.2</v>
      </c>
    </row>
    <row r="1562" spans="1:15">
      <c r="A1562" s="8"/>
      <c r="B1562" s="495" t="s">
        <v>1016</v>
      </c>
      <c r="C1562" s="486"/>
      <c r="D1562" s="486">
        <v>4</v>
      </c>
      <c r="E1562" s="534" t="s">
        <v>898</v>
      </c>
      <c r="F1562" s="486">
        <v>10</v>
      </c>
      <c r="G1562" s="486">
        <v>6</v>
      </c>
      <c r="H1562" s="534" t="s">
        <v>898</v>
      </c>
      <c r="I1562" s="486">
        <v>18</v>
      </c>
      <c r="J1562" s="512">
        <v>11</v>
      </c>
      <c r="K1562" s="531">
        <v>0.4</v>
      </c>
      <c r="L1562" s="512">
        <v>0.25</v>
      </c>
      <c r="M1562" s="512"/>
      <c r="N1562" s="528"/>
      <c r="O1562" s="532">
        <f t="shared" si="9"/>
        <v>1.1</v>
      </c>
    </row>
    <row r="1563" spans="1:15">
      <c r="A1563" s="8"/>
      <c r="B1563" s="495" t="s">
        <v>1017</v>
      </c>
      <c r="C1563" s="486"/>
      <c r="D1563" s="486">
        <v>3</v>
      </c>
      <c r="E1563" s="534" t="s">
        <v>898</v>
      </c>
      <c r="F1563" s="486">
        <v>10</v>
      </c>
      <c r="G1563" s="486">
        <v>6</v>
      </c>
      <c r="H1563" s="534" t="s">
        <v>898</v>
      </c>
      <c r="I1563" s="486">
        <v>18</v>
      </c>
      <c r="J1563" s="512">
        <v>9</v>
      </c>
      <c r="K1563" s="531">
        <v>0.4</v>
      </c>
      <c r="L1563" s="512">
        <v>0.25</v>
      </c>
      <c r="M1563" s="512"/>
      <c r="N1563" s="528"/>
      <c r="O1563" s="532">
        <f t="shared" si="9"/>
        <v>0.9</v>
      </c>
    </row>
    <row r="1564" spans="1:15">
      <c r="A1564" s="8"/>
      <c r="B1564" s="495"/>
      <c r="C1564" s="486"/>
      <c r="D1564" s="486"/>
      <c r="E1564" s="486"/>
      <c r="F1564" s="486"/>
      <c r="G1564" s="486"/>
      <c r="H1564" s="486"/>
      <c r="I1564" s="486"/>
      <c r="J1564" s="512"/>
      <c r="K1564" s="531"/>
      <c r="L1564" s="512"/>
      <c r="M1564" s="512"/>
      <c r="N1564" s="512"/>
      <c r="O1564" s="513"/>
    </row>
    <row r="1565" spans="1:15">
      <c r="A1565" s="6"/>
      <c r="B1565" s="489"/>
      <c r="C1565" s="365"/>
      <c r="D1565" s="365"/>
      <c r="E1565" s="365"/>
      <c r="F1565" s="365"/>
      <c r="G1565" s="365"/>
      <c r="H1565" s="365"/>
      <c r="I1565" s="365"/>
      <c r="J1565" s="517"/>
      <c r="K1565" s="517"/>
      <c r="L1565" s="517"/>
      <c r="M1565" s="518"/>
      <c r="N1565" s="518"/>
      <c r="O1565" s="519"/>
    </row>
    <row r="1566" ht="30" spans="1:15">
      <c r="A1566" s="2" t="s">
        <v>469</v>
      </c>
      <c r="B1566" s="479" t="str">
        <f>VLOOKUP(A1566,GLOBAL!A:H,4,FALSE)</f>
        <v>FABRICAÇÃO DE FÔRMA PARA PILARES E ESTRUTURAS SIMILARES, EM CHAPA DE MADEIRA COMPENSADA RESINADA, E = 17 MM. AF_12/2015</v>
      </c>
      <c r="C1566" s="2" t="str">
        <f>VLOOKUP(A1566,GLOBAL!A:H,5,FALSE)</f>
        <v>M2</v>
      </c>
      <c r="D1566" s="480" t="s">
        <v>857</v>
      </c>
      <c r="E1566" s="481"/>
      <c r="F1566" s="482"/>
      <c r="G1566" s="480" t="s">
        <v>858</v>
      </c>
      <c r="H1566" s="481"/>
      <c r="I1566" s="482"/>
      <c r="J1566" s="508" t="s">
        <v>859</v>
      </c>
      <c r="K1566" s="508" t="s">
        <v>860</v>
      </c>
      <c r="L1566" s="508" t="s">
        <v>861</v>
      </c>
      <c r="M1566" s="508" t="s">
        <v>867</v>
      </c>
      <c r="N1566" s="508" t="s">
        <v>894</v>
      </c>
      <c r="O1566" s="509">
        <f>ROUND(SUM(O1567:O1576),2)</f>
        <v>74</v>
      </c>
    </row>
    <row r="1567" spans="1:15">
      <c r="A1567" s="7"/>
      <c r="B1567" s="493" t="s">
        <v>863</v>
      </c>
      <c r="C1567" s="494"/>
      <c r="D1567" s="494"/>
      <c r="E1567" s="494"/>
      <c r="F1567" s="494"/>
      <c r="G1567" s="494"/>
      <c r="H1567" s="494"/>
      <c r="I1567" s="494"/>
      <c r="J1567" s="528"/>
      <c r="K1567" s="529"/>
      <c r="L1567" s="528"/>
      <c r="M1567" s="528"/>
      <c r="N1567" s="528"/>
      <c r="O1567" s="530"/>
    </row>
    <row r="1568" spans="1:15">
      <c r="A1568" s="8"/>
      <c r="B1568" s="495" t="s">
        <v>1010</v>
      </c>
      <c r="C1568" s="486"/>
      <c r="D1568" s="486">
        <v>0</v>
      </c>
      <c r="E1568" s="534" t="s">
        <v>898</v>
      </c>
      <c r="F1568" s="486">
        <v>0</v>
      </c>
      <c r="G1568" s="486">
        <v>2</v>
      </c>
      <c r="H1568" s="534" t="s">
        <v>898</v>
      </c>
      <c r="I1568" s="486">
        <v>7</v>
      </c>
      <c r="J1568" s="512">
        <v>34</v>
      </c>
      <c r="K1568" s="531">
        <v>0.4</v>
      </c>
      <c r="L1568" s="512">
        <v>0.25</v>
      </c>
      <c r="M1568" s="512">
        <v>8.5</v>
      </c>
      <c r="N1568" s="528">
        <v>2</v>
      </c>
      <c r="O1568" s="532">
        <f>M1568*N1568</f>
        <v>17</v>
      </c>
    </row>
    <row r="1569" spans="1:15">
      <c r="A1569" s="8"/>
      <c r="B1569" s="495" t="s">
        <v>1011</v>
      </c>
      <c r="C1569" s="486"/>
      <c r="D1569" s="486">
        <v>1</v>
      </c>
      <c r="E1569" s="534" t="s">
        <v>898</v>
      </c>
      <c r="F1569" s="486">
        <v>7</v>
      </c>
      <c r="G1569" s="486">
        <v>2</v>
      </c>
      <c r="H1569" s="534" t="s">
        <v>898</v>
      </c>
      <c r="I1569" s="486">
        <v>14</v>
      </c>
      <c r="J1569" s="512">
        <v>16</v>
      </c>
      <c r="K1569" s="531">
        <v>0.4</v>
      </c>
      <c r="L1569" s="512">
        <v>0.25</v>
      </c>
      <c r="M1569" s="512">
        <v>4</v>
      </c>
      <c r="N1569" s="528">
        <v>2</v>
      </c>
      <c r="O1569" s="532">
        <f t="shared" ref="O1569:O1575" si="10">M1569*N1569</f>
        <v>8</v>
      </c>
    </row>
    <row r="1570" spans="1:15">
      <c r="A1570" s="8"/>
      <c r="B1570" s="495" t="s">
        <v>1012</v>
      </c>
      <c r="C1570" s="486"/>
      <c r="D1570" s="486">
        <v>2</v>
      </c>
      <c r="E1570" s="534" t="s">
        <v>898</v>
      </c>
      <c r="F1570" s="486">
        <v>14</v>
      </c>
      <c r="G1570" s="486">
        <v>5</v>
      </c>
      <c r="H1570" s="534" t="s">
        <v>898</v>
      </c>
      <c r="I1570" s="486">
        <v>0</v>
      </c>
      <c r="J1570" s="512">
        <v>11</v>
      </c>
      <c r="K1570" s="531">
        <v>0.4</v>
      </c>
      <c r="L1570" s="512">
        <v>0.25</v>
      </c>
      <c r="M1570" s="512">
        <v>2.75</v>
      </c>
      <c r="N1570" s="528">
        <v>2</v>
      </c>
      <c r="O1570" s="532">
        <f t="shared" si="10"/>
        <v>5.5</v>
      </c>
    </row>
    <row r="1571" spans="1:15">
      <c r="A1571" s="8"/>
      <c r="B1571" s="495" t="s">
        <v>1013</v>
      </c>
      <c r="C1571" s="486"/>
      <c r="D1571" s="486">
        <v>7</v>
      </c>
      <c r="E1571" s="534" t="s">
        <v>898</v>
      </c>
      <c r="F1571" s="486">
        <v>0</v>
      </c>
      <c r="G1571" s="486">
        <v>5</v>
      </c>
      <c r="H1571" s="534" t="s">
        <v>898</v>
      </c>
      <c r="I1571" s="486">
        <v>7</v>
      </c>
      <c r="J1571" s="512">
        <v>18</v>
      </c>
      <c r="K1571" s="531">
        <v>0.4</v>
      </c>
      <c r="L1571" s="512">
        <v>0.25</v>
      </c>
      <c r="M1571" s="512">
        <v>4.5</v>
      </c>
      <c r="N1571" s="528">
        <v>2</v>
      </c>
      <c r="O1571" s="532">
        <f t="shared" si="10"/>
        <v>9</v>
      </c>
    </row>
    <row r="1572" spans="1:15">
      <c r="A1572" s="8"/>
      <c r="B1572" s="495" t="s">
        <v>1014</v>
      </c>
      <c r="C1572" s="486"/>
      <c r="D1572" s="486">
        <v>6</v>
      </c>
      <c r="E1572" s="534" t="s">
        <v>898</v>
      </c>
      <c r="F1572" s="486">
        <v>0</v>
      </c>
      <c r="G1572" s="486">
        <v>5</v>
      </c>
      <c r="H1572" s="534" t="s">
        <v>898</v>
      </c>
      <c r="I1572" s="486">
        <v>7</v>
      </c>
      <c r="J1572" s="512">
        <v>7</v>
      </c>
      <c r="K1572" s="531">
        <v>0.4</v>
      </c>
      <c r="L1572" s="512">
        <v>0.25</v>
      </c>
      <c r="M1572" s="512">
        <v>1.75</v>
      </c>
      <c r="N1572" s="528">
        <v>2</v>
      </c>
      <c r="O1572" s="532">
        <f t="shared" si="10"/>
        <v>3.5</v>
      </c>
    </row>
    <row r="1573" spans="1:15">
      <c r="A1573" s="8"/>
      <c r="B1573" s="495" t="s">
        <v>1015</v>
      </c>
      <c r="C1573" s="486"/>
      <c r="D1573" s="486">
        <v>6</v>
      </c>
      <c r="E1573" s="534" t="s">
        <v>898</v>
      </c>
      <c r="F1573" s="486">
        <v>7</v>
      </c>
      <c r="G1573" s="486">
        <v>6</v>
      </c>
      <c r="H1573" s="534" t="s">
        <v>898</v>
      </c>
      <c r="I1573" s="486">
        <v>10</v>
      </c>
      <c r="J1573" s="512">
        <v>42</v>
      </c>
      <c r="K1573" s="531">
        <v>0.4</v>
      </c>
      <c r="L1573" s="512">
        <v>0.25</v>
      </c>
      <c r="M1573" s="512">
        <v>10.5</v>
      </c>
      <c r="N1573" s="528">
        <v>2</v>
      </c>
      <c r="O1573" s="532">
        <f t="shared" si="10"/>
        <v>21</v>
      </c>
    </row>
    <row r="1574" spans="1:15">
      <c r="A1574" s="8"/>
      <c r="B1574" s="495" t="s">
        <v>1016</v>
      </c>
      <c r="C1574" s="486"/>
      <c r="D1574" s="486">
        <v>4</v>
      </c>
      <c r="E1574" s="534" t="s">
        <v>898</v>
      </c>
      <c r="F1574" s="486">
        <v>10</v>
      </c>
      <c r="G1574" s="486">
        <v>6</v>
      </c>
      <c r="H1574" s="534" t="s">
        <v>898</v>
      </c>
      <c r="I1574" s="486">
        <v>18</v>
      </c>
      <c r="J1574" s="512">
        <v>11</v>
      </c>
      <c r="K1574" s="531">
        <v>0.4</v>
      </c>
      <c r="L1574" s="512">
        <v>0.25</v>
      </c>
      <c r="M1574" s="512">
        <v>2.75</v>
      </c>
      <c r="N1574" s="528">
        <v>2</v>
      </c>
      <c r="O1574" s="532">
        <f t="shared" si="10"/>
        <v>5.5</v>
      </c>
    </row>
    <row r="1575" spans="1:15">
      <c r="A1575" s="8"/>
      <c r="B1575" s="495" t="s">
        <v>1017</v>
      </c>
      <c r="C1575" s="486"/>
      <c r="D1575" s="486">
        <v>3</v>
      </c>
      <c r="E1575" s="534" t="s">
        <v>898</v>
      </c>
      <c r="F1575" s="486">
        <v>10</v>
      </c>
      <c r="G1575" s="486">
        <v>6</v>
      </c>
      <c r="H1575" s="534" t="s">
        <v>898</v>
      </c>
      <c r="I1575" s="486">
        <v>18</v>
      </c>
      <c r="J1575" s="512">
        <v>9</v>
      </c>
      <c r="K1575" s="531">
        <v>0.4</v>
      </c>
      <c r="L1575" s="512">
        <v>0.25</v>
      </c>
      <c r="M1575" s="512">
        <v>2.25</v>
      </c>
      <c r="N1575" s="528">
        <v>2</v>
      </c>
      <c r="O1575" s="532">
        <f t="shared" si="10"/>
        <v>4.5</v>
      </c>
    </row>
    <row r="1576" spans="1:15">
      <c r="A1576" s="8"/>
      <c r="B1576" s="495"/>
      <c r="C1576" s="486"/>
      <c r="D1576" s="486"/>
      <c r="E1576" s="486"/>
      <c r="F1576" s="486"/>
      <c r="G1576" s="486"/>
      <c r="H1576" s="486"/>
      <c r="I1576" s="486"/>
      <c r="J1576" s="512"/>
      <c r="K1576" s="531"/>
      <c r="L1576" s="512"/>
      <c r="M1576" s="512"/>
      <c r="N1576" s="512"/>
      <c r="O1576" s="513"/>
    </row>
    <row r="1577" spans="1:15">
      <c r="A1577" s="6"/>
      <c r="B1577" s="489"/>
      <c r="C1577" s="365"/>
      <c r="D1577" s="365"/>
      <c r="E1577" s="365"/>
      <c r="F1577" s="365"/>
      <c r="G1577" s="365"/>
      <c r="H1577" s="365"/>
      <c r="I1577" s="365"/>
      <c r="J1577" s="517"/>
      <c r="K1577" s="517"/>
      <c r="L1577" s="517"/>
      <c r="M1577" s="518"/>
      <c r="N1577" s="518"/>
      <c r="O1577" s="519"/>
    </row>
    <row r="1578" ht="67.5" customHeight="1" spans="1:15">
      <c r="A1578" s="2" t="s">
        <v>470</v>
      </c>
      <c r="B1578" s="479" t="str">
        <f>VLOOKUP(A1578,GLOBAL!A:H,4,FALSE)</f>
        <v>DRENO LONGITUDINAL TIPO TRINCHEIRA DRENANTE, H = 0,90 M COM TUBO POROSO TIPO PEAD DE DIÂM = 100 MM, INCLUINDO ESC. EM MAT. 1ª CAT. E TRANSPORTE DO TUBO</v>
      </c>
      <c r="C1578" s="2" t="str">
        <f>VLOOKUP(A1578,GLOBAL!A:H,5,FALSE)</f>
        <v>M</v>
      </c>
      <c r="D1578" s="480" t="s">
        <v>857</v>
      </c>
      <c r="E1578" s="481"/>
      <c r="F1578" s="482"/>
      <c r="G1578" s="480" t="s">
        <v>858</v>
      </c>
      <c r="H1578" s="481"/>
      <c r="I1578" s="482"/>
      <c r="J1578" s="508" t="s">
        <v>859</v>
      </c>
      <c r="K1578" s="508" t="s">
        <v>860</v>
      </c>
      <c r="L1578" s="508" t="s">
        <v>861</v>
      </c>
      <c r="M1578" s="508" t="s">
        <v>867</v>
      </c>
      <c r="N1578" s="508" t="s">
        <v>894</v>
      </c>
      <c r="O1578" s="509">
        <f>ROUND(SUM(O1579:O1587),2)</f>
        <v>40.8</v>
      </c>
    </row>
    <row r="1579" spans="1:15">
      <c r="A1579" s="7"/>
      <c r="B1579" s="493" t="s">
        <v>863</v>
      </c>
      <c r="C1579" s="494"/>
      <c r="D1579" s="494"/>
      <c r="E1579" s="494"/>
      <c r="F1579" s="494"/>
      <c r="G1579" s="494"/>
      <c r="H1579" s="494"/>
      <c r="I1579" s="494"/>
      <c r="J1579" s="528"/>
      <c r="K1579" s="529"/>
      <c r="L1579" s="528"/>
      <c r="M1579" s="528"/>
      <c r="N1579" s="528"/>
      <c r="O1579" s="530"/>
    </row>
    <row r="1580" spans="1:15">
      <c r="A1580" s="8"/>
      <c r="B1580" s="495" t="s">
        <v>1001</v>
      </c>
      <c r="C1580" s="486"/>
      <c r="D1580" s="486">
        <v>1</v>
      </c>
      <c r="E1580" s="534" t="s">
        <v>898</v>
      </c>
      <c r="F1580" s="486">
        <v>14</v>
      </c>
      <c r="G1580" s="486"/>
      <c r="H1580" s="534"/>
      <c r="I1580" s="486"/>
      <c r="J1580" s="512">
        <v>8</v>
      </c>
      <c r="K1580" s="531"/>
      <c r="L1580" s="512"/>
      <c r="M1580" s="512"/>
      <c r="N1580" s="528"/>
      <c r="O1580" s="532">
        <f>J1580</f>
        <v>8</v>
      </c>
    </row>
    <row r="1581" spans="1:15">
      <c r="A1581" s="8"/>
      <c r="B1581" s="495" t="s">
        <v>1002</v>
      </c>
      <c r="C1581" s="486"/>
      <c r="D1581" s="486">
        <v>2</v>
      </c>
      <c r="E1581" s="534" t="s">
        <v>898</v>
      </c>
      <c r="F1581" s="486">
        <v>11</v>
      </c>
      <c r="G1581" s="486"/>
      <c r="H1581" s="534"/>
      <c r="I1581" s="486"/>
      <c r="J1581" s="512">
        <v>8</v>
      </c>
      <c r="K1581" s="531"/>
      <c r="L1581" s="512"/>
      <c r="M1581" s="512"/>
      <c r="N1581" s="528"/>
      <c r="O1581" s="532">
        <f t="shared" ref="O1581:O1586" si="11">J1581</f>
        <v>8</v>
      </c>
    </row>
    <row r="1582" spans="1:15">
      <c r="A1582" s="8"/>
      <c r="B1582" s="495" t="s">
        <v>1003</v>
      </c>
      <c r="C1582" s="486"/>
      <c r="D1582" s="486">
        <v>7</v>
      </c>
      <c r="E1582" s="534" t="s">
        <v>898</v>
      </c>
      <c r="F1582" s="486">
        <v>11</v>
      </c>
      <c r="G1582" s="486"/>
      <c r="H1582" s="534"/>
      <c r="I1582" s="486"/>
      <c r="J1582" s="512">
        <v>8</v>
      </c>
      <c r="K1582" s="531"/>
      <c r="L1582" s="512"/>
      <c r="M1582" s="512"/>
      <c r="N1582" s="528"/>
      <c r="O1582" s="532">
        <f t="shared" si="11"/>
        <v>8</v>
      </c>
    </row>
    <row r="1583" spans="1:15">
      <c r="A1583" s="8"/>
      <c r="B1583" s="495" t="s">
        <v>1004</v>
      </c>
      <c r="C1583" s="486"/>
      <c r="D1583" s="486">
        <v>6</v>
      </c>
      <c r="E1583" s="534" t="s">
        <v>898</v>
      </c>
      <c r="F1583" s="486">
        <v>13</v>
      </c>
      <c r="G1583" s="486"/>
      <c r="H1583" s="534"/>
      <c r="I1583" s="486"/>
      <c r="J1583" s="512">
        <v>8</v>
      </c>
      <c r="K1583" s="531"/>
      <c r="L1583" s="512"/>
      <c r="M1583" s="512"/>
      <c r="N1583" s="528"/>
      <c r="O1583" s="532">
        <f t="shared" si="11"/>
        <v>8</v>
      </c>
    </row>
    <row r="1584" spans="1:15">
      <c r="A1584" s="8"/>
      <c r="B1584" s="495" t="s">
        <v>1006</v>
      </c>
      <c r="C1584" s="486"/>
      <c r="D1584" s="486">
        <v>4</v>
      </c>
      <c r="E1584" s="534" t="s">
        <v>898</v>
      </c>
      <c r="F1584" s="486">
        <v>3</v>
      </c>
      <c r="G1584" s="486"/>
      <c r="H1584" s="534"/>
      <c r="I1584" s="486"/>
      <c r="J1584" s="512">
        <v>8</v>
      </c>
      <c r="K1584" s="531"/>
      <c r="L1584" s="512"/>
      <c r="M1584" s="512"/>
      <c r="N1584" s="528"/>
      <c r="O1584" s="532">
        <f t="shared" si="11"/>
        <v>8</v>
      </c>
    </row>
    <row r="1585" spans="1:15">
      <c r="A1585" s="8"/>
      <c r="B1585" s="495" t="s">
        <v>1007</v>
      </c>
      <c r="C1585" s="486"/>
      <c r="D1585" s="486">
        <v>3</v>
      </c>
      <c r="E1585" s="534" t="s">
        <v>898</v>
      </c>
      <c r="F1585" s="486">
        <v>12</v>
      </c>
      <c r="G1585" s="486"/>
      <c r="H1585" s="534"/>
      <c r="I1585" s="486"/>
      <c r="J1585" s="512">
        <v>8</v>
      </c>
      <c r="K1585" s="531"/>
      <c r="L1585" s="512"/>
      <c r="M1585" s="512"/>
      <c r="N1585" s="528"/>
      <c r="O1585" s="532">
        <f t="shared" si="11"/>
        <v>8</v>
      </c>
    </row>
    <row r="1586" spans="1:15">
      <c r="A1586" s="8"/>
      <c r="B1586" s="495" t="s">
        <v>961</v>
      </c>
      <c r="C1586" s="486"/>
      <c r="D1586" s="486"/>
      <c r="E1586" s="534"/>
      <c r="F1586" s="486"/>
      <c r="G1586" s="486"/>
      <c r="H1586" s="534"/>
      <c r="I1586" s="486"/>
      <c r="J1586" s="512">
        <v>-7.2</v>
      </c>
      <c r="K1586" s="531"/>
      <c r="L1586" s="512"/>
      <c r="M1586" s="512"/>
      <c r="N1586" s="528"/>
      <c r="O1586" s="532">
        <f t="shared" si="11"/>
        <v>-7.2</v>
      </c>
    </row>
    <row r="1587" spans="1:15">
      <c r="A1587" s="8"/>
      <c r="B1587" s="495"/>
      <c r="C1587" s="486"/>
      <c r="D1587" s="486"/>
      <c r="E1587" s="486"/>
      <c r="F1587" s="486"/>
      <c r="G1587" s="486"/>
      <c r="H1587" s="486"/>
      <c r="I1587" s="486"/>
      <c r="J1587" s="512"/>
      <c r="K1587" s="531"/>
      <c r="L1587" s="512"/>
      <c r="M1587" s="512"/>
      <c r="N1587" s="512"/>
      <c r="O1587" s="513"/>
    </row>
    <row r="1588" spans="1:15">
      <c r="A1588" s="6"/>
      <c r="B1588" s="489"/>
      <c r="C1588" s="365"/>
      <c r="D1588" s="365"/>
      <c r="E1588" s="365"/>
      <c r="F1588" s="365"/>
      <c r="G1588" s="365"/>
      <c r="H1588" s="365"/>
      <c r="I1588" s="365"/>
      <c r="J1588" s="517"/>
      <c r="K1588" s="517"/>
      <c r="L1588" s="517"/>
      <c r="M1588" s="518"/>
      <c r="N1588" s="518"/>
      <c r="O1588" s="519"/>
    </row>
    <row r="1589" spans="1:15">
      <c r="A1589" s="1" t="s">
        <v>471</v>
      </c>
      <c r="B1589" s="476" t="str">
        <f>VLOOKUP(A1589,GLOBAL!A:H,4,FALSE)</f>
        <v>Pavimentação</v>
      </c>
      <c r="C1589" s="477"/>
      <c r="D1589" s="477"/>
      <c r="E1589" s="477"/>
      <c r="F1589" s="477"/>
      <c r="G1589" s="477"/>
      <c r="H1589" s="477"/>
      <c r="I1589" s="477"/>
      <c r="J1589" s="506"/>
      <c r="K1589" s="506"/>
      <c r="L1589" s="506"/>
      <c r="M1589" s="506"/>
      <c r="N1589" s="506"/>
      <c r="O1589" s="507"/>
    </row>
    <row r="1590" ht="30" spans="1:15">
      <c r="A1590" s="2" t="s">
        <v>472</v>
      </c>
      <c r="B1590" s="479" t="str">
        <f>VLOOKUP(A1590,GLOBAL!A:H,4,FALSE)</f>
        <v>REGULARIZACAO E COMPACTACAO DE SUBLEITO ATE 20 CM DE ESPESSURA</v>
      </c>
      <c r="C1590" s="2" t="str">
        <f>VLOOKUP(A1590,GLOBAL!A:H,5,FALSE)</f>
        <v>M2</v>
      </c>
      <c r="D1590" s="480" t="s">
        <v>857</v>
      </c>
      <c r="E1590" s="481"/>
      <c r="F1590" s="482"/>
      <c r="G1590" s="480" t="s">
        <v>858</v>
      </c>
      <c r="H1590" s="481"/>
      <c r="I1590" s="482"/>
      <c r="J1590" s="508" t="s">
        <v>859</v>
      </c>
      <c r="K1590" s="508" t="s">
        <v>907</v>
      </c>
      <c r="L1590" s="508" t="s">
        <v>861</v>
      </c>
      <c r="M1590" s="508" t="s">
        <v>867</v>
      </c>
      <c r="N1590" s="508" t="s">
        <v>908</v>
      </c>
      <c r="O1590" s="509">
        <f>ROUND(SUM(O1592:O1600),2)</f>
        <v>1496.17</v>
      </c>
    </row>
    <row r="1591" spans="1:15">
      <c r="A1591" s="7"/>
      <c r="B1591" s="493" t="s">
        <v>863</v>
      </c>
      <c r="C1591" s="494"/>
      <c r="D1591" s="494"/>
      <c r="E1591" s="494"/>
      <c r="F1591" s="494"/>
      <c r="G1591" s="494"/>
      <c r="H1591" s="494"/>
      <c r="I1591" s="494"/>
      <c r="J1591" s="528"/>
      <c r="K1591" s="529"/>
      <c r="L1591" s="528"/>
      <c r="M1591" s="528"/>
      <c r="N1591" s="528"/>
      <c r="O1591" s="530"/>
    </row>
    <row r="1592" spans="1:15">
      <c r="A1592" s="8"/>
      <c r="B1592" s="495" t="s">
        <v>909</v>
      </c>
      <c r="C1592" s="486"/>
      <c r="D1592" s="486">
        <v>0</v>
      </c>
      <c r="E1592" s="534" t="s">
        <v>898</v>
      </c>
      <c r="F1592" s="486">
        <v>3.45</v>
      </c>
      <c r="G1592" s="486">
        <v>0</v>
      </c>
      <c r="H1592" s="534" t="s">
        <v>898</v>
      </c>
      <c r="I1592" s="486">
        <v>6.5</v>
      </c>
      <c r="J1592" s="512">
        <v>3.05</v>
      </c>
      <c r="K1592" s="531">
        <v>9.2</v>
      </c>
      <c r="L1592" s="512"/>
      <c r="M1592" s="512">
        <f t="shared" ref="M1592:M1599" si="12">J1592*K1592</f>
        <v>28.06</v>
      </c>
      <c r="N1592" s="528"/>
      <c r="O1592" s="532">
        <f t="shared" ref="O1592:O1599" si="13">M1592</f>
        <v>28.06</v>
      </c>
    </row>
    <row r="1593" spans="1:15">
      <c r="A1593" s="8"/>
      <c r="B1593" s="495" t="s">
        <v>909</v>
      </c>
      <c r="C1593" s="486"/>
      <c r="D1593" s="486">
        <v>0</v>
      </c>
      <c r="E1593" s="534" t="s">
        <v>898</v>
      </c>
      <c r="F1593" s="486">
        <v>6.5</v>
      </c>
      <c r="G1593" s="486">
        <v>2</v>
      </c>
      <c r="H1593" s="534" t="s">
        <v>898</v>
      </c>
      <c r="I1593" s="486">
        <v>15.2</v>
      </c>
      <c r="J1593" s="512">
        <v>48.7</v>
      </c>
      <c r="K1593" s="531">
        <v>8</v>
      </c>
      <c r="L1593" s="512"/>
      <c r="M1593" s="512">
        <f t="shared" si="12"/>
        <v>389.6</v>
      </c>
      <c r="N1593" s="528"/>
      <c r="O1593" s="532">
        <f t="shared" si="13"/>
        <v>389.6</v>
      </c>
    </row>
    <row r="1594" spans="1:15">
      <c r="A1594" s="8"/>
      <c r="B1594" s="495" t="s">
        <v>909</v>
      </c>
      <c r="C1594" s="486"/>
      <c r="D1594" s="486">
        <v>2</v>
      </c>
      <c r="E1594" s="534" t="s">
        <v>898</v>
      </c>
      <c r="F1594" s="486">
        <v>15.2</v>
      </c>
      <c r="G1594" s="486">
        <v>2</v>
      </c>
      <c r="H1594" s="534" t="s">
        <v>898</v>
      </c>
      <c r="I1594" s="486">
        <v>18.2</v>
      </c>
      <c r="J1594" s="512">
        <v>3</v>
      </c>
      <c r="K1594" s="531">
        <v>9.15</v>
      </c>
      <c r="L1594" s="512"/>
      <c r="M1594" s="512">
        <f t="shared" si="12"/>
        <v>27.45</v>
      </c>
      <c r="N1594" s="528"/>
      <c r="O1594" s="532">
        <f t="shared" si="13"/>
        <v>27.45</v>
      </c>
    </row>
    <row r="1595" spans="1:15">
      <c r="A1595" s="8"/>
      <c r="B1595" s="495" t="s">
        <v>909</v>
      </c>
      <c r="C1595" s="486"/>
      <c r="D1595" s="486">
        <v>3</v>
      </c>
      <c r="E1595" s="534" t="s">
        <v>898</v>
      </c>
      <c r="F1595" s="486">
        <v>6.2</v>
      </c>
      <c r="G1595" s="486">
        <v>3</v>
      </c>
      <c r="H1595" s="534" t="s">
        <v>898</v>
      </c>
      <c r="I1595" s="486">
        <v>11</v>
      </c>
      <c r="J1595" s="512">
        <v>4.8</v>
      </c>
      <c r="K1595" s="531">
        <v>9.3</v>
      </c>
      <c r="L1595" s="512"/>
      <c r="M1595" s="512">
        <f t="shared" si="12"/>
        <v>44.64</v>
      </c>
      <c r="N1595" s="528"/>
      <c r="O1595" s="532">
        <f t="shared" si="13"/>
        <v>44.64</v>
      </c>
    </row>
    <row r="1596" spans="1:15">
      <c r="A1596" s="8"/>
      <c r="B1596" s="495" t="s">
        <v>909</v>
      </c>
      <c r="C1596" s="486"/>
      <c r="D1596" s="486">
        <v>3</v>
      </c>
      <c r="E1596" s="534" t="s">
        <v>898</v>
      </c>
      <c r="F1596" s="486">
        <v>11</v>
      </c>
      <c r="G1596" s="486">
        <v>8</v>
      </c>
      <c r="H1596" s="534" t="s">
        <v>898</v>
      </c>
      <c r="I1596" s="486">
        <v>18</v>
      </c>
      <c r="J1596" s="512">
        <v>107</v>
      </c>
      <c r="K1596" s="531">
        <v>8</v>
      </c>
      <c r="L1596" s="512"/>
      <c r="M1596" s="512">
        <f t="shared" si="12"/>
        <v>856</v>
      </c>
      <c r="N1596" s="528"/>
      <c r="O1596" s="532">
        <f t="shared" si="13"/>
        <v>856</v>
      </c>
    </row>
    <row r="1597" spans="1:15">
      <c r="A1597" s="8"/>
      <c r="B1597" s="495" t="s">
        <v>909</v>
      </c>
      <c r="C1597" s="486"/>
      <c r="D1597" s="486">
        <v>8</v>
      </c>
      <c r="E1597" s="534" t="s">
        <v>898</v>
      </c>
      <c r="F1597" s="486">
        <v>18</v>
      </c>
      <c r="G1597" s="486">
        <v>9</v>
      </c>
      <c r="H1597" s="534" t="s">
        <v>898</v>
      </c>
      <c r="I1597" s="486">
        <v>3.35</v>
      </c>
      <c r="J1597" s="512">
        <v>5.35</v>
      </c>
      <c r="K1597" s="531">
        <v>8.9</v>
      </c>
      <c r="L1597" s="512"/>
      <c r="M1597" s="512">
        <f t="shared" si="12"/>
        <v>47.615</v>
      </c>
      <c r="N1597" s="528"/>
      <c r="O1597" s="532">
        <f t="shared" si="13"/>
        <v>47.615</v>
      </c>
    </row>
    <row r="1598" spans="1:15">
      <c r="A1598" s="8"/>
      <c r="B1598" s="495" t="s">
        <v>1018</v>
      </c>
      <c r="C1598" s="486"/>
      <c r="D1598" s="486">
        <v>6</v>
      </c>
      <c r="E1598" s="534" t="s">
        <v>898</v>
      </c>
      <c r="F1598" s="486">
        <v>0</v>
      </c>
      <c r="G1598" s="486">
        <v>6</v>
      </c>
      <c r="H1598" s="534" t="s">
        <v>898</v>
      </c>
      <c r="I1598" s="486">
        <v>10</v>
      </c>
      <c r="J1598" s="512">
        <v>6.7</v>
      </c>
      <c r="K1598" s="531">
        <v>6.9</v>
      </c>
      <c r="L1598" s="512"/>
      <c r="M1598" s="512">
        <f t="shared" si="12"/>
        <v>46.23</v>
      </c>
      <c r="N1598" s="528"/>
      <c r="O1598" s="532">
        <f t="shared" si="13"/>
        <v>46.23</v>
      </c>
    </row>
    <row r="1599" spans="1:15">
      <c r="A1599" s="8"/>
      <c r="B1599" s="495" t="s">
        <v>1018</v>
      </c>
      <c r="C1599" s="486"/>
      <c r="D1599" s="486">
        <v>6</v>
      </c>
      <c r="E1599" s="534" t="s">
        <v>898</v>
      </c>
      <c r="F1599" s="486">
        <v>0</v>
      </c>
      <c r="G1599" s="486">
        <v>6</v>
      </c>
      <c r="H1599" s="534" t="s">
        <v>898</v>
      </c>
      <c r="I1599" s="486">
        <v>10</v>
      </c>
      <c r="J1599" s="512">
        <v>7.3</v>
      </c>
      <c r="K1599" s="531">
        <v>7.75</v>
      </c>
      <c r="L1599" s="512"/>
      <c r="M1599" s="512">
        <f t="shared" si="12"/>
        <v>56.575</v>
      </c>
      <c r="N1599" s="528"/>
      <c r="O1599" s="532">
        <f t="shared" si="13"/>
        <v>56.575</v>
      </c>
    </row>
    <row r="1600" spans="1:15">
      <c r="A1600" s="4"/>
      <c r="B1600" s="495"/>
      <c r="C1600" s="486"/>
      <c r="D1600" s="486"/>
      <c r="E1600" s="486"/>
      <c r="F1600" s="486"/>
      <c r="G1600" s="486"/>
      <c r="H1600" s="486"/>
      <c r="I1600" s="486"/>
      <c r="J1600" s="512"/>
      <c r="K1600" s="512"/>
      <c r="L1600" s="512"/>
      <c r="M1600" s="512"/>
      <c r="N1600" s="512"/>
      <c r="O1600" s="513"/>
    </row>
    <row r="1601" spans="1:15">
      <c r="A1601" s="6"/>
      <c r="B1601" s="489"/>
      <c r="C1601" s="365"/>
      <c r="D1601" s="365"/>
      <c r="E1601" s="365"/>
      <c r="F1601" s="365"/>
      <c r="G1601" s="365"/>
      <c r="H1601" s="365"/>
      <c r="I1601" s="365"/>
      <c r="J1601" s="517"/>
      <c r="K1601" s="517"/>
      <c r="L1601" s="517"/>
      <c r="M1601" s="518"/>
      <c r="N1601" s="518"/>
      <c r="O1601" s="519"/>
    </row>
    <row r="1602" spans="1:15">
      <c r="A1602" s="2" t="s">
        <v>473</v>
      </c>
      <c r="B1602" s="479" t="str">
        <f>VLOOKUP(A1602,GLOBAL!A:H,4,FALSE)</f>
        <v>FORNECIMENTO E LANCAMENTO DE BRITA N. 4</v>
      </c>
      <c r="C1602" s="2" t="str">
        <f>VLOOKUP(A1602,GLOBAL!A:H,5,FALSE)</f>
        <v>M3</v>
      </c>
      <c r="D1602" s="480" t="s">
        <v>857</v>
      </c>
      <c r="E1602" s="481"/>
      <c r="F1602" s="482"/>
      <c r="G1602" s="480" t="s">
        <v>858</v>
      </c>
      <c r="H1602" s="481"/>
      <c r="I1602" s="482"/>
      <c r="J1602" s="508" t="s">
        <v>859</v>
      </c>
      <c r="K1602" s="508" t="s">
        <v>907</v>
      </c>
      <c r="L1602" s="508" t="s">
        <v>861</v>
      </c>
      <c r="M1602" s="508" t="s">
        <v>867</v>
      </c>
      <c r="N1602" s="508" t="s">
        <v>879</v>
      </c>
      <c r="O1602" s="509">
        <f>ROUND(SUM(O1604:O1612),2)</f>
        <v>149.62</v>
      </c>
    </row>
    <row r="1603" spans="1:15">
      <c r="A1603" s="7"/>
      <c r="B1603" s="493" t="s">
        <v>863</v>
      </c>
      <c r="C1603" s="494"/>
      <c r="D1603" s="494"/>
      <c r="E1603" s="494"/>
      <c r="F1603" s="494"/>
      <c r="G1603" s="494"/>
      <c r="H1603" s="494"/>
      <c r="I1603" s="494"/>
      <c r="J1603" s="528"/>
      <c r="K1603" s="529"/>
      <c r="L1603" s="528"/>
      <c r="M1603" s="528"/>
      <c r="N1603" s="528"/>
      <c r="O1603" s="530"/>
    </row>
    <row r="1604" spans="1:15">
      <c r="A1604" s="8"/>
      <c r="B1604" s="495" t="s">
        <v>909</v>
      </c>
      <c r="C1604" s="486"/>
      <c r="D1604" s="486">
        <v>0</v>
      </c>
      <c r="E1604" s="534" t="s">
        <v>898</v>
      </c>
      <c r="F1604" s="486">
        <v>3.45</v>
      </c>
      <c r="G1604" s="486">
        <v>0</v>
      </c>
      <c r="H1604" s="534" t="s">
        <v>898</v>
      </c>
      <c r="I1604" s="486">
        <v>6.5</v>
      </c>
      <c r="J1604" s="512">
        <v>3.05</v>
      </c>
      <c r="K1604" s="531">
        <v>9.2</v>
      </c>
      <c r="L1604" s="512">
        <v>0.1</v>
      </c>
      <c r="M1604" s="512">
        <f t="shared" ref="M1604:M1611" si="14">J1604*K1604</f>
        <v>28.06</v>
      </c>
      <c r="N1604" s="528">
        <f t="shared" ref="N1604:N1611" si="15">M1604*L1604</f>
        <v>2.806</v>
      </c>
      <c r="O1604" s="532">
        <f t="shared" ref="O1604:O1611" si="16">N1604</f>
        <v>2.806</v>
      </c>
    </row>
    <row r="1605" spans="1:15">
      <c r="A1605" s="8"/>
      <c r="B1605" s="495" t="s">
        <v>909</v>
      </c>
      <c r="C1605" s="486"/>
      <c r="D1605" s="486">
        <v>0</v>
      </c>
      <c r="E1605" s="534" t="s">
        <v>898</v>
      </c>
      <c r="F1605" s="486">
        <v>6.5</v>
      </c>
      <c r="G1605" s="486">
        <v>2</v>
      </c>
      <c r="H1605" s="534" t="s">
        <v>898</v>
      </c>
      <c r="I1605" s="486">
        <v>15.2</v>
      </c>
      <c r="J1605" s="512">
        <v>48.7</v>
      </c>
      <c r="K1605" s="531">
        <v>8</v>
      </c>
      <c r="L1605" s="512">
        <v>0.1</v>
      </c>
      <c r="M1605" s="512">
        <f t="shared" si="14"/>
        <v>389.6</v>
      </c>
      <c r="N1605" s="528">
        <f t="shared" si="15"/>
        <v>38.96</v>
      </c>
      <c r="O1605" s="532">
        <f t="shared" si="16"/>
        <v>38.96</v>
      </c>
    </row>
    <row r="1606" spans="1:15">
      <c r="A1606" s="8"/>
      <c r="B1606" s="495" t="s">
        <v>909</v>
      </c>
      <c r="C1606" s="486"/>
      <c r="D1606" s="486">
        <v>2</v>
      </c>
      <c r="E1606" s="534" t="s">
        <v>898</v>
      </c>
      <c r="F1606" s="486">
        <v>15.2</v>
      </c>
      <c r="G1606" s="486">
        <v>2</v>
      </c>
      <c r="H1606" s="534" t="s">
        <v>898</v>
      </c>
      <c r="I1606" s="486">
        <v>18.2</v>
      </c>
      <c r="J1606" s="512">
        <v>3</v>
      </c>
      <c r="K1606" s="531">
        <v>9.15</v>
      </c>
      <c r="L1606" s="512">
        <v>0.1</v>
      </c>
      <c r="M1606" s="512">
        <f t="shared" si="14"/>
        <v>27.45</v>
      </c>
      <c r="N1606" s="528">
        <f t="shared" si="15"/>
        <v>2.745</v>
      </c>
      <c r="O1606" s="532">
        <f t="shared" si="16"/>
        <v>2.745</v>
      </c>
    </row>
    <row r="1607" spans="1:15">
      <c r="A1607" s="8"/>
      <c r="B1607" s="495" t="s">
        <v>909</v>
      </c>
      <c r="C1607" s="486"/>
      <c r="D1607" s="486">
        <v>3</v>
      </c>
      <c r="E1607" s="534" t="s">
        <v>898</v>
      </c>
      <c r="F1607" s="486">
        <v>6.2</v>
      </c>
      <c r="G1607" s="486">
        <v>3</v>
      </c>
      <c r="H1607" s="534" t="s">
        <v>898</v>
      </c>
      <c r="I1607" s="486">
        <v>11</v>
      </c>
      <c r="J1607" s="512">
        <v>4.8</v>
      </c>
      <c r="K1607" s="531">
        <v>9.3</v>
      </c>
      <c r="L1607" s="512">
        <v>0.1</v>
      </c>
      <c r="M1607" s="512">
        <f t="shared" si="14"/>
        <v>44.64</v>
      </c>
      <c r="N1607" s="528">
        <f t="shared" si="15"/>
        <v>4.464</v>
      </c>
      <c r="O1607" s="532">
        <f t="shared" si="16"/>
        <v>4.464</v>
      </c>
    </row>
    <row r="1608" spans="1:15">
      <c r="A1608" s="8"/>
      <c r="B1608" s="495" t="s">
        <v>909</v>
      </c>
      <c r="C1608" s="486"/>
      <c r="D1608" s="486">
        <v>3</v>
      </c>
      <c r="E1608" s="534" t="s">
        <v>898</v>
      </c>
      <c r="F1608" s="486">
        <v>11</v>
      </c>
      <c r="G1608" s="486">
        <v>8</v>
      </c>
      <c r="H1608" s="534" t="s">
        <v>898</v>
      </c>
      <c r="I1608" s="486">
        <v>18</v>
      </c>
      <c r="J1608" s="512">
        <v>107</v>
      </c>
      <c r="K1608" s="531">
        <v>8</v>
      </c>
      <c r="L1608" s="512">
        <v>0.1</v>
      </c>
      <c r="M1608" s="512">
        <f t="shared" si="14"/>
        <v>856</v>
      </c>
      <c r="N1608" s="528">
        <f t="shared" si="15"/>
        <v>85.6</v>
      </c>
      <c r="O1608" s="532">
        <f t="shared" si="16"/>
        <v>85.6</v>
      </c>
    </row>
    <row r="1609" spans="1:15">
      <c r="A1609" s="8"/>
      <c r="B1609" s="495" t="s">
        <v>909</v>
      </c>
      <c r="C1609" s="486"/>
      <c r="D1609" s="486">
        <v>8</v>
      </c>
      <c r="E1609" s="534" t="s">
        <v>898</v>
      </c>
      <c r="F1609" s="486">
        <v>18</v>
      </c>
      <c r="G1609" s="486">
        <v>9</v>
      </c>
      <c r="H1609" s="534" t="s">
        <v>898</v>
      </c>
      <c r="I1609" s="486">
        <v>3.35</v>
      </c>
      <c r="J1609" s="512">
        <v>5.35</v>
      </c>
      <c r="K1609" s="531">
        <v>8.9</v>
      </c>
      <c r="L1609" s="512">
        <v>0.1</v>
      </c>
      <c r="M1609" s="512">
        <f t="shared" si="14"/>
        <v>47.615</v>
      </c>
      <c r="N1609" s="528">
        <f t="shared" si="15"/>
        <v>4.7615</v>
      </c>
      <c r="O1609" s="532">
        <f t="shared" si="16"/>
        <v>4.7615</v>
      </c>
    </row>
    <row r="1610" spans="1:15">
      <c r="A1610" s="8"/>
      <c r="B1610" s="495" t="s">
        <v>1018</v>
      </c>
      <c r="C1610" s="486"/>
      <c r="D1610" s="486">
        <v>6</v>
      </c>
      <c r="E1610" s="534" t="s">
        <v>898</v>
      </c>
      <c r="F1610" s="486">
        <v>0</v>
      </c>
      <c r="G1610" s="486">
        <v>6</v>
      </c>
      <c r="H1610" s="534" t="s">
        <v>898</v>
      </c>
      <c r="I1610" s="486">
        <v>10</v>
      </c>
      <c r="J1610" s="512">
        <v>6.7</v>
      </c>
      <c r="K1610" s="531">
        <v>6.9</v>
      </c>
      <c r="L1610" s="512">
        <v>0.1</v>
      </c>
      <c r="M1610" s="512">
        <f t="shared" si="14"/>
        <v>46.23</v>
      </c>
      <c r="N1610" s="528">
        <f t="shared" si="15"/>
        <v>4.623</v>
      </c>
      <c r="O1610" s="532">
        <f t="shared" si="16"/>
        <v>4.623</v>
      </c>
    </row>
    <row r="1611" spans="1:15">
      <c r="A1611" s="8"/>
      <c r="B1611" s="495" t="s">
        <v>1018</v>
      </c>
      <c r="C1611" s="486"/>
      <c r="D1611" s="486">
        <v>6</v>
      </c>
      <c r="E1611" s="534" t="s">
        <v>898</v>
      </c>
      <c r="F1611" s="486">
        <v>0</v>
      </c>
      <c r="G1611" s="486">
        <v>6</v>
      </c>
      <c r="H1611" s="534" t="s">
        <v>898</v>
      </c>
      <c r="I1611" s="486">
        <v>10</v>
      </c>
      <c r="J1611" s="512">
        <v>7.3</v>
      </c>
      <c r="K1611" s="531">
        <v>7.75</v>
      </c>
      <c r="L1611" s="512">
        <v>0.1</v>
      </c>
      <c r="M1611" s="512">
        <f t="shared" si="14"/>
        <v>56.575</v>
      </c>
      <c r="N1611" s="528">
        <f t="shared" si="15"/>
        <v>5.6575</v>
      </c>
      <c r="O1611" s="532">
        <f t="shared" si="16"/>
        <v>5.6575</v>
      </c>
    </row>
    <row r="1612" spans="1:15">
      <c r="A1612" s="4"/>
      <c r="B1612" s="495"/>
      <c r="C1612" s="486"/>
      <c r="D1612" s="486"/>
      <c r="E1612" s="486"/>
      <c r="F1612" s="486"/>
      <c r="G1612" s="486"/>
      <c r="H1612" s="486"/>
      <c r="I1612" s="486"/>
      <c r="J1612" s="512"/>
      <c r="K1612" s="512"/>
      <c r="L1612" s="512"/>
      <c r="M1612" s="512"/>
      <c r="N1612" s="512"/>
      <c r="O1612" s="513"/>
    </row>
    <row r="1613" spans="1:15">
      <c r="A1613" s="6"/>
      <c r="B1613" s="489"/>
      <c r="C1613" s="365"/>
      <c r="D1613" s="365"/>
      <c r="E1613" s="365"/>
      <c r="F1613" s="365"/>
      <c r="G1613" s="365"/>
      <c r="H1613" s="365"/>
      <c r="I1613" s="365"/>
      <c r="J1613" s="517"/>
      <c r="K1613" s="517"/>
      <c r="L1613" s="517"/>
      <c r="M1613" s="518"/>
      <c r="N1613" s="518"/>
      <c r="O1613" s="519"/>
    </row>
    <row r="1614" spans="1:15">
      <c r="A1614" s="2" t="s">
        <v>474</v>
      </c>
      <c r="B1614" s="535" t="str">
        <f>VLOOKUP(A1614,GLOBAL!A:H,4,FALSE)</f>
        <v>TRANSPORTE COMERCIAL DE BRITA</v>
      </c>
      <c r="C1614" s="2" t="str">
        <f>VLOOKUP(A1614,GLOBAL!A:H,5,FALSE)</f>
        <v>M3XKM</v>
      </c>
      <c r="D1614" s="480" t="s">
        <v>857</v>
      </c>
      <c r="E1614" s="481"/>
      <c r="F1614" s="482"/>
      <c r="G1614" s="480" t="s">
        <v>858</v>
      </c>
      <c r="H1614" s="481"/>
      <c r="I1614" s="482"/>
      <c r="J1614" s="508" t="s">
        <v>872</v>
      </c>
      <c r="K1614" s="508" t="s">
        <v>873</v>
      </c>
      <c r="L1614" s="508" t="s">
        <v>861</v>
      </c>
      <c r="M1614" s="508" t="s">
        <v>862</v>
      </c>
      <c r="N1614" s="508" t="s">
        <v>879</v>
      </c>
      <c r="O1614" s="509">
        <f>ROUND(SUM(O1616:O1617),2)</f>
        <v>1630.86</v>
      </c>
    </row>
    <row r="1615" spans="1:15">
      <c r="A1615" s="7"/>
      <c r="B1615" s="493" t="s">
        <v>863</v>
      </c>
      <c r="C1615" s="494"/>
      <c r="D1615" s="494"/>
      <c r="E1615" s="494"/>
      <c r="F1615" s="494"/>
      <c r="G1615" s="494"/>
      <c r="H1615" s="494"/>
      <c r="I1615" s="494"/>
      <c r="J1615" s="528"/>
      <c r="K1615" s="529"/>
      <c r="L1615" s="528"/>
      <c r="M1615" s="528"/>
      <c r="N1615" s="528"/>
      <c r="O1615" s="530"/>
    </row>
    <row r="1616" spans="1:15">
      <c r="A1616" s="8"/>
      <c r="B1616" s="495" t="s">
        <v>1019</v>
      </c>
      <c r="C1616" s="486"/>
      <c r="D1616" s="486"/>
      <c r="E1616" s="486"/>
      <c r="F1616" s="486"/>
      <c r="G1616" s="486"/>
      <c r="H1616" s="486"/>
      <c r="I1616" s="486"/>
      <c r="J1616" s="512">
        <v>10.9</v>
      </c>
      <c r="K1616" s="531">
        <v>1</v>
      </c>
      <c r="L1616" s="512"/>
      <c r="M1616" s="512"/>
      <c r="N1616" s="528">
        <f>O1602</f>
        <v>149.62</v>
      </c>
      <c r="O1616" s="532">
        <f>J1616*K1616*N1616</f>
        <v>1630.858</v>
      </c>
    </row>
    <row r="1617" spans="1:15">
      <c r="A1617" s="4"/>
      <c r="B1617" s="495"/>
      <c r="C1617" s="486"/>
      <c r="D1617" s="486"/>
      <c r="E1617" s="486"/>
      <c r="F1617" s="486"/>
      <c r="G1617" s="486"/>
      <c r="H1617" s="486"/>
      <c r="I1617" s="486"/>
      <c r="J1617" s="512"/>
      <c r="K1617" s="512"/>
      <c r="L1617" s="512"/>
      <c r="M1617" s="512"/>
      <c r="N1617" s="512"/>
      <c r="O1617" s="513"/>
    </row>
    <row r="1618" spans="1:15">
      <c r="A1618" s="6"/>
      <c r="B1618" s="489"/>
      <c r="C1618" s="365"/>
      <c r="D1618" s="365"/>
      <c r="E1618" s="365"/>
      <c r="F1618" s="365"/>
      <c r="G1618" s="365"/>
      <c r="H1618" s="365"/>
      <c r="I1618" s="365"/>
      <c r="J1618" s="517"/>
      <c r="K1618" s="517"/>
      <c r="L1618" s="517"/>
      <c r="M1618" s="518"/>
      <c r="N1618" s="518"/>
      <c r="O1618" s="519"/>
    </row>
    <row r="1619" ht="30" spans="1:15">
      <c r="A1619" s="2" t="s">
        <v>475</v>
      </c>
      <c r="B1619" s="479" t="str">
        <f>VLOOKUP(A1619,GLOBAL!A:H,4,FALSE)</f>
        <v>EXECUÇÃO DE VIA EM PISO INTERTRAVADO, COM BLOCO RETANGULAR COR NATURAL DE 20 X 10 CM, ESPESSURA 8 CM. AF_12/2015</v>
      </c>
      <c r="C1619" s="2" t="str">
        <f>VLOOKUP(A1619,GLOBAL!A:H,5,FALSE)</f>
        <v>M2</v>
      </c>
      <c r="D1619" s="480" t="s">
        <v>857</v>
      </c>
      <c r="E1619" s="481"/>
      <c r="F1619" s="482"/>
      <c r="G1619" s="480" t="s">
        <v>858</v>
      </c>
      <c r="H1619" s="481"/>
      <c r="I1619" s="482"/>
      <c r="J1619" s="508" t="s">
        <v>859</v>
      </c>
      <c r="K1619" s="508" t="s">
        <v>907</v>
      </c>
      <c r="L1619" s="508" t="s">
        <v>861</v>
      </c>
      <c r="M1619" s="508" t="s">
        <v>867</v>
      </c>
      <c r="N1619" s="508"/>
      <c r="O1619" s="509">
        <f>ROUND(SUM(O1621:O1629),2)</f>
        <v>1496.17</v>
      </c>
    </row>
    <row r="1620" spans="1:15">
      <c r="A1620" s="7"/>
      <c r="B1620" s="493" t="s">
        <v>863</v>
      </c>
      <c r="C1620" s="494"/>
      <c r="D1620" s="494"/>
      <c r="E1620" s="494"/>
      <c r="F1620" s="494"/>
      <c r="G1620" s="494"/>
      <c r="H1620" s="494"/>
      <c r="I1620" s="494"/>
      <c r="J1620" s="528"/>
      <c r="K1620" s="529"/>
      <c r="L1620" s="528"/>
      <c r="M1620" s="528"/>
      <c r="N1620" s="528"/>
      <c r="O1620" s="530"/>
    </row>
    <row r="1621" spans="1:15">
      <c r="A1621" s="8"/>
      <c r="B1621" s="495" t="s">
        <v>909</v>
      </c>
      <c r="C1621" s="486"/>
      <c r="D1621" s="486">
        <v>0</v>
      </c>
      <c r="E1621" s="534" t="s">
        <v>898</v>
      </c>
      <c r="F1621" s="486">
        <v>3.45</v>
      </c>
      <c r="G1621" s="486">
        <v>0</v>
      </c>
      <c r="H1621" s="534" t="s">
        <v>898</v>
      </c>
      <c r="I1621" s="486">
        <v>6.5</v>
      </c>
      <c r="J1621" s="512">
        <v>3.05</v>
      </c>
      <c r="K1621" s="531">
        <v>9.2</v>
      </c>
      <c r="L1621" s="512"/>
      <c r="M1621" s="512">
        <f t="shared" ref="M1621:M1628" si="17">J1621*K1621</f>
        <v>28.06</v>
      </c>
      <c r="N1621" s="528"/>
      <c r="O1621" s="532">
        <f t="shared" ref="O1621:O1628" si="18">M1621</f>
        <v>28.06</v>
      </c>
    </row>
    <row r="1622" spans="1:15">
      <c r="A1622" s="8"/>
      <c r="B1622" s="495" t="s">
        <v>909</v>
      </c>
      <c r="C1622" s="486"/>
      <c r="D1622" s="486">
        <v>0</v>
      </c>
      <c r="E1622" s="534" t="s">
        <v>898</v>
      </c>
      <c r="F1622" s="486">
        <v>6.5</v>
      </c>
      <c r="G1622" s="486">
        <v>2</v>
      </c>
      <c r="H1622" s="534" t="s">
        <v>898</v>
      </c>
      <c r="I1622" s="486">
        <v>15.2</v>
      </c>
      <c r="J1622" s="512">
        <v>48.7</v>
      </c>
      <c r="K1622" s="531">
        <v>8</v>
      </c>
      <c r="L1622" s="512"/>
      <c r="M1622" s="512">
        <f t="shared" si="17"/>
        <v>389.6</v>
      </c>
      <c r="N1622" s="528"/>
      <c r="O1622" s="532">
        <f t="shared" si="18"/>
        <v>389.6</v>
      </c>
    </row>
    <row r="1623" spans="1:15">
      <c r="A1623" s="8"/>
      <c r="B1623" s="495" t="s">
        <v>909</v>
      </c>
      <c r="C1623" s="486"/>
      <c r="D1623" s="486">
        <v>2</v>
      </c>
      <c r="E1623" s="534" t="s">
        <v>898</v>
      </c>
      <c r="F1623" s="486">
        <v>15.2</v>
      </c>
      <c r="G1623" s="486">
        <v>2</v>
      </c>
      <c r="H1623" s="534" t="s">
        <v>898</v>
      </c>
      <c r="I1623" s="486">
        <v>18.2</v>
      </c>
      <c r="J1623" s="512">
        <v>3</v>
      </c>
      <c r="K1623" s="531">
        <v>9.15</v>
      </c>
      <c r="L1623" s="512"/>
      <c r="M1623" s="512">
        <f t="shared" si="17"/>
        <v>27.45</v>
      </c>
      <c r="N1623" s="528"/>
      <c r="O1623" s="532">
        <f t="shared" si="18"/>
        <v>27.45</v>
      </c>
    </row>
    <row r="1624" spans="1:15">
      <c r="A1624" s="8"/>
      <c r="B1624" s="495" t="s">
        <v>909</v>
      </c>
      <c r="C1624" s="486"/>
      <c r="D1624" s="486">
        <v>3</v>
      </c>
      <c r="E1624" s="534" t="s">
        <v>898</v>
      </c>
      <c r="F1624" s="486">
        <v>6.2</v>
      </c>
      <c r="G1624" s="486">
        <v>3</v>
      </c>
      <c r="H1624" s="534" t="s">
        <v>898</v>
      </c>
      <c r="I1624" s="486">
        <v>11</v>
      </c>
      <c r="J1624" s="512">
        <v>4.8</v>
      </c>
      <c r="K1624" s="531">
        <v>9.3</v>
      </c>
      <c r="L1624" s="512"/>
      <c r="M1624" s="512">
        <f t="shared" si="17"/>
        <v>44.64</v>
      </c>
      <c r="N1624" s="528"/>
      <c r="O1624" s="532">
        <f t="shared" si="18"/>
        <v>44.64</v>
      </c>
    </row>
    <row r="1625" spans="1:15">
      <c r="A1625" s="8"/>
      <c r="B1625" s="495" t="s">
        <v>909</v>
      </c>
      <c r="C1625" s="486"/>
      <c r="D1625" s="486">
        <v>3</v>
      </c>
      <c r="E1625" s="534" t="s">
        <v>898</v>
      </c>
      <c r="F1625" s="486">
        <v>11</v>
      </c>
      <c r="G1625" s="486">
        <v>8</v>
      </c>
      <c r="H1625" s="534" t="s">
        <v>898</v>
      </c>
      <c r="I1625" s="486">
        <v>18</v>
      </c>
      <c r="J1625" s="512">
        <v>107</v>
      </c>
      <c r="K1625" s="531">
        <v>8</v>
      </c>
      <c r="L1625" s="512"/>
      <c r="M1625" s="512">
        <f t="shared" si="17"/>
        <v>856</v>
      </c>
      <c r="N1625" s="528"/>
      <c r="O1625" s="532">
        <f t="shared" si="18"/>
        <v>856</v>
      </c>
    </row>
    <row r="1626" spans="1:15">
      <c r="A1626" s="8"/>
      <c r="B1626" s="495" t="s">
        <v>909</v>
      </c>
      <c r="C1626" s="486"/>
      <c r="D1626" s="486">
        <v>8</v>
      </c>
      <c r="E1626" s="534" t="s">
        <v>898</v>
      </c>
      <c r="F1626" s="486">
        <v>18</v>
      </c>
      <c r="G1626" s="486">
        <v>9</v>
      </c>
      <c r="H1626" s="534" t="s">
        <v>898</v>
      </c>
      <c r="I1626" s="486">
        <v>3.35</v>
      </c>
      <c r="J1626" s="512">
        <v>5.35</v>
      </c>
      <c r="K1626" s="531">
        <v>8.9</v>
      </c>
      <c r="L1626" s="512"/>
      <c r="M1626" s="512">
        <f t="shared" si="17"/>
        <v>47.615</v>
      </c>
      <c r="N1626" s="528"/>
      <c r="O1626" s="532">
        <f t="shared" si="18"/>
        <v>47.615</v>
      </c>
    </row>
    <row r="1627" spans="1:15">
      <c r="A1627" s="8"/>
      <c r="B1627" s="495" t="s">
        <v>1018</v>
      </c>
      <c r="C1627" s="486"/>
      <c r="D1627" s="486">
        <v>6</v>
      </c>
      <c r="E1627" s="534" t="s">
        <v>898</v>
      </c>
      <c r="F1627" s="486">
        <v>0</v>
      </c>
      <c r="G1627" s="486">
        <v>6</v>
      </c>
      <c r="H1627" s="534" t="s">
        <v>898</v>
      </c>
      <c r="I1627" s="486">
        <v>10</v>
      </c>
      <c r="J1627" s="512">
        <v>6.7</v>
      </c>
      <c r="K1627" s="531">
        <v>6.9</v>
      </c>
      <c r="L1627" s="512"/>
      <c r="M1627" s="512">
        <f t="shared" si="17"/>
        <v>46.23</v>
      </c>
      <c r="N1627" s="528"/>
      <c r="O1627" s="532">
        <f t="shared" si="18"/>
        <v>46.23</v>
      </c>
    </row>
    <row r="1628" spans="1:15">
      <c r="A1628" s="8"/>
      <c r="B1628" s="495" t="s">
        <v>1018</v>
      </c>
      <c r="C1628" s="486"/>
      <c r="D1628" s="486">
        <v>6</v>
      </c>
      <c r="E1628" s="534" t="s">
        <v>898</v>
      </c>
      <c r="F1628" s="486">
        <v>0</v>
      </c>
      <c r="G1628" s="486">
        <v>6</v>
      </c>
      <c r="H1628" s="534" t="s">
        <v>898</v>
      </c>
      <c r="I1628" s="486">
        <v>10</v>
      </c>
      <c r="J1628" s="512">
        <v>7.3</v>
      </c>
      <c r="K1628" s="531">
        <v>7.75</v>
      </c>
      <c r="L1628" s="512"/>
      <c r="M1628" s="512">
        <f t="shared" si="17"/>
        <v>56.575</v>
      </c>
      <c r="N1628" s="528"/>
      <c r="O1628" s="532">
        <f t="shared" si="18"/>
        <v>56.575</v>
      </c>
    </row>
    <row r="1629" spans="1:15">
      <c r="A1629" s="4"/>
      <c r="B1629" s="495"/>
      <c r="C1629" s="486"/>
      <c r="D1629" s="486"/>
      <c r="E1629" s="486"/>
      <c r="F1629" s="486"/>
      <c r="G1629" s="486"/>
      <c r="H1629" s="486"/>
      <c r="I1629" s="486"/>
      <c r="J1629" s="512"/>
      <c r="K1629" s="512"/>
      <c r="L1629" s="512"/>
      <c r="M1629" s="512"/>
      <c r="N1629" s="512"/>
      <c r="O1629" s="513"/>
    </row>
    <row r="1630" spans="1:15">
      <c r="A1630" s="6"/>
      <c r="B1630" s="489"/>
      <c r="C1630" s="365"/>
      <c r="D1630" s="365"/>
      <c r="E1630" s="365"/>
      <c r="F1630" s="365"/>
      <c r="G1630" s="365"/>
      <c r="H1630" s="365"/>
      <c r="I1630" s="365"/>
      <c r="J1630" s="517"/>
      <c r="K1630" s="517"/>
      <c r="L1630" s="517"/>
      <c r="M1630" s="518"/>
      <c r="N1630" s="518"/>
      <c r="O1630" s="519"/>
    </row>
    <row r="1631" ht="60" spans="1:15">
      <c r="A1631" s="2" t="s">
        <v>476</v>
      </c>
      <c r="B1631" s="479" t="str">
        <f>VLOOKUP(A1631,GLOBAL!A:H,4,FALSE)</f>
        <v>ASSENTAMENTO DE GUIA (MEIO-FIO) EM TRECHO RETO, CONFECCIONADA EM CONCRETO PRÉ-FABRICADO, DIMENSÕES 100X15X13X30 CM (COMPRIMENTO X BASE INFERIOR X BASE SUPERIOR X ALTURA), PARA VIAS URBANAS (USO VIÁRIO). AF_06/2016</v>
      </c>
      <c r="C1631" s="2" t="str">
        <f>VLOOKUP(A1631,GLOBAL!A:H,5,FALSE)</f>
        <v>M</v>
      </c>
      <c r="D1631" s="480" t="s">
        <v>857</v>
      </c>
      <c r="E1631" s="481"/>
      <c r="F1631" s="482"/>
      <c r="G1631" s="480" t="s">
        <v>858</v>
      </c>
      <c r="H1631" s="481"/>
      <c r="I1631" s="482"/>
      <c r="J1631" s="508" t="s">
        <v>859</v>
      </c>
      <c r="K1631" s="508" t="s">
        <v>1020</v>
      </c>
      <c r="L1631" s="508" t="s">
        <v>861</v>
      </c>
      <c r="M1631" s="508" t="s">
        <v>1021</v>
      </c>
      <c r="N1631" s="508"/>
      <c r="O1631" s="509">
        <f>ROUND(SUM(O1633:O1636),2)</f>
        <v>414.8</v>
      </c>
    </row>
    <row r="1632" spans="1:15">
      <c r="A1632" s="7"/>
      <c r="B1632" s="493"/>
      <c r="C1632" s="494"/>
      <c r="D1632" s="494"/>
      <c r="E1632" s="494"/>
      <c r="F1632" s="494"/>
      <c r="G1632" s="494"/>
      <c r="H1632" s="494"/>
      <c r="I1632" s="494"/>
      <c r="J1632" s="528"/>
      <c r="K1632" s="529"/>
      <c r="L1632" s="528"/>
      <c r="M1632" s="528"/>
      <c r="N1632" s="528"/>
      <c r="O1632" s="530"/>
    </row>
    <row r="1633" spans="1:15">
      <c r="A1633" s="8"/>
      <c r="B1633" s="495" t="s">
        <v>1022</v>
      </c>
      <c r="C1633" s="486"/>
      <c r="D1633" s="486">
        <v>0</v>
      </c>
      <c r="E1633" s="534" t="s">
        <v>898</v>
      </c>
      <c r="F1633" s="486">
        <v>0</v>
      </c>
      <c r="G1633" s="486">
        <v>9</v>
      </c>
      <c r="H1633" s="534" t="s">
        <v>898</v>
      </c>
      <c r="I1633" s="486">
        <v>6.88</v>
      </c>
      <c r="J1633" s="512">
        <v>174.8</v>
      </c>
      <c r="K1633" s="541"/>
      <c r="L1633" s="512"/>
      <c r="M1633" s="512"/>
      <c r="N1633" s="512"/>
      <c r="O1633" s="513">
        <f>J1633</f>
        <v>174.8</v>
      </c>
    </row>
    <row r="1634" spans="1:15">
      <c r="A1634" s="8"/>
      <c r="B1634" s="495" t="s">
        <v>1022</v>
      </c>
      <c r="C1634" s="486"/>
      <c r="D1634" s="486">
        <v>0</v>
      </c>
      <c r="E1634" s="534" t="s">
        <v>898</v>
      </c>
      <c r="F1634" s="486">
        <v>0</v>
      </c>
      <c r="G1634" s="486">
        <v>9</v>
      </c>
      <c r="H1634" s="534" t="s">
        <v>898</v>
      </c>
      <c r="I1634" s="486">
        <v>6.88</v>
      </c>
      <c r="J1634" s="512">
        <v>176</v>
      </c>
      <c r="K1634" s="541"/>
      <c r="L1634" s="512"/>
      <c r="M1634" s="512"/>
      <c r="N1634" s="512"/>
      <c r="O1634" s="513">
        <f>J1634</f>
        <v>176</v>
      </c>
    </row>
    <row r="1635" spans="1:15">
      <c r="A1635" s="8"/>
      <c r="B1635" s="495" t="s">
        <v>1023</v>
      </c>
      <c r="C1635" s="486"/>
      <c r="D1635" s="486"/>
      <c r="E1635" s="486"/>
      <c r="F1635" s="486"/>
      <c r="G1635" s="486"/>
      <c r="H1635" s="486"/>
      <c r="I1635" s="486"/>
      <c r="J1635" s="512">
        <v>8</v>
      </c>
      <c r="K1635" s="541"/>
      <c r="L1635" s="512"/>
      <c r="M1635" s="512">
        <v>8</v>
      </c>
      <c r="N1635" s="512"/>
      <c r="O1635" s="513">
        <f>J1635*M1635</f>
        <v>64</v>
      </c>
    </row>
    <row r="1636" spans="1:15">
      <c r="A1636" s="4"/>
      <c r="B1636" s="495"/>
      <c r="C1636" s="486"/>
      <c r="D1636" s="486"/>
      <c r="E1636" s="486"/>
      <c r="F1636" s="486"/>
      <c r="G1636" s="486"/>
      <c r="H1636" s="486"/>
      <c r="I1636" s="486"/>
      <c r="J1636" s="512"/>
      <c r="K1636" s="512"/>
      <c r="L1636" s="512"/>
      <c r="M1636" s="512"/>
      <c r="N1636" s="512"/>
      <c r="O1636" s="513"/>
    </row>
    <row r="1637" spans="1:15">
      <c r="A1637" s="6"/>
      <c r="B1637" s="489"/>
      <c r="C1637" s="365"/>
      <c r="D1637" s="365"/>
      <c r="E1637" s="365"/>
      <c r="F1637" s="365"/>
      <c r="G1637" s="365"/>
      <c r="H1637" s="365"/>
      <c r="I1637" s="365"/>
      <c r="J1637" s="517"/>
      <c r="K1637" s="517"/>
      <c r="L1637" s="517"/>
      <c r="M1637" s="518"/>
      <c r="N1637" s="518"/>
      <c r="O1637" s="519"/>
    </row>
    <row r="1638" spans="1:15">
      <c r="A1638" s="1" t="s">
        <v>477</v>
      </c>
      <c r="B1638" s="476" t="str">
        <f>VLOOKUP(A1638,GLOBAL!A:H,4,FALSE)</f>
        <v>Sinalização</v>
      </c>
      <c r="C1638" s="477"/>
      <c r="D1638" s="477"/>
      <c r="E1638" s="477"/>
      <c r="F1638" s="477"/>
      <c r="G1638" s="477"/>
      <c r="H1638" s="477"/>
      <c r="I1638" s="477"/>
      <c r="J1638" s="506"/>
      <c r="K1638" s="506"/>
      <c r="L1638" s="506"/>
      <c r="M1638" s="506"/>
      <c r="N1638" s="506"/>
      <c r="O1638" s="507"/>
    </row>
    <row r="1639" ht="30" spans="1:15">
      <c r="A1639" s="2" t="s">
        <v>478</v>
      </c>
      <c r="B1639" s="479" t="str">
        <f>VLOOKUP(A1639,GLOBAL!A:H,4,FALSE)</f>
        <v>SINALIZAÇÃO VERTICAL COM CHAPA REVESTIDA EM PELÍCULA, INCLUSIVE SUPORTE EM MADEIRA</v>
      </c>
      <c r="C1639" s="2" t="str">
        <f>VLOOKUP(A1639,GLOBAL!A:H,5,FALSE)</f>
        <v>M2</v>
      </c>
      <c r="D1639" s="480" t="s">
        <v>857</v>
      </c>
      <c r="E1639" s="481"/>
      <c r="F1639" s="482"/>
      <c r="G1639" s="480" t="s">
        <v>858</v>
      </c>
      <c r="H1639" s="481"/>
      <c r="I1639" s="482"/>
      <c r="J1639" s="522" t="s">
        <v>867</v>
      </c>
      <c r="K1639" s="523"/>
      <c r="L1639" s="508" t="s">
        <v>861</v>
      </c>
      <c r="M1639" s="508" t="s">
        <v>862</v>
      </c>
      <c r="N1639" s="508"/>
      <c r="O1639" s="509">
        <f>ROUND(SUM(O1640:O1641),2)</f>
        <v>2.4</v>
      </c>
    </row>
    <row r="1640" spans="1:15">
      <c r="A1640" s="3"/>
      <c r="B1640" s="483" t="s">
        <v>863</v>
      </c>
      <c r="C1640" s="484"/>
      <c r="D1640" s="484"/>
      <c r="E1640" s="484"/>
      <c r="F1640" s="484"/>
      <c r="G1640" s="484"/>
      <c r="H1640" s="484"/>
      <c r="I1640" s="484"/>
      <c r="J1640" s="510"/>
      <c r="K1640" s="510"/>
      <c r="L1640" s="510"/>
      <c r="M1640" s="510"/>
      <c r="N1640" s="510"/>
      <c r="O1640" s="511"/>
    </row>
    <row r="1641" spans="1:15">
      <c r="A1641" s="4"/>
      <c r="B1641" s="495" t="s">
        <v>919</v>
      </c>
      <c r="C1641" s="486"/>
      <c r="D1641" s="486"/>
      <c r="E1641" s="486"/>
      <c r="F1641" s="486"/>
      <c r="G1641" s="486"/>
      <c r="H1641" s="486"/>
      <c r="I1641" s="486"/>
      <c r="J1641" s="524">
        <v>0.3</v>
      </c>
      <c r="K1641" s="525"/>
      <c r="L1641" s="512"/>
      <c r="M1641" s="512">
        <v>8</v>
      </c>
      <c r="N1641" s="512"/>
      <c r="O1641" s="513">
        <f>J1641*M1641</f>
        <v>2.4</v>
      </c>
    </row>
    <row r="1642" spans="1:15">
      <c r="A1642" s="5"/>
      <c r="B1642" s="539"/>
      <c r="C1642" s="540"/>
      <c r="D1642" s="540"/>
      <c r="E1642" s="540"/>
      <c r="F1642" s="540"/>
      <c r="G1642" s="540"/>
      <c r="H1642" s="540"/>
      <c r="I1642" s="540"/>
      <c r="J1642" s="544"/>
      <c r="K1642" s="544"/>
      <c r="L1642" s="544"/>
      <c r="M1642" s="545"/>
      <c r="N1642" s="545"/>
      <c r="O1642" s="546"/>
    </row>
    <row r="1643" spans="1:15">
      <c r="A1643" s="12"/>
      <c r="B1643" s="489"/>
      <c r="C1643" s="365"/>
      <c r="D1643" s="365"/>
      <c r="E1643" s="365"/>
      <c r="F1643" s="365"/>
      <c r="G1643" s="365"/>
      <c r="H1643" s="365"/>
      <c r="I1643" s="365"/>
      <c r="J1643" s="517"/>
      <c r="K1643" s="517"/>
      <c r="L1643" s="517"/>
      <c r="M1643" s="518"/>
      <c r="N1643" s="518"/>
      <c r="O1643" s="519"/>
    </row>
    <row r="1644" ht="45" customHeight="1" spans="1:15">
      <c r="A1644" s="2" t="s">
        <v>479</v>
      </c>
      <c r="B1644" s="479" t="str">
        <f>VLOOKUP(A1644,GLOBAL!A:H,4,FALSE)</f>
        <v>SINALIZACAO HORIZONTAL COM TINTA RETRORREFLETIVA A BASE DE RESINA ACRILICA COM MICROESFERAS DE VIDRO</v>
      </c>
      <c r="C1644" s="2" t="str">
        <f>VLOOKUP(A1644,GLOBAL!A:H,5,FALSE)</f>
        <v>M2</v>
      </c>
      <c r="D1644" s="480" t="s">
        <v>857</v>
      </c>
      <c r="E1644" s="481"/>
      <c r="F1644" s="482"/>
      <c r="G1644" s="480" t="s">
        <v>858</v>
      </c>
      <c r="H1644" s="481"/>
      <c r="I1644" s="482"/>
      <c r="J1644" s="508" t="s">
        <v>859</v>
      </c>
      <c r="K1644" s="508" t="s">
        <v>860</v>
      </c>
      <c r="L1644" s="508" t="s">
        <v>867</v>
      </c>
      <c r="M1644" s="508" t="s">
        <v>920</v>
      </c>
      <c r="N1644" s="508"/>
      <c r="O1644" s="509">
        <f>ROUND(SUM(O1645:O1649),2)</f>
        <v>119.04</v>
      </c>
    </row>
    <row r="1645" spans="1:15">
      <c r="A1645" s="3"/>
      <c r="B1645" s="483" t="s">
        <v>863</v>
      </c>
      <c r="C1645" s="484"/>
      <c r="D1645" s="484"/>
      <c r="E1645" s="484"/>
      <c r="F1645" s="484"/>
      <c r="G1645" s="484"/>
      <c r="H1645" s="484"/>
      <c r="I1645" s="484"/>
      <c r="J1645" s="510"/>
      <c r="K1645" s="510"/>
      <c r="L1645" s="510"/>
      <c r="M1645" s="510"/>
      <c r="N1645" s="510"/>
      <c r="O1645" s="511"/>
    </row>
    <row r="1646" spans="1:15">
      <c r="A1646" s="4"/>
      <c r="B1646" s="495" t="s">
        <v>921</v>
      </c>
      <c r="C1646" s="486"/>
      <c r="D1646" s="486"/>
      <c r="E1646" s="486"/>
      <c r="F1646" s="486"/>
      <c r="G1646" s="486"/>
      <c r="H1646" s="486"/>
      <c r="I1646" s="486"/>
      <c r="J1646" s="512">
        <v>3</v>
      </c>
      <c r="K1646" s="543">
        <v>0.4</v>
      </c>
      <c r="L1646" s="512">
        <f>J1646*K1646</f>
        <v>1.2</v>
      </c>
      <c r="M1646" s="512">
        <v>54</v>
      </c>
      <c r="N1646" s="512"/>
      <c r="O1646" s="513">
        <f>L1646*M1646</f>
        <v>64.8</v>
      </c>
    </row>
    <row r="1647" spans="1:15">
      <c r="A1647" s="4"/>
      <c r="B1647" s="495" t="s">
        <v>922</v>
      </c>
      <c r="C1647" s="486"/>
      <c r="D1647" s="486"/>
      <c r="E1647" s="486"/>
      <c r="F1647" s="486"/>
      <c r="G1647" s="486"/>
      <c r="H1647" s="486"/>
      <c r="I1647" s="486"/>
      <c r="J1647" s="512">
        <v>4.3</v>
      </c>
      <c r="K1647" s="543">
        <v>0.4</v>
      </c>
      <c r="L1647" s="512">
        <f>J1647*K1647</f>
        <v>1.72</v>
      </c>
      <c r="M1647" s="512">
        <v>6</v>
      </c>
      <c r="N1647" s="512"/>
      <c r="O1647" s="513">
        <f>L1647*M1647</f>
        <v>10.32</v>
      </c>
    </row>
    <row r="1648" spans="1:15">
      <c r="A1648" s="4"/>
      <c r="B1648" s="495" t="s">
        <v>923</v>
      </c>
      <c r="C1648" s="486"/>
      <c r="D1648" s="486"/>
      <c r="E1648" s="486"/>
      <c r="F1648" s="486"/>
      <c r="G1648" s="486"/>
      <c r="H1648" s="486"/>
      <c r="I1648" s="486"/>
      <c r="J1648" s="512">
        <v>186.88</v>
      </c>
      <c r="K1648" s="543">
        <v>0.1</v>
      </c>
      <c r="L1648" s="512">
        <f>J1648*K1648</f>
        <v>18.688</v>
      </c>
      <c r="M1648" s="512">
        <v>2</v>
      </c>
      <c r="N1648" s="512"/>
      <c r="O1648" s="513">
        <f>L1648*M1648</f>
        <v>37.376</v>
      </c>
    </row>
    <row r="1649" spans="1:15">
      <c r="A1649" s="4"/>
      <c r="B1649" s="495" t="s">
        <v>924</v>
      </c>
      <c r="C1649" s="486"/>
      <c r="D1649" s="486"/>
      <c r="E1649" s="486"/>
      <c r="F1649" s="486"/>
      <c r="G1649" s="486"/>
      <c r="H1649" s="486"/>
      <c r="I1649" s="486"/>
      <c r="J1649" s="512">
        <v>0</v>
      </c>
      <c r="K1649" s="543">
        <v>0</v>
      </c>
      <c r="L1649" s="512">
        <v>1.09</v>
      </c>
      <c r="M1649" s="512">
        <v>6</v>
      </c>
      <c r="N1649" s="512"/>
      <c r="O1649" s="513">
        <f>L1649*M1649</f>
        <v>6.54</v>
      </c>
    </row>
    <row r="1650" spans="1:15">
      <c r="A1650" s="5"/>
      <c r="B1650" s="539"/>
      <c r="C1650" s="540"/>
      <c r="D1650" s="540"/>
      <c r="E1650" s="540"/>
      <c r="F1650" s="540"/>
      <c r="G1650" s="540"/>
      <c r="H1650" s="540"/>
      <c r="I1650" s="540"/>
      <c r="J1650" s="544"/>
      <c r="K1650" s="544"/>
      <c r="L1650" s="544"/>
      <c r="M1650" s="545"/>
      <c r="N1650" s="545"/>
      <c r="O1650" s="546"/>
    </row>
    <row r="1651" spans="1:15">
      <c r="A1651" s="12"/>
      <c r="B1651" s="489"/>
      <c r="C1651" s="365"/>
      <c r="D1651" s="365"/>
      <c r="E1651" s="365"/>
      <c r="F1651" s="365"/>
      <c r="G1651" s="365"/>
      <c r="H1651" s="365"/>
      <c r="I1651" s="365"/>
      <c r="J1651" s="517"/>
      <c r="K1651" s="517"/>
      <c r="L1651" s="517"/>
      <c r="M1651" s="518"/>
      <c r="N1651" s="518"/>
      <c r="O1651" s="519"/>
    </row>
    <row r="1652" spans="1:15">
      <c r="A1652" s="2" t="s">
        <v>480</v>
      </c>
      <c r="B1652" s="479" t="str">
        <f>VLOOKUP(A1652,GLOBAL!A:H,4,FALSE)</f>
        <v>TACHA REFLETIVA BIRREFLETORIZADA, FORNECIMENTO E APLICAÇÃO</v>
      </c>
      <c r="C1652" s="2" t="str">
        <f>VLOOKUP(A1652,GLOBAL!A:H,5,FALSE)</f>
        <v>UND</v>
      </c>
      <c r="D1652" s="480" t="s">
        <v>857</v>
      </c>
      <c r="E1652" s="481"/>
      <c r="F1652" s="482"/>
      <c r="G1652" s="480" t="s">
        <v>858</v>
      </c>
      <c r="H1652" s="481"/>
      <c r="I1652" s="482"/>
      <c r="J1652" s="508" t="s">
        <v>859</v>
      </c>
      <c r="K1652" s="508" t="s">
        <v>860</v>
      </c>
      <c r="L1652" s="508" t="s">
        <v>861</v>
      </c>
      <c r="M1652" s="508" t="s">
        <v>862</v>
      </c>
      <c r="N1652" s="508"/>
      <c r="O1652" s="509">
        <f>ROUND(SUM(O1653:O1655),2)</f>
        <v>47</v>
      </c>
    </row>
    <row r="1653" spans="1:15">
      <c r="A1653" s="3"/>
      <c r="B1653" s="483" t="s">
        <v>863</v>
      </c>
      <c r="C1653" s="484"/>
      <c r="D1653" s="484"/>
      <c r="E1653" s="484"/>
      <c r="F1653" s="484"/>
      <c r="G1653" s="484"/>
      <c r="H1653" s="484"/>
      <c r="I1653" s="484"/>
      <c r="J1653" s="510"/>
      <c r="K1653" s="510"/>
      <c r="L1653" s="510"/>
      <c r="M1653" s="510"/>
      <c r="N1653" s="510"/>
      <c r="O1653" s="511"/>
    </row>
    <row r="1654" spans="1:15">
      <c r="A1654" s="4"/>
      <c r="B1654" s="495" t="s">
        <v>923</v>
      </c>
      <c r="C1654" s="486"/>
      <c r="D1654" s="486"/>
      <c r="E1654" s="486"/>
      <c r="F1654" s="486"/>
      <c r="G1654" s="486"/>
      <c r="H1654" s="486"/>
      <c r="I1654" s="486"/>
      <c r="J1654" s="512">
        <v>186.88</v>
      </c>
      <c r="K1654" s="512"/>
      <c r="L1654" s="512"/>
      <c r="M1654" s="512">
        <v>47</v>
      </c>
      <c r="N1654" s="512"/>
      <c r="O1654" s="513">
        <f>M1654</f>
        <v>47</v>
      </c>
    </row>
    <row r="1655" spans="1:15">
      <c r="A1655" s="4"/>
      <c r="B1655" s="495"/>
      <c r="C1655" s="486"/>
      <c r="D1655" s="486"/>
      <c r="E1655" s="486"/>
      <c r="F1655" s="486"/>
      <c r="G1655" s="486"/>
      <c r="H1655" s="486"/>
      <c r="I1655" s="486"/>
      <c r="J1655" s="512"/>
      <c r="K1655" s="512"/>
      <c r="L1655" s="512"/>
      <c r="M1655" s="512"/>
      <c r="N1655" s="512"/>
      <c r="O1655" s="513"/>
    </row>
    <row r="1656" spans="1:15">
      <c r="A1656" s="6"/>
      <c r="B1656" s="489"/>
      <c r="C1656" s="365"/>
      <c r="D1656" s="365"/>
      <c r="E1656" s="365"/>
      <c r="F1656" s="365"/>
      <c r="G1656" s="365"/>
      <c r="H1656" s="365"/>
      <c r="I1656" s="365"/>
      <c r="J1656" s="517"/>
      <c r="K1656" s="517"/>
      <c r="L1656" s="517"/>
      <c r="M1656" s="518"/>
      <c r="N1656" s="518"/>
      <c r="O1656" s="519"/>
    </row>
    <row r="1657" spans="1:15">
      <c r="A1657" s="1" t="s">
        <v>481</v>
      </c>
      <c r="B1657" s="476" t="str">
        <f>VLOOKUP(A1657,GLOBAL!A:H,4,FALSE)</f>
        <v>Serviços Complementares</v>
      </c>
      <c r="C1657" s="477"/>
      <c r="D1657" s="477"/>
      <c r="E1657" s="477"/>
      <c r="F1657" s="477"/>
      <c r="G1657" s="477"/>
      <c r="H1657" s="477"/>
      <c r="I1657" s="477"/>
      <c r="J1657" s="506"/>
      <c r="K1657" s="506"/>
      <c r="L1657" s="506"/>
      <c r="M1657" s="506"/>
      <c r="N1657" s="506"/>
      <c r="O1657" s="507"/>
    </row>
    <row r="1658" ht="30" spans="1:15">
      <c r="A1658" s="2" t="s">
        <v>482</v>
      </c>
      <c r="B1658" s="479" t="str">
        <f>VLOOKUP(A1658,GLOBAL!A:H,4,FALSE)</f>
        <v>REMANEJAMENTO DE LIGAÇÃO E RELIGAÇÃO DE REDES DE ESGOTO, EM VIAS URBANAS</v>
      </c>
      <c r="C1658" s="2" t="str">
        <f>VLOOKUP(A1658,GLOBAL!A:H,5,FALSE)</f>
        <v>M</v>
      </c>
      <c r="D1658" s="480" t="s">
        <v>857</v>
      </c>
      <c r="E1658" s="481"/>
      <c r="F1658" s="482"/>
      <c r="G1658" s="480" t="s">
        <v>858</v>
      </c>
      <c r="H1658" s="481"/>
      <c r="I1658" s="482"/>
      <c r="J1658" s="508" t="s">
        <v>859</v>
      </c>
      <c r="K1658" s="508" t="s">
        <v>925</v>
      </c>
      <c r="L1658" s="508" t="s">
        <v>861</v>
      </c>
      <c r="M1658" s="508" t="s">
        <v>862</v>
      </c>
      <c r="N1658" s="508" t="s">
        <v>868</v>
      </c>
      <c r="O1658" s="509">
        <f>ROUND(SUM(O1659:O1660),2)</f>
        <v>14</v>
      </c>
    </row>
    <row r="1659" spans="1:15">
      <c r="A1659" s="3"/>
      <c r="B1659" s="483" t="s">
        <v>926</v>
      </c>
      <c r="C1659" s="484"/>
      <c r="D1659" s="484"/>
      <c r="E1659" s="484"/>
      <c r="F1659" s="484"/>
      <c r="G1659" s="484"/>
      <c r="H1659" s="484"/>
      <c r="I1659" s="484"/>
      <c r="J1659" s="510"/>
      <c r="K1659" s="510"/>
      <c r="L1659" s="510"/>
      <c r="M1659" s="510"/>
      <c r="N1659" s="510"/>
      <c r="O1659" s="511"/>
    </row>
    <row r="1660" spans="1:15">
      <c r="A1660" s="4"/>
      <c r="B1660" s="495" t="s">
        <v>927</v>
      </c>
      <c r="C1660" s="486"/>
      <c r="D1660" s="486">
        <v>0</v>
      </c>
      <c r="E1660" s="534" t="s">
        <v>898</v>
      </c>
      <c r="F1660" s="486">
        <v>0</v>
      </c>
      <c r="G1660" s="486">
        <v>9</v>
      </c>
      <c r="H1660" s="534" t="s">
        <v>898</v>
      </c>
      <c r="I1660" s="486">
        <v>6.88</v>
      </c>
      <c r="J1660" s="512">
        <f>(9*20)+6.88</f>
        <v>186.88</v>
      </c>
      <c r="K1660" s="543">
        <v>7</v>
      </c>
      <c r="L1660" s="512"/>
      <c r="M1660" s="512">
        <v>2</v>
      </c>
      <c r="N1660" s="512" t="s">
        <v>928</v>
      </c>
      <c r="O1660" s="513">
        <f>K1660*M1660</f>
        <v>14</v>
      </c>
    </row>
    <row r="1661" spans="1:15">
      <c r="A1661" s="5"/>
      <c r="B1661" s="539"/>
      <c r="C1661" s="540"/>
      <c r="D1661" s="540"/>
      <c r="E1661" s="540"/>
      <c r="F1661" s="540"/>
      <c r="G1661" s="540"/>
      <c r="H1661" s="540"/>
      <c r="I1661" s="540"/>
      <c r="J1661" s="544"/>
      <c r="K1661" s="544"/>
      <c r="L1661" s="544"/>
      <c r="M1661" s="545"/>
      <c r="N1661" s="545"/>
      <c r="O1661" s="546"/>
    </row>
    <row r="1662" spans="1:15">
      <c r="A1662" s="12"/>
      <c r="B1662" s="489"/>
      <c r="C1662" s="365"/>
      <c r="D1662" s="365"/>
      <c r="E1662" s="365"/>
      <c r="F1662" s="365"/>
      <c r="G1662" s="365"/>
      <c r="H1662" s="365"/>
      <c r="I1662" s="365"/>
      <c r="J1662" s="517"/>
      <c r="K1662" s="517"/>
      <c r="L1662" s="517"/>
      <c r="M1662" s="518"/>
      <c r="N1662" s="518"/>
      <c r="O1662" s="519"/>
    </row>
    <row r="1663" ht="30" spans="1:15">
      <c r="A1663" s="2" t="s">
        <v>483</v>
      </c>
      <c r="B1663" s="479" t="str">
        <f>VLOOKUP(A1663,GLOBAL!A:H,4,FALSE)</f>
        <v>RELIGAÇÃO DE REDE DE ÁGUA EM PVC DN 20 MM, INCLUSIVE CONEXÕES, EM VIAS URBANAS</v>
      </c>
      <c r="C1663" s="2" t="str">
        <f>VLOOKUP(A1663,GLOBAL!A:H,5,FALSE)</f>
        <v>M</v>
      </c>
      <c r="D1663" s="480" t="s">
        <v>857</v>
      </c>
      <c r="E1663" s="481"/>
      <c r="F1663" s="482"/>
      <c r="G1663" s="480" t="s">
        <v>858</v>
      </c>
      <c r="H1663" s="481"/>
      <c r="I1663" s="482"/>
      <c r="J1663" s="508" t="s">
        <v>859</v>
      </c>
      <c r="K1663" s="508" t="s">
        <v>925</v>
      </c>
      <c r="L1663" s="508" t="s">
        <v>861</v>
      </c>
      <c r="M1663" s="508" t="s">
        <v>862</v>
      </c>
      <c r="N1663" s="508" t="s">
        <v>868</v>
      </c>
      <c r="O1663" s="509">
        <f>ROUND(SUM(O1664:O1665),2)</f>
        <v>14</v>
      </c>
    </row>
    <row r="1664" spans="1:15">
      <c r="A1664" s="3"/>
      <c r="B1664" s="483" t="s">
        <v>926</v>
      </c>
      <c r="C1664" s="484"/>
      <c r="D1664" s="484"/>
      <c r="E1664" s="484"/>
      <c r="F1664" s="484"/>
      <c r="G1664" s="484"/>
      <c r="H1664" s="484"/>
      <c r="I1664" s="484"/>
      <c r="J1664" s="510"/>
      <c r="K1664" s="510"/>
      <c r="L1664" s="510"/>
      <c r="M1664" s="510"/>
      <c r="N1664" s="510"/>
      <c r="O1664" s="511"/>
    </row>
    <row r="1665" spans="1:15">
      <c r="A1665" s="4"/>
      <c r="B1665" s="495" t="s">
        <v>927</v>
      </c>
      <c r="C1665" s="486"/>
      <c r="D1665" s="486">
        <v>0</v>
      </c>
      <c r="E1665" s="534" t="s">
        <v>898</v>
      </c>
      <c r="F1665" s="486">
        <v>0</v>
      </c>
      <c r="G1665" s="486">
        <v>9</v>
      </c>
      <c r="H1665" s="534" t="s">
        <v>898</v>
      </c>
      <c r="I1665" s="486">
        <v>6.88</v>
      </c>
      <c r="J1665" s="512">
        <f>J1660</f>
        <v>186.88</v>
      </c>
      <c r="K1665" s="543">
        <v>7</v>
      </c>
      <c r="L1665" s="512"/>
      <c r="M1665" s="512">
        <v>2</v>
      </c>
      <c r="N1665" s="512" t="s">
        <v>928</v>
      </c>
      <c r="O1665" s="513">
        <f>M1665*K1665</f>
        <v>14</v>
      </c>
    </row>
    <row r="1666" spans="1:15">
      <c r="A1666" s="5"/>
      <c r="B1666" s="539"/>
      <c r="C1666" s="540"/>
      <c r="D1666" s="540"/>
      <c r="E1666" s="540"/>
      <c r="F1666" s="540"/>
      <c r="G1666" s="540"/>
      <c r="H1666" s="540"/>
      <c r="I1666" s="540"/>
      <c r="J1666" s="544"/>
      <c r="K1666" s="544"/>
      <c r="L1666" s="544"/>
      <c r="M1666" s="545"/>
      <c r="N1666" s="545"/>
      <c r="O1666" s="546"/>
    </row>
    <row r="1667" spans="1:15">
      <c r="A1667" s="6"/>
      <c r="B1667" s="489"/>
      <c r="C1667" s="365"/>
      <c r="D1667" s="365"/>
      <c r="E1667" s="365"/>
      <c r="F1667" s="365"/>
      <c r="G1667" s="365"/>
      <c r="H1667" s="365"/>
      <c r="I1667" s="365"/>
      <c r="J1667" s="517"/>
      <c r="K1667" s="517"/>
      <c r="L1667" s="517"/>
      <c r="M1667" s="518"/>
      <c r="N1667" s="518"/>
      <c r="O1667" s="519"/>
    </row>
    <row r="1668" spans="1:15">
      <c r="A1668" s="732" t="s">
        <v>28</v>
      </c>
      <c r="B1668" s="476" t="str">
        <f>VLOOKUP(A1668,GLOBAL!A:H,4,FALSE)</f>
        <v>Rua Dos Andrades</v>
      </c>
      <c r="C1668" s="477"/>
      <c r="D1668" s="477"/>
      <c r="E1668" s="477"/>
      <c r="F1668" s="477"/>
      <c r="G1668" s="477"/>
      <c r="H1668" s="477"/>
      <c r="I1668" s="477"/>
      <c r="J1668" s="506"/>
      <c r="K1668" s="506"/>
      <c r="L1668" s="506"/>
      <c r="M1668" s="506"/>
      <c r="N1668" s="506"/>
      <c r="O1668" s="507"/>
    </row>
    <row r="1669" spans="1:15">
      <c r="A1669" s="1" t="s">
        <v>486</v>
      </c>
      <c r="B1669" s="476" t="str">
        <f>VLOOKUP(A1669,GLOBAL!A:H,4,FALSE)</f>
        <v>Demolição  </v>
      </c>
      <c r="C1669" s="477"/>
      <c r="D1669" s="477"/>
      <c r="E1669" s="477"/>
      <c r="F1669" s="477"/>
      <c r="G1669" s="477"/>
      <c r="H1669" s="477"/>
      <c r="I1669" s="477"/>
      <c r="J1669" s="506"/>
      <c r="K1669" s="506"/>
      <c r="L1669" s="506"/>
      <c r="M1669" s="506"/>
      <c r="N1669" s="506"/>
      <c r="O1669" s="507"/>
    </row>
    <row r="1670" ht="30" spans="1:15">
      <c r="A1670" s="2" t="s">
        <v>487</v>
      </c>
      <c r="B1670" s="479" t="str">
        <f>VLOOKUP(A1670,GLOBAL!A:H,4,FALSE)</f>
        <v>DEMOLIÇÃO DE LAJES, DE FORMA MANUAL, SEM REAPROVEITAMENTO. AF_12/2017</v>
      </c>
      <c r="C1670" s="2" t="str">
        <f>VLOOKUP(A1670,GLOBAL!A:H,5,FALSE)</f>
        <v>M3</v>
      </c>
      <c r="D1670" s="480" t="s">
        <v>857</v>
      </c>
      <c r="E1670" s="481"/>
      <c r="F1670" s="482"/>
      <c r="G1670" s="480" t="s">
        <v>858</v>
      </c>
      <c r="H1670" s="481"/>
      <c r="I1670" s="482"/>
      <c r="J1670" s="522" t="s">
        <v>867</v>
      </c>
      <c r="K1670" s="523"/>
      <c r="L1670" s="508" t="s">
        <v>861</v>
      </c>
      <c r="M1670" s="508" t="s">
        <v>6</v>
      </c>
      <c r="N1670" s="508" t="s">
        <v>868</v>
      </c>
      <c r="O1670" s="509">
        <f>ROUND(SUM(O1671:O1673),2)</f>
        <v>1.13</v>
      </c>
    </row>
    <row r="1671" spans="1:15">
      <c r="A1671" s="3"/>
      <c r="B1671" s="483" t="s">
        <v>863</v>
      </c>
      <c r="C1671" s="484"/>
      <c r="D1671" s="484"/>
      <c r="E1671" s="484"/>
      <c r="F1671" s="484"/>
      <c r="G1671" s="484"/>
      <c r="H1671" s="484"/>
      <c r="I1671" s="484"/>
      <c r="J1671" s="510"/>
      <c r="K1671" s="510"/>
      <c r="L1671" s="510"/>
      <c r="M1671" s="510"/>
      <c r="N1671" s="510"/>
      <c r="O1671" s="511"/>
    </row>
    <row r="1672" spans="1:15">
      <c r="A1672" s="4"/>
      <c r="B1672" s="485" t="s">
        <v>993</v>
      </c>
      <c r="C1672" s="486"/>
      <c r="D1672" s="486"/>
      <c r="E1672" s="534"/>
      <c r="F1672" s="486"/>
      <c r="G1672" s="486"/>
      <c r="H1672" s="486"/>
      <c r="I1672" s="486"/>
      <c r="J1672" s="524">
        <v>47.22</v>
      </c>
      <c r="K1672" s="525"/>
      <c r="L1672" s="512">
        <v>0.08</v>
      </c>
      <c r="M1672" s="552">
        <v>0.3</v>
      </c>
      <c r="N1672" s="512" t="s">
        <v>870</v>
      </c>
      <c r="O1672" s="513">
        <f>J1672*L1672*M1672</f>
        <v>1.13328</v>
      </c>
    </row>
    <row r="1673" spans="1:15">
      <c r="A1673" s="5"/>
      <c r="B1673" s="491"/>
      <c r="C1673" s="488"/>
      <c r="D1673" s="488"/>
      <c r="E1673" s="488"/>
      <c r="F1673" s="488"/>
      <c r="G1673" s="488"/>
      <c r="H1673" s="488"/>
      <c r="I1673" s="488"/>
      <c r="J1673" s="514"/>
      <c r="K1673" s="514"/>
      <c r="L1673" s="514"/>
      <c r="M1673" s="515"/>
      <c r="N1673" s="515"/>
      <c r="O1673" s="516"/>
    </row>
    <row r="1674" spans="1:15">
      <c r="A1674" s="6"/>
      <c r="B1674" s="489"/>
      <c r="C1674" s="365"/>
      <c r="D1674" s="365"/>
      <c r="E1674" s="365"/>
      <c r="F1674" s="365"/>
      <c r="G1674" s="365"/>
      <c r="H1674" s="365"/>
      <c r="I1674" s="365"/>
      <c r="J1674" s="517"/>
      <c r="K1674" s="517"/>
      <c r="L1674" s="517"/>
      <c r="M1674" s="518"/>
      <c r="N1674" s="518"/>
      <c r="O1674" s="519"/>
    </row>
    <row r="1675" ht="46.5" customHeight="1" spans="1:15">
      <c r="A1675" s="2" t="s">
        <v>488</v>
      </c>
      <c r="B1675" s="479" t="str">
        <f>VLOOKUP(A1675,GLOBAL!A:H,4,FALSE)</f>
        <v>TRANSPORTE COM CAMINHÃO BASCULANTE 6 M3 EM RODOVIA PAVIMENTADA ( PARA DISTÂNCIAS SUPERIORES A 4 KM)</v>
      </c>
      <c r="C1675" s="2" t="str">
        <f>VLOOKUP(A1675,GLOBAL!A:H,5,FALSE)</f>
        <v>M3XKM</v>
      </c>
      <c r="D1675" s="480" t="s">
        <v>857</v>
      </c>
      <c r="E1675" s="481"/>
      <c r="F1675" s="482"/>
      <c r="G1675" s="480" t="s">
        <v>858</v>
      </c>
      <c r="H1675" s="481"/>
      <c r="I1675" s="482"/>
      <c r="J1675" s="508" t="s">
        <v>872</v>
      </c>
      <c r="K1675" s="508" t="s">
        <v>873</v>
      </c>
      <c r="L1675" s="508" t="s">
        <v>874</v>
      </c>
      <c r="M1675" s="508" t="s">
        <v>875</v>
      </c>
      <c r="N1675" s="508" t="s">
        <v>876</v>
      </c>
      <c r="O1675" s="509">
        <f>ROUND(SUM(O1676:O1680),2)</f>
        <v>229.34</v>
      </c>
    </row>
    <row r="1676" spans="1:15">
      <c r="A1676" s="3"/>
      <c r="B1676" s="483"/>
      <c r="C1676" s="484"/>
      <c r="D1676" s="484"/>
      <c r="E1676" s="484"/>
      <c r="F1676" s="484"/>
      <c r="G1676" s="484"/>
      <c r="H1676" s="484"/>
      <c r="I1676" s="484"/>
      <c r="J1676" s="510"/>
      <c r="K1676" s="510"/>
      <c r="L1676" s="510"/>
      <c r="M1676" s="510"/>
      <c r="N1676" s="510"/>
      <c r="O1676" s="511"/>
    </row>
    <row r="1677" spans="1:15">
      <c r="A1677" s="4"/>
      <c r="B1677" s="485" t="s">
        <v>938</v>
      </c>
      <c r="C1677" s="486"/>
      <c r="D1677" s="486"/>
      <c r="E1677" s="486"/>
      <c r="F1677" s="486"/>
      <c r="G1677" s="486"/>
      <c r="H1677" s="486"/>
      <c r="I1677" s="486"/>
      <c r="J1677" s="512">
        <v>17.2</v>
      </c>
      <c r="K1677" s="512">
        <v>1</v>
      </c>
      <c r="L1677" s="512">
        <v>2.2</v>
      </c>
      <c r="M1677" s="512">
        <f>O1670</f>
        <v>1.13</v>
      </c>
      <c r="N1677" s="512">
        <f>J1677*K1677*L1677*M1677</f>
        <v>42.7592</v>
      </c>
      <c r="O1677" s="513">
        <f>N1677</f>
        <v>42.7592</v>
      </c>
    </row>
    <row r="1678" spans="1:15">
      <c r="A1678" s="4"/>
      <c r="B1678" s="485" t="s">
        <v>939</v>
      </c>
      <c r="C1678" s="486"/>
      <c r="D1678" s="486"/>
      <c r="E1678" s="486"/>
      <c r="F1678" s="486"/>
      <c r="G1678" s="486"/>
      <c r="H1678" s="486"/>
      <c r="I1678" s="486"/>
      <c r="J1678" s="512">
        <v>17.2</v>
      </c>
      <c r="K1678" s="512">
        <v>1</v>
      </c>
      <c r="L1678" s="512">
        <v>2.4</v>
      </c>
      <c r="M1678" s="512">
        <v>3.72</v>
      </c>
      <c r="N1678" s="512">
        <f>J1678*K1678*L1678*M1678</f>
        <v>153.5616</v>
      </c>
      <c r="O1678" s="513">
        <f>N1678</f>
        <v>153.5616</v>
      </c>
    </row>
    <row r="1679" spans="1:15">
      <c r="A1679" s="4"/>
      <c r="B1679" s="485" t="s">
        <v>940</v>
      </c>
      <c r="C1679" s="486"/>
      <c r="D1679" s="486"/>
      <c r="E1679" s="486"/>
      <c r="F1679" s="486"/>
      <c r="G1679" s="486"/>
      <c r="H1679" s="486"/>
      <c r="I1679" s="486"/>
      <c r="J1679" s="512">
        <v>17.2</v>
      </c>
      <c r="K1679" s="512">
        <v>1</v>
      </c>
      <c r="L1679" s="512">
        <v>2.4</v>
      </c>
      <c r="M1679" s="512">
        <v>0.8</v>
      </c>
      <c r="N1679" s="512">
        <f>J1679*K1679*L1679*M1679</f>
        <v>33.024</v>
      </c>
      <c r="O1679" s="513">
        <f>N1679</f>
        <v>33.024</v>
      </c>
    </row>
    <row r="1680" ht="60" spans="1:15">
      <c r="A1680" s="5"/>
      <c r="B1680" s="492" t="s">
        <v>994</v>
      </c>
      <c r="C1680" s="488"/>
      <c r="D1680" s="488"/>
      <c r="E1680" s="488"/>
      <c r="F1680" s="488"/>
      <c r="G1680" s="488"/>
      <c r="H1680" s="488"/>
      <c r="I1680" s="488"/>
      <c r="J1680" s="514"/>
      <c r="K1680" s="514"/>
      <c r="L1680" s="514"/>
      <c r="M1680" s="515"/>
      <c r="N1680" s="515"/>
      <c r="O1680" s="516"/>
    </row>
    <row r="1681" spans="1:15">
      <c r="A1681" s="6"/>
      <c r="B1681" s="489"/>
      <c r="C1681" s="365"/>
      <c r="D1681" s="365"/>
      <c r="E1681" s="365"/>
      <c r="F1681" s="365"/>
      <c r="G1681" s="365"/>
      <c r="H1681" s="365"/>
      <c r="I1681" s="365"/>
      <c r="J1681" s="517"/>
      <c r="K1681" s="517"/>
      <c r="L1681" s="517"/>
      <c r="M1681" s="518"/>
      <c r="N1681" s="518"/>
      <c r="O1681" s="519"/>
    </row>
    <row r="1682" ht="30" spans="1:15">
      <c r="A1682" s="2" t="s">
        <v>489</v>
      </c>
      <c r="B1682" s="479" t="str">
        <f>VLOOKUP(A1682,GLOBAL!A:H,4,FALSE)</f>
        <v>DEMOLIÇÃO DE PAVIMENTO INTERTRAVADO, DE FORMA MANUAL, COM REAPROVEITAMENTO. AF_12/2017</v>
      </c>
      <c r="C1682" s="2" t="str">
        <f>VLOOKUP(A1682,GLOBAL!A:H,5,FALSE)</f>
        <v>M2</v>
      </c>
      <c r="D1682" s="480" t="s">
        <v>857</v>
      </c>
      <c r="E1682" s="481"/>
      <c r="F1682" s="482"/>
      <c r="G1682" s="480" t="s">
        <v>858</v>
      </c>
      <c r="H1682" s="481"/>
      <c r="I1682" s="482"/>
      <c r="J1682" s="508" t="s">
        <v>859</v>
      </c>
      <c r="K1682" s="508" t="s">
        <v>860</v>
      </c>
      <c r="L1682" s="508" t="s">
        <v>861</v>
      </c>
      <c r="M1682" s="508" t="s">
        <v>6</v>
      </c>
      <c r="N1682" s="508" t="s">
        <v>868</v>
      </c>
      <c r="O1682" s="509">
        <f>ROUND(SUM(O1683:O1685),2)</f>
        <v>46.49</v>
      </c>
    </row>
    <row r="1683" spans="1:15">
      <c r="A1683" s="3"/>
      <c r="B1683" s="483" t="s">
        <v>863</v>
      </c>
      <c r="C1683" s="484"/>
      <c r="D1683" s="484"/>
      <c r="E1683" s="484"/>
      <c r="F1683" s="484"/>
      <c r="G1683" s="484"/>
      <c r="H1683" s="484"/>
      <c r="I1683" s="484"/>
      <c r="J1683" s="512"/>
      <c r="K1683" s="510"/>
      <c r="L1683" s="510"/>
      <c r="M1683" s="510"/>
      <c r="N1683" s="510"/>
      <c r="O1683" s="511"/>
    </row>
    <row r="1684" spans="1:15">
      <c r="A1684" s="4"/>
      <c r="B1684" s="485" t="s">
        <v>995</v>
      </c>
      <c r="C1684" s="486"/>
      <c r="D1684" s="486"/>
      <c r="E1684" s="534"/>
      <c r="F1684" s="486"/>
      <c r="G1684" s="486"/>
      <c r="H1684" s="534"/>
      <c r="I1684" s="486"/>
      <c r="J1684" s="524">
        <v>929.83</v>
      </c>
      <c r="K1684" s="525"/>
      <c r="L1684" s="512"/>
      <c r="M1684" s="552">
        <v>0.05</v>
      </c>
      <c r="N1684" s="512"/>
      <c r="O1684" s="513">
        <f>J1684*M1684</f>
        <v>46.4915</v>
      </c>
    </row>
    <row r="1685" spans="1:15">
      <c r="A1685" s="5"/>
      <c r="B1685" s="491"/>
      <c r="C1685" s="488"/>
      <c r="D1685" s="488"/>
      <c r="E1685" s="488"/>
      <c r="F1685" s="488"/>
      <c r="G1685" s="488"/>
      <c r="H1685" s="488"/>
      <c r="I1685" s="488"/>
      <c r="J1685" s="514"/>
      <c r="K1685" s="514"/>
      <c r="L1685" s="514"/>
      <c r="M1685" s="515"/>
      <c r="N1685" s="515"/>
      <c r="O1685" s="516"/>
    </row>
    <row r="1686" spans="1:15">
      <c r="A1686" s="6"/>
      <c r="B1686" s="489"/>
      <c r="C1686" s="365"/>
      <c r="D1686" s="365"/>
      <c r="E1686" s="365"/>
      <c r="F1686" s="365"/>
      <c r="G1686" s="365"/>
      <c r="H1686" s="365"/>
      <c r="I1686" s="365"/>
      <c r="J1686" s="517"/>
      <c r="K1686" s="517"/>
      <c r="L1686" s="517"/>
      <c r="M1686" s="518"/>
      <c r="N1686" s="518"/>
      <c r="O1686" s="519"/>
    </row>
    <row r="1687" s="23" customFormat="1" spans="1:20">
      <c r="A1687" s="2" t="s">
        <v>490</v>
      </c>
      <c r="B1687" s="548" t="str">
        <f>VLOOKUP(A1687,GLOBAL!A:H,4,FALSE)</f>
        <v>RETIRADA DE MEIO-FIO DE CONCRETO</v>
      </c>
      <c r="C1687" s="2" t="str">
        <f>VLOOKUP(A1687,GLOBAL!A:H,5,FALSE)</f>
        <v>M</v>
      </c>
      <c r="D1687" s="480" t="s">
        <v>857</v>
      </c>
      <c r="E1687" s="481"/>
      <c r="F1687" s="482"/>
      <c r="G1687" s="480" t="s">
        <v>858</v>
      </c>
      <c r="H1687" s="481"/>
      <c r="I1687" s="482"/>
      <c r="J1687" s="508" t="s">
        <v>859</v>
      </c>
      <c r="K1687" s="508" t="s">
        <v>860</v>
      </c>
      <c r="L1687" s="508" t="s">
        <v>861</v>
      </c>
      <c r="M1687" s="508" t="s">
        <v>6</v>
      </c>
      <c r="N1687" s="508" t="s">
        <v>868</v>
      </c>
      <c r="O1687" s="509">
        <f>ROUND(SUM(O1688:O1690),2)</f>
        <v>17.69</v>
      </c>
      <c r="Q1687" s="466"/>
      <c r="R1687" s="547"/>
      <c r="S1687" s="547"/>
      <c r="T1687" s="547"/>
    </row>
    <row r="1688" spans="1:15">
      <c r="A1688" s="3"/>
      <c r="B1688" s="483"/>
      <c r="C1688" s="484"/>
      <c r="D1688" s="484"/>
      <c r="E1688" s="484"/>
      <c r="F1688" s="484"/>
      <c r="G1688" s="484"/>
      <c r="H1688" s="484"/>
      <c r="I1688" s="484"/>
      <c r="J1688" s="510"/>
      <c r="K1688" s="510"/>
      <c r="L1688" s="510"/>
      <c r="M1688" s="510"/>
      <c r="N1688" s="510"/>
      <c r="O1688" s="511"/>
    </row>
    <row r="1689" spans="1:15">
      <c r="A1689" s="4"/>
      <c r="B1689" s="485" t="s">
        <v>996</v>
      </c>
      <c r="C1689" s="486"/>
      <c r="D1689" s="486"/>
      <c r="E1689" s="534"/>
      <c r="F1689" s="486"/>
      <c r="G1689" s="486"/>
      <c r="H1689" s="534"/>
      <c r="I1689" s="486"/>
      <c r="J1689" s="512">
        <v>353.7</v>
      </c>
      <c r="K1689" s="512"/>
      <c r="L1689" s="512"/>
      <c r="M1689" s="552">
        <v>0.05</v>
      </c>
      <c r="N1689" s="512"/>
      <c r="O1689" s="513">
        <f>J1689*M1689</f>
        <v>17.685</v>
      </c>
    </row>
    <row r="1690" spans="1:15">
      <c r="A1690" s="5"/>
      <c r="B1690" s="492"/>
      <c r="C1690" s="488"/>
      <c r="D1690" s="488"/>
      <c r="E1690" s="488"/>
      <c r="F1690" s="488"/>
      <c r="G1690" s="488"/>
      <c r="H1690" s="488"/>
      <c r="I1690" s="488"/>
      <c r="J1690" s="514"/>
      <c r="K1690" s="514"/>
      <c r="L1690" s="514"/>
      <c r="M1690" s="515"/>
      <c r="N1690" s="515"/>
      <c r="O1690" s="516"/>
    </row>
    <row r="1691" spans="1:15">
      <c r="A1691" s="6"/>
      <c r="B1691" s="489"/>
      <c r="C1691" s="365"/>
      <c r="D1691" s="365"/>
      <c r="E1691" s="365"/>
      <c r="F1691" s="365"/>
      <c r="G1691" s="365"/>
      <c r="H1691" s="365"/>
      <c r="I1691" s="365"/>
      <c r="J1691" s="517"/>
      <c r="K1691" s="517"/>
      <c r="L1691" s="517"/>
      <c r="M1691" s="518"/>
      <c r="N1691" s="518"/>
      <c r="O1691" s="519"/>
    </row>
    <row r="1692" spans="1:15">
      <c r="A1692" s="1" t="s">
        <v>491</v>
      </c>
      <c r="B1692" s="476" t="str">
        <f>VLOOKUP(A1692,GLOBAL!A:H,4,FALSE)</f>
        <v>Escavação, Aterro e Transporte</v>
      </c>
      <c r="C1692" s="477"/>
      <c r="D1692" s="477"/>
      <c r="E1692" s="477"/>
      <c r="F1692" s="477"/>
      <c r="G1692" s="477"/>
      <c r="H1692" s="477"/>
      <c r="I1692" s="477"/>
      <c r="J1692" s="506"/>
      <c r="K1692" s="506"/>
      <c r="L1692" s="506"/>
      <c r="M1692" s="506"/>
      <c r="N1692" s="506"/>
      <c r="O1692" s="507"/>
    </row>
    <row r="1693" ht="50.25" customHeight="1" spans="1:15">
      <c r="A1693" s="2" t="s">
        <v>492</v>
      </c>
      <c r="B1693" s="479" t="str">
        <f>VLOOKUP(A1693,GLOBAL!A:H,4,FALSE)</f>
        <v>ESCAVACAO MECANICA DE MATERIAL 1A. CATEGORIA, PROVENIENTE DE CORTE DE SUBLEITO (C/TRATOR ESTEIRAS  160HP)</v>
      </c>
      <c r="C1693" s="2" t="str">
        <f>VLOOKUP(A1693,GLOBAL!A:H,5,FALSE)</f>
        <v>M3</v>
      </c>
      <c r="D1693" s="480" t="s">
        <v>857</v>
      </c>
      <c r="E1693" s="481"/>
      <c r="F1693" s="482"/>
      <c r="G1693" s="480" t="s">
        <v>858</v>
      </c>
      <c r="H1693" s="481"/>
      <c r="I1693" s="482"/>
      <c r="J1693" s="522" t="s">
        <v>879</v>
      </c>
      <c r="K1693" s="526"/>
      <c r="L1693" s="523"/>
      <c r="M1693" s="508" t="s">
        <v>862</v>
      </c>
      <c r="N1693" s="508"/>
      <c r="O1693" s="509">
        <f>ROUND(SUM(O1694:O1696),2)</f>
        <v>133.84</v>
      </c>
    </row>
    <row r="1694" spans="1:15">
      <c r="A1694" s="3"/>
      <c r="B1694" s="483"/>
      <c r="C1694" s="484"/>
      <c r="D1694" s="484"/>
      <c r="E1694" s="484"/>
      <c r="F1694" s="484"/>
      <c r="G1694" s="484"/>
      <c r="H1694" s="484"/>
      <c r="I1694" s="484"/>
      <c r="J1694" s="510"/>
      <c r="K1694" s="510"/>
      <c r="L1694" s="510"/>
      <c r="M1694" s="510"/>
      <c r="N1694" s="510"/>
      <c r="O1694" s="511"/>
    </row>
    <row r="1695" spans="1:15">
      <c r="A1695" s="4"/>
      <c r="B1695" s="485" t="s">
        <v>880</v>
      </c>
      <c r="C1695" s="486"/>
      <c r="D1695" s="490">
        <v>0</v>
      </c>
      <c r="E1695" s="551" t="s">
        <v>898</v>
      </c>
      <c r="F1695" s="490">
        <v>0</v>
      </c>
      <c r="G1695" s="490">
        <v>7</v>
      </c>
      <c r="H1695" s="551" t="s">
        <v>898</v>
      </c>
      <c r="I1695" s="490">
        <v>19.56</v>
      </c>
      <c r="J1695" s="524">
        <v>133.84</v>
      </c>
      <c r="K1695" s="527"/>
      <c r="L1695" s="525"/>
      <c r="M1695" s="512"/>
      <c r="N1695" s="512"/>
      <c r="O1695" s="513">
        <f>J1695</f>
        <v>133.84</v>
      </c>
    </row>
    <row r="1696" spans="1:15">
      <c r="A1696" s="5"/>
      <c r="B1696" s="491"/>
      <c r="C1696" s="488"/>
      <c r="D1696" s="488"/>
      <c r="E1696" s="488"/>
      <c r="F1696" s="488"/>
      <c r="G1696" s="488"/>
      <c r="H1696" s="488"/>
      <c r="I1696" s="488"/>
      <c r="J1696" s="514"/>
      <c r="K1696" s="514"/>
      <c r="L1696" s="514"/>
      <c r="M1696" s="515"/>
      <c r="N1696" s="515"/>
      <c r="O1696" s="516"/>
    </row>
    <row r="1697" spans="1:15">
      <c r="A1697" s="6"/>
      <c r="B1697" s="489"/>
      <c r="C1697" s="365"/>
      <c r="D1697" s="365"/>
      <c r="E1697" s="365"/>
      <c r="F1697" s="365"/>
      <c r="G1697" s="365"/>
      <c r="H1697" s="365"/>
      <c r="I1697" s="365"/>
      <c r="J1697" s="517"/>
      <c r="K1697" s="517"/>
      <c r="L1697" s="517"/>
      <c r="M1697" s="518"/>
      <c r="N1697" s="518"/>
      <c r="O1697" s="519"/>
    </row>
    <row r="1698" ht="30" spans="1:15">
      <c r="A1698" s="2" t="s">
        <v>493</v>
      </c>
      <c r="B1698" s="479" t="str">
        <f>VLOOKUP(A1698,GLOBAL!A:H,4,FALSE)</f>
        <v>COMPACTACAO MECANICA A 100% DO PROCTOR NORMAL - PAVIMENTACAO URBANA</v>
      </c>
      <c r="C1698" s="2" t="str">
        <f>VLOOKUP(A1698,GLOBAL!A:H,5,FALSE)</f>
        <v>M3</v>
      </c>
      <c r="D1698" s="480" t="s">
        <v>857</v>
      </c>
      <c r="E1698" s="481"/>
      <c r="F1698" s="482"/>
      <c r="G1698" s="480" t="s">
        <v>858</v>
      </c>
      <c r="H1698" s="481"/>
      <c r="I1698" s="482"/>
      <c r="J1698" s="522" t="s">
        <v>879</v>
      </c>
      <c r="K1698" s="526"/>
      <c r="L1698" s="523"/>
      <c r="M1698" s="508" t="s">
        <v>862</v>
      </c>
      <c r="N1698" s="508"/>
      <c r="O1698" s="509">
        <f>ROUND(SUM(O1699:O1701),2)</f>
        <v>33.58</v>
      </c>
    </row>
    <row r="1699" spans="1:15">
      <c r="A1699" s="3"/>
      <c r="B1699" s="483"/>
      <c r="C1699" s="484"/>
      <c r="D1699" s="484"/>
      <c r="E1699" s="484"/>
      <c r="F1699" s="484"/>
      <c r="G1699" s="484"/>
      <c r="H1699" s="484"/>
      <c r="I1699" s="484"/>
      <c r="J1699" s="510"/>
      <c r="K1699" s="510"/>
      <c r="L1699" s="510"/>
      <c r="M1699" s="510"/>
      <c r="N1699" s="510"/>
      <c r="O1699" s="511"/>
    </row>
    <row r="1700" ht="30" spans="1:15">
      <c r="A1700" s="4"/>
      <c r="B1700" s="485" t="s">
        <v>881</v>
      </c>
      <c r="C1700" s="486"/>
      <c r="D1700" s="490"/>
      <c r="E1700" s="490"/>
      <c r="F1700" s="490"/>
      <c r="G1700" s="490"/>
      <c r="H1700" s="490"/>
      <c r="I1700" s="490"/>
      <c r="J1700" s="524">
        <v>33.58</v>
      </c>
      <c r="K1700" s="527"/>
      <c r="L1700" s="525"/>
      <c r="M1700" s="512"/>
      <c r="N1700" s="512"/>
      <c r="O1700" s="513">
        <f>J1700</f>
        <v>33.58</v>
      </c>
    </row>
    <row r="1701" spans="1:15">
      <c r="A1701" s="5"/>
      <c r="B1701" s="491"/>
      <c r="C1701" s="488"/>
      <c r="D1701" s="488"/>
      <c r="E1701" s="488"/>
      <c r="F1701" s="488"/>
      <c r="G1701" s="488"/>
      <c r="H1701" s="488"/>
      <c r="I1701" s="488"/>
      <c r="J1701" s="514"/>
      <c r="K1701" s="514"/>
      <c r="L1701" s="514"/>
      <c r="M1701" s="515"/>
      <c r="N1701" s="515"/>
      <c r="O1701" s="516"/>
    </row>
    <row r="1702" spans="1:15">
      <c r="A1702" s="6"/>
      <c r="B1702" s="489"/>
      <c r="C1702" s="365"/>
      <c r="D1702" s="365"/>
      <c r="E1702" s="365"/>
      <c r="F1702" s="365"/>
      <c r="G1702" s="365"/>
      <c r="H1702" s="365"/>
      <c r="I1702" s="365"/>
      <c r="J1702" s="517"/>
      <c r="K1702" s="517"/>
      <c r="L1702" s="517"/>
      <c r="M1702" s="518"/>
      <c r="N1702" s="518"/>
      <c r="O1702" s="519"/>
    </row>
    <row r="1703" ht="43.5" customHeight="1" spans="1:15">
      <c r="A1703" s="2" t="s">
        <v>494</v>
      </c>
      <c r="B1703" s="479" t="str">
        <f>VLOOKUP(A1703,GLOBAL!A:H,4,FALSE)</f>
        <v>TRANSPORTE COM CAMINHÃO BASCULANTE 6 M3 EM RODOVIA PAVIMENTADA ( PARA DISTÂNCIAS SUPERIORES A 4 KM)</v>
      </c>
      <c r="C1703" s="2" t="str">
        <f>VLOOKUP(A1703,GLOBAL!A:H,5,FALSE)</f>
        <v>M3XKM</v>
      </c>
      <c r="D1703" s="480" t="s">
        <v>857</v>
      </c>
      <c r="E1703" s="481"/>
      <c r="F1703" s="482"/>
      <c r="G1703" s="480" t="s">
        <v>858</v>
      </c>
      <c r="H1703" s="481"/>
      <c r="I1703" s="482"/>
      <c r="J1703" s="508" t="s">
        <v>872</v>
      </c>
      <c r="K1703" s="508" t="s">
        <v>873</v>
      </c>
      <c r="L1703" s="508" t="s">
        <v>874</v>
      </c>
      <c r="M1703" s="508" t="s">
        <v>875</v>
      </c>
      <c r="N1703" s="508" t="s">
        <v>876</v>
      </c>
      <c r="O1703" s="509">
        <f>ROUND(SUM(O1704:O1706),2)</f>
        <v>3683.28</v>
      </c>
    </row>
    <row r="1704" spans="1:15">
      <c r="A1704" s="3"/>
      <c r="B1704" s="483"/>
      <c r="C1704" s="484"/>
      <c r="D1704" s="484"/>
      <c r="E1704" s="484"/>
      <c r="F1704" s="484"/>
      <c r="G1704" s="484"/>
      <c r="H1704" s="484"/>
      <c r="I1704" s="484"/>
      <c r="J1704" s="510"/>
      <c r="K1704" s="510"/>
      <c r="L1704" s="510"/>
      <c r="M1704" s="510"/>
      <c r="N1704" s="510"/>
      <c r="O1704" s="511"/>
    </row>
    <row r="1705" spans="1:15">
      <c r="A1705" s="4"/>
      <c r="B1705" s="485" t="s">
        <v>877</v>
      </c>
      <c r="C1705" s="486"/>
      <c r="D1705" s="490"/>
      <c r="E1705" s="490"/>
      <c r="F1705" s="490"/>
      <c r="G1705" s="490"/>
      <c r="H1705" s="490"/>
      <c r="I1705" s="490"/>
      <c r="J1705" s="512">
        <v>17.2</v>
      </c>
      <c r="K1705" s="512">
        <v>1</v>
      </c>
      <c r="L1705" s="512">
        <v>1.6</v>
      </c>
      <c r="M1705" s="512">
        <f>O1693</f>
        <v>133.84</v>
      </c>
      <c r="N1705" s="512">
        <f>J1705*K1705*L1705*M1705</f>
        <v>3683.2768</v>
      </c>
      <c r="O1705" s="513">
        <f>N1705</f>
        <v>3683.2768</v>
      </c>
    </row>
    <row r="1706" ht="60" spans="1:15">
      <c r="A1706" s="5"/>
      <c r="B1706" s="492" t="s">
        <v>997</v>
      </c>
      <c r="C1706" s="488"/>
      <c r="D1706" s="488"/>
      <c r="E1706" s="488"/>
      <c r="F1706" s="488"/>
      <c r="G1706" s="488"/>
      <c r="H1706" s="488"/>
      <c r="I1706" s="488"/>
      <c r="J1706" s="514"/>
      <c r="K1706" s="514"/>
      <c r="L1706" s="514"/>
      <c r="M1706" s="515"/>
      <c r="N1706" s="515"/>
      <c r="O1706" s="516"/>
    </row>
    <row r="1707" spans="1:15">
      <c r="A1707" s="6"/>
      <c r="B1707" s="489"/>
      <c r="C1707" s="365"/>
      <c r="D1707" s="365"/>
      <c r="E1707" s="365"/>
      <c r="F1707" s="365"/>
      <c r="G1707" s="365"/>
      <c r="H1707" s="365"/>
      <c r="I1707" s="365"/>
      <c r="J1707" s="517"/>
      <c r="K1707" s="517"/>
      <c r="L1707" s="517"/>
      <c r="M1707" s="518"/>
      <c r="N1707" s="518"/>
      <c r="O1707" s="519"/>
    </row>
    <row r="1708" spans="1:15">
      <c r="A1708" s="1" t="s">
        <v>495</v>
      </c>
      <c r="B1708" s="476" t="str">
        <f>VLOOKUP(A1708,GLOBAL!A:H,4,FALSE)</f>
        <v>Drenagem</v>
      </c>
      <c r="C1708" s="477"/>
      <c r="D1708" s="477"/>
      <c r="E1708" s="477"/>
      <c r="F1708" s="477"/>
      <c r="G1708" s="477"/>
      <c r="H1708" s="477"/>
      <c r="I1708" s="477"/>
      <c r="J1708" s="506"/>
      <c r="K1708" s="506"/>
      <c r="L1708" s="506"/>
      <c r="M1708" s="506"/>
      <c r="N1708" s="506"/>
      <c r="O1708" s="507"/>
    </row>
    <row r="1709" ht="113.25" customHeight="1" spans="1:15">
      <c r="A1709" s="2" t="s">
        <v>496</v>
      </c>
      <c r="B1709" s="479" t="str">
        <f>VLOOKUP(A1709,GLOBAL!A:H,4,FALSE)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1709" s="2" t="str">
        <f>VLOOKUP(A1709,GLOBAL!A:H,5,FALSE)</f>
        <v>M3</v>
      </c>
      <c r="D1709" s="480" t="s">
        <v>857</v>
      </c>
      <c r="E1709" s="481"/>
      <c r="F1709" s="482"/>
      <c r="G1709" s="480" t="s">
        <v>858</v>
      </c>
      <c r="H1709" s="481"/>
      <c r="I1709" s="482"/>
      <c r="J1709" s="508" t="s">
        <v>859</v>
      </c>
      <c r="K1709" s="508" t="s">
        <v>860</v>
      </c>
      <c r="L1709" s="508" t="s">
        <v>861</v>
      </c>
      <c r="M1709" s="508" t="s">
        <v>882</v>
      </c>
      <c r="N1709" s="508"/>
      <c r="O1709" s="509">
        <f>ROUND(SUM(O1711:O1712),2)</f>
        <v>210</v>
      </c>
    </row>
    <row r="1710" spans="1:15">
      <c r="A1710" s="7"/>
      <c r="B1710" s="493" t="s">
        <v>863</v>
      </c>
      <c r="C1710" s="494"/>
      <c r="D1710" s="494"/>
      <c r="E1710" s="494"/>
      <c r="F1710" s="494"/>
      <c r="G1710" s="494"/>
      <c r="H1710" s="494"/>
      <c r="I1710" s="494"/>
      <c r="J1710" s="528"/>
      <c r="K1710" s="529"/>
      <c r="L1710" s="528"/>
      <c r="M1710" s="528"/>
      <c r="N1710" s="528"/>
      <c r="O1710" s="530"/>
    </row>
    <row r="1711" spans="1:15">
      <c r="A1711" s="8"/>
      <c r="B1711" s="495" t="s">
        <v>883</v>
      </c>
      <c r="C1711" s="486"/>
      <c r="D1711" s="486"/>
      <c r="E1711" s="486"/>
      <c r="F1711" s="486"/>
      <c r="G1711" s="486"/>
      <c r="H1711" s="486"/>
      <c r="I1711" s="486"/>
      <c r="J1711" s="512">
        <v>70</v>
      </c>
      <c r="K1711" s="531">
        <v>2</v>
      </c>
      <c r="L1711" s="512">
        <v>1.5</v>
      </c>
      <c r="M1711" s="512">
        <f>J1711*K1711*L1711</f>
        <v>210</v>
      </c>
      <c r="N1711" s="512"/>
      <c r="O1711" s="513">
        <f>M1711</f>
        <v>210</v>
      </c>
    </row>
    <row r="1712" spans="1:15">
      <c r="A1712" s="4"/>
      <c r="B1712" s="495"/>
      <c r="C1712" s="486"/>
      <c r="D1712" s="486"/>
      <c r="E1712" s="486"/>
      <c r="F1712" s="486"/>
      <c r="G1712" s="486"/>
      <c r="H1712" s="486"/>
      <c r="I1712" s="486"/>
      <c r="J1712" s="512"/>
      <c r="K1712" s="512"/>
      <c r="L1712" s="512"/>
      <c r="M1712" s="512"/>
      <c r="N1712" s="512"/>
      <c r="O1712" s="513"/>
    </row>
    <row r="1713" spans="1:15">
      <c r="A1713" s="6"/>
      <c r="B1713" s="489"/>
      <c r="C1713" s="365"/>
      <c r="D1713" s="365"/>
      <c r="E1713" s="365"/>
      <c r="F1713" s="365"/>
      <c r="G1713" s="365"/>
      <c r="H1713" s="365"/>
      <c r="I1713" s="365"/>
      <c r="J1713" s="517"/>
      <c r="K1713" s="517"/>
      <c r="L1713" s="517"/>
      <c r="M1713" s="518"/>
      <c r="N1713" s="518"/>
      <c r="O1713" s="519"/>
    </row>
    <row r="1714" ht="123.75" customHeight="1" spans="1:15">
      <c r="A1714" s="2" t="s">
        <v>497</v>
      </c>
      <c r="B1714" s="479" t="s">
        <v>499</v>
      </c>
      <c r="C1714" s="2" t="str">
        <f>VLOOKUP(A1714,GLOBAL!A:H,5,FALSE)</f>
        <v>M3</v>
      </c>
      <c r="D1714" s="480" t="s">
        <v>857</v>
      </c>
      <c r="E1714" s="481"/>
      <c r="F1714" s="482"/>
      <c r="G1714" s="480" t="s">
        <v>858</v>
      </c>
      <c r="H1714" s="481"/>
      <c r="I1714" s="482"/>
      <c r="J1714" s="508" t="s">
        <v>859</v>
      </c>
      <c r="K1714" s="508" t="s">
        <v>860</v>
      </c>
      <c r="L1714" s="508" t="s">
        <v>861</v>
      </c>
      <c r="M1714" s="508" t="s">
        <v>882</v>
      </c>
      <c r="N1714" s="508"/>
      <c r="O1714" s="509">
        <f>ROUND(SUM(O1716:O1717),2)</f>
        <v>56</v>
      </c>
    </row>
    <row r="1715" spans="1:15">
      <c r="A1715" s="7"/>
      <c r="B1715" s="493" t="s">
        <v>863</v>
      </c>
      <c r="C1715" s="494"/>
      <c r="D1715" s="494"/>
      <c r="E1715" s="494"/>
      <c r="F1715" s="494"/>
      <c r="G1715" s="494"/>
      <c r="H1715" s="494"/>
      <c r="I1715" s="494"/>
      <c r="J1715" s="528"/>
      <c r="K1715" s="529"/>
      <c r="L1715" s="528"/>
      <c r="M1715" s="528"/>
      <c r="N1715" s="528"/>
      <c r="O1715" s="530"/>
    </row>
    <row r="1716" spans="1:15">
      <c r="A1716" s="8"/>
      <c r="B1716" s="495" t="s">
        <v>883</v>
      </c>
      <c r="C1716" s="486"/>
      <c r="D1716" s="486"/>
      <c r="E1716" s="486"/>
      <c r="F1716" s="486"/>
      <c r="G1716" s="486"/>
      <c r="H1716" s="486"/>
      <c r="I1716" s="486"/>
      <c r="J1716" s="512">
        <v>70</v>
      </c>
      <c r="K1716" s="531">
        <v>2</v>
      </c>
      <c r="L1716" s="512">
        <v>0.4</v>
      </c>
      <c r="M1716" s="512">
        <f>J1716*K1716*L1716</f>
        <v>56</v>
      </c>
      <c r="N1716" s="512"/>
      <c r="O1716" s="513">
        <f>M1716</f>
        <v>56</v>
      </c>
    </row>
    <row r="1717" spans="1:15">
      <c r="A1717" s="4"/>
      <c r="B1717" s="495"/>
      <c r="C1717" s="486"/>
      <c r="D1717" s="486"/>
      <c r="E1717" s="486"/>
      <c r="F1717" s="486"/>
      <c r="G1717" s="486"/>
      <c r="H1717" s="486"/>
      <c r="I1717" s="486"/>
      <c r="J1717" s="512"/>
      <c r="K1717" s="512"/>
      <c r="L1717" s="512"/>
      <c r="M1717" s="512"/>
      <c r="N1717" s="512"/>
      <c r="O1717" s="513"/>
    </row>
    <row r="1718" spans="1:15">
      <c r="A1718" s="6"/>
      <c r="B1718" s="489"/>
      <c r="C1718" s="365"/>
      <c r="D1718" s="365"/>
      <c r="E1718" s="365"/>
      <c r="F1718" s="365"/>
      <c r="G1718" s="365"/>
      <c r="H1718" s="365"/>
      <c r="I1718" s="365"/>
      <c r="J1718" s="517"/>
      <c r="K1718" s="517"/>
      <c r="L1718" s="517"/>
      <c r="M1718" s="518"/>
      <c r="N1718" s="518"/>
      <c r="O1718" s="519"/>
    </row>
    <row r="1719" ht="30" spans="1:15">
      <c r="A1719" s="2" t="s">
        <v>500</v>
      </c>
      <c r="B1719" s="479" t="str">
        <f>VLOOKUP(A1719,GLOBAL!A:H,4,FALSE)</f>
        <v>ATERRO COM AREIA COM ADENSAMENTO HIDRAULICO</v>
      </c>
      <c r="C1719" s="2" t="str">
        <f>VLOOKUP(A1719,GLOBAL!A:H,5,FALSE)</f>
        <v>M3</v>
      </c>
      <c r="D1719" s="480" t="s">
        <v>857</v>
      </c>
      <c r="E1719" s="481"/>
      <c r="F1719" s="482"/>
      <c r="G1719" s="480" t="s">
        <v>858</v>
      </c>
      <c r="H1719" s="481"/>
      <c r="I1719" s="482"/>
      <c r="J1719" s="508" t="s">
        <v>859</v>
      </c>
      <c r="K1719" s="508" t="s">
        <v>884</v>
      </c>
      <c r="L1719" s="508" t="s">
        <v>885</v>
      </c>
      <c r="M1719" s="508" t="s">
        <v>886</v>
      </c>
      <c r="N1719" s="508" t="s">
        <v>887</v>
      </c>
      <c r="O1719" s="509">
        <f>ROUND(SUM(O1721:O1722),2)</f>
        <v>68.16</v>
      </c>
    </row>
    <row r="1720" spans="1:15">
      <c r="A1720" s="7"/>
      <c r="B1720" s="495" t="s">
        <v>863</v>
      </c>
      <c r="C1720" s="494"/>
      <c r="D1720" s="494"/>
      <c r="E1720" s="494"/>
      <c r="F1720" s="494"/>
      <c r="G1720" s="494"/>
      <c r="H1720" s="494"/>
      <c r="I1720" s="494"/>
      <c r="J1720" s="528"/>
      <c r="K1720" s="529"/>
      <c r="L1720" s="528"/>
      <c r="M1720" s="528"/>
      <c r="N1720" s="528"/>
      <c r="O1720" s="530"/>
    </row>
    <row r="1721" spans="1:15">
      <c r="A1721" s="8"/>
      <c r="B1721" s="495" t="s">
        <v>883</v>
      </c>
      <c r="C1721" s="486"/>
      <c r="D1721" s="486"/>
      <c r="E1721" s="486"/>
      <c r="F1721" s="486"/>
      <c r="G1721" s="486"/>
      <c r="H1721" s="486"/>
      <c r="I1721" s="486"/>
      <c r="J1721" s="512">
        <v>70</v>
      </c>
      <c r="K1721" s="531">
        <v>7</v>
      </c>
      <c r="L1721" s="512">
        <v>17.24</v>
      </c>
      <c r="M1721" s="512">
        <v>92.4</v>
      </c>
      <c r="N1721" s="512">
        <v>68.16</v>
      </c>
      <c r="O1721" s="513">
        <f>N1721</f>
        <v>68.16</v>
      </c>
    </row>
    <row r="1722" spans="1:15">
      <c r="A1722" s="8"/>
      <c r="B1722" s="495"/>
      <c r="C1722" s="486"/>
      <c r="D1722" s="486"/>
      <c r="E1722" s="486"/>
      <c r="F1722" s="486"/>
      <c r="G1722" s="486"/>
      <c r="H1722" s="486"/>
      <c r="I1722" s="486"/>
      <c r="J1722" s="512"/>
      <c r="K1722" s="531"/>
      <c r="L1722" s="512"/>
      <c r="M1722" s="512"/>
      <c r="N1722" s="528"/>
      <c r="O1722" s="532"/>
    </row>
    <row r="1723" spans="1:15">
      <c r="A1723" s="6"/>
      <c r="B1723" s="489"/>
      <c r="C1723" s="365"/>
      <c r="D1723" s="365"/>
      <c r="E1723" s="365"/>
      <c r="F1723" s="365"/>
      <c r="G1723" s="365"/>
      <c r="H1723" s="365"/>
      <c r="I1723" s="365"/>
      <c r="J1723" s="517"/>
      <c r="K1723" s="517"/>
      <c r="L1723" s="517"/>
      <c r="M1723" s="518"/>
      <c r="N1723" s="518"/>
      <c r="O1723" s="519"/>
    </row>
    <row r="1724" ht="30.75" customHeight="1" spans="1:15">
      <c r="A1724" s="2" t="s">
        <v>501</v>
      </c>
      <c r="B1724" s="479" t="str">
        <f>VLOOKUP(A1724,GLOBAL!A:H,4,FALSE)</f>
        <v>REATERRO MANUAL APILOADO COM SOQUETE. AF_10/2017</v>
      </c>
      <c r="C1724" s="2" t="str">
        <f>VLOOKUP(A1724,GLOBAL!A:H,5,FALSE)</f>
        <v>M3</v>
      </c>
      <c r="D1724" s="480" t="s">
        <v>857</v>
      </c>
      <c r="E1724" s="481"/>
      <c r="F1724" s="482"/>
      <c r="G1724" s="480" t="s">
        <v>858</v>
      </c>
      <c r="H1724" s="481"/>
      <c r="I1724" s="482"/>
      <c r="J1724" s="508" t="s">
        <v>890</v>
      </c>
      <c r="K1724" s="508" t="s">
        <v>886</v>
      </c>
      <c r="L1724" s="508" t="s">
        <v>887</v>
      </c>
      <c r="M1724" s="508"/>
      <c r="N1724" s="508"/>
      <c r="O1724" s="509">
        <f>ROUND(SUM(O1725:O1728),2)</f>
        <v>173.6</v>
      </c>
    </row>
    <row r="1725" spans="1:15">
      <c r="A1725" s="7"/>
      <c r="B1725" s="493" t="s">
        <v>863</v>
      </c>
      <c r="C1725" s="494"/>
      <c r="D1725" s="494"/>
      <c r="E1725" s="494"/>
      <c r="F1725" s="494"/>
      <c r="G1725" s="494"/>
      <c r="H1725" s="494"/>
      <c r="I1725" s="494"/>
      <c r="J1725" s="528"/>
      <c r="K1725" s="529"/>
      <c r="L1725" s="528"/>
      <c r="M1725" s="528"/>
      <c r="N1725" s="528"/>
      <c r="O1725" s="530"/>
    </row>
    <row r="1726" ht="30" spans="1:15">
      <c r="A1726" s="7"/>
      <c r="B1726" s="493" t="s">
        <v>891</v>
      </c>
      <c r="C1726" s="494"/>
      <c r="D1726" s="494"/>
      <c r="E1726" s="494"/>
      <c r="F1726" s="494"/>
      <c r="G1726" s="494"/>
      <c r="H1726" s="494"/>
      <c r="I1726" s="494"/>
      <c r="J1726" s="528"/>
      <c r="K1726" s="529"/>
      <c r="L1726" s="528"/>
      <c r="M1726" s="528"/>
      <c r="N1726" s="528"/>
      <c r="O1726" s="530"/>
    </row>
    <row r="1727" spans="1:15">
      <c r="A1727" s="8"/>
      <c r="B1727" s="495" t="s">
        <v>883</v>
      </c>
      <c r="C1727" s="486"/>
      <c r="D1727" s="486"/>
      <c r="E1727" s="486"/>
      <c r="F1727" s="486"/>
      <c r="G1727" s="486"/>
      <c r="H1727" s="486"/>
      <c r="I1727" s="486"/>
      <c r="J1727" s="512">
        <v>266</v>
      </c>
      <c r="K1727" s="531">
        <v>92.4</v>
      </c>
      <c r="L1727" s="512">
        <v>173.6</v>
      </c>
      <c r="M1727" s="512"/>
      <c r="N1727" s="528"/>
      <c r="O1727" s="532">
        <f>L1727</f>
        <v>173.6</v>
      </c>
    </row>
    <row r="1728" spans="1:15">
      <c r="A1728" s="8"/>
      <c r="B1728" s="495" t="s">
        <v>892</v>
      </c>
      <c r="C1728" s="486"/>
      <c r="D1728" s="486"/>
      <c r="E1728" s="486"/>
      <c r="F1728" s="486"/>
      <c r="G1728" s="486"/>
      <c r="H1728" s="486"/>
      <c r="I1728" s="486"/>
      <c r="J1728" s="512"/>
      <c r="K1728" s="531"/>
      <c r="L1728" s="512"/>
      <c r="M1728" s="512"/>
      <c r="N1728" s="512"/>
      <c r="O1728" s="513"/>
    </row>
    <row r="1729" spans="1:15">
      <c r="A1729" s="6"/>
      <c r="B1729" s="489"/>
      <c r="C1729" s="365"/>
      <c r="D1729" s="365"/>
      <c r="E1729" s="365"/>
      <c r="F1729" s="365"/>
      <c r="G1729" s="365"/>
      <c r="H1729" s="365"/>
      <c r="I1729" s="365"/>
      <c r="J1729" s="517"/>
      <c r="K1729" s="517"/>
      <c r="L1729" s="517"/>
      <c r="M1729" s="518"/>
      <c r="N1729" s="518"/>
      <c r="O1729" s="519"/>
    </row>
    <row r="1730" ht="30" spans="1:15">
      <c r="A1730" s="2" t="s">
        <v>502</v>
      </c>
      <c r="B1730" s="479" t="str">
        <f>VLOOKUP(A1730,GLOBAL!A:H,4,FALSE)</f>
        <v>TRANSPORTE COM CAMINHÃO BASCULANTE 6 M3 EM RODOVIA PAVIMENTADA ( PARA DISTÂNCIAS SUPERIORES A 4 KM)</v>
      </c>
      <c r="C1730" s="2" t="str">
        <f>VLOOKUP(A1730,GLOBAL!A:H,5,FALSE)</f>
        <v>M3XKM</v>
      </c>
      <c r="D1730" s="480" t="s">
        <v>857</v>
      </c>
      <c r="E1730" s="481"/>
      <c r="F1730" s="482"/>
      <c r="G1730" s="480" t="s">
        <v>858</v>
      </c>
      <c r="H1730" s="481"/>
      <c r="I1730" s="482"/>
      <c r="J1730" s="508" t="s">
        <v>872</v>
      </c>
      <c r="K1730" s="508" t="s">
        <v>893</v>
      </c>
      <c r="L1730" s="508" t="s">
        <v>867</v>
      </c>
      <c r="M1730" s="508" t="s">
        <v>879</v>
      </c>
      <c r="N1730" s="508" t="s">
        <v>894</v>
      </c>
      <c r="O1730" s="509">
        <f>ROUND(SUM(O1731:O1734),2)</f>
        <v>4604.01</v>
      </c>
    </row>
    <row r="1731" ht="45" spans="1:15">
      <c r="A1731" s="7"/>
      <c r="B1731" s="533" t="s">
        <v>895</v>
      </c>
      <c r="C1731" s="494"/>
      <c r="D1731" s="494"/>
      <c r="E1731" s="494"/>
      <c r="F1731" s="494"/>
      <c r="G1731" s="494"/>
      <c r="H1731" s="494"/>
      <c r="I1731" s="494"/>
      <c r="J1731" s="528"/>
      <c r="K1731" s="529"/>
      <c r="L1731" s="528"/>
      <c r="M1731" s="528"/>
      <c r="N1731" s="528"/>
      <c r="O1731" s="530"/>
    </row>
    <row r="1732" spans="1:15">
      <c r="A1732" s="8"/>
      <c r="B1732" s="495"/>
      <c r="C1732" s="486"/>
      <c r="D1732" s="486"/>
      <c r="E1732" s="486"/>
      <c r="F1732" s="486"/>
      <c r="G1732" s="486"/>
      <c r="H1732" s="486"/>
      <c r="I1732" s="486"/>
      <c r="J1732" s="512">
        <v>17.2</v>
      </c>
      <c r="K1732" s="531">
        <v>1</v>
      </c>
      <c r="L1732" s="512">
        <v>1.6</v>
      </c>
      <c r="M1732" s="512">
        <v>92.4</v>
      </c>
      <c r="N1732" s="528"/>
      <c r="O1732" s="532">
        <f>J1732*K1732*L1732*M1732</f>
        <v>2542.848</v>
      </c>
    </row>
    <row r="1733" ht="30" spans="1:15">
      <c r="A1733" s="8"/>
      <c r="B1733" s="495" t="s">
        <v>998</v>
      </c>
      <c r="C1733" s="486"/>
      <c r="D1733" s="486"/>
      <c r="E1733" s="486"/>
      <c r="F1733" s="486"/>
      <c r="G1733" s="486"/>
      <c r="H1733" s="486"/>
      <c r="I1733" s="486"/>
      <c r="J1733" s="512"/>
      <c r="K1733" s="531"/>
      <c r="L1733" s="512"/>
      <c r="M1733" s="512"/>
      <c r="N1733" s="512"/>
      <c r="O1733" s="513"/>
    </row>
    <row r="1734" spans="1:15">
      <c r="A1734" s="8"/>
      <c r="B1734" s="495"/>
      <c r="C1734" s="486"/>
      <c r="D1734" s="486"/>
      <c r="E1734" s="486"/>
      <c r="F1734" s="486"/>
      <c r="G1734" s="486"/>
      <c r="H1734" s="486"/>
      <c r="I1734" s="486"/>
      <c r="J1734" s="512">
        <v>18.9</v>
      </c>
      <c r="K1734" s="531">
        <v>1</v>
      </c>
      <c r="L1734" s="512">
        <v>1.6</v>
      </c>
      <c r="M1734" s="512">
        <v>68.16</v>
      </c>
      <c r="N1734" s="512"/>
      <c r="O1734" s="532">
        <f>J1734*K1734*L1734*M1734</f>
        <v>2061.1584</v>
      </c>
    </row>
    <row r="1735" spans="1:15">
      <c r="A1735" s="6"/>
      <c r="B1735" s="489"/>
      <c r="C1735" s="365"/>
      <c r="D1735" s="365"/>
      <c r="E1735" s="365"/>
      <c r="F1735" s="365"/>
      <c r="G1735" s="365"/>
      <c r="H1735" s="365"/>
      <c r="I1735" s="365"/>
      <c r="J1735" s="517"/>
      <c r="K1735" s="517"/>
      <c r="L1735" s="517"/>
      <c r="M1735" s="518"/>
      <c r="N1735" s="518"/>
      <c r="O1735" s="519"/>
    </row>
    <row r="1736" ht="30" spans="1:15">
      <c r="A1736" s="2" t="s">
        <v>503</v>
      </c>
      <c r="B1736" s="479" t="str">
        <f>VLOOKUP(A1736,GLOBAL!A:H,4,FALSE)</f>
        <v>ESCORAMENTO DE VALAS COM PRANCHOES METALICOS - AREA NAO CRAVADA</v>
      </c>
      <c r="C1736" s="2" t="str">
        <f>VLOOKUP(A1736,GLOBAL!A:H,5,FALSE)</f>
        <v>M2</v>
      </c>
      <c r="D1736" s="480" t="s">
        <v>857</v>
      </c>
      <c r="E1736" s="481"/>
      <c r="F1736" s="482"/>
      <c r="G1736" s="480" t="s">
        <v>858</v>
      </c>
      <c r="H1736" s="481"/>
      <c r="I1736" s="482"/>
      <c r="J1736" s="508" t="s">
        <v>859</v>
      </c>
      <c r="K1736" s="508" t="s">
        <v>867</v>
      </c>
      <c r="L1736" s="508" t="s">
        <v>861</v>
      </c>
      <c r="M1736" s="508" t="s">
        <v>999</v>
      </c>
      <c r="N1736" s="508" t="s">
        <v>6</v>
      </c>
      <c r="O1736" s="509">
        <f>ROUND(SUM(O1737:O1739),2)</f>
        <v>79.8</v>
      </c>
    </row>
    <row r="1737" spans="1:15">
      <c r="A1737" s="7"/>
      <c r="B1737" s="493" t="s">
        <v>863</v>
      </c>
      <c r="C1737" s="494"/>
      <c r="D1737" s="494"/>
      <c r="E1737" s="494"/>
      <c r="F1737" s="494"/>
      <c r="G1737" s="494"/>
      <c r="H1737" s="494"/>
      <c r="I1737" s="494"/>
      <c r="J1737" s="528"/>
      <c r="K1737" s="529"/>
      <c r="L1737" s="528"/>
      <c r="M1737" s="528"/>
      <c r="N1737" s="528"/>
      <c r="O1737" s="530"/>
    </row>
    <row r="1738" spans="1:15">
      <c r="A1738" s="8"/>
      <c r="B1738" s="495" t="s">
        <v>883</v>
      </c>
      <c r="C1738" s="486"/>
      <c r="D1738" s="486"/>
      <c r="E1738" s="534"/>
      <c r="F1738" s="486"/>
      <c r="G1738" s="486"/>
      <c r="H1738" s="486"/>
      <c r="I1738" s="486"/>
      <c r="J1738" s="512">
        <v>70</v>
      </c>
      <c r="K1738" s="531">
        <v>133</v>
      </c>
      <c r="L1738" s="512">
        <v>1.9</v>
      </c>
      <c r="M1738" s="512">
        <v>2</v>
      </c>
      <c r="N1738" s="553">
        <v>0.3</v>
      </c>
      <c r="O1738" s="532">
        <f>K1738*N1738*M1738</f>
        <v>79.8</v>
      </c>
    </row>
    <row r="1739" spans="1:15">
      <c r="A1739" s="8"/>
      <c r="B1739" s="495"/>
      <c r="C1739" s="486"/>
      <c r="D1739" s="486"/>
      <c r="E1739" s="486"/>
      <c r="F1739" s="486"/>
      <c r="G1739" s="486"/>
      <c r="H1739" s="486"/>
      <c r="I1739" s="486"/>
      <c r="J1739" s="512"/>
      <c r="K1739" s="531"/>
      <c r="L1739" s="512"/>
      <c r="M1739" s="512"/>
      <c r="N1739" s="512"/>
      <c r="O1739" s="513"/>
    </row>
    <row r="1740" spans="1:15">
      <c r="A1740" s="6"/>
      <c r="B1740" s="489"/>
      <c r="C1740" s="365"/>
      <c r="D1740" s="365"/>
      <c r="E1740" s="365"/>
      <c r="F1740" s="365"/>
      <c r="G1740" s="365"/>
      <c r="H1740" s="365"/>
      <c r="I1740" s="365"/>
      <c r="J1740" s="517"/>
      <c r="K1740" s="517"/>
      <c r="L1740" s="517"/>
      <c r="M1740" s="518"/>
      <c r="N1740" s="518"/>
      <c r="O1740" s="519"/>
    </row>
    <row r="1741" ht="60" spans="1:15">
      <c r="A1741" s="2" t="s">
        <v>506</v>
      </c>
      <c r="B1741" s="479" t="str">
        <f>VLOOKUP(A1741,GLOBAL!A:H,4,FALSE)</f>
        <v>POCO DE VISITA PARA DRENAGEM PLUVIAL, EM CONCRETO ESTRUTURAL, DIMENSOES INTERNAS DE 90X150X80CM (LARGXCOMPXALT), PARA REDE DE 600 MM, EXCLUSOS TAMPAO E CHAMINE.</v>
      </c>
      <c r="C1741" s="2" t="str">
        <f>VLOOKUP(A1741,GLOBAL!A:H,5,FALSE)</f>
        <v>UN</v>
      </c>
      <c r="D1741" s="480" t="s">
        <v>857</v>
      </c>
      <c r="E1741" s="481"/>
      <c r="F1741" s="482"/>
      <c r="G1741" s="480" t="s">
        <v>858</v>
      </c>
      <c r="H1741" s="481"/>
      <c r="I1741" s="482"/>
      <c r="J1741" s="508" t="s">
        <v>859</v>
      </c>
      <c r="K1741" s="508" t="s">
        <v>860</v>
      </c>
      <c r="L1741" s="508" t="s">
        <v>861</v>
      </c>
      <c r="M1741" s="508" t="s">
        <v>862</v>
      </c>
      <c r="N1741" s="508" t="s">
        <v>894</v>
      </c>
      <c r="O1741" s="509">
        <f>ROUND(SUM(O1742:O1746),2)</f>
        <v>3</v>
      </c>
    </row>
    <row r="1742" spans="1:15">
      <c r="A1742" s="7"/>
      <c r="B1742" s="493" t="s">
        <v>863</v>
      </c>
      <c r="C1742" s="494"/>
      <c r="D1742" s="494"/>
      <c r="E1742" s="494"/>
      <c r="F1742" s="494"/>
      <c r="G1742" s="494"/>
      <c r="H1742" s="494"/>
      <c r="I1742" s="494"/>
      <c r="J1742" s="528"/>
      <c r="K1742" s="529"/>
      <c r="L1742" s="528"/>
      <c r="M1742" s="528"/>
      <c r="N1742" s="528"/>
      <c r="O1742" s="530"/>
    </row>
    <row r="1743" spans="1:15">
      <c r="A1743" s="8"/>
      <c r="B1743" s="495" t="s">
        <v>1024</v>
      </c>
      <c r="C1743" s="486"/>
      <c r="D1743" s="486">
        <v>3</v>
      </c>
      <c r="E1743" s="534" t="s">
        <v>898</v>
      </c>
      <c r="F1743" s="486">
        <v>10</v>
      </c>
      <c r="G1743" s="486"/>
      <c r="H1743" s="486"/>
      <c r="I1743" s="486"/>
      <c r="J1743" s="512"/>
      <c r="K1743" s="531"/>
      <c r="L1743" s="512"/>
      <c r="M1743" s="512">
        <v>1</v>
      </c>
      <c r="N1743" s="528"/>
      <c r="O1743" s="532">
        <f>M1743</f>
        <v>1</v>
      </c>
    </row>
    <row r="1744" spans="1:15">
      <c r="A1744" s="8"/>
      <c r="B1744" s="495" t="s">
        <v>1025</v>
      </c>
      <c r="C1744" s="486"/>
      <c r="D1744" s="486">
        <v>1</v>
      </c>
      <c r="E1744" s="534" t="s">
        <v>898</v>
      </c>
      <c r="F1744" s="486">
        <v>10</v>
      </c>
      <c r="G1744" s="486"/>
      <c r="H1744" s="486"/>
      <c r="I1744" s="486"/>
      <c r="J1744" s="512"/>
      <c r="K1744" s="531"/>
      <c r="L1744" s="512"/>
      <c r="M1744" s="512">
        <v>1</v>
      </c>
      <c r="N1744" s="528"/>
      <c r="O1744" s="532">
        <f>M1744</f>
        <v>1</v>
      </c>
    </row>
    <row r="1745" spans="1:15">
      <c r="A1745" s="8"/>
      <c r="B1745" s="495" t="s">
        <v>1026</v>
      </c>
      <c r="C1745" s="486"/>
      <c r="D1745" s="486">
        <v>0</v>
      </c>
      <c r="E1745" s="534" t="s">
        <v>898</v>
      </c>
      <c r="F1745" s="486">
        <v>10</v>
      </c>
      <c r="G1745" s="486"/>
      <c r="H1745" s="486"/>
      <c r="I1745" s="486"/>
      <c r="J1745" s="512"/>
      <c r="K1745" s="531"/>
      <c r="L1745" s="512"/>
      <c r="M1745" s="512">
        <v>1</v>
      </c>
      <c r="N1745" s="528"/>
      <c r="O1745" s="532">
        <f>M1745</f>
        <v>1</v>
      </c>
    </row>
    <row r="1746" spans="1:15">
      <c r="A1746" s="8"/>
      <c r="B1746" s="495"/>
      <c r="C1746" s="486"/>
      <c r="D1746" s="486"/>
      <c r="E1746" s="486"/>
      <c r="F1746" s="486"/>
      <c r="G1746" s="486"/>
      <c r="H1746" s="486"/>
      <c r="I1746" s="486"/>
      <c r="J1746" s="512"/>
      <c r="K1746" s="531"/>
      <c r="L1746" s="512"/>
      <c r="M1746" s="512"/>
      <c r="N1746" s="512"/>
      <c r="O1746" s="513"/>
    </row>
    <row r="1747" spans="1:15">
      <c r="A1747" s="6"/>
      <c r="B1747" s="489"/>
      <c r="C1747" s="365"/>
      <c r="D1747" s="365"/>
      <c r="E1747" s="365"/>
      <c r="F1747" s="365"/>
      <c r="G1747" s="365"/>
      <c r="H1747" s="365"/>
      <c r="I1747" s="365"/>
      <c r="J1747" s="517"/>
      <c r="K1747" s="517"/>
      <c r="L1747" s="517"/>
      <c r="M1747" s="518"/>
      <c r="N1747" s="518"/>
      <c r="O1747" s="519"/>
    </row>
    <row r="1748" ht="60" spans="1:15">
      <c r="A1748" s="2" t="s">
        <v>507</v>
      </c>
      <c r="B1748" s="479" t="str">
        <f>VLOOKUP(A1748,GLOBAL!A:H,4,FALSE)</f>
        <v>TAMPAO FOFO ARTICULADO, CLASSE B125 CARGA MAX 12,5 T, REDONDO TAMPA 600 MM, REDE PLUVIAL/ESGOTO, P = CHAMINE CX AREIA / POCO VISITA ASSENTADO COM ARG CIM/AREIA 1:4, FORNECIMENTO E ASSENTAMENTO</v>
      </c>
      <c r="C1748" s="2" t="str">
        <f>VLOOKUP(A1748,GLOBAL!A:H,5,FALSE)</f>
        <v>UN</v>
      </c>
      <c r="D1748" s="480" t="s">
        <v>857</v>
      </c>
      <c r="E1748" s="481"/>
      <c r="F1748" s="482"/>
      <c r="G1748" s="480" t="s">
        <v>858</v>
      </c>
      <c r="H1748" s="481"/>
      <c r="I1748" s="482"/>
      <c r="J1748" s="508" t="s">
        <v>900</v>
      </c>
      <c r="K1748" s="508" t="s">
        <v>860</v>
      </c>
      <c r="L1748" s="508" t="s">
        <v>861</v>
      </c>
      <c r="M1748" s="508" t="s">
        <v>862</v>
      </c>
      <c r="N1748" s="508" t="s">
        <v>894</v>
      </c>
      <c r="O1748" s="509">
        <f>ROUND(SUM(O1749:O1751),2)</f>
        <v>3</v>
      </c>
    </row>
    <row r="1749" spans="1:15">
      <c r="A1749" s="7"/>
      <c r="B1749" s="493" t="s">
        <v>863</v>
      </c>
      <c r="C1749" s="494"/>
      <c r="D1749" s="494"/>
      <c r="E1749" s="494"/>
      <c r="F1749" s="494"/>
      <c r="G1749" s="494"/>
      <c r="H1749" s="494"/>
      <c r="I1749" s="494"/>
      <c r="J1749" s="528"/>
      <c r="K1749" s="529"/>
      <c r="L1749" s="528"/>
      <c r="M1749" s="528"/>
      <c r="N1749" s="528"/>
      <c r="O1749" s="530"/>
    </row>
    <row r="1750" spans="1:15">
      <c r="A1750" s="8"/>
      <c r="B1750" s="495" t="s">
        <v>901</v>
      </c>
      <c r="C1750" s="486"/>
      <c r="D1750" s="486"/>
      <c r="E1750" s="486"/>
      <c r="F1750" s="486"/>
      <c r="G1750" s="486"/>
      <c r="H1750" s="486"/>
      <c r="I1750" s="486"/>
      <c r="J1750" s="512"/>
      <c r="K1750" s="531"/>
      <c r="L1750" s="512"/>
      <c r="M1750" s="512">
        <f>O1741</f>
        <v>3</v>
      </c>
      <c r="N1750" s="528"/>
      <c r="O1750" s="532">
        <f>M1750</f>
        <v>3</v>
      </c>
    </row>
    <row r="1751" spans="1:15">
      <c r="A1751" s="8"/>
      <c r="B1751" s="495"/>
      <c r="C1751" s="486"/>
      <c r="D1751" s="486"/>
      <c r="E1751" s="486"/>
      <c r="F1751" s="486"/>
      <c r="G1751" s="486"/>
      <c r="H1751" s="486"/>
      <c r="I1751" s="486"/>
      <c r="J1751" s="512"/>
      <c r="K1751" s="531"/>
      <c r="L1751" s="512"/>
      <c r="M1751" s="512"/>
      <c r="N1751" s="512"/>
      <c r="O1751" s="513"/>
    </row>
    <row r="1752" spans="1:15">
      <c r="A1752" s="6"/>
      <c r="B1752" s="489"/>
      <c r="C1752" s="365"/>
      <c r="D1752" s="365"/>
      <c r="E1752" s="365"/>
      <c r="F1752" s="365"/>
      <c r="G1752" s="365"/>
      <c r="H1752" s="365"/>
      <c r="I1752" s="365"/>
      <c r="J1752" s="517"/>
      <c r="K1752" s="517"/>
      <c r="L1752" s="517"/>
      <c r="M1752" s="518"/>
      <c r="N1752" s="518"/>
      <c r="O1752" s="519"/>
    </row>
    <row r="1753" ht="60" spans="1:15">
      <c r="A1753" s="2" t="s">
        <v>508</v>
      </c>
      <c r="B1753" s="479" t="str">
        <f>VLOOKUP(A1753,GLOBAL!A:H,4,FALSE)</f>
        <v>CAIXA PARA RALO C OM GRELHA FOFO 135 KG DE ALV TIJOLO MACICO (7X10X20) PAREDES DE UMA VEZ (0.20 M) DE 0.90X1.20X1.50 M (EXTERNA) COM ARGAMASSA 1:4 CIMENTO:AREIA, BASE CONC FCK=10 MPA, EXCLUSIVE ESCAVACAO E REATERRO.</v>
      </c>
      <c r="C1753" s="2" t="str">
        <f>VLOOKUP(A1753,GLOBAL!A:H,5,FALSE)</f>
        <v>UN</v>
      </c>
      <c r="D1753" s="480" t="s">
        <v>857</v>
      </c>
      <c r="E1753" s="481"/>
      <c r="F1753" s="482"/>
      <c r="G1753" s="480" t="s">
        <v>858</v>
      </c>
      <c r="H1753" s="481"/>
      <c r="I1753" s="482"/>
      <c r="J1753" s="508" t="s">
        <v>900</v>
      </c>
      <c r="K1753" s="508" t="s">
        <v>860</v>
      </c>
      <c r="L1753" s="508" t="s">
        <v>861</v>
      </c>
      <c r="M1753" s="508" t="s">
        <v>862</v>
      </c>
      <c r="N1753" s="508" t="s">
        <v>894</v>
      </c>
      <c r="O1753" s="509">
        <f>ROUND(SUM(O1754:O1756),2)</f>
        <v>2</v>
      </c>
    </row>
    <row r="1754" spans="1:15">
      <c r="A1754" s="7"/>
      <c r="B1754" s="493" t="s">
        <v>863</v>
      </c>
      <c r="C1754" s="494"/>
      <c r="D1754" s="494"/>
      <c r="E1754" s="494"/>
      <c r="F1754" s="494"/>
      <c r="G1754" s="494"/>
      <c r="H1754" s="494"/>
      <c r="I1754" s="494"/>
      <c r="J1754" s="528"/>
      <c r="K1754" s="529"/>
      <c r="L1754" s="528"/>
      <c r="M1754" s="528"/>
      <c r="N1754" s="528"/>
      <c r="O1754" s="530"/>
    </row>
    <row r="1755" spans="1:15">
      <c r="A1755" s="8"/>
      <c r="B1755" s="495" t="s">
        <v>1024</v>
      </c>
      <c r="C1755" s="486"/>
      <c r="D1755" s="486">
        <v>3</v>
      </c>
      <c r="E1755" s="534" t="s">
        <v>898</v>
      </c>
      <c r="F1755" s="486">
        <v>10</v>
      </c>
      <c r="G1755" s="486"/>
      <c r="H1755" s="486"/>
      <c r="I1755" s="486"/>
      <c r="J1755" s="512"/>
      <c r="K1755" s="531"/>
      <c r="L1755" s="512"/>
      <c r="M1755" s="512">
        <v>2</v>
      </c>
      <c r="N1755" s="528"/>
      <c r="O1755" s="532">
        <f>M1755</f>
        <v>2</v>
      </c>
    </row>
    <row r="1756" spans="1:15">
      <c r="A1756" s="8"/>
      <c r="B1756" s="495"/>
      <c r="C1756" s="486"/>
      <c r="D1756" s="486"/>
      <c r="E1756" s="486"/>
      <c r="F1756" s="486"/>
      <c r="G1756" s="486"/>
      <c r="H1756" s="486"/>
      <c r="I1756" s="486"/>
      <c r="J1756" s="512"/>
      <c r="K1756" s="531"/>
      <c r="L1756" s="512"/>
      <c r="M1756" s="512"/>
      <c r="N1756" s="512"/>
      <c r="O1756" s="513"/>
    </row>
    <row r="1757" spans="1:15">
      <c r="A1757" s="6"/>
      <c r="B1757" s="489"/>
      <c r="C1757" s="365"/>
      <c r="D1757" s="365"/>
      <c r="E1757" s="365"/>
      <c r="F1757" s="365"/>
      <c r="G1757" s="365"/>
      <c r="H1757" s="365"/>
      <c r="I1757" s="365"/>
      <c r="J1757" s="517"/>
      <c r="K1757" s="517"/>
      <c r="L1757" s="517"/>
      <c r="M1757" s="518"/>
      <c r="N1757" s="518"/>
      <c r="O1757" s="519"/>
    </row>
    <row r="1758" ht="45" spans="1:15">
      <c r="A1758" s="2" t="s">
        <v>509</v>
      </c>
      <c r="B1758" s="479" t="str">
        <f>VLOOKUP(A1758,GLOBAL!A:H,4,FALSE)</f>
        <v>TUBO CONCRETO SIMPLES DN 300 MM PARA DRENAGEM - FORNECIMENTO E INSTALACAO INCLUSIVE ESCAVACAO MANUAL 1M3/M</v>
      </c>
      <c r="C1758" s="2" t="str">
        <f>VLOOKUP(A1758,GLOBAL!A:H,5,FALSE)</f>
        <v>M</v>
      </c>
      <c r="D1758" s="480" t="s">
        <v>857</v>
      </c>
      <c r="E1758" s="481"/>
      <c r="F1758" s="482"/>
      <c r="G1758" s="480" t="s">
        <v>858</v>
      </c>
      <c r="H1758" s="481"/>
      <c r="I1758" s="482"/>
      <c r="J1758" s="508" t="s">
        <v>859</v>
      </c>
      <c r="K1758" s="508" t="s">
        <v>860</v>
      </c>
      <c r="L1758" s="508" t="s">
        <v>861</v>
      </c>
      <c r="M1758" s="508" t="s">
        <v>862</v>
      </c>
      <c r="N1758" s="508" t="s">
        <v>894</v>
      </c>
      <c r="O1758" s="509">
        <f>ROUND(SUM(O1759:O1762),2)</f>
        <v>5</v>
      </c>
    </row>
    <row r="1759" spans="1:15">
      <c r="A1759" s="7"/>
      <c r="B1759" s="493" t="s">
        <v>863</v>
      </c>
      <c r="C1759" s="494"/>
      <c r="D1759" s="494"/>
      <c r="E1759" s="494"/>
      <c r="F1759" s="494"/>
      <c r="G1759" s="494"/>
      <c r="H1759" s="494"/>
      <c r="I1759" s="494"/>
      <c r="J1759" s="528"/>
      <c r="K1759" s="529"/>
      <c r="L1759" s="528"/>
      <c r="M1759" s="528"/>
      <c r="N1759" s="528"/>
      <c r="O1759" s="530"/>
    </row>
    <row r="1760" spans="1:15">
      <c r="A1760" s="8"/>
      <c r="B1760" s="495" t="s">
        <v>1027</v>
      </c>
      <c r="C1760" s="486"/>
      <c r="D1760" s="486">
        <v>3</v>
      </c>
      <c r="E1760" s="534" t="s">
        <v>898</v>
      </c>
      <c r="F1760" s="486">
        <v>10</v>
      </c>
      <c r="G1760" s="486"/>
      <c r="H1760" s="486"/>
      <c r="I1760" s="486"/>
      <c r="J1760" s="512">
        <v>2.5</v>
      </c>
      <c r="K1760" s="531"/>
      <c r="L1760" s="512"/>
      <c r="M1760" s="512"/>
      <c r="N1760" s="528"/>
      <c r="O1760" s="532">
        <f>J1760</f>
        <v>2.5</v>
      </c>
    </row>
    <row r="1761" spans="1:15">
      <c r="A1761" s="8"/>
      <c r="B1761" s="495" t="s">
        <v>1027</v>
      </c>
      <c r="C1761" s="486"/>
      <c r="D1761" s="486">
        <v>3</v>
      </c>
      <c r="E1761" s="534" t="s">
        <v>898</v>
      </c>
      <c r="F1761" s="486">
        <v>10</v>
      </c>
      <c r="G1761" s="486"/>
      <c r="H1761" s="486"/>
      <c r="I1761" s="486"/>
      <c r="J1761" s="512">
        <v>2.5</v>
      </c>
      <c r="K1761" s="531"/>
      <c r="L1761" s="512"/>
      <c r="M1761" s="512"/>
      <c r="N1761" s="528"/>
      <c r="O1761" s="532">
        <f>J1761</f>
        <v>2.5</v>
      </c>
    </row>
    <row r="1762" spans="1:15">
      <c r="A1762" s="8"/>
      <c r="B1762" s="495"/>
      <c r="C1762" s="486"/>
      <c r="D1762" s="486"/>
      <c r="E1762" s="486"/>
      <c r="F1762" s="486"/>
      <c r="G1762" s="486"/>
      <c r="H1762" s="486"/>
      <c r="I1762" s="486"/>
      <c r="J1762" s="512"/>
      <c r="K1762" s="531"/>
      <c r="L1762" s="512"/>
      <c r="M1762" s="512"/>
      <c r="N1762" s="512"/>
      <c r="O1762" s="513"/>
    </row>
    <row r="1763" spans="1:15">
      <c r="A1763" s="6"/>
      <c r="B1763" s="489"/>
      <c r="C1763" s="365"/>
      <c r="D1763" s="365"/>
      <c r="E1763" s="365"/>
      <c r="F1763" s="365"/>
      <c r="G1763" s="365"/>
      <c r="H1763" s="365"/>
      <c r="I1763" s="365"/>
      <c r="J1763" s="517"/>
      <c r="K1763" s="517"/>
      <c r="L1763" s="517"/>
      <c r="M1763" s="518"/>
      <c r="N1763" s="518"/>
      <c r="O1763" s="519"/>
    </row>
    <row r="1764" ht="84.75" customHeight="1" spans="1:15">
      <c r="A1764" s="2" t="s">
        <v>510</v>
      </c>
      <c r="B1764" s="479" t="str">
        <f>VLOOKUP(A1764,GLOBAL!A:H,4,FALSE)</f>
        <v>TUBO DE CONCRETO PARA REDES COLETORAS DE ÁGUAS PLUVIAIS, DIÂMETRO DE 400 MM, JUNTA RÍGIDA, INSTALADO EM LOCAL COM ALTO NÍVEL DE INTERFERÊNCIAS - FORNECIMENTO E ASSENTAMENTO. AF_12/2015</v>
      </c>
      <c r="C1764" s="2" t="str">
        <f>VLOOKUP(A1764,GLOBAL!A:H,5,FALSE)</f>
        <v>M</v>
      </c>
      <c r="D1764" s="480" t="s">
        <v>857</v>
      </c>
      <c r="E1764" s="481"/>
      <c r="F1764" s="482"/>
      <c r="G1764" s="480" t="s">
        <v>858</v>
      </c>
      <c r="H1764" s="481"/>
      <c r="I1764" s="482"/>
      <c r="J1764" s="508" t="s">
        <v>859</v>
      </c>
      <c r="K1764" s="508" t="s">
        <v>860</v>
      </c>
      <c r="L1764" s="508" t="s">
        <v>861</v>
      </c>
      <c r="M1764" s="508" t="s">
        <v>862</v>
      </c>
      <c r="N1764" s="508" t="s">
        <v>894</v>
      </c>
      <c r="O1764" s="509">
        <f>ROUND(SUM(O1765:O1769),2)</f>
        <v>70</v>
      </c>
    </row>
    <row r="1765" spans="1:15">
      <c r="A1765" s="7"/>
      <c r="B1765" s="493" t="s">
        <v>863</v>
      </c>
      <c r="C1765" s="494"/>
      <c r="D1765" s="494"/>
      <c r="E1765" s="494"/>
      <c r="F1765" s="494"/>
      <c r="G1765" s="494"/>
      <c r="H1765" s="494"/>
      <c r="I1765" s="494"/>
      <c r="J1765" s="528"/>
      <c r="K1765" s="529"/>
      <c r="L1765" s="528"/>
      <c r="M1765" s="528"/>
      <c r="N1765" s="528"/>
      <c r="O1765" s="530"/>
    </row>
    <row r="1766" spans="1:15">
      <c r="A1766" s="8"/>
      <c r="B1766" s="495" t="s">
        <v>1028</v>
      </c>
      <c r="C1766" s="486"/>
      <c r="D1766" s="486">
        <v>3</v>
      </c>
      <c r="E1766" s="534" t="s">
        <v>898</v>
      </c>
      <c r="F1766" s="486">
        <v>10</v>
      </c>
      <c r="G1766" s="486">
        <v>1</v>
      </c>
      <c r="H1766" s="534" t="s">
        <v>898</v>
      </c>
      <c r="I1766" s="486">
        <v>10</v>
      </c>
      <c r="J1766" s="512">
        <v>40</v>
      </c>
      <c r="K1766" s="531"/>
      <c r="L1766" s="512"/>
      <c r="M1766" s="512"/>
      <c r="N1766" s="528"/>
      <c r="O1766" s="532">
        <f>J1766</f>
        <v>40</v>
      </c>
    </row>
    <row r="1767" spans="1:15">
      <c r="A1767" s="8"/>
      <c r="B1767" s="495" t="s">
        <v>1029</v>
      </c>
      <c r="C1767" s="486"/>
      <c r="D1767" s="486">
        <v>1</v>
      </c>
      <c r="E1767" s="534" t="s">
        <v>898</v>
      </c>
      <c r="F1767" s="486">
        <v>10</v>
      </c>
      <c r="G1767" s="486">
        <v>0</v>
      </c>
      <c r="H1767" s="534" t="s">
        <v>898</v>
      </c>
      <c r="I1767" s="486">
        <v>10</v>
      </c>
      <c r="J1767" s="512">
        <v>20</v>
      </c>
      <c r="K1767" s="531"/>
      <c r="L1767" s="512"/>
      <c r="M1767" s="512"/>
      <c r="N1767" s="528"/>
      <c r="O1767" s="532">
        <f>J1767</f>
        <v>20</v>
      </c>
    </row>
    <row r="1768" spans="1:15">
      <c r="A1768" s="8"/>
      <c r="B1768" s="495" t="s">
        <v>1030</v>
      </c>
      <c r="C1768" s="486"/>
      <c r="D1768" s="486">
        <v>0</v>
      </c>
      <c r="E1768" s="534" t="s">
        <v>898</v>
      </c>
      <c r="F1768" s="486">
        <v>10</v>
      </c>
      <c r="G1768" s="486">
        <v>0</v>
      </c>
      <c r="H1768" s="534" t="s">
        <v>898</v>
      </c>
      <c r="I1768" s="486">
        <v>0</v>
      </c>
      <c r="J1768" s="512">
        <v>10</v>
      </c>
      <c r="K1768" s="531"/>
      <c r="L1768" s="512"/>
      <c r="M1768" s="512"/>
      <c r="N1768" s="528"/>
      <c r="O1768" s="532">
        <f>J1768</f>
        <v>10</v>
      </c>
    </row>
    <row r="1769" spans="1:15">
      <c r="A1769" s="8"/>
      <c r="B1769" s="495"/>
      <c r="C1769" s="486"/>
      <c r="D1769" s="486"/>
      <c r="E1769" s="486"/>
      <c r="F1769" s="486"/>
      <c r="G1769" s="486"/>
      <c r="H1769" s="486"/>
      <c r="I1769" s="486"/>
      <c r="J1769" s="512"/>
      <c r="K1769" s="531"/>
      <c r="L1769" s="512"/>
      <c r="M1769" s="512"/>
      <c r="N1769" s="512"/>
      <c r="O1769" s="513"/>
    </row>
    <row r="1770" spans="1:15">
      <c r="A1770" s="6"/>
      <c r="B1770" s="489"/>
      <c r="C1770" s="365"/>
      <c r="D1770" s="365"/>
      <c r="E1770" s="365"/>
      <c r="F1770" s="365"/>
      <c r="G1770" s="365"/>
      <c r="H1770" s="365"/>
      <c r="I1770" s="365"/>
      <c r="J1770" s="517"/>
      <c r="K1770" s="517"/>
      <c r="L1770" s="517"/>
      <c r="M1770" s="518"/>
      <c r="N1770" s="518"/>
      <c r="O1770" s="519"/>
    </row>
    <row r="1771" ht="30" spans="1:15">
      <c r="A1771" s="2" t="s">
        <v>511</v>
      </c>
      <c r="B1771" s="479" t="str">
        <f>VLOOKUP(A1771,GLOBAL!A:H,4,FALSE)</f>
        <v>CONCRETO CICLOPICO FCK=10MPA 30% PEDRA DE MAO INCLUSIVE LANCAMENTO</v>
      </c>
      <c r="C1771" s="2" t="str">
        <f>VLOOKUP(A1771,GLOBAL!A:H,5,FALSE)</f>
        <v>M3</v>
      </c>
      <c r="D1771" s="480" t="s">
        <v>857</v>
      </c>
      <c r="E1771" s="481"/>
      <c r="F1771" s="482"/>
      <c r="G1771" s="480" t="s">
        <v>858</v>
      </c>
      <c r="H1771" s="481"/>
      <c r="I1771" s="482"/>
      <c r="J1771" s="508" t="s">
        <v>859</v>
      </c>
      <c r="K1771" s="508" t="s">
        <v>860</v>
      </c>
      <c r="L1771" s="508" t="s">
        <v>861</v>
      </c>
      <c r="M1771" s="508" t="s">
        <v>867</v>
      </c>
      <c r="N1771" s="508" t="s">
        <v>894</v>
      </c>
      <c r="O1771" s="509">
        <f>ROUND(SUM(O1772:O1776),2)</f>
        <v>7</v>
      </c>
    </row>
    <row r="1772" spans="1:15">
      <c r="A1772" s="7"/>
      <c r="B1772" s="493" t="s">
        <v>863</v>
      </c>
      <c r="C1772" s="494"/>
      <c r="D1772" s="494"/>
      <c r="E1772" s="494"/>
      <c r="F1772" s="494"/>
      <c r="G1772" s="494"/>
      <c r="H1772" s="494"/>
      <c r="I1772" s="494"/>
      <c r="J1772" s="528"/>
      <c r="K1772" s="529"/>
      <c r="L1772" s="528"/>
      <c r="M1772" s="528"/>
      <c r="N1772" s="528"/>
      <c r="O1772" s="530"/>
    </row>
    <row r="1773" spans="1:15">
      <c r="A1773" s="8"/>
      <c r="B1773" s="495" t="s">
        <v>1028</v>
      </c>
      <c r="C1773" s="486"/>
      <c r="D1773" s="486">
        <v>3</v>
      </c>
      <c r="E1773" s="534" t="s">
        <v>898</v>
      </c>
      <c r="F1773" s="486">
        <v>10</v>
      </c>
      <c r="G1773" s="486">
        <v>1</v>
      </c>
      <c r="H1773" s="534" t="s">
        <v>898</v>
      </c>
      <c r="I1773" s="486">
        <v>10</v>
      </c>
      <c r="J1773" s="512">
        <v>40</v>
      </c>
      <c r="K1773" s="531">
        <v>0.4</v>
      </c>
      <c r="L1773" s="512">
        <v>0.25</v>
      </c>
      <c r="M1773" s="512"/>
      <c r="N1773" s="528"/>
      <c r="O1773" s="532">
        <f>J1773*K1773*L1773</f>
        <v>4</v>
      </c>
    </row>
    <row r="1774" spans="1:15">
      <c r="A1774" s="8"/>
      <c r="B1774" s="495" t="s">
        <v>1029</v>
      </c>
      <c r="C1774" s="486"/>
      <c r="D1774" s="486">
        <v>1</v>
      </c>
      <c r="E1774" s="534" t="s">
        <v>898</v>
      </c>
      <c r="F1774" s="486">
        <v>10</v>
      </c>
      <c r="G1774" s="486">
        <v>0</v>
      </c>
      <c r="H1774" s="534" t="s">
        <v>898</v>
      </c>
      <c r="I1774" s="486">
        <v>10</v>
      </c>
      <c r="J1774" s="512">
        <v>20</v>
      </c>
      <c r="K1774" s="531">
        <v>0.4</v>
      </c>
      <c r="L1774" s="512">
        <v>0.25</v>
      </c>
      <c r="M1774" s="512"/>
      <c r="N1774" s="528"/>
      <c r="O1774" s="532">
        <f>J1774*K1774*L1774</f>
        <v>2</v>
      </c>
    </row>
    <row r="1775" spans="1:15">
      <c r="A1775" s="8"/>
      <c r="B1775" s="495" t="s">
        <v>1030</v>
      </c>
      <c r="C1775" s="486"/>
      <c r="D1775" s="486">
        <v>0</v>
      </c>
      <c r="E1775" s="534" t="s">
        <v>898</v>
      </c>
      <c r="F1775" s="486">
        <v>10</v>
      </c>
      <c r="G1775" s="486">
        <v>0</v>
      </c>
      <c r="H1775" s="534" t="s">
        <v>898</v>
      </c>
      <c r="I1775" s="486">
        <v>0</v>
      </c>
      <c r="J1775" s="512">
        <v>10</v>
      </c>
      <c r="K1775" s="531">
        <v>0.4</v>
      </c>
      <c r="L1775" s="512">
        <v>0.25</v>
      </c>
      <c r="M1775" s="512"/>
      <c r="N1775" s="528"/>
      <c r="O1775" s="532">
        <f>J1775*K1775*L1775</f>
        <v>1</v>
      </c>
    </row>
    <row r="1776" spans="1:15">
      <c r="A1776" s="8"/>
      <c r="B1776" s="495"/>
      <c r="C1776" s="486"/>
      <c r="D1776" s="486"/>
      <c r="E1776" s="486"/>
      <c r="F1776" s="486"/>
      <c r="G1776" s="486"/>
      <c r="H1776" s="486"/>
      <c r="I1776" s="486"/>
      <c r="J1776" s="512"/>
      <c r="K1776" s="531"/>
      <c r="L1776" s="512"/>
      <c r="M1776" s="512"/>
      <c r="N1776" s="512"/>
      <c r="O1776" s="513"/>
    </row>
    <row r="1777" spans="1:15">
      <c r="A1777" s="6"/>
      <c r="B1777" s="489"/>
      <c r="C1777" s="365"/>
      <c r="D1777" s="365"/>
      <c r="E1777" s="365"/>
      <c r="F1777" s="365"/>
      <c r="G1777" s="365"/>
      <c r="H1777" s="365"/>
      <c r="I1777" s="365"/>
      <c r="J1777" s="517"/>
      <c r="K1777" s="517"/>
      <c r="L1777" s="517"/>
      <c r="M1777" s="518"/>
      <c r="N1777" s="518"/>
      <c r="O1777" s="519"/>
    </row>
    <row r="1778" ht="30" spans="1:15">
      <c r="A1778" s="2" t="s">
        <v>512</v>
      </c>
      <c r="B1778" s="479" t="str">
        <f>VLOOKUP(A1778,GLOBAL!A:H,4,FALSE)</f>
        <v>FABRICAÇÃO DE FÔRMA PARA PILARES E ESTRUTURAS SIMILARES, EM CHAPA DE MADEIRA COMPENSADA RESINADA, E = 17 MM. AF_12/2015</v>
      </c>
      <c r="C1778" s="2" t="str">
        <f>VLOOKUP(A1778,GLOBAL!A:H,5,FALSE)</f>
        <v>M2</v>
      </c>
      <c r="D1778" s="480" t="s">
        <v>857</v>
      </c>
      <c r="E1778" s="481"/>
      <c r="F1778" s="482"/>
      <c r="G1778" s="480" t="s">
        <v>858</v>
      </c>
      <c r="H1778" s="481"/>
      <c r="I1778" s="482"/>
      <c r="J1778" s="508" t="s">
        <v>859</v>
      </c>
      <c r="K1778" s="508" t="s">
        <v>860</v>
      </c>
      <c r="L1778" s="508" t="s">
        <v>861</v>
      </c>
      <c r="M1778" s="508" t="s">
        <v>867</v>
      </c>
      <c r="N1778" s="508" t="s">
        <v>894</v>
      </c>
      <c r="O1778" s="509">
        <f>ROUND(SUM(O1779:O1783),2)</f>
        <v>35</v>
      </c>
    </row>
    <row r="1779" spans="1:15">
      <c r="A1779" s="7"/>
      <c r="B1779" s="493" t="s">
        <v>863</v>
      </c>
      <c r="C1779" s="494"/>
      <c r="D1779" s="494"/>
      <c r="E1779" s="494"/>
      <c r="F1779" s="494"/>
      <c r="G1779" s="494"/>
      <c r="H1779" s="494"/>
      <c r="I1779" s="494"/>
      <c r="J1779" s="528"/>
      <c r="K1779" s="529"/>
      <c r="L1779" s="528"/>
      <c r="M1779" s="528"/>
      <c r="N1779" s="528"/>
      <c r="O1779" s="530"/>
    </row>
    <row r="1780" spans="1:15">
      <c r="A1780" s="8"/>
      <c r="B1780" s="495" t="s">
        <v>1028</v>
      </c>
      <c r="C1780" s="486"/>
      <c r="D1780" s="486">
        <v>3</v>
      </c>
      <c r="E1780" s="534" t="s">
        <v>898</v>
      </c>
      <c r="F1780" s="486">
        <v>10</v>
      </c>
      <c r="G1780" s="486">
        <v>1</v>
      </c>
      <c r="H1780" s="534" t="s">
        <v>898</v>
      </c>
      <c r="I1780" s="486">
        <v>10</v>
      </c>
      <c r="J1780" s="512">
        <v>40</v>
      </c>
      <c r="K1780" s="531">
        <v>0.4</v>
      </c>
      <c r="L1780" s="512">
        <v>0.25</v>
      </c>
      <c r="M1780" s="512">
        <v>10</v>
      </c>
      <c r="N1780" s="528">
        <v>2</v>
      </c>
      <c r="O1780" s="532">
        <f>M1780*N1780</f>
        <v>20</v>
      </c>
    </row>
    <row r="1781" spans="1:15">
      <c r="A1781" s="8"/>
      <c r="B1781" s="495" t="s">
        <v>1029</v>
      </c>
      <c r="C1781" s="486"/>
      <c r="D1781" s="486">
        <v>1</v>
      </c>
      <c r="E1781" s="534" t="s">
        <v>898</v>
      </c>
      <c r="F1781" s="486">
        <v>10</v>
      </c>
      <c r="G1781" s="486">
        <v>0</v>
      </c>
      <c r="H1781" s="534" t="s">
        <v>898</v>
      </c>
      <c r="I1781" s="486">
        <v>10</v>
      </c>
      <c r="J1781" s="512">
        <v>20</v>
      </c>
      <c r="K1781" s="531">
        <v>0.4</v>
      </c>
      <c r="L1781" s="512">
        <v>0.25</v>
      </c>
      <c r="M1781" s="512">
        <v>5</v>
      </c>
      <c r="N1781" s="528">
        <v>2</v>
      </c>
      <c r="O1781" s="532">
        <f>M1781*N1781</f>
        <v>10</v>
      </c>
    </row>
    <row r="1782" spans="1:15">
      <c r="A1782" s="8"/>
      <c r="B1782" s="495" t="s">
        <v>1030</v>
      </c>
      <c r="C1782" s="486"/>
      <c r="D1782" s="486">
        <v>0</v>
      </c>
      <c r="E1782" s="534" t="s">
        <v>898</v>
      </c>
      <c r="F1782" s="486">
        <v>10</v>
      </c>
      <c r="G1782" s="486">
        <v>0</v>
      </c>
      <c r="H1782" s="534" t="s">
        <v>898</v>
      </c>
      <c r="I1782" s="486">
        <v>0</v>
      </c>
      <c r="J1782" s="512">
        <v>10</v>
      </c>
      <c r="K1782" s="531">
        <v>0.4</v>
      </c>
      <c r="L1782" s="512">
        <v>0.25</v>
      </c>
      <c r="M1782" s="512">
        <v>2.5</v>
      </c>
      <c r="N1782" s="528">
        <v>2</v>
      </c>
      <c r="O1782" s="532">
        <f>M1782*N1782</f>
        <v>5</v>
      </c>
    </row>
    <row r="1783" spans="1:15">
      <c r="A1783" s="8"/>
      <c r="B1783" s="495"/>
      <c r="C1783" s="486"/>
      <c r="D1783" s="486"/>
      <c r="E1783" s="486"/>
      <c r="F1783" s="486"/>
      <c r="G1783" s="486"/>
      <c r="H1783" s="486"/>
      <c r="I1783" s="486"/>
      <c r="J1783" s="512"/>
      <c r="K1783" s="531"/>
      <c r="L1783" s="512"/>
      <c r="M1783" s="512"/>
      <c r="N1783" s="512"/>
      <c r="O1783" s="513"/>
    </row>
    <row r="1784" spans="1:15">
      <c r="A1784" s="6"/>
      <c r="B1784" s="489"/>
      <c r="C1784" s="365"/>
      <c r="D1784" s="365"/>
      <c r="E1784" s="365"/>
      <c r="F1784" s="365"/>
      <c r="G1784" s="365"/>
      <c r="H1784" s="365"/>
      <c r="I1784" s="365"/>
      <c r="J1784" s="517"/>
      <c r="K1784" s="517"/>
      <c r="L1784" s="517"/>
      <c r="M1784" s="518"/>
      <c r="N1784" s="518"/>
      <c r="O1784" s="519"/>
    </row>
    <row r="1785" ht="67.5" customHeight="1" spans="1:15">
      <c r="A1785" s="2" t="s">
        <v>513</v>
      </c>
      <c r="B1785" s="479" t="str">
        <f>VLOOKUP(A1785,GLOBAL!A:H,4,FALSE)</f>
        <v>DRENO LONGITUDINAL TIPO TRINCHEIRA DRENANTE, H = 0,90 M COM TUBO POROSO TIPO PEAD DE DIÂM = 100 MM, INCLUINDO ESC. EM MAT. 1ª CAT. E TRANSPORTE DO TUBO</v>
      </c>
      <c r="C1785" s="2" t="str">
        <f>VLOOKUP(A1785,GLOBAL!A:H,5,FALSE)</f>
        <v>M</v>
      </c>
      <c r="D1785" s="480" t="s">
        <v>857</v>
      </c>
      <c r="E1785" s="481"/>
      <c r="F1785" s="482"/>
      <c r="G1785" s="480" t="s">
        <v>858</v>
      </c>
      <c r="H1785" s="481"/>
      <c r="I1785" s="482"/>
      <c r="J1785" s="508" t="s">
        <v>859</v>
      </c>
      <c r="K1785" s="508" t="s">
        <v>860</v>
      </c>
      <c r="L1785" s="508" t="s">
        <v>861</v>
      </c>
      <c r="M1785" s="508" t="s">
        <v>867</v>
      </c>
      <c r="N1785" s="508" t="s">
        <v>894</v>
      </c>
      <c r="O1785" s="509">
        <f>ROUND(SUM(O1786:O1790),2)</f>
        <v>9.6</v>
      </c>
    </row>
    <row r="1786" spans="1:15">
      <c r="A1786" s="7"/>
      <c r="B1786" s="493" t="s">
        <v>863</v>
      </c>
      <c r="C1786" s="494"/>
      <c r="D1786" s="494"/>
      <c r="E1786" s="494"/>
      <c r="F1786" s="494"/>
      <c r="G1786" s="494"/>
      <c r="H1786" s="494"/>
      <c r="I1786" s="494"/>
      <c r="J1786" s="528"/>
      <c r="K1786" s="529"/>
      <c r="L1786" s="528"/>
      <c r="M1786" s="528"/>
      <c r="N1786" s="528"/>
      <c r="O1786" s="530"/>
    </row>
    <row r="1787" spans="1:15">
      <c r="A1787" s="8"/>
      <c r="B1787" s="495" t="s">
        <v>1025</v>
      </c>
      <c r="C1787" s="486"/>
      <c r="D1787" s="486">
        <v>1</v>
      </c>
      <c r="E1787" s="534" t="s">
        <v>898</v>
      </c>
      <c r="F1787" s="486">
        <v>10</v>
      </c>
      <c r="G1787" s="486"/>
      <c r="H1787" s="534"/>
      <c r="I1787" s="486"/>
      <c r="J1787" s="512">
        <v>6</v>
      </c>
      <c r="K1787" s="531"/>
      <c r="L1787" s="512"/>
      <c r="M1787" s="512"/>
      <c r="N1787" s="528"/>
      <c r="O1787" s="532">
        <f>J1787</f>
        <v>6</v>
      </c>
    </row>
    <row r="1788" spans="1:15">
      <c r="A1788" s="8"/>
      <c r="B1788" s="495" t="s">
        <v>1026</v>
      </c>
      <c r="C1788" s="486"/>
      <c r="D1788" s="486">
        <v>0</v>
      </c>
      <c r="E1788" s="534" t="s">
        <v>898</v>
      </c>
      <c r="F1788" s="486">
        <v>10</v>
      </c>
      <c r="G1788" s="486"/>
      <c r="H1788" s="534"/>
      <c r="I1788" s="486"/>
      <c r="J1788" s="512">
        <v>6</v>
      </c>
      <c r="K1788" s="531"/>
      <c r="L1788" s="512"/>
      <c r="M1788" s="512"/>
      <c r="N1788" s="528"/>
      <c r="O1788" s="532">
        <f>J1788</f>
        <v>6</v>
      </c>
    </row>
    <row r="1789" spans="1:15">
      <c r="A1789" s="8"/>
      <c r="B1789" s="495" t="s">
        <v>961</v>
      </c>
      <c r="C1789" s="486"/>
      <c r="D1789" s="486"/>
      <c r="E1789" s="534"/>
      <c r="F1789" s="486"/>
      <c r="G1789" s="486"/>
      <c r="H1789" s="534"/>
      <c r="I1789" s="486"/>
      <c r="J1789" s="512">
        <v>-2.4</v>
      </c>
      <c r="K1789" s="531"/>
      <c r="L1789" s="512"/>
      <c r="M1789" s="512"/>
      <c r="N1789" s="528"/>
      <c r="O1789" s="532">
        <f>J1789</f>
        <v>-2.4</v>
      </c>
    </row>
    <row r="1790" spans="1:15">
      <c r="A1790" s="8"/>
      <c r="B1790" s="495"/>
      <c r="C1790" s="486"/>
      <c r="D1790" s="486"/>
      <c r="E1790" s="486"/>
      <c r="F1790" s="486"/>
      <c r="G1790" s="486"/>
      <c r="H1790" s="486"/>
      <c r="I1790" s="486"/>
      <c r="J1790" s="512"/>
      <c r="K1790" s="531"/>
      <c r="L1790" s="512"/>
      <c r="M1790" s="512"/>
      <c r="N1790" s="512"/>
      <c r="O1790" s="513"/>
    </row>
    <row r="1791" spans="1:15">
      <c r="A1791" s="6"/>
      <c r="B1791" s="489"/>
      <c r="C1791" s="365"/>
      <c r="D1791" s="365"/>
      <c r="E1791" s="365"/>
      <c r="F1791" s="365"/>
      <c r="G1791" s="365"/>
      <c r="H1791" s="365"/>
      <c r="I1791" s="365"/>
      <c r="J1791" s="517"/>
      <c r="K1791" s="517"/>
      <c r="L1791" s="517"/>
      <c r="M1791" s="518"/>
      <c r="N1791" s="518"/>
      <c r="O1791" s="519"/>
    </row>
    <row r="1792" spans="1:15">
      <c r="A1792" s="1" t="s">
        <v>515</v>
      </c>
      <c r="B1792" s="476" t="str">
        <f>VLOOKUP(A1792,GLOBAL!A:H,4,FALSE)</f>
        <v>Pavimentação</v>
      </c>
      <c r="C1792" s="477"/>
      <c r="D1792" s="477"/>
      <c r="E1792" s="477"/>
      <c r="F1792" s="477"/>
      <c r="G1792" s="477"/>
      <c r="H1792" s="477"/>
      <c r="I1792" s="477"/>
      <c r="J1792" s="506"/>
      <c r="K1792" s="506"/>
      <c r="L1792" s="506"/>
      <c r="M1792" s="506"/>
      <c r="N1792" s="506"/>
      <c r="O1792" s="507"/>
    </row>
    <row r="1793" ht="30" spans="1:15">
      <c r="A1793" s="2" t="s">
        <v>516</v>
      </c>
      <c r="B1793" s="479" t="str">
        <f>VLOOKUP(A1793,GLOBAL!A:H,4,FALSE)</f>
        <v>REGULARIZACAO E COMPACTACAO DE SUBLEITO ATE 20 CM DE ESPESSURA</v>
      </c>
      <c r="C1793" s="2" t="str">
        <f>VLOOKUP(A1793,GLOBAL!A:H,5,FALSE)</f>
        <v>M2</v>
      </c>
      <c r="D1793" s="480" t="s">
        <v>857</v>
      </c>
      <c r="E1793" s="481"/>
      <c r="F1793" s="482"/>
      <c r="G1793" s="480" t="s">
        <v>858</v>
      </c>
      <c r="H1793" s="481"/>
      <c r="I1793" s="482"/>
      <c r="J1793" s="508" t="s">
        <v>859</v>
      </c>
      <c r="K1793" s="508" t="s">
        <v>907</v>
      </c>
      <c r="L1793" s="508" t="s">
        <v>861</v>
      </c>
      <c r="M1793" s="508" t="s">
        <v>867</v>
      </c>
      <c r="N1793" s="508" t="s">
        <v>908</v>
      </c>
      <c r="O1793" s="509">
        <f>ROUND(SUM(O1795:O1798),2)</f>
        <v>929.83</v>
      </c>
    </row>
    <row r="1794" spans="1:15">
      <c r="A1794" s="7"/>
      <c r="B1794" s="493" t="s">
        <v>863</v>
      </c>
      <c r="C1794" s="494"/>
      <c r="D1794" s="494"/>
      <c r="E1794" s="494"/>
      <c r="F1794" s="494"/>
      <c r="G1794" s="494"/>
      <c r="H1794" s="494"/>
      <c r="I1794" s="494"/>
      <c r="J1794" s="528"/>
      <c r="K1794" s="529"/>
      <c r="L1794" s="528"/>
      <c r="M1794" s="528"/>
      <c r="N1794" s="528"/>
      <c r="O1794" s="530"/>
    </row>
    <row r="1795" spans="1:15">
      <c r="A1795" s="8"/>
      <c r="B1795" s="495" t="s">
        <v>909</v>
      </c>
      <c r="C1795" s="486"/>
      <c r="D1795" s="486">
        <v>0</v>
      </c>
      <c r="E1795" s="534" t="s">
        <v>898</v>
      </c>
      <c r="F1795" s="486">
        <v>4.7</v>
      </c>
      <c r="G1795" s="486">
        <v>0</v>
      </c>
      <c r="H1795" s="534" t="s">
        <v>898</v>
      </c>
      <c r="I1795" s="486">
        <v>12.6</v>
      </c>
      <c r="J1795" s="512">
        <v>7.9</v>
      </c>
      <c r="K1795" s="531">
        <v>6.5</v>
      </c>
      <c r="L1795" s="512"/>
      <c r="M1795" s="512">
        <f>J1795*K1795</f>
        <v>51.35</v>
      </c>
      <c r="N1795" s="528"/>
      <c r="O1795" s="532">
        <f>M1795</f>
        <v>51.35</v>
      </c>
    </row>
    <row r="1796" spans="1:15">
      <c r="A1796" s="8"/>
      <c r="B1796" s="495" t="s">
        <v>909</v>
      </c>
      <c r="C1796" s="486"/>
      <c r="D1796" s="486">
        <v>0</v>
      </c>
      <c r="E1796" s="534" t="s">
        <v>898</v>
      </c>
      <c r="F1796" s="486">
        <v>12.6</v>
      </c>
      <c r="G1796" s="486">
        <v>7</v>
      </c>
      <c r="H1796" s="534" t="s">
        <v>898</v>
      </c>
      <c r="I1796" s="486">
        <v>1.5</v>
      </c>
      <c r="J1796" s="512">
        <v>128.9</v>
      </c>
      <c r="K1796" s="531">
        <v>6</v>
      </c>
      <c r="L1796" s="512"/>
      <c r="M1796" s="512">
        <f>J1796*K1796</f>
        <v>773.4</v>
      </c>
      <c r="N1796" s="528"/>
      <c r="O1796" s="532">
        <f>M1796</f>
        <v>773.4</v>
      </c>
    </row>
    <row r="1797" spans="1:15">
      <c r="A1797" s="8"/>
      <c r="B1797" s="495" t="s">
        <v>909</v>
      </c>
      <c r="C1797" s="486"/>
      <c r="D1797" s="486">
        <v>7</v>
      </c>
      <c r="E1797" s="534" t="s">
        <v>898</v>
      </c>
      <c r="F1797" s="486">
        <v>1.5</v>
      </c>
      <c r="G1797" s="486">
        <v>7</v>
      </c>
      <c r="H1797" s="534" t="s">
        <v>898</v>
      </c>
      <c r="I1797" s="486">
        <v>15.7</v>
      </c>
      <c r="J1797" s="512">
        <v>14.2</v>
      </c>
      <c r="K1797" s="531">
        <v>7.4</v>
      </c>
      <c r="L1797" s="512"/>
      <c r="M1797" s="512">
        <f>J1797*K1797</f>
        <v>105.08</v>
      </c>
      <c r="N1797" s="528"/>
      <c r="O1797" s="532">
        <f>M1797</f>
        <v>105.08</v>
      </c>
    </row>
    <row r="1798" spans="1:15">
      <c r="A1798" s="4"/>
      <c r="B1798" s="495"/>
      <c r="C1798" s="486"/>
      <c r="D1798" s="486"/>
      <c r="E1798" s="486"/>
      <c r="F1798" s="486"/>
      <c r="G1798" s="486"/>
      <c r="H1798" s="486"/>
      <c r="I1798" s="486"/>
      <c r="J1798" s="512"/>
      <c r="K1798" s="512"/>
      <c r="L1798" s="512"/>
      <c r="M1798" s="512"/>
      <c r="N1798" s="512"/>
      <c r="O1798" s="513"/>
    </row>
    <row r="1799" spans="1:15">
      <c r="A1799" s="6"/>
      <c r="B1799" s="489"/>
      <c r="C1799" s="365"/>
      <c r="D1799" s="365"/>
      <c r="E1799" s="365"/>
      <c r="F1799" s="365"/>
      <c r="G1799" s="365"/>
      <c r="H1799" s="365"/>
      <c r="I1799" s="365"/>
      <c r="J1799" s="517"/>
      <c r="K1799" s="517"/>
      <c r="L1799" s="517"/>
      <c r="M1799" s="518"/>
      <c r="N1799" s="518"/>
      <c r="O1799" s="519"/>
    </row>
    <row r="1800" spans="1:15">
      <c r="A1800" s="2" t="s">
        <v>517</v>
      </c>
      <c r="B1800" s="479" t="str">
        <f>VLOOKUP(A1800,GLOBAL!A:H,4,FALSE)</f>
        <v>FORNECIMENTO E LANCAMENTO DE BRITA N. 4</v>
      </c>
      <c r="C1800" s="2" t="str">
        <f>VLOOKUP(A1800,GLOBAL!A:H,5,FALSE)</f>
        <v>M3</v>
      </c>
      <c r="D1800" s="480" t="s">
        <v>857</v>
      </c>
      <c r="E1800" s="481"/>
      <c r="F1800" s="482"/>
      <c r="G1800" s="480" t="s">
        <v>858</v>
      </c>
      <c r="H1800" s="481"/>
      <c r="I1800" s="482"/>
      <c r="J1800" s="508" t="s">
        <v>859</v>
      </c>
      <c r="K1800" s="508" t="s">
        <v>907</v>
      </c>
      <c r="L1800" s="508" t="s">
        <v>861</v>
      </c>
      <c r="M1800" s="508" t="s">
        <v>867</v>
      </c>
      <c r="N1800" s="508" t="s">
        <v>879</v>
      </c>
      <c r="O1800" s="509">
        <f>ROUND(SUM(O1802:O1805),2)</f>
        <v>92.98</v>
      </c>
    </row>
    <row r="1801" spans="1:15">
      <c r="A1801" s="7"/>
      <c r="B1801" s="493" t="s">
        <v>863</v>
      </c>
      <c r="C1801" s="494"/>
      <c r="D1801" s="494"/>
      <c r="E1801" s="494"/>
      <c r="F1801" s="494"/>
      <c r="G1801" s="494"/>
      <c r="H1801" s="494"/>
      <c r="I1801" s="494"/>
      <c r="J1801" s="528"/>
      <c r="K1801" s="529"/>
      <c r="L1801" s="528"/>
      <c r="M1801" s="528"/>
      <c r="N1801" s="528"/>
      <c r="O1801" s="530"/>
    </row>
    <row r="1802" spans="1:15">
      <c r="A1802" s="8"/>
      <c r="B1802" s="495" t="s">
        <v>909</v>
      </c>
      <c r="C1802" s="486"/>
      <c r="D1802" s="486">
        <v>0</v>
      </c>
      <c r="E1802" s="534" t="s">
        <v>898</v>
      </c>
      <c r="F1802" s="486">
        <v>4.7</v>
      </c>
      <c r="G1802" s="486">
        <v>0</v>
      </c>
      <c r="H1802" s="534" t="s">
        <v>898</v>
      </c>
      <c r="I1802" s="486">
        <v>12.6</v>
      </c>
      <c r="J1802" s="512">
        <v>7.9</v>
      </c>
      <c r="K1802" s="531">
        <v>6.5</v>
      </c>
      <c r="L1802" s="512">
        <v>0.1</v>
      </c>
      <c r="M1802" s="512">
        <f>J1802*K1802</f>
        <v>51.35</v>
      </c>
      <c r="N1802" s="528">
        <f>M1802*L1802</f>
        <v>5.135</v>
      </c>
      <c r="O1802" s="532">
        <f>N1802</f>
        <v>5.135</v>
      </c>
    </row>
    <row r="1803" spans="1:15">
      <c r="A1803" s="8"/>
      <c r="B1803" s="495" t="s">
        <v>909</v>
      </c>
      <c r="C1803" s="486"/>
      <c r="D1803" s="486">
        <v>0</v>
      </c>
      <c r="E1803" s="534" t="s">
        <v>898</v>
      </c>
      <c r="F1803" s="486">
        <v>12.6</v>
      </c>
      <c r="G1803" s="486">
        <v>7</v>
      </c>
      <c r="H1803" s="534" t="s">
        <v>898</v>
      </c>
      <c r="I1803" s="486">
        <v>1.5</v>
      </c>
      <c r="J1803" s="512">
        <v>128.9</v>
      </c>
      <c r="K1803" s="531">
        <v>6</v>
      </c>
      <c r="L1803" s="512">
        <v>0.1</v>
      </c>
      <c r="M1803" s="512">
        <f>J1803*K1803</f>
        <v>773.4</v>
      </c>
      <c r="N1803" s="528">
        <f>M1803*L1803</f>
        <v>77.34</v>
      </c>
      <c r="O1803" s="532">
        <f>N1803</f>
        <v>77.34</v>
      </c>
    </row>
    <row r="1804" spans="1:15">
      <c r="A1804" s="8"/>
      <c r="B1804" s="495" t="s">
        <v>909</v>
      </c>
      <c r="C1804" s="486"/>
      <c r="D1804" s="486">
        <v>7</v>
      </c>
      <c r="E1804" s="534" t="s">
        <v>898</v>
      </c>
      <c r="F1804" s="486">
        <v>1.5</v>
      </c>
      <c r="G1804" s="486">
        <v>7</v>
      </c>
      <c r="H1804" s="534" t="s">
        <v>898</v>
      </c>
      <c r="I1804" s="486">
        <v>15.7</v>
      </c>
      <c r="J1804" s="512">
        <v>14.2</v>
      </c>
      <c r="K1804" s="531">
        <v>7.4</v>
      </c>
      <c r="L1804" s="512">
        <v>0.1</v>
      </c>
      <c r="M1804" s="512">
        <f>J1804*K1804</f>
        <v>105.08</v>
      </c>
      <c r="N1804" s="528">
        <f>M1804*L1804</f>
        <v>10.508</v>
      </c>
      <c r="O1804" s="532">
        <f>N1804</f>
        <v>10.508</v>
      </c>
    </row>
    <row r="1805" spans="1:15">
      <c r="A1805" s="4"/>
      <c r="B1805" s="495"/>
      <c r="C1805" s="486"/>
      <c r="D1805" s="486"/>
      <c r="E1805" s="486"/>
      <c r="F1805" s="486"/>
      <c r="G1805" s="486"/>
      <c r="H1805" s="486"/>
      <c r="I1805" s="486"/>
      <c r="J1805" s="512"/>
      <c r="K1805" s="512"/>
      <c r="L1805" s="512"/>
      <c r="M1805" s="512"/>
      <c r="N1805" s="512"/>
      <c r="O1805" s="513"/>
    </row>
    <row r="1806" spans="1:15">
      <c r="A1806" s="6"/>
      <c r="B1806" s="489"/>
      <c r="C1806" s="365"/>
      <c r="D1806" s="365"/>
      <c r="E1806" s="365"/>
      <c r="F1806" s="365"/>
      <c r="G1806" s="365"/>
      <c r="H1806" s="365"/>
      <c r="I1806" s="365"/>
      <c r="J1806" s="517"/>
      <c r="K1806" s="517"/>
      <c r="L1806" s="517"/>
      <c r="M1806" s="518"/>
      <c r="N1806" s="518"/>
      <c r="O1806" s="519"/>
    </row>
    <row r="1807" spans="1:15">
      <c r="A1807" s="2" t="s">
        <v>518</v>
      </c>
      <c r="B1807" s="535" t="str">
        <f>VLOOKUP(A1807,GLOBAL!A:H,4,FALSE)</f>
        <v>TRANSPORTE COMERCIAL DE BRITA</v>
      </c>
      <c r="C1807" s="2" t="str">
        <f>VLOOKUP(A1807,GLOBAL!A:H,5,FALSE)</f>
        <v>M3XKM</v>
      </c>
      <c r="D1807" s="480" t="s">
        <v>857</v>
      </c>
      <c r="E1807" s="481"/>
      <c r="F1807" s="482"/>
      <c r="G1807" s="480" t="s">
        <v>858</v>
      </c>
      <c r="H1807" s="481"/>
      <c r="I1807" s="482"/>
      <c r="J1807" s="508" t="s">
        <v>872</v>
      </c>
      <c r="K1807" s="508" t="s">
        <v>873</v>
      </c>
      <c r="L1807" s="508" t="s">
        <v>861</v>
      </c>
      <c r="M1807" s="508" t="s">
        <v>862</v>
      </c>
      <c r="N1807" s="508" t="s">
        <v>879</v>
      </c>
      <c r="O1807" s="509">
        <f>ROUND(SUM(O1809:O1810),2)</f>
        <v>1013.48</v>
      </c>
    </row>
    <row r="1808" spans="1:15">
      <c r="A1808" s="7"/>
      <c r="B1808" s="493" t="s">
        <v>863</v>
      </c>
      <c r="C1808" s="494"/>
      <c r="D1808" s="494"/>
      <c r="E1808" s="494"/>
      <c r="F1808" s="494"/>
      <c r="G1808" s="494"/>
      <c r="H1808" s="494"/>
      <c r="I1808" s="494"/>
      <c r="J1808" s="528"/>
      <c r="K1808" s="529"/>
      <c r="L1808" s="528"/>
      <c r="M1808" s="528"/>
      <c r="N1808" s="528"/>
      <c r="O1808" s="530"/>
    </row>
    <row r="1809" spans="1:15">
      <c r="A1809" s="8"/>
      <c r="B1809" s="495" t="s">
        <v>1019</v>
      </c>
      <c r="C1809" s="486"/>
      <c r="D1809" s="486"/>
      <c r="E1809" s="486"/>
      <c r="F1809" s="486"/>
      <c r="G1809" s="486"/>
      <c r="H1809" s="486"/>
      <c r="I1809" s="486"/>
      <c r="J1809" s="512">
        <v>10.9</v>
      </c>
      <c r="K1809" s="531">
        <v>1</v>
      </c>
      <c r="L1809" s="512"/>
      <c r="M1809" s="512"/>
      <c r="N1809" s="528">
        <f>O1800</f>
        <v>92.98</v>
      </c>
      <c r="O1809" s="532">
        <f>J1809*K1809*N1809</f>
        <v>1013.482</v>
      </c>
    </row>
    <row r="1810" spans="1:15">
      <c r="A1810" s="4"/>
      <c r="B1810" s="495"/>
      <c r="C1810" s="486"/>
      <c r="D1810" s="486"/>
      <c r="E1810" s="486"/>
      <c r="F1810" s="486"/>
      <c r="G1810" s="486"/>
      <c r="H1810" s="486"/>
      <c r="I1810" s="486"/>
      <c r="J1810" s="512"/>
      <c r="K1810" s="512"/>
      <c r="L1810" s="512"/>
      <c r="M1810" s="512"/>
      <c r="N1810" s="512"/>
      <c r="O1810" s="513"/>
    </row>
    <row r="1811" spans="1:15">
      <c r="A1811" s="6"/>
      <c r="B1811" s="489"/>
      <c r="C1811" s="365"/>
      <c r="D1811" s="365"/>
      <c r="E1811" s="365"/>
      <c r="F1811" s="365"/>
      <c r="G1811" s="365"/>
      <c r="H1811" s="365"/>
      <c r="I1811" s="365"/>
      <c r="J1811" s="517"/>
      <c r="K1811" s="517"/>
      <c r="L1811" s="517"/>
      <c r="M1811" s="518"/>
      <c r="N1811" s="518"/>
      <c r="O1811" s="519"/>
    </row>
    <row r="1812" ht="30" spans="1:15">
      <c r="A1812" s="2" t="s">
        <v>519</v>
      </c>
      <c r="B1812" s="479" t="str">
        <f>VLOOKUP(A1812,GLOBAL!A:H,4,FALSE)</f>
        <v>EXECUÇÃO DE VIA EM PISO INTERTRAVADO, COM BLOCO RETANGULAR COR NATURAL DE 20 X 10 CM, ESPESSURA 8 CM. AF_12/2015</v>
      </c>
      <c r="C1812" s="2" t="str">
        <f>VLOOKUP(A1812,GLOBAL!A:H,5,FALSE)</f>
        <v>M2</v>
      </c>
      <c r="D1812" s="480" t="s">
        <v>857</v>
      </c>
      <c r="E1812" s="481"/>
      <c r="F1812" s="482"/>
      <c r="G1812" s="480" t="s">
        <v>858</v>
      </c>
      <c r="H1812" s="481"/>
      <c r="I1812" s="482"/>
      <c r="J1812" s="508" t="s">
        <v>859</v>
      </c>
      <c r="K1812" s="508" t="s">
        <v>907</v>
      </c>
      <c r="L1812" s="508" t="s">
        <v>861</v>
      </c>
      <c r="M1812" s="508" t="s">
        <v>867</v>
      </c>
      <c r="N1812" s="508"/>
      <c r="O1812" s="509">
        <f>ROUND(SUM(O1814:O1817),2)</f>
        <v>929.83</v>
      </c>
    </row>
    <row r="1813" spans="1:15">
      <c r="A1813" s="7"/>
      <c r="B1813" s="493" t="s">
        <v>863</v>
      </c>
      <c r="C1813" s="494"/>
      <c r="D1813" s="494"/>
      <c r="E1813" s="494"/>
      <c r="F1813" s="494"/>
      <c r="G1813" s="494"/>
      <c r="H1813" s="494"/>
      <c r="I1813" s="494"/>
      <c r="J1813" s="528"/>
      <c r="K1813" s="529"/>
      <c r="L1813" s="528"/>
      <c r="M1813" s="528"/>
      <c r="N1813" s="528"/>
      <c r="O1813" s="530"/>
    </row>
    <row r="1814" spans="1:15">
      <c r="A1814" s="8"/>
      <c r="B1814" s="495" t="s">
        <v>909</v>
      </c>
      <c r="C1814" s="486"/>
      <c r="D1814" s="486">
        <v>0</v>
      </c>
      <c r="E1814" s="534" t="s">
        <v>898</v>
      </c>
      <c r="F1814" s="486">
        <v>4.7</v>
      </c>
      <c r="G1814" s="486">
        <v>0</v>
      </c>
      <c r="H1814" s="534" t="s">
        <v>898</v>
      </c>
      <c r="I1814" s="486">
        <v>12.6</v>
      </c>
      <c r="J1814" s="512">
        <v>7.9</v>
      </c>
      <c r="K1814" s="531">
        <v>6.5</v>
      </c>
      <c r="L1814" s="512"/>
      <c r="M1814" s="512">
        <f>J1814*K1814</f>
        <v>51.35</v>
      </c>
      <c r="N1814" s="528"/>
      <c r="O1814" s="532">
        <f>M1814</f>
        <v>51.35</v>
      </c>
    </row>
    <row r="1815" spans="1:15">
      <c r="A1815" s="8"/>
      <c r="B1815" s="495" t="s">
        <v>909</v>
      </c>
      <c r="C1815" s="486"/>
      <c r="D1815" s="486">
        <v>0</v>
      </c>
      <c r="E1815" s="534" t="s">
        <v>898</v>
      </c>
      <c r="F1815" s="486">
        <v>12.6</v>
      </c>
      <c r="G1815" s="486">
        <v>7</v>
      </c>
      <c r="H1815" s="534" t="s">
        <v>898</v>
      </c>
      <c r="I1815" s="486">
        <v>1.5</v>
      </c>
      <c r="J1815" s="512">
        <v>128.9</v>
      </c>
      <c r="K1815" s="531">
        <v>6</v>
      </c>
      <c r="L1815" s="512"/>
      <c r="M1815" s="512">
        <f>J1815*K1815</f>
        <v>773.4</v>
      </c>
      <c r="N1815" s="528"/>
      <c r="O1815" s="532">
        <f>M1815</f>
        <v>773.4</v>
      </c>
    </row>
    <row r="1816" spans="1:15">
      <c r="A1816" s="8"/>
      <c r="B1816" s="495" t="s">
        <v>909</v>
      </c>
      <c r="C1816" s="486"/>
      <c r="D1816" s="486">
        <v>7</v>
      </c>
      <c r="E1816" s="534" t="s">
        <v>898</v>
      </c>
      <c r="F1816" s="486">
        <v>1.5</v>
      </c>
      <c r="G1816" s="486">
        <v>7</v>
      </c>
      <c r="H1816" s="534" t="s">
        <v>898</v>
      </c>
      <c r="I1816" s="486">
        <v>15.7</v>
      </c>
      <c r="J1816" s="512">
        <v>14.2</v>
      </c>
      <c r="K1816" s="531">
        <v>7.4</v>
      </c>
      <c r="L1816" s="512"/>
      <c r="M1816" s="512">
        <f>J1816*K1816</f>
        <v>105.08</v>
      </c>
      <c r="N1816" s="528"/>
      <c r="O1816" s="532">
        <f>M1816</f>
        <v>105.08</v>
      </c>
    </row>
    <row r="1817" spans="1:15">
      <c r="A1817" s="4"/>
      <c r="B1817" s="495"/>
      <c r="C1817" s="486"/>
      <c r="D1817" s="486"/>
      <c r="E1817" s="486"/>
      <c r="F1817" s="486"/>
      <c r="G1817" s="486"/>
      <c r="H1817" s="486"/>
      <c r="I1817" s="486"/>
      <c r="J1817" s="512"/>
      <c r="K1817" s="512"/>
      <c r="L1817" s="512"/>
      <c r="M1817" s="512"/>
      <c r="N1817" s="512"/>
      <c r="O1817" s="513"/>
    </row>
    <row r="1818" spans="1:15">
      <c r="A1818" s="6"/>
      <c r="B1818" s="489"/>
      <c r="C1818" s="365"/>
      <c r="D1818" s="365"/>
      <c r="E1818" s="365"/>
      <c r="F1818" s="365"/>
      <c r="G1818" s="365"/>
      <c r="H1818" s="365"/>
      <c r="I1818" s="365"/>
      <c r="J1818" s="517"/>
      <c r="K1818" s="517"/>
      <c r="L1818" s="517"/>
      <c r="M1818" s="518"/>
      <c r="N1818" s="518"/>
      <c r="O1818" s="519"/>
    </row>
    <row r="1819" ht="60" spans="1:15">
      <c r="A1819" s="2" t="s">
        <v>522</v>
      </c>
      <c r="B1819" s="479" t="str">
        <f>VLOOKUP(A1819,GLOBAL!A:H,4,FALSE)</f>
        <v>ASSENTAMENTO DE GUIA (MEIO-FIO) EM TRECHO RETO, CONFECCIONADA EM CONCRETO PRÉ-FABRICADO, DIMENSÕES 100X15X13X30 CM (COMPRIMENTO X BASE INFERIOR X BASE SUPERIOR X ALTURA), PARA VIAS URBANAS (USO VIÁRIO). AF_06/2016</v>
      </c>
      <c r="C1819" s="2" t="str">
        <f>VLOOKUP(A1819,GLOBAL!A:H,5,FALSE)</f>
        <v>M</v>
      </c>
      <c r="D1819" s="480" t="s">
        <v>857</v>
      </c>
      <c r="E1819" s="481"/>
      <c r="F1819" s="482"/>
      <c r="G1819" s="480" t="s">
        <v>858</v>
      </c>
      <c r="H1819" s="481"/>
      <c r="I1819" s="482"/>
      <c r="J1819" s="508" t="s">
        <v>859</v>
      </c>
      <c r="K1819" s="508" t="s">
        <v>1020</v>
      </c>
      <c r="L1819" s="508" t="s">
        <v>861</v>
      </c>
      <c r="M1819" s="508" t="s">
        <v>1021</v>
      </c>
      <c r="N1819" s="508"/>
      <c r="O1819" s="509">
        <f>ROUND(SUM(O1821:O1824),2)</f>
        <v>353.7</v>
      </c>
    </row>
    <row r="1820" spans="1:15">
      <c r="A1820" s="7"/>
      <c r="B1820" s="493"/>
      <c r="C1820" s="494"/>
      <c r="D1820" s="494"/>
      <c r="E1820" s="494"/>
      <c r="F1820" s="494"/>
      <c r="G1820" s="494"/>
      <c r="H1820" s="494"/>
      <c r="I1820" s="494"/>
      <c r="J1820" s="528"/>
      <c r="K1820" s="529"/>
      <c r="L1820" s="528"/>
      <c r="M1820" s="528"/>
      <c r="N1820" s="528"/>
      <c r="O1820" s="530"/>
    </row>
    <row r="1821" spans="1:15">
      <c r="A1821" s="8"/>
      <c r="B1821" s="495" t="s">
        <v>1022</v>
      </c>
      <c r="C1821" s="486"/>
      <c r="D1821" s="486">
        <v>0</v>
      </c>
      <c r="E1821" s="534" t="s">
        <v>898</v>
      </c>
      <c r="F1821" s="486">
        <v>0</v>
      </c>
      <c r="G1821" s="486">
        <v>7</v>
      </c>
      <c r="H1821" s="534" t="s">
        <v>898</v>
      </c>
      <c r="I1821" s="486">
        <v>19.56</v>
      </c>
      <c r="J1821" s="512">
        <v>148</v>
      </c>
      <c r="K1821" s="541"/>
      <c r="L1821" s="512"/>
      <c r="M1821" s="512"/>
      <c r="N1821" s="512"/>
      <c r="O1821" s="513">
        <f>J1821</f>
        <v>148</v>
      </c>
    </row>
    <row r="1822" spans="1:15">
      <c r="A1822" s="8"/>
      <c r="B1822" s="495" t="s">
        <v>1022</v>
      </c>
      <c r="C1822" s="486"/>
      <c r="D1822" s="486">
        <v>0</v>
      </c>
      <c r="E1822" s="534" t="s">
        <v>898</v>
      </c>
      <c r="F1822" s="486">
        <v>0</v>
      </c>
      <c r="G1822" s="486">
        <v>7</v>
      </c>
      <c r="H1822" s="534" t="s">
        <v>898</v>
      </c>
      <c r="I1822" s="486">
        <v>19.56</v>
      </c>
      <c r="J1822" s="512">
        <v>157.7</v>
      </c>
      <c r="K1822" s="541"/>
      <c r="L1822" s="512"/>
      <c r="M1822" s="512"/>
      <c r="N1822" s="512"/>
      <c r="O1822" s="513">
        <f>J1822</f>
        <v>157.7</v>
      </c>
    </row>
    <row r="1823" spans="1:15">
      <c r="A1823" s="8"/>
      <c r="B1823" s="495" t="s">
        <v>1023</v>
      </c>
      <c r="C1823" s="486"/>
      <c r="D1823" s="486"/>
      <c r="E1823" s="486"/>
      <c r="F1823" s="486"/>
      <c r="G1823" s="486"/>
      <c r="H1823" s="486"/>
      <c r="I1823" s="486"/>
      <c r="J1823" s="512">
        <v>6</v>
      </c>
      <c r="K1823" s="541"/>
      <c r="L1823" s="512"/>
      <c r="M1823" s="512">
        <v>8</v>
      </c>
      <c r="N1823" s="512"/>
      <c r="O1823" s="513">
        <f>J1823*M1823</f>
        <v>48</v>
      </c>
    </row>
    <row r="1824" spans="1:15">
      <c r="A1824" s="4"/>
      <c r="B1824" s="495"/>
      <c r="C1824" s="486"/>
      <c r="D1824" s="486"/>
      <c r="E1824" s="486"/>
      <c r="F1824" s="486"/>
      <c r="G1824" s="486"/>
      <c r="H1824" s="486"/>
      <c r="I1824" s="486"/>
      <c r="J1824" s="512"/>
      <c r="K1824" s="512"/>
      <c r="L1824" s="512"/>
      <c r="M1824" s="512"/>
      <c r="N1824" s="512"/>
      <c r="O1824" s="513"/>
    </row>
    <row r="1825" spans="1:15">
      <c r="A1825" s="6"/>
      <c r="B1825" s="489"/>
      <c r="C1825" s="365"/>
      <c r="D1825" s="365"/>
      <c r="E1825" s="365"/>
      <c r="F1825" s="365"/>
      <c r="G1825" s="365"/>
      <c r="H1825" s="365"/>
      <c r="I1825" s="365"/>
      <c r="J1825" s="517"/>
      <c r="K1825" s="517"/>
      <c r="L1825" s="517"/>
      <c r="M1825" s="518"/>
      <c r="N1825" s="518"/>
      <c r="O1825" s="519"/>
    </row>
    <row r="1826" spans="1:15">
      <c r="A1826" s="1" t="s">
        <v>523</v>
      </c>
      <c r="B1826" s="476" t="str">
        <f>VLOOKUP(A1826,GLOBAL!A:H,4,FALSE)</f>
        <v>Sinalização</v>
      </c>
      <c r="C1826" s="477"/>
      <c r="D1826" s="477"/>
      <c r="E1826" s="477"/>
      <c r="F1826" s="477"/>
      <c r="G1826" s="477"/>
      <c r="H1826" s="477"/>
      <c r="I1826" s="477"/>
      <c r="J1826" s="506"/>
      <c r="K1826" s="506"/>
      <c r="L1826" s="506"/>
      <c r="M1826" s="506"/>
      <c r="N1826" s="506"/>
      <c r="O1826" s="507"/>
    </row>
    <row r="1827" ht="30" spans="1:15">
      <c r="A1827" s="2" t="s">
        <v>524</v>
      </c>
      <c r="B1827" s="479" t="str">
        <f>VLOOKUP(A1827,GLOBAL!A:H,4,FALSE)</f>
        <v>SINALIZAÇÃO VERTICAL COM CHAPA REVESTIDA EM PELÍCULA, INCLUSIVE SUPORTE EM MADEIRA</v>
      </c>
      <c r="C1827" s="2" t="str">
        <f>VLOOKUP(A1827,GLOBAL!A:H,5,FALSE)</f>
        <v>M2</v>
      </c>
      <c r="D1827" s="480" t="s">
        <v>857</v>
      </c>
      <c r="E1827" s="481"/>
      <c r="F1827" s="482"/>
      <c r="G1827" s="480" t="s">
        <v>858</v>
      </c>
      <c r="H1827" s="481"/>
      <c r="I1827" s="482"/>
      <c r="J1827" s="522" t="s">
        <v>867</v>
      </c>
      <c r="K1827" s="523"/>
      <c r="L1827" s="508" t="s">
        <v>861</v>
      </c>
      <c r="M1827" s="508" t="s">
        <v>862</v>
      </c>
      <c r="N1827" s="508"/>
      <c r="O1827" s="509">
        <f>ROUND(SUM(O1828:O1829),2)</f>
        <v>0.6</v>
      </c>
    </row>
    <row r="1828" spans="1:15">
      <c r="A1828" s="3"/>
      <c r="B1828" s="483" t="s">
        <v>863</v>
      </c>
      <c r="C1828" s="484"/>
      <c r="D1828" s="484"/>
      <c r="E1828" s="484"/>
      <c r="F1828" s="484"/>
      <c r="G1828" s="484"/>
      <c r="H1828" s="484"/>
      <c r="I1828" s="484"/>
      <c r="J1828" s="510"/>
      <c r="K1828" s="510"/>
      <c r="L1828" s="510"/>
      <c r="M1828" s="510"/>
      <c r="N1828" s="510"/>
      <c r="O1828" s="511"/>
    </row>
    <row r="1829" spans="1:15">
      <c r="A1829" s="4"/>
      <c r="B1829" s="495" t="s">
        <v>919</v>
      </c>
      <c r="C1829" s="486"/>
      <c r="D1829" s="486"/>
      <c r="E1829" s="486"/>
      <c r="F1829" s="486"/>
      <c r="G1829" s="486"/>
      <c r="H1829" s="486"/>
      <c r="I1829" s="486"/>
      <c r="J1829" s="524">
        <v>0.3</v>
      </c>
      <c r="K1829" s="525"/>
      <c r="L1829" s="512"/>
      <c r="M1829" s="512">
        <v>2</v>
      </c>
      <c r="N1829" s="512"/>
      <c r="O1829" s="513">
        <f>J1829*M1829</f>
        <v>0.6</v>
      </c>
    </row>
    <row r="1830" spans="1:15">
      <c r="A1830" s="5"/>
      <c r="B1830" s="539"/>
      <c r="C1830" s="540"/>
      <c r="D1830" s="540"/>
      <c r="E1830" s="540"/>
      <c r="F1830" s="540"/>
      <c r="G1830" s="540"/>
      <c r="H1830" s="540"/>
      <c r="I1830" s="540"/>
      <c r="J1830" s="544"/>
      <c r="K1830" s="544"/>
      <c r="L1830" s="544"/>
      <c r="M1830" s="545"/>
      <c r="N1830" s="545"/>
      <c r="O1830" s="546"/>
    </row>
    <row r="1831" spans="1:15">
      <c r="A1831" s="12"/>
      <c r="B1831" s="489"/>
      <c r="C1831" s="365"/>
      <c r="D1831" s="365"/>
      <c r="E1831" s="365"/>
      <c r="F1831" s="365"/>
      <c r="G1831" s="365"/>
      <c r="H1831" s="365"/>
      <c r="I1831" s="365"/>
      <c r="J1831" s="517"/>
      <c r="K1831" s="517"/>
      <c r="L1831" s="517"/>
      <c r="M1831" s="518"/>
      <c r="N1831" s="518"/>
      <c r="O1831" s="519"/>
    </row>
    <row r="1832" ht="45" customHeight="1" spans="1:15">
      <c r="A1832" s="2" t="s">
        <v>525</v>
      </c>
      <c r="B1832" s="479" t="s">
        <v>222</v>
      </c>
      <c r="C1832" s="2" t="str">
        <f>VLOOKUP(A1832,GLOBAL!A:H,5,FALSE)</f>
        <v>M2</v>
      </c>
      <c r="D1832" s="480" t="s">
        <v>857</v>
      </c>
      <c r="E1832" s="481"/>
      <c r="F1832" s="482"/>
      <c r="G1832" s="480" t="s">
        <v>858</v>
      </c>
      <c r="H1832" s="481"/>
      <c r="I1832" s="482"/>
      <c r="J1832" s="508" t="s">
        <v>859</v>
      </c>
      <c r="K1832" s="508" t="s">
        <v>860</v>
      </c>
      <c r="L1832" s="508" t="s">
        <v>867</v>
      </c>
      <c r="M1832" s="508" t="s">
        <v>920</v>
      </c>
      <c r="N1832" s="508"/>
      <c r="O1832" s="509">
        <f>ROUND(SUM(O1833:O1837),2)</f>
        <v>53.45</v>
      </c>
    </row>
    <row r="1833" spans="1:15">
      <c r="A1833" s="3"/>
      <c r="B1833" s="483" t="s">
        <v>863</v>
      </c>
      <c r="C1833" s="484"/>
      <c r="D1833" s="484"/>
      <c r="E1833" s="484"/>
      <c r="F1833" s="484"/>
      <c r="G1833" s="484"/>
      <c r="H1833" s="484"/>
      <c r="I1833" s="484"/>
      <c r="J1833" s="510"/>
      <c r="K1833" s="510"/>
      <c r="L1833" s="510"/>
      <c r="M1833" s="510"/>
      <c r="N1833" s="510"/>
      <c r="O1833" s="511"/>
    </row>
    <row r="1834" spans="1:15">
      <c r="A1834" s="4"/>
      <c r="B1834" s="495" t="s">
        <v>921</v>
      </c>
      <c r="C1834" s="486"/>
      <c r="D1834" s="486"/>
      <c r="E1834" s="486"/>
      <c r="F1834" s="486"/>
      <c r="G1834" s="486"/>
      <c r="H1834" s="486"/>
      <c r="I1834" s="486"/>
      <c r="J1834" s="512">
        <v>3</v>
      </c>
      <c r="K1834" s="543">
        <v>0.4</v>
      </c>
      <c r="L1834" s="512">
        <f>J1834*K1834</f>
        <v>1.2</v>
      </c>
      <c r="M1834" s="512">
        <v>14</v>
      </c>
      <c r="N1834" s="512"/>
      <c r="O1834" s="513">
        <f>L1834*M1834</f>
        <v>16.8</v>
      </c>
    </row>
    <row r="1835" spans="1:15">
      <c r="A1835" s="4"/>
      <c r="B1835" s="495" t="s">
        <v>922</v>
      </c>
      <c r="C1835" s="486"/>
      <c r="D1835" s="486"/>
      <c r="E1835" s="486"/>
      <c r="F1835" s="486"/>
      <c r="G1835" s="486"/>
      <c r="H1835" s="486"/>
      <c r="I1835" s="486"/>
      <c r="J1835" s="512">
        <v>3.2</v>
      </c>
      <c r="K1835" s="543">
        <v>0.4</v>
      </c>
      <c r="L1835" s="512">
        <f>J1835*K1835</f>
        <v>1.28</v>
      </c>
      <c r="M1835" s="512">
        <v>2</v>
      </c>
      <c r="N1835" s="512"/>
      <c r="O1835" s="513">
        <f>L1835*M1835</f>
        <v>2.56</v>
      </c>
    </row>
    <row r="1836" spans="1:15">
      <c r="A1836" s="4"/>
      <c r="B1836" s="495" t="s">
        <v>923</v>
      </c>
      <c r="C1836" s="486"/>
      <c r="D1836" s="486"/>
      <c r="E1836" s="486"/>
      <c r="F1836" s="486"/>
      <c r="G1836" s="486"/>
      <c r="H1836" s="486"/>
      <c r="I1836" s="486"/>
      <c r="J1836" s="512">
        <v>159.56</v>
      </c>
      <c r="K1836" s="543">
        <v>0.1</v>
      </c>
      <c r="L1836" s="512">
        <f>J1836*K1836</f>
        <v>15.956</v>
      </c>
      <c r="M1836" s="512">
        <v>2</v>
      </c>
      <c r="N1836" s="512"/>
      <c r="O1836" s="513">
        <f>L1836*M1836</f>
        <v>31.912</v>
      </c>
    </row>
    <row r="1837" spans="1:15">
      <c r="A1837" s="4"/>
      <c r="B1837" s="495" t="s">
        <v>924</v>
      </c>
      <c r="C1837" s="486"/>
      <c r="D1837" s="486"/>
      <c r="E1837" s="486"/>
      <c r="F1837" s="486"/>
      <c r="G1837" s="486"/>
      <c r="H1837" s="486"/>
      <c r="I1837" s="486"/>
      <c r="J1837" s="512">
        <v>0</v>
      </c>
      <c r="K1837" s="543">
        <v>0</v>
      </c>
      <c r="L1837" s="512">
        <v>1.09</v>
      </c>
      <c r="M1837" s="512">
        <v>2</v>
      </c>
      <c r="N1837" s="512"/>
      <c r="O1837" s="513">
        <f>L1837*M1837</f>
        <v>2.18</v>
      </c>
    </row>
    <row r="1838" spans="1:15">
      <c r="A1838" s="5"/>
      <c r="B1838" s="539"/>
      <c r="C1838" s="540"/>
      <c r="D1838" s="540"/>
      <c r="E1838" s="540"/>
      <c r="F1838" s="540"/>
      <c r="G1838" s="540"/>
      <c r="H1838" s="540"/>
      <c r="I1838" s="540"/>
      <c r="J1838" s="544"/>
      <c r="K1838" s="544"/>
      <c r="L1838" s="544"/>
      <c r="M1838" s="545"/>
      <c r="N1838" s="545"/>
      <c r="O1838" s="546"/>
    </row>
    <row r="1839" spans="1:15">
      <c r="A1839" s="12"/>
      <c r="B1839" s="489"/>
      <c r="C1839" s="365"/>
      <c r="D1839" s="365"/>
      <c r="E1839" s="365"/>
      <c r="F1839" s="365"/>
      <c r="G1839" s="365"/>
      <c r="H1839" s="365"/>
      <c r="I1839" s="365"/>
      <c r="J1839" s="517"/>
      <c r="K1839" s="517"/>
      <c r="L1839" s="517"/>
      <c r="M1839" s="518"/>
      <c r="N1839" s="518"/>
      <c r="O1839" s="519"/>
    </row>
    <row r="1840" spans="1:15">
      <c r="A1840" s="2" t="s">
        <v>526</v>
      </c>
      <c r="B1840" s="479" t="str">
        <f>VLOOKUP(A1840,GLOBAL!A:H,4,FALSE)</f>
        <v>TACHA REFLETIVA BIRREFLETORIZADA, FORNECIMENTO E APLICAÇÃO</v>
      </c>
      <c r="C1840" s="2" t="str">
        <f>VLOOKUP(A1840,GLOBAL!A:H,5,FALSE)</f>
        <v>UND</v>
      </c>
      <c r="D1840" s="480" t="s">
        <v>857</v>
      </c>
      <c r="E1840" s="481"/>
      <c r="F1840" s="482"/>
      <c r="G1840" s="480" t="s">
        <v>858</v>
      </c>
      <c r="H1840" s="481"/>
      <c r="I1840" s="482"/>
      <c r="J1840" s="508" t="s">
        <v>859</v>
      </c>
      <c r="K1840" s="508" t="s">
        <v>860</v>
      </c>
      <c r="L1840" s="508" t="s">
        <v>861</v>
      </c>
      <c r="M1840" s="508" t="s">
        <v>862</v>
      </c>
      <c r="N1840" s="508"/>
      <c r="O1840" s="509">
        <f>ROUND(SUM(O1841:O1843),2)</f>
        <v>40</v>
      </c>
    </row>
    <row r="1841" spans="1:15">
      <c r="A1841" s="3"/>
      <c r="B1841" s="483" t="s">
        <v>863</v>
      </c>
      <c r="C1841" s="484"/>
      <c r="D1841" s="484"/>
      <c r="E1841" s="484"/>
      <c r="F1841" s="484"/>
      <c r="G1841" s="484"/>
      <c r="H1841" s="484"/>
      <c r="I1841" s="484"/>
      <c r="J1841" s="510"/>
      <c r="K1841" s="510"/>
      <c r="L1841" s="510"/>
      <c r="M1841" s="510"/>
      <c r="N1841" s="510"/>
      <c r="O1841" s="511"/>
    </row>
    <row r="1842" spans="1:15">
      <c r="A1842" s="4"/>
      <c r="B1842" s="495" t="s">
        <v>923</v>
      </c>
      <c r="C1842" s="486"/>
      <c r="D1842" s="486"/>
      <c r="E1842" s="486"/>
      <c r="F1842" s="486"/>
      <c r="G1842" s="486"/>
      <c r="H1842" s="486"/>
      <c r="I1842" s="486"/>
      <c r="J1842" s="512">
        <v>159.56</v>
      </c>
      <c r="K1842" s="512"/>
      <c r="L1842" s="512"/>
      <c r="M1842" s="512">
        <v>40</v>
      </c>
      <c r="N1842" s="512"/>
      <c r="O1842" s="513">
        <f>M1842</f>
        <v>40</v>
      </c>
    </row>
    <row r="1843" spans="1:15">
      <c r="A1843" s="4"/>
      <c r="B1843" s="495"/>
      <c r="C1843" s="486"/>
      <c r="D1843" s="486"/>
      <c r="E1843" s="486"/>
      <c r="F1843" s="486"/>
      <c r="G1843" s="486"/>
      <c r="H1843" s="486"/>
      <c r="I1843" s="486"/>
      <c r="J1843" s="512"/>
      <c r="K1843" s="512"/>
      <c r="L1843" s="512"/>
      <c r="M1843" s="512"/>
      <c r="N1843" s="512"/>
      <c r="O1843" s="513"/>
    </row>
    <row r="1844" spans="1:15">
      <c r="A1844" s="6"/>
      <c r="B1844" s="489"/>
      <c r="C1844" s="365"/>
      <c r="D1844" s="365"/>
      <c r="E1844" s="365"/>
      <c r="F1844" s="365"/>
      <c r="G1844" s="365"/>
      <c r="H1844" s="365"/>
      <c r="I1844" s="365"/>
      <c r="J1844" s="517"/>
      <c r="K1844" s="517"/>
      <c r="L1844" s="517"/>
      <c r="M1844" s="518"/>
      <c r="N1844" s="518"/>
      <c r="O1844" s="519"/>
    </row>
    <row r="1845" spans="1:15">
      <c r="A1845" s="1" t="s">
        <v>527</v>
      </c>
      <c r="B1845" s="476" t="str">
        <f>VLOOKUP(A1845,GLOBAL!A:H,4,FALSE)</f>
        <v>Serviços Complementares</v>
      </c>
      <c r="C1845" s="477"/>
      <c r="D1845" s="477"/>
      <c r="E1845" s="477"/>
      <c r="F1845" s="477"/>
      <c r="G1845" s="477"/>
      <c r="H1845" s="477"/>
      <c r="I1845" s="477"/>
      <c r="J1845" s="506"/>
      <c r="K1845" s="506"/>
      <c r="L1845" s="506"/>
      <c r="M1845" s="506"/>
      <c r="N1845" s="506"/>
      <c r="O1845" s="507"/>
    </row>
    <row r="1846" ht="30" spans="1:15">
      <c r="A1846" s="2" t="s">
        <v>528</v>
      </c>
      <c r="B1846" s="479" t="str">
        <f>VLOOKUP(A1846,GLOBAL!A:H,4,FALSE)</f>
        <v>REMANEJAMENTO DE LIGAÇÃO E RELIGAÇÃO DE REDES DE ESGOTO, EM VIAS URBANAS</v>
      </c>
      <c r="C1846" s="2" t="s">
        <v>136</v>
      </c>
      <c r="D1846" s="480" t="s">
        <v>857</v>
      </c>
      <c r="E1846" s="481"/>
      <c r="F1846" s="482"/>
      <c r="G1846" s="480" t="s">
        <v>858</v>
      </c>
      <c r="H1846" s="481"/>
      <c r="I1846" s="482"/>
      <c r="J1846" s="508" t="s">
        <v>859</v>
      </c>
      <c r="K1846" s="508" t="s">
        <v>925</v>
      </c>
      <c r="L1846" s="508" t="s">
        <v>861</v>
      </c>
      <c r="M1846" s="508" t="s">
        <v>862</v>
      </c>
      <c r="N1846" s="508" t="s">
        <v>868</v>
      </c>
      <c r="O1846" s="509">
        <f>ROUND(SUM(O1847:O1848),2)</f>
        <v>12</v>
      </c>
    </row>
    <row r="1847" spans="1:15">
      <c r="A1847" s="3"/>
      <c r="B1847" s="483" t="s">
        <v>926</v>
      </c>
      <c r="C1847" s="484"/>
      <c r="D1847" s="484"/>
      <c r="E1847" s="484"/>
      <c r="F1847" s="484"/>
      <c r="G1847" s="484"/>
      <c r="H1847" s="484"/>
      <c r="I1847" s="484"/>
      <c r="J1847" s="510"/>
      <c r="K1847" s="510"/>
      <c r="L1847" s="510"/>
      <c r="M1847" s="510"/>
      <c r="N1847" s="510"/>
      <c r="O1847" s="511"/>
    </row>
    <row r="1848" spans="1:15">
      <c r="A1848" s="4"/>
      <c r="B1848" s="495" t="s">
        <v>927</v>
      </c>
      <c r="C1848" s="486"/>
      <c r="D1848" s="486">
        <v>0</v>
      </c>
      <c r="E1848" s="534" t="s">
        <v>898</v>
      </c>
      <c r="F1848" s="486">
        <v>0</v>
      </c>
      <c r="G1848" s="486">
        <v>7</v>
      </c>
      <c r="H1848" s="534" t="s">
        <v>898</v>
      </c>
      <c r="I1848" s="486">
        <v>19.56</v>
      </c>
      <c r="J1848" s="512">
        <f>(7*20)+19.56</f>
        <v>159.56</v>
      </c>
      <c r="K1848" s="543">
        <v>6</v>
      </c>
      <c r="L1848" s="512"/>
      <c r="M1848" s="512">
        <v>2</v>
      </c>
      <c r="N1848" s="512" t="s">
        <v>928</v>
      </c>
      <c r="O1848" s="513">
        <f>K1848*M1848</f>
        <v>12</v>
      </c>
    </row>
    <row r="1849" spans="1:15">
      <c r="A1849" s="5"/>
      <c r="B1849" s="539"/>
      <c r="C1849" s="540"/>
      <c r="D1849" s="540"/>
      <c r="E1849" s="540"/>
      <c r="F1849" s="540"/>
      <c r="G1849" s="540"/>
      <c r="H1849" s="540"/>
      <c r="I1849" s="540"/>
      <c r="J1849" s="544"/>
      <c r="K1849" s="544"/>
      <c r="L1849" s="544"/>
      <c r="M1849" s="545"/>
      <c r="N1849" s="545"/>
      <c r="O1849" s="546"/>
    </row>
    <row r="1850" spans="1:15">
      <c r="A1850" s="12"/>
      <c r="B1850" s="489"/>
      <c r="C1850" s="365"/>
      <c r="D1850" s="365"/>
      <c r="E1850" s="365"/>
      <c r="F1850" s="365"/>
      <c r="G1850" s="365"/>
      <c r="H1850" s="365"/>
      <c r="I1850" s="365"/>
      <c r="J1850" s="517"/>
      <c r="K1850" s="517"/>
      <c r="L1850" s="517"/>
      <c r="M1850" s="518"/>
      <c r="N1850" s="518"/>
      <c r="O1850" s="519"/>
    </row>
    <row r="1851" ht="30" spans="1:15">
      <c r="A1851" s="2" t="s">
        <v>529</v>
      </c>
      <c r="B1851" s="479" t="str">
        <f>VLOOKUP(A1851,GLOBAL!A:H,4,FALSE)</f>
        <v>RELIGAÇÃO DE REDE DE ÁGUA EM PVC DN 20 MM, INCLUSIVE CONEXÕES, EM VIAS URBANAS</v>
      </c>
      <c r="C1851" s="2" t="str">
        <f>VLOOKUP(A1851,GLOBAL!A:H,5,FALSE)</f>
        <v>M</v>
      </c>
      <c r="D1851" s="480" t="s">
        <v>857</v>
      </c>
      <c r="E1851" s="481"/>
      <c r="F1851" s="482"/>
      <c r="G1851" s="480" t="s">
        <v>858</v>
      </c>
      <c r="H1851" s="481"/>
      <c r="I1851" s="482"/>
      <c r="J1851" s="508" t="s">
        <v>859</v>
      </c>
      <c r="K1851" s="508" t="s">
        <v>925</v>
      </c>
      <c r="L1851" s="508" t="s">
        <v>861</v>
      </c>
      <c r="M1851" s="508" t="s">
        <v>862</v>
      </c>
      <c r="N1851" s="508" t="s">
        <v>868</v>
      </c>
      <c r="O1851" s="509">
        <f>ROUND(SUM(O1852:O1853),2)</f>
        <v>12</v>
      </c>
    </row>
    <row r="1852" spans="1:15">
      <c r="A1852" s="3"/>
      <c r="B1852" s="483" t="s">
        <v>926</v>
      </c>
      <c r="C1852" s="484"/>
      <c r="D1852" s="484"/>
      <c r="E1852" s="484"/>
      <c r="F1852" s="484"/>
      <c r="G1852" s="484"/>
      <c r="H1852" s="484"/>
      <c r="I1852" s="484"/>
      <c r="J1852" s="510"/>
      <c r="K1852" s="510"/>
      <c r="L1852" s="510"/>
      <c r="M1852" s="510"/>
      <c r="N1852" s="510"/>
      <c r="O1852" s="511"/>
    </row>
    <row r="1853" spans="1:15">
      <c r="A1853" s="4"/>
      <c r="B1853" s="495" t="s">
        <v>927</v>
      </c>
      <c r="C1853" s="486"/>
      <c r="D1853" s="486">
        <v>0</v>
      </c>
      <c r="E1853" s="534" t="s">
        <v>898</v>
      </c>
      <c r="F1853" s="486">
        <v>0</v>
      </c>
      <c r="G1853" s="486">
        <v>7</v>
      </c>
      <c r="H1853" s="534" t="s">
        <v>898</v>
      </c>
      <c r="I1853" s="486">
        <v>19.56</v>
      </c>
      <c r="J1853" s="512">
        <f>J1848</f>
        <v>159.56</v>
      </c>
      <c r="K1853" s="543">
        <v>6</v>
      </c>
      <c r="L1853" s="512"/>
      <c r="M1853" s="512">
        <v>2</v>
      </c>
      <c r="N1853" s="512" t="s">
        <v>928</v>
      </c>
      <c r="O1853" s="513">
        <f>M1853*K1853</f>
        <v>12</v>
      </c>
    </row>
    <row r="1854" spans="1:15">
      <c r="A1854" s="5"/>
      <c r="B1854" s="539"/>
      <c r="C1854" s="540"/>
      <c r="D1854" s="540"/>
      <c r="E1854" s="540"/>
      <c r="F1854" s="540"/>
      <c r="G1854" s="540"/>
      <c r="H1854" s="540"/>
      <c r="I1854" s="540"/>
      <c r="J1854" s="544"/>
      <c r="K1854" s="544"/>
      <c r="L1854" s="544"/>
      <c r="M1854" s="545"/>
      <c r="N1854" s="545"/>
      <c r="O1854" s="546"/>
    </row>
    <row r="1855" spans="1:15">
      <c r="A1855" s="6"/>
      <c r="B1855" s="489"/>
      <c r="C1855" s="365"/>
      <c r="D1855" s="365"/>
      <c r="E1855" s="365"/>
      <c r="F1855" s="365"/>
      <c r="G1855" s="365"/>
      <c r="H1855" s="365"/>
      <c r="I1855" s="365"/>
      <c r="J1855" s="517"/>
      <c r="K1855" s="517"/>
      <c r="L1855" s="517"/>
      <c r="M1855" s="518"/>
      <c r="N1855" s="518"/>
      <c r="O1855" s="519"/>
    </row>
    <row r="1856" spans="1:15">
      <c r="A1856" s="732" t="s">
        <v>30</v>
      </c>
      <c r="B1856" s="476" t="str">
        <f>VLOOKUP(A1856,GLOBAL!A:H,4,FALSE)</f>
        <v>Rua Tucumaque</v>
      </c>
      <c r="C1856" s="477"/>
      <c r="D1856" s="477"/>
      <c r="E1856" s="477"/>
      <c r="F1856" s="477"/>
      <c r="G1856" s="477"/>
      <c r="H1856" s="477"/>
      <c r="I1856" s="477"/>
      <c r="J1856" s="506"/>
      <c r="K1856" s="506"/>
      <c r="L1856" s="506"/>
      <c r="M1856" s="506"/>
      <c r="N1856" s="506"/>
      <c r="O1856" s="507"/>
    </row>
    <row r="1857" spans="1:15">
      <c r="A1857" s="1" t="s">
        <v>532</v>
      </c>
      <c r="B1857" s="476" t="str">
        <f>VLOOKUP(A1857,GLOBAL!A:H,4,FALSE)</f>
        <v>Demolição  </v>
      </c>
      <c r="C1857" s="477"/>
      <c r="D1857" s="477"/>
      <c r="E1857" s="477"/>
      <c r="F1857" s="477"/>
      <c r="G1857" s="477"/>
      <c r="H1857" s="477"/>
      <c r="I1857" s="477"/>
      <c r="J1857" s="506"/>
      <c r="K1857" s="506"/>
      <c r="L1857" s="506"/>
      <c r="M1857" s="506"/>
      <c r="N1857" s="506"/>
      <c r="O1857" s="507"/>
    </row>
    <row r="1858" ht="30" spans="1:15">
      <c r="A1858" s="2" t="s">
        <v>533</v>
      </c>
      <c r="B1858" s="479" t="str">
        <f>VLOOKUP(A1858,GLOBAL!A:H,4,FALSE)</f>
        <v>DEMOLIÇÃO DE LAJES, DE FORMA MANUAL, SEM REAPROVEITAMENTO. AF_12/2017</v>
      </c>
      <c r="C1858" s="2" t="str">
        <f>VLOOKUP(A1858,GLOBAL!A:H,5,FALSE)</f>
        <v>M3</v>
      </c>
      <c r="D1858" s="480" t="s">
        <v>857</v>
      </c>
      <c r="E1858" s="481"/>
      <c r="F1858" s="482"/>
      <c r="G1858" s="480" t="s">
        <v>858</v>
      </c>
      <c r="H1858" s="481"/>
      <c r="I1858" s="482"/>
      <c r="J1858" s="522" t="s">
        <v>867</v>
      </c>
      <c r="K1858" s="523"/>
      <c r="L1858" s="508" t="s">
        <v>861</v>
      </c>
      <c r="M1858" s="508" t="s">
        <v>6</v>
      </c>
      <c r="N1858" s="508" t="s">
        <v>868</v>
      </c>
      <c r="O1858" s="509">
        <f>ROUND(SUM(O1859:O1861),2)</f>
        <v>0.57</v>
      </c>
    </row>
    <row r="1859" spans="1:15">
      <c r="A1859" s="3"/>
      <c r="B1859" s="483" t="s">
        <v>863</v>
      </c>
      <c r="C1859" s="484"/>
      <c r="D1859" s="484"/>
      <c r="E1859" s="484"/>
      <c r="F1859" s="484"/>
      <c r="G1859" s="484"/>
      <c r="H1859" s="484"/>
      <c r="I1859" s="484"/>
      <c r="J1859" s="510"/>
      <c r="K1859" s="510"/>
      <c r="L1859" s="510"/>
      <c r="M1859" s="510"/>
      <c r="N1859" s="510"/>
      <c r="O1859" s="511"/>
    </row>
    <row r="1860" spans="1:15">
      <c r="A1860" s="4"/>
      <c r="B1860" s="485" t="s">
        <v>993</v>
      </c>
      <c r="C1860" s="486"/>
      <c r="D1860" s="486"/>
      <c r="E1860" s="534"/>
      <c r="F1860" s="486"/>
      <c r="G1860" s="486"/>
      <c r="H1860" s="486"/>
      <c r="I1860" s="486"/>
      <c r="J1860" s="524">
        <v>23.58</v>
      </c>
      <c r="K1860" s="525"/>
      <c r="L1860" s="512">
        <v>0.08</v>
      </c>
      <c r="M1860" s="552">
        <v>0.3</v>
      </c>
      <c r="N1860" s="512" t="s">
        <v>870</v>
      </c>
      <c r="O1860" s="513">
        <f>J1860*L1860*M1860</f>
        <v>0.56592</v>
      </c>
    </row>
    <row r="1861" spans="1:15">
      <c r="A1861" s="5"/>
      <c r="B1861" s="491"/>
      <c r="C1861" s="488"/>
      <c r="D1861" s="488"/>
      <c r="E1861" s="488"/>
      <c r="F1861" s="488"/>
      <c r="G1861" s="488"/>
      <c r="H1861" s="488"/>
      <c r="I1861" s="488"/>
      <c r="J1861" s="514"/>
      <c r="K1861" s="514"/>
      <c r="L1861" s="514"/>
      <c r="M1861" s="515"/>
      <c r="N1861" s="515"/>
      <c r="O1861" s="516"/>
    </row>
    <row r="1862" spans="1:15">
      <c r="A1862" s="6"/>
      <c r="B1862" s="489"/>
      <c r="C1862" s="365"/>
      <c r="D1862" s="365"/>
      <c r="E1862" s="365"/>
      <c r="F1862" s="365"/>
      <c r="G1862" s="365"/>
      <c r="H1862" s="365"/>
      <c r="I1862" s="365"/>
      <c r="J1862" s="517"/>
      <c r="K1862" s="517"/>
      <c r="L1862" s="517"/>
      <c r="M1862" s="518"/>
      <c r="N1862" s="518"/>
      <c r="O1862" s="519"/>
    </row>
    <row r="1863" ht="46.5" customHeight="1" spans="1:15">
      <c r="A1863" s="2" t="s">
        <v>534</v>
      </c>
      <c r="B1863" s="479" t="str">
        <f>VLOOKUP(A1863,GLOBAL!A:H,4,FALSE)</f>
        <v>TRANSPORTE COM CAMINHÃO BASCULANTE 6 M3 EM RODOVIA PAVIMENTADA ( PARA DISTÂNCIAS SUPERIORES A 4 KM)</v>
      </c>
      <c r="C1863" s="2" t="str">
        <f>VLOOKUP(A1863,GLOBAL!A:H,5,FALSE)</f>
        <v>M3XKM</v>
      </c>
      <c r="D1863" s="480" t="s">
        <v>857</v>
      </c>
      <c r="E1863" s="481"/>
      <c r="F1863" s="482"/>
      <c r="G1863" s="480" t="s">
        <v>858</v>
      </c>
      <c r="H1863" s="481"/>
      <c r="I1863" s="482"/>
      <c r="J1863" s="508" t="s">
        <v>872</v>
      </c>
      <c r="K1863" s="508" t="s">
        <v>873</v>
      </c>
      <c r="L1863" s="508" t="s">
        <v>874</v>
      </c>
      <c r="M1863" s="508" t="s">
        <v>875</v>
      </c>
      <c r="N1863" s="508" t="s">
        <v>876</v>
      </c>
      <c r="O1863" s="509">
        <f>ROUND(SUM(O1864:O1868),2)</f>
        <v>140.46</v>
      </c>
    </row>
    <row r="1864" spans="1:15">
      <c r="A1864" s="3"/>
      <c r="B1864" s="483"/>
      <c r="C1864" s="484"/>
      <c r="D1864" s="484"/>
      <c r="E1864" s="484"/>
      <c r="F1864" s="484"/>
      <c r="G1864" s="484"/>
      <c r="H1864" s="484"/>
      <c r="I1864" s="484"/>
      <c r="J1864" s="510"/>
      <c r="K1864" s="510"/>
      <c r="L1864" s="510"/>
      <c r="M1864" s="510"/>
      <c r="N1864" s="510"/>
      <c r="O1864" s="511"/>
    </row>
    <row r="1865" spans="1:15">
      <c r="A1865" s="4"/>
      <c r="B1865" s="485" t="s">
        <v>938</v>
      </c>
      <c r="C1865" s="486"/>
      <c r="D1865" s="486"/>
      <c r="E1865" s="486"/>
      <c r="F1865" s="486"/>
      <c r="G1865" s="486"/>
      <c r="H1865" s="486"/>
      <c r="I1865" s="486"/>
      <c r="J1865" s="512">
        <v>17.2</v>
      </c>
      <c r="K1865" s="512">
        <v>1</v>
      </c>
      <c r="L1865" s="512">
        <v>2.2</v>
      </c>
      <c r="M1865" s="512">
        <f>O1858</f>
        <v>0.57</v>
      </c>
      <c r="N1865" s="512">
        <f>J1865*K1865*L1865*M1865</f>
        <v>21.5688</v>
      </c>
      <c r="O1865" s="513">
        <f>N1865</f>
        <v>21.5688</v>
      </c>
    </row>
    <row r="1866" spans="1:15">
      <c r="A1866" s="4"/>
      <c r="B1866" s="485" t="s">
        <v>939</v>
      </c>
      <c r="C1866" s="486"/>
      <c r="D1866" s="486"/>
      <c r="E1866" s="486"/>
      <c r="F1866" s="486"/>
      <c r="G1866" s="486"/>
      <c r="H1866" s="486"/>
      <c r="I1866" s="486"/>
      <c r="J1866" s="512">
        <v>17.2</v>
      </c>
      <c r="K1866" s="512">
        <v>1</v>
      </c>
      <c r="L1866" s="512">
        <v>2.4</v>
      </c>
      <c r="M1866" s="512">
        <v>2.4</v>
      </c>
      <c r="N1866" s="512">
        <f>J1866*K1866*L1866*M1866</f>
        <v>99.072</v>
      </c>
      <c r="O1866" s="513">
        <f>N1866</f>
        <v>99.072</v>
      </c>
    </row>
    <row r="1867" spans="1:15">
      <c r="A1867" s="4"/>
      <c r="B1867" s="485" t="s">
        <v>940</v>
      </c>
      <c r="C1867" s="486"/>
      <c r="D1867" s="486"/>
      <c r="E1867" s="486"/>
      <c r="F1867" s="486"/>
      <c r="G1867" s="486"/>
      <c r="H1867" s="486"/>
      <c r="I1867" s="486"/>
      <c r="J1867" s="512">
        <v>17.2</v>
      </c>
      <c r="K1867" s="512">
        <v>1</v>
      </c>
      <c r="L1867" s="512">
        <v>2.4</v>
      </c>
      <c r="M1867" s="512">
        <v>0.48</v>
      </c>
      <c r="N1867" s="512">
        <f>J1867*K1867*L1867*M1867</f>
        <v>19.8144</v>
      </c>
      <c r="O1867" s="513">
        <f>N1867</f>
        <v>19.8144</v>
      </c>
    </row>
    <row r="1868" ht="60" spans="1:15">
      <c r="A1868" s="5"/>
      <c r="B1868" s="492" t="s">
        <v>994</v>
      </c>
      <c r="C1868" s="488"/>
      <c r="D1868" s="488"/>
      <c r="E1868" s="488"/>
      <c r="F1868" s="488"/>
      <c r="G1868" s="488"/>
      <c r="H1868" s="488"/>
      <c r="I1868" s="488"/>
      <c r="J1868" s="514"/>
      <c r="K1868" s="514"/>
      <c r="L1868" s="514"/>
      <c r="M1868" s="515"/>
      <c r="N1868" s="515"/>
      <c r="O1868" s="516"/>
    </row>
    <row r="1869" spans="1:15">
      <c r="A1869" s="6"/>
      <c r="B1869" s="489"/>
      <c r="C1869" s="365"/>
      <c r="D1869" s="365"/>
      <c r="E1869" s="365"/>
      <c r="F1869" s="365"/>
      <c r="G1869" s="365"/>
      <c r="H1869" s="365"/>
      <c r="I1869" s="365"/>
      <c r="J1869" s="517"/>
      <c r="K1869" s="517"/>
      <c r="L1869" s="517"/>
      <c r="M1869" s="518"/>
      <c r="N1869" s="518"/>
      <c r="O1869" s="519"/>
    </row>
    <row r="1870" ht="30" spans="1:15">
      <c r="A1870" s="2" t="s">
        <v>535</v>
      </c>
      <c r="B1870" s="479" t="str">
        <f>VLOOKUP(A1870,GLOBAL!A:H,4,FALSE)</f>
        <v>DEMOLIÇÃO DE PAVIMENTO INTERTRAVADO, DE FORMA MANUAL, COM REAPROVEITAMENTO. AF_12/2017</v>
      </c>
      <c r="C1870" s="2" t="str">
        <f>VLOOKUP(A1870,GLOBAL!A:H,5,FALSE)</f>
        <v>M2</v>
      </c>
      <c r="D1870" s="480" t="s">
        <v>857</v>
      </c>
      <c r="E1870" s="481"/>
      <c r="F1870" s="482"/>
      <c r="G1870" s="480" t="s">
        <v>858</v>
      </c>
      <c r="H1870" s="481"/>
      <c r="I1870" s="482"/>
      <c r="J1870" s="508" t="s">
        <v>859</v>
      </c>
      <c r="K1870" s="508" t="s">
        <v>860</v>
      </c>
      <c r="L1870" s="508" t="s">
        <v>861</v>
      </c>
      <c r="M1870" s="508" t="s">
        <v>6</v>
      </c>
      <c r="N1870" s="508" t="s">
        <v>868</v>
      </c>
      <c r="O1870" s="509">
        <f>ROUND(SUM(O1871:O1873),2)</f>
        <v>29.95</v>
      </c>
    </row>
    <row r="1871" spans="1:15">
      <c r="A1871" s="3"/>
      <c r="B1871" s="483" t="s">
        <v>863</v>
      </c>
      <c r="C1871" s="484"/>
      <c r="D1871" s="484"/>
      <c r="E1871" s="484"/>
      <c r="F1871" s="484"/>
      <c r="G1871" s="484"/>
      <c r="H1871" s="484"/>
      <c r="I1871" s="484"/>
      <c r="J1871" s="512"/>
      <c r="K1871" s="510"/>
      <c r="L1871" s="510"/>
      <c r="M1871" s="510"/>
      <c r="N1871" s="510"/>
      <c r="O1871" s="511"/>
    </row>
    <row r="1872" spans="1:15">
      <c r="A1872" s="4"/>
      <c r="B1872" s="485" t="s">
        <v>995</v>
      </c>
      <c r="C1872" s="486"/>
      <c r="D1872" s="486"/>
      <c r="E1872" s="534"/>
      <c r="F1872" s="486"/>
      <c r="G1872" s="486"/>
      <c r="H1872" s="534"/>
      <c r="I1872" s="486"/>
      <c r="J1872" s="524">
        <v>599</v>
      </c>
      <c r="K1872" s="525"/>
      <c r="L1872" s="512"/>
      <c r="M1872" s="552">
        <v>0.05</v>
      </c>
      <c r="N1872" s="512"/>
      <c r="O1872" s="513">
        <f>J1872*M1872</f>
        <v>29.95</v>
      </c>
    </row>
    <row r="1873" spans="1:15">
      <c r="A1873" s="5"/>
      <c r="B1873" s="491"/>
      <c r="C1873" s="488"/>
      <c r="D1873" s="488"/>
      <c r="E1873" s="488"/>
      <c r="F1873" s="488"/>
      <c r="G1873" s="488"/>
      <c r="H1873" s="488"/>
      <c r="I1873" s="488"/>
      <c r="J1873" s="514"/>
      <c r="K1873" s="514"/>
      <c r="L1873" s="514"/>
      <c r="M1873" s="515"/>
      <c r="N1873" s="515"/>
      <c r="O1873" s="516"/>
    </row>
    <row r="1874" spans="1:15">
      <c r="A1874" s="6"/>
      <c r="B1874" s="489"/>
      <c r="C1874" s="365"/>
      <c r="D1874" s="365"/>
      <c r="E1874" s="365"/>
      <c r="F1874" s="365"/>
      <c r="G1874" s="365"/>
      <c r="H1874" s="365"/>
      <c r="I1874" s="365"/>
      <c r="J1874" s="517"/>
      <c r="K1874" s="517"/>
      <c r="L1874" s="517"/>
      <c r="M1874" s="518"/>
      <c r="N1874" s="518"/>
      <c r="O1874" s="519"/>
    </row>
    <row r="1875" s="23" customFormat="1" spans="1:20">
      <c r="A1875" s="2" t="s">
        <v>536</v>
      </c>
      <c r="B1875" s="548" t="str">
        <f>VLOOKUP(A1875,GLOBAL!A:H,4,FALSE)</f>
        <v>RETIRADA DE MEIO-FIO DE CONCRETO</v>
      </c>
      <c r="C1875" s="2" t="str">
        <f>VLOOKUP(A1875,GLOBAL!A:H,5,FALSE)</f>
        <v>M</v>
      </c>
      <c r="D1875" s="480" t="s">
        <v>857</v>
      </c>
      <c r="E1875" s="481"/>
      <c r="F1875" s="482"/>
      <c r="G1875" s="480" t="s">
        <v>858</v>
      </c>
      <c r="H1875" s="481"/>
      <c r="I1875" s="482"/>
      <c r="J1875" s="508" t="s">
        <v>859</v>
      </c>
      <c r="K1875" s="508" t="s">
        <v>860</v>
      </c>
      <c r="L1875" s="508" t="s">
        <v>861</v>
      </c>
      <c r="M1875" s="508" t="s">
        <v>6</v>
      </c>
      <c r="N1875" s="508" t="s">
        <v>868</v>
      </c>
      <c r="O1875" s="509">
        <f>ROUND(SUM(O1876:O1878),2)</f>
        <v>10.73</v>
      </c>
      <c r="Q1875" s="466"/>
      <c r="R1875" s="547"/>
      <c r="S1875" s="547"/>
      <c r="T1875" s="547"/>
    </row>
    <row r="1876" spans="1:15">
      <c r="A1876" s="3"/>
      <c r="B1876" s="483"/>
      <c r="C1876" s="484"/>
      <c r="D1876" s="484"/>
      <c r="E1876" s="484"/>
      <c r="F1876" s="484"/>
      <c r="G1876" s="484"/>
      <c r="H1876" s="484"/>
      <c r="I1876" s="484"/>
      <c r="J1876" s="510"/>
      <c r="K1876" s="510"/>
      <c r="L1876" s="510"/>
      <c r="M1876" s="510"/>
      <c r="N1876" s="510"/>
      <c r="O1876" s="511"/>
    </row>
    <row r="1877" spans="1:15">
      <c r="A1877" s="4"/>
      <c r="B1877" s="485" t="s">
        <v>996</v>
      </c>
      <c r="C1877" s="486"/>
      <c r="D1877" s="486"/>
      <c r="E1877" s="534"/>
      <c r="F1877" s="486"/>
      <c r="G1877" s="486"/>
      <c r="H1877" s="534"/>
      <c r="I1877" s="486"/>
      <c r="J1877" s="512">
        <v>214.5</v>
      </c>
      <c r="K1877" s="512"/>
      <c r="L1877" s="512"/>
      <c r="M1877" s="552">
        <v>0.05</v>
      </c>
      <c r="N1877" s="512"/>
      <c r="O1877" s="513">
        <f>J1877*M1877</f>
        <v>10.725</v>
      </c>
    </row>
    <row r="1878" spans="1:15">
      <c r="A1878" s="5"/>
      <c r="B1878" s="492"/>
      <c r="C1878" s="488"/>
      <c r="D1878" s="488"/>
      <c r="E1878" s="488"/>
      <c r="F1878" s="488"/>
      <c r="G1878" s="488"/>
      <c r="H1878" s="488"/>
      <c r="I1878" s="488"/>
      <c r="J1878" s="514"/>
      <c r="K1878" s="514"/>
      <c r="L1878" s="514"/>
      <c r="M1878" s="515"/>
      <c r="N1878" s="515"/>
      <c r="O1878" s="516"/>
    </row>
    <row r="1879" spans="1:15">
      <c r="A1879" s="6"/>
      <c r="B1879" s="489"/>
      <c r="C1879" s="365"/>
      <c r="D1879" s="365"/>
      <c r="E1879" s="365"/>
      <c r="F1879" s="365"/>
      <c r="G1879" s="365"/>
      <c r="H1879" s="365"/>
      <c r="I1879" s="365"/>
      <c r="J1879" s="517"/>
      <c r="K1879" s="517"/>
      <c r="L1879" s="517"/>
      <c r="M1879" s="518"/>
      <c r="N1879" s="518"/>
      <c r="O1879" s="519"/>
    </row>
    <row r="1880" spans="1:15">
      <c r="A1880" s="1" t="s">
        <v>537</v>
      </c>
      <c r="B1880" s="476" t="str">
        <f>VLOOKUP(A1880,GLOBAL!A:H,4,FALSE)</f>
        <v>Escavação, Aterro e Transporte</v>
      </c>
      <c r="C1880" s="477"/>
      <c r="D1880" s="477"/>
      <c r="E1880" s="477"/>
      <c r="F1880" s="477"/>
      <c r="G1880" s="477"/>
      <c r="H1880" s="477"/>
      <c r="I1880" s="477"/>
      <c r="J1880" s="506"/>
      <c r="K1880" s="506"/>
      <c r="L1880" s="506"/>
      <c r="M1880" s="506"/>
      <c r="N1880" s="506"/>
      <c r="O1880" s="507"/>
    </row>
    <row r="1881" ht="50.25" customHeight="1" spans="1:15">
      <c r="A1881" s="2" t="s">
        <v>538</v>
      </c>
      <c r="B1881" s="479" t="str">
        <f>VLOOKUP(A1881,GLOBAL!A:H,4,FALSE)</f>
        <v>ESCAVACAO MECANICA DE MATERIAL 1A. CATEGORIA, PROVENIENTE DE CORTE DE SUBLEITO (C/TRATOR ESTEIRAS  160HP)</v>
      </c>
      <c r="C1881" s="2" t="str">
        <f>VLOOKUP(A1881,GLOBAL!A:H,5,FALSE)</f>
        <v>M3</v>
      </c>
      <c r="D1881" s="480" t="s">
        <v>857</v>
      </c>
      <c r="E1881" s="481"/>
      <c r="F1881" s="482"/>
      <c r="G1881" s="480" t="s">
        <v>858</v>
      </c>
      <c r="H1881" s="481"/>
      <c r="I1881" s="482"/>
      <c r="J1881" s="522" t="s">
        <v>879</v>
      </c>
      <c r="K1881" s="526"/>
      <c r="L1881" s="523"/>
      <c r="M1881" s="508" t="s">
        <v>862</v>
      </c>
      <c r="N1881" s="508"/>
      <c r="O1881" s="509">
        <f>ROUND(SUM(O1882:O1885),2)</f>
        <v>97.35</v>
      </c>
    </row>
    <row r="1882" spans="1:15">
      <c r="A1882" s="3"/>
      <c r="B1882" s="483"/>
      <c r="C1882" s="484"/>
      <c r="D1882" s="484"/>
      <c r="E1882" s="484"/>
      <c r="F1882" s="484"/>
      <c r="G1882" s="484"/>
      <c r="H1882" s="484"/>
      <c r="I1882" s="484"/>
      <c r="J1882" s="510"/>
      <c r="K1882" s="510"/>
      <c r="L1882" s="510"/>
      <c r="M1882" s="510"/>
      <c r="N1882" s="510"/>
      <c r="O1882" s="511"/>
    </row>
    <row r="1883" spans="1:15">
      <c r="A1883" s="4"/>
      <c r="B1883" s="485" t="s">
        <v>880</v>
      </c>
      <c r="C1883" s="486"/>
      <c r="D1883" s="490">
        <v>0</v>
      </c>
      <c r="E1883" s="551" t="s">
        <v>898</v>
      </c>
      <c r="F1883" s="490">
        <v>0</v>
      </c>
      <c r="G1883" s="490">
        <v>3</v>
      </c>
      <c r="H1883" s="551" t="s">
        <v>898</v>
      </c>
      <c r="I1883" s="490">
        <v>5.8</v>
      </c>
      <c r="J1883" s="524">
        <v>48.06</v>
      </c>
      <c r="K1883" s="527"/>
      <c r="L1883" s="525"/>
      <c r="M1883" s="512"/>
      <c r="N1883" s="512"/>
      <c r="O1883" s="513">
        <f>J1883</f>
        <v>48.06</v>
      </c>
    </row>
    <row r="1884" spans="1:15">
      <c r="A1884" s="4"/>
      <c r="B1884" s="485" t="s">
        <v>880</v>
      </c>
      <c r="C1884" s="486"/>
      <c r="D1884" s="490">
        <v>100</v>
      </c>
      <c r="E1884" s="551" t="s">
        <v>898</v>
      </c>
      <c r="F1884" s="490">
        <v>0</v>
      </c>
      <c r="G1884" s="490">
        <v>102</v>
      </c>
      <c r="H1884" s="551" t="s">
        <v>898</v>
      </c>
      <c r="I1884" s="490">
        <v>1.58</v>
      </c>
      <c r="J1884" s="524">
        <v>49.29</v>
      </c>
      <c r="K1884" s="527"/>
      <c r="L1884" s="525"/>
      <c r="M1884" s="512"/>
      <c r="N1884" s="512"/>
      <c r="O1884" s="513">
        <f>J1884</f>
        <v>49.29</v>
      </c>
    </row>
    <row r="1885" spans="1:15">
      <c r="A1885" s="5"/>
      <c r="B1885" s="491"/>
      <c r="C1885" s="488"/>
      <c r="D1885" s="488"/>
      <c r="E1885" s="488"/>
      <c r="F1885" s="488"/>
      <c r="G1885" s="488"/>
      <c r="H1885" s="488"/>
      <c r="I1885" s="488"/>
      <c r="J1885" s="514"/>
      <c r="K1885" s="514"/>
      <c r="L1885" s="514"/>
      <c r="M1885" s="515"/>
      <c r="N1885" s="515"/>
      <c r="O1885" s="516"/>
    </row>
    <row r="1886" spans="1:15">
      <c r="A1886" s="6"/>
      <c r="B1886" s="489"/>
      <c r="C1886" s="365"/>
      <c r="D1886" s="365"/>
      <c r="E1886" s="365"/>
      <c r="F1886" s="365"/>
      <c r="G1886" s="365"/>
      <c r="H1886" s="365"/>
      <c r="I1886" s="365"/>
      <c r="J1886" s="517"/>
      <c r="K1886" s="517"/>
      <c r="L1886" s="517"/>
      <c r="M1886" s="518"/>
      <c r="N1886" s="518"/>
      <c r="O1886" s="519"/>
    </row>
    <row r="1887" ht="30" spans="1:15">
      <c r="A1887" s="2" t="s">
        <v>539</v>
      </c>
      <c r="B1887" s="479" t="str">
        <f>VLOOKUP(A1887,GLOBAL!A:H,4,FALSE)</f>
        <v>COMPACTACAO MECANICA A 100% DO PROCTOR NORMAL - PAVIMENTACAO URBANA</v>
      </c>
      <c r="C1887" s="2" t="str">
        <f>VLOOKUP(A1887,GLOBAL!A:H,5,FALSE)</f>
        <v>M3</v>
      </c>
      <c r="D1887" s="480" t="s">
        <v>857</v>
      </c>
      <c r="E1887" s="481"/>
      <c r="F1887" s="482"/>
      <c r="G1887" s="480" t="s">
        <v>858</v>
      </c>
      <c r="H1887" s="481"/>
      <c r="I1887" s="482"/>
      <c r="J1887" s="522" t="s">
        <v>879</v>
      </c>
      <c r="K1887" s="526"/>
      <c r="L1887" s="523"/>
      <c r="M1887" s="508" t="s">
        <v>862</v>
      </c>
      <c r="N1887" s="508"/>
      <c r="O1887" s="509">
        <f>ROUND(SUM(O1888:O1891),2)</f>
        <v>43.82</v>
      </c>
    </row>
    <row r="1888" spans="1:15">
      <c r="A1888" s="3"/>
      <c r="B1888" s="483"/>
      <c r="C1888" s="484"/>
      <c r="D1888" s="484"/>
      <c r="E1888" s="484"/>
      <c r="F1888" s="484"/>
      <c r="G1888" s="484"/>
      <c r="H1888" s="484"/>
      <c r="I1888" s="484"/>
      <c r="J1888" s="510"/>
      <c r="K1888" s="510"/>
      <c r="L1888" s="510"/>
      <c r="M1888" s="510"/>
      <c r="N1888" s="510"/>
      <c r="O1888" s="511"/>
    </row>
    <row r="1889" ht="30" spans="1:15">
      <c r="A1889" s="4"/>
      <c r="B1889" s="485" t="s">
        <v>881</v>
      </c>
      <c r="C1889" s="486"/>
      <c r="D1889" s="554">
        <v>0</v>
      </c>
      <c r="E1889" s="555" t="s">
        <v>898</v>
      </c>
      <c r="F1889" s="554">
        <v>0</v>
      </c>
      <c r="G1889" s="554">
        <v>3</v>
      </c>
      <c r="H1889" s="555" t="s">
        <v>898</v>
      </c>
      <c r="I1889" s="554">
        <v>5.8</v>
      </c>
      <c r="J1889" s="524">
        <v>41.75</v>
      </c>
      <c r="K1889" s="527"/>
      <c r="L1889" s="525"/>
      <c r="M1889" s="512"/>
      <c r="N1889" s="512"/>
      <c r="O1889" s="513">
        <f>J1889</f>
        <v>41.75</v>
      </c>
    </row>
    <row r="1890" ht="30" spans="1:15">
      <c r="A1890" s="4"/>
      <c r="B1890" s="485" t="s">
        <v>881</v>
      </c>
      <c r="C1890" s="486"/>
      <c r="D1890" s="554">
        <v>100</v>
      </c>
      <c r="E1890" s="555" t="s">
        <v>898</v>
      </c>
      <c r="F1890" s="554">
        <v>0</v>
      </c>
      <c r="G1890" s="554">
        <v>102</v>
      </c>
      <c r="H1890" s="555" t="s">
        <v>898</v>
      </c>
      <c r="I1890" s="554">
        <v>1.58</v>
      </c>
      <c r="J1890" s="524">
        <v>2.07</v>
      </c>
      <c r="K1890" s="527"/>
      <c r="L1890" s="525"/>
      <c r="M1890" s="512"/>
      <c r="N1890" s="512"/>
      <c r="O1890" s="513">
        <f>J1890</f>
        <v>2.07</v>
      </c>
    </row>
    <row r="1891" spans="1:15">
      <c r="A1891" s="5"/>
      <c r="B1891" s="491"/>
      <c r="C1891" s="488"/>
      <c r="D1891" s="488"/>
      <c r="E1891" s="488"/>
      <c r="F1891" s="488"/>
      <c r="G1891" s="488"/>
      <c r="H1891" s="488"/>
      <c r="I1891" s="488"/>
      <c r="J1891" s="514"/>
      <c r="K1891" s="514"/>
      <c r="L1891" s="514"/>
      <c r="M1891" s="515"/>
      <c r="N1891" s="515"/>
      <c r="O1891" s="516"/>
    </row>
    <row r="1892" spans="1:15">
      <c r="A1892" s="6"/>
      <c r="B1892" s="489"/>
      <c r="C1892" s="365"/>
      <c r="D1892" s="365"/>
      <c r="E1892" s="365"/>
      <c r="F1892" s="365"/>
      <c r="G1892" s="365"/>
      <c r="H1892" s="365"/>
      <c r="I1892" s="365"/>
      <c r="J1892" s="517"/>
      <c r="K1892" s="517"/>
      <c r="L1892" s="517"/>
      <c r="M1892" s="518"/>
      <c r="N1892" s="518"/>
      <c r="O1892" s="519"/>
    </row>
    <row r="1893" ht="43.5" customHeight="1" spans="1:15">
      <c r="A1893" s="2" t="s">
        <v>540</v>
      </c>
      <c r="B1893" s="479" t="str">
        <f>VLOOKUP(A1893,GLOBAL!A:H,4,FALSE)</f>
        <v>TRANSPORTE COM CAMINHÃO BASCULANTE 6 M3 EM RODOVIA PAVIMENTADA ( PARA DISTÂNCIAS SUPERIORES A 4 KM)</v>
      </c>
      <c r="C1893" s="2" t="str">
        <f>VLOOKUP(A1893,GLOBAL!A:H,5,FALSE)</f>
        <v>M3XKM</v>
      </c>
      <c r="D1893" s="480" t="s">
        <v>857</v>
      </c>
      <c r="E1893" s="481"/>
      <c r="F1893" s="482"/>
      <c r="G1893" s="480" t="s">
        <v>858</v>
      </c>
      <c r="H1893" s="481"/>
      <c r="I1893" s="482"/>
      <c r="J1893" s="508" t="s">
        <v>872</v>
      </c>
      <c r="K1893" s="508" t="s">
        <v>873</v>
      </c>
      <c r="L1893" s="508" t="s">
        <v>874</v>
      </c>
      <c r="M1893" s="508" t="s">
        <v>875</v>
      </c>
      <c r="N1893" s="508" t="s">
        <v>876</v>
      </c>
      <c r="O1893" s="509">
        <f>ROUND(SUM(O1894:O1896),2)</f>
        <v>2679.07</v>
      </c>
    </row>
    <row r="1894" spans="1:15">
      <c r="A1894" s="3"/>
      <c r="B1894" s="483"/>
      <c r="C1894" s="484"/>
      <c r="D1894" s="484"/>
      <c r="E1894" s="484"/>
      <c r="F1894" s="484"/>
      <c r="G1894" s="484"/>
      <c r="H1894" s="484"/>
      <c r="I1894" s="484"/>
      <c r="J1894" s="510"/>
      <c r="K1894" s="510"/>
      <c r="L1894" s="510"/>
      <c r="M1894" s="510"/>
      <c r="N1894" s="510"/>
      <c r="O1894" s="511"/>
    </row>
    <row r="1895" spans="1:15">
      <c r="A1895" s="4"/>
      <c r="B1895" s="485" t="s">
        <v>877</v>
      </c>
      <c r="C1895" s="486"/>
      <c r="D1895" s="490"/>
      <c r="E1895" s="490"/>
      <c r="F1895" s="490"/>
      <c r="G1895" s="490"/>
      <c r="H1895" s="490"/>
      <c r="I1895" s="490"/>
      <c r="J1895" s="512">
        <v>17.2</v>
      </c>
      <c r="K1895" s="512">
        <v>1</v>
      </c>
      <c r="L1895" s="512">
        <v>1.6</v>
      </c>
      <c r="M1895" s="512">
        <v>97.35</v>
      </c>
      <c r="N1895" s="512">
        <f>J1895*K1895*L1895*M1895</f>
        <v>2679.072</v>
      </c>
      <c r="O1895" s="513">
        <f>N1895</f>
        <v>2679.072</v>
      </c>
    </row>
    <row r="1896" ht="60" spans="1:15">
      <c r="A1896" s="5"/>
      <c r="B1896" s="492" t="s">
        <v>997</v>
      </c>
      <c r="C1896" s="488"/>
      <c r="D1896" s="488"/>
      <c r="E1896" s="488"/>
      <c r="F1896" s="488"/>
      <c r="G1896" s="488"/>
      <c r="H1896" s="488"/>
      <c r="I1896" s="488"/>
      <c r="J1896" s="514"/>
      <c r="K1896" s="514"/>
      <c r="L1896" s="514"/>
      <c r="M1896" s="515"/>
      <c r="N1896" s="515"/>
      <c r="O1896" s="516"/>
    </row>
    <row r="1897" spans="1:15">
      <c r="A1897" s="6"/>
      <c r="B1897" s="489"/>
      <c r="C1897" s="365"/>
      <c r="D1897" s="365"/>
      <c r="E1897" s="365"/>
      <c r="F1897" s="365"/>
      <c r="G1897" s="365"/>
      <c r="H1897" s="365"/>
      <c r="I1897" s="365"/>
      <c r="J1897" s="517"/>
      <c r="K1897" s="517"/>
      <c r="L1897" s="517"/>
      <c r="M1897" s="518"/>
      <c r="N1897" s="518"/>
      <c r="O1897" s="519"/>
    </row>
    <row r="1898" spans="1:15">
      <c r="A1898" s="1" t="s">
        <v>541</v>
      </c>
      <c r="B1898" s="476" t="str">
        <f>VLOOKUP(A1898,GLOBAL!A:H,4,FALSE)</f>
        <v>Drenagem</v>
      </c>
      <c r="C1898" s="477"/>
      <c r="D1898" s="477"/>
      <c r="E1898" s="477"/>
      <c r="F1898" s="477"/>
      <c r="G1898" s="477"/>
      <c r="H1898" s="477"/>
      <c r="I1898" s="477"/>
      <c r="J1898" s="506"/>
      <c r="K1898" s="506"/>
      <c r="L1898" s="506"/>
      <c r="M1898" s="506"/>
      <c r="N1898" s="506"/>
      <c r="O1898" s="507"/>
    </row>
    <row r="1899" ht="113.25" customHeight="1" spans="1:15">
      <c r="A1899" s="2" t="s">
        <v>542</v>
      </c>
      <c r="B1899" s="479" t="str">
        <f>VLOOKUP(A1899,GLOBAL!A:H,4,FALSE)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1899" s="2" t="str">
        <f>VLOOKUP(A1899,GLOBAL!A:H,5,FALSE)</f>
        <v>M3</v>
      </c>
      <c r="D1899" s="480" t="s">
        <v>857</v>
      </c>
      <c r="E1899" s="481"/>
      <c r="F1899" s="482"/>
      <c r="G1899" s="480" t="s">
        <v>858</v>
      </c>
      <c r="H1899" s="481"/>
      <c r="I1899" s="482"/>
      <c r="J1899" s="508" t="s">
        <v>859</v>
      </c>
      <c r="K1899" s="508" t="s">
        <v>860</v>
      </c>
      <c r="L1899" s="508" t="s">
        <v>861</v>
      </c>
      <c r="M1899" s="508" t="s">
        <v>882</v>
      </c>
      <c r="N1899" s="508"/>
      <c r="O1899" s="509">
        <f>ROUND(SUM(O1901:O1902),2)</f>
        <v>330</v>
      </c>
    </row>
    <row r="1900" spans="1:15">
      <c r="A1900" s="7"/>
      <c r="B1900" s="493" t="s">
        <v>863</v>
      </c>
      <c r="C1900" s="494"/>
      <c r="D1900" s="494"/>
      <c r="E1900" s="494"/>
      <c r="F1900" s="494"/>
      <c r="G1900" s="494"/>
      <c r="H1900" s="494"/>
      <c r="I1900" s="494"/>
      <c r="J1900" s="528"/>
      <c r="K1900" s="529"/>
      <c r="L1900" s="528"/>
      <c r="M1900" s="528"/>
      <c r="N1900" s="528"/>
      <c r="O1900" s="530"/>
    </row>
    <row r="1901" spans="1:15">
      <c r="A1901" s="8"/>
      <c r="B1901" s="495" t="s">
        <v>883</v>
      </c>
      <c r="C1901" s="486"/>
      <c r="D1901" s="486"/>
      <c r="E1901" s="486"/>
      <c r="F1901" s="486"/>
      <c r="G1901" s="486"/>
      <c r="H1901" s="486"/>
      <c r="I1901" s="486"/>
      <c r="J1901" s="512">
        <v>110</v>
      </c>
      <c r="K1901" s="531">
        <v>2</v>
      </c>
      <c r="L1901" s="512">
        <v>1.5</v>
      </c>
      <c r="M1901" s="512">
        <f>J1901*K1901*L1901</f>
        <v>330</v>
      </c>
      <c r="N1901" s="512"/>
      <c r="O1901" s="513">
        <f>M1901</f>
        <v>330</v>
      </c>
    </row>
    <row r="1902" spans="1:15">
      <c r="A1902" s="4"/>
      <c r="B1902" s="495"/>
      <c r="C1902" s="486"/>
      <c r="D1902" s="486"/>
      <c r="E1902" s="486"/>
      <c r="F1902" s="486"/>
      <c r="G1902" s="486"/>
      <c r="H1902" s="486"/>
      <c r="I1902" s="486"/>
      <c r="J1902" s="512"/>
      <c r="K1902" s="512"/>
      <c r="L1902" s="512"/>
      <c r="M1902" s="512"/>
      <c r="N1902" s="512"/>
      <c r="O1902" s="513"/>
    </row>
    <row r="1903" spans="1:15">
      <c r="A1903" s="6"/>
      <c r="B1903" s="489"/>
      <c r="C1903" s="365"/>
      <c r="D1903" s="365"/>
      <c r="E1903" s="365"/>
      <c r="F1903" s="365"/>
      <c r="G1903" s="365"/>
      <c r="H1903" s="365"/>
      <c r="I1903" s="365"/>
      <c r="J1903" s="517"/>
      <c r="K1903" s="517"/>
      <c r="L1903" s="517"/>
      <c r="M1903" s="518"/>
      <c r="N1903" s="518"/>
      <c r="O1903" s="519"/>
    </row>
    <row r="1904" ht="123.75" customHeight="1" spans="1:15">
      <c r="A1904" s="2" t="s">
        <v>543</v>
      </c>
      <c r="B1904" s="479" t="str">
        <f>VLOOKUP(A1904,GLOBAL!A:H,4,FALSE)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C1904" s="2" t="str">
        <f>VLOOKUP(A1904,GLOBAL!A:H,5,FALSE)</f>
        <v>M3</v>
      </c>
      <c r="D1904" s="480" t="s">
        <v>857</v>
      </c>
      <c r="E1904" s="481"/>
      <c r="F1904" s="482"/>
      <c r="G1904" s="480" t="s">
        <v>858</v>
      </c>
      <c r="H1904" s="481"/>
      <c r="I1904" s="482"/>
      <c r="J1904" s="508" t="s">
        <v>859</v>
      </c>
      <c r="K1904" s="508" t="s">
        <v>860</v>
      </c>
      <c r="L1904" s="508" t="s">
        <v>861</v>
      </c>
      <c r="M1904" s="508" t="s">
        <v>882</v>
      </c>
      <c r="N1904" s="508"/>
      <c r="O1904" s="509">
        <f>ROUND(SUM(O1906:O1907),2)</f>
        <v>88</v>
      </c>
    </row>
    <row r="1905" spans="1:15">
      <c r="A1905" s="7"/>
      <c r="B1905" s="493" t="s">
        <v>863</v>
      </c>
      <c r="C1905" s="494"/>
      <c r="D1905" s="494"/>
      <c r="E1905" s="494"/>
      <c r="F1905" s="494"/>
      <c r="G1905" s="494"/>
      <c r="H1905" s="494"/>
      <c r="I1905" s="494"/>
      <c r="J1905" s="528"/>
      <c r="K1905" s="529"/>
      <c r="L1905" s="528"/>
      <c r="M1905" s="528"/>
      <c r="N1905" s="528"/>
      <c r="O1905" s="530"/>
    </row>
    <row r="1906" spans="1:15">
      <c r="A1906" s="8"/>
      <c r="B1906" s="495" t="s">
        <v>883</v>
      </c>
      <c r="C1906" s="486"/>
      <c r="D1906" s="486"/>
      <c r="E1906" s="486"/>
      <c r="F1906" s="486"/>
      <c r="G1906" s="486"/>
      <c r="H1906" s="486"/>
      <c r="I1906" s="486"/>
      <c r="J1906" s="512">
        <v>110</v>
      </c>
      <c r="K1906" s="531">
        <v>2</v>
      </c>
      <c r="L1906" s="512">
        <v>0.4</v>
      </c>
      <c r="M1906" s="512">
        <f>J1906*K1906*L1906</f>
        <v>88</v>
      </c>
      <c r="N1906" s="512"/>
      <c r="O1906" s="513">
        <f>M1906</f>
        <v>88</v>
      </c>
    </row>
    <row r="1907" spans="1:15">
      <c r="A1907" s="4"/>
      <c r="B1907" s="495"/>
      <c r="C1907" s="486"/>
      <c r="D1907" s="486"/>
      <c r="E1907" s="486"/>
      <c r="F1907" s="486"/>
      <c r="G1907" s="486"/>
      <c r="H1907" s="486"/>
      <c r="I1907" s="486"/>
      <c r="J1907" s="512"/>
      <c r="K1907" s="512"/>
      <c r="L1907" s="512"/>
      <c r="M1907" s="512"/>
      <c r="N1907" s="512"/>
      <c r="O1907" s="513"/>
    </row>
    <row r="1908" spans="1:15">
      <c r="A1908" s="6"/>
      <c r="B1908" s="489"/>
      <c r="C1908" s="365"/>
      <c r="D1908" s="365"/>
      <c r="E1908" s="365"/>
      <c r="F1908" s="365"/>
      <c r="G1908" s="365"/>
      <c r="H1908" s="365"/>
      <c r="I1908" s="365"/>
      <c r="J1908" s="517"/>
      <c r="K1908" s="517"/>
      <c r="L1908" s="517"/>
      <c r="M1908" s="518"/>
      <c r="N1908" s="518"/>
      <c r="O1908" s="519"/>
    </row>
    <row r="1909" ht="30" spans="1:15">
      <c r="A1909" s="2" t="s">
        <v>544</v>
      </c>
      <c r="B1909" s="479" t="str">
        <f>VLOOKUP(A1909,GLOBAL!A:H,4,FALSE)</f>
        <v>ATERRO COM AREIA COM ADENSAMENTO HIDRAULICO</v>
      </c>
      <c r="C1909" s="2" t="str">
        <f>VLOOKUP(A1909,GLOBAL!A:H,5,FALSE)</f>
        <v>M3</v>
      </c>
      <c r="D1909" s="480" t="s">
        <v>857</v>
      </c>
      <c r="E1909" s="481"/>
      <c r="F1909" s="482"/>
      <c r="G1909" s="480" t="s">
        <v>858</v>
      </c>
      <c r="H1909" s="481"/>
      <c r="I1909" s="482"/>
      <c r="J1909" s="508" t="s">
        <v>859</v>
      </c>
      <c r="K1909" s="508" t="s">
        <v>884</v>
      </c>
      <c r="L1909" s="508" t="s">
        <v>885</v>
      </c>
      <c r="M1909" s="508" t="s">
        <v>886</v>
      </c>
      <c r="N1909" s="508" t="s">
        <v>887</v>
      </c>
      <c r="O1909" s="509">
        <f>ROUND(SUM(O1911:O1912),2)</f>
        <v>107.11</v>
      </c>
    </row>
    <row r="1910" spans="1:15">
      <c r="A1910" s="7"/>
      <c r="B1910" s="495" t="s">
        <v>863</v>
      </c>
      <c r="C1910" s="494"/>
      <c r="D1910" s="494"/>
      <c r="E1910" s="494"/>
      <c r="F1910" s="494"/>
      <c r="G1910" s="494"/>
      <c r="H1910" s="494"/>
      <c r="I1910" s="494"/>
      <c r="J1910" s="528"/>
      <c r="K1910" s="529"/>
      <c r="L1910" s="528"/>
      <c r="M1910" s="528"/>
      <c r="N1910" s="528"/>
      <c r="O1910" s="530"/>
    </row>
    <row r="1911" spans="1:15">
      <c r="A1911" s="8"/>
      <c r="B1911" s="495" t="s">
        <v>883</v>
      </c>
      <c r="C1911" s="486"/>
      <c r="D1911" s="486"/>
      <c r="E1911" s="486"/>
      <c r="F1911" s="486"/>
      <c r="G1911" s="486"/>
      <c r="H1911" s="486"/>
      <c r="I1911" s="486"/>
      <c r="J1911" s="512">
        <v>110</v>
      </c>
      <c r="K1911" s="531">
        <v>11</v>
      </c>
      <c r="L1911" s="512">
        <v>27.09</v>
      </c>
      <c r="M1911" s="512">
        <v>145.2</v>
      </c>
      <c r="N1911" s="512">
        <v>107.11</v>
      </c>
      <c r="O1911" s="513">
        <f>N1911</f>
        <v>107.11</v>
      </c>
    </row>
    <row r="1912" spans="1:15">
      <c r="A1912" s="8"/>
      <c r="B1912" s="495"/>
      <c r="C1912" s="486"/>
      <c r="D1912" s="486"/>
      <c r="E1912" s="486"/>
      <c r="F1912" s="486"/>
      <c r="G1912" s="486"/>
      <c r="H1912" s="486"/>
      <c r="I1912" s="486"/>
      <c r="J1912" s="512"/>
      <c r="K1912" s="531"/>
      <c r="L1912" s="512"/>
      <c r="M1912" s="512"/>
      <c r="N1912" s="528"/>
      <c r="O1912" s="532"/>
    </row>
    <row r="1913" spans="1:15">
      <c r="A1913" s="6"/>
      <c r="B1913" s="489"/>
      <c r="C1913" s="365"/>
      <c r="D1913" s="365"/>
      <c r="E1913" s="365"/>
      <c r="F1913" s="365"/>
      <c r="G1913" s="365"/>
      <c r="H1913" s="365"/>
      <c r="I1913" s="365"/>
      <c r="J1913" s="517"/>
      <c r="K1913" s="517"/>
      <c r="L1913" s="517"/>
      <c r="M1913" s="518"/>
      <c r="N1913" s="518"/>
      <c r="O1913" s="519"/>
    </row>
    <row r="1914" ht="30.75" customHeight="1" spans="1:15">
      <c r="A1914" s="2" t="s">
        <v>545</v>
      </c>
      <c r="B1914" s="479" t="str">
        <f>VLOOKUP(A1914,GLOBAL!A:H,4,FALSE)</f>
        <v>REATERRO MANUAL APILOADO COM SOQUETE. AF_10/2017</v>
      </c>
      <c r="C1914" s="2" t="str">
        <f>VLOOKUP(A1914,GLOBAL!A:H,5,FALSE)</f>
        <v>M3</v>
      </c>
      <c r="D1914" s="480" t="s">
        <v>857</v>
      </c>
      <c r="E1914" s="481"/>
      <c r="F1914" s="482"/>
      <c r="G1914" s="480" t="s">
        <v>858</v>
      </c>
      <c r="H1914" s="481"/>
      <c r="I1914" s="482"/>
      <c r="J1914" s="508" t="s">
        <v>890</v>
      </c>
      <c r="K1914" s="508" t="s">
        <v>886</v>
      </c>
      <c r="L1914" s="508" t="s">
        <v>887</v>
      </c>
      <c r="M1914" s="508"/>
      <c r="N1914" s="508"/>
      <c r="O1914" s="509">
        <f>ROUND(SUM(O1915:O1918),2)</f>
        <v>272.8</v>
      </c>
    </row>
    <row r="1915" spans="1:15">
      <c r="A1915" s="7"/>
      <c r="B1915" s="493" t="s">
        <v>863</v>
      </c>
      <c r="C1915" s="494"/>
      <c r="D1915" s="494"/>
      <c r="E1915" s="494"/>
      <c r="F1915" s="494"/>
      <c r="G1915" s="494"/>
      <c r="H1915" s="494"/>
      <c r="I1915" s="494"/>
      <c r="J1915" s="528"/>
      <c r="K1915" s="529"/>
      <c r="L1915" s="528"/>
      <c r="M1915" s="528"/>
      <c r="N1915" s="528"/>
      <c r="O1915" s="530"/>
    </row>
    <row r="1916" ht="30" spans="1:15">
      <c r="A1916" s="7"/>
      <c r="B1916" s="493" t="s">
        <v>891</v>
      </c>
      <c r="C1916" s="494"/>
      <c r="D1916" s="494"/>
      <c r="E1916" s="494"/>
      <c r="F1916" s="494"/>
      <c r="G1916" s="494"/>
      <c r="H1916" s="494"/>
      <c r="I1916" s="494"/>
      <c r="J1916" s="528"/>
      <c r="K1916" s="529"/>
      <c r="L1916" s="528"/>
      <c r="M1916" s="528"/>
      <c r="N1916" s="528"/>
      <c r="O1916" s="530"/>
    </row>
    <row r="1917" spans="1:15">
      <c r="A1917" s="8"/>
      <c r="B1917" s="495" t="s">
        <v>883</v>
      </c>
      <c r="C1917" s="486"/>
      <c r="D1917" s="486"/>
      <c r="E1917" s="486"/>
      <c r="F1917" s="486"/>
      <c r="G1917" s="486"/>
      <c r="H1917" s="486"/>
      <c r="I1917" s="486"/>
      <c r="J1917" s="512">
        <v>418</v>
      </c>
      <c r="K1917" s="531">
        <v>145.2</v>
      </c>
      <c r="L1917" s="512">
        <v>272.8</v>
      </c>
      <c r="M1917" s="512"/>
      <c r="N1917" s="528"/>
      <c r="O1917" s="532">
        <f>L1917</f>
        <v>272.8</v>
      </c>
    </row>
    <row r="1918" spans="1:15">
      <c r="A1918" s="8"/>
      <c r="B1918" s="495" t="s">
        <v>892</v>
      </c>
      <c r="C1918" s="486"/>
      <c r="D1918" s="486"/>
      <c r="E1918" s="486"/>
      <c r="F1918" s="486"/>
      <c r="G1918" s="486"/>
      <c r="H1918" s="486"/>
      <c r="I1918" s="486"/>
      <c r="J1918" s="512"/>
      <c r="K1918" s="531"/>
      <c r="L1918" s="512"/>
      <c r="M1918" s="512"/>
      <c r="N1918" s="512"/>
      <c r="O1918" s="513"/>
    </row>
    <row r="1919" spans="1:15">
      <c r="A1919" s="6"/>
      <c r="B1919" s="489"/>
      <c r="C1919" s="365"/>
      <c r="D1919" s="365"/>
      <c r="E1919" s="365"/>
      <c r="F1919" s="365"/>
      <c r="G1919" s="365"/>
      <c r="H1919" s="365"/>
      <c r="I1919" s="365"/>
      <c r="J1919" s="517"/>
      <c r="K1919" s="517"/>
      <c r="L1919" s="517"/>
      <c r="M1919" s="518"/>
      <c r="N1919" s="518"/>
      <c r="O1919" s="519"/>
    </row>
    <row r="1920" ht="30" spans="1:15">
      <c r="A1920" s="2" t="s">
        <v>546</v>
      </c>
      <c r="B1920" s="479" t="str">
        <f>VLOOKUP(A1920,GLOBAL!A:H,4,FALSE)</f>
        <v>TRANSPORTE COM CAMINHÃO BASCULANTE 6 M3 EM RODOVIA PAVIMENTADA ( PARA DISTÂNCIAS SUPERIORES A 4 KM)</v>
      </c>
      <c r="C1920" s="2" t="str">
        <f>VLOOKUP(A1920,GLOBAL!A:H,5,FALSE)</f>
        <v>M3XKM</v>
      </c>
      <c r="D1920" s="480" t="s">
        <v>857</v>
      </c>
      <c r="E1920" s="481"/>
      <c r="F1920" s="482"/>
      <c r="G1920" s="480" t="s">
        <v>858</v>
      </c>
      <c r="H1920" s="481"/>
      <c r="I1920" s="482"/>
      <c r="J1920" s="508" t="s">
        <v>872</v>
      </c>
      <c r="K1920" s="508" t="s">
        <v>893</v>
      </c>
      <c r="L1920" s="508" t="s">
        <v>867</v>
      </c>
      <c r="M1920" s="508" t="s">
        <v>879</v>
      </c>
      <c r="N1920" s="508" t="s">
        <v>894</v>
      </c>
      <c r="O1920" s="509">
        <f>ROUND(SUM(O1921:O1924),2)</f>
        <v>7234.91</v>
      </c>
    </row>
    <row r="1921" ht="45" spans="1:15">
      <c r="A1921" s="7"/>
      <c r="B1921" s="533" t="s">
        <v>895</v>
      </c>
      <c r="C1921" s="494"/>
      <c r="D1921" s="494"/>
      <c r="E1921" s="494"/>
      <c r="F1921" s="494"/>
      <c r="G1921" s="494"/>
      <c r="H1921" s="494"/>
      <c r="I1921" s="494"/>
      <c r="J1921" s="528"/>
      <c r="K1921" s="529"/>
      <c r="L1921" s="528"/>
      <c r="M1921" s="528"/>
      <c r="N1921" s="528"/>
      <c r="O1921" s="530"/>
    </row>
    <row r="1922" spans="1:15">
      <c r="A1922" s="8"/>
      <c r="B1922" s="495"/>
      <c r="C1922" s="486"/>
      <c r="D1922" s="486"/>
      <c r="E1922" s="486"/>
      <c r="F1922" s="486"/>
      <c r="G1922" s="486"/>
      <c r="H1922" s="486"/>
      <c r="I1922" s="486"/>
      <c r="J1922" s="512">
        <v>17.2</v>
      </c>
      <c r="K1922" s="531">
        <v>1</v>
      </c>
      <c r="L1922" s="512">
        <v>1.6</v>
      </c>
      <c r="M1922" s="512">
        <v>145.2</v>
      </c>
      <c r="N1922" s="528"/>
      <c r="O1922" s="532">
        <f>J1922*K1922*L1922*M1922</f>
        <v>3995.904</v>
      </c>
    </row>
    <row r="1923" ht="30" spans="1:15">
      <c r="A1923" s="8"/>
      <c r="B1923" s="495" t="s">
        <v>998</v>
      </c>
      <c r="C1923" s="486"/>
      <c r="D1923" s="486"/>
      <c r="E1923" s="486"/>
      <c r="F1923" s="486"/>
      <c r="G1923" s="486"/>
      <c r="H1923" s="486"/>
      <c r="I1923" s="486"/>
      <c r="J1923" s="512"/>
      <c r="K1923" s="531"/>
      <c r="L1923" s="512"/>
      <c r="M1923" s="512"/>
      <c r="N1923" s="512"/>
      <c r="O1923" s="513"/>
    </row>
    <row r="1924" spans="1:15">
      <c r="A1924" s="8"/>
      <c r="B1924" s="495"/>
      <c r="C1924" s="486"/>
      <c r="D1924" s="486"/>
      <c r="E1924" s="486"/>
      <c r="F1924" s="486"/>
      <c r="G1924" s="486"/>
      <c r="H1924" s="486"/>
      <c r="I1924" s="486"/>
      <c r="J1924" s="512">
        <v>18.9</v>
      </c>
      <c r="K1924" s="531">
        <v>1</v>
      </c>
      <c r="L1924" s="512">
        <v>1.6</v>
      </c>
      <c r="M1924" s="512">
        <v>107.11</v>
      </c>
      <c r="N1924" s="512"/>
      <c r="O1924" s="532">
        <f>J1924*K1924*L1924*M1924</f>
        <v>3239.0064</v>
      </c>
    </row>
    <row r="1925" spans="1:15">
      <c r="A1925" s="6"/>
      <c r="B1925" s="489"/>
      <c r="C1925" s="365"/>
      <c r="D1925" s="365"/>
      <c r="E1925" s="365"/>
      <c r="F1925" s="365"/>
      <c r="G1925" s="365"/>
      <c r="H1925" s="365"/>
      <c r="I1925" s="365"/>
      <c r="J1925" s="517"/>
      <c r="K1925" s="517"/>
      <c r="L1925" s="517"/>
      <c r="M1925" s="518"/>
      <c r="N1925" s="518"/>
      <c r="O1925" s="519"/>
    </row>
    <row r="1926" ht="30" spans="1:15">
      <c r="A1926" s="2" t="s">
        <v>547</v>
      </c>
      <c r="B1926" s="479" t="str">
        <f>VLOOKUP(A1926,GLOBAL!A:H,4,FALSE)</f>
        <v>ESCORAMENTO DE VALAS COM PRANCHOES METALICOS - AREA NAO CRAVADA</v>
      </c>
      <c r="C1926" s="2" t="str">
        <f>VLOOKUP(A1926,GLOBAL!A:H,5,FALSE)</f>
        <v>M2</v>
      </c>
      <c r="D1926" s="480" t="s">
        <v>857</v>
      </c>
      <c r="E1926" s="481"/>
      <c r="F1926" s="482"/>
      <c r="G1926" s="480" t="s">
        <v>858</v>
      </c>
      <c r="H1926" s="481"/>
      <c r="I1926" s="482"/>
      <c r="J1926" s="508" t="s">
        <v>859</v>
      </c>
      <c r="K1926" s="508" t="s">
        <v>867</v>
      </c>
      <c r="L1926" s="508" t="s">
        <v>861</v>
      </c>
      <c r="M1926" s="508" t="s">
        <v>999</v>
      </c>
      <c r="N1926" s="508" t="s">
        <v>6</v>
      </c>
      <c r="O1926" s="509">
        <f>ROUND(SUM(O1927:O1929),2)</f>
        <v>125.4</v>
      </c>
    </row>
    <row r="1927" spans="1:15">
      <c r="A1927" s="7"/>
      <c r="B1927" s="493" t="s">
        <v>863</v>
      </c>
      <c r="C1927" s="494"/>
      <c r="D1927" s="494"/>
      <c r="E1927" s="494"/>
      <c r="F1927" s="494"/>
      <c r="G1927" s="494"/>
      <c r="H1927" s="494"/>
      <c r="I1927" s="494"/>
      <c r="J1927" s="528"/>
      <c r="K1927" s="529"/>
      <c r="L1927" s="528"/>
      <c r="M1927" s="528"/>
      <c r="N1927" s="528"/>
      <c r="O1927" s="530"/>
    </row>
    <row r="1928" spans="1:15">
      <c r="A1928" s="8"/>
      <c r="B1928" s="495" t="s">
        <v>883</v>
      </c>
      <c r="C1928" s="486"/>
      <c r="D1928" s="486"/>
      <c r="E1928" s="534"/>
      <c r="F1928" s="486"/>
      <c r="G1928" s="486"/>
      <c r="H1928" s="486"/>
      <c r="I1928" s="486"/>
      <c r="J1928" s="512">
        <v>110</v>
      </c>
      <c r="K1928" s="531">
        <v>209</v>
      </c>
      <c r="L1928" s="512">
        <v>1.9</v>
      </c>
      <c r="M1928" s="512">
        <v>2</v>
      </c>
      <c r="N1928" s="553">
        <v>0.3</v>
      </c>
      <c r="O1928" s="532">
        <f>K1928*N1928*M1928</f>
        <v>125.4</v>
      </c>
    </row>
    <row r="1929" spans="1:15">
      <c r="A1929" s="8"/>
      <c r="B1929" s="495"/>
      <c r="C1929" s="486"/>
      <c r="D1929" s="486"/>
      <c r="E1929" s="486"/>
      <c r="F1929" s="486"/>
      <c r="G1929" s="486"/>
      <c r="H1929" s="486"/>
      <c r="I1929" s="486"/>
      <c r="J1929" s="512"/>
      <c r="K1929" s="531"/>
      <c r="L1929" s="512"/>
      <c r="M1929" s="512"/>
      <c r="N1929" s="512"/>
      <c r="O1929" s="513"/>
    </row>
    <row r="1930" spans="1:15">
      <c r="A1930" s="6"/>
      <c r="B1930" s="489"/>
      <c r="C1930" s="365"/>
      <c r="D1930" s="365"/>
      <c r="E1930" s="365"/>
      <c r="F1930" s="365"/>
      <c r="G1930" s="365"/>
      <c r="H1930" s="365"/>
      <c r="I1930" s="365"/>
      <c r="J1930" s="517"/>
      <c r="K1930" s="517"/>
      <c r="L1930" s="517"/>
      <c r="M1930" s="518"/>
      <c r="N1930" s="518"/>
      <c r="O1930" s="519"/>
    </row>
    <row r="1931" ht="60" spans="1:15">
      <c r="A1931" s="2" t="s">
        <v>548</v>
      </c>
      <c r="B1931" s="479" t="str">
        <f>VLOOKUP(A1931,GLOBAL!A:H,4,FALSE)</f>
        <v>POCO DE VISITA PARA DRENAGEM PLUVIAL, EM CONCRETO ESTRUTURAL, DIMENSOES INTERNAS DE 90X150X80CM (LARGXCOMPXALT), PARA REDE DE 600 MM, EXCLUSOS TAMPAO E CHAMINE.</v>
      </c>
      <c r="C1931" s="2" t="str">
        <f>VLOOKUP(A1931,GLOBAL!A:H,5,FALSE)</f>
        <v>UN</v>
      </c>
      <c r="D1931" s="480" t="s">
        <v>857</v>
      </c>
      <c r="E1931" s="481"/>
      <c r="F1931" s="482"/>
      <c r="G1931" s="480" t="s">
        <v>858</v>
      </c>
      <c r="H1931" s="481"/>
      <c r="I1931" s="482"/>
      <c r="J1931" s="508" t="s">
        <v>859</v>
      </c>
      <c r="K1931" s="508" t="s">
        <v>860</v>
      </c>
      <c r="L1931" s="508" t="s">
        <v>861</v>
      </c>
      <c r="M1931" s="508" t="s">
        <v>862</v>
      </c>
      <c r="N1931" s="508" t="s">
        <v>894</v>
      </c>
      <c r="O1931" s="509">
        <f>ROUND(SUM(O1932:O1938),2)</f>
        <v>5</v>
      </c>
    </row>
    <row r="1932" spans="1:15">
      <c r="A1932" s="7"/>
      <c r="B1932" s="493" t="s">
        <v>863</v>
      </c>
      <c r="C1932" s="494"/>
      <c r="D1932" s="494"/>
      <c r="E1932" s="494"/>
      <c r="F1932" s="494"/>
      <c r="G1932" s="494"/>
      <c r="H1932" s="494"/>
      <c r="I1932" s="494"/>
      <c r="J1932" s="528"/>
      <c r="K1932" s="529"/>
      <c r="L1932" s="528"/>
      <c r="M1932" s="528"/>
      <c r="N1932" s="528"/>
      <c r="O1932" s="530"/>
    </row>
    <row r="1933" spans="1:15">
      <c r="A1933" s="8"/>
      <c r="B1933" s="495" t="s">
        <v>1031</v>
      </c>
      <c r="C1933" s="486"/>
      <c r="D1933" s="486">
        <v>100</v>
      </c>
      <c r="E1933" s="534" t="s">
        <v>898</v>
      </c>
      <c r="F1933" s="486">
        <v>3</v>
      </c>
      <c r="G1933" s="486"/>
      <c r="H1933" s="486"/>
      <c r="I1933" s="486"/>
      <c r="J1933" s="512"/>
      <c r="K1933" s="531"/>
      <c r="L1933" s="512"/>
      <c r="M1933" s="512">
        <v>1</v>
      </c>
      <c r="N1933" s="528"/>
      <c r="O1933" s="532">
        <f>M1933</f>
        <v>1</v>
      </c>
    </row>
    <row r="1934" spans="1:15">
      <c r="A1934" s="8"/>
      <c r="B1934" s="495" t="s">
        <v>1032</v>
      </c>
      <c r="C1934" s="486"/>
      <c r="D1934" s="486">
        <v>101</v>
      </c>
      <c r="E1934" s="534" t="s">
        <v>898</v>
      </c>
      <c r="F1934" s="486">
        <v>12</v>
      </c>
      <c r="G1934" s="486"/>
      <c r="H1934" s="486"/>
      <c r="I1934" s="486"/>
      <c r="J1934" s="512"/>
      <c r="K1934" s="531"/>
      <c r="L1934" s="512"/>
      <c r="M1934" s="512">
        <v>1</v>
      </c>
      <c r="N1934" s="528"/>
      <c r="O1934" s="532">
        <f>M1934</f>
        <v>1</v>
      </c>
    </row>
    <row r="1935" spans="1:15">
      <c r="A1935" s="8"/>
      <c r="B1935" s="495" t="s">
        <v>897</v>
      </c>
      <c r="C1935" s="486"/>
      <c r="D1935" s="486">
        <v>0</v>
      </c>
      <c r="E1935" s="534" t="s">
        <v>898</v>
      </c>
      <c r="F1935" s="486">
        <v>0</v>
      </c>
      <c r="G1935" s="486"/>
      <c r="H1935" s="486"/>
      <c r="I1935" s="486"/>
      <c r="J1935" s="512"/>
      <c r="K1935" s="531"/>
      <c r="L1935" s="512"/>
      <c r="M1935" s="512">
        <v>1</v>
      </c>
      <c r="N1935" s="528"/>
      <c r="O1935" s="532">
        <f>M1935</f>
        <v>1</v>
      </c>
    </row>
    <row r="1936" spans="1:15">
      <c r="A1936" s="8"/>
      <c r="B1936" s="495" t="s">
        <v>1033</v>
      </c>
      <c r="C1936" s="486"/>
      <c r="D1936" s="486">
        <v>1</v>
      </c>
      <c r="E1936" s="534" t="s">
        <v>898</v>
      </c>
      <c r="F1936" s="486">
        <v>11</v>
      </c>
      <c r="G1936" s="486"/>
      <c r="H1936" s="486"/>
      <c r="I1936" s="486"/>
      <c r="J1936" s="512"/>
      <c r="K1936" s="531"/>
      <c r="L1936" s="512"/>
      <c r="M1936" s="512">
        <v>1</v>
      </c>
      <c r="N1936" s="528"/>
      <c r="O1936" s="532">
        <f>M1936</f>
        <v>1</v>
      </c>
    </row>
    <row r="1937" spans="1:15">
      <c r="A1937" s="8"/>
      <c r="B1937" s="495" t="s">
        <v>1034</v>
      </c>
      <c r="C1937" s="486"/>
      <c r="D1937" s="486">
        <v>0</v>
      </c>
      <c r="E1937" s="534" t="s">
        <v>898</v>
      </c>
      <c r="F1937" s="486">
        <v>0</v>
      </c>
      <c r="G1937" s="486"/>
      <c r="H1937" s="486"/>
      <c r="I1937" s="486"/>
      <c r="J1937" s="512"/>
      <c r="K1937" s="531"/>
      <c r="L1937" s="512"/>
      <c r="M1937" s="512">
        <v>1</v>
      </c>
      <c r="N1937" s="528"/>
      <c r="O1937" s="532">
        <f>M1937</f>
        <v>1</v>
      </c>
    </row>
    <row r="1938" spans="1:15">
      <c r="A1938" s="8"/>
      <c r="B1938" s="495"/>
      <c r="C1938" s="486"/>
      <c r="D1938" s="486"/>
      <c r="E1938" s="486"/>
      <c r="F1938" s="486"/>
      <c r="G1938" s="486"/>
      <c r="H1938" s="486"/>
      <c r="I1938" s="486"/>
      <c r="J1938" s="512"/>
      <c r="K1938" s="531"/>
      <c r="L1938" s="512"/>
      <c r="M1938" s="512"/>
      <c r="N1938" s="512"/>
      <c r="O1938" s="513"/>
    </row>
    <row r="1939" spans="1:15">
      <c r="A1939" s="6"/>
      <c r="B1939" s="489"/>
      <c r="C1939" s="365"/>
      <c r="D1939" s="365"/>
      <c r="E1939" s="365"/>
      <c r="F1939" s="365"/>
      <c r="G1939" s="365"/>
      <c r="H1939" s="365"/>
      <c r="I1939" s="365"/>
      <c r="J1939" s="517"/>
      <c r="K1939" s="517"/>
      <c r="L1939" s="517"/>
      <c r="M1939" s="518"/>
      <c r="N1939" s="518"/>
      <c r="O1939" s="519"/>
    </row>
    <row r="1940" ht="60" spans="1:15">
      <c r="A1940" s="2" t="s">
        <v>549</v>
      </c>
      <c r="B1940" s="479" t="str">
        <f>VLOOKUP(A1940,GLOBAL!A:H,4,FALSE)</f>
        <v>TAMPAO FOFO ARTICULADO, CLASSE B125 CARGA MAX 12,5 T, REDONDO TAMPA 600 MM, REDE PLUVIAL/ESGOTO, P = CHAMINE CX AREIA / POCO VISITA ASSENTADO COM ARG CIM/AREIA 1:4, FORNECIMENTO E ASSENTAMENTO</v>
      </c>
      <c r="C1940" s="2" t="str">
        <f>VLOOKUP(A1940,GLOBAL!A:H,5,FALSE)</f>
        <v>UN</v>
      </c>
      <c r="D1940" s="480" t="s">
        <v>857</v>
      </c>
      <c r="E1940" s="481"/>
      <c r="F1940" s="482"/>
      <c r="G1940" s="480" t="s">
        <v>858</v>
      </c>
      <c r="H1940" s="481"/>
      <c r="I1940" s="482"/>
      <c r="J1940" s="508" t="s">
        <v>900</v>
      </c>
      <c r="K1940" s="508" t="s">
        <v>860</v>
      </c>
      <c r="L1940" s="508" t="s">
        <v>861</v>
      </c>
      <c r="M1940" s="508" t="s">
        <v>862</v>
      </c>
      <c r="N1940" s="508" t="s">
        <v>894</v>
      </c>
      <c r="O1940" s="509">
        <f>ROUND(SUM(O1941:O1943),2)</f>
        <v>5</v>
      </c>
    </row>
    <row r="1941" spans="1:15">
      <c r="A1941" s="7"/>
      <c r="B1941" s="493" t="s">
        <v>863</v>
      </c>
      <c r="C1941" s="494"/>
      <c r="D1941" s="494"/>
      <c r="E1941" s="494"/>
      <c r="F1941" s="494"/>
      <c r="G1941" s="494"/>
      <c r="H1941" s="494"/>
      <c r="I1941" s="494"/>
      <c r="J1941" s="528"/>
      <c r="K1941" s="529"/>
      <c r="L1941" s="528"/>
      <c r="M1941" s="528"/>
      <c r="N1941" s="528"/>
      <c r="O1941" s="530"/>
    </row>
    <row r="1942" spans="1:15">
      <c r="A1942" s="8"/>
      <c r="B1942" s="495" t="s">
        <v>901</v>
      </c>
      <c r="C1942" s="486"/>
      <c r="D1942" s="486"/>
      <c r="E1942" s="486"/>
      <c r="F1942" s="486"/>
      <c r="G1942" s="486"/>
      <c r="H1942" s="486"/>
      <c r="I1942" s="486"/>
      <c r="J1942" s="512"/>
      <c r="K1942" s="531"/>
      <c r="L1942" s="512"/>
      <c r="M1942" s="512">
        <f>O1931</f>
        <v>5</v>
      </c>
      <c r="N1942" s="528"/>
      <c r="O1942" s="532">
        <f>M1942</f>
        <v>5</v>
      </c>
    </row>
    <row r="1943" spans="1:15">
      <c r="A1943" s="8"/>
      <c r="B1943" s="495"/>
      <c r="C1943" s="486"/>
      <c r="D1943" s="486"/>
      <c r="E1943" s="486"/>
      <c r="F1943" s="486"/>
      <c r="G1943" s="486"/>
      <c r="H1943" s="486"/>
      <c r="I1943" s="486"/>
      <c r="J1943" s="512"/>
      <c r="K1943" s="531"/>
      <c r="L1943" s="512"/>
      <c r="M1943" s="512"/>
      <c r="N1943" s="512"/>
      <c r="O1943" s="513"/>
    </row>
    <row r="1944" spans="1:15">
      <c r="A1944" s="6"/>
      <c r="B1944" s="489"/>
      <c r="C1944" s="365"/>
      <c r="D1944" s="365"/>
      <c r="E1944" s="365"/>
      <c r="F1944" s="365"/>
      <c r="G1944" s="365"/>
      <c r="H1944" s="365"/>
      <c r="I1944" s="365"/>
      <c r="J1944" s="517"/>
      <c r="K1944" s="517"/>
      <c r="L1944" s="517"/>
      <c r="M1944" s="518"/>
      <c r="N1944" s="518"/>
      <c r="O1944" s="519"/>
    </row>
    <row r="1945" ht="60" spans="1:15">
      <c r="A1945" s="2" t="s">
        <v>550</v>
      </c>
      <c r="B1945" s="479" t="str">
        <f>VLOOKUP(A1945,GLOBAL!A:H,4,FALSE)</f>
        <v>CAIXA PARA RALO C OM GRELHA FOFO 135 KG DE ALV TIJOLO MACICO (7X10X20) PAREDES DE UMA VEZ (0.20 M) DE 0.90X1.20X1.50 M (EXTERNA) COM ARGAMASSA 1:4 CIMENTO:AREIA, BASE CONC FCK=10 MPA, EXCLUSIVE ESCAVACAO E REATERRO.</v>
      </c>
      <c r="C1945" s="2" t="str">
        <f>VLOOKUP(A1945,GLOBAL!A:H,5,FALSE)</f>
        <v>UN</v>
      </c>
      <c r="D1945" s="480" t="s">
        <v>857</v>
      </c>
      <c r="E1945" s="481"/>
      <c r="F1945" s="482"/>
      <c r="G1945" s="480" t="s">
        <v>858</v>
      </c>
      <c r="H1945" s="481"/>
      <c r="I1945" s="482"/>
      <c r="J1945" s="508" t="s">
        <v>900</v>
      </c>
      <c r="K1945" s="508" t="s">
        <v>860</v>
      </c>
      <c r="L1945" s="508" t="s">
        <v>861</v>
      </c>
      <c r="M1945" s="508" t="s">
        <v>862</v>
      </c>
      <c r="N1945" s="508" t="s">
        <v>894</v>
      </c>
      <c r="O1945" s="509">
        <f>ROUND(SUM(O1946:O1950),2)</f>
        <v>8</v>
      </c>
    </row>
    <row r="1946" spans="1:15">
      <c r="A1946" s="7"/>
      <c r="B1946" s="493" t="s">
        <v>863</v>
      </c>
      <c r="C1946" s="494"/>
      <c r="D1946" s="494"/>
      <c r="E1946" s="494"/>
      <c r="F1946" s="494"/>
      <c r="G1946" s="494"/>
      <c r="H1946" s="494"/>
      <c r="I1946" s="494"/>
      <c r="J1946" s="528"/>
      <c r="K1946" s="529"/>
      <c r="L1946" s="528"/>
      <c r="M1946" s="528"/>
      <c r="N1946" s="528"/>
      <c r="O1946" s="530"/>
    </row>
    <row r="1947" spans="1:15">
      <c r="A1947" s="8"/>
      <c r="B1947" s="495" t="s">
        <v>1031</v>
      </c>
      <c r="C1947" s="486"/>
      <c r="D1947" s="486">
        <v>100</v>
      </c>
      <c r="E1947" s="534" t="s">
        <v>898</v>
      </c>
      <c r="F1947" s="486">
        <v>3</v>
      </c>
      <c r="G1947" s="486"/>
      <c r="H1947" s="486"/>
      <c r="I1947" s="486"/>
      <c r="J1947" s="512"/>
      <c r="K1947" s="531"/>
      <c r="L1947" s="512"/>
      <c r="M1947" s="512">
        <v>2</v>
      </c>
      <c r="N1947" s="528"/>
      <c r="O1947" s="532">
        <f>M1947</f>
        <v>2</v>
      </c>
    </row>
    <row r="1948" spans="1:15">
      <c r="A1948" s="8"/>
      <c r="B1948" s="495" t="s">
        <v>897</v>
      </c>
      <c r="C1948" s="486"/>
      <c r="D1948" s="486">
        <v>0</v>
      </c>
      <c r="E1948" s="534" t="s">
        <v>898</v>
      </c>
      <c r="F1948" s="486">
        <v>0</v>
      </c>
      <c r="G1948" s="486"/>
      <c r="H1948" s="486"/>
      <c r="I1948" s="486"/>
      <c r="J1948" s="512"/>
      <c r="K1948" s="531"/>
      <c r="L1948" s="512"/>
      <c r="M1948" s="512">
        <v>4</v>
      </c>
      <c r="N1948" s="528"/>
      <c r="O1948" s="532">
        <f>M1948</f>
        <v>4</v>
      </c>
    </row>
    <row r="1949" spans="1:15">
      <c r="A1949" s="8"/>
      <c r="B1949" s="495" t="s">
        <v>1035</v>
      </c>
      <c r="C1949" s="486"/>
      <c r="D1949" s="486">
        <v>1</v>
      </c>
      <c r="E1949" s="534" t="s">
        <v>898</v>
      </c>
      <c r="F1949" s="486">
        <v>11</v>
      </c>
      <c r="G1949" s="486"/>
      <c r="H1949" s="486"/>
      <c r="I1949" s="486"/>
      <c r="J1949" s="512"/>
      <c r="K1949" s="531"/>
      <c r="L1949" s="512"/>
      <c r="M1949" s="512">
        <v>2</v>
      </c>
      <c r="N1949" s="528"/>
      <c r="O1949" s="532">
        <f>M1949</f>
        <v>2</v>
      </c>
    </row>
    <row r="1950" spans="1:15">
      <c r="A1950" s="8"/>
      <c r="B1950" s="495"/>
      <c r="C1950" s="486"/>
      <c r="D1950" s="486"/>
      <c r="E1950" s="486"/>
      <c r="F1950" s="486"/>
      <c r="G1950" s="486"/>
      <c r="H1950" s="486"/>
      <c r="I1950" s="486"/>
      <c r="J1950" s="512"/>
      <c r="K1950" s="531"/>
      <c r="L1950" s="512"/>
      <c r="M1950" s="512"/>
      <c r="N1950" s="512"/>
      <c r="O1950" s="513"/>
    </row>
    <row r="1951" spans="1:15">
      <c r="A1951" s="6"/>
      <c r="B1951" s="489"/>
      <c r="C1951" s="365"/>
      <c r="D1951" s="365"/>
      <c r="E1951" s="365"/>
      <c r="F1951" s="365"/>
      <c r="G1951" s="365"/>
      <c r="H1951" s="365"/>
      <c r="I1951" s="365"/>
      <c r="J1951" s="517"/>
      <c r="K1951" s="517"/>
      <c r="L1951" s="517"/>
      <c r="M1951" s="518"/>
      <c r="N1951" s="518"/>
      <c r="O1951" s="519"/>
    </row>
    <row r="1952" ht="45" spans="1:15">
      <c r="A1952" s="2" t="s">
        <v>551</v>
      </c>
      <c r="B1952" s="479" t="str">
        <f>VLOOKUP(A1952,GLOBAL!A:H,4,FALSE)</f>
        <v>TUBO CONCRETO SIMPLES DN 300 MM PARA DRENAGEM - FORNECIMENTO E INSTALACAO INCLUSIVE ESCAVACAO MANUAL 1M3/M</v>
      </c>
      <c r="C1952" s="2" t="str">
        <f>VLOOKUP(A1952,GLOBAL!A:H,5,FALSE)</f>
        <v>M</v>
      </c>
      <c r="D1952" s="480" t="s">
        <v>857</v>
      </c>
      <c r="E1952" s="481"/>
      <c r="F1952" s="482"/>
      <c r="G1952" s="480" t="s">
        <v>858</v>
      </c>
      <c r="H1952" s="481"/>
      <c r="I1952" s="482"/>
      <c r="J1952" s="508" t="s">
        <v>859</v>
      </c>
      <c r="K1952" s="508" t="s">
        <v>860</v>
      </c>
      <c r="L1952" s="508" t="s">
        <v>861</v>
      </c>
      <c r="M1952" s="508" t="s">
        <v>862</v>
      </c>
      <c r="N1952" s="508" t="s">
        <v>894</v>
      </c>
      <c r="O1952" s="509">
        <f>ROUND(SUM(O1953:O1962),2)</f>
        <v>28</v>
      </c>
    </row>
    <row r="1953" spans="1:15">
      <c r="A1953" s="7"/>
      <c r="B1953" s="493" t="s">
        <v>863</v>
      </c>
      <c r="C1953" s="494"/>
      <c r="D1953" s="494"/>
      <c r="E1953" s="494"/>
      <c r="F1953" s="494"/>
      <c r="G1953" s="494"/>
      <c r="H1953" s="494"/>
      <c r="I1953" s="494"/>
      <c r="J1953" s="528"/>
      <c r="K1953" s="529"/>
      <c r="L1953" s="528"/>
      <c r="M1953" s="528"/>
      <c r="N1953" s="528"/>
      <c r="O1953" s="530"/>
    </row>
    <row r="1954" spans="1:15">
      <c r="A1954" s="8"/>
      <c r="B1954" s="495" t="s">
        <v>1036</v>
      </c>
      <c r="C1954" s="486"/>
      <c r="D1954" s="486">
        <v>100</v>
      </c>
      <c r="E1954" s="534" t="s">
        <v>898</v>
      </c>
      <c r="F1954" s="486">
        <v>3</v>
      </c>
      <c r="G1954" s="486"/>
      <c r="H1954" s="486"/>
      <c r="I1954" s="486"/>
      <c r="J1954" s="512">
        <v>2.5</v>
      </c>
      <c r="K1954" s="531"/>
      <c r="L1954" s="512"/>
      <c r="M1954" s="512"/>
      <c r="N1954" s="528"/>
      <c r="O1954" s="532">
        <f t="shared" ref="O1954:O1961" si="19">J1954</f>
        <v>2.5</v>
      </c>
    </row>
    <row r="1955" spans="1:15">
      <c r="A1955" s="8"/>
      <c r="B1955" s="495" t="s">
        <v>1036</v>
      </c>
      <c r="C1955" s="486"/>
      <c r="D1955" s="486">
        <v>100</v>
      </c>
      <c r="E1955" s="534" t="s">
        <v>898</v>
      </c>
      <c r="F1955" s="486">
        <v>3</v>
      </c>
      <c r="G1955" s="486"/>
      <c r="H1955" s="486"/>
      <c r="I1955" s="486"/>
      <c r="J1955" s="512">
        <v>2.5</v>
      </c>
      <c r="K1955" s="531"/>
      <c r="L1955" s="512"/>
      <c r="M1955" s="512"/>
      <c r="N1955" s="528"/>
      <c r="O1955" s="532">
        <f t="shared" si="19"/>
        <v>2.5</v>
      </c>
    </row>
    <row r="1956" spans="1:15">
      <c r="A1956" s="8"/>
      <c r="B1956" s="495" t="s">
        <v>902</v>
      </c>
      <c r="C1956" s="486"/>
      <c r="D1956" s="486">
        <v>0</v>
      </c>
      <c r="E1956" s="534" t="s">
        <v>898</v>
      </c>
      <c r="F1956" s="486">
        <v>0</v>
      </c>
      <c r="G1956" s="486"/>
      <c r="H1956" s="486"/>
      <c r="I1956" s="486"/>
      <c r="J1956" s="512">
        <v>4</v>
      </c>
      <c r="K1956" s="531"/>
      <c r="L1956" s="512"/>
      <c r="M1956" s="512"/>
      <c r="N1956" s="528"/>
      <c r="O1956" s="532">
        <f t="shared" si="19"/>
        <v>4</v>
      </c>
    </row>
    <row r="1957" spans="1:15">
      <c r="A1957" s="8"/>
      <c r="B1957" s="495" t="s">
        <v>902</v>
      </c>
      <c r="C1957" s="486"/>
      <c r="D1957" s="486">
        <v>0</v>
      </c>
      <c r="E1957" s="534" t="s">
        <v>898</v>
      </c>
      <c r="F1957" s="486">
        <v>0</v>
      </c>
      <c r="G1957" s="486"/>
      <c r="H1957" s="486"/>
      <c r="I1957" s="486"/>
      <c r="J1957" s="512">
        <v>4</v>
      </c>
      <c r="K1957" s="531"/>
      <c r="L1957" s="512"/>
      <c r="M1957" s="512"/>
      <c r="N1957" s="528"/>
      <c r="O1957" s="532">
        <f t="shared" si="19"/>
        <v>4</v>
      </c>
    </row>
    <row r="1958" spans="1:15">
      <c r="A1958" s="8"/>
      <c r="B1958" s="495" t="s">
        <v>902</v>
      </c>
      <c r="C1958" s="486"/>
      <c r="D1958" s="486">
        <v>0</v>
      </c>
      <c r="E1958" s="534" t="s">
        <v>898</v>
      </c>
      <c r="F1958" s="486">
        <v>0</v>
      </c>
      <c r="G1958" s="486"/>
      <c r="H1958" s="486"/>
      <c r="I1958" s="486"/>
      <c r="J1958" s="512">
        <v>5</v>
      </c>
      <c r="K1958" s="531"/>
      <c r="L1958" s="512"/>
      <c r="M1958" s="512"/>
      <c r="N1958" s="528"/>
      <c r="O1958" s="532">
        <f t="shared" si="19"/>
        <v>5</v>
      </c>
    </row>
    <row r="1959" spans="1:15">
      <c r="A1959" s="8"/>
      <c r="B1959" s="495" t="s">
        <v>902</v>
      </c>
      <c r="C1959" s="486"/>
      <c r="D1959" s="486">
        <v>0</v>
      </c>
      <c r="E1959" s="534" t="s">
        <v>898</v>
      </c>
      <c r="F1959" s="486">
        <v>0</v>
      </c>
      <c r="G1959" s="486"/>
      <c r="H1959" s="486"/>
      <c r="I1959" s="486"/>
      <c r="J1959" s="512">
        <v>5</v>
      </c>
      <c r="K1959" s="531"/>
      <c r="L1959" s="512"/>
      <c r="M1959" s="512"/>
      <c r="N1959" s="528"/>
      <c r="O1959" s="532">
        <f t="shared" si="19"/>
        <v>5</v>
      </c>
    </row>
    <row r="1960" spans="1:15">
      <c r="A1960" s="8"/>
      <c r="B1960" s="495" t="s">
        <v>1037</v>
      </c>
      <c r="C1960" s="486"/>
      <c r="D1960" s="486">
        <v>1</v>
      </c>
      <c r="E1960" s="534" t="s">
        <v>898</v>
      </c>
      <c r="F1960" s="486">
        <v>11</v>
      </c>
      <c r="G1960" s="486"/>
      <c r="H1960" s="486"/>
      <c r="I1960" s="486"/>
      <c r="J1960" s="512">
        <v>2.5</v>
      </c>
      <c r="K1960" s="531"/>
      <c r="L1960" s="512"/>
      <c r="M1960" s="512"/>
      <c r="N1960" s="528"/>
      <c r="O1960" s="532">
        <f t="shared" si="19"/>
        <v>2.5</v>
      </c>
    </row>
    <row r="1961" spans="1:15">
      <c r="A1961" s="8"/>
      <c r="B1961" s="495" t="s">
        <v>1037</v>
      </c>
      <c r="C1961" s="486"/>
      <c r="D1961" s="486">
        <v>1</v>
      </c>
      <c r="E1961" s="534" t="s">
        <v>898</v>
      </c>
      <c r="F1961" s="486">
        <v>11</v>
      </c>
      <c r="G1961" s="486"/>
      <c r="H1961" s="486"/>
      <c r="I1961" s="486"/>
      <c r="J1961" s="512">
        <v>2.5</v>
      </c>
      <c r="K1961" s="531"/>
      <c r="L1961" s="512"/>
      <c r="M1961" s="512"/>
      <c r="N1961" s="528"/>
      <c r="O1961" s="532">
        <f t="shared" si="19"/>
        <v>2.5</v>
      </c>
    </row>
    <row r="1962" spans="1:15">
      <c r="A1962" s="8"/>
      <c r="B1962" s="495"/>
      <c r="C1962" s="486"/>
      <c r="D1962" s="486"/>
      <c r="E1962" s="486"/>
      <c r="F1962" s="486"/>
      <c r="G1962" s="486"/>
      <c r="H1962" s="486"/>
      <c r="I1962" s="486"/>
      <c r="J1962" s="512"/>
      <c r="K1962" s="531"/>
      <c r="L1962" s="512"/>
      <c r="M1962" s="512"/>
      <c r="N1962" s="512"/>
      <c r="O1962" s="513"/>
    </row>
    <row r="1963" spans="1:15">
      <c r="A1963" s="6"/>
      <c r="B1963" s="489"/>
      <c r="C1963" s="365"/>
      <c r="D1963" s="365"/>
      <c r="E1963" s="365"/>
      <c r="F1963" s="365"/>
      <c r="G1963" s="365"/>
      <c r="H1963" s="365"/>
      <c r="I1963" s="365"/>
      <c r="J1963" s="517"/>
      <c r="K1963" s="517"/>
      <c r="L1963" s="517"/>
      <c r="M1963" s="518"/>
      <c r="N1963" s="518"/>
      <c r="O1963" s="519"/>
    </row>
    <row r="1964" ht="84.75" customHeight="1" spans="1:15">
      <c r="A1964" s="2" t="s">
        <v>552</v>
      </c>
      <c r="B1964" s="479" t="str">
        <f>VLOOKUP(A1964,GLOBAL!A:H,4,FALSE)</f>
        <v>TUBO DE CONCRETO PARA REDES COLETORAS DE ÁGUAS PLUVIAIS, DIÂMETRO DE 400 MM, JUNTA RÍGIDA, INSTALADO EM LOCAL COM ALTO NÍVEL DE INTERFERÊNCIAS - FORNECIMENTO E ASSENTAMENTO. AF_12/2015</v>
      </c>
      <c r="C1964" s="2" t="str">
        <f>VLOOKUP(A1964,GLOBAL!A:H,5,FALSE)</f>
        <v>M</v>
      </c>
      <c r="D1964" s="480" t="s">
        <v>857</v>
      </c>
      <c r="E1964" s="481"/>
      <c r="F1964" s="482"/>
      <c r="G1964" s="480" t="s">
        <v>858</v>
      </c>
      <c r="H1964" s="481"/>
      <c r="I1964" s="482"/>
      <c r="J1964" s="508" t="s">
        <v>859</v>
      </c>
      <c r="K1964" s="508" t="s">
        <v>860</v>
      </c>
      <c r="L1964" s="508" t="s">
        <v>861</v>
      </c>
      <c r="M1964" s="508" t="s">
        <v>862</v>
      </c>
      <c r="N1964" s="508" t="s">
        <v>894</v>
      </c>
      <c r="O1964" s="509">
        <f>ROUND(SUM(O1965:O1971),2)</f>
        <v>110</v>
      </c>
    </row>
    <row r="1965" spans="1:15">
      <c r="A1965" s="7"/>
      <c r="B1965" s="493" t="s">
        <v>863</v>
      </c>
      <c r="C1965" s="494"/>
      <c r="D1965" s="494"/>
      <c r="E1965" s="494"/>
      <c r="F1965" s="494"/>
      <c r="G1965" s="494"/>
      <c r="H1965" s="494"/>
      <c r="I1965" s="494"/>
      <c r="J1965" s="528"/>
      <c r="K1965" s="529"/>
      <c r="L1965" s="528"/>
      <c r="M1965" s="528"/>
      <c r="N1965" s="528"/>
      <c r="O1965" s="530"/>
    </row>
    <row r="1966" spans="1:15">
      <c r="A1966" s="8"/>
      <c r="B1966" s="495" t="s">
        <v>1038</v>
      </c>
      <c r="C1966" s="486"/>
      <c r="D1966" s="486">
        <v>100</v>
      </c>
      <c r="E1966" s="534" t="s">
        <v>898</v>
      </c>
      <c r="F1966" s="486">
        <v>3</v>
      </c>
      <c r="G1966" s="486">
        <v>101</v>
      </c>
      <c r="H1966" s="534" t="s">
        <v>898</v>
      </c>
      <c r="I1966" s="486">
        <v>12</v>
      </c>
      <c r="J1966" s="512">
        <v>28</v>
      </c>
      <c r="K1966" s="531"/>
      <c r="L1966" s="512"/>
      <c r="M1966" s="512"/>
      <c r="N1966" s="528"/>
      <c r="O1966" s="532">
        <f>J1966</f>
        <v>28</v>
      </c>
    </row>
    <row r="1967" spans="1:15">
      <c r="A1967" s="8"/>
      <c r="B1967" s="495" t="s">
        <v>1039</v>
      </c>
      <c r="C1967" s="486"/>
      <c r="D1967" s="486">
        <v>101</v>
      </c>
      <c r="E1967" s="534" t="s">
        <v>898</v>
      </c>
      <c r="F1967" s="486">
        <v>12</v>
      </c>
      <c r="G1967" s="486">
        <v>0</v>
      </c>
      <c r="H1967" s="534" t="s">
        <v>898</v>
      </c>
      <c r="I1967" s="486">
        <v>0</v>
      </c>
      <c r="J1967" s="512">
        <v>10</v>
      </c>
      <c r="K1967" s="531"/>
      <c r="L1967" s="512"/>
      <c r="M1967" s="512"/>
      <c r="N1967" s="528"/>
      <c r="O1967" s="532">
        <f>J1967</f>
        <v>10</v>
      </c>
    </row>
    <row r="1968" spans="1:15">
      <c r="A1968" s="8"/>
      <c r="B1968" s="495" t="s">
        <v>1040</v>
      </c>
      <c r="C1968" s="486"/>
      <c r="D1968" s="486">
        <v>0</v>
      </c>
      <c r="E1968" s="534" t="s">
        <v>898</v>
      </c>
      <c r="F1968" s="486">
        <v>0</v>
      </c>
      <c r="G1968" s="486">
        <v>1</v>
      </c>
      <c r="H1968" s="534" t="s">
        <v>898</v>
      </c>
      <c r="I1968" s="486">
        <v>11</v>
      </c>
      <c r="J1968" s="512">
        <v>31</v>
      </c>
      <c r="K1968" s="531"/>
      <c r="L1968" s="512"/>
      <c r="M1968" s="512"/>
      <c r="N1968" s="528"/>
      <c r="O1968" s="532">
        <f>J1968</f>
        <v>31</v>
      </c>
    </row>
    <row r="1969" spans="1:15">
      <c r="A1969" s="8"/>
      <c r="B1969" s="495" t="s">
        <v>1041</v>
      </c>
      <c r="C1969" s="486"/>
      <c r="D1969" s="486">
        <v>1</v>
      </c>
      <c r="E1969" s="534" t="s">
        <v>898</v>
      </c>
      <c r="F1969" s="486">
        <v>11</v>
      </c>
      <c r="G1969" s="486">
        <v>3</v>
      </c>
      <c r="H1969" s="534" t="s">
        <v>898</v>
      </c>
      <c r="I1969" s="486">
        <v>2</v>
      </c>
      <c r="J1969" s="512">
        <v>34</v>
      </c>
      <c r="K1969" s="531"/>
      <c r="L1969" s="512"/>
      <c r="M1969" s="512"/>
      <c r="N1969" s="528"/>
      <c r="O1969" s="532">
        <f>J1969</f>
        <v>34</v>
      </c>
    </row>
    <row r="1970" spans="1:15">
      <c r="A1970" s="8"/>
      <c r="B1970" s="495" t="s">
        <v>1042</v>
      </c>
      <c r="C1970" s="486"/>
      <c r="D1970" s="486">
        <v>0</v>
      </c>
      <c r="E1970" s="534" t="s">
        <v>898</v>
      </c>
      <c r="F1970" s="486">
        <v>0</v>
      </c>
      <c r="G1970" s="486">
        <v>3</v>
      </c>
      <c r="H1970" s="534" t="s">
        <v>898</v>
      </c>
      <c r="I1970" s="486">
        <v>2</v>
      </c>
      <c r="J1970" s="512">
        <v>7</v>
      </c>
      <c r="K1970" s="531"/>
      <c r="L1970" s="512"/>
      <c r="M1970" s="512"/>
      <c r="N1970" s="528"/>
      <c r="O1970" s="532">
        <f>J1970</f>
        <v>7</v>
      </c>
    </row>
    <row r="1971" spans="1:15">
      <c r="A1971" s="8"/>
      <c r="B1971" s="495"/>
      <c r="C1971" s="486"/>
      <c r="D1971" s="486"/>
      <c r="E1971" s="486"/>
      <c r="F1971" s="486"/>
      <c r="G1971" s="486"/>
      <c r="H1971" s="486"/>
      <c r="I1971" s="486"/>
      <c r="J1971" s="512"/>
      <c r="K1971" s="531"/>
      <c r="L1971" s="512"/>
      <c r="M1971" s="512"/>
      <c r="N1971" s="512"/>
      <c r="O1971" s="513"/>
    </row>
    <row r="1972" spans="1:15">
      <c r="A1972" s="6"/>
      <c r="B1972" s="489"/>
      <c r="C1972" s="365"/>
      <c r="D1972" s="365"/>
      <c r="E1972" s="365"/>
      <c r="F1972" s="365"/>
      <c r="G1972" s="365"/>
      <c r="H1972" s="365"/>
      <c r="I1972" s="365"/>
      <c r="J1972" s="517"/>
      <c r="K1972" s="517"/>
      <c r="L1972" s="517"/>
      <c r="M1972" s="518"/>
      <c r="N1972" s="518"/>
      <c r="O1972" s="519"/>
    </row>
    <row r="1973" ht="30" spans="1:15">
      <c r="A1973" s="2" t="s">
        <v>553</v>
      </c>
      <c r="B1973" s="479" t="str">
        <f>VLOOKUP(A1973,GLOBAL!A:H,4,FALSE)</f>
        <v>CONCRETO CICLOPICO FCK=10MPA 30% PEDRA DE MAO INCLUSIVE LANCAMENTO</v>
      </c>
      <c r="C1973" s="2" t="str">
        <f>VLOOKUP(A1973,GLOBAL!A:H,5,FALSE)</f>
        <v>M3</v>
      </c>
      <c r="D1973" s="480" t="s">
        <v>857</v>
      </c>
      <c r="E1973" s="481"/>
      <c r="F1973" s="482"/>
      <c r="G1973" s="480" t="s">
        <v>858</v>
      </c>
      <c r="H1973" s="481"/>
      <c r="I1973" s="482"/>
      <c r="J1973" s="508" t="s">
        <v>859</v>
      </c>
      <c r="K1973" s="508" t="s">
        <v>860</v>
      </c>
      <c r="L1973" s="508" t="s">
        <v>861</v>
      </c>
      <c r="M1973" s="508" t="s">
        <v>867</v>
      </c>
      <c r="N1973" s="508" t="s">
        <v>894</v>
      </c>
      <c r="O1973" s="509">
        <f>ROUND(SUM(O1974:O1978),2)</f>
        <v>4.5</v>
      </c>
    </row>
    <row r="1974" spans="1:15">
      <c r="A1974" s="7"/>
      <c r="B1974" s="493" t="s">
        <v>863</v>
      </c>
      <c r="C1974" s="494"/>
      <c r="D1974" s="494"/>
      <c r="E1974" s="494"/>
      <c r="F1974" s="494"/>
      <c r="G1974" s="494"/>
      <c r="H1974" s="494"/>
      <c r="I1974" s="494"/>
      <c r="J1974" s="528"/>
      <c r="K1974" s="529"/>
      <c r="L1974" s="528"/>
      <c r="M1974" s="528"/>
      <c r="N1974" s="528"/>
      <c r="O1974" s="530"/>
    </row>
    <row r="1975" spans="1:15">
      <c r="A1975" s="8"/>
      <c r="B1975" s="495" t="s">
        <v>1038</v>
      </c>
      <c r="C1975" s="486"/>
      <c r="D1975" s="486">
        <v>100</v>
      </c>
      <c r="E1975" s="534" t="s">
        <v>898</v>
      </c>
      <c r="F1975" s="486">
        <v>3</v>
      </c>
      <c r="G1975" s="486">
        <v>101</v>
      </c>
      <c r="H1975" s="534" t="s">
        <v>898</v>
      </c>
      <c r="I1975" s="486">
        <v>12</v>
      </c>
      <c r="J1975" s="512">
        <v>28</v>
      </c>
      <c r="K1975" s="531">
        <v>0.4</v>
      </c>
      <c r="L1975" s="512">
        <v>0.25</v>
      </c>
      <c r="M1975" s="512"/>
      <c r="N1975" s="528"/>
      <c r="O1975" s="532">
        <f>J1975*K1975*L1975</f>
        <v>2.8</v>
      </c>
    </row>
    <row r="1976" spans="1:15">
      <c r="A1976" s="8"/>
      <c r="B1976" s="495" t="s">
        <v>1039</v>
      </c>
      <c r="C1976" s="486"/>
      <c r="D1976" s="486">
        <v>101</v>
      </c>
      <c r="E1976" s="534" t="s">
        <v>898</v>
      </c>
      <c r="F1976" s="486">
        <v>12</v>
      </c>
      <c r="G1976" s="486">
        <v>0</v>
      </c>
      <c r="H1976" s="534" t="s">
        <v>898</v>
      </c>
      <c r="I1976" s="486">
        <v>0</v>
      </c>
      <c r="J1976" s="512">
        <v>10</v>
      </c>
      <c r="K1976" s="531">
        <v>0.4</v>
      </c>
      <c r="L1976" s="512">
        <v>0.25</v>
      </c>
      <c r="M1976" s="512"/>
      <c r="N1976" s="528"/>
      <c r="O1976" s="532">
        <f>J1976*K1976*L1976</f>
        <v>1</v>
      </c>
    </row>
    <row r="1977" spans="1:15">
      <c r="A1977" s="8"/>
      <c r="B1977" s="495" t="s">
        <v>1042</v>
      </c>
      <c r="C1977" s="486"/>
      <c r="D1977" s="486">
        <v>0</v>
      </c>
      <c r="E1977" s="534" t="s">
        <v>898</v>
      </c>
      <c r="F1977" s="486">
        <v>0</v>
      </c>
      <c r="G1977" s="486">
        <v>3</v>
      </c>
      <c r="H1977" s="534" t="s">
        <v>898</v>
      </c>
      <c r="I1977" s="486">
        <v>2</v>
      </c>
      <c r="J1977" s="512">
        <v>7</v>
      </c>
      <c r="K1977" s="531">
        <v>0.4</v>
      </c>
      <c r="L1977" s="512">
        <v>0.25</v>
      </c>
      <c r="M1977" s="512"/>
      <c r="N1977" s="528"/>
      <c r="O1977" s="532">
        <f>J1977*K1977*L1977</f>
        <v>0.7</v>
      </c>
    </row>
    <row r="1978" spans="1:15">
      <c r="A1978" s="8"/>
      <c r="B1978" s="495"/>
      <c r="C1978" s="486"/>
      <c r="D1978" s="486"/>
      <c r="E1978" s="486"/>
      <c r="F1978" s="486"/>
      <c r="G1978" s="486"/>
      <c r="H1978" s="486"/>
      <c r="I1978" s="486"/>
      <c r="J1978" s="512"/>
      <c r="K1978" s="531"/>
      <c r="L1978" s="512"/>
      <c r="M1978" s="512"/>
      <c r="N1978" s="512"/>
      <c r="O1978" s="513"/>
    </row>
    <row r="1979" spans="1:15">
      <c r="A1979" s="6"/>
      <c r="B1979" s="489"/>
      <c r="C1979" s="365"/>
      <c r="D1979" s="365"/>
      <c r="E1979" s="365"/>
      <c r="F1979" s="365"/>
      <c r="G1979" s="365"/>
      <c r="H1979" s="365"/>
      <c r="I1979" s="365"/>
      <c r="J1979" s="517"/>
      <c r="K1979" s="517"/>
      <c r="L1979" s="517"/>
      <c r="M1979" s="518"/>
      <c r="N1979" s="518"/>
      <c r="O1979" s="519"/>
    </row>
    <row r="1980" ht="30" spans="1:15">
      <c r="A1980" s="2" t="s">
        <v>554</v>
      </c>
      <c r="B1980" s="479" t="str">
        <f>VLOOKUP(A1980,GLOBAL!A:H,4,FALSE)</f>
        <v>FABRICAÇÃO DE FÔRMA PARA PILARES E ESTRUTURAS SIMILARES, EM CHAPA DE MADEIRA COMPENSADA RESINADA, E = 17 MM. AF_12/2015</v>
      </c>
      <c r="C1980" s="2" t="str">
        <f>VLOOKUP(A1980,GLOBAL!A:H,5,FALSE)</f>
        <v>M2</v>
      </c>
      <c r="D1980" s="480" t="s">
        <v>857</v>
      </c>
      <c r="E1980" s="481"/>
      <c r="F1980" s="482"/>
      <c r="G1980" s="480" t="s">
        <v>858</v>
      </c>
      <c r="H1980" s="481"/>
      <c r="I1980" s="482"/>
      <c r="J1980" s="508" t="s">
        <v>859</v>
      </c>
      <c r="K1980" s="508" t="s">
        <v>860</v>
      </c>
      <c r="L1980" s="508" t="s">
        <v>861</v>
      </c>
      <c r="M1980" s="508" t="s">
        <v>867</v>
      </c>
      <c r="N1980" s="508" t="s">
        <v>894</v>
      </c>
      <c r="O1980" s="509">
        <f>ROUND(SUM(O1981:O1985),2)</f>
        <v>22.5</v>
      </c>
    </row>
    <row r="1981" spans="1:15">
      <c r="A1981" s="7"/>
      <c r="B1981" s="493" t="s">
        <v>863</v>
      </c>
      <c r="C1981" s="494"/>
      <c r="D1981" s="494"/>
      <c r="E1981" s="494"/>
      <c r="F1981" s="494"/>
      <c r="G1981" s="494"/>
      <c r="H1981" s="494"/>
      <c r="I1981" s="494"/>
      <c r="J1981" s="528"/>
      <c r="K1981" s="529"/>
      <c r="L1981" s="528"/>
      <c r="M1981" s="528"/>
      <c r="N1981" s="528"/>
      <c r="O1981" s="530"/>
    </row>
    <row r="1982" spans="1:15">
      <c r="A1982" s="8"/>
      <c r="B1982" s="495" t="s">
        <v>1038</v>
      </c>
      <c r="C1982" s="486"/>
      <c r="D1982" s="486">
        <v>100</v>
      </c>
      <c r="E1982" s="534" t="s">
        <v>898</v>
      </c>
      <c r="F1982" s="486">
        <v>3</v>
      </c>
      <c r="G1982" s="486">
        <v>101</v>
      </c>
      <c r="H1982" s="534" t="s">
        <v>898</v>
      </c>
      <c r="I1982" s="486">
        <v>12</v>
      </c>
      <c r="J1982" s="512">
        <v>28</v>
      </c>
      <c r="K1982" s="531">
        <v>0.4</v>
      </c>
      <c r="L1982" s="512">
        <v>0.25</v>
      </c>
      <c r="M1982" s="512">
        <v>7</v>
      </c>
      <c r="N1982" s="528">
        <v>2</v>
      </c>
      <c r="O1982" s="532">
        <f>M1982*N1982</f>
        <v>14</v>
      </c>
    </row>
    <row r="1983" spans="1:15">
      <c r="A1983" s="8"/>
      <c r="B1983" s="495" t="s">
        <v>1039</v>
      </c>
      <c r="C1983" s="486"/>
      <c r="D1983" s="486">
        <v>101</v>
      </c>
      <c r="E1983" s="534" t="s">
        <v>898</v>
      </c>
      <c r="F1983" s="486">
        <v>12</v>
      </c>
      <c r="G1983" s="486">
        <v>0</v>
      </c>
      <c r="H1983" s="534" t="s">
        <v>898</v>
      </c>
      <c r="I1983" s="486">
        <v>0</v>
      </c>
      <c r="J1983" s="512">
        <v>10</v>
      </c>
      <c r="K1983" s="531">
        <v>0.4</v>
      </c>
      <c r="L1983" s="512">
        <v>0.25</v>
      </c>
      <c r="M1983" s="512">
        <v>2.5</v>
      </c>
      <c r="N1983" s="528">
        <v>2</v>
      </c>
      <c r="O1983" s="532">
        <f>M1983*N1983</f>
        <v>5</v>
      </c>
    </row>
    <row r="1984" spans="1:15">
      <c r="A1984" s="8"/>
      <c r="B1984" s="495" t="s">
        <v>1042</v>
      </c>
      <c r="C1984" s="486"/>
      <c r="D1984" s="486">
        <v>0</v>
      </c>
      <c r="E1984" s="534" t="s">
        <v>898</v>
      </c>
      <c r="F1984" s="486">
        <v>0</v>
      </c>
      <c r="G1984" s="486">
        <v>3</v>
      </c>
      <c r="H1984" s="534" t="s">
        <v>898</v>
      </c>
      <c r="I1984" s="486">
        <v>2</v>
      </c>
      <c r="J1984" s="512">
        <v>7</v>
      </c>
      <c r="K1984" s="531">
        <v>0.4</v>
      </c>
      <c r="L1984" s="512">
        <v>0.25</v>
      </c>
      <c r="M1984" s="512">
        <v>1.75</v>
      </c>
      <c r="N1984" s="528">
        <v>2</v>
      </c>
      <c r="O1984" s="532">
        <f>M1984*N1984</f>
        <v>3.5</v>
      </c>
    </row>
    <row r="1985" spans="1:15">
      <c r="A1985" s="8"/>
      <c r="B1985" s="495"/>
      <c r="C1985" s="486"/>
      <c r="D1985" s="486"/>
      <c r="E1985" s="486"/>
      <c r="F1985" s="486"/>
      <c r="G1985" s="486"/>
      <c r="H1985" s="486"/>
      <c r="I1985" s="486"/>
      <c r="J1985" s="512"/>
      <c r="K1985" s="531"/>
      <c r="L1985" s="512"/>
      <c r="M1985" s="512"/>
      <c r="N1985" s="512"/>
      <c r="O1985" s="513"/>
    </row>
    <row r="1986" spans="1:15">
      <c r="A1986" s="6"/>
      <c r="B1986" s="489"/>
      <c r="C1986" s="365"/>
      <c r="D1986" s="365"/>
      <c r="E1986" s="365"/>
      <c r="F1986" s="365"/>
      <c r="G1986" s="365"/>
      <c r="H1986" s="365"/>
      <c r="I1986" s="365"/>
      <c r="J1986" s="517"/>
      <c r="K1986" s="517"/>
      <c r="L1986" s="517"/>
      <c r="M1986" s="518"/>
      <c r="N1986" s="518"/>
      <c r="O1986" s="519"/>
    </row>
    <row r="1987" ht="67.5" customHeight="1" spans="1:15">
      <c r="A1987" s="2" t="s">
        <v>555</v>
      </c>
      <c r="B1987" s="479" t="str">
        <f>VLOOKUP(A1987,GLOBAL!A:H,4,FALSE)</f>
        <v>DRENO LONGITUDINAL TIPO TRINCHEIRA DRENANTE, H = 0,90 M COM TUBO POROSO TIPO PEAD DE DIÂM = 100 MM, INCLUINDO ESC. EM MAT. 1ª CAT. E TRANSPORTE DO TUBO</v>
      </c>
      <c r="C1987" s="2" t="str">
        <f>VLOOKUP(A1987,GLOBAL!A:H,5,FALSE)</f>
        <v>M</v>
      </c>
      <c r="D1987" s="480" t="s">
        <v>857</v>
      </c>
      <c r="E1987" s="481"/>
      <c r="F1987" s="482"/>
      <c r="G1987" s="480" t="s">
        <v>858</v>
      </c>
      <c r="H1987" s="481"/>
      <c r="I1987" s="482"/>
      <c r="J1987" s="508" t="s">
        <v>859</v>
      </c>
      <c r="K1987" s="508" t="s">
        <v>860</v>
      </c>
      <c r="L1987" s="508" t="s">
        <v>861</v>
      </c>
      <c r="M1987" s="508" t="s">
        <v>867</v>
      </c>
      <c r="N1987" s="508" t="s">
        <v>894</v>
      </c>
      <c r="O1987" s="509">
        <f>ROUND(SUM(O1988:O1995),2)</f>
        <v>19.2</v>
      </c>
    </row>
    <row r="1988" spans="1:15">
      <c r="A1988" s="7"/>
      <c r="B1988" s="493" t="s">
        <v>863</v>
      </c>
      <c r="C1988" s="494"/>
      <c r="D1988" s="494"/>
      <c r="E1988" s="494"/>
      <c r="F1988" s="494"/>
      <c r="G1988" s="494"/>
      <c r="H1988" s="494"/>
      <c r="I1988" s="494"/>
      <c r="J1988" s="528"/>
      <c r="K1988" s="529"/>
      <c r="L1988" s="528"/>
      <c r="M1988" s="528"/>
      <c r="N1988" s="528"/>
      <c r="O1988" s="530"/>
    </row>
    <row r="1989" spans="1:15">
      <c r="A1989" s="8"/>
      <c r="B1989" s="495" t="s">
        <v>1032</v>
      </c>
      <c r="C1989" s="486"/>
      <c r="D1989" s="486">
        <v>101</v>
      </c>
      <c r="E1989" s="534" t="s">
        <v>898</v>
      </c>
      <c r="F1989" s="486">
        <v>12</v>
      </c>
      <c r="G1989" s="486"/>
      <c r="H1989" s="534"/>
      <c r="I1989" s="486"/>
      <c r="J1989" s="512">
        <v>6</v>
      </c>
      <c r="K1989" s="531"/>
      <c r="L1989" s="512"/>
      <c r="M1989" s="512"/>
      <c r="N1989" s="528"/>
      <c r="O1989" s="532">
        <f t="shared" ref="O1989:O1994" si="20">J1989</f>
        <v>6</v>
      </c>
    </row>
    <row r="1990" spans="1:15">
      <c r="A1990" s="8"/>
      <c r="B1990" s="495" t="s">
        <v>1034</v>
      </c>
      <c r="C1990" s="486"/>
      <c r="D1990" s="486">
        <v>0</v>
      </c>
      <c r="E1990" s="534" t="s">
        <v>898</v>
      </c>
      <c r="F1990" s="486">
        <v>0</v>
      </c>
      <c r="G1990" s="486"/>
      <c r="H1990" s="534"/>
      <c r="I1990" s="486"/>
      <c r="J1990" s="512">
        <v>6</v>
      </c>
      <c r="K1990" s="531"/>
      <c r="L1990" s="512"/>
      <c r="M1990" s="512"/>
      <c r="N1990" s="528"/>
      <c r="O1990" s="532">
        <f t="shared" si="20"/>
        <v>6</v>
      </c>
    </row>
    <row r="1991" spans="1:15">
      <c r="A1991" s="8"/>
      <c r="B1991" s="495" t="s">
        <v>961</v>
      </c>
      <c r="C1991" s="486"/>
      <c r="D1991" s="486"/>
      <c r="E1991" s="534"/>
      <c r="F1991" s="486"/>
      <c r="G1991" s="486"/>
      <c r="H1991" s="534"/>
      <c r="I1991" s="486"/>
      <c r="J1991" s="512">
        <v>-2.4</v>
      </c>
      <c r="K1991" s="531"/>
      <c r="L1991" s="512"/>
      <c r="M1991" s="512"/>
      <c r="N1991" s="528"/>
      <c r="O1991" s="532">
        <f t="shared" si="20"/>
        <v>-2.4</v>
      </c>
    </row>
    <row r="1992" spans="1:15">
      <c r="A1992" s="8"/>
      <c r="B1992" s="495" t="s">
        <v>1043</v>
      </c>
      <c r="C1992" s="486"/>
      <c r="D1992" s="486">
        <v>2</v>
      </c>
      <c r="E1992" s="534" t="s">
        <v>898</v>
      </c>
      <c r="F1992" s="486">
        <v>10</v>
      </c>
      <c r="G1992" s="486"/>
      <c r="H1992" s="534"/>
      <c r="I1992" s="486"/>
      <c r="J1992" s="512">
        <v>6</v>
      </c>
      <c r="K1992" s="531"/>
      <c r="L1992" s="512"/>
      <c r="M1992" s="512"/>
      <c r="N1992" s="528"/>
      <c r="O1992" s="532">
        <f t="shared" si="20"/>
        <v>6</v>
      </c>
    </row>
    <row r="1993" spans="1:15">
      <c r="A1993" s="8"/>
      <c r="B1993" s="495" t="s">
        <v>1044</v>
      </c>
      <c r="C1993" s="486"/>
      <c r="D1993" s="486">
        <v>16</v>
      </c>
      <c r="E1993" s="534" t="s">
        <v>898</v>
      </c>
      <c r="F1993" s="486">
        <v>4</v>
      </c>
      <c r="G1993" s="486"/>
      <c r="H1993" s="534"/>
      <c r="I1993" s="486"/>
      <c r="J1993" s="512">
        <v>6</v>
      </c>
      <c r="K1993" s="531"/>
      <c r="L1993" s="512"/>
      <c r="M1993" s="512"/>
      <c r="N1993" s="528"/>
      <c r="O1993" s="532">
        <f t="shared" si="20"/>
        <v>6</v>
      </c>
    </row>
    <row r="1994" spans="1:15">
      <c r="A1994" s="8"/>
      <c r="B1994" s="495" t="s">
        <v>961</v>
      </c>
      <c r="C1994" s="486"/>
      <c r="D1994" s="486"/>
      <c r="E1994" s="534"/>
      <c r="F1994" s="486"/>
      <c r="G1994" s="486"/>
      <c r="H1994" s="534"/>
      <c r="I1994" s="486"/>
      <c r="J1994" s="512">
        <v>-2.4</v>
      </c>
      <c r="K1994" s="531"/>
      <c r="L1994" s="512"/>
      <c r="M1994" s="512"/>
      <c r="N1994" s="528"/>
      <c r="O1994" s="532">
        <f t="shared" si="20"/>
        <v>-2.4</v>
      </c>
    </row>
    <row r="1995" spans="1:15">
      <c r="A1995" s="8"/>
      <c r="B1995" s="495"/>
      <c r="C1995" s="486"/>
      <c r="D1995" s="486"/>
      <c r="E1995" s="486"/>
      <c r="F1995" s="486"/>
      <c r="G1995" s="486"/>
      <c r="H1995" s="486"/>
      <c r="I1995" s="486"/>
      <c r="J1995" s="512"/>
      <c r="K1995" s="531"/>
      <c r="L1995" s="512"/>
      <c r="M1995" s="512"/>
      <c r="N1995" s="512"/>
      <c r="O1995" s="513"/>
    </row>
    <row r="1996" spans="1:15">
      <c r="A1996" s="6"/>
      <c r="B1996" s="489"/>
      <c r="C1996" s="365"/>
      <c r="D1996" s="365"/>
      <c r="E1996" s="365"/>
      <c r="F1996" s="365"/>
      <c r="G1996" s="365"/>
      <c r="H1996" s="365"/>
      <c r="I1996" s="365"/>
      <c r="J1996" s="517"/>
      <c r="K1996" s="517"/>
      <c r="L1996" s="517"/>
      <c r="M1996" s="518"/>
      <c r="N1996" s="518"/>
      <c r="O1996" s="519"/>
    </row>
    <row r="1997" ht="30" spans="1:15">
      <c r="A1997" s="2" t="s">
        <v>556</v>
      </c>
      <c r="B1997" s="479" t="str">
        <f>VLOOKUP(A1997,GLOBAL!A:H,4,FALSE)</f>
        <v>LASTRO DE BRITA, INCLUSIVE TRANSPORTE DA BRITA EM VIAS URBANAS</v>
      </c>
      <c r="C1997" s="2" t="str">
        <f>VLOOKUP(A1997,GLOBAL!A:H,5,FALSE)</f>
        <v>M3</v>
      </c>
      <c r="D1997" s="480" t="s">
        <v>857</v>
      </c>
      <c r="E1997" s="481"/>
      <c r="F1997" s="482"/>
      <c r="G1997" s="480" t="s">
        <v>858</v>
      </c>
      <c r="H1997" s="481"/>
      <c r="I1997" s="482"/>
      <c r="J1997" s="508" t="s">
        <v>859</v>
      </c>
      <c r="K1997" s="508" t="s">
        <v>860</v>
      </c>
      <c r="L1997" s="508" t="s">
        <v>861</v>
      </c>
      <c r="M1997" s="508" t="s">
        <v>867</v>
      </c>
      <c r="N1997" s="508" t="s">
        <v>894</v>
      </c>
      <c r="O1997" s="509">
        <f>ROUND(SUM(O1998:O2001),2)</f>
        <v>6.5</v>
      </c>
    </row>
    <row r="1998" spans="1:15">
      <c r="A1998" s="7"/>
      <c r="B1998" s="493" t="s">
        <v>863</v>
      </c>
      <c r="C1998" s="494"/>
      <c r="D1998" s="494"/>
      <c r="E1998" s="494"/>
      <c r="F1998" s="494"/>
      <c r="G1998" s="494"/>
      <c r="H1998" s="494"/>
      <c r="I1998" s="494"/>
      <c r="J1998" s="528"/>
      <c r="K1998" s="529"/>
      <c r="L1998" s="528"/>
      <c r="M1998" s="528"/>
      <c r="N1998" s="528"/>
      <c r="O1998" s="530"/>
    </row>
    <row r="1999" spans="1:15">
      <c r="A1999" s="8"/>
      <c r="B1999" s="495" t="s">
        <v>1040</v>
      </c>
      <c r="C1999" s="486"/>
      <c r="D1999" s="486">
        <v>0</v>
      </c>
      <c r="E1999" s="534" t="s">
        <v>898</v>
      </c>
      <c r="F1999" s="486">
        <v>0</v>
      </c>
      <c r="G1999" s="486">
        <v>1</v>
      </c>
      <c r="H1999" s="534" t="s">
        <v>898</v>
      </c>
      <c r="I1999" s="486">
        <v>11</v>
      </c>
      <c r="J1999" s="512">
        <v>31</v>
      </c>
      <c r="K1999" s="531">
        <v>0.4</v>
      </c>
      <c r="L1999" s="512">
        <v>0.25</v>
      </c>
      <c r="M1999" s="512"/>
      <c r="N1999" s="528"/>
      <c r="O1999" s="532">
        <f>J1999*K1999*L1999</f>
        <v>3.1</v>
      </c>
    </row>
    <row r="2000" spans="1:15">
      <c r="A2000" s="8"/>
      <c r="B2000" s="495" t="s">
        <v>1041</v>
      </c>
      <c r="C2000" s="486"/>
      <c r="D2000" s="486">
        <v>1</v>
      </c>
      <c r="E2000" s="534" t="s">
        <v>898</v>
      </c>
      <c r="F2000" s="486">
        <v>11</v>
      </c>
      <c r="G2000" s="486">
        <v>3</v>
      </c>
      <c r="H2000" s="534" t="s">
        <v>898</v>
      </c>
      <c r="I2000" s="486">
        <v>2</v>
      </c>
      <c r="J2000" s="512">
        <v>34</v>
      </c>
      <c r="K2000" s="531">
        <v>0.4</v>
      </c>
      <c r="L2000" s="512">
        <v>0.25</v>
      </c>
      <c r="M2000" s="512"/>
      <c r="N2000" s="528"/>
      <c r="O2000" s="532">
        <f>J2000*K2000*L2000</f>
        <v>3.4</v>
      </c>
    </row>
    <row r="2001" spans="1:15">
      <c r="A2001" s="8"/>
      <c r="B2001" s="495"/>
      <c r="C2001" s="486"/>
      <c r="D2001" s="486"/>
      <c r="E2001" s="486"/>
      <c r="F2001" s="486"/>
      <c r="G2001" s="486"/>
      <c r="H2001" s="486"/>
      <c r="I2001" s="486"/>
      <c r="J2001" s="512"/>
      <c r="K2001" s="531"/>
      <c r="L2001" s="512"/>
      <c r="M2001" s="512"/>
      <c r="N2001" s="512"/>
      <c r="O2001" s="513"/>
    </row>
    <row r="2002" spans="1:15">
      <c r="A2002" s="6"/>
      <c r="B2002" s="489"/>
      <c r="C2002" s="365"/>
      <c r="D2002" s="365"/>
      <c r="E2002" s="365"/>
      <c r="F2002" s="365"/>
      <c r="G2002" s="365"/>
      <c r="H2002" s="365"/>
      <c r="I2002" s="365"/>
      <c r="J2002" s="517"/>
      <c r="K2002" s="517"/>
      <c r="L2002" s="517"/>
      <c r="M2002" s="518"/>
      <c r="N2002" s="518"/>
      <c r="O2002" s="519"/>
    </row>
    <row r="2003" ht="45" spans="1:15">
      <c r="A2003" s="2" t="s">
        <v>557</v>
      </c>
      <c r="B2003" s="479" t="str">
        <f>VLOOKUP(A2003,GLOBAL!A:H,4,FALSE)</f>
        <v>FABRICAÇÃO, MONTAGEM E DESMONTAGEM DE FÔRMA PARA VIGA BALDRAME, EM MADEIRA SERRADA, E=25 MM, 4 UTILIZAÇÕES. AF_06/2017</v>
      </c>
      <c r="C2003" s="2" t="str">
        <f>VLOOKUP(A2003,GLOBAL!A:H,5,FALSE)</f>
        <v>M2</v>
      </c>
      <c r="D2003" s="480" t="s">
        <v>857</v>
      </c>
      <c r="E2003" s="481"/>
      <c r="F2003" s="482"/>
      <c r="G2003" s="480" t="s">
        <v>858</v>
      </c>
      <c r="H2003" s="481"/>
      <c r="I2003" s="482"/>
      <c r="J2003" s="508" t="s">
        <v>859</v>
      </c>
      <c r="K2003" s="508" t="s">
        <v>860</v>
      </c>
      <c r="L2003" s="508" t="s">
        <v>861</v>
      </c>
      <c r="M2003" s="508" t="s">
        <v>867</v>
      </c>
      <c r="N2003" s="508" t="s">
        <v>894</v>
      </c>
      <c r="O2003" s="509">
        <f>ROUND(SUM(O2004:O2007),2)</f>
        <v>32.5</v>
      </c>
    </row>
    <row r="2004" spans="1:15">
      <c r="A2004" s="7"/>
      <c r="B2004" s="493" t="s">
        <v>863</v>
      </c>
      <c r="C2004" s="494"/>
      <c r="D2004" s="494"/>
      <c r="E2004" s="494"/>
      <c r="F2004" s="494"/>
      <c r="G2004" s="494"/>
      <c r="H2004" s="494"/>
      <c r="I2004" s="494"/>
      <c r="J2004" s="528"/>
      <c r="K2004" s="529"/>
      <c r="L2004" s="528"/>
      <c r="M2004" s="528"/>
      <c r="N2004" s="528"/>
      <c r="O2004" s="530"/>
    </row>
    <row r="2005" spans="1:15">
      <c r="A2005" s="8"/>
      <c r="B2005" s="495" t="s">
        <v>1040</v>
      </c>
      <c r="C2005" s="486"/>
      <c r="D2005" s="486">
        <v>0</v>
      </c>
      <c r="E2005" s="534" t="s">
        <v>898</v>
      </c>
      <c r="F2005" s="486">
        <v>0</v>
      </c>
      <c r="G2005" s="486">
        <v>1</v>
      </c>
      <c r="H2005" s="534" t="s">
        <v>898</v>
      </c>
      <c r="I2005" s="486">
        <v>11</v>
      </c>
      <c r="J2005" s="512">
        <v>31</v>
      </c>
      <c r="K2005" s="531">
        <v>0.4</v>
      </c>
      <c r="L2005" s="512">
        <v>0.25</v>
      </c>
      <c r="M2005" s="512">
        <v>7.75</v>
      </c>
      <c r="N2005" s="528">
        <v>2</v>
      </c>
      <c r="O2005" s="532">
        <f>M2005*N2005</f>
        <v>15.5</v>
      </c>
    </row>
    <row r="2006" spans="1:15">
      <c r="A2006" s="8"/>
      <c r="B2006" s="495" t="s">
        <v>1041</v>
      </c>
      <c r="C2006" s="486"/>
      <c r="D2006" s="486">
        <v>1</v>
      </c>
      <c r="E2006" s="534" t="s">
        <v>898</v>
      </c>
      <c r="F2006" s="486">
        <v>11</v>
      </c>
      <c r="G2006" s="486">
        <v>3</v>
      </c>
      <c r="H2006" s="534" t="s">
        <v>898</v>
      </c>
      <c r="I2006" s="486">
        <v>2</v>
      </c>
      <c r="J2006" s="512">
        <v>34</v>
      </c>
      <c r="K2006" s="531">
        <v>0.4</v>
      </c>
      <c r="L2006" s="512">
        <v>0.25</v>
      </c>
      <c r="M2006" s="512">
        <v>8.5</v>
      </c>
      <c r="N2006" s="528">
        <v>2</v>
      </c>
      <c r="O2006" s="532">
        <f>M2006*N2006</f>
        <v>17</v>
      </c>
    </row>
    <row r="2007" spans="1:15">
      <c r="A2007" s="8"/>
      <c r="B2007" s="495"/>
      <c r="C2007" s="486"/>
      <c r="D2007" s="486"/>
      <c r="E2007" s="486"/>
      <c r="F2007" s="486"/>
      <c r="G2007" s="486"/>
      <c r="H2007" s="486"/>
      <c r="I2007" s="486"/>
      <c r="J2007" s="512"/>
      <c r="K2007" s="531"/>
      <c r="L2007" s="512"/>
      <c r="M2007" s="512"/>
      <c r="N2007" s="512"/>
      <c r="O2007" s="513"/>
    </row>
    <row r="2008" spans="1:15">
      <c r="A2008" s="6"/>
      <c r="B2008" s="489"/>
      <c r="C2008" s="365"/>
      <c r="D2008" s="365"/>
      <c r="E2008" s="365"/>
      <c r="F2008" s="365"/>
      <c r="G2008" s="365"/>
      <c r="H2008" s="365"/>
      <c r="I2008" s="365"/>
      <c r="J2008" s="517"/>
      <c r="K2008" s="517"/>
      <c r="L2008" s="517"/>
      <c r="M2008" s="518"/>
      <c r="N2008" s="518"/>
      <c r="O2008" s="519"/>
    </row>
    <row r="2009" spans="1:15">
      <c r="A2009" s="1" t="s">
        <v>560</v>
      </c>
      <c r="B2009" s="476" t="str">
        <f>VLOOKUP(A2009,GLOBAL!A:H,4,FALSE)</f>
        <v>Pavimentação</v>
      </c>
      <c r="C2009" s="477"/>
      <c r="D2009" s="477"/>
      <c r="E2009" s="477"/>
      <c r="F2009" s="477"/>
      <c r="G2009" s="477"/>
      <c r="H2009" s="477"/>
      <c r="I2009" s="477"/>
      <c r="J2009" s="506"/>
      <c r="K2009" s="506"/>
      <c r="L2009" s="506"/>
      <c r="M2009" s="506"/>
      <c r="N2009" s="506"/>
      <c r="O2009" s="507"/>
    </row>
    <row r="2010" ht="30" spans="1:15">
      <c r="A2010" s="2" t="s">
        <v>561</v>
      </c>
      <c r="B2010" s="479" t="str">
        <f>VLOOKUP(A2010,GLOBAL!A:H,4,FALSE)</f>
        <v>REGULARIZACAO E COMPACTACAO DE SUBLEITO ATE 20 CM DE ESPESSURA</v>
      </c>
      <c r="C2010" s="2" t="str">
        <f>VLOOKUP(A2010,GLOBAL!A:H,5,FALSE)</f>
        <v>M2</v>
      </c>
      <c r="D2010" s="480" t="s">
        <v>857</v>
      </c>
      <c r="E2010" s="481"/>
      <c r="F2010" s="482"/>
      <c r="G2010" s="480" t="s">
        <v>858</v>
      </c>
      <c r="H2010" s="481"/>
      <c r="I2010" s="482"/>
      <c r="J2010" s="508" t="s">
        <v>859</v>
      </c>
      <c r="K2010" s="508" t="s">
        <v>907</v>
      </c>
      <c r="L2010" s="508" t="s">
        <v>861</v>
      </c>
      <c r="M2010" s="508" t="s">
        <v>867</v>
      </c>
      <c r="N2010" s="508" t="s">
        <v>908</v>
      </c>
      <c r="O2010" s="509">
        <f>ROUND(SUM(O2012:O2017),2)</f>
        <v>599</v>
      </c>
    </row>
    <row r="2011" spans="1:15">
      <c r="A2011" s="7"/>
      <c r="B2011" s="493" t="s">
        <v>863</v>
      </c>
      <c r="C2011" s="494"/>
      <c r="D2011" s="494"/>
      <c r="E2011" s="494"/>
      <c r="F2011" s="494"/>
      <c r="G2011" s="494"/>
      <c r="H2011" s="494"/>
      <c r="I2011" s="494"/>
      <c r="J2011" s="528"/>
      <c r="K2011" s="529"/>
      <c r="L2011" s="528"/>
      <c r="M2011" s="528"/>
      <c r="N2011" s="528"/>
      <c r="O2011" s="530"/>
    </row>
    <row r="2012" spans="1:15">
      <c r="A2012" s="8"/>
      <c r="B2012" s="495" t="s">
        <v>909</v>
      </c>
      <c r="C2012" s="486"/>
      <c r="D2012" s="486">
        <v>0</v>
      </c>
      <c r="E2012" s="534" t="s">
        <v>898</v>
      </c>
      <c r="F2012" s="486">
        <v>3.35</v>
      </c>
      <c r="G2012" s="486">
        <v>0</v>
      </c>
      <c r="H2012" s="534" t="s">
        <v>898</v>
      </c>
      <c r="I2012" s="486">
        <v>5.2</v>
      </c>
      <c r="J2012" s="512">
        <v>1.85</v>
      </c>
      <c r="K2012" s="531">
        <v>6.7</v>
      </c>
      <c r="L2012" s="512"/>
      <c r="M2012" s="512">
        <f>J2012*K2012</f>
        <v>12.395</v>
      </c>
      <c r="N2012" s="528"/>
      <c r="O2012" s="532">
        <f>M2012</f>
        <v>12.395</v>
      </c>
    </row>
    <row r="2013" spans="1:15">
      <c r="A2013" s="8"/>
      <c r="B2013" s="495" t="s">
        <v>909</v>
      </c>
      <c r="C2013" s="486"/>
      <c r="D2013" s="486">
        <v>0</v>
      </c>
      <c r="E2013" s="534" t="s">
        <v>898</v>
      </c>
      <c r="F2013" s="486">
        <v>5.2</v>
      </c>
      <c r="G2013" s="486">
        <v>2</v>
      </c>
      <c r="H2013" s="534" t="s">
        <v>898</v>
      </c>
      <c r="I2013" s="486">
        <v>18.6</v>
      </c>
      <c r="J2013" s="512">
        <v>53.4</v>
      </c>
      <c r="K2013" s="531">
        <v>6</v>
      </c>
      <c r="L2013" s="512"/>
      <c r="M2013" s="512">
        <f>J2013*K2013</f>
        <v>320.4</v>
      </c>
      <c r="N2013" s="528"/>
      <c r="O2013" s="532">
        <f>M2013</f>
        <v>320.4</v>
      </c>
    </row>
    <row r="2014" spans="1:15">
      <c r="A2014" s="8"/>
      <c r="B2014" s="495" t="s">
        <v>909</v>
      </c>
      <c r="C2014" s="486"/>
      <c r="D2014" s="486">
        <v>2</v>
      </c>
      <c r="E2014" s="534" t="s">
        <v>898</v>
      </c>
      <c r="F2014" s="486">
        <v>18.6</v>
      </c>
      <c r="G2014" s="486">
        <v>3</v>
      </c>
      <c r="H2014" s="534" t="s">
        <v>898</v>
      </c>
      <c r="I2014" s="486">
        <v>2.45</v>
      </c>
      <c r="J2014" s="512">
        <v>3.85</v>
      </c>
      <c r="K2014" s="531">
        <v>7</v>
      </c>
      <c r="L2014" s="512"/>
      <c r="M2014" s="512">
        <f>J2014*K2014</f>
        <v>26.95</v>
      </c>
      <c r="N2014" s="528"/>
      <c r="O2014" s="532">
        <f>M2014</f>
        <v>26.95</v>
      </c>
    </row>
    <row r="2015" spans="1:15">
      <c r="A2015" s="8"/>
      <c r="B2015" s="495" t="s">
        <v>909</v>
      </c>
      <c r="C2015" s="486"/>
      <c r="D2015" s="486">
        <v>100</v>
      </c>
      <c r="E2015" s="534" t="s">
        <v>898</v>
      </c>
      <c r="F2015" s="486">
        <v>0</v>
      </c>
      <c r="G2015" s="486">
        <v>101</v>
      </c>
      <c r="H2015" s="534" t="s">
        <v>898</v>
      </c>
      <c r="I2015" s="486">
        <v>16.9</v>
      </c>
      <c r="J2015" s="512">
        <v>36.9</v>
      </c>
      <c r="K2015" s="531">
        <v>6</v>
      </c>
      <c r="L2015" s="512"/>
      <c r="M2015" s="512">
        <f>J2015*K2015</f>
        <v>221.4</v>
      </c>
      <c r="N2015" s="528"/>
      <c r="O2015" s="532">
        <f>M2015</f>
        <v>221.4</v>
      </c>
    </row>
    <row r="2016" spans="1:15">
      <c r="A2016" s="8"/>
      <c r="B2016" s="495" t="s">
        <v>909</v>
      </c>
      <c r="C2016" s="486"/>
      <c r="D2016" s="486">
        <v>101</v>
      </c>
      <c r="E2016" s="534" t="s">
        <v>898</v>
      </c>
      <c r="F2016" s="486">
        <v>16.9</v>
      </c>
      <c r="G2016" s="486">
        <v>101</v>
      </c>
      <c r="H2016" s="534" t="s">
        <v>898</v>
      </c>
      <c r="I2016" s="486">
        <v>19.45</v>
      </c>
      <c r="J2016" s="512">
        <v>2.55</v>
      </c>
      <c r="K2016" s="531">
        <v>7</v>
      </c>
      <c r="L2016" s="512"/>
      <c r="M2016" s="512">
        <f>J2016*K2016</f>
        <v>17.85</v>
      </c>
      <c r="N2016" s="528"/>
      <c r="O2016" s="532">
        <f>M2016</f>
        <v>17.85</v>
      </c>
    </row>
    <row r="2017" spans="1:15">
      <c r="A2017" s="4"/>
      <c r="B2017" s="495"/>
      <c r="C2017" s="486"/>
      <c r="D2017" s="486"/>
      <c r="E2017" s="486"/>
      <c r="F2017" s="486"/>
      <c r="G2017" s="486"/>
      <c r="H2017" s="486"/>
      <c r="I2017" s="486"/>
      <c r="J2017" s="512"/>
      <c r="K2017" s="512"/>
      <c r="L2017" s="512"/>
      <c r="M2017" s="512"/>
      <c r="N2017" s="512"/>
      <c r="O2017" s="513"/>
    </row>
    <row r="2018" spans="1:15">
      <c r="A2018" s="6"/>
      <c r="B2018" s="489"/>
      <c r="C2018" s="365"/>
      <c r="D2018" s="365"/>
      <c r="E2018" s="365"/>
      <c r="F2018" s="365"/>
      <c r="G2018" s="365"/>
      <c r="H2018" s="365"/>
      <c r="I2018" s="365"/>
      <c r="J2018" s="517"/>
      <c r="K2018" s="517"/>
      <c r="L2018" s="517"/>
      <c r="M2018" s="518"/>
      <c r="N2018" s="518"/>
      <c r="O2018" s="519"/>
    </row>
    <row r="2019" spans="1:15">
      <c r="A2019" s="2" t="s">
        <v>562</v>
      </c>
      <c r="B2019" s="479" t="str">
        <f>VLOOKUP(A2019,GLOBAL!A:H,4,FALSE)</f>
        <v>FORNECIMENTO E LANCAMENTO DE BRITA N. 4</v>
      </c>
      <c r="C2019" s="2" t="str">
        <f>VLOOKUP(A2019,GLOBAL!A:H,5,FALSE)</f>
        <v>M3</v>
      </c>
      <c r="D2019" s="480" t="s">
        <v>857</v>
      </c>
      <c r="E2019" s="481"/>
      <c r="F2019" s="482"/>
      <c r="G2019" s="480" t="s">
        <v>858</v>
      </c>
      <c r="H2019" s="481"/>
      <c r="I2019" s="482"/>
      <c r="J2019" s="508" t="s">
        <v>859</v>
      </c>
      <c r="K2019" s="508" t="s">
        <v>907</v>
      </c>
      <c r="L2019" s="508" t="s">
        <v>861</v>
      </c>
      <c r="M2019" s="508" t="s">
        <v>867</v>
      </c>
      <c r="N2019" s="508" t="s">
        <v>879</v>
      </c>
      <c r="O2019" s="509">
        <f>ROUND(SUM(O2021:O2026),2)</f>
        <v>59.9</v>
      </c>
    </row>
    <row r="2020" spans="1:15">
      <c r="A2020" s="7"/>
      <c r="B2020" s="493" t="s">
        <v>863</v>
      </c>
      <c r="C2020" s="494"/>
      <c r="D2020" s="494"/>
      <c r="E2020" s="494"/>
      <c r="F2020" s="494"/>
      <c r="G2020" s="494"/>
      <c r="H2020" s="494"/>
      <c r="I2020" s="494"/>
      <c r="J2020" s="528"/>
      <c r="K2020" s="529"/>
      <c r="L2020" s="528"/>
      <c r="M2020" s="528"/>
      <c r="N2020" s="528"/>
      <c r="O2020" s="530"/>
    </row>
    <row r="2021" spans="1:15">
      <c r="A2021" s="8"/>
      <c r="B2021" s="495" t="s">
        <v>909</v>
      </c>
      <c r="C2021" s="486"/>
      <c r="D2021" s="486">
        <v>0</v>
      </c>
      <c r="E2021" s="534" t="s">
        <v>898</v>
      </c>
      <c r="F2021" s="486">
        <v>3.35</v>
      </c>
      <c r="G2021" s="486">
        <v>0</v>
      </c>
      <c r="H2021" s="534" t="s">
        <v>898</v>
      </c>
      <c r="I2021" s="486">
        <v>5.2</v>
      </c>
      <c r="J2021" s="512">
        <v>1.85</v>
      </c>
      <c r="K2021" s="531">
        <v>6.7</v>
      </c>
      <c r="L2021" s="512">
        <v>0.1</v>
      </c>
      <c r="M2021" s="512">
        <f>J2021*K2021</f>
        <v>12.395</v>
      </c>
      <c r="N2021" s="528">
        <f>M2021*L2021</f>
        <v>1.2395</v>
      </c>
      <c r="O2021" s="532">
        <f>N2021</f>
        <v>1.2395</v>
      </c>
    </row>
    <row r="2022" spans="1:15">
      <c r="A2022" s="8"/>
      <c r="B2022" s="495" t="s">
        <v>909</v>
      </c>
      <c r="C2022" s="486"/>
      <c r="D2022" s="486">
        <v>0</v>
      </c>
      <c r="E2022" s="534" t="s">
        <v>898</v>
      </c>
      <c r="F2022" s="486">
        <v>5.2</v>
      </c>
      <c r="G2022" s="486">
        <v>2</v>
      </c>
      <c r="H2022" s="534" t="s">
        <v>898</v>
      </c>
      <c r="I2022" s="486">
        <v>18.6</v>
      </c>
      <c r="J2022" s="512">
        <v>53.4</v>
      </c>
      <c r="K2022" s="531">
        <v>6</v>
      </c>
      <c r="L2022" s="512">
        <v>0.1</v>
      </c>
      <c r="M2022" s="512">
        <f>J2022*K2022</f>
        <v>320.4</v>
      </c>
      <c r="N2022" s="528">
        <f>M2022*L2022</f>
        <v>32.04</v>
      </c>
      <c r="O2022" s="532">
        <f>N2022</f>
        <v>32.04</v>
      </c>
    </row>
    <row r="2023" spans="1:15">
      <c r="A2023" s="8"/>
      <c r="B2023" s="495" t="s">
        <v>909</v>
      </c>
      <c r="C2023" s="486"/>
      <c r="D2023" s="486">
        <v>2</v>
      </c>
      <c r="E2023" s="534" t="s">
        <v>898</v>
      </c>
      <c r="F2023" s="486">
        <v>18.6</v>
      </c>
      <c r="G2023" s="486">
        <v>3</v>
      </c>
      <c r="H2023" s="534" t="s">
        <v>898</v>
      </c>
      <c r="I2023" s="486">
        <v>2.45</v>
      </c>
      <c r="J2023" s="512">
        <v>3.85</v>
      </c>
      <c r="K2023" s="531">
        <v>7</v>
      </c>
      <c r="L2023" s="512">
        <v>0.1</v>
      </c>
      <c r="M2023" s="512">
        <f>J2023*K2023</f>
        <v>26.95</v>
      </c>
      <c r="N2023" s="528">
        <f>M2023*L2023</f>
        <v>2.695</v>
      </c>
      <c r="O2023" s="532">
        <f>N2023</f>
        <v>2.695</v>
      </c>
    </row>
    <row r="2024" spans="1:15">
      <c r="A2024" s="8"/>
      <c r="B2024" s="495" t="s">
        <v>909</v>
      </c>
      <c r="C2024" s="486"/>
      <c r="D2024" s="486">
        <v>100</v>
      </c>
      <c r="E2024" s="534" t="s">
        <v>898</v>
      </c>
      <c r="F2024" s="486">
        <v>0</v>
      </c>
      <c r="G2024" s="486">
        <v>101</v>
      </c>
      <c r="H2024" s="534" t="s">
        <v>898</v>
      </c>
      <c r="I2024" s="486">
        <v>16.9</v>
      </c>
      <c r="J2024" s="512">
        <v>36.9</v>
      </c>
      <c r="K2024" s="531">
        <v>6</v>
      </c>
      <c r="L2024" s="512">
        <v>0.1</v>
      </c>
      <c r="M2024" s="512">
        <f>J2024*K2024</f>
        <v>221.4</v>
      </c>
      <c r="N2024" s="528">
        <f>M2024*L2024</f>
        <v>22.14</v>
      </c>
      <c r="O2024" s="532">
        <f>N2024</f>
        <v>22.14</v>
      </c>
    </row>
    <row r="2025" spans="1:15">
      <c r="A2025" s="8"/>
      <c r="B2025" s="495" t="s">
        <v>909</v>
      </c>
      <c r="C2025" s="486"/>
      <c r="D2025" s="486">
        <v>101</v>
      </c>
      <c r="E2025" s="534" t="s">
        <v>898</v>
      </c>
      <c r="F2025" s="486">
        <v>16.9</v>
      </c>
      <c r="G2025" s="486">
        <v>101</v>
      </c>
      <c r="H2025" s="534" t="s">
        <v>898</v>
      </c>
      <c r="I2025" s="486">
        <v>19.45</v>
      </c>
      <c r="J2025" s="512">
        <v>2.55</v>
      </c>
      <c r="K2025" s="531">
        <v>7</v>
      </c>
      <c r="L2025" s="512">
        <v>0.1</v>
      </c>
      <c r="M2025" s="512">
        <f>J2025*K2025</f>
        <v>17.85</v>
      </c>
      <c r="N2025" s="528">
        <f>M2025*L2025</f>
        <v>1.785</v>
      </c>
      <c r="O2025" s="532">
        <f>N2025</f>
        <v>1.785</v>
      </c>
    </row>
    <row r="2026" spans="1:15">
      <c r="A2026" s="4"/>
      <c r="B2026" s="495"/>
      <c r="C2026" s="486"/>
      <c r="D2026" s="486"/>
      <c r="E2026" s="486"/>
      <c r="F2026" s="486"/>
      <c r="G2026" s="486"/>
      <c r="H2026" s="486"/>
      <c r="I2026" s="486"/>
      <c r="J2026" s="512"/>
      <c r="K2026" s="512"/>
      <c r="L2026" s="512"/>
      <c r="M2026" s="512"/>
      <c r="N2026" s="512"/>
      <c r="O2026" s="513"/>
    </row>
    <row r="2027" spans="1:15">
      <c r="A2027" s="6"/>
      <c r="B2027" s="489"/>
      <c r="C2027" s="365"/>
      <c r="D2027" s="365"/>
      <c r="E2027" s="365"/>
      <c r="F2027" s="365"/>
      <c r="G2027" s="365"/>
      <c r="H2027" s="365"/>
      <c r="I2027" s="365"/>
      <c r="J2027" s="517"/>
      <c r="K2027" s="517"/>
      <c r="L2027" s="517"/>
      <c r="M2027" s="518"/>
      <c r="N2027" s="518"/>
      <c r="O2027" s="519"/>
    </row>
    <row r="2028" spans="1:15">
      <c r="A2028" s="2" t="s">
        <v>563</v>
      </c>
      <c r="B2028" s="535" t="str">
        <f>VLOOKUP(A2028,GLOBAL!A:H,4,FALSE)</f>
        <v>TRANSPORTE COMERCIAL DE BRITA</v>
      </c>
      <c r="C2028" s="2" t="str">
        <f>VLOOKUP(A2028,GLOBAL!A:H,5,FALSE)</f>
        <v>M3XKM</v>
      </c>
      <c r="D2028" s="480" t="s">
        <v>857</v>
      </c>
      <c r="E2028" s="481"/>
      <c r="F2028" s="482"/>
      <c r="G2028" s="480" t="s">
        <v>858</v>
      </c>
      <c r="H2028" s="481"/>
      <c r="I2028" s="482"/>
      <c r="J2028" s="508" t="s">
        <v>872</v>
      </c>
      <c r="K2028" s="508" t="s">
        <v>873</v>
      </c>
      <c r="L2028" s="508" t="s">
        <v>861</v>
      </c>
      <c r="M2028" s="508" t="s">
        <v>862</v>
      </c>
      <c r="N2028" s="508" t="s">
        <v>879</v>
      </c>
      <c r="O2028" s="509">
        <f>ROUND(SUM(O2030:O2031),2)</f>
        <v>652.91</v>
      </c>
    </row>
    <row r="2029" spans="1:15">
      <c r="A2029" s="7"/>
      <c r="B2029" s="493" t="s">
        <v>863</v>
      </c>
      <c r="C2029" s="494"/>
      <c r="D2029" s="494"/>
      <c r="E2029" s="494"/>
      <c r="F2029" s="494"/>
      <c r="G2029" s="494"/>
      <c r="H2029" s="494"/>
      <c r="I2029" s="494"/>
      <c r="J2029" s="528"/>
      <c r="K2029" s="529"/>
      <c r="L2029" s="528"/>
      <c r="M2029" s="528"/>
      <c r="N2029" s="528"/>
      <c r="O2029" s="530"/>
    </row>
    <row r="2030" spans="1:15">
      <c r="A2030" s="8"/>
      <c r="B2030" s="495" t="s">
        <v>1019</v>
      </c>
      <c r="C2030" s="486"/>
      <c r="D2030" s="486"/>
      <c r="E2030" s="486"/>
      <c r="F2030" s="486"/>
      <c r="G2030" s="486"/>
      <c r="H2030" s="486"/>
      <c r="I2030" s="486"/>
      <c r="J2030" s="512">
        <v>10.9</v>
      </c>
      <c r="K2030" s="531">
        <v>1</v>
      </c>
      <c r="L2030" s="512"/>
      <c r="M2030" s="512"/>
      <c r="N2030" s="528">
        <f>O2019</f>
        <v>59.9</v>
      </c>
      <c r="O2030" s="532">
        <f>J2030*K2030*N2030</f>
        <v>652.91</v>
      </c>
    </row>
    <row r="2031" spans="1:15">
      <c r="A2031" s="4"/>
      <c r="B2031" s="495"/>
      <c r="C2031" s="486"/>
      <c r="D2031" s="486"/>
      <c r="E2031" s="486"/>
      <c r="F2031" s="486"/>
      <c r="G2031" s="486"/>
      <c r="H2031" s="486"/>
      <c r="I2031" s="486"/>
      <c r="J2031" s="512"/>
      <c r="K2031" s="512"/>
      <c r="L2031" s="512"/>
      <c r="M2031" s="512"/>
      <c r="N2031" s="512"/>
      <c r="O2031" s="513"/>
    </row>
    <row r="2032" spans="1:15">
      <c r="A2032" s="6"/>
      <c r="B2032" s="489"/>
      <c r="C2032" s="365"/>
      <c r="D2032" s="365"/>
      <c r="E2032" s="365"/>
      <c r="F2032" s="365"/>
      <c r="G2032" s="365"/>
      <c r="H2032" s="365"/>
      <c r="I2032" s="365"/>
      <c r="J2032" s="517"/>
      <c r="K2032" s="517"/>
      <c r="L2032" s="517"/>
      <c r="M2032" s="518"/>
      <c r="N2032" s="518"/>
      <c r="O2032" s="519"/>
    </row>
    <row r="2033" ht="30" spans="1:15">
      <c r="A2033" s="2" t="s">
        <v>564</v>
      </c>
      <c r="B2033" s="479" t="str">
        <f>VLOOKUP(A2033,GLOBAL!A:H,4,FALSE)</f>
        <v>EXECUÇÃO DE VIA EM PISO INTERTRAVADO, COM BLOCO RETANGULAR COR NATURAL DE 20 X 10 CM, ESPESSURA 8 CM. AF_12/2015</v>
      </c>
      <c r="C2033" s="2" t="str">
        <f>VLOOKUP(A2033,GLOBAL!A:H,5,FALSE)</f>
        <v>M2</v>
      </c>
      <c r="D2033" s="480" t="s">
        <v>857</v>
      </c>
      <c r="E2033" s="481"/>
      <c r="F2033" s="482"/>
      <c r="G2033" s="480" t="s">
        <v>858</v>
      </c>
      <c r="H2033" s="481"/>
      <c r="I2033" s="482"/>
      <c r="J2033" s="508" t="s">
        <v>859</v>
      </c>
      <c r="K2033" s="508" t="s">
        <v>907</v>
      </c>
      <c r="L2033" s="508" t="s">
        <v>861</v>
      </c>
      <c r="M2033" s="508" t="s">
        <v>867</v>
      </c>
      <c r="N2033" s="508"/>
      <c r="O2033" s="509">
        <f>ROUND(SUM(O2035:O2040),2)</f>
        <v>599</v>
      </c>
    </row>
    <row r="2034" spans="1:15">
      <c r="A2034" s="7"/>
      <c r="B2034" s="493" t="s">
        <v>863</v>
      </c>
      <c r="C2034" s="494"/>
      <c r="D2034" s="494"/>
      <c r="E2034" s="494"/>
      <c r="F2034" s="494"/>
      <c r="G2034" s="494"/>
      <c r="H2034" s="494"/>
      <c r="I2034" s="494"/>
      <c r="J2034" s="528"/>
      <c r="K2034" s="529"/>
      <c r="L2034" s="528"/>
      <c r="M2034" s="528"/>
      <c r="N2034" s="528"/>
      <c r="O2034" s="530"/>
    </row>
    <row r="2035" spans="1:15">
      <c r="A2035" s="8"/>
      <c r="B2035" s="495" t="s">
        <v>909</v>
      </c>
      <c r="C2035" s="486"/>
      <c r="D2035" s="486">
        <v>0</v>
      </c>
      <c r="E2035" s="534" t="s">
        <v>898</v>
      </c>
      <c r="F2035" s="486">
        <v>3.35</v>
      </c>
      <c r="G2035" s="486">
        <v>0</v>
      </c>
      <c r="H2035" s="534" t="s">
        <v>898</v>
      </c>
      <c r="I2035" s="486">
        <v>5.2</v>
      </c>
      <c r="J2035" s="512">
        <v>1.85</v>
      </c>
      <c r="K2035" s="531">
        <v>6.7</v>
      </c>
      <c r="L2035" s="512"/>
      <c r="M2035" s="512">
        <f>J2035*K2035</f>
        <v>12.395</v>
      </c>
      <c r="N2035" s="528"/>
      <c r="O2035" s="532">
        <f>M2035</f>
        <v>12.395</v>
      </c>
    </row>
    <row r="2036" spans="1:15">
      <c r="A2036" s="8"/>
      <c r="B2036" s="495" t="s">
        <v>909</v>
      </c>
      <c r="C2036" s="486"/>
      <c r="D2036" s="486">
        <v>0</v>
      </c>
      <c r="E2036" s="534" t="s">
        <v>898</v>
      </c>
      <c r="F2036" s="486">
        <v>5.2</v>
      </c>
      <c r="G2036" s="486">
        <v>2</v>
      </c>
      <c r="H2036" s="534" t="s">
        <v>898</v>
      </c>
      <c r="I2036" s="486">
        <v>18.6</v>
      </c>
      <c r="J2036" s="512">
        <v>53.4</v>
      </c>
      <c r="K2036" s="531">
        <v>6</v>
      </c>
      <c r="L2036" s="512"/>
      <c r="M2036" s="512">
        <f>J2036*K2036</f>
        <v>320.4</v>
      </c>
      <c r="N2036" s="528"/>
      <c r="O2036" s="532">
        <f>M2036</f>
        <v>320.4</v>
      </c>
    </row>
    <row r="2037" spans="1:15">
      <c r="A2037" s="8"/>
      <c r="B2037" s="495" t="s">
        <v>909</v>
      </c>
      <c r="C2037" s="486"/>
      <c r="D2037" s="486">
        <v>2</v>
      </c>
      <c r="E2037" s="534" t="s">
        <v>898</v>
      </c>
      <c r="F2037" s="486">
        <v>18.6</v>
      </c>
      <c r="G2037" s="486">
        <v>3</v>
      </c>
      <c r="H2037" s="534" t="s">
        <v>898</v>
      </c>
      <c r="I2037" s="486">
        <v>2.45</v>
      </c>
      <c r="J2037" s="512">
        <v>3.85</v>
      </c>
      <c r="K2037" s="531">
        <v>7</v>
      </c>
      <c r="L2037" s="512"/>
      <c r="M2037" s="512">
        <f>J2037*K2037</f>
        <v>26.95</v>
      </c>
      <c r="N2037" s="528"/>
      <c r="O2037" s="532">
        <f>M2037</f>
        <v>26.95</v>
      </c>
    </row>
    <row r="2038" spans="1:15">
      <c r="A2038" s="8"/>
      <c r="B2038" s="495" t="s">
        <v>909</v>
      </c>
      <c r="C2038" s="486"/>
      <c r="D2038" s="486">
        <v>100</v>
      </c>
      <c r="E2038" s="534" t="s">
        <v>898</v>
      </c>
      <c r="F2038" s="486">
        <v>0</v>
      </c>
      <c r="G2038" s="486">
        <v>101</v>
      </c>
      <c r="H2038" s="534" t="s">
        <v>898</v>
      </c>
      <c r="I2038" s="486">
        <v>16.9</v>
      </c>
      <c r="J2038" s="512">
        <v>36.9</v>
      </c>
      <c r="K2038" s="531">
        <v>6</v>
      </c>
      <c r="L2038" s="512"/>
      <c r="M2038" s="512">
        <f>J2038*K2038</f>
        <v>221.4</v>
      </c>
      <c r="N2038" s="528"/>
      <c r="O2038" s="532">
        <f>M2038</f>
        <v>221.4</v>
      </c>
    </row>
    <row r="2039" spans="1:15">
      <c r="A2039" s="8"/>
      <c r="B2039" s="495" t="s">
        <v>909</v>
      </c>
      <c r="C2039" s="486"/>
      <c r="D2039" s="486">
        <v>101</v>
      </c>
      <c r="E2039" s="534" t="s">
        <v>898</v>
      </c>
      <c r="F2039" s="486">
        <v>16.9</v>
      </c>
      <c r="G2039" s="486">
        <v>101</v>
      </c>
      <c r="H2039" s="534" t="s">
        <v>898</v>
      </c>
      <c r="I2039" s="486">
        <v>19.45</v>
      </c>
      <c r="J2039" s="512">
        <v>2.55</v>
      </c>
      <c r="K2039" s="531">
        <v>7</v>
      </c>
      <c r="L2039" s="512"/>
      <c r="M2039" s="512">
        <f>J2039*K2039</f>
        <v>17.85</v>
      </c>
      <c r="N2039" s="528"/>
      <c r="O2039" s="532">
        <f>M2039</f>
        <v>17.85</v>
      </c>
    </row>
    <row r="2040" spans="1:15">
      <c r="A2040" s="4"/>
      <c r="B2040" s="495"/>
      <c r="C2040" s="486"/>
      <c r="D2040" s="486"/>
      <c r="E2040" s="486"/>
      <c r="F2040" s="486"/>
      <c r="G2040" s="486"/>
      <c r="H2040" s="486"/>
      <c r="I2040" s="486"/>
      <c r="J2040" s="512"/>
      <c r="K2040" s="512"/>
      <c r="L2040" s="512"/>
      <c r="M2040" s="512"/>
      <c r="N2040" s="512"/>
      <c r="O2040" s="513"/>
    </row>
    <row r="2041" spans="1:15">
      <c r="A2041" s="6"/>
      <c r="B2041" s="489"/>
      <c r="C2041" s="365"/>
      <c r="D2041" s="365"/>
      <c r="E2041" s="365"/>
      <c r="F2041" s="365"/>
      <c r="G2041" s="365"/>
      <c r="H2041" s="365"/>
      <c r="I2041" s="365"/>
      <c r="J2041" s="517"/>
      <c r="K2041" s="517"/>
      <c r="L2041" s="517"/>
      <c r="M2041" s="518"/>
      <c r="N2041" s="518"/>
      <c r="O2041" s="519"/>
    </row>
    <row r="2042" ht="60" spans="1:15">
      <c r="A2042" s="2" t="s">
        <v>565</v>
      </c>
      <c r="B2042" s="479" t="str">
        <f>VLOOKUP(A2042,GLOBAL!A:H,4,FALSE)</f>
        <v>ASSENTAMENTO DE GUIA (MEIO-FIO) EM TRECHO RETO, CONFECCIONADA EM CONCRETO PRÉ-FABRICADO, DIMENSÕES 100X15X13X30 CM (COMPRIMENTO X BASE INFERIOR X BASE SUPERIOR X ALTURA), PARA VIAS URBANAS (USO VIÁRIO). AF_06/2016</v>
      </c>
      <c r="C2042" s="2" t="str">
        <f>VLOOKUP(A2042,GLOBAL!A:H,5,FALSE)</f>
        <v>M</v>
      </c>
      <c r="D2042" s="480" t="s">
        <v>857</v>
      </c>
      <c r="E2042" s="481"/>
      <c r="F2042" s="482"/>
      <c r="G2042" s="480" t="s">
        <v>858</v>
      </c>
      <c r="H2042" s="481"/>
      <c r="I2042" s="482"/>
      <c r="J2042" s="508" t="s">
        <v>859</v>
      </c>
      <c r="K2042" s="508" t="s">
        <v>1020</v>
      </c>
      <c r="L2042" s="508" t="s">
        <v>861</v>
      </c>
      <c r="M2042" s="508" t="s">
        <v>1021</v>
      </c>
      <c r="N2042" s="508"/>
      <c r="O2042" s="509">
        <f>ROUND(SUM(O2044:O2049),2)</f>
        <v>214.5</v>
      </c>
    </row>
    <row r="2043" spans="1:15">
      <c r="A2043" s="7"/>
      <c r="B2043" s="493"/>
      <c r="C2043" s="494"/>
      <c r="D2043" s="494"/>
      <c r="E2043" s="494"/>
      <c r="F2043" s="494"/>
      <c r="G2043" s="494"/>
      <c r="H2043" s="494"/>
      <c r="I2043" s="494"/>
      <c r="J2043" s="528"/>
      <c r="K2043" s="529"/>
      <c r="L2043" s="528"/>
      <c r="M2043" s="528"/>
      <c r="N2043" s="528"/>
      <c r="O2043" s="530"/>
    </row>
    <row r="2044" spans="1:15">
      <c r="A2044" s="8"/>
      <c r="B2044" s="495" t="s">
        <v>1022</v>
      </c>
      <c r="C2044" s="486"/>
      <c r="D2044" s="486">
        <v>0</v>
      </c>
      <c r="E2044" s="534" t="s">
        <v>898</v>
      </c>
      <c r="F2044" s="486">
        <v>0</v>
      </c>
      <c r="G2044" s="486">
        <v>3</v>
      </c>
      <c r="H2044" s="534" t="s">
        <v>898</v>
      </c>
      <c r="I2044" s="486">
        <v>5.8</v>
      </c>
      <c r="J2044" s="512">
        <v>57.3</v>
      </c>
      <c r="K2044" s="541"/>
      <c r="L2044" s="512"/>
      <c r="M2044" s="512"/>
      <c r="N2044" s="512"/>
      <c r="O2044" s="513">
        <f>J2044</f>
        <v>57.3</v>
      </c>
    </row>
    <row r="2045" spans="1:15">
      <c r="A2045" s="8"/>
      <c r="B2045" s="495" t="s">
        <v>1022</v>
      </c>
      <c r="C2045" s="486"/>
      <c r="D2045" s="486">
        <v>0</v>
      </c>
      <c r="E2045" s="534" t="s">
        <v>898</v>
      </c>
      <c r="F2045" s="486">
        <v>0</v>
      </c>
      <c r="G2045" s="486">
        <v>3</v>
      </c>
      <c r="H2045" s="534" t="s">
        <v>898</v>
      </c>
      <c r="I2045" s="486">
        <v>5.8</v>
      </c>
      <c r="J2045" s="512">
        <v>58.3</v>
      </c>
      <c r="K2045" s="541"/>
      <c r="L2045" s="512"/>
      <c r="M2045" s="512"/>
      <c r="N2045" s="512"/>
      <c r="O2045" s="513">
        <f>J2045</f>
        <v>58.3</v>
      </c>
    </row>
    <row r="2046" spans="1:15">
      <c r="A2046" s="8"/>
      <c r="B2046" s="495" t="s">
        <v>1022</v>
      </c>
      <c r="C2046" s="486"/>
      <c r="D2046" s="486">
        <v>100</v>
      </c>
      <c r="E2046" s="534" t="s">
        <v>898</v>
      </c>
      <c r="F2046" s="486">
        <v>0</v>
      </c>
      <c r="G2046" s="486">
        <v>102</v>
      </c>
      <c r="H2046" s="534" t="s">
        <v>898</v>
      </c>
      <c r="I2046" s="486">
        <v>1.58</v>
      </c>
      <c r="J2046" s="512">
        <v>37.9</v>
      </c>
      <c r="K2046" s="541"/>
      <c r="L2046" s="512"/>
      <c r="M2046" s="512"/>
      <c r="N2046" s="512"/>
      <c r="O2046" s="513">
        <f>J2046</f>
        <v>37.9</v>
      </c>
    </row>
    <row r="2047" spans="1:15">
      <c r="A2047" s="8"/>
      <c r="B2047" s="495" t="s">
        <v>1022</v>
      </c>
      <c r="C2047" s="486"/>
      <c r="D2047" s="486">
        <v>100</v>
      </c>
      <c r="E2047" s="534" t="s">
        <v>898</v>
      </c>
      <c r="F2047" s="486">
        <v>0</v>
      </c>
      <c r="G2047" s="486">
        <v>102</v>
      </c>
      <c r="H2047" s="534" t="s">
        <v>898</v>
      </c>
      <c r="I2047" s="486">
        <v>1.58</v>
      </c>
      <c r="J2047" s="512">
        <v>37</v>
      </c>
      <c r="K2047" s="541"/>
      <c r="L2047" s="512"/>
      <c r="M2047" s="512"/>
      <c r="N2047" s="512"/>
      <c r="O2047" s="513">
        <f>J2047</f>
        <v>37</v>
      </c>
    </row>
    <row r="2048" spans="1:15">
      <c r="A2048" s="8"/>
      <c r="B2048" s="495" t="s">
        <v>1023</v>
      </c>
      <c r="C2048" s="486"/>
      <c r="D2048" s="486"/>
      <c r="E2048" s="486"/>
      <c r="F2048" s="486"/>
      <c r="G2048" s="486"/>
      <c r="H2048" s="486"/>
      <c r="I2048" s="486"/>
      <c r="J2048" s="512">
        <v>6</v>
      </c>
      <c r="K2048" s="541"/>
      <c r="L2048" s="512"/>
      <c r="M2048" s="512">
        <v>4</v>
      </c>
      <c r="N2048" s="512"/>
      <c r="O2048" s="513">
        <f>J2048*M2048</f>
        <v>24</v>
      </c>
    </row>
    <row r="2049" spans="1:15">
      <c r="A2049" s="4"/>
      <c r="B2049" s="495"/>
      <c r="C2049" s="486"/>
      <c r="D2049" s="486"/>
      <c r="E2049" s="486"/>
      <c r="F2049" s="486"/>
      <c r="G2049" s="486"/>
      <c r="H2049" s="486"/>
      <c r="I2049" s="486"/>
      <c r="J2049" s="512"/>
      <c r="K2049" s="512"/>
      <c r="L2049" s="512"/>
      <c r="M2049" s="512"/>
      <c r="N2049" s="512"/>
      <c r="O2049" s="513"/>
    </row>
    <row r="2050" spans="1:15">
      <c r="A2050" s="6"/>
      <c r="B2050" s="489"/>
      <c r="C2050" s="365"/>
      <c r="D2050" s="365"/>
      <c r="E2050" s="365"/>
      <c r="F2050" s="365"/>
      <c r="G2050" s="365"/>
      <c r="H2050" s="365"/>
      <c r="I2050" s="365"/>
      <c r="J2050" s="517"/>
      <c r="K2050" s="517"/>
      <c r="L2050" s="517"/>
      <c r="M2050" s="518"/>
      <c r="N2050" s="518"/>
      <c r="O2050" s="519"/>
    </row>
    <row r="2051" spans="1:15">
      <c r="A2051" s="1" t="s">
        <v>566</v>
      </c>
      <c r="B2051" s="476" t="str">
        <f>VLOOKUP(A2051,GLOBAL!A:H,4,FALSE)</f>
        <v>Sinalização</v>
      </c>
      <c r="C2051" s="477"/>
      <c r="D2051" s="477"/>
      <c r="E2051" s="477"/>
      <c r="F2051" s="477"/>
      <c r="G2051" s="477"/>
      <c r="H2051" s="477"/>
      <c r="I2051" s="477"/>
      <c r="J2051" s="506"/>
      <c r="K2051" s="506"/>
      <c r="L2051" s="506"/>
      <c r="M2051" s="506"/>
      <c r="N2051" s="506"/>
      <c r="O2051" s="507"/>
    </row>
    <row r="2052" ht="30" spans="1:15">
      <c r="A2052" s="2" t="s">
        <v>567</v>
      </c>
      <c r="B2052" s="479" t="str">
        <f>VLOOKUP(A2052,GLOBAL!A:H,4,FALSE)</f>
        <v>SINALIZAÇÃO VERTICAL COM CHAPA REVESTIDA EM PELÍCULA, INCLUSIVE SUPORTE EM MADEIRA</v>
      </c>
      <c r="C2052" s="2" t="str">
        <f>VLOOKUP(A2052,GLOBAL!A:H,5,FALSE)</f>
        <v>M2</v>
      </c>
      <c r="D2052" s="480" t="s">
        <v>857</v>
      </c>
      <c r="E2052" s="481"/>
      <c r="F2052" s="482"/>
      <c r="G2052" s="480" t="s">
        <v>858</v>
      </c>
      <c r="H2052" s="481"/>
      <c r="I2052" s="482"/>
      <c r="J2052" s="522" t="s">
        <v>867</v>
      </c>
      <c r="K2052" s="523"/>
      <c r="L2052" s="508" t="s">
        <v>861</v>
      </c>
      <c r="M2052" s="508" t="s">
        <v>862</v>
      </c>
      <c r="N2052" s="508"/>
      <c r="O2052" s="509">
        <f>ROUND(SUM(O2053:O2054),2)</f>
        <v>1.5</v>
      </c>
    </row>
    <row r="2053" spans="1:15">
      <c r="A2053" s="3"/>
      <c r="B2053" s="483" t="s">
        <v>863</v>
      </c>
      <c r="C2053" s="484"/>
      <c r="D2053" s="484"/>
      <c r="E2053" s="484"/>
      <c r="F2053" s="484"/>
      <c r="G2053" s="484"/>
      <c r="H2053" s="484"/>
      <c r="I2053" s="484"/>
      <c r="J2053" s="510"/>
      <c r="K2053" s="510"/>
      <c r="L2053" s="510"/>
      <c r="M2053" s="510"/>
      <c r="N2053" s="510"/>
      <c r="O2053" s="511"/>
    </row>
    <row r="2054" spans="1:15">
      <c r="A2054" s="4"/>
      <c r="B2054" s="495" t="s">
        <v>919</v>
      </c>
      <c r="C2054" s="486"/>
      <c r="D2054" s="486"/>
      <c r="E2054" s="486"/>
      <c r="F2054" s="486"/>
      <c r="G2054" s="486"/>
      <c r="H2054" s="486"/>
      <c r="I2054" s="486"/>
      <c r="J2054" s="524">
        <v>0.3</v>
      </c>
      <c r="K2054" s="525"/>
      <c r="L2054" s="512"/>
      <c r="M2054" s="512">
        <v>5</v>
      </c>
      <c r="N2054" s="512"/>
      <c r="O2054" s="513">
        <f>J2054*M2054</f>
        <v>1.5</v>
      </c>
    </row>
    <row r="2055" spans="1:15">
      <c r="A2055" s="5"/>
      <c r="B2055" s="539"/>
      <c r="C2055" s="540"/>
      <c r="D2055" s="540"/>
      <c r="E2055" s="540"/>
      <c r="F2055" s="540"/>
      <c r="G2055" s="540"/>
      <c r="H2055" s="540"/>
      <c r="I2055" s="540"/>
      <c r="J2055" s="544"/>
      <c r="K2055" s="544"/>
      <c r="L2055" s="544"/>
      <c r="M2055" s="545"/>
      <c r="N2055" s="545"/>
      <c r="O2055" s="546"/>
    </row>
    <row r="2056" spans="1:15">
      <c r="A2056" s="12"/>
      <c r="B2056" s="489"/>
      <c r="C2056" s="365"/>
      <c r="D2056" s="365"/>
      <c r="E2056" s="365"/>
      <c r="F2056" s="365"/>
      <c r="G2056" s="365"/>
      <c r="H2056" s="365"/>
      <c r="I2056" s="365"/>
      <c r="J2056" s="517"/>
      <c r="K2056" s="517"/>
      <c r="L2056" s="517"/>
      <c r="M2056" s="518"/>
      <c r="N2056" s="518"/>
      <c r="O2056" s="519"/>
    </row>
    <row r="2057" ht="45" customHeight="1" spans="1:15">
      <c r="A2057" s="2" t="s">
        <v>568</v>
      </c>
      <c r="B2057" s="479" t="str">
        <f>VLOOKUP(A2057,GLOBAL!A:H,4,FALSE)</f>
        <v>SINALIZACAO HORIZONTAL COM TINTA RETRORREFLETIVA A BASE DE RESINA ACRILICA COM MICROESFERAS DE VIDRO</v>
      </c>
      <c r="C2057" s="2" t="str">
        <f>VLOOKUP(A2057,GLOBAL!A:H,5,FALSE)</f>
        <v>M2</v>
      </c>
      <c r="D2057" s="480" t="s">
        <v>857</v>
      </c>
      <c r="E2057" s="481"/>
      <c r="F2057" s="482"/>
      <c r="G2057" s="480" t="s">
        <v>858</v>
      </c>
      <c r="H2057" s="481"/>
      <c r="I2057" s="482"/>
      <c r="J2057" s="508" t="s">
        <v>859</v>
      </c>
      <c r="K2057" s="508" t="s">
        <v>860</v>
      </c>
      <c r="L2057" s="508" t="s">
        <v>867</v>
      </c>
      <c r="M2057" s="508" t="s">
        <v>920</v>
      </c>
      <c r="N2057" s="508"/>
      <c r="O2057" s="509">
        <f>ROUND(SUM(O2058:O2063),2)</f>
        <v>72.66</v>
      </c>
    </row>
    <row r="2058" spans="1:15">
      <c r="A2058" s="3"/>
      <c r="B2058" s="483" t="s">
        <v>863</v>
      </c>
      <c r="C2058" s="484"/>
      <c r="D2058" s="484"/>
      <c r="E2058" s="484"/>
      <c r="F2058" s="484"/>
      <c r="G2058" s="484"/>
      <c r="H2058" s="484"/>
      <c r="I2058" s="484"/>
      <c r="J2058" s="510"/>
      <c r="K2058" s="510"/>
      <c r="L2058" s="510"/>
      <c r="M2058" s="510"/>
      <c r="N2058" s="510"/>
      <c r="O2058" s="511"/>
    </row>
    <row r="2059" spans="1:15">
      <c r="A2059" s="4"/>
      <c r="B2059" s="495" t="s">
        <v>921</v>
      </c>
      <c r="C2059" s="486"/>
      <c r="D2059" s="486"/>
      <c r="E2059" s="486"/>
      <c r="F2059" s="486"/>
      <c r="G2059" s="486"/>
      <c r="H2059" s="486"/>
      <c r="I2059" s="486"/>
      <c r="J2059" s="512">
        <v>3</v>
      </c>
      <c r="K2059" s="543">
        <v>0.4</v>
      </c>
      <c r="L2059" s="512">
        <f>J2059*K2059</f>
        <v>1.2</v>
      </c>
      <c r="M2059" s="512">
        <v>35</v>
      </c>
      <c r="N2059" s="512"/>
      <c r="O2059" s="513">
        <f>L2059*M2059</f>
        <v>42</v>
      </c>
    </row>
    <row r="2060" spans="1:15">
      <c r="A2060" s="4"/>
      <c r="B2060" s="495" t="s">
        <v>922</v>
      </c>
      <c r="C2060" s="486"/>
      <c r="D2060" s="486"/>
      <c r="E2060" s="486"/>
      <c r="F2060" s="486"/>
      <c r="G2060" s="486"/>
      <c r="H2060" s="486"/>
      <c r="I2060" s="486"/>
      <c r="J2060" s="512">
        <v>3.5</v>
      </c>
      <c r="K2060" s="543">
        <v>0.4</v>
      </c>
      <c r="L2060" s="512">
        <f>J2060*K2060</f>
        <v>1.4</v>
      </c>
      <c r="M2060" s="512">
        <v>5</v>
      </c>
      <c r="N2060" s="512"/>
      <c r="O2060" s="513">
        <f>L2060*M2060</f>
        <v>7</v>
      </c>
    </row>
    <row r="2061" spans="1:15">
      <c r="A2061" s="4"/>
      <c r="B2061" s="495" t="s">
        <v>923</v>
      </c>
      <c r="C2061" s="486"/>
      <c r="D2061" s="486"/>
      <c r="E2061" s="486"/>
      <c r="F2061" s="486"/>
      <c r="G2061" s="486"/>
      <c r="H2061" s="486"/>
      <c r="I2061" s="486"/>
      <c r="J2061" s="512">
        <v>65.8</v>
      </c>
      <c r="K2061" s="543">
        <v>0.1</v>
      </c>
      <c r="L2061" s="512">
        <f>J2061*K2061</f>
        <v>6.58</v>
      </c>
      <c r="M2061" s="512">
        <v>2</v>
      </c>
      <c r="N2061" s="512"/>
      <c r="O2061" s="513">
        <f>L2061*M2061</f>
        <v>13.16</v>
      </c>
    </row>
    <row r="2062" spans="1:15">
      <c r="A2062" s="4"/>
      <c r="B2062" s="495" t="s">
        <v>923</v>
      </c>
      <c r="C2062" s="486"/>
      <c r="D2062" s="486"/>
      <c r="E2062" s="486"/>
      <c r="F2062" s="486"/>
      <c r="G2062" s="486"/>
      <c r="H2062" s="486"/>
      <c r="I2062" s="486"/>
      <c r="J2062" s="512">
        <v>41.58</v>
      </c>
      <c r="K2062" s="543">
        <v>0.1</v>
      </c>
      <c r="L2062" s="512">
        <f>J2062*K2062</f>
        <v>4.158</v>
      </c>
      <c r="M2062" s="512">
        <v>2</v>
      </c>
      <c r="N2062" s="512"/>
      <c r="O2062" s="513">
        <f>L2062*M2062</f>
        <v>8.316</v>
      </c>
    </row>
    <row r="2063" spans="1:15">
      <c r="A2063" s="4"/>
      <c r="B2063" s="495" t="s">
        <v>924</v>
      </c>
      <c r="C2063" s="486"/>
      <c r="D2063" s="486"/>
      <c r="E2063" s="486"/>
      <c r="F2063" s="486"/>
      <c r="G2063" s="486"/>
      <c r="H2063" s="486"/>
      <c r="I2063" s="486"/>
      <c r="J2063" s="512">
        <v>0</v>
      </c>
      <c r="K2063" s="543">
        <v>0</v>
      </c>
      <c r="L2063" s="512">
        <v>1.09</v>
      </c>
      <c r="M2063" s="512">
        <v>2</v>
      </c>
      <c r="N2063" s="512"/>
      <c r="O2063" s="513">
        <f>L2063*M2063</f>
        <v>2.18</v>
      </c>
    </row>
    <row r="2064" spans="1:15">
      <c r="A2064" s="5"/>
      <c r="B2064" s="539"/>
      <c r="C2064" s="540"/>
      <c r="D2064" s="540"/>
      <c r="E2064" s="540"/>
      <c r="F2064" s="540"/>
      <c r="G2064" s="540"/>
      <c r="H2064" s="540"/>
      <c r="I2064" s="540"/>
      <c r="J2064" s="544"/>
      <c r="K2064" s="544"/>
      <c r="L2064" s="544"/>
      <c r="M2064" s="545"/>
      <c r="N2064" s="545"/>
      <c r="O2064" s="546"/>
    </row>
    <row r="2065" spans="1:15">
      <c r="A2065" s="12"/>
      <c r="B2065" s="489"/>
      <c r="C2065" s="365"/>
      <c r="D2065" s="365"/>
      <c r="E2065" s="365"/>
      <c r="F2065" s="365"/>
      <c r="G2065" s="365"/>
      <c r="H2065" s="365"/>
      <c r="I2065" s="365"/>
      <c r="J2065" s="517"/>
      <c r="K2065" s="517"/>
      <c r="L2065" s="517"/>
      <c r="M2065" s="518"/>
      <c r="N2065" s="518"/>
      <c r="O2065" s="519"/>
    </row>
    <row r="2066" spans="1:15">
      <c r="A2066" s="2" t="s">
        <v>569</v>
      </c>
      <c r="B2066" s="479" t="str">
        <f>VLOOKUP(A2066,GLOBAL!A:H,4,FALSE)</f>
        <v>TACHA REFLETIVA BIRREFLETORIZADA, FORNECIMENTO E APLICAÇÃO</v>
      </c>
      <c r="C2066" s="2" t="str">
        <f>VLOOKUP(A2066,GLOBAL!A:H,5,FALSE)</f>
        <v>UND</v>
      </c>
      <c r="D2066" s="480" t="s">
        <v>857</v>
      </c>
      <c r="E2066" s="481"/>
      <c r="F2066" s="482"/>
      <c r="G2066" s="480" t="s">
        <v>858</v>
      </c>
      <c r="H2066" s="481"/>
      <c r="I2066" s="482"/>
      <c r="J2066" s="508" t="s">
        <v>859</v>
      </c>
      <c r="K2066" s="508" t="s">
        <v>860</v>
      </c>
      <c r="L2066" s="508" t="s">
        <v>861</v>
      </c>
      <c r="M2066" s="508" t="s">
        <v>862</v>
      </c>
      <c r="N2066" s="508"/>
      <c r="O2066" s="509">
        <f>ROUND(SUM(O2067:O2069),2)</f>
        <v>27</v>
      </c>
    </row>
    <row r="2067" spans="1:15">
      <c r="A2067" s="3"/>
      <c r="B2067" s="483" t="s">
        <v>863</v>
      </c>
      <c r="C2067" s="484"/>
      <c r="D2067" s="484"/>
      <c r="E2067" s="484"/>
      <c r="F2067" s="484"/>
      <c r="G2067" s="484"/>
      <c r="H2067" s="484"/>
      <c r="I2067" s="484"/>
      <c r="J2067" s="510"/>
      <c r="K2067" s="510"/>
      <c r="L2067" s="510"/>
      <c r="M2067" s="510"/>
      <c r="N2067" s="510"/>
      <c r="O2067" s="511"/>
    </row>
    <row r="2068" spans="1:15">
      <c r="A2068" s="4"/>
      <c r="B2068" s="495" t="s">
        <v>923</v>
      </c>
      <c r="C2068" s="486"/>
      <c r="D2068" s="486"/>
      <c r="E2068" s="486"/>
      <c r="F2068" s="486"/>
      <c r="G2068" s="486"/>
      <c r="H2068" s="486"/>
      <c r="I2068" s="486"/>
      <c r="J2068" s="512">
        <v>107.38</v>
      </c>
      <c r="K2068" s="512"/>
      <c r="L2068" s="512"/>
      <c r="M2068" s="512">
        <v>27</v>
      </c>
      <c r="N2068" s="512"/>
      <c r="O2068" s="513">
        <f>M2068</f>
        <v>27</v>
      </c>
    </row>
    <row r="2069" spans="1:15">
      <c r="A2069" s="4"/>
      <c r="B2069" s="495"/>
      <c r="C2069" s="486"/>
      <c r="D2069" s="486"/>
      <c r="E2069" s="486"/>
      <c r="F2069" s="486"/>
      <c r="G2069" s="486"/>
      <c r="H2069" s="486"/>
      <c r="I2069" s="486"/>
      <c r="J2069" s="512"/>
      <c r="K2069" s="512"/>
      <c r="L2069" s="512"/>
      <c r="M2069" s="512"/>
      <c r="N2069" s="512"/>
      <c r="O2069" s="513"/>
    </row>
    <row r="2070" spans="1:15">
      <c r="A2070" s="6"/>
      <c r="B2070" s="489"/>
      <c r="C2070" s="365"/>
      <c r="D2070" s="365"/>
      <c r="E2070" s="365"/>
      <c r="F2070" s="365"/>
      <c r="G2070" s="365"/>
      <c r="H2070" s="365"/>
      <c r="I2070" s="365"/>
      <c r="J2070" s="517"/>
      <c r="K2070" s="517"/>
      <c r="L2070" s="517"/>
      <c r="M2070" s="518"/>
      <c r="N2070" s="518"/>
      <c r="O2070" s="519"/>
    </row>
    <row r="2071" spans="1:15">
      <c r="A2071" s="1" t="s">
        <v>570</v>
      </c>
      <c r="B2071" s="476" t="str">
        <f>VLOOKUP(A2071,GLOBAL!A:H,4,FALSE)</f>
        <v>Serviços Complementares</v>
      </c>
      <c r="C2071" s="477"/>
      <c r="D2071" s="477"/>
      <c r="E2071" s="477"/>
      <c r="F2071" s="477"/>
      <c r="G2071" s="477"/>
      <c r="H2071" s="477"/>
      <c r="I2071" s="477"/>
      <c r="J2071" s="506"/>
      <c r="K2071" s="506"/>
      <c r="L2071" s="506"/>
      <c r="M2071" s="506"/>
      <c r="N2071" s="506"/>
      <c r="O2071" s="507"/>
    </row>
    <row r="2072" ht="30" spans="1:15">
      <c r="A2072" s="2" t="s">
        <v>571</v>
      </c>
      <c r="B2072" s="479" t="str">
        <f>VLOOKUP(A2072,GLOBAL!A:H,4,FALSE)</f>
        <v>REMANEJAMENTO DE LIGAÇÃO E RELIGAÇÃO DE REDES DE ESGOTO, EM VIAS URBANAS</v>
      </c>
      <c r="C2072" s="2" t="str">
        <f>VLOOKUP(A2072,GLOBAL!A:H,5,FALSE)</f>
        <v>M</v>
      </c>
      <c r="D2072" s="480" t="s">
        <v>857</v>
      </c>
      <c r="E2072" s="481"/>
      <c r="F2072" s="482"/>
      <c r="G2072" s="480" t="s">
        <v>858</v>
      </c>
      <c r="H2072" s="481"/>
      <c r="I2072" s="482"/>
      <c r="J2072" s="508" t="s">
        <v>859</v>
      </c>
      <c r="K2072" s="508" t="s">
        <v>925</v>
      </c>
      <c r="L2072" s="508" t="s">
        <v>861</v>
      </c>
      <c r="M2072" s="508" t="s">
        <v>862</v>
      </c>
      <c r="N2072" s="508" t="s">
        <v>868</v>
      </c>
      <c r="O2072" s="509">
        <f>ROUND(SUM(O2073:O2075),2)</f>
        <v>10</v>
      </c>
    </row>
    <row r="2073" spans="1:15">
      <c r="A2073" s="3"/>
      <c r="B2073" s="483" t="s">
        <v>926</v>
      </c>
      <c r="C2073" s="484"/>
      <c r="D2073" s="484"/>
      <c r="E2073" s="484"/>
      <c r="F2073" s="484"/>
      <c r="G2073" s="484"/>
      <c r="H2073" s="484"/>
      <c r="I2073" s="484"/>
      <c r="J2073" s="510"/>
      <c r="K2073" s="510"/>
      <c r="L2073" s="510"/>
      <c r="M2073" s="510"/>
      <c r="N2073" s="510"/>
      <c r="O2073" s="511"/>
    </row>
    <row r="2074" spans="1:15">
      <c r="A2074" s="4"/>
      <c r="B2074" s="495" t="s">
        <v>927</v>
      </c>
      <c r="C2074" s="486"/>
      <c r="D2074" s="486">
        <v>0</v>
      </c>
      <c r="E2074" s="534" t="s">
        <v>898</v>
      </c>
      <c r="F2074" s="486">
        <v>0</v>
      </c>
      <c r="G2074" s="486">
        <v>3</v>
      </c>
      <c r="H2074" s="534" t="s">
        <v>898</v>
      </c>
      <c r="I2074" s="486">
        <v>5.8</v>
      </c>
      <c r="J2074" s="512"/>
      <c r="K2074" s="543">
        <v>3</v>
      </c>
      <c r="L2074" s="512"/>
      <c r="M2074" s="512">
        <v>2</v>
      </c>
      <c r="N2074" s="512" t="s">
        <v>928</v>
      </c>
      <c r="O2074" s="513">
        <f>K2074*M2074</f>
        <v>6</v>
      </c>
    </row>
    <row r="2075" spans="1:15">
      <c r="A2075" s="4"/>
      <c r="B2075" s="495" t="s">
        <v>927</v>
      </c>
      <c r="C2075" s="486"/>
      <c r="D2075" s="486">
        <v>100</v>
      </c>
      <c r="E2075" s="534" t="s">
        <v>898</v>
      </c>
      <c r="F2075" s="486">
        <v>0</v>
      </c>
      <c r="G2075" s="486">
        <v>102</v>
      </c>
      <c r="H2075" s="534" t="s">
        <v>898</v>
      </c>
      <c r="I2075" s="486">
        <v>1.58</v>
      </c>
      <c r="J2075" s="512"/>
      <c r="K2075" s="543">
        <v>2</v>
      </c>
      <c r="L2075" s="512"/>
      <c r="M2075" s="512">
        <v>2</v>
      </c>
      <c r="N2075" s="512" t="s">
        <v>928</v>
      </c>
      <c r="O2075" s="513">
        <f>K2075*M2075</f>
        <v>4</v>
      </c>
    </row>
    <row r="2076" spans="1:15">
      <c r="A2076" s="5"/>
      <c r="B2076" s="539"/>
      <c r="C2076" s="540"/>
      <c r="D2076" s="540"/>
      <c r="E2076" s="540"/>
      <c r="F2076" s="540"/>
      <c r="G2076" s="540"/>
      <c r="H2076" s="540"/>
      <c r="I2076" s="540"/>
      <c r="J2076" s="544"/>
      <c r="K2076" s="544"/>
      <c r="L2076" s="544"/>
      <c r="M2076" s="545"/>
      <c r="N2076" s="545"/>
      <c r="O2076" s="546"/>
    </row>
    <row r="2077" spans="1:15">
      <c r="A2077" s="12"/>
      <c r="B2077" s="489"/>
      <c r="C2077" s="365"/>
      <c r="D2077" s="365"/>
      <c r="E2077" s="365"/>
      <c r="F2077" s="365"/>
      <c r="G2077" s="365"/>
      <c r="H2077" s="365"/>
      <c r="I2077" s="365"/>
      <c r="J2077" s="517"/>
      <c r="K2077" s="517"/>
      <c r="L2077" s="517"/>
      <c r="M2077" s="518"/>
      <c r="N2077" s="518"/>
      <c r="O2077" s="519"/>
    </row>
    <row r="2078" ht="30" spans="1:15">
      <c r="A2078" s="2" t="s">
        <v>572</v>
      </c>
      <c r="B2078" s="479" t="str">
        <f>VLOOKUP(A2078,GLOBAL!A:H,4,FALSE)</f>
        <v>RELIGAÇÃO DE REDE DE ÁGUA EM PVC DN 20 MM, INCLUSIVE CONEXÕES, EM VIAS URBANAS</v>
      </c>
      <c r="C2078" s="2" t="str">
        <f>VLOOKUP(A2078,GLOBAL!A:H,5,FALSE)</f>
        <v>M</v>
      </c>
      <c r="D2078" s="480" t="s">
        <v>857</v>
      </c>
      <c r="E2078" s="481"/>
      <c r="F2078" s="482"/>
      <c r="G2078" s="480" t="s">
        <v>858</v>
      </c>
      <c r="H2078" s="481"/>
      <c r="I2078" s="482"/>
      <c r="J2078" s="508" t="s">
        <v>859</v>
      </c>
      <c r="K2078" s="508" t="s">
        <v>925</v>
      </c>
      <c r="L2078" s="508" t="s">
        <v>861</v>
      </c>
      <c r="M2078" s="508" t="s">
        <v>862</v>
      </c>
      <c r="N2078" s="508" t="s">
        <v>868</v>
      </c>
      <c r="O2078" s="509">
        <f>ROUND(SUM(O2079:O2082),2)</f>
        <v>10</v>
      </c>
    </row>
    <row r="2079" spans="1:15">
      <c r="A2079" s="3"/>
      <c r="B2079" s="483" t="s">
        <v>926</v>
      </c>
      <c r="C2079" s="484"/>
      <c r="D2079" s="484"/>
      <c r="E2079" s="484"/>
      <c r="F2079" s="484"/>
      <c r="G2079" s="484"/>
      <c r="H2079" s="484"/>
      <c r="I2079" s="484"/>
      <c r="J2079" s="510"/>
      <c r="K2079" s="510"/>
      <c r="L2079" s="510"/>
      <c r="M2079" s="510"/>
      <c r="N2079" s="510"/>
      <c r="O2079" s="511"/>
    </row>
    <row r="2080" spans="1:15">
      <c r="A2080" s="4"/>
      <c r="B2080" s="495" t="s">
        <v>927</v>
      </c>
      <c r="C2080" s="486"/>
      <c r="D2080" s="486">
        <v>0</v>
      </c>
      <c r="E2080" s="534" t="s">
        <v>898</v>
      </c>
      <c r="F2080" s="486">
        <v>0</v>
      </c>
      <c r="G2080" s="486">
        <v>3</v>
      </c>
      <c r="H2080" s="534" t="s">
        <v>898</v>
      </c>
      <c r="I2080" s="486">
        <v>5.8</v>
      </c>
      <c r="J2080" s="512"/>
      <c r="K2080" s="543">
        <v>3</v>
      </c>
      <c r="L2080" s="512"/>
      <c r="M2080" s="512">
        <v>2</v>
      </c>
      <c r="N2080" s="512" t="s">
        <v>928</v>
      </c>
      <c r="O2080" s="513">
        <f>M2080*K2080</f>
        <v>6</v>
      </c>
    </row>
    <row r="2081" spans="1:15">
      <c r="A2081" s="4"/>
      <c r="B2081" s="495" t="s">
        <v>927</v>
      </c>
      <c r="C2081" s="486"/>
      <c r="D2081" s="486">
        <v>100</v>
      </c>
      <c r="E2081" s="534" t="s">
        <v>898</v>
      </c>
      <c r="F2081" s="486">
        <v>0</v>
      </c>
      <c r="G2081" s="486">
        <v>102</v>
      </c>
      <c r="H2081" s="534" t="s">
        <v>898</v>
      </c>
      <c r="I2081" s="486">
        <v>1.58</v>
      </c>
      <c r="J2081" s="512"/>
      <c r="K2081" s="543">
        <v>2</v>
      </c>
      <c r="L2081" s="512"/>
      <c r="M2081" s="512">
        <v>2</v>
      </c>
      <c r="N2081" s="512" t="s">
        <v>928</v>
      </c>
      <c r="O2081" s="513">
        <f>K2081*M2081</f>
        <v>4</v>
      </c>
    </row>
    <row r="2082" spans="1:15">
      <c r="A2082" s="5"/>
      <c r="B2082" s="539"/>
      <c r="C2082" s="540"/>
      <c r="D2082" s="540"/>
      <c r="E2082" s="540"/>
      <c r="F2082" s="540"/>
      <c r="G2082" s="540"/>
      <c r="H2082" s="540"/>
      <c r="I2082" s="540"/>
      <c r="J2082" s="544"/>
      <c r="K2082" s="544"/>
      <c r="L2082" s="544"/>
      <c r="M2082" s="545"/>
      <c r="N2082" s="545"/>
      <c r="O2082" s="546"/>
    </row>
    <row r="2083" spans="1:15">
      <c r="A2083" s="6"/>
      <c r="B2083" s="489"/>
      <c r="C2083" s="365"/>
      <c r="D2083" s="365"/>
      <c r="E2083" s="365"/>
      <c r="F2083" s="365"/>
      <c r="G2083" s="365"/>
      <c r="H2083" s="365"/>
      <c r="I2083" s="365"/>
      <c r="J2083" s="517"/>
      <c r="K2083" s="517"/>
      <c r="L2083" s="517"/>
      <c r="M2083" s="518"/>
      <c r="N2083" s="518"/>
      <c r="O2083" s="519"/>
    </row>
    <row r="2084" spans="1:15">
      <c r="A2084" s="732" t="s">
        <v>32</v>
      </c>
      <c r="B2084" s="476" t="str">
        <f>VLOOKUP(A2084,GLOBAL!A:H,4,FALSE)</f>
        <v>Rua Monte Pascoal</v>
      </c>
      <c r="C2084" s="477"/>
      <c r="D2084" s="477"/>
      <c r="E2084" s="477"/>
      <c r="F2084" s="477"/>
      <c r="G2084" s="477"/>
      <c r="H2084" s="477"/>
      <c r="I2084" s="477"/>
      <c r="J2084" s="506"/>
      <c r="K2084" s="506"/>
      <c r="L2084" s="506"/>
      <c r="M2084" s="506"/>
      <c r="N2084" s="506"/>
      <c r="O2084" s="507"/>
    </row>
    <row r="2085" spans="1:15">
      <c r="A2085" s="1" t="s">
        <v>575</v>
      </c>
      <c r="B2085" s="476" t="str">
        <f>VLOOKUP(A2085,GLOBAL!A:H,4,FALSE)</f>
        <v>Demolição  </v>
      </c>
      <c r="C2085" s="477"/>
      <c r="D2085" s="477"/>
      <c r="E2085" s="477"/>
      <c r="F2085" s="477"/>
      <c r="G2085" s="477"/>
      <c r="H2085" s="477"/>
      <c r="I2085" s="477"/>
      <c r="J2085" s="506"/>
      <c r="K2085" s="506"/>
      <c r="L2085" s="506"/>
      <c r="M2085" s="506"/>
      <c r="N2085" s="506"/>
      <c r="O2085" s="507"/>
    </row>
    <row r="2086" ht="30" spans="1:15">
      <c r="A2086" s="2" t="s">
        <v>576</v>
      </c>
      <c r="B2086" s="479" t="str">
        <f>VLOOKUP(A2086,GLOBAL!A:H,4,FALSE)</f>
        <v>DEMOLIÇÃO DE LAJES, DE FORMA MANUAL, SEM REAPROVEITAMENTO. AF_12/2017</v>
      </c>
      <c r="C2086" s="2" t="str">
        <f>VLOOKUP(A2086,GLOBAL!A:H,5,FALSE)</f>
        <v>M3</v>
      </c>
      <c r="D2086" s="480" t="s">
        <v>857</v>
      </c>
      <c r="E2086" s="481"/>
      <c r="F2086" s="482"/>
      <c r="G2086" s="480" t="s">
        <v>858</v>
      </c>
      <c r="H2086" s="481"/>
      <c r="I2086" s="482"/>
      <c r="J2086" s="522" t="s">
        <v>867</v>
      </c>
      <c r="K2086" s="523"/>
      <c r="L2086" s="508" t="s">
        <v>861</v>
      </c>
      <c r="M2086" s="508" t="s">
        <v>6</v>
      </c>
      <c r="N2086" s="508" t="s">
        <v>868</v>
      </c>
      <c r="O2086" s="509">
        <f>ROUND(SUM(O2087:O2089),2)</f>
        <v>1.43</v>
      </c>
    </row>
    <row r="2087" spans="1:15">
      <c r="A2087" s="3"/>
      <c r="B2087" s="483" t="s">
        <v>863</v>
      </c>
      <c r="C2087" s="484"/>
      <c r="D2087" s="484"/>
      <c r="E2087" s="484"/>
      <c r="F2087" s="484"/>
      <c r="G2087" s="484"/>
      <c r="H2087" s="484"/>
      <c r="I2087" s="484"/>
      <c r="J2087" s="510"/>
      <c r="K2087" s="510"/>
      <c r="L2087" s="510"/>
      <c r="M2087" s="510"/>
      <c r="N2087" s="510"/>
      <c r="O2087" s="511"/>
    </row>
    <row r="2088" spans="1:15">
      <c r="A2088" s="4"/>
      <c r="B2088" s="485" t="s">
        <v>993</v>
      </c>
      <c r="C2088" s="486"/>
      <c r="D2088" s="486"/>
      <c r="E2088" s="534"/>
      <c r="F2088" s="486"/>
      <c r="G2088" s="486"/>
      <c r="H2088" s="486"/>
      <c r="I2088" s="486"/>
      <c r="J2088" s="524">
        <v>59.44</v>
      </c>
      <c r="K2088" s="525"/>
      <c r="L2088" s="512">
        <v>0.08</v>
      </c>
      <c r="M2088" s="552">
        <v>0.3</v>
      </c>
      <c r="N2088" s="512" t="s">
        <v>870</v>
      </c>
      <c r="O2088" s="513">
        <f>J2088*L2088*M2088</f>
        <v>1.42656</v>
      </c>
    </row>
    <row r="2089" spans="1:15">
      <c r="A2089" s="5"/>
      <c r="B2089" s="491"/>
      <c r="C2089" s="488"/>
      <c r="D2089" s="488"/>
      <c r="E2089" s="488"/>
      <c r="F2089" s="488"/>
      <c r="G2089" s="488"/>
      <c r="H2089" s="488"/>
      <c r="I2089" s="488"/>
      <c r="J2089" s="514"/>
      <c r="K2089" s="514"/>
      <c r="L2089" s="514"/>
      <c r="M2089" s="515"/>
      <c r="N2089" s="515"/>
      <c r="O2089" s="516"/>
    </row>
    <row r="2090" spans="1:15">
      <c r="A2090" s="6"/>
      <c r="B2090" s="489"/>
      <c r="C2090" s="365"/>
      <c r="D2090" s="365"/>
      <c r="E2090" s="365"/>
      <c r="F2090" s="365"/>
      <c r="G2090" s="365"/>
      <c r="H2090" s="365"/>
      <c r="I2090" s="365"/>
      <c r="J2090" s="517"/>
      <c r="K2090" s="517"/>
      <c r="L2090" s="517"/>
      <c r="M2090" s="518"/>
      <c r="N2090" s="518"/>
      <c r="O2090" s="519"/>
    </row>
    <row r="2091" ht="46.5" customHeight="1" spans="1:15">
      <c r="A2091" s="2" t="s">
        <v>577</v>
      </c>
      <c r="B2091" s="479" t="str">
        <f>VLOOKUP(A2091,GLOBAL!A:H,4,FALSE)</f>
        <v>TRANSPORTE COM CAMINHÃO BASCULANTE 6 M3 EM RODOVIA PAVIMENTADA ( PARA DISTÂNCIAS SUPERIORES A 4 KM)</v>
      </c>
      <c r="C2091" s="2" t="str">
        <f>VLOOKUP(A2091,GLOBAL!A:H,5,FALSE)</f>
        <v>M3XKM</v>
      </c>
      <c r="D2091" s="480" t="s">
        <v>857</v>
      </c>
      <c r="E2091" s="481"/>
      <c r="F2091" s="482"/>
      <c r="G2091" s="480" t="s">
        <v>858</v>
      </c>
      <c r="H2091" s="481"/>
      <c r="I2091" s="482"/>
      <c r="J2091" s="508" t="s">
        <v>872</v>
      </c>
      <c r="K2091" s="508" t="s">
        <v>873</v>
      </c>
      <c r="L2091" s="508" t="s">
        <v>874</v>
      </c>
      <c r="M2091" s="508" t="s">
        <v>875</v>
      </c>
      <c r="N2091" s="508" t="s">
        <v>876</v>
      </c>
      <c r="O2091" s="509">
        <f>ROUND(SUM(O2092:O2096),2)</f>
        <v>312.52</v>
      </c>
    </row>
    <row r="2092" spans="1:15">
      <c r="A2092" s="3"/>
      <c r="B2092" s="483"/>
      <c r="C2092" s="484"/>
      <c r="D2092" s="484"/>
      <c r="E2092" s="484"/>
      <c r="F2092" s="484"/>
      <c r="G2092" s="484"/>
      <c r="H2092" s="484"/>
      <c r="I2092" s="484"/>
      <c r="J2092" s="510"/>
      <c r="K2092" s="510"/>
      <c r="L2092" s="510"/>
      <c r="M2092" s="510"/>
      <c r="N2092" s="510"/>
      <c r="O2092" s="511"/>
    </row>
    <row r="2093" spans="1:15">
      <c r="A2093" s="4"/>
      <c r="B2093" s="485" t="s">
        <v>938</v>
      </c>
      <c r="C2093" s="486"/>
      <c r="D2093" s="486"/>
      <c r="E2093" s="486"/>
      <c r="F2093" s="486"/>
      <c r="G2093" s="486"/>
      <c r="H2093" s="486"/>
      <c r="I2093" s="486"/>
      <c r="J2093" s="512">
        <v>17.2</v>
      </c>
      <c r="K2093" s="512">
        <v>1</v>
      </c>
      <c r="L2093" s="512">
        <v>2.2</v>
      </c>
      <c r="M2093" s="512">
        <f>O2086</f>
        <v>1.43</v>
      </c>
      <c r="N2093" s="512">
        <f>J2093*K2093*L2093*M2093</f>
        <v>54.1112</v>
      </c>
      <c r="O2093" s="513">
        <f>N2093</f>
        <v>54.1112</v>
      </c>
    </row>
    <row r="2094" spans="1:15">
      <c r="A2094" s="4"/>
      <c r="B2094" s="485" t="s">
        <v>939</v>
      </c>
      <c r="C2094" s="486"/>
      <c r="D2094" s="486"/>
      <c r="E2094" s="486"/>
      <c r="F2094" s="486"/>
      <c r="G2094" s="486"/>
      <c r="H2094" s="486"/>
      <c r="I2094" s="486"/>
      <c r="J2094" s="512">
        <v>17.2</v>
      </c>
      <c r="K2094" s="512">
        <v>1</v>
      </c>
      <c r="L2094" s="512">
        <v>2.4</v>
      </c>
      <c r="M2094" s="512">
        <v>5.27</v>
      </c>
      <c r="N2094" s="512">
        <f>J2094*K2094*L2094*M2094</f>
        <v>217.5456</v>
      </c>
      <c r="O2094" s="513">
        <f>N2094</f>
        <v>217.5456</v>
      </c>
    </row>
    <row r="2095" spans="1:15">
      <c r="A2095" s="4"/>
      <c r="B2095" s="485" t="s">
        <v>940</v>
      </c>
      <c r="C2095" s="486"/>
      <c r="D2095" s="486"/>
      <c r="E2095" s="486"/>
      <c r="F2095" s="486"/>
      <c r="G2095" s="486"/>
      <c r="H2095" s="486"/>
      <c r="I2095" s="486"/>
      <c r="J2095" s="512">
        <v>17.2</v>
      </c>
      <c r="K2095" s="512">
        <v>1</v>
      </c>
      <c r="L2095" s="512">
        <v>2.4</v>
      </c>
      <c r="M2095" s="512">
        <v>0.99</v>
      </c>
      <c r="N2095" s="512">
        <f>J2095*K2095*L2095*M2095</f>
        <v>40.8672</v>
      </c>
      <c r="O2095" s="513">
        <f>N2095</f>
        <v>40.8672</v>
      </c>
    </row>
    <row r="2096" ht="60" spans="1:15">
      <c r="A2096" s="5"/>
      <c r="B2096" s="492" t="s">
        <v>994</v>
      </c>
      <c r="C2096" s="488"/>
      <c r="D2096" s="488"/>
      <c r="E2096" s="488"/>
      <c r="F2096" s="488"/>
      <c r="G2096" s="488"/>
      <c r="H2096" s="488"/>
      <c r="I2096" s="488"/>
      <c r="J2096" s="514"/>
      <c r="K2096" s="514"/>
      <c r="L2096" s="514"/>
      <c r="M2096" s="515"/>
      <c r="N2096" s="515"/>
      <c r="O2096" s="516"/>
    </row>
    <row r="2097" spans="1:15">
      <c r="A2097" s="6"/>
      <c r="B2097" s="489"/>
      <c r="C2097" s="365"/>
      <c r="D2097" s="365"/>
      <c r="E2097" s="365"/>
      <c r="F2097" s="365"/>
      <c r="G2097" s="365"/>
      <c r="H2097" s="365"/>
      <c r="I2097" s="365"/>
      <c r="J2097" s="517"/>
      <c r="K2097" s="517"/>
      <c r="L2097" s="517"/>
      <c r="M2097" s="518"/>
      <c r="N2097" s="518"/>
      <c r="O2097" s="519"/>
    </row>
    <row r="2098" ht="30" spans="1:15">
      <c r="A2098" s="2" t="s">
        <v>578</v>
      </c>
      <c r="B2098" s="479" t="str">
        <f>VLOOKUP(A2098,GLOBAL!A:H,4,FALSE)</f>
        <v>DEMOLIÇÃO DE PAVIMENTO INTERTRAVADO, DE FORMA MANUAL, COM REAPROVEITAMENTO. AF_12/2017</v>
      </c>
      <c r="C2098" s="2" t="str">
        <f>VLOOKUP(A2098,GLOBAL!A:H,5,FALSE)</f>
        <v>M2</v>
      </c>
      <c r="D2098" s="480" t="s">
        <v>857</v>
      </c>
      <c r="E2098" s="481"/>
      <c r="F2098" s="482"/>
      <c r="G2098" s="480" t="s">
        <v>858</v>
      </c>
      <c r="H2098" s="481"/>
      <c r="I2098" s="482"/>
      <c r="J2098" s="508" t="s">
        <v>859</v>
      </c>
      <c r="K2098" s="508" t="s">
        <v>860</v>
      </c>
      <c r="L2098" s="508" t="s">
        <v>861</v>
      </c>
      <c r="M2098" s="508" t="s">
        <v>6</v>
      </c>
      <c r="N2098" s="508" t="s">
        <v>868</v>
      </c>
      <c r="O2098" s="509">
        <f>ROUND(SUM(O2099:O2101),2)</f>
        <v>65.86</v>
      </c>
    </row>
    <row r="2099" spans="1:15">
      <c r="A2099" s="3"/>
      <c r="B2099" s="483" t="s">
        <v>863</v>
      </c>
      <c r="C2099" s="484"/>
      <c r="D2099" s="484"/>
      <c r="E2099" s="484"/>
      <c r="F2099" s="484"/>
      <c r="G2099" s="484"/>
      <c r="H2099" s="484"/>
      <c r="I2099" s="484"/>
      <c r="J2099" s="512"/>
      <c r="K2099" s="510"/>
      <c r="L2099" s="510"/>
      <c r="M2099" s="510"/>
      <c r="N2099" s="510"/>
      <c r="O2099" s="511"/>
    </row>
    <row r="2100" spans="1:15">
      <c r="A2100" s="4"/>
      <c r="B2100" s="485" t="s">
        <v>995</v>
      </c>
      <c r="C2100" s="486"/>
      <c r="D2100" s="486"/>
      <c r="E2100" s="534"/>
      <c r="F2100" s="486"/>
      <c r="G2100" s="486"/>
      <c r="H2100" s="534"/>
      <c r="I2100" s="486"/>
      <c r="J2100" s="524">
        <v>1317.28</v>
      </c>
      <c r="K2100" s="525"/>
      <c r="L2100" s="512"/>
      <c r="M2100" s="552">
        <v>0.05</v>
      </c>
      <c r="N2100" s="512"/>
      <c r="O2100" s="513">
        <f>J2100*M2100</f>
        <v>65.864</v>
      </c>
    </row>
    <row r="2101" spans="1:15">
      <c r="A2101" s="5"/>
      <c r="B2101" s="491"/>
      <c r="C2101" s="488"/>
      <c r="D2101" s="488"/>
      <c r="E2101" s="488"/>
      <c r="F2101" s="488"/>
      <c r="G2101" s="488"/>
      <c r="H2101" s="488"/>
      <c r="I2101" s="488"/>
      <c r="J2101" s="514"/>
      <c r="K2101" s="514"/>
      <c r="L2101" s="514"/>
      <c r="M2101" s="515"/>
      <c r="N2101" s="515"/>
      <c r="O2101" s="516"/>
    </row>
    <row r="2102" spans="1:15">
      <c r="A2102" s="6"/>
      <c r="B2102" s="489"/>
      <c r="C2102" s="365"/>
      <c r="D2102" s="365"/>
      <c r="E2102" s="365"/>
      <c r="F2102" s="365"/>
      <c r="G2102" s="365"/>
      <c r="H2102" s="365"/>
      <c r="I2102" s="365"/>
      <c r="J2102" s="517"/>
      <c r="K2102" s="517"/>
      <c r="L2102" s="517"/>
      <c r="M2102" s="518"/>
      <c r="N2102" s="518"/>
      <c r="O2102" s="519"/>
    </row>
    <row r="2103" s="23" customFormat="1" spans="1:20">
      <c r="A2103" s="2" t="s">
        <v>579</v>
      </c>
      <c r="B2103" s="548" t="str">
        <f>VLOOKUP(A2103,GLOBAL!A:H,4,FALSE)</f>
        <v>RETIRADA DE MEIO-FIO DE CONCRETO</v>
      </c>
      <c r="C2103" s="2" t="str">
        <f>VLOOKUP(A2103,GLOBAL!A:H,5,FALSE)</f>
        <v>M</v>
      </c>
      <c r="D2103" s="480" t="s">
        <v>857</v>
      </c>
      <c r="E2103" s="481"/>
      <c r="F2103" s="482"/>
      <c r="G2103" s="480" t="s">
        <v>858</v>
      </c>
      <c r="H2103" s="481"/>
      <c r="I2103" s="482"/>
      <c r="J2103" s="508" t="s">
        <v>859</v>
      </c>
      <c r="K2103" s="508" t="s">
        <v>860</v>
      </c>
      <c r="L2103" s="508" t="s">
        <v>861</v>
      </c>
      <c r="M2103" s="508" t="s">
        <v>6</v>
      </c>
      <c r="N2103" s="508" t="s">
        <v>868</v>
      </c>
      <c r="O2103" s="509">
        <f>ROUND(SUM(O2104:O2106),2)</f>
        <v>21.91</v>
      </c>
      <c r="Q2103" s="466"/>
      <c r="R2103" s="547"/>
      <c r="S2103" s="547"/>
      <c r="T2103" s="547"/>
    </row>
    <row r="2104" spans="1:15">
      <c r="A2104" s="3"/>
      <c r="B2104" s="483"/>
      <c r="C2104" s="484"/>
      <c r="D2104" s="484"/>
      <c r="E2104" s="484"/>
      <c r="F2104" s="484"/>
      <c r="G2104" s="484"/>
      <c r="H2104" s="484"/>
      <c r="I2104" s="484"/>
      <c r="J2104" s="510"/>
      <c r="K2104" s="510"/>
      <c r="L2104" s="510"/>
      <c r="M2104" s="510"/>
      <c r="N2104" s="510"/>
      <c r="O2104" s="511"/>
    </row>
    <row r="2105" spans="1:15">
      <c r="A2105" s="4"/>
      <c r="B2105" s="485" t="s">
        <v>996</v>
      </c>
      <c r="C2105" s="486"/>
      <c r="D2105" s="486"/>
      <c r="E2105" s="534"/>
      <c r="F2105" s="486"/>
      <c r="G2105" s="486"/>
      <c r="H2105" s="534"/>
      <c r="I2105" s="486"/>
      <c r="J2105" s="512">
        <v>438.1</v>
      </c>
      <c r="K2105" s="512"/>
      <c r="L2105" s="512"/>
      <c r="M2105" s="552">
        <v>0.05</v>
      </c>
      <c r="N2105" s="512"/>
      <c r="O2105" s="513">
        <f>J2105*M2105</f>
        <v>21.905</v>
      </c>
    </row>
    <row r="2106" spans="1:15">
      <c r="A2106" s="5"/>
      <c r="B2106" s="492"/>
      <c r="C2106" s="488"/>
      <c r="D2106" s="488"/>
      <c r="E2106" s="488"/>
      <c r="F2106" s="488"/>
      <c r="G2106" s="488"/>
      <c r="H2106" s="488"/>
      <c r="I2106" s="488"/>
      <c r="J2106" s="514"/>
      <c r="K2106" s="514"/>
      <c r="L2106" s="514"/>
      <c r="M2106" s="515"/>
      <c r="N2106" s="515"/>
      <c r="O2106" s="516"/>
    </row>
    <row r="2107" spans="1:15">
      <c r="A2107" s="6"/>
      <c r="B2107" s="489"/>
      <c r="C2107" s="365"/>
      <c r="D2107" s="365"/>
      <c r="E2107" s="365"/>
      <c r="F2107" s="365"/>
      <c r="G2107" s="365"/>
      <c r="H2107" s="365"/>
      <c r="I2107" s="365"/>
      <c r="J2107" s="517"/>
      <c r="K2107" s="517"/>
      <c r="L2107" s="517"/>
      <c r="M2107" s="518"/>
      <c r="N2107" s="518"/>
      <c r="O2107" s="519"/>
    </row>
    <row r="2108" spans="1:15">
      <c r="A2108" s="1" t="s">
        <v>580</v>
      </c>
      <c r="B2108" s="476" t="str">
        <f>VLOOKUP(A2108,GLOBAL!A:H,4,FALSE)</f>
        <v>Escavação, Aterro e Transporte</v>
      </c>
      <c r="C2108" s="477"/>
      <c r="D2108" s="477"/>
      <c r="E2108" s="477"/>
      <c r="F2108" s="477"/>
      <c r="G2108" s="477"/>
      <c r="H2108" s="477"/>
      <c r="I2108" s="477"/>
      <c r="J2108" s="506"/>
      <c r="K2108" s="506"/>
      <c r="L2108" s="506"/>
      <c r="M2108" s="506"/>
      <c r="N2108" s="506"/>
      <c r="O2108" s="507"/>
    </row>
    <row r="2109" ht="50.25" customHeight="1" spans="1:15">
      <c r="A2109" s="2" t="s">
        <v>581</v>
      </c>
      <c r="B2109" s="479" t="str">
        <f>VLOOKUP(A2109,GLOBAL!A:H,4,FALSE)</f>
        <v>ESCAVACAO MECANICA DE MATERIAL 1A. CATEGORIA, PROVENIENTE DE CORTE DE SUBLEITO (C/TRATOR ESTEIRAS  160HP)</v>
      </c>
      <c r="C2109" s="2" t="str">
        <f>VLOOKUP(A2109,GLOBAL!A:H,5,FALSE)</f>
        <v>M3</v>
      </c>
      <c r="D2109" s="480" t="s">
        <v>857</v>
      </c>
      <c r="E2109" s="481"/>
      <c r="F2109" s="482"/>
      <c r="G2109" s="480" t="s">
        <v>858</v>
      </c>
      <c r="H2109" s="481"/>
      <c r="I2109" s="482"/>
      <c r="J2109" s="522" t="s">
        <v>879</v>
      </c>
      <c r="K2109" s="526"/>
      <c r="L2109" s="523"/>
      <c r="M2109" s="508" t="s">
        <v>862</v>
      </c>
      <c r="N2109" s="508"/>
      <c r="O2109" s="509">
        <f>ROUND(SUM(O2110:O2113),2)</f>
        <v>178.05</v>
      </c>
    </row>
    <row r="2110" spans="1:15">
      <c r="A2110" s="3"/>
      <c r="B2110" s="483"/>
      <c r="C2110" s="484"/>
      <c r="D2110" s="484"/>
      <c r="E2110" s="484"/>
      <c r="F2110" s="484"/>
      <c r="G2110" s="484"/>
      <c r="H2110" s="484"/>
      <c r="I2110" s="484"/>
      <c r="J2110" s="510"/>
      <c r="K2110" s="510"/>
      <c r="L2110" s="510"/>
      <c r="M2110" s="510"/>
      <c r="N2110" s="510"/>
      <c r="O2110" s="511"/>
    </row>
    <row r="2111" spans="1:15">
      <c r="A2111" s="4"/>
      <c r="B2111" s="485" t="s">
        <v>880</v>
      </c>
      <c r="C2111" s="486"/>
      <c r="D2111" s="490">
        <v>0</v>
      </c>
      <c r="E2111" s="551" t="s">
        <v>898</v>
      </c>
      <c r="F2111" s="490">
        <v>0</v>
      </c>
      <c r="G2111" s="490">
        <v>6</v>
      </c>
      <c r="H2111" s="551" t="s">
        <v>898</v>
      </c>
      <c r="I2111" s="490">
        <v>10.72</v>
      </c>
      <c r="J2111" s="524">
        <v>139.22</v>
      </c>
      <c r="K2111" s="527"/>
      <c r="L2111" s="525"/>
      <c r="M2111" s="512"/>
      <c r="N2111" s="512"/>
      <c r="O2111" s="513">
        <f>J2111</f>
        <v>139.22</v>
      </c>
    </row>
    <row r="2112" spans="1:15">
      <c r="A2112" s="4"/>
      <c r="B2112" s="485" t="s">
        <v>880</v>
      </c>
      <c r="C2112" s="486"/>
      <c r="D2112" s="490">
        <v>100</v>
      </c>
      <c r="E2112" s="551" t="s">
        <v>898</v>
      </c>
      <c r="F2112" s="490">
        <v>0</v>
      </c>
      <c r="G2112" s="490">
        <v>104</v>
      </c>
      <c r="H2112" s="551" t="s">
        <v>898</v>
      </c>
      <c r="I2112" s="490">
        <v>4.04</v>
      </c>
      <c r="J2112" s="524">
        <v>38.83</v>
      </c>
      <c r="K2112" s="527"/>
      <c r="L2112" s="525"/>
      <c r="M2112" s="512"/>
      <c r="N2112" s="512"/>
      <c r="O2112" s="513">
        <f>J2112</f>
        <v>38.83</v>
      </c>
    </row>
    <row r="2113" spans="1:15">
      <c r="A2113" s="5"/>
      <c r="B2113" s="491"/>
      <c r="C2113" s="488"/>
      <c r="D2113" s="488"/>
      <c r="E2113" s="488"/>
      <c r="F2113" s="488"/>
      <c r="G2113" s="488"/>
      <c r="H2113" s="488"/>
      <c r="I2113" s="488"/>
      <c r="J2113" s="514"/>
      <c r="K2113" s="514"/>
      <c r="L2113" s="514"/>
      <c r="M2113" s="515"/>
      <c r="N2113" s="515"/>
      <c r="O2113" s="516"/>
    </row>
    <row r="2114" spans="1:15">
      <c r="A2114" s="6"/>
      <c r="B2114" s="489"/>
      <c r="C2114" s="365"/>
      <c r="D2114" s="365"/>
      <c r="E2114" s="365"/>
      <c r="F2114" s="365"/>
      <c r="G2114" s="365"/>
      <c r="H2114" s="365"/>
      <c r="I2114" s="365"/>
      <c r="J2114" s="517"/>
      <c r="K2114" s="517"/>
      <c r="L2114" s="517"/>
      <c r="M2114" s="518"/>
      <c r="N2114" s="518"/>
      <c r="O2114" s="519"/>
    </row>
    <row r="2115" ht="30" spans="1:15">
      <c r="A2115" s="2" t="s">
        <v>582</v>
      </c>
      <c r="B2115" s="479" t="str">
        <f>VLOOKUP(A2115,GLOBAL!A:H,4,FALSE)</f>
        <v>COMPACTACAO MECANICA A 100% DO PROCTOR NORMAL - PAVIMENTACAO URBANA</v>
      </c>
      <c r="C2115" s="2" t="str">
        <f>VLOOKUP(A2115,GLOBAL!A:H,5,FALSE)</f>
        <v>M3</v>
      </c>
      <c r="D2115" s="480" t="s">
        <v>857</v>
      </c>
      <c r="E2115" s="481"/>
      <c r="F2115" s="482"/>
      <c r="G2115" s="480" t="s">
        <v>858</v>
      </c>
      <c r="H2115" s="481"/>
      <c r="I2115" s="482"/>
      <c r="J2115" s="522" t="s">
        <v>879</v>
      </c>
      <c r="K2115" s="526"/>
      <c r="L2115" s="523"/>
      <c r="M2115" s="508" t="s">
        <v>862</v>
      </c>
      <c r="N2115" s="508"/>
      <c r="O2115" s="509">
        <f>ROUND(SUM(O2116:O2119),2)</f>
        <v>100.56</v>
      </c>
    </row>
    <row r="2116" spans="1:15">
      <c r="A2116" s="3"/>
      <c r="B2116" s="483"/>
      <c r="C2116" s="484"/>
      <c r="D2116" s="484"/>
      <c r="E2116" s="484"/>
      <c r="F2116" s="484"/>
      <c r="G2116" s="484"/>
      <c r="H2116" s="484"/>
      <c r="I2116" s="484"/>
      <c r="J2116" s="510"/>
      <c r="K2116" s="510"/>
      <c r="L2116" s="510"/>
      <c r="M2116" s="510"/>
      <c r="N2116" s="510"/>
      <c r="O2116" s="511"/>
    </row>
    <row r="2117" spans="1:15">
      <c r="A2117" s="4"/>
      <c r="B2117" s="485" t="s">
        <v>909</v>
      </c>
      <c r="C2117" s="486"/>
      <c r="D2117" s="490">
        <v>0</v>
      </c>
      <c r="E2117" s="551" t="s">
        <v>898</v>
      </c>
      <c r="F2117" s="490">
        <v>0</v>
      </c>
      <c r="G2117" s="490">
        <v>6</v>
      </c>
      <c r="H2117" s="551" t="s">
        <v>898</v>
      </c>
      <c r="I2117" s="490">
        <v>10.72</v>
      </c>
      <c r="J2117" s="524">
        <v>75.83</v>
      </c>
      <c r="K2117" s="527"/>
      <c r="L2117" s="525"/>
      <c r="M2117" s="512"/>
      <c r="N2117" s="512"/>
      <c r="O2117" s="513">
        <f>J2117</f>
        <v>75.83</v>
      </c>
    </row>
    <row r="2118" spans="1:15">
      <c r="A2118" s="4"/>
      <c r="B2118" s="485" t="s">
        <v>909</v>
      </c>
      <c r="C2118" s="486"/>
      <c r="D2118" s="490">
        <v>100</v>
      </c>
      <c r="E2118" s="551" t="s">
        <v>898</v>
      </c>
      <c r="F2118" s="490">
        <v>0</v>
      </c>
      <c r="G2118" s="490">
        <v>104</v>
      </c>
      <c r="H2118" s="551" t="s">
        <v>898</v>
      </c>
      <c r="I2118" s="490">
        <v>4.04</v>
      </c>
      <c r="J2118" s="524">
        <v>24.73</v>
      </c>
      <c r="K2118" s="527"/>
      <c r="L2118" s="525"/>
      <c r="M2118" s="512"/>
      <c r="N2118" s="512"/>
      <c r="O2118" s="513">
        <f>J2118</f>
        <v>24.73</v>
      </c>
    </row>
    <row r="2119" spans="1:15">
      <c r="A2119" s="5"/>
      <c r="B2119" s="491"/>
      <c r="C2119" s="488"/>
      <c r="D2119" s="488"/>
      <c r="E2119" s="488"/>
      <c r="F2119" s="488"/>
      <c r="G2119" s="488"/>
      <c r="H2119" s="488"/>
      <c r="I2119" s="488"/>
      <c r="J2119" s="514"/>
      <c r="K2119" s="514"/>
      <c r="L2119" s="514"/>
      <c r="M2119" s="515"/>
      <c r="N2119" s="515"/>
      <c r="O2119" s="516"/>
    </row>
    <row r="2120" spans="1:15">
      <c r="A2120" s="6"/>
      <c r="B2120" s="489"/>
      <c r="C2120" s="365"/>
      <c r="D2120" s="365"/>
      <c r="E2120" s="365"/>
      <c r="F2120" s="365"/>
      <c r="G2120" s="365"/>
      <c r="H2120" s="365"/>
      <c r="I2120" s="365"/>
      <c r="J2120" s="517"/>
      <c r="K2120" s="517"/>
      <c r="L2120" s="517"/>
      <c r="M2120" s="518"/>
      <c r="N2120" s="518"/>
      <c r="O2120" s="519"/>
    </row>
    <row r="2121" ht="43.5" customHeight="1" spans="1:15">
      <c r="A2121" s="2" t="s">
        <v>583</v>
      </c>
      <c r="B2121" s="479" t="str">
        <f>VLOOKUP(A2121,GLOBAL!A:H,4,FALSE)</f>
        <v>TRANSPORTE COM CAMINHÃO BASCULANTE 6 M3 EM RODOVIA PAVIMENTADA ( PARA DISTÂNCIAS SUPERIORES A 4 KM)</v>
      </c>
      <c r="C2121" s="2" t="str">
        <f>VLOOKUP(A2121,GLOBAL!A:H,5,FALSE)</f>
        <v>M3XKM</v>
      </c>
      <c r="D2121" s="480" t="s">
        <v>857</v>
      </c>
      <c r="E2121" s="481"/>
      <c r="F2121" s="482"/>
      <c r="G2121" s="480" t="s">
        <v>858</v>
      </c>
      <c r="H2121" s="481"/>
      <c r="I2121" s="482"/>
      <c r="J2121" s="508" t="s">
        <v>872</v>
      </c>
      <c r="K2121" s="508" t="s">
        <v>873</v>
      </c>
      <c r="L2121" s="508" t="s">
        <v>874</v>
      </c>
      <c r="M2121" s="508" t="s">
        <v>875</v>
      </c>
      <c r="N2121" s="508" t="s">
        <v>876</v>
      </c>
      <c r="O2121" s="509">
        <f>ROUND(SUM(O2122:O2124),2)</f>
        <v>4899.94</v>
      </c>
    </row>
    <row r="2122" spans="1:15">
      <c r="A2122" s="3"/>
      <c r="B2122" s="483"/>
      <c r="C2122" s="484"/>
      <c r="D2122" s="484"/>
      <c r="E2122" s="484"/>
      <c r="F2122" s="484"/>
      <c r="G2122" s="484"/>
      <c r="H2122" s="484"/>
      <c r="I2122" s="484"/>
      <c r="J2122" s="510"/>
      <c r="K2122" s="510"/>
      <c r="L2122" s="510"/>
      <c r="M2122" s="510"/>
      <c r="N2122" s="510"/>
      <c r="O2122" s="511"/>
    </row>
    <row r="2123" spans="1:15">
      <c r="A2123" s="4"/>
      <c r="B2123" s="485" t="s">
        <v>877</v>
      </c>
      <c r="C2123" s="486"/>
      <c r="D2123" s="490"/>
      <c r="E2123" s="490"/>
      <c r="F2123" s="490"/>
      <c r="G2123" s="490"/>
      <c r="H2123" s="490"/>
      <c r="I2123" s="490"/>
      <c r="J2123" s="512">
        <v>17.2</v>
      </c>
      <c r="K2123" s="512">
        <v>1</v>
      </c>
      <c r="L2123" s="512">
        <v>1.6</v>
      </c>
      <c r="M2123" s="512">
        <v>178.05</v>
      </c>
      <c r="N2123" s="512">
        <f>J2123*K2123*L2123*M2123</f>
        <v>4899.936</v>
      </c>
      <c r="O2123" s="513">
        <f>N2123</f>
        <v>4899.936</v>
      </c>
    </row>
    <row r="2124" ht="60" spans="1:15">
      <c r="A2124" s="5"/>
      <c r="B2124" s="492" t="s">
        <v>997</v>
      </c>
      <c r="C2124" s="488"/>
      <c r="D2124" s="488"/>
      <c r="E2124" s="488"/>
      <c r="F2124" s="488"/>
      <c r="G2124" s="488"/>
      <c r="H2124" s="488"/>
      <c r="I2124" s="488"/>
      <c r="J2124" s="514"/>
      <c r="K2124" s="514"/>
      <c r="L2124" s="514"/>
      <c r="M2124" s="515"/>
      <c r="N2124" s="515"/>
      <c r="O2124" s="516"/>
    </row>
    <row r="2125" spans="1:15">
      <c r="A2125" s="6"/>
      <c r="B2125" s="489"/>
      <c r="C2125" s="365"/>
      <c r="D2125" s="365"/>
      <c r="E2125" s="365"/>
      <c r="F2125" s="365"/>
      <c r="G2125" s="365"/>
      <c r="H2125" s="365"/>
      <c r="I2125" s="365"/>
      <c r="J2125" s="517"/>
      <c r="K2125" s="517"/>
      <c r="L2125" s="517"/>
      <c r="M2125" s="518"/>
      <c r="N2125" s="518"/>
      <c r="O2125" s="519"/>
    </row>
    <row r="2126" spans="1:15">
      <c r="A2126" s="1" t="s">
        <v>584</v>
      </c>
      <c r="B2126" s="476" t="str">
        <f>VLOOKUP(A2126,GLOBAL!A:H,4,FALSE)</f>
        <v>Drenagem</v>
      </c>
      <c r="C2126" s="477"/>
      <c r="D2126" s="477"/>
      <c r="E2126" s="477"/>
      <c r="F2126" s="477"/>
      <c r="G2126" s="477"/>
      <c r="H2126" s="477"/>
      <c r="I2126" s="477"/>
      <c r="J2126" s="506"/>
      <c r="K2126" s="506"/>
      <c r="L2126" s="506"/>
      <c r="M2126" s="506"/>
      <c r="N2126" s="506"/>
      <c r="O2126" s="507"/>
    </row>
    <row r="2127" ht="113.25" customHeight="1" spans="1:15">
      <c r="A2127" s="2" t="s">
        <v>585</v>
      </c>
      <c r="B2127" s="479" t="str">
        <f>VLOOKUP(A2127,GLOBAL!A:H,4,FALSE)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2127" s="2" t="str">
        <f>VLOOKUP(A2127,GLOBAL!A:H,5,FALSE)</f>
        <v>M3</v>
      </c>
      <c r="D2127" s="480" t="s">
        <v>857</v>
      </c>
      <c r="E2127" s="481"/>
      <c r="F2127" s="482"/>
      <c r="G2127" s="480" t="s">
        <v>858</v>
      </c>
      <c r="H2127" s="481"/>
      <c r="I2127" s="482"/>
      <c r="J2127" s="508" t="s">
        <v>859</v>
      </c>
      <c r="K2127" s="508" t="s">
        <v>860</v>
      </c>
      <c r="L2127" s="508" t="s">
        <v>861</v>
      </c>
      <c r="M2127" s="508" t="s">
        <v>882</v>
      </c>
      <c r="N2127" s="508"/>
      <c r="O2127" s="509">
        <f>ROUND(SUM(O2129:O2130),2)</f>
        <v>636</v>
      </c>
    </row>
    <row r="2128" spans="1:15">
      <c r="A2128" s="7"/>
      <c r="B2128" s="493" t="s">
        <v>863</v>
      </c>
      <c r="C2128" s="494"/>
      <c r="D2128" s="494"/>
      <c r="E2128" s="494"/>
      <c r="F2128" s="494"/>
      <c r="G2128" s="494"/>
      <c r="H2128" s="494"/>
      <c r="I2128" s="494"/>
      <c r="J2128" s="528"/>
      <c r="K2128" s="529"/>
      <c r="L2128" s="528"/>
      <c r="M2128" s="528"/>
      <c r="N2128" s="528"/>
      <c r="O2128" s="530"/>
    </row>
    <row r="2129" spans="1:15">
      <c r="A2129" s="8"/>
      <c r="B2129" s="495" t="s">
        <v>883</v>
      </c>
      <c r="C2129" s="486"/>
      <c r="D2129" s="486"/>
      <c r="E2129" s="486"/>
      <c r="F2129" s="486"/>
      <c r="G2129" s="486"/>
      <c r="H2129" s="486"/>
      <c r="I2129" s="486"/>
      <c r="J2129" s="512">
        <v>212</v>
      </c>
      <c r="K2129" s="531">
        <v>2</v>
      </c>
      <c r="L2129" s="512">
        <v>1.5</v>
      </c>
      <c r="M2129" s="512">
        <f>J2129*K2129*L2129</f>
        <v>636</v>
      </c>
      <c r="N2129" s="512"/>
      <c r="O2129" s="513">
        <f>M2129</f>
        <v>636</v>
      </c>
    </row>
    <row r="2130" spans="1:15">
      <c r="A2130" s="4"/>
      <c r="B2130" s="495"/>
      <c r="C2130" s="486"/>
      <c r="D2130" s="486"/>
      <c r="E2130" s="486"/>
      <c r="F2130" s="486"/>
      <c r="G2130" s="486"/>
      <c r="H2130" s="486"/>
      <c r="I2130" s="486"/>
      <c r="J2130" s="512"/>
      <c r="K2130" s="512"/>
      <c r="L2130" s="512"/>
      <c r="M2130" s="512"/>
      <c r="N2130" s="512"/>
      <c r="O2130" s="513"/>
    </row>
    <row r="2131" spans="1:15">
      <c r="A2131" s="6"/>
      <c r="B2131" s="489"/>
      <c r="C2131" s="365"/>
      <c r="D2131" s="365"/>
      <c r="E2131" s="365"/>
      <c r="F2131" s="365"/>
      <c r="G2131" s="365"/>
      <c r="H2131" s="365"/>
      <c r="I2131" s="365"/>
      <c r="J2131" s="517"/>
      <c r="K2131" s="517"/>
      <c r="L2131" s="517"/>
      <c r="M2131" s="518"/>
      <c r="N2131" s="518"/>
      <c r="O2131" s="519"/>
    </row>
    <row r="2132" ht="123.75" customHeight="1" spans="1:15">
      <c r="A2132" s="2" t="s">
        <v>586</v>
      </c>
      <c r="B2132" s="479" t="str">
        <f>VLOOKUP(A2132,GLOBAL!A:H,4,FALSE)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C2132" s="2" t="str">
        <f>VLOOKUP(A2132,GLOBAL!A:H,5,FALSE)</f>
        <v>M3</v>
      </c>
      <c r="D2132" s="480" t="s">
        <v>857</v>
      </c>
      <c r="E2132" s="481"/>
      <c r="F2132" s="482"/>
      <c r="G2132" s="480" t="s">
        <v>858</v>
      </c>
      <c r="H2132" s="481"/>
      <c r="I2132" s="482"/>
      <c r="J2132" s="508" t="s">
        <v>859</v>
      </c>
      <c r="K2132" s="508" t="s">
        <v>860</v>
      </c>
      <c r="L2132" s="508" t="s">
        <v>861</v>
      </c>
      <c r="M2132" s="508" t="s">
        <v>882</v>
      </c>
      <c r="N2132" s="508"/>
      <c r="O2132" s="509">
        <f>ROUND(SUM(O2134:O2135),2)</f>
        <v>169.6</v>
      </c>
    </row>
    <row r="2133" spans="1:15">
      <c r="A2133" s="7"/>
      <c r="B2133" s="493" t="s">
        <v>863</v>
      </c>
      <c r="C2133" s="494"/>
      <c r="D2133" s="494"/>
      <c r="E2133" s="494"/>
      <c r="F2133" s="494"/>
      <c r="G2133" s="494"/>
      <c r="H2133" s="494"/>
      <c r="I2133" s="494"/>
      <c r="J2133" s="528"/>
      <c r="K2133" s="529"/>
      <c r="L2133" s="528"/>
      <c r="M2133" s="528"/>
      <c r="N2133" s="528"/>
      <c r="O2133" s="530"/>
    </row>
    <row r="2134" spans="1:15">
      <c r="A2134" s="8"/>
      <c r="B2134" s="495" t="s">
        <v>883</v>
      </c>
      <c r="C2134" s="486"/>
      <c r="D2134" s="486"/>
      <c r="E2134" s="486"/>
      <c r="F2134" s="486"/>
      <c r="G2134" s="486"/>
      <c r="H2134" s="486"/>
      <c r="I2134" s="486"/>
      <c r="J2134" s="512">
        <v>212</v>
      </c>
      <c r="K2134" s="531">
        <v>2</v>
      </c>
      <c r="L2134" s="512">
        <v>0.4</v>
      </c>
      <c r="M2134" s="512">
        <f>J2134*K2134*L2134</f>
        <v>169.6</v>
      </c>
      <c r="N2134" s="512"/>
      <c r="O2134" s="513">
        <f>M2134</f>
        <v>169.6</v>
      </c>
    </row>
    <row r="2135" spans="1:15">
      <c r="A2135" s="4"/>
      <c r="B2135" s="495"/>
      <c r="C2135" s="486"/>
      <c r="D2135" s="486"/>
      <c r="E2135" s="486"/>
      <c r="F2135" s="486"/>
      <c r="G2135" s="486"/>
      <c r="H2135" s="486"/>
      <c r="I2135" s="486"/>
      <c r="J2135" s="512"/>
      <c r="K2135" s="512"/>
      <c r="L2135" s="512"/>
      <c r="M2135" s="512"/>
      <c r="N2135" s="512"/>
      <c r="O2135" s="513"/>
    </row>
    <row r="2136" spans="1:15">
      <c r="A2136" s="6"/>
      <c r="B2136" s="489"/>
      <c r="C2136" s="365"/>
      <c r="D2136" s="365"/>
      <c r="E2136" s="365"/>
      <c r="F2136" s="365"/>
      <c r="G2136" s="365"/>
      <c r="H2136" s="365"/>
      <c r="I2136" s="365"/>
      <c r="J2136" s="517"/>
      <c r="K2136" s="517"/>
      <c r="L2136" s="517"/>
      <c r="M2136" s="518"/>
      <c r="N2136" s="518"/>
      <c r="O2136" s="519"/>
    </row>
    <row r="2137" ht="30" spans="1:15">
      <c r="A2137" s="2" t="s">
        <v>587</v>
      </c>
      <c r="B2137" s="479" t="str">
        <f>VLOOKUP(A2137,GLOBAL!A:H,4,FALSE)</f>
        <v>ATERRO COM AREIA COM ADENSAMENTO HIDRAULICO</v>
      </c>
      <c r="C2137" s="2" t="str">
        <f>VLOOKUP(A2137,GLOBAL!A:H,5,FALSE)</f>
        <v>M3</v>
      </c>
      <c r="D2137" s="480" t="s">
        <v>857</v>
      </c>
      <c r="E2137" s="481"/>
      <c r="F2137" s="482"/>
      <c r="G2137" s="480" t="s">
        <v>858</v>
      </c>
      <c r="H2137" s="481"/>
      <c r="I2137" s="482"/>
      <c r="J2137" s="508" t="s">
        <v>859</v>
      </c>
      <c r="K2137" s="508" t="s">
        <v>884</v>
      </c>
      <c r="L2137" s="508" t="s">
        <v>885</v>
      </c>
      <c r="M2137" s="508" t="s">
        <v>886</v>
      </c>
      <c r="N2137" s="508" t="s">
        <v>887</v>
      </c>
      <c r="O2137" s="509">
        <f>ROUND(SUM(O2139:O2140),2)</f>
        <v>206.43</v>
      </c>
    </row>
    <row r="2138" spans="1:15">
      <c r="A2138" s="7"/>
      <c r="B2138" s="495" t="s">
        <v>863</v>
      </c>
      <c r="C2138" s="494"/>
      <c r="D2138" s="494"/>
      <c r="E2138" s="494"/>
      <c r="F2138" s="494"/>
      <c r="G2138" s="494"/>
      <c r="H2138" s="494"/>
      <c r="I2138" s="494"/>
      <c r="J2138" s="528"/>
      <c r="K2138" s="529"/>
      <c r="L2138" s="528"/>
      <c r="M2138" s="528"/>
      <c r="N2138" s="528"/>
      <c r="O2138" s="530"/>
    </row>
    <row r="2139" spans="1:15">
      <c r="A2139" s="8"/>
      <c r="B2139" s="495" t="s">
        <v>883</v>
      </c>
      <c r="C2139" s="486"/>
      <c r="D2139" s="486"/>
      <c r="E2139" s="486"/>
      <c r="F2139" s="486"/>
      <c r="G2139" s="486"/>
      <c r="H2139" s="486"/>
      <c r="I2139" s="486"/>
      <c r="J2139" s="512">
        <v>212</v>
      </c>
      <c r="K2139" s="531">
        <v>21.2</v>
      </c>
      <c r="L2139" s="512">
        <v>52.21</v>
      </c>
      <c r="M2139" s="512">
        <v>279.84</v>
      </c>
      <c r="N2139" s="512">
        <v>206.43</v>
      </c>
      <c r="O2139" s="513">
        <f>N2139</f>
        <v>206.43</v>
      </c>
    </row>
    <row r="2140" spans="1:15">
      <c r="A2140" s="8"/>
      <c r="B2140" s="495"/>
      <c r="C2140" s="486"/>
      <c r="D2140" s="486"/>
      <c r="E2140" s="486"/>
      <c r="F2140" s="486"/>
      <c r="G2140" s="486"/>
      <c r="H2140" s="486"/>
      <c r="I2140" s="486"/>
      <c r="J2140" s="512"/>
      <c r="K2140" s="531"/>
      <c r="L2140" s="512"/>
      <c r="M2140" s="512"/>
      <c r="N2140" s="528"/>
      <c r="O2140" s="532"/>
    </row>
    <row r="2141" spans="1:15">
      <c r="A2141" s="6"/>
      <c r="B2141" s="489"/>
      <c r="C2141" s="365"/>
      <c r="D2141" s="365"/>
      <c r="E2141" s="365"/>
      <c r="F2141" s="365"/>
      <c r="G2141" s="365"/>
      <c r="H2141" s="365"/>
      <c r="I2141" s="365"/>
      <c r="J2141" s="517"/>
      <c r="K2141" s="517"/>
      <c r="L2141" s="517"/>
      <c r="M2141" s="518"/>
      <c r="N2141" s="518"/>
      <c r="O2141" s="519"/>
    </row>
    <row r="2142" ht="30.75" customHeight="1" spans="1:15">
      <c r="A2142" s="2" t="s">
        <v>588</v>
      </c>
      <c r="B2142" s="479" t="str">
        <f>VLOOKUP(A2142,GLOBAL!A:H,4,FALSE)</f>
        <v>REATERRO MANUAL APILOADO COM SOQUETE. AF_10/2017</v>
      </c>
      <c r="C2142" s="2" t="str">
        <f>VLOOKUP(A2142,GLOBAL!A:H,5,FALSE)</f>
        <v>M3</v>
      </c>
      <c r="D2142" s="480" t="s">
        <v>857</v>
      </c>
      <c r="E2142" s="481"/>
      <c r="F2142" s="482"/>
      <c r="G2142" s="480" t="s">
        <v>858</v>
      </c>
      <c r="H2142" s="481"/>
      <c r="I2142" s="482"/>
      <c r="J2142" s="508" t="s">
        <v>890</v>
      </c>
      <c r="K2142" s="508" t="s">
        <v>886</v>
      </c>
      <c r="L2142" s="508" t="s">
        <v>887</v>
      </c>
      <c r="M2142" s="508"/>
      <c r="N2142" s="508"/>
      <c r="O2142" s="509">
        <f>ROUND(SUM(O2143:O2146),2)</f>
        <v>525.76</v>
      </c>
    </row>
    <row r="2143" spans="1:15">
      <c r="A2143" s="7"/>
      <c r="B2143" s="493" t="s">
        <v>863</v>
      </c>
      <c r="C2143" s="494"/>
      <c r="D2143" s="494"/>
      <c r="E2143" s="494"/>
      <c r="F2143" s="494"/>
      <c r="G2143" s="494"/>
      <c r="H2143" s="494"/>
      <c r="I2143" s="494"/>
      <c r="J2143" s="528"/>
      <c r="K2143" s="529"/>
      <c r="L2143" s="528"/>
      <c r="M2143" s="528"/>
      <c r="N2143" s="528"/>
      <c r="O2143" s="530"/>
    </row>
    <row r="2144" ht="30" spans="1:15">
      <c r="A2144" s="7"/>
      <c r="B2144" s="493" t="s">
        <v>891</v>
      </c>
      <c r="C2144" s="494"/>
      <c r="D2144" s="494"/>
      <c r="E2144" s="494"/>
      <c r="F2144" s="494"/>
      <c r="G2144" s="494"/>
      <c r="H2144" s="494"/>
      <c r="I2144" s="494"/>
      <c r="J2144" s="528"/>
      <c r="K2144" s="529"/>
      <c r="L2144" s="528"/>
      <c r="M2144" s="528"/>
      <c r="N2144" s="528"/>
      <c r="O2144" s="530"/>
    </row>
    <row r="2145" spans="1:15">
      <c r="A2145" s="8"/>
      <c r="B2145" s="495" t="s">
        <v>883</v>
      </c>
      <c r="C2145" s="486"/>
      <c r="D2145" s="486"/>
      <c r="E2145" s="486"/>
      <c r="F2145" s="486"/>
      <c r="G2145" s="486"/>
      <c r="H2145" s="486"/>
      <c r="I2145" s="486"/>
      <c r="J2145" s="512">
        <v>805.6</v>
      </c>
      <c r="K2145" s="531">
        <v>279.84</v>
      </c>
      <c r="L2145" s="512">
        <v>525.76</v>
      </c>
      <c r="M2145" s="512"/>
      <c r="N2145" s="528"/>
      <c r="O2145" s="532">
        <f>L2145</f>
        <v>525.76</v>
      </c>
    </row>
    <row r="2146" spans="1:15">
      <c r="A2146" s="8"/>
      <c r="B2146" s="495" t="s">
        <v>892</v>
      </c>
      <c r="C2146" s="486"/>
      <c r="D2146" s="486"/>
      <c r="E2146" s="486"/>
      <c r="F2146" s="486"/>
      <c r="G2146" s="486"/>
      <c r="H2146" s="486"/>
      <c r="I2146" s="486"/>
      <c r="J2146" s="512"/>
      <c r="K2146" s="531"/>
      <c r="L2146" s="512"/>
      <c r="M2146" s="512"/>
      <c r="N2146" s="512"/>
      <c r="O2146" s="513"/>
    </row>
    <row r="2147" spans="1:15">
      <c r="A2147" s="6"/>
      <c r="B2147" s="489"/>
      <c r="C2147" s="365"/>
      <c r="D2147" s="365"/>
      <c r="E2147" s="365"/>
      <c r="F2147" s="365"/>
      <c r="G2147" s="365"/>
      <c r="H2147" s="365"/>
      <c r="I2147" s="365"/>
      <c r="J2147" s="517"/>
      <c r="K2147" s="517"/>
      <c r="L2147" s="517"/>
      <c r="M2147" s="518"/>
      <c r="N2147" s="518"/>
      <c r="O2147" s="519"/>
    </row>
    <row r="2148" ht="30" spans="1:15">
      <c r="A2148" s="2" t="s">
        <v>589</v>
      </c>
      <c r="B2148" s="479" t="str">
        <f>VLOOKUP(A2148,GLOBAL!A:H,4,FALSE)</f>
        <v>TRANSPORTE COM CAMINHÃO BASCULANTE 6 M3 EM RODOVIA PAVIMENTADA ( PARA DISTÂNCIAS SUPERIORES A 4 KM)</v>
      </c>
      <c r="C2148" s="2" t="str">
        <f>VLOOKUP(A2148,GLOBAL!A:H,5,FALSE)</f>
        <v>M3XKM</v>
      </c>
      <c r="D2148" s="480" t="s">
        <v>857</v>
      </c>
      <c r="E2148" s="481"/>
      <c r="F2148" s="482"/>
      <c r="G2148" s="480" t="s">
        <v>858</v>
      </c>
      <c r="H2148" s="481"/>
      <c r="I2148" s="482"/>
      <c r="J2148" s="508" t="s">
        <v>872</v>
      </c>
      <c r="K2148" s="508" t="s">
        <v>893</v>
      </c>
      <c r="L2148" s="508" t="s">
        <v>867</v>
      </c>
      <c r="M2148" s="508" t="s">
        <v>879</v>
      </c>
      <c r="N2148" s="508" t="s">
        <v>894</v>
      </c>
      <c r="O2148" s="509">
        <f>ROUND(SUM(O2149:O2152),2)</f>
        <v>13943.64</v>
      </c>
    </row>
    <row r="2149" ht="45" spans="1:15">
      <c r="A2149" s="7"/>
      <c r="B2149" s="533" t="s">
        <v>895</v>
      </c>
      <c r="C2149" s="494"/>
      <c r="D2149" s="494"/>
      <c r="E2149" s="494"/>
      <c r="F2149" s="494"/>
      <c r="G2149" s="494"/>
      <c r="H2149" s="494"/>
      <c r="I2149" s="494"/>
      <c r="J2149" s="528"/>
      <c r="K2149" s="529"/>
      <c r="L2149" s="528"/>
      <c r="M2149" s="528"/>
      <c r="N2149" s="528"/>
      <c r="O2149" s="530"/>
    </row>
    <row r="2150" spans="1:15">
      <c r="A2150" s="8"/>
      <c r="B2150" s="495"/>
      <c r="C2150" s="486"/>
      <c r="D2150" s="486"/>
      <c r="E2150" s="486"/>
      <c r="F2150" s="486"/>
      <c r="G2150" s="486"/>
      <c r="H2150" s="486"/>
      <c r="I2150" s="486"/>
      <c r="J2150" s="512">
        <v>17.2</v>
      </c>
      <c r="K2150" s="531">
        <v>1</v>
      </c>
      <c r="L2150" s="512">
        <v>1.6</v>
      </c>
      <c r="M2150" s="512">
        <v>279.84</v>
      </c>
      <c r="N2150" s="528"/>
      <c r="O2150" s="532">
        <f>J2150*K2150*L2150*M2150</f>
        <v>7701.1968</v>
      </c>
    </row>
    <row r="2151" ht="30" spans="1:15">
      <c r="A2151" s="8"/>
      <c r="B2151" s="495" t="s">
        <v>998</v>
      </c>
      <c r="C2151" s="486"/>
      <c r="D2151" s="486"/>
      <c r="E2151" s="486"/>
      <c r="F2151" s="486"/>
      <c r="G2151" s="486"/>
      <c r="H2151" s="486"/>
      <c r="I2151" s="486"/>
      <c r="J2151" s="512"/>
      <c r="K2151" s="531"/>
      <c r="L2151" s="512"/>
      <c r="M2151" s="512"/>
      <c r="N2151" s="512"/>
      <c r="O2151" s="513"/>
    </row>
    <row r="2152" spans="1:15">
      <c r="A2152" s="8"/>
      <c r="B2152" s="495"/>
      <c r="C2152" s="486"/>
      <c r="D2152" s="486"/>
      <c r="E2152" s="486"/>
      <c r="F2152" s="486"/>
      <c r="G2152" s="486"/>
      <c r="H2152" s="486"/>
      <c r="I2152" s="486"/>
      <c r="J2152" s="512">
        <v>18.9</v>
      </c>
      <c r="K2152" s="531">
        <v>1</v>
      </c>
      <c r="L2152" s="512">
        <v>1.6</v>
      </c>
      <c r="M2152" s="512">
        <v>206.43</v>
      </c>
      <c r="N2152" s="512"/>
      <c r="O2152" s="532">
        <f>J2152*K2152*L2152*M2152</f>
        <v>6242.4432</v>
      </c>
    </row>
    <row r="2153" spans="1:15">
      <c r="A2153" s="6"/>
      <c r="B2153" s="489"/>
      <c r="C2153" s="365"/>
      <c r="D2153" s="365"/>
      <c r="E2153" s="365"/>
      <c r="F2153" s="365"/>
      <c r="G2153" s="365"/>
      <c r="H2153" s="365"/>
      <c r="I2153" s="365"/>
      <c r="J2153" s="517"/>
      <c r="K2153" s="517"/>
      <c r="L2153" s="517"/>
      <c r="M2153" s="518"/>
      <c r="N2153" s="518"/>
      <c r="O2153" s="519"/>
    </row>
    <row r="2154" ht="30" spans="1:15">
      <c r="A2154" s="2" t="s">
        <v>590</v>
      </c>
      <c r="B2154" s="479" t="str">
        <f>VLOOKUP(A2154,GLOBAL!A:H,4,FALSE)</f>
        <v>ESCORAMENTO DE VALAS COM PRANCHOES METALICOS - AREA NAO CRAVADA</v>
      </c>
      <c r="C2154" s="2" t="str">
        <f>VLOOKUP(A2154,GLOBAL!A:H,5,FALSE)</f>
        <v>M2</v>
      </c>
      <c r="D2154" s="480" t="s">
        <v>857</v>
      </c>
      <c r="E2154" s="481"/>
      <c r="F2154" s="482"/>
      <c r="G2154" s="480" t="s">
        <v>858</v>
      </c>
      <c r="H2154" s="481"/>
      <c r="I2154" s="482"/>
      <c r="J2154" s="508" t="s">
        <v>859</v>
      </c>
      <c r="K2154" s="508" t="s">
        <v>867</v>
      </c>
      <c r="L2154" s="508" t="s">
        <v>861</v>
      </c>
      <c r="M2154" s="508" t="s">
        <v>999</v>
      </c>
      <c r="N2154" s="508" t="s">
        <v>6</v>
      </c>
      <c r="O2154" s="509">
        <f>ROUND(SUM(O2155:O2157),2)</f>
        <v>241.68</v>
      </c>
    </row>
    <row r="2155" spans="1:15">
      <c r="A2155" s="7"/>
      <c r="B2155" s="493" t="s">
        <v>863</v>
      </c>
      <c r="C2155" s="494"/>
      <c r="D2155" s="494"/>
      <c r="E2155" s="494"/>
      <c r="F2155" s="494"/>
      <c r="G2155" s="494"/>
      <c r="H2155" s="494"/>
      <c r="I2155" s="494"/>
      <c r="J2155" s="528"/>
      <c r="K2155" s="529"/>
      <c r="L2155" s="528"/>
      <c r="M2155" s="528"/>
      <c r="N2155" s="528"/>
      <c r="O2155" s="530"/>
    </row>
    <row r="2156" spans="1:15">
      <c r="A2156" s="8"/>
      <c r="B2156" s="495" t="s">
        <v>883</v>
      </c>
      <c r="C2156" s="486"/>
      <c r="D2156" s="486"/>
      <c r="E2156" s="534"/>
      <c r="F2156" s="486"/>
      <c r="G2156" s="486"/>
      <c r="H2156" s="486"/>
      <c r="I2156" s="486"/>
      <c r="J2156" s="512">
        <v>212</v>
      </c>
      <c r="K2156" s="531">
        <v>402.8</v>
      </c>
      <c r="L2156" s="512">
        <v>1.9</v>
      </c>
      <c r="M2156" s="512">
        <v>2</v>
      </c>
      <c r="N2156" s="553">
        <v>0.3</v>
      </c>
      <c r="O2156" s="532">
        <f>K2156*N2156*M2156</f>
        <v>241.68</v>
      </c>
    </row>
    <row r="2157" spans="1:15">
      <c r="A2157" s="8"/>
      <c r="B2157" s="495"/>
      <c r="C2157" s="486"/>
      <c r="D2157" s="486"/>
      <c r="E2157" s="486"/>
      <c r="F2157" s="486"/>
      <c r="G2157" s="486"/>
      <c r="H2157" s="486"/>
      <c r="I2157" s="486"/>
      <c r="J2157" s="512"/>
      <c r="K2157" s="531"/>
      <c r="L2157" s="512"/>
      <c r="M2157" s="512"/>
      <c r="N2157" s="512"/>
      <c r="O2157" s="513"/>
    </row>
    <row r="2158" spans="1:15">
      <c r="A2158" s="6"/>
      <c r="B2158" s="489"/>
      <c r="C2158" s="365"/>
      <c r="D2158" s="365"/>
      <c r="E2158" s="365"/>
      <c r="F2158" s="365"/>
      <c r="G2158" s="365"/>
      <c r="H2158" s="365"/>
      <c r="I2158" s="365"/>
      <c r="J2158" s="517"/>
      <c r="K2158" s="517"/>
      <c r="L2158" s="517"/>
      <c r="M2158" s="518"/>
      <c r="N2158" s="518"/>
      <c r="O2158" s="519"/>
    </row>
    <row r="2159" ht="60" spans="1:15">
      <c r="A2159" s="2" t="s">
        <v>591</v>
      </c>
      <c r="B2159" s="479" t="str">
        <f>VLOOKUP(A2159,GLOBAL!A:H,4,FALSE)</f>
        <v>POCO DE VISITA PARA DRENAGEM PLUVIAL, EM CONCRETO ESTRUTURAL, DIMENSOES INTERNAS DE 90X150X80CM (LARGXCOMPXALT), PARA REDE DE 600 MM, EXCLUSOS TAMPAO E CHAMINE.</v>
      </c>
      <c r="C2159" s="2" t="str">
        <f>VLOOKUP(A2159,GLOBAL!A:H,5,FALSE)</f>
        <v>UN</v>
      </c>
      <c r="D2159" s="480" t="s">
        <v>857</v>
      </c>
      <c r="E2159" s="481"/>
      <c r="F2159" s="482"/>
      <c r="G2159" s="480" t="s">
        <v>858</v>
      </c>
      <c r="H2159" s="481"/>
      <c r="I2159" s="482"/>
      <c r="J2159" s="508" t="s">
        <v>859</v>
      </c>
      <c r="K2159" s="508" t="s">
        <v>860</v>
      </c>
      <c r="L2159" s="508" t="s">
        <v>861</v>
      </c>
      <c r="M2159" s="508" t="s">
        <v>862</v>
      </c>
      <c r="N2159" s="508" t="s">
        <v>894</v>
      </c>
      <c r="O2159" s="509">
        <f>ROUND(SUM(O2160:O2168),2)</f>
        <v>7</v>
      </c>
    </row>
    <row r="2160" spans="1:15">
      <c r="A2160" s="7"/>
      <c r="B2160" s="493" t="s">
        <v>863</v>
      </c>
      <c r="C2160" s="494"/>
      <c r="D2160" s="494"/>
      <c r="E2160" s="494"/>
      <c r="F2160" s="494"/>
      <c r="G2160" s="494"/>
      <c r="H2160" s="494"/>
      <c r="I2160" s="494"/>
      <c r="J2160" s="528"/>
      <c r="K2160" s="529"/>
      <c r="L2160" s="528"/>
      <c r="M2160" s="528"/>
      <c r="N2160" s="528"/>
      <c r="O2160" s="530"/>
    </row>
    <row r="2161" spans="1:15">
      <c r="A2161" s="8"/>
      <c r="B2161" s="495" t="s">
        <v>1045</v>
      </c>
      <c r="C2161" s="486"/>
      <c r="D2161" s="486">
        <v>104</v>
      </c>
      <c r="E2161" s="534" t="s">
        <v>898</v>
      </c>
      <c r="F2161" s="486">
        <v>4</v>
      </c>
      <c r="G2161" s="486"/>
      <c r="H2161" s="486"/>
      <c r="I2161" s="486"/>
      <c r="J2161" s="512"/>
      <c r="K2161" s="531"/>
      <c r="L2161" s="512"/>
      <c r="M2161" s="512">
        <v>1</v>
      </c>
      <c r="N2161" s="528"/>
      <c r="O2161" s="532">
        <f t="shared" ref="O2161:O2167" si="21">M2161</f>
        <v>1</v>
      </c>
    </row>
    <row r="2162" spans="1:15">
      <c r="A2162" s="8"/>
      <c r="B2162" s="495" t="s">
        <v>1046</v>
      </c>
      <c r="C2162" s="486"/>
      <c r="D2162" s="486">
        <v>102</v>
      </c>
      <c r="E2162" s="534" t="s">
        <v>898</v>
      </c>
      <c r="F2162" s="486">
        <v>0</v>
      </c>
      <c r="G2162" s="486"/>
      <c r="H2162" s="486"/>
      <c r="I2162" s="486"/>
      <c r="J2162" s="512"/>
      <c r="K2162" s="531"/>
      <c r="L2162" s="512"/>
      <c r="M2162" s="512">
        <v>1</v>
      </c>
      <c r="N2162" s="528"/>
      <c r="O2162" s="532">
        <f t="shared" si="21"/>
        <v>1</v>
      </c>
    </row>
    <row r="2163" spans="1:15">
      <c r="A2163" s="8"/>
      <c r="B2163" s="495" t="s">
        <v>1047</v>
      </c>
      <c r="C2163" s="486"/>
      <c r="D2163" s="486">
        <v>100</v>
      </c>
      <c r="E2163" s="534" t="s">
        <v>898</v>
      </c>
      <c r="F2163" s="486">
        <v>0</v>
      </c>
      <c r="G2163" s="486"/>
      <c r="H2163" s="486"/>
      <c r="I2163" s="486"/>
      <c r="J2163" s="512"/>
      <c r="K2163" s="531"/>
      <c r="L2163" s="512"/>
      <c r="M2163" s="512">
        <v>1</v>
      </c>
      <c r="N2163" s="528"/>
      <c r="O2163" s="532">
        <f t="shared" si="21"/>
        <v>1</v>
      </c>
    </row>
    <row r="2164" spans="1:15">
      <c r="A2164" s="8"/>
      <c r="B2164" s="495" t="s">
        <v>1048</v>
      </c>
      <c r="C2164" s="486"/>
      <c r="D2164" s="486">
        <v>6</v>
      </c>
      <c r="E2164" s="534" t="s">
        <v>898</v>
      </c>
      <c r="F2164" s="486">
        <v>0</v>
      </c>
      <c r="G2164" s="486"/>
      <c r="H2164" s="486"/>
      <c r="I2164" s="486"/>
      <c r="J2164" s="512"/>
      <c r="K2164" s="531"/>
      <c r="L2164" s="512"/>
      <c r="M2164" s="512">
        <v>1</v>
      </c>
      <c r="N2164" s="528"/>
      <c r="O2164" s="532">
        <f t="shared" si="21"/>
        <v>1</v>
      </c>
    </row>
    <row r="2165" spans="1:15">
      <c r="A2165" s="8"/>
      <c r="B2165" s="495" t="s">
        <v>1049</v>
      </c>
      <c r="C2165" s="486"/>
      <c r="D2165" s="486">
        <v>3</v>
      </c>
      <c r="E2165" s="534" t="s">
        <v>898</v>
      </c>
      <c r="F2165" s="486">
        <v>0</v>
      </c>
      <c r="G2165" s="486"/>
      <c r="H2165" s="486"/>
      <c r="I2165" s="486"/>
      <c r="J2165" s="512"/>
      <c r="K2165" s="531"/>
      <c r="L2165" s="512"/>
      <c r="M2165" s="512">
        <v>1</v>
      </c>
      <c r="N2165" s="528"/>
      <c r="O2165" s="532">
        <f t="shared" si="21"/>
        <v>1</v>
      </c>
    </row>
    <row r="2166" spans="1:15">
      <c r="A2166" s="8"/>
      <c r="B2166" s="495" t="s">
        <v>1050</v>
      </c>
      <c r="C2166" s="486"/>
      <c r="D2166" s="486">
        <v>1</v>
      </c>
      <c r="E2166" s="534" t="s">
        <v>898</v>
      </c>
      <c r="F2166" s="486">
        <v>10</v>
      </c>
      <c r="G2166" s="486"/>
      <c r="H2166" s="486"/>
      <c r="I2166" s="486"/>
      <c r="J2166" s="512"/>
      <c r="K2166" s="531"/>
      <c r="L2166" s="512"/>
      <c r="M2166" s="512">
        <v>1</v>
      </c>
      <c r="N2166" s="528"/>
      <c r="O2166" s="532">
        <f t="shared" si="21"/>
        <v>1</v>
      </c>
    </row>
    <row r="2167" spans="1:15">
      <c r="A2167" s="8"/>
      <c r="B2167" s="495" t="s">
        <v>1051</v>
      </c>
      <c r="C2167" s="486"/>
      <c r="D2167" s="486">
        <v>0</v>
      </c>
      <c r="E2167" s="534" t="s">
        <v>898</v>
      </c>
      <c r="F2167" s="486">
        <v>9</v>
      </c>
      <c r="G2167" s="486"/>
      <c r="H2167" s="486"/>
      <c r="I2167" s="486"/>
      <c r="J2167" s="512"/>
      <c r="K2167" s="531"/>
      <c r="L2167" s="512"/>
      <c r="M2167" s="512">
        <v>1</v>
      </c>
      <c r="N2167" s="528"/>
      <c r="O2167" s="532">
        <f t="shared" si="21"/>
        <v>1</v>
      </c>
    </row>
    <row r="2168" spans="1:15">
      <c r="A2168" s="8"/>
      <c r="B2168" s="495"/>
      <c r="C2168" s="486"/>
      <c r="D2168" s="486"/>
      <c r="E2168" s="486"/>
      <c r="F2168" s="486"/>
      <c r="G2168" s="486"/>
      <c r="H2168" s="486"/>
      <c r="I2168" s="486"/>
      <c r="J2168" s="512"/>
      <c r="K2168" s="531"/>
      <c r="L2168" s="512"/>
      <c r="M2168" s="512"/>
      <c r="N2168" s="512"/>
      <c r="O2168" s="513"/>
    </row>
    <row r="2169" spans="1:15">
      <c r="A2169" s="6"/>
      <c r="B2169" s="489"/>
      <c r="C2169" s="365"/>
      <c r="D2169" s="365"/>
      <c r="E2169" s="365"/>
      <c r="F2169" s="365"/>
      <c r="G2169" s="365"/>
      <c r="H2169" s="365"/>
      <c r="I2169" s="365"/>
      <c r="J2169" s="517"/>
      <c r="K2169" s="517"/>
      <c r="L2169" s="517"/>
      <c r="M2169" s="518"/>
      <c r="N2169" s="518"/>
      <c r="O2169" s="519"/>
    </row>
    <row r="2170" ht="60" spans="1:15">
      <c r="A2170" s="2" t="s">
        <v>592</v>
      </c>
      <c r="B2170" s="479" t="str">
        <f>VLOOKUP(A2170,GLOBAL!A:H,4,FALSE)</f>
        <v>TAMPAO FOFO ARTICULADO, CLASSE B125 CARGA MAX 12,5 T, REDONDO TAMPA 600 MM, REDE PLUVIAL/ESGOTO, P = CHAMINE CX AREIA / POCO VISITA ASSENTADO COM ARG CIM/AREIA 1:4, FORNECIMENTO E ASSENTAMENTO</v>
      </c>
      <c r="C2170" s="2" t="str">
        <f>VLOOKUP(A2170,GLOBAL!A:H,5,FALSE)</f>
        <v>UN</v>
      </c>
      <c r="D2170" s="480" t="s">
        <v>857</v>
      </c>
      <c r="E2170" s="481"/>
      <c r="F2170" s="482"/>
      <c r="G2170" s="480" t="s">
        <v>858</v>
      </c>
      <c r="H2170" s="481"/>
      <c r="I2170" s="482"/>
      <c r="J2170" s="508" t="s">
        <v>900</v>
      </c>
      <c r="K2170" s="508" t="s">
        <v>860</v>
      </c>
      <c r="L2170" s="508" t="s">
        <v>861</v>
      </c>
      <c r="M2170" s="508" t="s">
        <v>862</v>
      </c>
      <c r="N2170" s="508" t="s">
        <v>894</v>
      </c>
      <c r="O2170" s="509">
        <f>ROUND(SUM(O2171:O2173),2)</f>
        <v>7</v>
      </c>
    </row>
    <row r="2171" spans="1:15">
      <c r="A2171" s="7"/>
      <c r="B2171" s="493" t="s">
        <v>863</v>
      </c>
      <c r="C2171" s="494"/>
      <c r="D2171" s="494"/>
      <c r="E2171" s="494"/>
      <c r="F2171" s="494"/>
      <c r="G2171" s="494"/>
      <c r="H2171" s="494"/>
      <c r="I2171" s="494"/>
      <c r="J2171" s="528"/>
      <c r="K2171" s="529"/>
      <c r="L2171" s="528"/>
      <c r="M2171" s="528"/>
      <c r="N2171" s="528"/>
      <c r="O2171" s="530"/>
    </row>
    <row r="2172" spans="1:15">
      <c r="A2172" s="8"/>
      <c r="B2172" s="495" t="s">
        <v>901</v>
      </c>
      <c r="C2172" s="486"/>
      <c r="D2172" s="486"/>
      <c r="E2172" s="486"/>
      <c r="F2172" s="486"/>
      <c r="G2172" s="486"/>
      <c r="H2172" s="486"/>
      <c r="I2172" s="486"/>
      <c r="J2172" s="512"/>
      <c r="K2172" s="531"/>
      <c r="L2172" s="512"/>
      <c r="M2172" s="512">
        <f>O2159</f>
        <v>7</v>
      </c>
      <c r="N2172" s="528"/>
      <c r="O2172" s="532">
        <f>M2172</f>
        <v>7</v>
      </c>
    </row>
    <row r="2173" spans="1:15">
      <c r="A2173" s="8"/>
      <c r="B2173" s="495"/>
      <c r="C2173" s="486"/>
      <c r="D2173" s="486"/>
      <c r="E2173" s="486"/>
      <c r="F2173" s="486"/>
      <c r="G2173" s="486"/>
      <c r="H2173" s="486"/>
      <c r="I2173" s="486"/>
      <c r="J2173" s="512"/>
      <c r="K2173" s="531"/>
      <c r="L2173" s="512"/>
      <c r="M2173" s="512"/>
      <c r="N2173" s="512"/>
      <c r="O2173" s="513"/>
    </row>
    <row r="2174" spans="1:15">
      <c r="A2174" s="6"/>
      <c r="B2174" s="489"/>
      <c r="C2174" s="365"/>
      <c r="D2174" s="365"/>
      <c r="E2174" s="365"/>
      <c r="F2174" s="365"/>
      <c r="G2174" s="365"/>
      <c r="H2174" s="365"/>
      <c r="I2174" s="365"/>
      <c r="J2174" s="517"/>
      <c r="K2174" s="517"/>
      <c r="L2174" s="517"/>
      <c r="M2174" s="518"/>
      <c r="N2174" s="518"/>
      <c r="O2174" s="519"/>
    </row>
    <row r="2175" ht="60" spans="1:15">
      <c r="A2175" s="2" t="s">
        <v>593</v>
      </c>
      <c r="B2175" s="479" t="str">
        <f>VLOOKUP(A2175,GLOBAL!A:H,4,FALSE)</f>
        <v>CAIXA PARA RALO C OM GRELHA FOFO 135 KG DE ALV TIJOLO MACICO (7X10X20) PAREDES DE UMA VEZ (0.20 M) DE 0.90X1.20X1.50 M (EXTERNA) COM ARGAMASSA 1:4 CIMENTO:AREIA, BASE CONC FCK=10 MPA, EXCLUSIVE ESCAVACAO E REATERRO.</v>
      </c>
      <c r="C2175" s="2" t="str">
        <f>VLOOKUP(A2175,GLOBAL!A:H,5,FALSE)</f>
        <v>UN</v>
      </c>
      <c r="D2175" s="480" t="s">
        <v>857</v>
      </c>
      <c r="E2175" s="481"/>
      <c r="F2175" s="482"/>
      <c r="G2175" s="480" t="s">
        <v>858</v>
      </c>
      <c r="H2175" s="481"/>
      <c r="I2175" s="482"/>
      <c r="J2175" s="508" t="s">
        <v>900</v>
      </c>
      <c r="K2175" s="508" t="s">
        <v>860</v>
      </c>
      <c r="L2175" s="508" t="s">
        <v>861</v>
      </c>
      <c r="M2175" s="508" t="s">
        <v>862</v>
      </c>
      <c r="N2175" s="508" t="s">
        <v>894</v>
      </c>
      <c r="O2175" s="509">
        <f>ROUND(SUM(O2176:O2181),2)</f>
        <v>10</v>
      </c>
    </row>
    <row r="2176" spans="1:15">
      <c r="A2176" s="7"/>
      <c r="B2176" s="493" t="s">
        <v>863</v>
      </c>
      <c r="C2176" s="494"/>
      <c r="D2176" s="494"/>
      <c r="E2176" s="494"/>
      <c r="F2176" s="494"/>
      <c r="G2176" s="494"/>
      <c r="H2176" s="494"/>
      <c r="I2176" s="494"/>
      <c r="J2176" s="528"/>
      <c r="K2176" s="529"/>
      <c r="L2176" s="528"/>
      <c r="M2176" s="528"/>
      <c r="N2176" s="528"/>
      <c r="O2176" s="530"/>
    </row>
    <row r="2177" spans="1:15">
      <c r="A2177" s="8"/>
      <c r="B2177" s="495" t="s">
        <v>1045</v>
      </c>
      <c r="C2177" s="486"/>
      <c r="D2177" s="486">
        <v>104</v>
      </c>
      <c r="E2177" s="534" t="s">
        <v>898</v>
      </c>
      <c r="F2177" s="486">
        <v>4</v>
      </c>
      <c r="G2177" s="486"/>
      <c r="H2177" s="486"/>
      <c r="I2177" s="486"/>
      <c r="J2177" s="512"/>
      <c r="K2177" s="531"/>
      <c r="L2177" s="512"/>
      <c r="M2177" s="512">
        <v>3</v>
      </c>
      <c r="N2177" s="528"/>
      <c r="O2177" s="532">
        <f>M2177</f>
        <v>3</v>
      </c>
    </row>
    <row r="2178" spans="1:15">
      <c r="A2178" s="8"/>
      <c r="B2178" s="495" t="s">
        <v>1046</v>
      </c>
      <c r="C2178" s="486"/>
      <c r="D2178" s="486">
        <v>102</v>
      </c>
      <c r="E2178" s="534" t="s">
        <v>898</v>
      </c>
      <c r="F2178" s="486">
        <v>0</v>
      </c>
      <c r="G2178" s="486"/>
      <c r="H2178" s="486"/>
      <c r="I2178" s="486"/>
      <c r="J2178" s="512"/>
      <c r="K2178" s="531"/>
      <c r="L2178" s="512"/>
      <c r="M2178" s="512">
        <v>2</v>
      </c>
      <c r="N2178" s="528"/>
      <c r="O2178" s="532">
        <f>M2178</f>
        <v>2</v>
      </c>
    </row>
    <row r="2179" spans="1:15">
      <c r="A2179" s="8"/>
      <c r="B2179" s="495" t="s">
        <v>1047</v>
      </c>
      <c r="C2179" s="486"/>
      <c r="D2179" s="486">
        <v>100</v>
      </c>
      <c r="E2179" s="534" t="s">
        <v>898</v>
      </c>
      <c r="F2179" s="486">
        <v>0</v>
      </c>
      <c r="G2179" s="486"/>
      <c r="H2179" s="486"/>
      <c r="I2179" s="486"/>
      <c r="J2179" s="512"/>
      <c r="K2179" s="531"/>
      <c r="L2179" s="512"/>
      <c r="M2179" s="512">
        <v>3</v>
      </c>
      <c r="N2179" s="528"/>
      <c r="O2179" s="532">
        <f>M2179</f>
        <v>3</v>
      </c>
    </row>
    <row r="2180" spans="1:15">
      <c r="A2180" s="8"/>
      <c r="B2180" s="495" t="s">
        <v>1048</v>
      </c>
      <c r="C2180" s="486"/>
      <c r="D2180" s="486">
        <v>6</v>
      </c>
      <c r="E2180" s="534" t="s">
        <v>898</v>
      </c>
      <c r="F2180" s="486">
        <v>0</v>
      </c>
      <c r="G2180" s="486"/>
      <c r="H2180" s="486"/>
      <c r="I2180" s="486"/>
      <c r="J2180" s="512"/>
      <c r="K2180" s="531"/>
      <c r="L2180" s="512"/>
      <c r="M2180" s="512">
        <v>2</v>
      </c>
      <c r="N2180" s="528"/>
      <c r="O2180" s="532">
        <f>M2180</f>
        <v>2</v>
      </c>
    </row>
    <row r="2181" spans="1:15">
      <c r="A2181" s="8"/>
      <c r="B2181" s="495"/>
      <c r="C2181" s="486"/>
      <c r="D2181" s="486"/>
      <c r="E2181" s="486"/>
      <c r="F2181" s="486"/>
      <c r="G2181" s="486"/>
      <c r="H2181" s="486"/>
      <c r="I2181" s="486"/>
      <c r="J2181" s="512"/>
      <c r="K2181" s="531"/>
      <c r="L2181" s="512"/>
      <c r="M2181" s="512"/>
      <c r="N2181" s="512"/>
      <c r="O2181" s="513"/>
    </row>
    <row r="2182" spans="1:15">
      <c r="A2182" s="6"/>
      <c r="B2182" s="489"/>
      <c r="C2182" s="365"/>
      <c r="D2182" s="365"/>
      <c r="E2182" s="365"/>
      <c r="F2182" s="365"/>
      <c r="G2182" s="365"/>
      <c r="H2182" s="365"/>
      <c r="I2182" s="365"/>
      <c r="J2182" s="517"/>
      <c r="K2182" s="517"/>
      <c r="L2182" s="517"/>
      <c r="M2182" s="518"/>
      <c r="N2182" s="518"/>
      <c r="O2182" s="519"/>
    </row>
    <row r="2183" ht="45" spans="1:15">
      <c r="A2183" s="2" t="s">
        <v>594</v>
      </c>
      <c r="B2183" s="479" t="str">
        <f>VLOOKUP(A2183,GLOBAL!A:H,4,FALSE)</f>
        <v>TUBO CONCRETO SIMPLES DN 300 MM PARA DRENAGEM - FORNECIMENTO E INSTALACAO INCLUSIVE ESCAVACAO MANUAL 1M3/M</v>
      </c>
      <c r="C2183" s="2" t="str">
        <f>VLOOKUP(A2183,GLOBAL!A:H,5,FALSE)</f>
        <v>M</v>
      </c>
      <c r="D2183" s="480" t="s">
        <v>857</v>
      </c>
      <c r="E2183" s="481"/>
      <c r="F2183" s="482"/>
      <c r="G2183" s="480" t="s">
        <v>858</v>
      </c>
      <c r="H2183" s="481"/>
      <c r="I2183" s="482"/>
      <c r="J2183" s="508" t="s">
        <v>859</v>
      </c>
      <c r="K2183" s="508" t="s">
        <v>860</v>
      </c>
      <c r="L2183" s="508" t="s">
        <v>861</v>
      </c>
      <c r="M2183" s="508" t="s">
        <v>862</v>
      </c>
      <c r="N2183" s="508" t="s">
        <v>894</v>
      </c>
      <c r="O2183" s="509">
        <f>ROUND(SUM(O2184:O2195),2)</f>
        <v>49.5</v>
      </c>
    </row>
    <row r="2184" spans="1:15">
      <c r="A2184" s="7"/>
      <c r="B2184" s="493" t="s">
        <v>863</v>
      </c>
      <c r="C2184" s="494"/>
      <c r="D2184" s="494"/>
      <c r="E2184" s="494"/>
      <c r="F2184" s="494"/>
      <c r="G2184" s="494"/>
      <c r="H2184" s="494"/>
      <c r="I2184" s="494"/>
      <c r="J2184" s="528"/>
      <c r="K2184" s="529"/>
      <c r="L2184" s="528"/>
      <c r="M2184" s="528"/>
      <c r="N2184" s="528"/>
      <c r="O2184" s="530"/>
    </row>
    <row r="2185" spans="1:15">
      <c r="A2185" s="8"/>
      <c r="B2185" s="495" t="s">
        <v>1052</v>
      </c>
      <c r="C2185" s="486"/>
      <c r="D2185" s="486">
        <v>104</v>
      </c>
      <c r="E2185" s="534" t="s">
        <v>898</v>
      </c>
      <c r="F2185" s="486">
        <v>4</v>
      </c>
      <c r="G2185" s="486"/>
      <c r="H2185" s="486"/>
      <c r="I2185" s="486"/>
      <c r="J2185" s="512">
        <v>5.2</v>
      </c>
      <c r="K2185" s="531"/>
      <c r="L2185" s="512"/>
      <c r="M2185" s="512"/>
      <c r="N2185" s="528"/>
      <c r="O2185" s="532">
        <f t="shared" ref="O2185:O2194" si="22">J2185</f>
        <v>5.2</v>
      </c>
    </row>
    <row r="2186" spans="1:15">
      <c r="A2186" s="8"/>
      <c r="B2186" s="495" t="s">
        <v>1052</v>
      </c>
      <c r="C2186" s="486"/>
      <c r="D2186" s="486">
        <v>104</v>
      </c>
      <c r="E2186" s="534" t="s">
        <v>898</v>
      </c>
      <c r="F2186" s="486">
        <v>4</v>
      </c>
      <c r="G2186" s="486"/>
      <c r="H2186" s="486"/>
      <c r="I2186" s="486"/>
      <c r="J2186" s="512">
        <v>6.5</v>
      </c>
      <c r="K2186" s="531"/>
      <c r="L2186" s="512"/>
      <c r="M2186" s="512"/>
      <c r="N2186" s="528"/>
      <c r="O2186" s="532">
        <f t="shared" si="22"/>
        <v>6.5</v>
      </c>
    </row>
    <row r="2187" spans="1:15">
      <c r="A2187" s="8"/>
      <c r="B2187" s="495" t="s">
        <v>1052</v>
      </c>
      <c r="C2187" s="486"/>
      <c r="D2187" s="486">
        <v>104</v>
      </c>
      <c r="E2187" s="534" t="s">
        <v>898</v>
      </c>
      <c r="F2187" s="486">
        <v>4</v>
      </c>
      <c r="G2187" s="486"/>
      <c r="H2187" s="486"/>
      <c r="I2187" s="486"/>
      <c r="J2187" s="512">
        <v>7.4</v>
      </c>
      <c r="K2187" s="531"/>
      <c r="L2187" s="512"/>
      <c r="M2187" s="512"/>
      <c r="N2187" s="528"/>
      <c r="O2187" s="532">
        <f t="shared" si="22"/>
        <v>7.4</v>
      </c>
    </row>
    <row r="2188" spans="1:15">
      <c r="A2188" s="8"/>
      <c r="B2188" s="495" t="s">
        <v>1053</v>
      </c>
      <c r="C2188" s="486"/>
      <c r="D2188" s="486">
        <v>102</v>
      </c>
      <c r="E2188" s="534" t="s">
        <v>898</v>
      </c>
      <c r="F2188" s="486">
        <v>0</v>
      </c>
      <c r="G2188" s="486"/>
      <c r="H2188" s="486"/>
      <c r="I2188" s="486"/>
      <c r="J2188" s="512">
        <v>2.5</v>
      </c>
      <c r="K2188" s="531"/>
      <c r="L2188" s="512"/>
      <c r="M2188" s="512"/>
      <c r="N2188" s="528"/>
      <c r="O2188" s="532">
        <f t="shared" si="22"/>
        <v>2.5</v>
      </c>
    </row>
    <row r="2189" spans="1:15">
      <c r="A2189" s="8"/>
      <c r="B2189" s="495" t="s">
        <v>1053</v>
      </c>
      <c r="C2189" s="486"/>
      <c r="D2189" s="486">
        <v>102</v>
      </c>
      <c r="E2189" s="534" t="s">
        <v>898</v>
      </c>
      <c r="F2189" s="486">
        <v>0</v>
      </c>
      <c r="G2189" s="486"/>
      <c r="H2189" s="486"/>
      <c r="I2189" s="486"/>
      <c r="J2189" s="512">
        <v>2.5</v>
      </c>
      <c r="K2189" s="531"/>
      <c r="L2189" s="512"/>
      <c r="M2189" s="512"/>
      <c r="N2189" s="528"/>
      <c r="O2189" s="532">
        <f t="shared" si="22"/>
        <v>2.5</v>
      </c>
    </row>
    <row r="2190" spans="1:15">
      <c r="A2190" s="8"/>
      <c r="B2190" s="495" t="s">
        <v>1054</v>
      </c>
      <c r="C2190" s="486"/>
      <c r="D2190" s="486">
        <v>100</v>
      </c>
      <c r="E2190" s="534" t="s">
        <v>898</v>
      </c>
      <c r="F2190" s="486">
        <v>0</v>
      </c>
      <c r="G2190" s="486"/>
      <c r="H2190" s="486"/>
      <c r="I2190" s="486"/>
      <c r="J2190" s="512">
        <v>5.3</v>
      </c>
      <c r="K2190" s="531"/>
      <c r="L2190" s="512"/>
      <c r="M2190" s="512"/>
      <c r="N2190" s="528"/>
      <c r="O2190" s="532">
        <f t="shared" si="22"/>
        <v>5.3</v>
      </c>
    </row>
    <row r="2191" spans="1:15">
      <c r="A2191" s="8"/>
      <c r="B2191" s="495" t="s">
        <v>1054</v>
      </c>
      <c r="C2191" s="486"/>
      <c r="D2191" s="486">
        <v>100</v>
      </c>
      <c r="E2191" s="534" t="s">
        <v>898</v>
      </c>
      <c r="F2191" s="486">
        <v>0</v>
      </c>
      <c r="G2191" s="486"/>
      <c r="H2191" s="486"/>
      <c r="I2191" s="486"/>
      <c r="J2191" s="512">
        <v>6.9</v>
      </c>
      <c r="K2191" s="531"/>
      <c r="L2191" s="512"/>
      <c r="M2191" s="512"/>
      <c r="N2191" s="528"/>
      <c r="O2191" s="532">
        <f t="shared" si="22"/>
        <v>6.9</v>
      </c>
    </row>
    <row r="2192" spans="1:15">
      <c r="A2192" s="8"/>
      <c r="B2192" s="495" t="s">
        <v>1054</v>
      </c>
      <c r="C2192" s="486"/>
      <c r="D2192" s="486">
        <v>100</v>
      </c>
      <c r="E2192" s="534" t="s">
        <v>898</v>
      </c>
      <c r="F2192" s="486">
        <v>0</v>
      </c>
      <c r="G2192" s="486"/>
      <c r="H2192" s="486"/>
      <c r="I2192" s="486"/>
      <c r="J2192" s="512">
        <v>7.2</v>
      </c>
      <c r="K2192" s="531"/>
      <c r="L2192" s="512"/>
      <c r="M2192" s="512"/>
      <c r="N2192" s="528"/>
      <c r="O2192" s="532">
        <f t="shared" si="22"/>
        <v>7.2</v>
      </c>
    </row>
    <row r="2193" spans="1:15">
      <c r="A2193" s="8"/>
      <c r="B2193" s="495" t="s">
        <v>1055</v>
      </c>
      <c r="C2193" s="486"/>
      <c r="D2193" s="486">
        <v>6</v>
      </c>
      <c r="E2193" s="534" t="s">
        <v>898</v>
      </c>
      <c r="F2193" s="486">
        <v>0</v>
      </c>
      <c r="G2193" s="486"/>
      <c r="H2193" s="486"/>
      <c r="I2193" s="486"/>
      <c r="J2193" s="512">
        <v>3</v>
      </c>
      <c r="K2193" s="531"/>
      <c r="L2193" s="512"/>
      <c r="M2193" s="512"/>
      <c r="N2193" s="528"/>
      <c r="O2193" s="532">
        <f t="shared" si="22"/>
        <v>3</v>
      </c>
    </row>
    <row r="2194" spans="1:15">
      <c r="A2194" s="8"/>
      <c r="B2194" s="495" t="s">
        <v>1055</v>
      </c>
      <c r="C2194" s="486"/>
      <c r="D2194" s="486">
        <v>6</v>
      </c>
      <c r="E2194" s="534" t="s">
        <v>898</v>
      </c>
      <c r="F2194" s="486">
        <v>0</v>
      </c>
      <c r="G2194" s="486"/>
      <c r="H2194" s="486"/>
      <c r="I2194" s="486"/>
      <c r="J2194" s="512">
        <v>3</v>
      </c>
      <c r="K2194" s="531"/>
      <c r="L2194" s="512"/>
      <c r="M2194" s="512"/>
      <c r="N2194" s="528"/>
      <c r="O2194" s="532">
        <f t="shared" si="22"/>
        <v>3</v>
      </c>
    </row>
    <row r="2195" spans="1:15">
      <c r="A2195" s="8"/>
      <c r="B2195" s="495"/>
      <c r="C2195" s="486"/>
      <c r="D2195" s="486"/>
      <c r="E2195" s="486"/>
      <c r="F2195" s="486"/>
      <c r="G2195" s="486"/>
      <c r="H2195" s="486"/>
      <c r="I2195" s="486"/>
      <c r="J2195" s="512"/>
      <c r="K2195" s="531"/>
      <c r="L2195" s="512"/>
      <c r="M2195" s="512"/>
      <c r="N2195" s="512"/>
      <c r="O2195" s="513"/>
    </row>
    <row r="2196" spans="1:15">
      <c r="A2196" s="6"/>
      <c r="B2196" s="489"/>
      <c r="C2196" s="365"/>
      <c r="D2196" s="365"/>
      <c r="E2196" s="365"/>
      <c r="F2196" s="365"/>
      <c r="G2196" s="365"/>
      <c r="H2196" s="365"/>
      <c r="I2196" s="365"/>
      <c r="J2196" s="517"/>
      <c r="K2196" s="517"/>
      <c r="L2196" s="517"/>
      <c r="M2196" s="518"/>
      <c r="N2196" s="518"/>
      <c r="O2196" s="519"/>
    </row>
    <row r="2197" ht="84.75" customHeight="1" spans="1:15">
      <c r="A2197" s="2" t="s">
        <v>595</v>
      </c>
      <c r="B2197" s="479" t="str">
        <f>VLOOKUP(A2197,GLOBAL!A:H,4,FALSE)</f>
        <v>TUBO DE CONCRETO PARA REDES COLETORAS DE ÁGUAS PLUVIAIS, DIÂMETRO DE 400 MM, JUNTA RÍGIDA, INSTALADO EM LOCAL COM ALTO NÍVEL DE INTERFERÊNCIAS - FORNECIMENTO E ASSENTAMENTO. AF_12/2015</v>
      </c>
      <c r="C2197" s="2" t="str">
        <f>VLOOKUP(A2197,GLOBAL!A:H,5,FALSE)</f>
        <v>M</v>
      </c>
      <c r="D2197" s="480" t="s">
        <v>857</v>
      </c>
      <c r="E2197" s="481"/>
      <c r="F2197" s="482"/>
      <c r="G2197" s="480" t="s">
        <v>858</v>
      </c>
      <c r="H2197" s="481"/>
      <c r="I2197" s="482"/>
      <c r="J2197" s="508" t="s">
        <v>859</v>
      </c>
      <c r="K2197" s="508" t="s">
        <v>860</v>
      </c>
      <c r="L2197" s="508" t="s">
        <v>861</v>
      </c>
      <c r="M2197" s="508" t="s">
        <v>862</v>
      </c>
      <c r="N2197" s="508" t="s">
        <v>894</v>
      </c>
      <c r="O2197" s="509">
        <f>ROUND(SUM(O2198:O2206),2)</f>
        <v>212</v>
      </c>
    </row>
    <row r="2198" spans="1:15">
      <c r="A2198" s="7"/>
      <c r="B2198" s="493" t="s">
        <v>863</v>
      </c>
      <c r="C2198" s="494"/>
      <c r="D2198" s="494"/>
      <c r="E2198" s="494"/>
      <c r="F2198" s="494"/>
      <c r="G2198" s="494"/>
      <c r="H2198" s="494"/>
      <c r="I2198" s="494"/>
      <c r="J2198" s="528"/>
      <c r="K2198" s="529"/>
      <c r="L2198" s="528"/>
      <c r="M2198" s="528"/>
      <c r="N2198" s="528"/>
      <c r="O2198" s="530"/>
    </row>
    <row r="2199" spans="1:15">
      <c r="A2199" s="8"/>
      <c r="B2199" s="495" t="s">
        <v>1056</v>
      </c>
      <c r="C2199" s="486"/>
      <c r="D2199" s="486">
        <v>104</v>
      </c>
      <c r="E2199" s="534" t="s">
        <v>898</v>
      </c>
      <c r="F2199" s="486">
        <v>4</v>
      </c>
      <c r="G2199" s="486">
        <v>102</v>
      </c>
      <c r="H2199" s="534" t="s">
        <v>898</v>
      </c>
      <c r="I2199" s="486">
        <v>0</v>
      </c>
      <c r="J2199" s="512">
        <v>44</v>
      </c>
      <c r="K2199" s="531"/>
      <c r="L2199" s="512"/>
      <c r="M2199" s="512"/>
      <c r="N2199" s="528"/>
      <c r="O2199" s="532">
        <f t="shared" ref="O2199:O2205" si="23">J2199</f>
        <v>44</v>
      </c>
    </row>
    <row r="2200" spans="1:15">
      <c r="A2200" s="8"/>
      <c r="B2200" s="495" t="s">
        <v>1057</v>
      </c>
      <c r="C2200" s="486"/>
      <c r="D2200" s="486">
        <v>102</v>
      </c>
      <c r="E2200" s="534" t="s">
        <v>898</v>
      </c>
      <c r="F2200" s="486">
        <v>0</v>
      </c>
      <c r="G2200" s="486">
        <v>100</v>
      </c>
      <c r="H2200" s="534" t="s">
        <v>898</v>
      </c>
      <c r="I2200" s="486">
        <v>0</v>
      </c>
      <c r="J2200" s="512">
        <v>40</v>
      </c>
      <c r="K2200" s="531"/>
      <c r="L2200" s="512"/>
      <c r="M2200" s="512"/>
      <c r="N2200" s="528"/>
      <c r="O2200" s="532">
        <f t="shared" si="23"/>
        <v>40</v>
      </c>
    </row>
    <row r="2201" spans="1:15">
      <c r="A2201" s="8"/>
      <c r="B2201" s="495" t="s">
        <v>1058</v>
      </c>
      <c r="C2201" s="486"/>
      <c r="D2201" s="486">
        <v>100</v>
      </c>
      <c r="E2201" s="534" t="s">
        <v>898</v>
      </c>
      <c r="F2201" s="486">
        <v>0</v>
      </c>
      <c r="G2201" s="486">
        <v>6</v>
      </c>
      <c r="H2201" s="534" t="s">
        <v>898</v>
      </c>
      <c r="I2201" s="486">
        <v>0</v>
      </c>
      <c r="J2201" s="512">
        <v>9</v>
      </c>
      <c r="K2201" s="531"/>
      <c r="L2201" s="512"/>
      <c r="M2201" s="512"/>
      <c r="N2201" s="528"/>
      <c r="O2201" s="532">
        <f t="shared" si="23"/>
        <v>9</v>
      </c>
    </row>
    <row r="2202" spans="1:15">
      <c r="A2202" s="8"/>
      <c r="B2202" s="495" t="s">
        <v>1059</v>
      </c>
      <c r="C2202" s="486"/>
      <c r="D2202" s="486">
        <v>6</v>
      </c>
      <c r="E2202" s="534" t="s">
        <v>898</v>
      </c>
      <c r="F2202" s="486">
        <v>0</v>
      </c>
      <c r="G2202" s="486">
        <v>3</v>
      </c>
      <c r="H2202" s="534" t="s">
        <v>898</v>
      </c>
      <c r="I2202" s="486">
        <v>0</v>
      </c>
      <c r="J2202" s="512">
        <v>60</v>
      </c>
      <c r="K2202" s="531"/>
      <c r="L2202" s="512"/>
      <c r="M2202" s="512"/>
      <c r="N2202" s="528"/>
      <c r="O2202" s="532">
        <f t="shared" si="23"/>
        <v>60</v>
      </c>
    </row>
    <row r="2203" spans="1:15">
      <c r="A2203" s="8"/>
      <c r="B2203" s="495" t="s">
        <v>1060</v>
      </c>
      <c r="C2203" s="486"/>
      <c r="D2203" s="486">
        <v>3</v>
      </c>
      <c r="E2203" s="534" t="s">
        <v>898</v>
      </c>
      <c r="F2203" s="486">
        <v>0</v>
      </c>
      <c r="G2203" s="486">
        <v>1</v>
      </c>
      <c r="H2203" s="534" t="s">
        <v>898</v>
      </c>
      <c r="I2203" s="486">
        <v>10</v>
      </c>
      <c r="J2203" s="512">
        <v>30</v>
      </c>
      <c r="K2203" s="531"/>
      <c r="L2203" s="512"/>
      <c r="M2203" s="512"/>
      <c r="N2203" s="528"/>
      <c r="O2203" s="532">
        <f t="shared" si="23"/>
        <v>30</v>
      </c>
    </row>
    <row r="2204" spans="1:15">
      <c r="A2204" s="8"/>
      <c r="B2204" s="495" t="s">
        <v>1061</v>
      </c>
      <c r="C2204" s="486"/>
      <c r="D2204" s="486">
        <v>1</v>
      </c>
      <c r="E2204" s="534" t="s">
        <v>898</v>
      </c>
      <c r="F2204" s="486">
        <v>10</v>
      </c>
      <c r="G2204" s="486">
        <v>0</v>
      </c>
      <c r="H2204" s="534" t="s">
        <v>898</v>
      </c>
      <c r="I2204" s="486">
        <v>9</v>
      </c>
      <c r="J2204" s="512">
        <v>21</v>
      </c>
      <c r="K2204" s="531"/>
      <c r="L2204" s="512"/>
      <c r="M2204" s="512"/>
      <c r="N2204" s="528"/>
      <c r="O2204" s="532">
        <f t="shared" si="23"/>
        <v>21</v>
      </c>
    </row>
    <row r="2205" spans="1:15">
      <c r="A2205" s="8"/>
      <c r="B2205" s="495" t="s">
        <v>1062</v>
      </c>
      <c r="C2205" s="486"/>
      <c r="D2205" s="486">
        <v>0</v>
      </c>
      <c r="E2205" s="534" t="s">
        <v>898</v>
      </c>
      <c r="F2205" s="486">
        <v>9</v>
      </c>
      <c r="G2205" s="486">
        <v>0</v>
      </c>
      <c r="H2205" s="534" t="s">
        <v>898</v>
      </c>
      <c r="I2205" s="486">
        <v>0</v>
      </c>
      <c r="J2205" s="512">
        <v>8</v>
      </c>
      <c r="K2205" s="531"/>
      <c r="L2205" s="512"/>
      <c r="M2205" s="512"/>
      <c r="N2205" s="528"/>
      <c r="O2205" s="532">
        <f t="shared" si="23"/>
        <v>8</v>
      </c>
    </row>
    <row r="2206" spans="1:15">
      <c r="A2206" s="8"/>
      <c r="B2206" s="495"/>
      <c r="C2206" s="486"/>
      <c r="D2206" s="486"/>
      <c r="E2206" s="486"/>
      <c r="F2206" s="486"/>
      <c r="G2206" s="486"/>
      <c r="H2206" s="486"/>
      <c r="I2206" s="486"/>
      <c r="J2206" s="512"/>
      <c r="K2206" s="531"/>
      <c r="L2206" s="512"/>
      <c r="M2206" s="512"/>
      <c r="N2206" s="512"/>
      <c r="O2206" s="513"/>
    </row>
    <row r="2207" spans="1:15">
      <c r="A2207" s="6"/>
      <c r="B2207" s="489"/>
      <c r="C2207" s="365"/>
      <c r="D2207" s="365"/>
      <c r="E2207" s="365"/>
      <c r="F2207" s="365"/>
      <c r="G2207" s="365"/>
      <c r="H2207" s="365"/>
      <c r="I2207" s="365"/>
      <c r="J2207" s="517"/>
      <c r="K2207" s="517"/>
      <c r="L2207" s="517"/>
      <c r="M2207" s="518"/>
      <c r="N2207" s="518"/>
      <c r="O2207" s="519"/>
    </row>
    <row r="2208" ht="30" spans="1:15">
      <c r="A2208" s="2" t="s">
        <v>596</v>
      </c>
      <c r="B2208" s="479" t="str">
        <f>VLOOKUP(A2208,GLOBAL!A:H,4,FALSE)</f>
        <v>CONCRETO CICLOPICO FCK=10MPA 30% PEDRA DE MAO INCLUSIVE LANCAMENTO</v>
      </c>
      <c r="C2208" s="2" t="str">
        <f>VLOOKUP(A2208,GLOBAL!A:H,5,FALSE)</f>
        <v>M3</v>
      </c>
      <c r="D2208" s="480" t="s">
        <v>857</v>
      </c>
      <c r="E2208" s="481"/>
      <c r="F2208" s="482"/>
      <c r="G2208" s="480" t="s">
        <v>858</v>
      </c>
      <c r="H2208" s="481"/>
      <c r="I2208" s="482"/>
      <c r="J2208" s="508" t="s">
        <v>859</v>
      </c>
      <c r="K2208" s="508" t="s">
        <v>860</v>
      </c>
      <c r="L2208" s="508" t="s">
        <v>861</v>
      </c>
      <c r="M2208" s="508" t="s">
        <v>867</v>
      </c>
      <c r="N2208" s="508" t="s">
        <v>894</v>
      </c>
      <c r="O2208" s="509">
        <f>ROUND(SUM(O2209:O2215),2)</f>
        <v>12.8</v>
      </c>
    </row>
    <row r="2209" spans="1:15">
      <c r="A2209" s="7"/>
      <c r="B2209" s="493" t="s">
        <v>863</v>
      </c>
      <c r="C2209" s="494"/>
      <c r="D2209" s="494"/>
      <c r="E2209" s="494"/>
      <c r="F2209" s="494"/>
      <c r="G2209" s="494"/>
      <c r="H2209" s="494"/>
      <c r="I2209" s="494"/>
      <c r="J2209" s="528"/>
      <c r="K2209" s="529"/>
      <c r="L2209" s="528"/>
      <c r="M2209" s="528"/>
      <c r="N2209" s="528"/>
      <c r="O2209" s="530"/>
    </row>
    <row r="2210" spans="1:15">
      <c r="A2210" s="8"/>
      <c r="B2210" s="495" t="s">
        <v>1058</v>
      </c>
      <c r="C2210" s="486"/>
      <c r="D2210" s="486">
        <v>100</v>
      </c>
      <c r="E2210" s="534" t="s">
        <v>898</v>
      </c>
      <c r="F2210" s="486">
        <v>0</v>
      </c>
      <c r="G2210" s="486">
        <v>6</v>
      </c>
      <c r="H2210" s="534" t="s">
        <v>898</v>
      </c>
      <c r="I2210" s="486">
        <v>0</v>
      </c>
      <c r="J2210" s="512">
        <v>9</v>
      </c>
      <c r="K2210" s="531">
        <v>0.4</v>
      </c>
      <c r="L2210" s="512">
        <v>0.25</v>
      </c>
      <c r="M2210" s="512"/>
      <c r="N2210" s="528"/>
      <c r="O2210" s="532">
        <f>J2210*K2210*L2210</f>
        <v>0.9</v>
      </c>
    </row>
    <row r="2211" spans="1:15">
      <c r="A2211" s="8"/>
      <c r="B2211" s="495" t="s">
        <v>1059</v>
      </c>
      <c r="C2211" s="486"/>
      <c r="D2211" s="486">
        <v>6</v>
      </c>
      <c r="E2211" s="534" t="s">
        <v>898</v>
      </c>
      <c r="F2211" s="486">
        <v>0</v>
      </c>
      <c r="G2211" s="486">
        <v>3</v>
      </c>
      <c r="H2211" s="534" t="s">
        <v>898</v>
      </c>
      <c r="I2211" s="486">
        <v>0</v>
      </c>
      <c r="J2211" s="512">
        <v>60</v>
      </c>
      <c r="K2211" s="531">
        <v>0.4</v>
      </c>
      <c r="L2211" s="512">
        <v>0.25</v>
      </c>
      <c r="M2211" s="512"/>
      <c r="N2211" s="528"/>
      <c r="O2211" s="532">
        <f>J2211*K2211*L2211</f>
        <v>6</v>
      </c>
    </row>
    <row r="2212" spans="1:15">
      <c r="A2212" s="8"/>
      <c r="B2212" s="495" t="s">
        <v>1060</v>
      </c>
      <c r="C2212" s="486"/>
      <c r="D2212" s="486">
        <v>3</v>
      </c>
      <c r="E2212" s="534" t="s">
        <v>898</v>
      </c>
      <c r="F2212" s="486">
        <v>0</v>
      </c>
      <c r="G2212" s="486">
        <v>1</v>
      </c>
      <c r="H2212" s="534" t="s">
        <v>898</v>
      </c>
      <c r="I2212" s="486">
        <v>10</v>
      </c>
      <c r="J2212" s="512">
        <v>30</v>
      </c>
      <c r="K2212" s="531">
        <v>0.4</v>
      </c>
      <c r="L2212" s="512">
        <v>0.25</v>
      </c>
      <c r="M2212" s="512"/>
      <c r="N2212" s="528"/>
      <c r="O2212" s="532">
        <f>J2212*K2212*L2212</f>
        <v>3</v>
      </c>
    </row>
    <row r="2213" spans="1:15">
      <c r="A2213" s="8"/>
      <c r="B2213" s="495" t="s">
        <v>1061</v>
      </c>
      <c r="C2213" s="486"/>
      <c r="D2213" s="486">
        <v>1</v>
      </c>
      <c r="E2213" s="534" t="s">
        <v>898</v>
      </c>
      <c r="F2213" s="486">
        <v>10</v>
      </c>
      <c r="G2213" s="486">
        <v>0</v>
      </c>
      <c r="H2213" s="534" t="s">
        <v>898</v>
      </c>
      <c r="I2213" s="486">
        <v>9</v>
      </c>
      <c r="J2213" s="512">
        <v>21</v>
      </c>
      <c r="K2213" s="531">
        <v>0.4</v>
      </c>
      <c r="L2213" s="512">
        <v>0.25</v>
      </c>
      <c r="M2213" s="512"/>
      <c r="N2213" s="528"/>
      <c r="O2213" s="532">
        <f>J2213*K2213*L2213</f>
        <v>2.1</v>
      </c>
    </row>
    <row r="2214" spans="1:15">
      <c r="A2214" s="8"/>
      <c r="B2214" s="495" t="s">
        <v>1062</v>
      </c>
      <c r="C2214" s="486"/>
      <c r="D2214" s="486">
        <v>0</v>
      </c>
      <c r="E2214" s="534" t="s">
        <v>898</v>
      </c>
      <c r="F2214" s="486">
        <v>9</v>
      </c>
      <c r="G2214" s="486">
        <v>0</v>
      </c>
      <c r="H2214" s="534" t="s">
        <v>898</v>
      </c>
      <c r="I2214" s="486">
        <v>0</v>
      </c>
      <c r="J2214" s="512">
        <v>8</v>
      </c>
      <c r="K2214" s="531">
        <v>0.4</v>
      </c>
      <c r="L2214" s="512">
        <v>0.25</v>
      </c>
      <c r="M2214" s="512"/>
      <c r="N2214" s="528"/>
      <c r="O2214" s="532">
        <f>J2214*K2214*L2214</f>
        <v>0.8</v>
      </c>
    </row>
    <row r="2215" spans="1:15">
      <c r="A2215" s="8"/>
      <c r="B2215" s="495"/>
      <c r="C2215" s="486"/>
      <c r="D2215" s="486"/>
      <c r="E2215" s="486"/>
      <c r="F2215" s="486"/>
      <c r="G2215" s="486"/>
      <c r="H2215" s="486"/>
      <c r="I2215" s="486"/>
      <c r="J2215" s="512"/>
      <c r="K2215" s="531"/>
      <c r="L2215" s="512"/>
      <c r="M2215" s="512"/>
      <c r="N2215" s="512"/>
      <c r="O2215" s="513"/>
    </row>
    <row r="2216" spans="1:15">
      <c r="A2216" s="6"/>
      <c r="B2216" s="489"/>
      <c r="C2216" s="365"/>
      <c r="D2216" s="365"/>
      <c r="E2216" s="365"/>
      <c r="F2216" s="365"/>
      <c r="G2216" s="365"/>
      <c r="H2216" s="365"/>
      <c r="I2216" s="365"/>
      <c r="J2216" s="517"/>
      <c r="K2216" s="517"/>
      <c r="L2216" s="517"/>
      <c r="M2216" s="518"/>
      <c r="N2216" s="518"/>
      <c r="O2216" s="519"/>
    </row>
    <row r="2217" ht="30" spans="1:15">
      <c r="A2217" s="2" t="s">
        <v>597</v>
      </c>
      <c r="B2217" s="479" t="str">
        <f>VLOOKUP(A2217,GLOBAL!A:H,4,FALSE)</f>
        <v>FABRICAÇÃO DE FÔRMA PARA PILARES E ESTRUTURAS SIMILARES, EM CHAPA DE MADEIRA COMPENSADA RESINADA, E = 17 MM. AF_12/2015</v>
      </c>
      <c r="C2217" s="2" t="str">
        <f>VLOOKUP(A2217,GLOBAL!A:H,5,FALSE)</f>
        <v>M2</v>
      </c>
      <c r="D2217" s="480" t="s">
        <v>857</v>
      </c>
      <c r="E2217" s="481"/>
      <c r="F2217" s="482"/>
      <c r="G2217" s="480" t="s">
        <v>858</v>
      </c>
      <c r="H2217" s="481"/>
      <c r="I2217" s="482"/>
      <c r="J2217" s="508" t="s">
        <v>859</v>
      </c>
      <c r="K2217" s="508" t="s">
        <v>860</v>
      </c>
      <c r="L2217" s="508" t="s">
        <v>861</v>
      </c>
      <c r="M2217" s="508" t="s">
        <v>867</v>
      </c>
      <c r="N2217" s="508" t="s">
        <v>894</v>
      </c>
      <c r="O2217" s="509">
        <f>ROUND(SUM(O2218:O2224),2)</f>
        <v>64</v>
      </c>
    </row>
    <row r="2218" spans="1:15">
      <c r="A2218" s="7"/>
      <c r="B2218" s="493" t="s">
        <v>863</v>
      </c>
      <c r="C2218" s="494"/>
      <c r="D2218" s="494"/>
      <c r="E2218" s="494"/>
      <c r="F2218" s="494"/>
      <c r="G2218" s="494"/>
      <c r="H2218" s="494"/>
      <c r="I2218" s="494"/>
      <c r="J2218" s="528"/>
      <c r="K2218" s="529"/>
      <c r="L2218" s="528"/>
      <c r="M2218" s="528"/>
      <c r="N2218" s="528"/>
      <c r="O2218" s="530"/>
    </row>
    <row r="2219" spans="1:15">
      <c r="A2219" s="8"/>
      <c r="B2219" s="495" t="s">
        <v>1058</v>
      </c>
      <c r="C2219" s="486"/>
      <c r="D2219" s="486">
        <v>100</v>
      </c>
      <c r="E2219" s="534" t="s">
        <v>898</v>
      </c>
      <c r="F2219" s="486">
        <v>0</v>
      </c>
      <c r="G2219" s="486">
        <v>6</v>
      </c>
      <c r="H2219" s="534" t="s">
        <v>898</v>
      </c>
      <c r="I2219" s="486">
        <v>0</v>
      </c>
      <c r="J2219" s="512">
        <v>9</v>
      </c>
      <c r="K2219" s="531">
        <v>0.4</v>
      </c>
      <c r="L2219" s="512">
        <v>0.25</v>
      </c>
      <c r="M2219" s="512">
        <v>2.25</v>
      </c>
      <c r="N2219" s="528">
        <v>2</v>
      </c>
      <c r="O2219" s="532">
        <f>M2219*N2219</f>
        <v>4.5</v>
      </c>
    </row>
    <row r="2220" spans="1:15">
      <c r="A2220" s="8"/>
      <c r="B2220" s="495" t="s">
        <v>1059</v>
      </c>
      <c r="C2220" s="486"/>
      <c r="D2220" s="486">
        <v>6</v>
      </c>
      <c r="E2220" s="534" t="s">
        <v>898</v>
      </c>
      <c r="F2220" s="486">
        <v>0</v>
      </c>
      <c r="G2220" s="486">
        <v>3</v>
      </c>
      <c r="H2220" s="534" t="s">
        <v>898</v>
      </c>
      <c r="I2220" s="486">
        <v>0</v>
      </c>
      <c r="J2220" s="512">
        <v>60</v>
      </c>
      <c r="K2220" s="531">
        <v>0.4</v>
      </c>
      <c r="L2220" s="512">
        <v>0.25</v>
      </c>
      <c r="M2220" s="512">
        <v>15</v>
      </c>
      <c r="N2220" s="528">
        <v>2</v>
      </c>
      <c r="O2220" s="532">
        <f>M2220*N2220</f>
        <v>30</v>
      </c>
    </row>
    <row r="2221" spans="1:15">
      <c r="A2221" s="8"/>
      <c r="B2221" s="495" t="s">
        <v>1060</v>
      </c>
      <c r="C2221" s="486"/>
      <c r="D2221" s="486">
        <v>3</v>
      </c>
      <c r="E2221" s="534" t="s">
        <v>898</v>
      </c>
      <c r="F2221" s="486">
        <v>0</v>
      </c>
      <c r="G2221" s="486">
        <v>1</v>
      </c>
      <c r="H2221" s="534" t="s">
        <v>898</v>
      </c>
      <c r="I2221" s="486">
        <v>10</v>
      </c>
      <c r="J2221" s="512">
        <v>30</v>
      </c>
      <c r="K2221" s="531">
        <v>0.4</v>
      </c>
      <c r="L2221" s="512">
        <v>0.25</v>
      </c>
      <c r="M2221" s="512">
        <v>7.5</v>
      </c>
      <c r="N2221" s="528">
        <v>2</v>
      </c>
      <c r="O2221" s="532">
        <f>M2221*N2221</f>
        <v>15</v>
      </c>
    </row>
    <row r="2222" spans="1:15">
      <c r="A2222" s="8"/>
      <c r="B2222" s="495" t="s">
        <v>1061</v>
      </c>
      <c r="C2222" s="486"/>
      <c r="D2222" s="486">
        <v>1</v>
      </c>
      <c r="E2222" s="534" t="s">
        <v>898</v>
      </c>
      <c r="F2222" s="486">
        <v>10</v>
      </c>
      <c r="G2222" s="486">
        <v>0</v>
      </c>
      <c r="H2222" s="534" t="s">
        <v>898</v>
      </c>
      <c r="I2222" s="486">
        <v>9</v>
      </c>
      <c r="J2222" s="512">
        <v>21</v>
      </c>
      <c r="K2222" s="531">
        <v>0.4</v>
      </c>
      <c r="L2222" s="512">
        <v>0.25</v>
      </c>
      <c r="M2222" s="512">
        <v>5.25</v>
      </c>
      <c r="N2222" s="528">
        <v>2</v>
      </c>
      <c r="O2222" s="532">
        <f>M2222*N2222</f>
        <v>10.5</v>
      </c>
    </row>
    <row r="2223" spans="1:15">
      <c r="A2223" s="8"/>
      <c r="B2223" s="495" t="s">
        <v>1062</v>
      </c>
      <c r="C2223" s="486"/>
      <c r="D2223" s="486">
        <v>0</v>
      </c>
      <c r="E2223" s="534" t="s">
        <v>898</v>
      </c>
      <c r="F2223" s="486">
        <v>9</v>
      </c>
      <c r="G2223" s="486">
        <v>0</v>
      </c>
      <c r="H2223" s="534" t="s">
        <v>898</v>
      </c>
      <c r="I2223" s="486">
        <v>0</v>
      </c>
      <c r="J2223" s="512">
        <v>8</v>
      </c>
      <c r="K2223" s="531">
        <v>0.4</v>
      </c>
      <c r="L2223" s="512">
        <v>0.25</v>
      </c>
      <c r="M2223" s="512">
        <v>2</v>
      </c>
      <c r="N2223" s="528">
        <v>2</v>
      </c>
      <c r="O2223" s="532">
        <f>M2223*N2223</f>
        <v>4</v>
      </c>
    </row>
    <row r="2224" spans="1:15">
      <c r="A2224" s="8"/>
      <c r="B2224" s="495"/>
      <c r="C2224" s="486"/>
      <c r="D2224" s="486"/>
      <c r="E2224" s="486"/>
      <c r="F2224" s="486"/>
      <c r="G2224" s="486"/>
      <c r="H2224" s="486"/>
      <c r="I2224" s="486"/>
      <c r="J2224" s="512"/>
      <c r="K2224" s="531"/>
      <c r="L2224" s="512"/>
      <c r="M2224" s="512"/>
      <c r="N2224" s="512"/>
      <c r="O2224" s="513"/>
    </row>
    <row r="2225" spans="1:15">
      <c r="A2225" s="6"/>
      <c r="B2225" s="489"/>
      <c r="C2225" s="365"/>
      <c r="D2225" s="365"/>
      <c r="E2225" s="365"/>
      <c r="F2225" s="365"/>
      <c r="G2225" s="365"/>
      <c r="H2225" s="365"/>
      <c r="I2225" s="365"/>
      <c r="J2225" s="517"/>
      <c r="K2225" s="517"/>
      <c r="L2225" s="517"/>
      <c r="M2225" s="518"/>
      <c r="N2225" s="518"/>
      <c r="O2225" s="519"/>
    </row>
    <row r="2226" ht="67.5" customHeight="1" spans="1:15">
      <c r="A2226" s="2" t="s">
        <v>598</v>
      </c>
      <c r="B2226" s="479" t="str">
        <f>VLOOKUP(A2226,GLOBAL!A:H,4,FALSE)</f>
        <v>DRENO LONGITUDINAL TIPO TRINCHEIRA DRENANTE, H = 0,90 M COM TUBO POROSO TIPO PEAD DE DIÂM = 100 MM, INCLUINDO ESC. EM MAT. 1ª CAT. E TRANSPORTE DO TUBO</v>
      </c>
      <c r="C2226" s="2" t="str">
        <f>VLOOKUP(A2226,GLOBAL!A:H,5,FALSE)</f>
        <v>M</v>
      </c>
      <c r="D2226" s="480" t="s">
        <v>857</v>
      </c>
      <c r="E2226" s="481"/>
      <c r="F2226" s="482"/>
      <c r="G2226" s="480" t="s">
        <v>858</v>
      </c>
      <c r="H2226" s="481"/>
      <c r="I2226" s="482"/>
      <c r="J2226" s="508" t="s">
        <v>859</v>
      </c>
      <c r="K2226" s="508" t="s">
        <v>860</v>
      </c>
      <c r="L2226" s="508" t="s">
        <v>861</v>
      </c>
      <c r="M2226" s="508" t="s">
        <v>867</v>
      </c>
      <c r="N2226" s="508" t="s">
        <v>894</v>
      </c>
      <c r="O2226" s="509">
        <f>ROUND(SUM(O2227:O2232),2)</f>
        <v>17.4</v>
      </c>
    </row>
    <row r="2227" spans="1:15">
      <c r="A2227" s="7"/>
      <c r="B2227" s="493" t="s">
        <v>863</v>
      </c>
      <c r="C2227" s="494"/>
      <c r="D2227" s="494"/>
      <c r="E2227" s="494"/>
      <c r="F2227" s="494"/>
      <c r="G2227" s="494"/>
      <c r="H2227" s="494"/>
      <c r="I2227" s="494"/>
      <c r="J2227" s="528"/>
      <c r="K2227" s="529"/>
      <c r="L2227" s="528"/>
      <c r="M2227" s="528"/>
      <c r="N2227" s="528"/>
      <c r="O2227" s="530"/>
    </row>
    <row r="2228" spans="1:15">
      <c r="A2228" s="8"/>
      <c r="B2228" s="495" t="s">
        <v>1049</v>
      </c>
      <c r="C2228" s="486"/>
      <c r="D2228" s="486">
        <v>3</v>
      </c>
      <c r="E2228" s="534" t="s">
        <v>898</v>
      </c>
      <c r="F2228" s="486">
        <v>0</v>
      </c>
      <c r="G2228" s="486"/>
      <c r="H2228" s="534"/>
      <c r="I2228" s="486"/>
      <c r="J2228" s="512">
        <v>7</v>
      </c>
      <c r="K2228" s="531"/>
      <c r="L2228" s="512"/>
      <c r="M2228" s="512"/>
      <c r="N2228" s="528"/>
      <c r="O2228" s="532">
        <f>J2228</f>
        <v>7</v>
      </c>
    </row>
    <row r="2229" spans="1:15">
      <c r="A2229" s="8"/>
      <c r="B2229" s="495" t="s">
        <v>1050</v>
      </c>
      <c r="C2229" s="486"/>
      <c r="D2229" s="486">
        <v>1</v>
      </c>
      <c r="E2229" s="534" t="s">
        <v>898</v>
      </c>
      <c r="F2229" s="486">
        <v>10</v>
      </c>
      <c r="G2229" s="486"/>
      <c r="H2229" s="534"/>
      <c r="I2229" s="486"/>
      <c r="J2229" s="512">
        <v>7</v>
      </c>
      <c r="K2229" s="531"/>
      <c r="L2229" s="512"/>
      <c r="M2229" s="512"/>
      <c r="N2229" s="528"/>
      <c r="O2229" s="532">
        <f>J2229</f>
        <v>7</v>
      </c>
    </row>
    <row r="2230" spans="1:15">
      <c r="A2230" s="8"/>
      <c r="B2230" s="495" t="s">
        <v>1051</v>
      </c>
      <c r="C2230" s="486"/>
      <c r="D2230" s="486">
        <v>0</v>
      </c>
      <c r="E2230" s="534" t="s">
        <v>898</v>
      </c>
      <c r="F2230" s="486">
        <v>9</v>
      </c>
      <c r="G2230" s="486"/>
      <c r="H2230" s="534"/>
      <c r="I2230" s="486"/>
      <c r="J2230" s="512">
        <v>7</v>
      </c>
      <c r="K2230" s="531"/>
      <c r="L2230" s="512"/>
      <c r="M2230" s="512"/>
      <c r="N2230" s="528"/>
      <c r="O2230" s="532">
        <f>J2230</f>
        <v>7</v>
      </c>
    </row>
    <row r="2231" spans="1:15">
      <c r="A2231" s="8"/>
      <c r="B2231" s="495" t="s">
        <v>961</v>
      </c>
      <c r="C2231" s="486"/>
      <c r="D2231" s="486"/>
      <c r="E2231" s="534"/>
      <c r="F2231" s="486"/>
      <c r="G2231" s="486"/>
      <c r="H2231" s="534"/>
      <c r="I2231" s="486"/>
      <c r="J2231" s="512">
        <v>-3.6</v>
      </c>
      <c r="K2231" s="531"/>
      <c r="L2231" s="512"/>
      <c r="M2231" s="512"/>
      <c r="N2231" s="528"/>
      <c r="O2231" s="532">
        <f>J2231</f>
        <v>-3.6</v>
      </c>
    </row>
    <row r="2232" spans="1:15">
      <c r="A2232" s="8"/>
      <c r="B2232" s="495"/>
      <c r="C2232" s="486"/>
      <c r="D2232" s="486"/>
      <c r="E2232" s="486"/>
      <c r="F2232" s="486"/>
      <c r="G2232" s="486"/>
      <c r="H2232" s="486"/>
      <c r="I2232" s="486"/>
      <c r="J2232" s="512"/>
      <c r="K2232" s="531"/>
      <c r="L2232" s="512"/>
      <c r="M2232" s="512"/>
      <c r="N2232" s="512"/>
      <c r="O2232" s="513"/>
    </row>
    <row r="2233" spans="1:15">
      <c r="A2233" s="6"/>
      <c r="B2233" s="489"/>
      <c r="C2233" s="365"/>
      <c r="D2233" s="365"/>
      <c r="E2233" s="365"/>
      <c r="F2233" s="365"/>
      <c r="G2233" s="365"/>
      <c r="H2233" s="365"/>
      <c r="I2233" s="365"/>
      <c r="J2233" s="517"/>
      <c r="K2233" s="517"/>
      <c r="L2233" s="517"/>
      <c r="M2233" s="518"/>
      <c r="N2233" s="518"/>
      <c r="O2233" s="519"/>
    </row>
    <row r="2234" ht="30" spans="1:15">
      <c r="A2234" s="2" t="s">
        <v>599</v>
      </c>
      <c r="B2234" s="479" t="str">
        <f>VLOOKUP(A2234,GLOBAL!A:H,4,FALSE)</f>
        <v>LASTRO DE BRITA, INCLUSIVE TRANSPORTE DA BRITA EM VIAS URBANAS</v>
      </c>
      <c r="C2234" s="2" t="str">
        <f>VLOOKUP(A2234,GLOBAL!A:H,5,FALSE)</f>
        <v>M3</v>
      </c>
      <c r="D2234" s="480" t="s">
        <v>857</v>
      </c>
      <c r="E2234" s="481"/>
      <c r="F2234" s="482"/>
      <c r="G2234" s="480" t="s">
        <v>858</v>
      </c>
      <c r="H2234" s="481"/>
      <c r="I2234" s="482"/>
      <c r="J2234" s="508" t="s">
        <v>859</v>
      </c>
      <c r="K2234" s="508" t="s">
        <v>860</v>
      </c>
      <c r="L2234" s="508" t="s">
        <v>861</v>
      </c>
      <c r="M2234" s="508" t="s">
        <v>867</v>
      </c>
      <c r="N2234" s="508" t="s">
        <v>894</v>
      </c>
      <c r="O2234" s="509">
        <f>ROUND(SUM(O2235:O2238),2)</f>
        <v>8.4</v>
      </c>
    </row>
    <row r="2235" spans="1:15">
      <c r="A2235" s="7"/>
      <c r="B2235" s="493" t="s">
        <v>863</v>
      </c>
      <c r="C2235" s="494"/>
      <c r="D2235" s="494"/>
      <c r="E2235" s="494"/>
      <c r="F2235" s="494"/>
      <c r="G2235" s="494"/>
      <c r="H2235" s="494"/>
      <c r="I2235" s="494"/>
      <c r="J2235" s="528"/>
      <c r="K2235" s="529"/>
      <c r="L2235" s="528"/>
      <c r="M2235" s="528"/>
      <c r="N2235" s="528"/>
      <c r="O2235" s="530"/>
    </row>
    <row r="2236" spans="1:15">
      <c r="A2236" s="8"/>
      <c r="B2236" s="495" t="s">
        <v>1056</v>
      </c>
      <c r="C2236" s="486"/>
      <c r="D2236" s="486">
        <v>104</v>
      </c>
      <c r="E2236" s="534" t="s">
        <v>898</v>
      </c>
      <c r="F2236" s="486">
        <v>4</v>
      </c>
      <c r="G2236" s="486">
        <v>102</v>
      </c>
      <c r="H2236" s="534" t="s">
        <v>898</v>
      </c>
      <c r="I2236" s="486">
        <v>0</v>
      </c>
      <c r="J2236" s="512">
        <v>44</v>
      </c>
      <c r="K2236" s="531">
        <v>0.4</v>
      </c>
      <c r="L2236" s="512">
        <v>0.25</v>
      </c>
      <c r="M2236" s="512"/>
      <c r="N2236" s="528"/>
      <c r="O2236" s="532">
        <f>J2236*K2236*L2236</f>
        <v>4.4</v>
      </c>
    </row>
    <row r="2237" spans="1:15">
      <c r="A2237" s="8"/>
      <c r="B2237" s="495" t="s">
        <v>1057</v>
      </c>
      <c r="C2237" s="486"/>
      <c r="D2237" s="486">
        <v>102</v>
      </c>
      <c r="E2237" s="534" t="s">
        <v>898</v>
      </c>
      <c r="F2237" s="486">
        <v>0</v>
      </c>
      <c r="G2237" s="486">
        <v>100</v>
      </c>
      <c r="H2237" s="534" t="s">
        <v>898</v>
      </c>
      <c r="I2237" s="486">
        <v>0</v>
      </c>
      <c r="J2237" s="512">
        <v>40</v>
      </c>
      <c r="K2237" s="531">
        <v>0.4</v>
      </c>
      <c r="L2237" s="512">
        <v>0.25</v>
      </c>
      <c r="M2237" s="512"/>
      <c r="N2237" s="528"/>
      <c r="O2237" s="532">
        <f>J2237*K2237*L2237</f>
        <v>4</v>
      </c>
    </row>
    <row r="2238" spans="1:15">
      <c r="A2238" s="8"/>
      <c r="B2238" s="495"/>
      <c r="C2238" s="486"/>
      <c r="D2238" s="486"/>
      <c r="E2238" s="486"/>
      <c r="F2238" s="486"/>
      <c r="G2238" s="486"/>
      <c r="H2238" s="486"/>
      <c r="I2238" s="486"/>
      <c r="J2238" s="512"/>
      <c r="K2238" s="531"/>
      <c r="L2238" s="512"/>
      <c r="M2238" s="512"/>
      <c r="N2238" s="512"/>
      <c r="O2238" s="513"/>
    </row>
    <row r="2239" spans="1:15">
      <c r="A2239" s="6"/>
      <c r="B2239" s="489"/>
      <c r="C2239" s="365"/>
      <c r="D2239" s="365"/>
      <c r="E2239" s="365"/>
      <c r="F2239" s="365"/>
      <c r="G2239" s="365"/>
      <c r="H2239" s="365"/>
      <c r="I2239" s="365"/>
      <c r="J2239" s="517"/>
      <c r="K2239" s="517"/>
      <c r="L2239" s="517"/>
      <c r="M2239" s="518"/>
      <c r="N2239" s="518"/>
      <c r="O2239" s="519"/>
    </row>
    <row r="2240" ht="45" spans="1:15">
      <c r="A2240" s="2" t="s">
        <v>600</v>
      </c>
      <c r="B2240" s="479" t="str">
        <f>VLOOKUP(A2240,GLOBAL!A:H,4,FALSE)</f>
        <v>FABRICAÇÃO, MONTAGEM E DESMONTAGEM DE FÔRMA PARA VIGA BALDRAME, EM MADEIRA SERRADA, E=25 MM, 4 UTILIZAÇÕES. AF_06/2017</v>
      </c>
      <c r="C2240" s="2" t="str">
        <f>VLOOKUP(A2240,GLOBAL!A:H,5,FALSE)</f>
        <v>M2</v>
      </c>
      <c r="D2240" s="480" t="s">
        <v>857</v>
      </c>
      <c r="E2240" s="481"/>
      <c r="F2240" s="482"/>
      <c r="G2240" s="480" t="s">
        <v>858</v>
      </c>
      <c r="H2240" s="481"/>
      <c r="I2240" s="482"/>
      <c r="J2240" s="508" t="s">
        <v>859</v>
      </c>
      <c r="K2240" s="508" t="s">
        <v>860</v>
      </c>
      <c r="L2240" s="508" t="s">
        <v>861</v>
      </c>
      <c r="M2240" s="508" t="s">
        <v>867</v>
      </c>
      <c r="N2240" s="508" t="s">
        <v>894</v>
      </c>
      <c r="O2240" s="509">
        <f>ROUND(SUM(O2241:O2244),2)</f>
        <v>42</v>
      </c>
    </row>
    <row r="2241" spans="1:15">
      <c r="A2241" s="7"/>
      <c r="B2241" s="493" t="s">
        <v>863</v>
      </c>
      <c r="C2241" s="494"/>
      <c r="D2241" s="494"/>
      <c r="E2241" s="494"/>
      <c r="F2241" s="494"/>
      <c r="G2241" s="494"/>
      <c r="H2241" s="494"/>
      <c r="I2241" s="494"/>
      <c r="J2241" s="528"/>
      <c r="K2241" s="529"/>
      <c r="L2241" s="528"/>
      <c r="M2241" s="528"/>
      <c r="N2241" s="528"/>
      <c r="O2241" s="530"/>
    </row>
    <row r="2242" spans="1:15">
      <c r="A2242" s="8"/>
      <c r="B2242" s="495" t="s">
        <v>1056</v>
      </c>
      <c r="C2242" s="486"/>
      <c r="D2242" s="486">
        <v>104</v>
      </c>
      <c r="E2242" s="534" t="s">
        <v>898</v>
      </c>
      <c r="F2242" s="486">
        <v>4</v>
      </c>
      <c r="G2242" s="486">
        <v>102</v>
      </c>
      <c r="H2242" s="534" t="s">
        <v>898</v>
      </c>
      <c r="I2242" s="486">
        <v>0</v>
      </c>
      <c r="J2242" s="512">
        <v>44</v>
      </c>
      <c r="K2242" s="531">
        <v>0.4</v>
      </c>
      <c r="L2242" s="512">
        <v>0.25</v>
      </c>
      <c r="M2242" s="512">
        <v>11</v>
      </c>
      <c r="N2242" s="528">
        <v>2</v>
      </c>
      <c r="O2242" s="532">
        <f>M2242*N2242</f>
        <v>22</v>
      </c>
    </row>
    <row r="2243" spans="1:15">
      <c r="A2243" s="8"/>
      <c r="B2243" s="495" t="s">
        <v>1057</v>
      </c>
      <c r="C2243" s="486"/>
      <c r="D2243" s="486">
        <v>102</v>
      </c>
      <c r="E2243" s="534" t="s">
        <v>898</v>
      </c>
      <c r="F2243" s="486">
        <v>0</v>
      </c>
      <c r="G2243" s="486">
        <v>100</v>
      </c>
      <c r="H2243" s="534" t="s">
        <v>898</v>
      </c>
      <c r="I2243" s="486">
        <v>0</v>
      </c>
      <c r="J2243" s="512">
        <v>40</v>
      </c>
      <c r="K2243" s="531">
        <v>0.4</v>
      </c>
      <c r="L2243" s="512">
        <v>0.25</v>
      </c>
      <c r="M2243" s="512">
        <v>10</v>
      </c>
      <c r="N2243" s="528">
        <v>2</v>
      </c>
      <c r="O2243" s="532">
        <f>M2243*N2243</f>
        <v>20</v>
      </c>
    </row>
    <row r="2244" spans="1:15">
      <c r="A2244" s="8"/>
      <c r="B2244" s="495"/>
      <c r="C2244" s="486"/>
      <c r="D2244" s="486"/>
      <c r="E2244" s="486"/>
      <c r="F2244" s="486"/>
      <c r="G2244" s="486"/>
      <c r="H2244" s="486"/>
      <c r="I2244" s="486"/>
      <c r="J2244" s="512"/>
      <c r="K2244" s="531"/>
      <c r="L2244" s="512"/>
      <c r="M2244" s="512"/>
      <c r="N2244" s="512"/>
      <c r="O2244" s="513"/>
    </row>
    <row r="2245" spans="1:15">
      <c r="A2245" s="6"/>
      <c r="B2245" s="489"/>
      <c r="C2245" s="365"/>
      <c r="D2245" s="365"/>
      <c r="E2245" s="365"/>
      <c r="F2245" s="365"/>
      <c r="G2245" s="365"/>
      <c r="H2245" s="365"/>
      <c r="I2245" s="365"/>
      <c r="J2245" s="517"/>
      <c r="K2245" s="517"/>
      <c r="L2245" s="517"/>
      <c r="M2245" s="518"/>
      <c r="N2245" s="518"/>
      <c r="O2245" s="519"/>
    </row>
    <row r="2246" spans="1:15">
      <c r="A2246" s="1" t="s">
        <v>601</v>
      </c>
      <c r="B2246" s="476" t="str">
        <f>VLOOKUP(A2246,GLOBAL!A:H,4,FALSE)</f>
        <v>Pavimentação</v>
      </c>
      <c r="C2246" s="477"/>
      <c r="D2246" s="477"/>
      <c r="E2246" s="477"/>
      <c r="F2246" s="477"/>
      <c r="G2246" s="477"/>
      <c r="H2246" s="477"/>
      <c r="I2246" s="477"/>
      <c r="J2246" s="506"/>
      <c r="K2246" s="506"/>
      <c r="L2246" s="506"/>
      <c r="M2246" s="506"/>
      <c r="N2246" s="506"/>
      <c r="O2246" s="507"/>
    </row>
    <row r="2247" ht="30" spans="1:15">
      <c r="A2247" s="2" t="s">
        <v>602</v>
      </c>
      <c r="B2247" s="479" t="str">
        <f>VLOOKUP(A2247,GLOBAL!A:H,4,FALSE)</f>
        <v>REGULARIZACAO E COMPACTACAO DE SUBLEITO ATE 20 CM DE ESPESSURA</v>
      </c>
      <c r="C2247" s="2" t="str">
        <f>VLOOKUP(A2247,GLOBAL!A:H,5,FALSE)</f>
        <v>M2</v>
      </c>
      <c r="D2247" s="480" t="s">
        <v>857</v>
      </c>
      <c r="E2247" s="481"/>
      <c r="F2247" s="482"/>
      <c r="G2247" s="480" t="s">
        <v>858</v>
      </c>
      <c r="H2247" s="481"/>
      <c r="I2247" s="482"/>
      <c r="J2247" s="508" t="s">
        <v>859</v>
      </c>
      <c r="K2247" s="508" t="s">
        <v>907</v>
      </c>
      <c r="L2247" s="508" t="s">
        <v>861</v>
      </c>
      <c r="M2247" s="508" t="s">
        <v>867</v>
      </c>
      <c r="N2247" s="508" t="s">
        <v>908</v>
      </c>
      <c r="O2247" s="509">
        <f>ROUND(SUM(O2249:O2255),2)</f>
        <v>1317.29</v>
      </c>
    </row>
    <row r="2248" spans="1:15">
      <c r="A2248" s="7"/>
      <c r="B2248" s="493" t="s">
        <v>863</v>
      </c>
      <c r="C2248" s="494"/>
      <c r="D2248" s="494"/>
      <c r="E2248" s="494"/>
      <c r="F2248" s="494"/>
      <c r="G2248" s="494"/>
      <c r="H2248" s="494"/>
      <c r="I2248" s="494"/>
      <c r="J2248" s="528"/>
      <c r="K2248" s="529"/>
      <c r="L2248" s="528"/>
      <c r="M2248" s="528"/>
      <c r="N2248" s="528"/>
      <c r="O2248" s="530"/>
    </row>
    <row r="2249" spans="1:15">
      <c r="A2249" s="8"/>
      <c r="B2249" s="495" t="s">
        <v>909</v>
      </c>
      <c r="C2249" s="486"/>
      <c r="D2249" s="486">
        <v>0</v>
      </c>
      <c r="E2249" s="534" t="s">
        <v>898</v>
      </c>
      <c r="F2249" s="486">
        <v>5.25</v>
      </c>
      <c r="G2249" s="486">
        <v>0</v>
      </c>
      <c r="H2249" s="534" t="s">
        <v>898</v>
      </c>
      <c r="I2249" s="486">
        <v>11.05</v>
      </c>
      <c r="J2249" s="512">
        <v>5.8</v>
      </c>
      <c r="K2249" s="531">
        <v>7.45</v>
      </c>
      <c r="L2249" s="512"/>
      <c r="M2249" s="512">
        <f t="shared" ref="M2249:M2254" si="24">J2249*K2249</f>
        <v>43.21</v>
      </c>
      <c r="N2249" s="528"/>
      <c r="O2249" s="532">
        <f t="shared" ref="O2249:O2254" si="25">M2249</f>
        <v>43.21</v>
      </c>
    </row>
    <row r="2250" spans="1:15">
      <c r="A2250" s="8"/>
      <c r="B2250" s="495" t="s">
        <v>909</v>
      </c>
      <c r="C2250" s="486"/>
      <c r="D2250" s="486">
        <v>0</v>
      </c>
      <c r="E2250" s="534" t="s">
        <v>898</v>
      </c>
      <c r="F2250" s="486">
        <v>11.05</v>
      </c>
      <c r="G2250" s="486">
        <v>6</v>
      </c>
      <c r="H2250" s="534" t="s">
        <v>898</v>
      </c>
      <c r="I2250" s="486">
        <v>0</v>
      </c>
      <c r="J2250" s="512">
        <v>108.95</v>
      </c>
      <c r="K2250" s="531">
        <v>7</v>
      </c>
      <c r="L2250" s="512"/>
      <c r="M2250" s="512">
        <f t="shared" si="24"/>
        <v>762.65</v>
      </c>
      <c r="N2250" s="528"/>
      <c r="O2250" s="532">
        <f t="shared" si="25"/>
        <v>762.65</v>
      </c>
    </row>
    <row r="2251" spans="1:15">
      <c r="A2251" s="8"/>
      <c r="B2251" s="495" t="s">
        <v>909</v>
      </c>
      <c r="C2251" s="486"/>
      <c r="D2251" s="486">
        <v>6</v>
      </c>
      <c r="E2251" s="534" t="s">
        <v>898</v>
      </c>
      <c r="F2251" s="486">
        <v>0</v>
      </c>
      <c r="G2251" s="486">
        <v>6</v>
      </c>
      <c r="H2251" s="534" t="s">
        <v>898</v>
      </c>
      <c r="I2251" s="486">
        <v>4.55</v>
      </c>
      <c r="J2251" s="512">
        <v>4.55</v>
      </c>
      <c r="K2251" s="531">
        <v>7.6</v>
      </c>
      <c r="L2251" s="512"/>
      <c r="M2251" s="512">
        <f t="shared" si="24"/>
        <v>34.58</v>
      </c>
      <c r="N2251" s="528"/>
      <c r="O2251" s="532">
        <f t="shared" si="25"/>
        <v>34.58</v>
      </c>
    </row>
    <row r="2252" spans="1:15">
      <c r="A2252" s="8"/>
      <c r="B2252" s="495" t="s">
        <v>909</v>
      </c>
      <c r="C2252" s="486"/>
      <c r="D2252" s="486">
        <v>100</v>
      </c>
      <c r="E2252" s="534" t="s">
        <v>898</v>
      </c>
      <c r="F2252" s="486">
        <v>2.75</v>
      </c>
      <c r="G2252" s="486">
        <v>100</v>
      </c>
      <c r="H2252" s="534" t="s">
        <v>898</v>
      </c>
      <c r="I2252" s="486">
        <v>7.8</v>
      </c>
      <c r="J2252" s="512">
        <v>5.05</v>
      </c>
      <c r="K2252" s="531">
        <v>7.8</v>
      </c>
      <c r="L2252" s="512"/>
      <c r="M2252" s="512">
        <f t="shared" si="24"/>
        <v>39.39</v>
      </c>
      <c r="N2252" s="528"/>
      <c r="O2252" s="532">
        <f t="shared" si="25"/>
        <v>39.39</v>
      </c>
    </row>
    <row r="2253" spans="1:15">
      <c r="A2253" s="8"/>
      <c r="B2253" s="495" t="s">
        <v>909</v>
      </c>
      <c r="C2253" s="486"/>
      <c r="D2253" s="486">
        <v>100</v>
      </c>
      <c r="E2253" s="534" t="s">
        <v>898</v>
      </c>
      <c r="F2253" s="486">
        <v>7.8</v>
      </c>
      <c r="G2253" s="486">
        <v>103</v>
      </c>
      <c r="H2253" s="534" t="s">
        <v>898</v>
      </c>
      <c r="I2253" s="486">
        <v>10.55</v>
      </c>
      <c r="J2253" s="512">
        <v>62.75</v>
      </c>
      <c r="K2253" s="531">
        <v>6</v>
      </c>
      <c r="L2253" s="512"/>
      <c r="M2253" s="512">
        <f t="shared" si="24"/>
        <v>376.5</v>
      </c>
      <c r="N2253" s="528"/>
      <c r="O2253" s="532">
        <f t="shared" si="25"/>
        <v>376.5</v>
      </c>
    </row>
    <row r="2254" spans="1:15">
      <c r="A2254" s="8"/>
      <c r="B2254" s="495" t="s">
        <v>909</v>
      </c>
      <c r="C2254" s="486"/>
      <c r="D2254" s="486">
        <v>103</v>
      </c>
      <c r="E2254" s="534" t="s">
        <v>898</v>
      </c>
      <c r="F2254" s="486">
        <v>10.55</v>
      </c>
      <c r="G2254" s="486">
        <v>103</v>
      </c>
      <c r="H2254" s="534" t="s">
        <v>898</v>
      </c>
      <c r="I2254" s="486">
        <v>18.9</v>
      </c>
      <c r="J2254" s="512">
        <v>8.35</v>
      </c>
      <c r="K2254" s="531">
        <v>7.3</v>
      </c>
      <c r="L2254" s="512"/>
      <c r="M2254" s="512">
        <f t="shared" si="24"/>
        <v>60.955</v>
      </c>
      <c r="N2254" s="528"/>
      <c r="O2254" s="532">
        <f t="shared" si="25"/>
        <v>60.955</v>
      </c>
    </row>
    <row r="2255" spans="1:15">
      <c r="A2255" s="4"/>
      <c r="B2255" s="495"/>
      <c r="C2255" s="486"/>
      <c r="D2255" s="486"/>
      <c r="E2255" s="486"/>
      <c r="F2255" s="486"/>
      <c r="G2255" s="486"/>
      <c r="H2255" s="486"/>
      <c r="I2255" s="486"/>
      <c r="J2255" s="512"/>
      <c r="K2255" s="512"/>
      <c r="L2255" s="512"/>
      <c r="M2255" s="512"/>
      <c r="N2255" s="512"/>
      <c r="O2255" s="513"/>
    </row>
    <row r="2256" spans="1:15">
      <c r="A2256" s="6"/>
      <c r="B2256" s="489"/>
      <c r="C2256" s="365"/>
      <c r="D2256" s="365"/>
      <c r="E2256" s="365"/>
      <c r="F2256" s="365"/>
      <c r="G2256" s="365"/>
      <c r="H2256" s="365"/>
      <c r="I2256" s="365"/>
      <c r="J2256" s="517"/>
      <c r="K2256" s="517"/>
      <c r="L2256" s="517"/>
      <c r="M2256" s="518"/>
      <c r="N2256" s="518"/>
      <c r="O2256" s="519"/>
    </row>
    <row r="2257" spans="1:15">
      <c r="A2257" s="2" t="s">
        <v>603</v>
      </c>
      <c r="B2257" s="479" t="str">
        <f>VLOOKUP(A2257,GLOBAL!A:H,4,FALSE)</f>
        <v>FORNECIMENTO E LANCAMENTO DE BRITA N. 4</v>
      </c>
      <c r="C2257" s="2" t="str">
        <f>VLOOKUP(A2257,GLOBAL!A:H,5,FALSE)</f>
        <v>M3</v>
      </c>
      <c r="D2257" s="480" t="s">
        <v>857</v>
      </c>
      <c r="E2257" s="481"/>
      <c r="F2257" s="482"/>
      <c r="G2257" s="480" t="s">
        <v>858</v>
      </c>
      <c r="H2257" s="481"/>
      <c r="I2257" s="482"/>
      <c r="J2257" s="508" t="s">
        <v>859</v>
      </c>
      <c r="K2257" s="508" t="s">
        <v>907</v>
      </c>
      <c r="L2257" s="508" t="s">
        <v>861</v>
      </c>
      <c r="M2257" s="508" t="s">
        <v>867</v>
      </c>
      <c r="N2257" s="508" t="s">
        <v>879</v>
      </c>
      <c r="O2257" s="509">
        <f>ROUND(SUM(O2259:O2265),2)</f>
        <v>131.73</v>
      </c>
    </row>
    <row r="2258" spans="1:15">
      <c r="A2258" s="7"/>
      <c r="B2258" s="493" t="s">
        <v>863</v>
      </c>
      <c r="C2258" s="494"/>
      <c r="D2258" s="494"/>
      <c r="E2258" s="494"/>
      <c r="F2258" s="494"/>
      <c r="G2258" s="494"/>
      <c r="H2258" s="494"/>
      <c r="I2258" s="494"/>
      <c r="J2258" s="528"/>
      <c r="K2258" s="529"/>
      <c r="L2258" s="528"/>
      <c r="M2258" s="528"/>
      <c r="N2258" s="528"/>
      <c r="O2258" s="530"/>
    </row>
    <row r="2259" spans="1:15">
      <c r="A2259" s="8"/>
      <c r="B2259" s="495" t="s">
        <v>909</v>
      </c>
      <c r="C2259" s="486"/>
      <c r="D2259" s="486">
        <v>0</v>
      </c>
      <c r="E2259" s="534" t="s">
        <v>898</v>
      </c>
      <c r="F2259" s="486">
        <v>5.25</v>
      </c>
      <c r="G2259" s="486">
        <v>0</v>
      </c>
      <c r="H2259" s="534" t="s">
        <v>898</v>
      </c>
      <c r="I2259" s="486">
        <v>11.05</v>
      </c>
      <c r="J2259" s="512">
        <v>5.8</v>
      </c>
      <c r="K2259" s="531">
        <v>7.45</v>
      </c>
      <c r="L2259" s="512">
        <v>0.1</v>
      </c>
      <c r="M2259" s="512">
        <f t="shared" ref="M2259:M2264" si="26">J2259*K2259</f>
        <v>43.21</v>
      </c>
      <c r="N2259" s="528">
        <f t="shared" ref="N2259:N2264" si="27">M2259*L2259</f>
        <v>4.321</v>
      </c>
      <c r="O2259" s="532">
        <f t="shared" ref="O2259:O2264" si="28">N2259</f>
        <v>4.321</v>
      </c>
    </row>
    <row r="2260" spans="1:15">
      <c r="A2260" s="8"/>
      <c r="B2260" s="495" t="s">
        <v>909</v>
      </c>
      <c r="C2260" s="486"/>
      <c r="D2260" s="486">
        <v>0</v>
      </c>
      <c r="E2260" s="534" t="s">
        <v>898</v>
      </c>
      <c r="F2260" s="486">
        <v>11.05</v>
      </c>
      <c r="G2260" s="486">
        <v>6</v>
      </c>
      <c r="H2260" s="534" t="s">
        <v>898</v>
      </c>
      <c r="I2260" s="486">
        <v>0</v>
      </c>
      <c r="J2260" s="512">
        <v>108.95</v>
      </c>
      <c r="K2260" s="531">
        <v>7</v>
      </c>
      <c r="L2260" s="512">
        <v>0.1</v>
      </c>
      <c r="M2260" s="512">
        <f t="shared" si="26"/>
        <v>762.65</v>
      </c>
      <c r="N2260" s="528">
        <f t="shared" si="27"/>
        <v>76.265</v>
      </c>
      <c r="O2260" s="532">
        <f t="shared" si="28"/>
        <v>76.265</v>
      </c>
    </row>
    <row r="2261" spans="1:15">
      <c r="A2261" s="8"/>
      <c r="B2261" s="495" t="s">
        <v>909</v>
      </c>
      <c r="C2261" s="486"/>
      <c r="D2261" s="486">
        <v>6</v>
      </c>
      <c r="E2261" s="534" t="s">
        <v>898</v>
      </c>
      <c r="F2261" s="486">
        <v>0</v>
      </c>
      <c r="G2261" s="486">
        <v>6</v>
      </c>
      <c r="H2261" s="534" t="s">
        <v>898</v>
      </c>
      <c r="I2261" s="486">
        <v>4.55</v>
      </c>
      <c r="J2261" s="512">
        <v>4.55</v>
      </c>
      <c r="K2261" s="531">
        <v>7.6</v>
      </c>
      <c r="L2261" s="512">
        <v>0.1</v>
      </c>
      <c r="M2261" s="512">
        <f t="shared" si="26"/>
        <v>34.58</v>
      </c>
      <c r="N2261" s="528">
        <f t="shared" si="27"/>
        <v>3.458</v>
      </c>
      <c r="O2261" s="532">
        <f t="shared" si="28"/>
        <v>3.458</v>
      </c>
    </row>
    <row r="2262" spans="1:15">
      <c r="A2262" s="8"/>
      <c r="B2262" s="495" t="s">
        <v>909</v>
      </c>
      <c r="C2262" s="486"/>
      <c r="D2262" s="486">
        <v>100</v>
      </c>
      <c r="E2262" s="534" t="s">
        <v>898</v>
      </c>
      <c r="F2262" s="486">
        <v>2.75</v>
      </c>
      <c r="G2262" s="486">
        <v>100</v>
      </c>
      <c r="H2262" s="534" t="s">
        <v>898</v>
      </c>
      <c r="I2262" s="486">
        <v>7.8</v>
      </c>
      <c r="J2262" s="512">
        <v>5.05</v>
      </c>
      <c r="K2262" s="531">
        <v>7.8</v>
      </c>
      <c r="L2262" s="512">
        <v>0.1</v>
      </c>
      <c r="M2262" s="512">
        <f t="shared" si="26"/>
        <v>39.39</v>
      </c>
      <c r="N2262" s="528">
        <f t="shared" si="27"/>
        <v>3.939</v>
      </c>
      <c r="O2262" s="532">
        <f t="shared" si="28"/>
        <v>3.939</v>
      </c>
    </row>
    <row r="2263" spans="1:15">
      <c r="A2263" s="8"/>
      <c r="B2263" s="495" t="s">
        <v>909</v>
      </c>
      <c r="C2263" s="486"/>
      <c r="D2263" s="486">
        <v>100</v>
      </c>
      <c r="E2263" s="534" t="s">
        <v>898</v>
      </c>
      <c r="F2263" s="486">
        <v>7.8</v>
      </c>
      <c r="G2263" s="486">
        <v>103</v>
      </c>
      <c r="H2263" s="534" t="s">
        <v>898</v>
      </c>
      <c r="I2263" s="486">
        <v>10.55</v>
      </c>
      <c r="J2263" s="512">
        <v>62.75</v>
      </c>
      <c r="K2263" s="531">
        <v>6</v>
      </c>
      <c r="L2263" s="512">
        <v>0.1</v>
      </c>
      <c r="M2263" s="512">
        <f t="shared" si="26"/>
        <v>376.5</v>
      </c>
      <c r="N2263" s="528">
        <f t="shared" si="27"/>
        <v>37.65</v>
      </c>
      <c r="O2263" s="532">
        <f t="shared" si="28"/>
        <v>37.65</v>
      </c>
    </row>
    <row r="2264" spans="1:15">
      <c r="A2264" s="8"/>
      <c r="B2264" s="495" t="s">
        <v>909</v>
      </c>
      <c r="C2264" s="486"/>
      <c r="D2264" s="486">
        <v>103</v>
      </c>
      <c r="E2264" s="534" t="s">
        <v>898</v>
      </c>
      <c r="F2264" s="486">
        <v>10.55</v>
      </c>
      <c r="G2264" s="486">
        <v>103</v>
      </c>
      <c r="H2264" s="534" t="s">
        <v>898</v>
      </c>
      <c r="I2264" s="486">
        <v>18.9</v>
      </c>
      <c r="J2264" s="512">
        <v>8.35</v>
      </c>
      <c r="K2264" s="531">
        <v>7.3</v>
      </c>
      <c r="L2264" s="512">
        <v>0.1</v>
      </c>
      <c r="M2264" s="512">
        <f t="shared" si="26"/>
        <v>60.955</v>
      </c>
      <c r="N2264" s="528">
        <f t="shared" si="27"/>
        <v>6.0955</v>
      </c>
      <c r="O2264" s="532">
        <f t="shared" si="28"/>
        <v>6.0955</v>
      </c>
    </row>
    <row r="2265" spans="1:15">
      <c r="A2265" s="4"/>
      <c r="B2265" s="495"/>
      <c r="C2265" s="486"/>
      <c r="D2265" s="486"/>
      <c r="E2265" s="486"/>
      <c r="F2265" s="486"/>
      <c r="G2265" s="486"/>
      <c r="H2265" s="486"/>
      <c r="I2265" s="486"/>
      <c r="J2265" s="512"/>
      <c r="K2265" s="512"/>
      <c r="L2265" s="512"/>
      <c r="M2265" s="512"/>
      <c r="N2265" s="512"/>
      <c r="O2265" s="513"/>
    </row>
    <row r="2266" spans="1:15">
      <c r="A2266" s="6"/>
      <c r="B2266" s="489"/>
      <c r="C2266" s="365"/>
      <c r="D2266" s="365"/>
      <c r="E2266" s="365"/>
      <c r="F2266" s="365"/>
      <c r="G2266" s="365"/>
      <c r="H2266" s="365"/>
      <c r="I2266" s="365"/>
      <c r="J2266" s="517"/>
      <c r="K2266" s="517"/>
      <c r="L2266" s="517"/>
      <c r="M2266" s="518"/>
      <c r="N2266" s="518"/>
      <c r="O2266" s="519"/>
    </row>
    <row r="2267" spans="1:15">
      <c r="A2267" s="2" t="s">
        <v>604</v>
      </c>
      <c r="B2267" s="535" t="str">
        <f>VLOOKUP(A2267,GLOBAL!A:H,4,FALSE)</f>
        <v>TRANSPORTE COMERCIAL DE BRITA</v>
      </c>
      <c r="C2267" s="2" t="str">
        <f>VLOOKUP(A2267,GLOBAL!A:H,5,FALSE)</f>
        <v>M3XKM</v>
      </c>
      <c r="D2267" s="480" t="s">
        <v>857</v>
      </c>
      <c r="E2267" s="481"/>
      <c r="F2267" s="482"/>
      <c r="G2267" s="480" t="s">
        <v>858</v>
      </c>
      <c r="H2267" s="481"/>
      <c r="I2267" s="482"/>
      <c r="J2267" s="508" t="s">
        <v>872</v>
      </c>
      <c r="K2267" s="508" t="s">
        <v>873</v>
      </c>
      <c r="L2267" s="508" t="s">
        <v>861</v>
      </c>
      <c r="M2267" s="508" t="s">
        <v>862</v>
      </c>
      <c r="N2267" s="508" t="s">
        <v>879</v>
      </c>
      <c r="O2267" s="509">
        <f>ROUND(SUM(O2269:O2270),2)</f>
        <v>1435.86</v>
      </c>
    </row>
    <row r="2268" spans="1:15">
      <c r="A2268" s="7"/>
      <c r="B2268" s="493" t="s">
        <v>863</v>
      </c>
      <c r="C2268" s="494"/>
      <c r="D2268" s="494"/>
      <c r="E2268" s="494"/>
      <c r="F2268" s="494"/>
      <c r="G2268" s="494"/>
      <c r="H2268" s="494"/>
      <c r="I2268" s="494"/>
      <c r="J2268" s="528"/>
      <c r="K2268" s="529"/>
      <c r="L2268" s="528"/>
      <c r="M2268" s="528"/>
      <c r="N2268" s="528"/>
      <c r="O2268" s="530"/>
    </row>
    <row r="2269" spans="1:15">
      <c r="A2269" s="8"/>
      <c r="B2269" s="495" t="s">
        <v>1019</v>
      </c>
      <c r="C2269" s="486"/>
      <c r="D2269" s="486"/>
      <c r="E2269" s="486"/>
      <c r="F2269" s="486"/>
      <c r="G2269" s="486"/>
      <c r="H2269" s="486"/>
      <c r="I2269" s="486"/>
      <c r="J2269" s="512">
        <v>10.9</v>
      </c>
      <c r="K2269" s="531">
        <v>1</v>
      </c>
      <c r="L2269" s="512"/>
      <c r="M2269" s="512"/>
      <c r="N2269" s="528">
        <f>O2257</f>
        <v>131.73</v>
      </c>
      <c r="O2269" s="532">
        <f>J2269*K2269*N2269</f>
        <v>1435.857</v>
      </c>
    </row>
    <row r="2270" spans="1:15">
      <c r="A2270" s="4"/>
      <c r="B2270" s="495"/>
      <c r="C2270" s="486"/>
      <c r="D2270" s="486"/>
      <c r="E2270" s="486"/>
      <c r="F2270" s="486"/>
      <c r="G2270" s="486"/>
      <c r="H2270" s="486"/>
      <c r="I2270" s="486"/>
      <c r="J2270" s="512"/>
      <c r="K2270" s="512"/>
      <c r="L2270" s="512"/>
      <c r="M2270" s="512"/>
      <c r="N2270" s="512"/>
      <c r="O2270" s="513"/>
    </row>
    <row r="2271" spans="1:15">
      <c r="A2271" s="6"/>
      <c r="B2271" s="489"/>
      <c r="C2271" s="365"/>
      <c r="D2271" s="365"/>
      <c r="E2271" s="365"/>
      <c r="F2271" s="365"/>
      <c r="G2271" s="365"/>
      <c r="H2271" s="365"/>
      <c r="I2271" s="365"/>
      <c r="J2271" s="517"/>
      <c r="K2271" s="517"/>
      <c r="L2271" s="517"/>
      <c r="M2271" s="518"/>
      <c r="N2271" s="518"/>
      <c r="O2271" s="519"/>
    </row>
    <row r="2272" ht="30" spans="1:15">
      <c r="A2272" s="2" t="s">
        <v>605</v>
      </c>
      <c r="B2272" s="479" t="str">
        <f>VLOOKUP(A2272,GLOBAL!A:H,4,FALSE)</f>
        <v>EXECUÇÃO DE VIA EM PISO INTERTRAVADO, COM BLOCO RETANGULAR COR NATURAL DE 20 X 10 CM, ESPESSURA 8 CM. AF_12/2015</v>
      </c>
      <c r="C2272" s="2" t="str">
        <f>VLOOKUP(A2272,GLOBAL!A:H,5,FALSE)</f>
        <v>M2</v>
      </c>
      <c r="D2272" s="480" t="s">
        <v>857</v>
      </c>
      <c r="E2272" s="481"/>
      <c r="F2272" s="482"/>
      <c r="G2272" s="480" t="s">
        <v>858</v>
      </c>
      <c r="H2272" s="481"/>
      <c r="I2272" s="482"/>
      <c r="J2272" s="508" t="s">
        <v>859</v>
      </c>
      <c r="K2272" s="508" t="s">
        <v>907</v>
      </c>
      <c r="L2272" s="508" t="s">
        <v>861</v>
      </c>
      <c r="M2272" s="508" t="s">
        <v>867</v>
      </c>
      <c r="N2272" s="508"/>
      <c r="O2272" s="509">
        <f>ROUND(SUM(O2274:O2280),2)</f>
        <v>1317.29</v>
      </c>
    </row>
    <row r="2273" spans="1:15">
      <c r="A2273" s="7"/>
      <c r="B2273" s="493" t="s">
        <v>863</v>
      </c>
      <c r="C2273" s="494"/>
      <c r="D2273" s="494"/>
      <c r="E2273" s="494"/>
      <c r="F2273" s="494"/>
      <c r="G2273" s="494"/>
      <c r="H2273" s="494"/>
      <c r="I2273" s="494"/>
      <c r="J2273" s="528"/>
      <c r="K2273" s="529"/>
      <c r="L2273" s="528"/>
      <c r="M2273" s="528"/>
      <c r="N2273" s="528"/>
      <c r="O2273" s="530"/>
    </row>
    <row r="2274" spans="1:15">
      <c r="A2274" s="8"/>
      <c r="B2274" s="495" t="s">
        <v>909</v>
      </c>
      <c r="C2274" s="486"/>
      <c r="D2274" s="486">
        <v>0</v>
      </c>
      <c r="E2274" s="534" t="s">
        <v>898</v>
      </c>
      <c r="F2274" s="486">
        <v>5.25</v>
      </c>
      <c r="G2274" s="486">
        <v>0</v>
      </c>
      <c r="H2274" s="534" t="s">
        <v>898</v>
      </c>
      <c r="I2274" s="486">
        <v>11.05</v>
      </c>
      <c r="J2274" s="512">
        <v>5.8</v>
      </c>
      <c r="K2274" s="531">
        <v>7.45</v>
      </c>
      <c r="L2274" s="512"/>
      <c r="M2274" s="512">
        <f t="shared" ref="M2274:M2279" si="29">J2274*K2274</f>
        <v>43.21</v>
      </c>
      <c r="N2274" s="528"/>
      <c r="O2274" s="532">
        <f t="shared" ref="O2274:O2279" si="30">M2274</f>
        <v>43.21</v>
      </c>
    </row>
    <row r="2275" spans="1:15">
      <c r="A2275" s="8"/>
      <c r="B2275" s="495" t="s">
        <v>909</v>
      </c>
      <c r="C2275" s="486"/>
      <c r="D2275" s="486">
        <v>0</v>
      </c>
      <c r="E2275" s="534" t="s">
        <v>898</v>
      </c>
      <c r="F2275" s="486">
        <v>11.05</v>
      </c>
      <c r="G2275" s="486">
        <v>6</v>
      </c>
      <c r="H2275" s="534" t="s">
        <v>898</v>
      </c>
      <c r="I2275" s="486">
        <v>0</v>
      </c>
      <c r="J2275" s="512">
        <v>108.95</v>
      </c>
      <c r="K2275" s="531">
        <v>7</v>
      </c>
      <c r="L2275" s="512"/>
      <c r="M2275" s="512">
        <f t="shared" si="29"/>
        <v>762.65</v>
      </c>
      <c r="N2275" s="528"/>
      <c r="O2275" s="532">
        <f t="shared" si="30"/>
        <v>762.65</v>
      </c>
    </row>
    <row r="2276" spans="1:15">
      <c r="A2276" s="8"/>
      <c r="B2276" s="495" t="s">
        <v>909</v>
      </c>
      <c r="C2276" s="486"/>
      <c r="D2276" s="486">
        <v>6</v>
      </c>
      <c r="E2276" s="534" t="s">
        <v>898</v>
      </c>
      <c r="F2276" s="486">
        <v>0</v>
      </c>
      <c r="G2276" s="486">
        <v>6</v>
      </c>
      <c r="H2276" s="534" t="s">
        <v>898</v>
      </c>
      <c r="I2276" s="486">
        <v>4.55</v>
      </c>
      <c r="J2276" s="512">
        <v>4.55</v>
      </c>
      <c r="K2276" s="531">
        <v>7.6</v>
      </c>
      <c r="L2276" s="512"/>
      <c r="M2276" s="512">
        <f t="shared" si="29"/>
        <v>34.58</v>
      </c>
      <c r="N2276" s="528"/>
      <c r="O2276" s="532">
        <f t="shared" si="30"/>
        <v>34.58</v>
      </c>
    </row>
    <row r="2277" spans="1:15">
      <c r="A2277" s="8"/>
      <c r="B2277" s="495" t="s">
        <v>909</v>
      </c>
      <c r="C2277" s="486"/>
      <c r="D2277" s="486">
        <v>100</v>
      </c>
      <c r="E2277" s="534" t="s">
        <v>898</v>
      </c>
      <c r="F2277" s="486">
        <v>2.75</v>
      </c>
      <c r="G2277" s="486">
        <v>100</v>
      </c>
      <c r="H2277" s="534" t="s">
        <v>898</v>
      </c>
      <c r="I2277" s="486">
        <v>7.8</v>
      </c>
      <c r="J2277" s="512">
        <v>5.05</v>
      </c>
      <c r="K2277" s="531">
        <v>7.8</v>
      </c>
      <c r="L2277" s="512"/>
      <c r="M2277" s="512">
        <f t="shared" si="29"/>
        <v>39.39</v>
      </c>
      <c r="N2277" s="528"/>
      <c r="O2277" s="532">
        <f t="shared" si="30"/>
        <v>39.39</v>
      </c>
    </row>
    <row r="2278" spans="1:15">
      <c r="A2278" s="8"/>
      <c r="B2278" s="495" t="s">
        <v>909</v>
      </c>
      <c r="C2278" s="486"/>
      <c r="D2278" s="486">
        <v>100</v>
      </c>
      <c r="E2278" s="534" t="s">
        <v>898</v>
      </c>
      <c r="F2278" s="486">
        <v>7.8</v>
      </c>
      <c r="G2278" s="486">
        <v>103</v>
      </c>
      <c r="H2278" s="534" t="s">
        <v>898</v>
      </c>
      <c r="I2278" s="486">
        <v>10.55</v>
      </c>
      <c r="J2278" s="512">
        <v>62.75</v>
      </c>
      <c r="K2278" s="531">
        <v>6</v>
      </c>
      <c r="L2278" s="512"/>
      <c r="M2278" s="512">
        <f t="shared" si="29"/>
        <v>376.5</v>
      </c>
      <c r="N2278" s="528"/>
      <c r="O2278" s="532">
        <f t="shared" si="30"/>
        <v>376.5</v>
      </c>
    </row>
    <row r="2279" spans="1:15">
      <c r="A2279" s="8"/>
      <c r="B2279" s="495" t="s">
        <v>909</v>
      </c>
      <c r="C2279" s="486"/>
      <c r="D2279" s="486">
        <v>103</v>
      </c>
      <c r="E2279" s="534" t="s">
        <v>898</v>
      </c>
      <c r="F2279" s="486">
        <v>10.55</v>
      </c>
      <c r="G2279" s="486">
        <v>103</v>
      </c>
      <c r="H2279" s="534" t="s">
        <v>898</v>
      </c>
      <c r="I2279" s="486">
        <v>18.9</v>
      </c>
      <c r="J2279" s="512">
        <v>8.35</v>
      </c>
      <c r="K2279" s="531">
        <v>7.3</v>
      </c>
      <c r="L2279" s="512"/>
      <c r="M2279" s="512">
        <f t="shared" si="29"/>
        <v>60.955</v>
      </c>
      <c r="N2279" s="528"/>
      <c r="O2279" s="532">
        <f t="shared" si="30"/>
        <v>60.955</v>
      </c>
    </row>
    <row r="2280" spans="1:15">
      <c r="A2280" s="4"/>
      <c r="B2280" s="495"/>
      <c r="C2280" s="486"/>
      <c r="D2280" s="486"/>
      <c r="E2280" s="486"/>
      <c r="F2280" s="486"/>
      <c r="G2280" s="486"/>
      <c r="H2280" s="486"/>
      <c r="I2280" s="486"/>
      <c r="J2280" s="512"/>
      <c r="K2280" s="512"/>
      <c r="L2280" s="512"/>
      <c r="M2280" s="512"/>
      <c r="N2280" s="512"/>
      <c r="O2280" s="513"/>
    </row>
    <row r="2281" spans="1:15">
      <c r="A2281" s="6"/>
      <c r="B2281" s="489"/>
      <c r="C2281" s="365"/>
      <c r="D2281" s="365"/>
      <c r="E2281" s="365"/>
      <c r="F2281" s="365"/>
      <c r="G2281" s="365"/>
      <c r="H2281" s="365"/>
      <c r="I2281" s="365"/>
      <c r="J2281" s="517"/>
      <c r="K2281" s="517"/>
      <c r="L2281" s="517"/>
      <c r="M2281" s="518"/>
      <c r="N2281" s="518"/>
      <c r="O2281" s="519"/>
    </row>
    <row r="2282" ht="60" spans="1:15">
      <c r="A2282" s="2" t="s">
        <v>606</v>
      </c>
      <c r="B2282" s="479" t="str">
        <f>VLOOKUP(A2282,GLOBAL!A:H,4,FALSE)</f>
        <v>ASSENTAMENTO DE GUIA (MEIO-FIO) EM TRECHO RETO, CONFECCIONADA EM CONCRETO PRÉ-FABRICADO, DIMENSÕES 100X15X13X30 CM (COMPRIMENTO X BASE INFERIOR X BASE SUPERIOR X ALTURA), PARA VIAS URBANAS (USO VIÁRIO). AF_06/2016</v>
      </c>
      <c r="C2282" s="2" t="str">
        <f>VLOOKUP(A2282,GLOBAL!A:H,5,FALSE)</f>
        <v>M</v>
      </c>
      <c r="D2282" s="480" t="s">
        <v>857</v>
      </c>
      <c r="E2282" s="481"/>
      <c r="F2282" s="482"/>
      <c r="G2282" s="480" t="s">
        <v>858</v>
      </c>
      <c r="H2282" s="481"/>
      <c r="I2282" s="482"/>
      <c r="J2282" s="508" t="s">
        <v>859</v>
      </c>
      <c r="K2282" s="508" t="s">
        <v>1020</v>
      </c>
      <c r="L2282" s="508" t="s">
        <v>861</v>
      </c>
      <c r="M2282" s="508" t="s">
        <v>1021</v>
      </c>
      <c r="N2282" s="508"/>
      <c r="O2282" s="509">
        <f>ROUND(SUM(O2284:O2289),2)</f>
        <v>438.1</v>
      </c>
    </row>
    <row r="2283" spans="1:15">
      <c r="A2283" s="7"/>
      <c r="B2283" s="493"/>
      <c r="C2283" s="494"/>
      <c r="D2283" s="494"/>
      <c r="E2283" s="494"/>
      <c r="F2283" s="494"/>
      <c r="G2283" s="494"/>
      <c r="H2283" s="494"/>
      <c r="I2283" s="494"/>
      <c r="J2283" s="528"/>
      <c r="K2283" s="529"/>
      <c r="L2283" s="528"/>
      <c r="M2283" s="528"/>
      <c r="N2283" s="528"/>
      <c r="O2283" s="530"/>
    </row>
    <row r="2284" spans="1:15">
      <c r="A2284" s="8"/>
      <c r="B2284" s="495" t="s">
        <v>1022</v>
      </c>
      <c r="C2284" s="486"/>
      <c r="D2284" s="486">
        <v>0</v>
      </c>
      <c r="E2284" s="534" t="s">
        <v>898</v>
      </c>
      <c r="F2284" s="486">
        <v>0</v>
      </c>
      <c r="G2284" s="486">
        <v>6</v>
      </c>
      <c r="H2284" s="534" t="s">
        <v>898</v>
      </c>
      <c r="I2284" s="486">
        <v>10.72</v>
      </c>
      <c r="J2284" s="512">
        <v>117.1</v>
      </c>
      <c r="K2284" s="541"/>
      <c r="L2284" s="512"/>
      <c r="M2284" s="512"/>
      <c r="N2284" s="512"/>
      <c r="O2284" s="513">
        <f>J2284</f>
        <v>117.1</v>
      </c>
    </row>
    <row r="2285" spans="1:15">
      <c r="A2285" s="8"/>
      <c r="B2285" s="495" t="s">
        <v>1022</v>
      </c>
      <c r="C2285" s="486"/>
      <c r="D2285" s="486">
        <v>0</v>
      </c>
      <c r="E2285" s="534" t="s">
        <v>898</v>
      </c>
      <c r="F2285" s="486">
        <v>0</v>
      </c>
      <c r="G2285" s="486">
        <v>6</v>
      </c>
      <c r="H2285" s="534" t="s">
        <v>898</v>
      </c>
      <c r="I2285" s="486">
        <v>10.72</v>
      </c>
      <c r="J2285" s="512">
        <v>120.6</v>
      </c>
      <c r="K2285" s="541"/>
      <c r="L2285" s="512"/>
      <c r="M2285" s="512"/>
      <c r="N2285" s="512"/>
      <c r="O2285" s="513">
        <f>J2285</f>
        <v>120.6</v>
      </c>
    </row>
    <row r="2286" spans="1:15">
      <c r="A2286" s="8"/>
      <c r="B2286" s="495" t="s">
        <v>1022</v>
      </c>
      <c r="C2286" s="486"/>
      <c r="D2286" s="486">
        <v>100</v>
      </c>
      <c r="E2286" s="534" t="s">
        <v>898</v>
      </c>
      <c r="F2286" s="486">
        <v>0</v>
      </c>
      <c r="G2286" s="486">
        <v>104</v>
      </c>
      <c r="H2286" s="534" t="s">
        <v>898</v>
      </c>
      <c r="I2286" s="486">
        <v>4.04</v>
      </c>
      <c r="J2286" s="512">
        <v>76.2</v>
      </c>
      <c r="K2286" s="541"/>
      <c r="L2286" s="512"/>
      <c r="M2286" s="512"/>
      <c r="N2286" s="512"/>
      <c r="O2286" s="513">
        <f>J2286</f>
        <v>76.2</v>
      </c>
    </row>
    <row r="2287" spans="1:15">
      <c r="A2287" s="8"/>
      <c r="B2287" s="495" t="s">
        <v>1022</v>
      </c>
      <c r="C2287" s="486"/>
      <c r="D2287" s="486">
        <v>100</v>
      </c>
      <c r="E2287" s="534" t="s">
        <v>898</v>
      </c>
      <c r="F2287" s="486">
        <v>0</v>
      </c>
      <c r="G2287" s="486">
        <v>104</v>
      </c>
      <c r="H2287" s="534" t="s">
        <v>898</v>
      </c>
      <c r="I2287" s="486">
        <v>4.04</v>
      </c>
      <c r="J2287" s="512">
        <v>75.2</v>
      </c>
      <c r="K2287" s="541"/>
      <c r="L2287" s="512"/>
      <c r="M2287" s="512"/>
      <c r="N2287" s="512"/>
      <c r="O2287" s="513">
        <f>J2287</f>
        <v>75.2</v>
      </c>
    </row>
    <row r="2288" spans="1:15">
      <c r="A2288" s="8"/>
      <c r="B2288" s="495" t="s">
        <v>1023</v>
      </c>
      <c r="C2288" s="486"/>
      <c r="D2288" s="486"/>
      <c r="E2288" s="486"/>
      <c r="F2288" s="486"/>
      <c r="G2288" s="486"/>
      <c r="H2288" s="486"/>
      <c r="I2288" s="486"/>
      <c r="J2288" s="512">
        <v>7</v>
      </c>
      <c r="K2288" s="541"/>
      <c r="L2288" s="512"/>
      <c r="M2288" s="512">
        <v>7</v>
      </c>
      <c r="N2288" s="512"/>
      <c r="O2288" s="513">
        <f>J2288*M2288</f>
        <v>49</v>
      </c>
    </row>
    <row r="2289" spans="1:15">
      <c r="A2289" s="4"/>
      <c r="B2289" s="495"/>
      <c r="C2289" s="486"/>
      <c r="D2289" s="486"/>
      <c r="E2289" s="486"/>
      <c r="F2289" s="486"/>
      <c r="G2289" s="486"/>
      <c r="H2289" s="486"/>
      <c r="I2289" s="486"/>
      <c r="J2289" s="512"/>
      <c r="K2289" s="512"/>
      <c r="L2289" s="512"/>
      <c r="M2289" s="512"/>
      <c r="N2289" s="512"/>
      <c r="O2289" s="513"/>
    </row>
    <row r="2290" spans="1:15">
      <c r="A2290" s="6"/>
      <c r="B2290" s="489"/>
      <c r="C2290" s="365"/>
      <c r="D2290" s="365"/>
      <c r="E2290" s="365"/>
      <c r="F2290" s="365"/>
      <c r="G2290" s="365"/>
      <c r="H2290" s="365"/>
      <c r="I2290" s="365"/>
      <c r="J2290" s="517"/>
      <c r="K2290" s="517"/>
      <c r="L2290" s="517"/>
      <c r="M2290" s="518"/>
      <c r="N2290" s="518"/>
      <c r="O2290" s="519"/>
    </row>
    <row r="2291" spans="1:15">
      <c r="A2291" s="1" t="s">
        <v>607</v>
      </c>
      <c r="B2291" s="476" t="str">
        <f>VLOOKUP(A2291,GLOBAL!A:H,4,FALSE)</f>
        <v>Sinalização</v>
      </c>
      <c r="C2291" s="477"/>
      <c r="D2291" s="477"/>
      <c r="E2291" s="477"/>
      <c r="F2291" s="477"/>
      <c r="G2291" s="477"/>
      <c r="H2291" s="477"/>
      <c r="I2291" s="477"/>
      <c r="J2291" s="506"/>
      <c r="K2291" s="506"/>
      <c r="L2291" s="506"/>
      <c r="M2291" s="506"/>
      <c r="N2291" s="506"/>
      <c r="O2291" s="507"/>
    </row>
    <row r="2292" ht="30" spans="1:15">
      <c r="A2292" s="2" t="s">
        <v>608</v>
      </c>
      <c r="B2292" s="479" t="str">
        <f>VLOOKUP(A2292,GLOBAL!A:H,4,FALSE)</f>
        <v>SINALIZAÇÃO VERTICAL COM CHAPA REVESTIDA EM PELÍCULA, INCLUSIVE SUPORTE EM MADEIRA</v>
      </c>
      <c r="C2292" s="2" t="str">
        <f>VLOOKUP(A2292,GLOBAL!A:H,5,FALSE)</f>
        <v>M2</v>
      </c>
      <c r="D2292" s="480" t="s">
        <v>857</v>
      </c>
      <c r="E2292" s="481"/>
      <c r="F2292" s="482"/>
      <c r="G2292" s="480" t="s">
        <v>858</v>
      </c>
      <c r="H2292" s="481"/>
      <c r="I2292" s="482"/>
      <c r="J2292" s="522" t="s">
        <v>867</v>
      </c>
      <c r="K2292" s="523"/>
      <c r="L2292" s="508" t="s">
        <v>861</v>
      </c>
      <c r="M2292" s="508" t="s">
        <v>862</v>
      </c>
      <c r="N2292" s="508"/>
      <c r="O2292" s="509">
        <f>ROUND(SUM(O2293:O2294),2)</f>
        <v>1.2</v>
      </c>
    </row>
    <row r="2293" spans="1:15">
      <c r="A2293" s="3"/>
      <c r="B2293" s="483" t="s">
        <v>863</v>
      </c>
      <c r="C2293" s="484"/>
      <c r="D2293" s="484"/>
      <c r="E2293" s="484"/>
      <c r="F2293" s="484"/>
      <c r="G2293" s="484"/>
      <c r="H2293" s="484"/>
      <c r="I2293" s="484"/>
      <c r="J2293" s="510"/>
      <c r="K2293" s="510"/>
      <c r="L2293" s="510"/>
      <c r="M2293" s="510"/>
      <c r="N2293" s="510"/>
      <c r="O2293" s="511"/>
    </row>
    <row r="2294" spans="1:15">
      <c r="A2294" s="4"/>
      <c r="B2294" s="495" t="s">
        <v>919</v>
      </c>
      <c r="C2294" s="486"/>
      <c r="D2294" s="486"/>
      <c r="E2294" s="486"/>
      <c r="F2294" s="486"/>
      <c r="G2294" s="486"/>
      <c r="H2294" s="486"/>
      <c r="I2294" s="486"/>
      <c r="J2294" s="524">
        <v>0.3</v>
      </c>
      <c r="K2294" s="525"/>
      <c r="L2294" s="512"/>
      <c r="M2294" s="512">
        <v>4</v>
      </c>
      <c r="N2294" s="512"/>
      <c r="O2294" s="513">
        <f>J2294*M2294</f>
        <v>1.2</v>
      </c>
    </row>
    <row r="2295" spans="1:15">
      <c r="A2295" s="5"/>
      <c r="B2295" s="539"/>
      <c r="C2295" s="540"/>
      <c r="D2295" s="540"/>
      <c r="E2295" s="540"/>
      <c r="F2295" s="540"/>
      <c r="G2295" s="540"/>
      <c r="H2295" s="540"/>
      <c r="I2295" s="540"/>
      <c r="J2295" s="544"/>
      <c r="K2295" s="544"/>
      <c r="L2295" s="544"/>
      <c r="M2295" s="545"/>
      <c r="N2295" s="545"/>
      <c r="O2295" s="546"/>
    </row>
    <row r="2296" spans="1:15">
      <c r="A2296" s="12"/>
      <c r="B2296" s="489"/>
      <c r="C2296" s="365"/>
      <c r="D2296" s="365"/>
      <c r="E2296" s="365"/>
      <c r="F2296" s="365"/>
      <c r="G2296" s="365"/>
      <c r="H2296" s="365"/>
      <c r="I2296" s="365"/>
      <c r="J2296" s="517"/>
      <c r="K2296" s="517"/>
      <c r="L2296" s="517"/>
      <c r="M2296" s="518"/>
      <c r="N2296" s="518"/>
      <c r="O2296" s="519"/>
    </row>
    <row r="2297" ht="45" customHeight="1" spans="1:15">
      <c r="A2297" s="2" t="s">
        <v>609</v>
      </c>
      <c r="B2297" s="479" t="str">
        <f>VLOOKUP(A2297,GLOBAL!A:H,4,FALSE)</f>
        <v>SINALIZACAO HORIZONTAL COM TINTA RETRORREFLETIVA A BASE DE RESINA ACRILICA COM MICROESFERAS DE VIDRO</v>
      </c>
      <c r="C2297" s="2" t="str">
        <f>VLOOKUP(A2297,GLOBAL!A:H,5,FALSE)</f>
        <v>M2</v>
      </c>
      <c r="D2297" s="480" t="s">
        <v>857</v>
      </c>
      <c r="E2297" s="481"/>
      <c r="F2297" s="482"/>
      <c r="G2297" s="480" t="s">
        <v>858</v>
      </c>
      <c r="H2297" s="481"/>
      <c r="I2297" s="482"/>
      <c r="J2297" s="508" t="s">
        <v>859</v>
      </c>
      <c r="K2297" s="508" t="s">
        <v>860</v>
      </c>
      <c r="L2297" s="508" t="s">
        <v>867</v>
      </c>
      <c r="M2297" s="508" t="s">
        <v>920</v>
      </c>
      <c r="N2297" s="508"/>
      <c r="O2297" s="509">
        <f>ROUND(SUM(O2298:O2303),2)</f>
        <v>96.91</v>
      </c>
    </row>
    <row r="2298" spans="1:15">
      <c r="A2298" s="3"/>
      <c r="B2298" s="483" t="s">
        <v>863</v>
      </c>
      <c r="C2298" s="484"/>
      <c r="D2298" s="484"/>
      <c r="E2298" s="484"/>
      <c r="F2298" s="484"/>
      <c r="G2298" s="484"/>
      <c r="H2298" s="484"/>
      <c r="I2298" s="484"/>
      <c r="J2298" s="510"/>
      <c r="K2298" s="510"/>
      <c r="L2298" s="510"/>
      <c r="M2298" s="510"/>
      <c r="N2298" s="510"/>
      <c r="O2298" s="511"/>
    </row>
    <row r="2299" spans="1:15">
      <c r="A2299" s="4"/>
      <c r="B2299" s="495" t="s">
        <v>921</v>
      </c>
      <c r="C2299" s="486"/>
      <c r="D2299" s="486"/>
      <c r="E2299" s="486"/>
      <c r="F2299" s="486"/>
      <c r="G2299" s="486"/>
      <c r="H2299" s="486"/>
      <c r="I2299" s="486"/>
      <c r="J2299" s="512">
        <v>3</v>
      </c>
      <c r="K2299" s="543">
        <v>0.4</v>
      </c>
      <c r="L2299" s="512">
        <f>J2299*K2299</f>
        <v>1.2</v>
      </c>
      <c r="M2299" s="512">
        <v>36</v>
      </c>
      <c r="N2299" s="512"/>
      <c r="O2299" s="513">
        <f>L2299*M2299</f>
        <v>43.2</v>
      </c>
    </row>
    <row r="2300" spans="1:15">
      <c r="A2300" s="4"/>
      <c r="B2300" s="495" t="s">
        <v>922</v>
      </c>
      <c r="C2300" s="486"/>
      <c r="D2300" s="486"/>
      <c r="E2300" s="486"/>
      <c r="F2300" s="486"/>
      <c r="G2300" s="486"/>
      <c r="H2300" s="486"/>
      <c r="I2300" s="486"/>
      <c r="J2300" s="512">
        <v>4</v>
      </c>
      <c r="K2300" s="543">
        <v>0.4</v>
      </c>
      <c r="L2300" s="512">
        <f>J2300*K2300</f>
        <v>1.6</v>
      </c>
      <c r="M2300" s="512">
        <v>4</v>
      </c>
      <c r="N2300" s="512"/>
      <c r="O2300" s="513">
        <f>L2300*M2300</f>
        <v>6.4</v>
      </c>
    </row>
    <row r="2301" spans="1:15">
      <c r="A2301" s="4"/>
      <c r="B2301" s="495" t="s">
        <v>923</v>
      </c>
      <c r="C2301" s="486"/>
      <c r="D2301" s="486"/>
      <c r="E2301" s="486"/>
      <c r="F2301" s="486"/>
      <c r="G2301" s="486"/>
      <c r="H2301" s="486"/>
      <c r="I2301" s="486"/>
      <c r="J2301" s="512">
        <v>130.72</v>
      </c>
      <c r="K2301" s="543">
        <v>0.1</v>
      </c>
      <c r="L2301" s="512">
        <f>J2301*K2301</f>
        <v>13.072</v>
      </c>
      <c r="M2301" s="512">
        <v>2</v>
      </c>
      <c r="N2301" s="512"/>
      <c r="O2301" s="513">
        <f>L2301*M2301</f>
        <v>26.144</v>
      </c>
    </row>
    <row r="2302" spans="1:15">
      <c r="A2302" s="4"/>
      <c r="B2302" s="495" t="s">
        <v>923</v>
      </c>
      <c r="C2302" s="486"/>
      <c r="D2302" s="486"/>
      <c r="E2302" s="486"/>
      <c r="F2302" s="486"/>
      <c r="G2302" s="486"/>
      <c r="H2302" s="486"/>
      <c r="I2302" s="486"/>
      <c r="J2302" s="512">
        <v>84.04</v>
      </c>
      <c r="K2302" s="543">
        <v>0.1</v>
      </c>
      <c r="L2302" s="512">
        <f>J2302*K2302</f>
        <v>8.404</v>
      </c>
      <c r="M2302" s="512">
        <v>2</v>
      </c>
      <c r="N2302" s="512"/>
      <c r="O2302" s="513">
        <f>L2302*M2302</f>
        <v>16.808</v>
      </c>
    </row>
    <row r="2303" spans="1:15">
      <c r="A2303" s="4"/>
      <c r="B2303" s="495" t="s">
        <v>924</v>
      </c>
      <c r="C2303" s="486"/>
      <c r="D2303" s="486"/>
      <c r="E2303" s="486"/>
      <c r="F2303" s="486"/>
      <c r="G2303" s="486"/>
      <c r="H2303" s="486"/>
      <c r="I2303" s="486"/>
      <c r="J2303" s="512">
        <v>0</v>
      </c>
      <c r="K2303" s="543">
        <v>0</v>
      </c>
      <c r="L2303" s="512">
        <v>1.09</v>
      </c>
      <c r="M2303" s="512">
        <v>4</v>
      </c>
      <c r="N2303" s="512"/>
      <c r="O2303" s="513">
        <f>L2303*M2303</f>
        <v>4.36</v>
      </c>
    </row>
    <row r="2304" spans="1:15">
      <c r="A2304" s="5"/>
      <c r="B2304" s="539"/>
      <c r="C2304" s="540"/>
      <c r="D2304" s="540"/>
      <c r="E2304" s="540"/>
      <c r="F2304" s="540"/>
      <c r="G2304" s="540"/>
      <c r="H2304" s="540"/>
      <c r="I2304" s="540"/>
      <c r="J2304" s="544"/>
      <c r="K2304" s="544"/>
      <c r="L2304" s="544"/>
      <c r="M2304" s="545"/>
      <c r="N2304" s="545"/>
      <c r="O2304" s="546"/>
    </row>
    <row r="2305" spans="1:15">
      <c r="A2305" s="12"/>
      <c r="B2305" s="489"/>
      <c r="C2305" s="365"/>
      <c r="D2305" s="365"/>
      <c r="E2305" s="365"/>
      <c r="F2305" s="365"/>
      <c r="G2305" s="365"/>
      <c r="H2305" s="365"/>
      <c r="I2305" s="365"/>
      <c r="J2305" s="517"/>
      <c r="K2305" s="517"/>
      <c r="L2305" s="517"/>
      <c r="M2305" s="518"/>
      <c r="N2305" s="518"/>
      <c r="O2305" s="519"/>
    </row>
    <row r="2306" spans="1:15">
      <c r="A2306" s="2" t="s">
        <v>610</v>
      </c>
      <c r="B2306" s="479" t="str">
        <f>VLOOKUP(A2306,GLOBAL!A:H,4,FALSE)</f>
        <v>TACHA REFLETIVA BIRREFLETORIZADA, FORNECIMENTO E APLICAÇÃO</v>
      </c>
      <c r="C2306" s="2" t="str">
        <f>VLOOKUP(A2306,GLOBAL!A:H,5,FALSE)</f>
        <v>UND</v>
      </c>
      <c r="D2306" s="480" t="s">
        <v>857</v>
      </c>
      <c r="E2306" s="481"/>
      <c r="F2306" s="482"/>
      <c r="G2306" s="480" t="s">
        <v>858</v>
      </c>
      <c r="H2306" s="481"/>
      <c r="I2306" s="482"/>
      <c r="J2306" s="508" t="s">
        <v>859</v>
      </c>
      <c r="K2306" s="508" t="s">
        <v>860</v>
      </c>
      <c r="L2306" s="508" t="s">
        <v>861</v>
      </c>
      <c r="M2306" s="508" t="s">
        <v>862</v>
      </c>
      <c r="N2306" s="508"/>
      <c r="O2306" s="509">
        <f>ROUND(SUM(O2307:O2309),2)</f>
        <v>54</v>
      </c>
    </row>
    <row r="2307" spans="1:15">
      <c r="A2307" s="3"/>
      <c r="B2307" s="483" t="s">
        <v>863</v>
      </c>
      <c r="C2307" s="484"/>
      <c r="D2307" s="484"/>
      <c r="E2307" s="484"/>
      <c r="F2307" s="484"/>
      <c r="G2307" s="484"/>
      <c r="H2307" s="484"/>
      <c r="I2307" s="484"/>
      <c r="J2307" s="510"/>
      <c r="K2307" s="510"/>
      <c r="L2307" s="510"/>
      <c r="M2307" s="510"/>
      <c r="N2307" s="510"/>
      <c r="O2307" s="511"/>
    </row>
    <row r="2308" spans="1:15">
      <c r="A2308" s="4"/>
      <c r="B2308" s="495" t="s">
        <v>923</v>
      </c>
      <c r="C2308" s="486"/>
      <c r="D2308" s="486"/>
      <c r="E2308" s="486"/>
      <c r="F2308" s="486"/>
      <c r="G2308" s="486"/>
      <c r="H2308" s="486"/>
      <c r="I2308" s="486"/>
      <c r="J2308" s="512">
        <v>214.76</v>
      </c>
      <c r="K2308" s="512"/>
      <c r="L2308" s="512"/>
      <c r="M2308" s="512">
        <v>54</v>
      </c>
      <c r="N2308" s="512"/>
      <c r="O2308" s="513">
        <f>M2308</f>
        <v>54</v>
      </c>
    </row>
    <row r="2309" spans="1:15">
      <c r="A2309" s="4"/>
      <c r="B2309" s="495"/>
      <c r="C2309" s="486"/>
      <c r="D2309" s="486"/>
      <c r="E2309" s="486"/>
      <c r="F2309" s="486"/>
      <c r="G2309" s="486"/>
      <c r="H2309" s="486"/>
      <c r="I2309" s="486"/>
      <c r="J2309" s="512"/>
      <c r="K2309" s="512"/>
      <c r="L2309" s="512"/>
      <c r="M2309" s="512"/>
      <c r="N2309" s="512"/>
      <c r="O2309" s="513"/>
    </row>
    <row r="2310" spans="1:15">
      <c r="A2310" s="6"/>
      <c r="B2310" s="489"/>
      <c r="C2310" s="365"/>
      <c r="D2310" s="365"/>
      <c r="E2310" s="365"/>
      <c r="F2310" s="365"/>
      <c r="G2310" s="365"/>
      <c r="H2310" s="365"/>
      <c r="I2310" s="365"/>
      <c r="J2310" s="517"/>
      <c r="K2310" s="517"/>
      <c r="L2310" s="517"/>
      <c r="M2310" s="518"/>
      <c r="N2310" s="518"/>
      <c r="O2310" s="519"/>
    </row>
    <row r="2311" spans="1:15">
      <c r="A2311" s="1" t="s">
        <v>611</v>
      </c>
      <c r="B2311" s="476" t="str">
        <f>VLOOKUP(A2311,GLOBAL!A:H,4,FALSE)</f>
        <v>Serviços Complementares</v>
      </c>
      <c r="C2311" s="477"/>
      <c r="D2311" s="477"/>
      <c r="E2311" s="477"/>
      <c r="F2311" s="477"/>
      <c r="G2311" s="477"/>
      <c r="H2311" s="477"/>
      <c r="I2311" s="477"/>
      <c r="J2311" s="506"/>
      <c r="K2311" s="506"/>
      <c r="L2311" s="506"/>
      <c r="M2311" s="506"/>
      <c r="N2311" s="506"/>
      <c r="O2311" s="507"/>
    </row>
    <row r="2312" ht="30" spans="1:15">
      <c r="A2312" s="2" t="s">
        <v>612</v>
      </c>
      <c r="B2312" s="479" t="str">
        <f>VLOOKUP(A2312,GLOBAL!A:H,4,FALSE)</f>
        <v>REMANEJAMENTO DE LIGAÇÃO E RELIGAÇÃO DE REDES DE ESGOTO, EM VIAS URBANAS</v>
      </c>
      <c r="C2312" s="2" t="str">
        <f>VLOOKUP(A2312,GLOBAL!A:H,5,FALSE)</f>
        <v>M</v>
      </c>
      <c r="D2312" s="480" t="s">
        <v>857</v>
      </c>
      <c r="E2312" s="481"/>
      <c r="F2312" s="482"/>
      <c r="G2312" s="480" t="s">
        <v>858</v>
      </c>
      <c r="H2312" s="481"/>
      <c r="I2312" s="482"/>
      <c r="J2312" s="508" t="s">
        <v>859</v>
      </c>
      <c r="K2312" s="508" t="s">
        <v>925</v>
      </c>
      <c r="L2312" s="508" t="s">
        <v>861</v>
      </c>
      <c r="M2312" s="508" t="s">
        <v>862</v>
      </c>
      <c r="N2312" s="508" t="s">
        <v>868</v>
      </c>
      <c r="O2312" s="509">
        <f>ROUND(SUM(O2313:O2315),2)</f>
        <v>16</v>
      </c>
    </row>
    <row r="2313" spans="1:15">
      <c r="A2313" s="3"/>
      <c r="B2313" s="483" t="s">
        <v>926</v>
      </c>
      <c r="C2313" s="484"/>
      <c r="D2313" s="484"/>
      <c r="E2313" s="484"/>
      <c r="F2313" s="484"/>
      <c r="G2313" s="484"/>
      <c r="H2313" s="484"/>
      <c r="I2313" s="484"/>
      <c r="J2313" s="510"/>
      <c r="K2313" s="510"/>
      <c r="L2313" s="510"/>
      <c r="M2313" s="510"/>
      <c r="N2313" s="510"/>
      <c r="O2313" s="511"/>
    </row>
    <row r="2314" spans="1:15">
      <c r="A2314" s="4"/>
      <c r="B2314" s="495" t="s">
        <v>927</v>
      </c>
      <c r="C2314" s="486"/>
      <c r="D2314" s="486">
        <v>0</v>
      </c>
      <c r="E2314" s="534" t="s">
        <v>898</v>
      </c>
      <c r="F2314" s="486">
        <v>0</v>
      </c>
      <c r="G2314" s="486">
        <v>6</v>
      </c>
      <c r="H2314" s="534" t="s">
        <v>898</v>
      </c>
      <c r="I2314" s="486">
        <v>10.72</v>
      </c>
      <c r="J2314" s="512"/>
      <c r="K2314" s="543">
        <v>5</v>
      </c>
      <c r="L2314" s="512"/>
      <c r="M2314" s="512">
        <v>2</v>
      </c>
      <c r="N2314" s="512" t="s">
        <v>928</v>
      </c>
      <c r="O2314" s="513">
        <f>K2314*M2314</f>
        <v>10</v>
      </c>
    </row>
    <row r="2315" spans="1:15">
      <c r="A2315" s="4"/>
      <c r="B2315" s="495" t="s">
        <v>927</v>
      </c>
      <c r="C2315" s="486"/>
      <c r="D2315" s="486">
        <v>100</v>
      </c>
      <c r="E2315" s="534" t="s">
        <v>898</v>
      </c>
      <c r="F2315" s="486">
        <v>0</v>
      </c>
      <c r="G2315" s="486">
        <v>104</v>
      </c>
      <c r="H2315" s="534" t="s">
        <v>898</v>
      </c>
      <c r="I2315" s="486">
        <v>4.04</v>
      </c>
      <c r="J2315" s="512"/>
      <c r="K2315" s="543">
        <v>3</v>
      </c>
      <c r="L2315" s="512"/>
      <c r="M2315" s="512">
        <v>2</v>
      </c>
      <c r="N2315" s="512" t="s">
        <v>928</v>
      </c>
      <c r="O2315" s="513">
        <f>K2315*M2315</f>
        <v>6</v>
      </c>
    </row>
    <row r="2316" spans="1:15">
      <c r="A2316" s="5"/>
      <c r="B2316" s="539"/>
      <c r="C2316" s="540"/>
      <c r="D2316" s="540"/>
      <c r="E2316" s="540"/>
      <c r="F2316" s="540"/>
      <c r="G2316" s="540"/>
      <c r="H2316" s="540"/>
      <c r="I2316" s="540"/>
      <c r="J2316" s="544"/>
      <c r="K2316" s="544"/>
      <c r="L2316" s="544"/>
      <c r="M2316" s="545"/>
      <c r="N2316" s="545"/>
      <c r="O2316" s="546"/>
    </row>
    <row r="2317" spans="1:15">
      <c r="A2317" s="12"/>
      <c r="B2317" s="489"/>
      <c r="C2317" s="365"/>
      <c r="D2317" s="365"/>
      <c r="E2317" s="365"/>
      <c r="F2317" s="365"/>
      <c r="G2317" s="365"/>
      <c r="H2317" s="365"/>
      <c r="I2317" s="365"/>
      <c r="J2317" s="517"/>
      <c r="K2317" s="517"/>
      <c r="L2317" s="517"/>
      <c r="M2317" s="518"/>
      <c r="N2317" s="518"/>
      <c r="O2317" s="519"/>
    </row>
    <row r="2318" ht="30" spans="1:15">
      <c r="A2318" s="2" t="s">
        <v>613</v>
      </c>
      <c r="B2318" s="479" t="str">
        <f>VLOOKUP(A2318,GLOBAL!A:H,4,FALSE)</f>
        <v>RELIGAÇÃO DE REDE DE ÁGUA EM PVC DN 20 MM, INCLUSIVE CONEXÕES, EM VIAS URBANAS</v>
      </c>
      <c r="C2318" s="2" t="str">
        <f>VLOOKUP(A2318,GLOBAL!A:H,5,FALSE)</f>
        <v>M</v>
      </c>
      <c r="D2318" s="480" t="s">
        <v>857</v>
      </c>
      <c r="E2318" s="481"/>
      <c r="F2318" s="482"/>
      <c r="G2318" s="480" t="s">
        <v>858</v>
      </c>
      <c r="H2318" s="481"/>
      <c r="I2318" s="482"/>
      <c r="J2318" s="508" t="s">
        <v>859</v>
      </c>
      <c r="K2318" s="508" t="s">
        <v>925</v>
      </c>
      <c r="L2318" s="508" t="s">
        <v>861</v>
      </c>
      <c r="M2318" s="508" t="s">
        <v>862</v>
      </c>
      <c r="N2318" s="508" t="s">
        <v>868</v>
      </c>
      <c r="O2318" s="509">
        <f>ROUND(SUM(O2319:O2322),2)</f>
        <v>16</v>
      </c>
    </row>
    <row r="2319" spans="1:15">
      <c r="A2319" s="3"/>
      <c r="B2319" s="483" t="s">
        <v>926</v>
      </c>
      <c r="C2319" s="484"/>
      <c r="D2319" s="484"/>
      <c r="E2319" s="484"/>
      <c r="F2319" s="484"/>
      <c r="G2319" s="484"/>
      <c r="H2319" s="484"/>
      <c r="I2319" s="484"/>
      <c r="J2319" s="510"/>
      <c r="K2319" s="510"/>
      <c r="L2319" s="510"/>
      <c r="M2319" s="510"/>
      <c r="N2319" s="510"/>
      <c r="O2319" s="511"/>
    </row>
    <row r="2320" spans="1:15">
      <c r="A2320" s="4"/>
      <c r="B2320" s="495" t="s">
        <v>927</v>
      </c>
      <c r="C2320" s="486"/>
      <c r="D2320" s="486">
        <v>0</v>
      </c>
      <c r="E2320" s="534" t="s">
        <v>898</v>
      </c>
      <c r="F2320" s="486">
        <v>0</v>
      </c>
      <c r="G2320" s="486">
        <v>6</v>
      </c>
      <c r="H2320" s="534" t="s">
        <v>898</v>
      </c>
      <c r="I2320" s="486">
        <v>10.72</v>
      </c>
      <c r="J2320" s="512"/>
      <c r="K2320" s="543">
        <v>5</v>
      </c>
      <c r="L2320" s="512"/>
      <c r="M2320" s="512">
        <v>2</v>
      </c>
      <c r="N2320" s="512" t="s">
        <v>928</v>
      </c>
      <c r="O2320" s="513">
        <f>M2320*K2320</f>
        <v>10</v>
      </c>
    </row>
    <row r="2321" spans="1:15">
      <c r="A2321" s="4"/>
      <c r="B2321" s="495" t="s">
        <v>927</v>
      </c>
      <c r="C2321" s="486"/>
      <c r="D2321" s="486">
        <v>100</v>
      </c>
      <c r="E2321" s="534" t="s">
        <v>898</v>
      </c>
      <c r="F2321" s="486">
        <v>0</v>
      </c>
      <c r="G2321" s="486">
        <v>104</v>
      </c>
      <c r="H2321" s="534" t="s">
        <v>898</v>
      </c>
      <c r="I2321" s="486">
        <v>4.04</v>
      </c>
      <c r="J2321" s="512"/>
      <c r="K2321" s="543">
        <v>3</v>
      </c>
      <c r="L2321" s="512"/>
      <c r="M2321" s="512">
        <v>2</v>
      </c>
      <c r="N2321" s="512" t="s">
        <v>928</v>
      </c>
      <c r="O2321" s="513">
        <f>K2321*M2321</f>
        <v>6</v>
      </c>
    </row>
    <row r="2322" spans="1:15">
      <c r="A2322" s="5"/>
      <c r="B2322" s="539"/>
      <c r="C2322" s="540"/>
      <c r="D2322" s="540"/>
      <c r="E2322" s="540"/>
      <c r="F2322" s="540"/>
      <c r="G2322" s="540"/>
      <c r="H2322" s="540"/>
      <c r="I2322" s="540"/>
      <c r="J2322" s="544"/>
      <c r="K2322" s="544"/>
      <c r="L2322" s="544"/>
      <c r="M2322" s="545"/>
      <c r="N2322" s="545"/>
      <c r="O2322" s="546"/>
    </row>
    <row r="2323" spans="1:15">
      <c r="A2323" s="6"/>
      <c r="B2323" s="489"/>
      <c r="C2323" s="365"/>
      <c r="D2323" s="365"/>
      <c r="E2323" s="365"/>
      <c r="F2323" s="365"/>
      <c r="G2323" s="365"/>
      <c r="H2323" s="365"/>
      <c r="I2323" s="365"/>
      <c r="J2323" s="517"/>
      <c r="K2323" s="517"/>
      <c r="L2323" s="517"/>
      <c r="M2323" s="518"/>
      <c r="N2323" s="518"/>
      <c r="O2323" s="519"/>
    </row>
    <row r="2324" spans="1:15">
      <c r="A2324" s="732" t="s">
        <v>34</v>
      </c>
      <c r="B2324" s="476" t="str">
        <f>VLOOKUP(A2324,GLOBAL!A:H,4,FALSE)</f>
        <v>Rua Tiradentes</v>
      </c>
      <c r="C2324" s="477"/>
      <c r="D2324" s="477"/>
      <c r="E2324" s="477"/>
      <c r="F2324" s="477"/>
      <c r="G2324" s="477"/>
      <c r="H2324" s="477"/>
      <c r="I2324" s="477"/>
      <c r="J2324" s="506"/>
      <c r="K2324" s="506"/>
      <c r="L2324" s="506"/>
      <c r="M2324" s="506"/>
      <c r="N2324" s="506"/>
      <c r="O2324" s="507"/>
    </row>
    <row r="2325" spans="1:15">
      <c r="A2325" s="1" t="s">
        <v>616</v>
      </c>
      <c r="B2325" s="476" t="str">
        <f>VLOOKUP(A2325,GLOBAL!A:H,4,FALSE)</f>
        <v>Demolição  </v>
      </c>
      <c r="C2325" s="477"/>
      <c r="D2325" s="477"/>
      <c r="E2325" s="477"/>
      <c r="F2325" s="477"/>
      <c r="G2325" s="477"/>
      <c r="H2325" s="477"/>
      <c r="I2325" s="477"/>
      <c r="J2325" s="506"/>
      <c r="K2325" s="506"/>
      <c r="L2325" s="506"/>
      <c r="M2325" s="506"/>
      <c r="N2325" s="506"/>
      <c r="O2325" s="507"/>
    </row>
    <row r="2326" ht="30" spans="1:15">
      <c r="A2326" s="2" t="s">
        <v>617</v>
      </c>
      <c r="B2326" s="479" t="str">
        <f>VLOOKUP(A2326,GLOBAL!A:H,4,FALSE)</f>
        <v>DEMOLIÇÃO DE LAJES, DE FORMA MANUAL, SEM REAPROVEITAMENTO. AF_12/2017</v>
      </c>
      <c r="C2326" s="2" t="str">
        <f>VLOOKUP(A2326,GLOBAL!A:H,5,FALSE)</f>
        <v>M3</v>
      </c>
      <c r="D2326" s="480" t="s">
        <v>857</v>
      </c>
      <c r="E2326" s="481"/>
      <c r="F2326" s="482"/>
      <c r="G2326" s="480" t="s">
        <v>858</v>
      </c>
      <c r="H2326" s="481"/>
      <c r="I2326" s="482"/>
      <c r="J2326" s="522" t="s">
        <v>867</v>
      </c>
      <c r="K2326" s="523"/>
      <c r="L2326" s="508" t="s">
        <v>861</v>
      </c>
      <c r="M2326" s="508" t="s">
        <v>6</v>
      </c>
      <c r="N2326" s="508" t="s">
        <v>868</v>
      </c>
      <c r="O2326" s="509">
        <f>ROUND(SUM(O2327:O2329),2)</f>
        <v>0.98</v>
      </c>
    </row>
    <row r="2327" spans="1:15">
      <c r="A2327" s="3"/>
      <c r="B2327" s="483" t="s">
        <v>863</v>
      </c>
      <c r="C2327" s="484"/>
      <c r="D2327" s="484"/>
      <c r="E2327" s="484"/>
      <c r="F2327" s="484"/>
      <c r="G2327" s="484"/>
      <c r="H2327" s="484"/>
      <c r="I2327" s="484"/>
      <c r="J2327" s="510"/>
      <c r="K2327" s="510"/>
      <c r="L2327" s="510"/>
      <c r="M2327" s="510"/>
      <c r="N2327" s="510"/>
      <c r="O2327" s="511"/>
    </row>
    <row r="2328" spans="1:15">
      <c r="A2328" s="4"/>
      <c r="B2328" s="485" t="s">
        <v>993</v>
      </c>
      <c r="C2328" s="486"/>
      <c r="D2328" s="486"/>
      <c r="E2328" s="534"/>
      <c r="F2328" s="486"/>
      <c r="G2328" s="486"/>
      <c r="H2328" s="486"/>
      <c r="I2328" s="486"/>
      <c r="J2328" s="524">
        <v>40.68</v>
      </c>
      <c r="K2328" s="525"/>
      <c r="L2328" s="512">
        <v>0.08</v>
      </c>
      <c r="M2328" s="552">
        <v>0.3</v>
      </c>
      <c r="N2328" s="512" t="s">
        <v>870</v>
      </c>
      <c r="O2328" s="513">
        <f>J2328*L2328*M2328</f>
        <v>0.97632</v>
      </c>
    </row>
    <row r="2329" spans="1:15">
      <c r="A2329" s="5"/>
      <c r="B2329" s="491"/>
      <c r="C2329" s="488"/>
      <c r="D2329" s="488"/>
      <c r="E2329" s="488"/>
      <c r="F2329" s="488"/>
      <c r="G2329" s="488"/>
      <c r="H2329" s="488"/>
      <c r="I2329" s="488"/>
      <c r="J2329" s="514"/>
      <c r="K2329" s="514"/>
      <c r="L2329" s="514"/>
      <c r="M2329" s="515"/>
      <c r="N2329" s="515"/>
      <c r="O2329" s="516"/>
    </row>
    <row r="2330" spans="1:15">
      <c r="A2330" s="6"/>
      <c r="B2330" s="489"/>
      <c r="C2330" s="365"/>
      <c r="D2330" s="365"/>
      <c r="E2330" s="365"/>
      <c r="F2330" s="365"/>
      <c r="G2330" s="365"/>
      <c r="H2330" s="365"/>
      <c r="I2330" s="365"/>
      <c r="J2330" s="517"/>
      <c r="K2330" s="517"/>
      <c r="L2330" s="517"/>
      <c r="M2330" s="518"/>
      <c r="N2330" s="518"/>
      <c r="O2330" s="519"/>
    </row>
    <row r="2331" ht="46.5" customHeight="1" spans="1:15">
      <c r="A2331" s="2" t="s">
        <v>618</v>
      </c>
      <c r="B2331" s="479" t="str">
        <f>VLOOKUP(A2331,GLOBAL!A:H,4,FALSE)</f>
        <v>TRANSPORTE COM CAMINHÃO BASCULANTE 6 M3 EM RODOVIA PAVIMENTADA ( PARA DISTÂNCIAS SUPERIORES A 4 KM)</v>
      </c>
      <c r="C2331" s="2" t="str">
        <f>VLOOKUP(A2331,GLOBAL!A:H,5,FALSE)</f>
        <v>M3XKM</v>
      </c>
      <c r="D2331" s="480" t="s">
        <v>857</v>
      </c>
      <c r="E2331" s="481"/>
      <c r="F2331" s="482"/>
      <c r="G2331" s="480" t="s">
        <v>858</v>
      </c>
      <c r="H2331" s="481"/>
      <c r="I2331" s="482"/>
      <c r="J2331" s="508" t="s">
        <v>872</v>
      </c>
      <c r="K2331" s="508" t="s">
        <v>873</v>
      </c>
      <c r="L2331" s="508" t="s">
        <v>874</v>
      </c>
      <c r="M2331" s="508" t="s">
        <v>875</v>
      </c>
      <c r="N2331" s="508" t="s">
        <v>876</v>
      </c>
      <c r="O2331" s="509">
        <f>ROUND(SUM(O2332:O2336),2)</f>
        <v>278.57</v>
      </c>
    </row>
    <row r="2332" spans="1:15">
      <c r="A2332" s="3"/>
      <c r="B2332" s="483"/>
      <c r="C2332" s="484"/>
      <c r="D2332" s="484"/>
      <c r="E2332" s="484"/>
      <c r="F2332" s="484"/>
      <c r="G2332" s="484"/>
      <c r="H2332" s="484"/>
      <c r="I2332" s="484"/>
      <c r="J2332" s="510"/>
      <c r="K2332" s="510"/>
      <c r="L2332" s="510"/>
      <c r="M2332" s="510"/>
      <c r="N2332" s="510"/>
      <c r="O2332" s="511"/>
    </row>
    <row r="2333" spans="1:15">
      <c r="A2333" s="4"/>
      <c r="B2333" s="485" t="s">
        <v>938</v>
      </c>
      <c r="C2333" s="486"/>
      <c r="D2333" s="486"/>
      <c r="E2333" s="486"/>
      <c r="F2333" s="486"/>
      <c r="G2333" s="486"/>
      <c r="H2333" s="486"/>
      <c r="I2333" s="486"/>
      <c r="J2333" s="512">
        <v>17.2</v>
      </c>
      <c r="K2333" s="512">
        <v>1</v>
      </c>
      <c r="L2333" s="512">
        <v>2.2</v>
      </c>
      <c r="M2333" s="512">
        <f>O2326</f>
        <v>0.98</v>
      </c>
      <c r="N2333" s="512">
        <f>J2333*K2333*L2333*M2333</f>
        <v>37.0832</v>
      </c>
      <c r="O2333" s="513">
        <f>N2333</f>
        <v>37.0832</v>
      </c>
    </row>
    <row r="2334" spans="1:15">
      <c r="A2334" s="4"/>
      <c r="B2334" s="485" t="s">
        <v>939</v>
      </c>
      <c r="C2334" s="486"/>
      <c r="D2334" s="486"/>
      <c r="E2334" s="486"/>
      <c r="F2334" s="486"/>
      <c r="G2334" s="486"/>
      <c r="H2334" s="486"/>
      <c r="I2334" s="486"/>
      <c r="J2334" s="512">
        <v>17.2</v>
      </c>
      <c r="K2334" s="512">
        <v>1</v>
      </c>
      <c r="L2334" s="512">
        <v>2.4</v>
      </c>
      <c r="M2334" s="512">
        <v>4.94</v>
      </c>
      <c r="N2334" s="512">
        <f>J2334*K2334*L2334*M2334</f>
        <v>203.9232</v>
      </c>
      <c r="O2334" s="513">
        <f>N2334</f>
        <v>203.9232</v>
      </c>
    </row>
    <row r="2335" spans="1:15">
      <c r="A2335" s="4"/>
      <c r="B2335" s="485" t="s">
        <v>940</v>
      </c>
      <c r="C2335" s="486"/>
      <c r="D2335" s="486"/>
      <c r="E2335" s="486"/>
      <c r="F2335" s="486"/>
      <c r="G2335" s="486"/>
      <c r="H2335" s="486"/>
      <c r="I2335" s="486"/>
      <c r="J2335" s="512">
        <v>17.2</v>
      </c>
      <c r="K2335" s="512">
        <v>1</v>
      </c>
      <c r="L2335" s="512">
        <v>2.4</v>
      </c>
      <c r="M2335" s="512">
        <v>0.91</v>
      </c>
      <c r="N2335" s="512">
        <f>J2335*K2335*L2335*M2335</f>
        <v>37.5648</v>
      </c>
      <c r="O2335" s="513">
        <f>N2335</f>
        <v>37.5648</v>
      </c>
    </row>
    <row r="2336" ht="60" spans="1:15">
      <c r="A2336" s="5"/>
      <c r="B2336" s="492" t="s">
        <v>994</v>
      </c>
      <c r="C2336" s="488"/>
      <c r="D2336" s="488"/>
      <c r="E2336" s="488"/>
      <c r="F2336" s="488"/>
      <c r="G2336" s="488"/>
      <c r="H2336" s="488"/>
      <c r="I2336" s="488"/>
      <c r="J2336" s="514"/>
      <c r="K2336" s="514"/>
      <c r="L2336" s="514"/>
      <c r="M2336" s="515"/>
      <c r="N2336" s="515"/>
      <c r="O2336" s="516"/>
    </row>
    <row r="2337" spans="1:15">
      <c r="A2337" s="6"/>
      <c r="B2337" s="489"/>
      <c r="C2337" s="365"/>
      <c r="D2337" s="365"/>
      <c r="E2337" s="365"/>
      <c r="F2337" s="365"/>
      <c r="G2337" s="365"/>
      <c r="H2337" s="365"/>
      <c r="I2337" s="365"/>
      <c r="J2337" s="517"/>
      <c r="K2337" s="517"/>
      <c r="L2337" s="517"/>
      <c r="M2337" s="518"/>
      <c r="N2337" s="518"/>
      <c r="O2337" s="519"/>
    </row>
    <row r="2338" ht="30" spans="1:15">
      <c r="A2338" s="2" t="s">
        <v>619</v>
      </c>
      <c r="B2338" s="479" t="str">
        <f>VLOOKUP(A2338,GLOBAL!A:H,4,FALSE)</f>
        <v>DEMOLIÇÃO DE PAVIMENTO INTERTRAVADO, DE FORMA MANUAL, COM REAPROVEITAMENTO. AF_12/2017</v>
      </c>
      <c r="C2338" s="2" t="str">
        <f>VLOOKUP(A2338,GLOBAL!A:H,5,FALSE)</f>
        <v>M2</v>
      </c>
      <c r="D2338" s="480" t="s">
        <v>857</v>
      </c>
      <c r="E2338" s="481"/>
      <c r="F2338" s="482"/>
      <c r="G2338" s="480" t="s">
        <v>858</v>
      </c>
      <c r="H2338" s="481"/>
      <c r="I2338" s="482"/>
      <c r="J2338" s="508" t="s">
        <v>859</v>
      </c>
      <c r="K2338" s="508" t="s">
        <v>860</v>
      </c>
      <c r="L2338" s="508" t="s">
        <v>861</v>
      </c>
      <c r="M2338" s="508" t="s">
        <v>6</v>
      </c>
      <c r="N2338" s="508" t="s">
        <v>868</v>
      </c>
      <c r="O2338" s="509">
        <f>ROUND(SUM(O2339:O2341),2)</f>
        <v>61.8</v>
      </c>
    </row>
    <row r="2339" spans="1:15">
      <c r="A2339" s="3"/>
      <c r="B2339" s="483" t="s">
        <v>863</v>
      </c>
      <c r="C2339" s="484"/>
      <c r="D2339" s="484"/>
      <c r="E2339" s="484"/>
      <c r="F2339" s="484"/>
      <c r="G2339" s="484"/>
      <c r="H2339" s="484"/>
      <c r="I2339" s="484"/>
      <c r="J2339" s="512"/>
      <c r="K2339" s="510"/>
      <c r="L2339" s="510"/>
      <c r="M2339" s="510"/>
      <c r="N2339" s="510"/>
      <c r="O2339" s="511"/>
    </row>
    <row r="2340" spans="1:15">
      <c r="A2340" s="4"/>
      <c r="B2340" s="485" t="s">
        <v>995</v>
      </c>
      <c r="C2340" s="486"/>
      <c r="D2340" s="486"/>
      <c r="E2340" s="534"/>
      <c r="F2340" s="486"/>
      <c r="G2340" s="486"/>
      <c r="H2340" s="534"/>
      <c r="I2340" s="486"/>
      <c r="J2340" s="524">
        <v>1236.08</v>
      </c>
      <c r="K2340" s="525"/>
      <c r="L2340" s="512"/>
      <c r="M2340" s="552">
        <v>0.05</v>
      </c>
      <c r="N2340" s="512"/>
      <c r="O2340" s="513">
        <f>J2340*M2340</f>
        <v>61.804</v>
      </c>
    </row>
    <row r="2341" spans="1:15">
      <c r="A2341" s="5"/>
      <c r="B2341" s="491"/>
      <c r="C2341" s="488"/>
      <c r="D2341" s="488"/>
      <c r="E2341" s="488"/>
      <c r="F2341" s="488"/>
      <c r="G2341" s="488"/>
      <c r="H2341" s="488"/>
      <c r="I2341" s="488"/>
      <c r="J2341" s="514"/>
      <c r="K2341" s="514"/>
      <c r="L2341" s="514"/>
      <c r="M2341" s="515"/>
      <c r="N2341" s="515"/>
      <c r="O2341" s="516"/>
    </row>
    <row r="2342" spans="1:15">
      <c r="A2342" s="6"/>
      <c r="B2342" s="489"/>
      <c r="C2342" s="365"/>
      <c r="D2342" s="365"/>
      <c r="E2342" s="365"/>
      <c r="F2342" s="365"/>
      <c r="G2342" s="365"/>
      <c r="H2342" s="365"/>
      <c r="I2342" s="365"/>
      <c r="J2342" s="517"/>
      <c r="K2342" s="517"/>
      <c r="L2342" s="517"/>
      <c r="M2342" s="518"/>
      <c r="N2342" s="518"/>
      <c r="O2342" s="519"/>
    </row>
    <row r="2343" s="23" customFormat="1" spans="1:20">
      <c r="A2343" s="2" t="s">
        <v>620</v>
      </c>
      <c r="B2343" s="548" t="str">
        <f>VLOOKUP(A2343,GLOBAL!A:H,4,FALSE)</f>
        <v>RETIRADA DE MEIO-FIO DE CONCRETO</v>
      </c>
      <c r="C2343" s="2" t="str">
        <f>VLOOKUP(A2343,GLOBAL!A:H,5,FALSE)</f>
        <v>M</v>
      </c>
      <c r="D2343" s="480" t="s">
        <v>857</v>
      </c>
      <c r="E2343" s="481"/>
      <c r="F2343" s="482"/>
      <c r="G2343" s="480" t="s">
        <v>858</v>
      </c>
      <c r="H2343" s="481"/>
      <c r="I2343" s="482"/>
      <c r="J2343" s="508" t="s">
        <v>859</v>
      </c>
      <c r="K2343" s="508" t="s">
        <v>860</v>
      </c>
      <c r="L2343" s="508" t="s">
        <v>861</v>
      </c>
      <c r="M2343" s="508" t="s">
        <v>6</v>
      </c>
      <c r="N2343" s="508" t="s">
        <v>868</v>
      </c>
      <c r="O2343" s="509">
        <f>ROUND(SUM(O2344:O2346),2)</f>
        <v>20.26</v>
      </c>
      <c r="Q2343" s="466"/>
      <c r="R2343" s="547"/>
      <c r="S2343" s="547"/>
      <c r="T2343" s="547"/>
    </row>
    <row r="2344" spans="1:15">
      <c r="A2344" s="3"/>
      <c r="B2344" s="483"/>
      <c r="C2344" s="484"/>
      <c r="D2344" s="484"/>
      <c r="E2344" s="484"/>
      <c r="F2344" s="484"/>
      <c r="G2344" s="484"/>
      <c r="H2344" s="484"/>
      <c r="I2344" s="484"/>
      <c r="J2344" s="510"/>
      <c r="K2344" s="510"/>
      <c r="L2344" s="510"/>
      <c r="M2344" s="510"/>
      <c r="N2344" s="510"/>
      <c r="O2344" s="511"/>
    </row>
    <row r="2345" spans="1:15">
      <c r="A2345" s="4"/>
      <c r="B2345" s="485" t="s">
        <v>996</v>
      </c>
      <c r="C2345" s="486"/>
      <c r="D2345" s="486"/>
      <c r="E2345" s="534"/>
      <c r="F2345" s="486"/>
      <c r="G2345" s="486"/>
      <c r="H2345" s="534"/>
      <c r="I2345" s="486"/>
      <c r="J2345" s="512">
        <v>405.1</v>
      </c>
      <c r="K2345" s="512"/>
      <c r="L2345" s="512"/>
      <c r="M2345" s="552">
        <v>0.05</v>
      </c>
      <c r="N2345" s="512"/>
      <c r="O2345" s="513">
        <f>J2345*M2345</f>
        <v>20.255</v>
      </c>
    </row>
    <row r="2346" spans="1:15">
      <c r="A2346" s="5"/>
      <c r="B2346" s="492"/>
      <c r="C2346" s="488"/>
      <c r="D2346" s="488"/>
      <c r="E2346" s="488"/>
      <c r="F2346" s="488"/>
      <c r="G2346" s="488"/>
      <c r="H2346" s="488"/>
      <c r="I2346" s="488"/>
      <c r="J2346" s="514"/>
      <c r="K2346" s="514"/>
      <c r="L2346" s="514"/>
      <c r="M2346" s="515"/>
      <c r="N2346" s="515"/>
      <c r="O2346" s="516"/>
    </row>
    <row r="2347" spans="1:15">
      <c r="A2347" s="6"/>
      <c r="B2347" s="489"/>
      <c r="C2347" s="365"/>
      <c r="D2347" s="365"/>
      <c r="E2347" s="365"/>
      <c r="F2347" s="365"/>
      <c r="G2347" s="365"/>
      <c r="H2347" s="365"/>
      <c r="I2347" s="365"/>
      <c r="J2347" s="517"/>
      <c r="K2347" s="517"/>
      <c r="L2347" s="517"/>
      <c r="M2347" s="518"/>
      <c r="N2347" s="518"/>
      <c r="O2347" s="519"/>
    </row>
    <row r="2348" spans="1:15">
      <c r="A2348" s="1" t="s">
        <v>621</v>
      </c>
      <c r="B2348" s="476" t="str">
        <f>VLOOKUP(A2348,GLOBAL!A:H,4,FALSE)</f>
        <v>Escavação, Aterro e Transporte</v>
      </c>
      <c r="C2348" s="477"/>
      <c r="D2348" s="477"/>
      <c r="E2348" s="477"/>
      <c r="F2348" s="477"/>
      <c r="G2348" s="477"/>
      <c r="H2348" s="477"/>
      <c r="I2348" s="477"/>
      <c r="J2348" s="506"/>
      <c r="K2348" s="506"/>
      <c r="L2348" s="506"/>
      <c r="M2348" s="506"/>
      <c r="N2348" s="506"/>
      <c r="O2348" s="507"/>
    </row>
    <row r="2349" ht="50.25" customHeight="1" spans="1:15">
      <c r="A2349" s="2" t="s">
        <v>622</v>
      </c>
      <c r="B2349" s="479" t="str">
        <f>VLOOKUP(A2349,GLOBAL!A:H,4,FALSE)</f>
        <v>ESCAVACAO MECANICA DE MATERIAL 1A. CATEGORIA, PROVENIENTE DE CORTE DE SUBLEITO (C/TRATOR ESTEIRAS  160HP)</v>
      </c>
      <c r="C2349" s="2" t="str">
        <f>VLOOKUP(A2349,GLOBAL!A:H,5,FALSE)</f>
        <v>M3</v>
      </c>
      <c r="D2349" s="480" t="s">
        <v>857</v>
      </c>
      <c r="E2349" s="481"/>
      <c r="F2349" s="482"/>
      <c r="G2349" s="480" t="s">
        <v>858</v>
      </c>
      <c r="H2349" s="481"/>
      <c r="I2349" s="482"/>
      <c r="J2349" s="522" t="s">
        <v>879</v>
      </c>
      <c r="K2349" s="526"/>
      <c r="L2349" s="523"/>
      <c r="M2349" s="508" t="s">
        <v>862</v>
      </c>
      <c r="N2349" s="508"/>
      <c r="O2349" s="509">
        <f>ROUND(SUM(O2350:O2353),2)</f>
        <v>215.75</v>
      </c>
    </row>
    <row r="2350" spans="1:15">
      <c r="A2350" s="3"/>
      <c r="B2350" s="483"/>
      <c r="C2350" s="484"/>
      <c r="D2350" s="484"/>
      <c r="E2350" s="484"/>
      <c r="F2350" s="484"/>
      <c r="G2350" s="484"/>
      <c r="H2350" s="484"/>
      <c r="I2350" s="484"/>
      <c r="J2350" s="510"/>
      <c r="K2350" s="510"/>
      <c r="L2350" s="510"/>
      <c r="M2350" s="510"/>
      <c r="N2350" s="510"/>
      <c r="O2350" s="511"/>
    </row>
    <row r="2351" spans="1:15">
      <c r="A2351" s="4"/>
      <c r="B2351" s="485" t="s">
        <v>880</v>
      </c>
      <c r="C2351" s="486"/>
      <c r="D2351" s="490">
        <v>0</v>
      </c>
      <c r="E2351" s="551" t="s">
        <v>898</v>
      </c>
      <c r="F2351" s="490">
        <v>0</v>
      </c>
      <c r="G2351" s="490">
        <v>6</v>
      </c>
      <c r="H2351" s="551" t="s">
        <v>898</v>
      </c>
      <c r="I2351" s="490">
        <v>10.72</v>
      </c>
      <c r="J2351" s="524">
        <v>104.95</v>
      </c>
      <c r="K2351" s="527"/>
      <c r="L2351" s="525"/>
      <c r="M2351" s="512"/>
      <c r="N2351" s="512"/>
      <c r="O2351" s="513">
        <f>J2351</f>
        <v>104.95</v>
      </c>
    </row>
    <row r="2352" spans="1:15">
      <c r="A2352" s="4"/>
      <c r="B2352" s="485" t="s">
        <v>880</v>
      </c>
      <c r="C2352" s="486"/>
      <c r="D2352" s="490">
        <v>100</v>
      </c>
      <c r="E2352" s="551" t="s">
        <v>898</v>
      </c>
      <c r="F2352" s="490">
        <v>0</v>
      </c>
      <c r="G2352" s="490">
        <v>104</v>
      </c>
      <c r="H2352" s="551" t="s">
        <v>898</v>
      </c>
      <c r="I2352" s="490">
        <v>4.04</v>
      </c>
      <c r="J2352" s="524">
        <v>110.8</v>
      </c>
      <c r="K2352" s="527"/>
      <c r="L2352" s="525"/>
      <c r="M2352" s="512"/>
      <c r="N2352" s="512"/>
      <c r="O2352" s="513">
        <f>J2352</f>
        <v>110.8</v>
      </c>
    </row>
    <row r="2353" spans="1:15">
      <c r="A2353" s="5"/>
      <c r="B2353" s="491"/>
      <c r="C2353" s="488"/>
      <c r="D2353" s="488"/>
      <c r="E2353" s="488"/>
      <c r="F2353" s="488"/>
      <c r="G2353" s="488"/>
      <c r="H2353" s="488"/>
      <c r="I2353" s="488"/>
      <c r="J2353" s="514"/>
      <c r="K2353" s="514"/>
      <c r="L2353" s="514"/>
      <c r="M2353" s="515"/>
      <c r="N2353" s="515"/>
      <c r="O2353" s="516"/>
    </row>
    <row r="2354" spans="1:15">
      <c r="A2354" s="6"/>
      <c r="B2354" s="489"/>
      <c r="C2354" s="365"/>
      <c r="D2354" s="365"/>
      <c r="E2354" s="365"/>
      <c r="F2354" s="365"/>
      <c r="G2354" s="365"/>
      <c r="H2354" s="365"/>
      <c r="I2354" s="365"/>
      <c r="J2354" s="517"/>
      <c r="K2354" s="517"/>
      <c r="L2354" s="517"/>
      <c r="M2354" s="518"/>
      <c r="N2354" s="518"/>
      <c r="O2354" s="519"/>
    </row>
    <row r="2355" ht="30" spans="1:15">
      <c r="A2355" s="2" t="s">
        <v>623</v>
      </c>
      <c r="B2355" s="479" t="str">
        <f>VLOOKUP(A2355,GLOBAL!A:H,4,FALSE)</f>
        <v>COMPACTACAO MECANICA A 100% DO PROCTOR NORMAL - PAVIMENTACAO URBANA</v>
      </c>
      <c r="C2355" s="2" t="str">
        <f>VLOOKUP(A2355,GLOBAL!A:H,5,FALSE)</f>
        <v>M3</v>
      </c>
      <c r="D2355" s="480" t="s">
        <v>857</v>
      </c>
      <c r="E2355" s="481"/>
      <c r="F2355" s="482"/>
      <c r="G2355" s="480" t="s">
        <v>858</v>
      </c>
      <c r="H2355" s="481"/>
      <c r="I2355" s="482"/>
      <c r="J2355" s="522" t="s">
        <v>879</v>
      </c>
      <c r="K2355" s="526"/>
      <c r="L2355" s="523"/>
      <c r="M2355" s="508" t="s">
        <v>862</v>
      </c>
      <c r="N2355" s="508"/>
      <c r="O2355" s="509">
        <f>ROUND(SUM(O2356:O2359),2)</f>
        <v>53.96</v>
      </c>
    </row>
    <row r="2356" spans="1:15">
      <c r="A2356" s="3"/>
      <c r="B2356" s="483"/>
      <c r="C2356" s="484"/>
      <c r="D2356" s="484"/>
      <c r="E2356" s="484"/>
      <c r="F2356" s="484"/>
      <c r="G2356" s="484"/>
      <c r="H2356" s="484"/>
      <c r="I2356" s="484"/>
      <c r="J2356" s="510"/>
      <c r="K2356" s="510"/>
      <c r="L2356" s="510"/>
      <c r="M2356" s="510"/>
      <c r="N2356" s="510"/>
      <c r="O2356" s="511"/>
    </row>
    <row r="2357" spans="1:15">
      <c r="A2357" s="4"/>
      <c r="B2357" s="485" t="s">
        <v>909</v>
      </c>
      <c r="C2357" s="486"/>
      <c r="D2357" s="490">
        <v>0</v>
      </c>
      <c r="E2357" s="551" t="s">
        <v>898</v>
      </c>
      <c r="F2357" s="490">
        <v>0</v>
      </c>
      <c r="G2357" s="490">
        <v>6</v>
      </c>
      <c r="H2357" s="551" t="s">
        <v>898</v>
      </c>
      <c r="I2357" s="490">
        <v>10.72</v>
      </c>
      <c r="J2357" s="524">
        <v>34.25</v>
      </c>
      <c r="K2357" s="527"/>
      <c r="L2357" s="525"/>
      <c r="M2357" s="512"/>
      <c r="N2357" s="512"/>
      <c r="O2357" s="513">
        <f>J2357</f>
        <v>34.25</v>
      </c>
    </row>
    <row r="2358" spans="1:15">
      <c r="A2358" s="4"/>
      <c r="B2358" s="485" t="s">
        <v>909</v>
      </c>
      <c r="C2358" s="486"/>
      <c r="D2358" s="490">
        <v>100</v>
      </c>
      <c r="E2358" s="551" t="s">
        <v>898</v>
      </c>
      <c r="F2358" s="490">
        <v>0</v>
      </c>
      <c r="G2358" s="490">
        <v>104</v>
      </c>
      <c r="H2358" s="551" t="s">
        <v>898</v>
      </c>
      <c r="I2358" s="490">
        <v>4.04</v>
      </c>
      <c r="J2358" s="524">
        <v>19.71</v>
      </c>
      <c r="K2358" s="527"/>
      <c r="L2358" s="525"/>
      <c r="M2358" s="512"/>
      <c r="N2358" s="512"/>
      <c r="O2358" s="513">
        <f>J2358</f>
        <v>19.71</v>
      </c>
    </row>
    <row r="2359" spans="1:15">
      <c r="A2359" s="5"/>
      <c r="B2359" s="491"/>
      <c r="C2359" s="488"/>
      <c r="D2359" s="488"/>
      <c r="E2359" s="488"/>
      <c r="F2359" s="488"/>
      <c r="G2359" s="488"/>
      <c r="H2359" s="488"/>
      <c r="I2359" s="488"/>
      <c r="J2359" s="514"/>
      <c r="K2359" s="514"/>
      <c r="L2359" s="514"/>
      <c r="M2359" s="515"/>
      <c r="N2359" s="515"/>
      <c r="O2359" s="516"/>
    </row>
    <row r="2360" spans="1:15">
      <c r="A2360" s="6"/>
      <c r="B2360" s="489"/>
      <c r="C2360" s="365"/>
      <c r="D2360" s="365"/>
      <c r="E2360" s="365"/>
      <c r="F2360" s="365"/>
      <c r="G2360" s="365"/>
      <c r="H2360" s="365"/>
      <c r="I2360" s="365"/>
      <c r="J2360" s="517"/>
      <c r="K2360" s="517"/>
      <c r="L2360" s="517"/>
      <c r="M2360" s="518"/>
      <c r="N2360" s="518"/>
      <c r="O2360" s="519"/>
    </row>
    <row r="2361" ht="43.5" customHeight="1" spans="1:15">
      <c r="A2361" s="2" t="s">
        <v>624</v>
      </c>
      <c r="B2361" s="479" t="s">
        <v>152</v>
      </c>
      <c r="C2361" s="2" t="str">
        <f>VLOOKUP(A2361,GLOBAL!A:H,5,FALSE)</f>
        <v>M3XKM</v>
      </c>
      <c r="D2361" s="480" t="s">
        <v>857</v>
      </c>
      <c r="E2361" s="481"/>
      <c r="F2361" s="482"/>
      <c r="G2361" s="480" t="s">
        <v>858</v>
      </c>
      <c r="H2361" s="481"/>
      <c r="I2361" s="482"/>
      <c r="J2361" s="508" t="s">
        <v>872</v>
      </c>
      <c r="K2361" s="508" t="s">
        <v>873</v>
      </c>
      <c r="L2361" s="508" t="s">
        <v>874</v>
      </c>
      <c r="M2361" s="508" t="s">
        <v>875</v>
      </c>
      <c r="N2361" s="508" t="s">
        <v>876</v>
      </c>
      <c r="O2361" s="509">
        <f>ROUND(SUM(O2362:O2364),2)</f>
        <v>5937.44</v>
      </c>
    </row>
    <row r="2362" spans="1:15">
      <c r="A2362" s="3"/>
      <c r="B2362" s="483"/>
      <c r="C2362" s="484"/>
      <c r="D2362" s="484"/>
      <c r="E2362" s="484"/>
      <c r="F2362" s="484"/>
      <c r="G2362" s="484"/>
      <c r="H2362" s="484"/>
      <c r="I2362" s="484"/>
      <c r="J2362" s="510"/>
      <c r="K2362" s="510"/>
      <c r="L2362" s="510"/>
      <c r="M2362" s="510"/>
      <c r="N2362" s="510"/>
      <c r="O2362" s="511"/>
    </row>
    <row r="2363" spans="1:15">
      <c r="A2363" s="4"/>
      <c r="B2363" s="485" t="s">
        <v>877</v>
      </c>
      <c r="C2363" s="486"/>
      <c r="D2363" s="490"/>
      <c r="E2363" s="490"/>
      <c r="F2363" s="490"/>
      <c r="G2363" s="490"/>
      <c r="H2363" s="490"/>
      <c r="I2363" s="490"/>
      <c r="J2363" s="512">
        <v>17.2</v>
      </c>
      <c r="K2363" s="512">
        <v>1</v>
      </c>
      <c r="L2363" s="512">
        <v>1.6</v>
      </c>
      <c r="M2363" s="512">
        <v>215.75</v>
      </c>
      <c r="N2363" s="512">
        <f>J2363*K2363*L2363*M2363</f>
        <v>5937.44</v>
      </c>
      <c r="O2363" s="513">
        <f>N2363</f>
        <v>5937.44</v>
      </c>
    </row>
    <row r="2364" ht="60" spans="1:15">
      <c r="A2364" s="5"/>
      <c r="B2364" s="492" t="s">
        <v>997</v>
      </c>
      <c r="C2364" s="488"/>
      <c r="D2364" s="488"/>
      <c r="E2364" s="488"/>
      <c r="F2364" s="488"/>
      <c r="G2364" s="488"/>
      <c r="H2364" s="488"/>
      <c r="I2364" s="488"/>
      <c r="J2364" s="514"/>
      <c r="K2364" s="514"/>
      <c r="L2364" s="514"/>
      <c r="M2364" s="515"/>
      <c r="N2364" s="515"/>
      <c r="O2364" s="516"/>
    </row>
    <row r="2365" spans="1:15">
      <c r="A2365" s="6"/>
      <c r="B2365" s="489"/>
      <c r="C2365" s="365"/>
      <c r="D2365" s="365"/>
      <c r="E2365" s="365"/>
      <c r="F2365" s="365"/>
      <c r="G2365" s="365"/>
      <c r="H2365" s="365"/>
      <c r="I2365" s="365"/>
      <c r="J2365" s="517"/>
      <c r="K2365" s="517"/>
      <c r="L2365" s="517"/>
      <c r="M2365" s="518"/>
      <c r="N2365" s="518"/>
      <c r="O2365" s="519"/>
    </row>
    <row r="2366" spans="1:15">
      <c r="A2366" s="1" t="s">
        <v>625</v>
      </c>
      <c r="B2366" s="476" t="str">
        <f>VLOOKUP(A2366,GLOBAL!A:H,4,FALSE)</f>
        <v>Drenagem</v>
      </c>
      <c r="C2366" s="477"/>
      <c r="D2366" s="477"/>
      <c r="E2366" s="477"/>
      <c r="F2366" s="477"/>
      <c r="G2366" s="477"/>
      <c r="H2366" s="477"/>
      <c r="I2366" s="477"/>
      <c r="J2366" s="506"/>
      <c r="K2366" s="506"/>
      <c r="L2366" s="506"/>
      <c r="M2366" s="506"/>
      <c r="N2366" s="506"/>
      <c r="O2366" s="507"/>
    </row>
    <row r="2367" ht="113.25" customHeight="1" spans="1:15">
      <c r="A2367" s="2" t="s">
        <v>626</v>
      </c>
      <c r="B2367" s="479" t="str">
        <f>VLOOKUP(A2367,GLOBAL!A:H,4,FALSE)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2367" s="2" t="str">
        <f>VLOOKUP(A2367,GLOBAL!A:H,5,FALSE)</f>
        <v>M3</v>
      </c>
      <c r="D2367" s="480" t="s">
        <v>857</v>
      </c>
      <c r="E2367" s="481"/>
      <c r="F2367" s="482"/>
      <c r="G2367" s="480" t="s">
        <v>858</v>
      </c>
      <c r="H2367" s="481"/>
      <c r="I2367" s="482"/>
      <c r="J2367" s="508" t="s">
        <v>859</v>
      </c>
      <c r="K2367" s="508" t="s">
        <v>860</v>
      </c>
      <c r="L2367" s="508" t="s">
        <v>861</v>
      </c>
      <c r="M2367" s="508" t="s">
        <v>882</v>
      </c>
      <c r="N2367" s="508"/>
      <c r="O2367" s="509">
        <f>ROUND(SUM(O2369:O2371),2)</f>
        <v>528</v>
      </c>
    </row>
    <row r="2368" spans="1:15">
      <c r="A2368" s="7"/>
      <c r="B2368" s="493" t="s">
        <v>863</v>
      </c>
      <c r="C2368" s="494"/>
      <c r="D2368" s="494"/>
      <c r="E2368" s="494"/>
      <c r="F2368" s="494"/>
      <c r="G2368" s="494"/>
      <c r="H2368" s="494"/>
      <c r="I2368" s="494"/>
      <c r="J2368" s="528"/>
      <c r="K2368" s="529"/>
      <c r="L2368" s="528"/>
      <c r="M2368" s="528"/>
      <c r="N2368" s="528"/>
      <c r="O2368" s="530"/>
    </row>
    <row r="2369" spans="1:15">
      <c r="A2369" s="8"/>
      <c r="B2369" s="495" t="s">
        <v>883</v>
      </c>
      <c r="C2369" s="486"/>
      <c r="D2369" s="486"/>
      <c r="E2369" s="486"/>
      <c r="F2369" s="486"/>
      <c r="G2369" s="486"/>
      <c r="H2369" s="486"/>
      <c r="I2369" s="486"/>
      <c r="J2369" s="512">
        <v>164</v>
      </c>
      <c r="K2369" s="531">
        <v>2</v>
      </c>
      <c r="L2369" s="512">
        <v>1.5</v>
      </c>
      <c r="M2369" s="512">
        <f>J2369*K2369*L2369</f>
        <v>492</v>
      </c>
      <c r="N2369" s="512"/>
      <c r="O2369" s="513">
        <f>M2369</f>
        <v>492</v>
      </c>
    </row>
    <row r="2370" spans="1:15">
      <c r="A2370" s="8"/>
      <c r="B2370" s="495" t="s">
        <v>1063</v>
      </c>
      <c r="C2370" s="486"/>
      <c r="D2370" s="486"/>
      <c r="E2370" s="486"/>
      <c r="F2370" s="486"/>
      <c r="G2370" s="486"/>
      <c r="H2370" s="486"/>
      <c r="I2370" s="486"/>
      <c r="J2370" s="512">
        <v>12</v>
      </c>
      <c r="K2370" s="531">
        <v>2</v>
      </c>
      <c r="L2370" s="512">
        <v>1.5</v>
      </c>
      <c r="M2370" s="512">
        <f>J2370*K2370*L2370</f>
        <v>36</v>
      </c>
      <c r="N2370" s="512"/>
      <c r="O2370" s="513">
        <f>M2370</f>
        <v>36</v>
      </c>
    </row>
    <row r="2371" spans="1:15">
      <c r="A2371" s="4"/>
      <c r="B2371" s="495"/>
      <c r="C2371" s="486"/>
      <c r="D2371" s="486"/>
      <c r="E2371" s="486"/>
      <c r="F2371" s="486"/>
      <c r="G2371" s="486"/>
      <c r="H2371" s="486"/>
      <c r="I2371" s="486"/>
      <c r="J2371" s="512"/>
      <c r="K2371" s="512"/>
      <c r="L2371" s="512"/>
      <c r="M2371" s="512"/>
      <c r="N2371" s="512"/>
      <c r="O2371" s="513"/>
    </row>
    <row r="2372" spans="1:15">
      <c r="A2372" s="6"/>
      <c r="B2372" s="489"/>
      <c r="C2372" s="365"/>
      <c r="D2372" s="365"/>
      <c r="E2372" s="365"/>
      <c r="F2372" s="365"/>
      <c r="G2372" s="365"/>
      <c r="H2372" s="365"/>
      <c r="I2372" s="365"/>
      <c r="J2372" s="517"/>
      <c r="K2372" s="517"/>
      <c r="L2372" s="517"/>
      <c r="M2372" s="518"/>
      <c r="N2372" s="518"/>
      <c r="O2372" s="519"/>
    </row>
    <row r="2373" ht="123.75" customHeight="1" spans="1:15">
      <c r="A2373" s="2" t="s">
        <v>627</v>
      </c>
      <c r="B2373" s="479" t="str">
        <f>VLOOKUP(A2373,GLOBAL!A:H,4,FALSE)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C2373" s="2" t="str">
        <f>VLOOKUP(A2373,GLOBAL!A:H,5,FALSE)</f>
        <v>M3</v>
      </c>
      <c r="D2373" s="480" t="s">
        <v>857</v>
      </c>
      <c r="E2373" s="481"/>
      <c r="F2373" s="482"/>
      <c r="G2373" s="480" t="s">
        <v>858</v>
      </c>
      <c r="H2373" s="481"/>
      <c r="I2373" s="482"/>
      <c r="J2373" s="508" t="s">
        <v>859</v>
      </c>
      <c r="K2373" s="508" t="s">
        <v>860</v>
      </c>
      <c r="L2373" s="508" t="s">
        <v>861</v>
      </c>
      <c r="M2373" s="508" t="s">
        <v>882</v>
      </c>
      <c r="N2373" s="508"/>
      <c r="O2373" s="509">
        <f>ROUND(SUM(O2375:O2377),2)</f>
        <v>148</v>
      </c>
    </row>
    <row r="2374" spans="1:15">
      <c r="A2374" s="7"/>
      <c r="B2374" s="493" t="s">
        <v>863</v>
      </c>
      <c r="C2374" s="494"/>
      <c r="D2374" s="494"/>
      <c r="E2374" s="494"/>
      <c r="F2374" s="494"/>
      <c r="G2374" s="494"/>
      <c r="H2374" s="494"/>
      <c r="I2374" s="494"/>
      <c r="J2374" s="528"/>
      <c r="K2374" s="529"/>
      <c r="L2374" s="528"/>
      <c r="M2374" s="528"/>
      <c r="N2374" s="528"/>
      <c r="O2374" s="530"/>
    </row>
    <row r="2375" spans="1:15">
      <c r="A2375" s="8"/>
      <c r="B2375" s="495" t="s">
        <v>883</v>
      </c>
      <c r="C2375" s="486"/>
      <c r="D2375" s="486"/>
      <c r="E2375" s="486"/>
      <c r="F2375" s="486"/>
      <c r="G2375" s="486"/>
      <c r="H2375" s="486"/>
      <c r="I2375" s="486"/>
      <c r="J2375" s="512">
        <v>164</v>
      </c>
      <c r="K2375" s="531">
        <v>2</v>
      </c>
      <c r="L2375" s="512">
        <v>0.4</v>
      </c>
      <c r="M2375" s="512">
        <f>J2375*K2375*L2375</f>
        <v>131.2</v>
      </c>
      <c r="N2375" s="512"/>
      <c r="O2375" s="513">
        <f>M2375</f>
        <v>131.2</v>
      </c>
    </row>
    <row r="2376" spans="1:15">
      <c r="A2376" s="8"/>
      <c r="B2376" s="495" t="s">
        <v>1063</v>
      </c>
      <c r="C2376" s="486"/>
      <c r="D2376" s="486"/>
      <c r="E2376" s="486"/>
      <c r="F2376" s="486"/>
      <c r="G2376" s="486"/>
      <c r="H2376" s="486"/>
      <c r="I2376" s="486"/>
      <c r="J2376" s="512">
        <v>12</v>
      </c>
      <c r="K2376" s="531">
        <v>2</v>
      </c>
      <c r="L2376" s="512">
        <v>0.7</v>
      </c>
      <c r="M2376" s="512">
        <f>J2376*K2376*L2376</f>
        <v>16.8</v>
      </c>
      <c r="N2376" s="512"/>
      <c r="O2376" s="513">
        <f>M2376</f>
        <v>16.8</v>
      </c>
    </row>
    <row r="2377" spans="1:15">
      <c r="A2377" s="4"/>
      <c r="B2377" s="495"/>
      <c r="C2377" s="486"/>
      <c r="D2377" s="486"/>
      <c r="E2377" s="486"/>
      <c r="F2377" s="486"/>
      <c r="G2377" s="486"/>
      <c r="H2377" s="486"/>
      <c r="I2377" s="486"/>
      <c r="J2377" s="512"/>
      <c r="K2377" s="512"/>
      <c r="L2377" s="512"/>
      <c r="M2377" s="512"/>
      <c r="N2377" s="512"/>
      <c r="O2377" s="513"/>
    </row>
    <row r="2378" spans="1:15">
      <c r="A2378" s="6"/>
      <c r="B2378" s="489"/>
      <c r="C2378" s="365"/>
      <c r="D2378" s="365"/>
      <c r="E2378" s="365"/>
      <c r="F2378" s="365"/>
      <c r="G2378" s="365"/>
      <c r="H2378" s="365"/>
      <c r="I2378" s="365"/>
      <c r="J2378" s="517"/>
      <c r="K2378" s="517"/>
      <c r="L2378" s="517"/>
      <c r="M2378" s="518"/>
      <c r="N2378" s="518"/>
      <c r="O2378" s="519"/>
    </row>
    <row r="2379" ht="30" spans="1:15">
      <c r="A2379" s="2" t="s">
        <v>628</v>
      </c>
      <c r="B2379" s="479" t="str">
        <f>VLOOKUP(A2379,GLOBAL!A:H,4,FALSE)</f>
        <v>ATERRO COM AREIA COM ADENSAMENTO HIDRAULICO</v>
      </c>
      <c r="C2379" s="2" t="str">
        <f>VLOOKUP(A2379,GLOBAL!A:H,5,FALSE)</f>
        <v>M3</v>
      </c>
      <c r="D2379" s="480" t="s">
        <v>857</v>
      </c>
      <c r="E2379" s="481"/>
      <c r="F2379" s="482"/>
      <c r="G2379" s="480" t="s">
        <v>858</v>
      </c>
      <c r="H2379" s="481"/>
      <c r="I2379" s="482"/>
      <c r="J2379" s="508" t="s">
        <v>859</v>
      </c>
      <c r="K2379" s="508" t="s">
        <v>884</v>
      </c>
      <c r="L2379" s="508" t="s">
        <v>885</v>
      </c>
      <c r="M2379" s="508" t="s">
        <v>886</v>
      </c>
      <c r="N2379" s="508" t="s">
        <v>887</v>
      </c>
      <c r="O2379" s="509">
        <f>ROUND(SUM(O2381:O2383),2)</f>
        <v>172.37</v>
      </c>
    </row>
    <row r="2380" spans="1:15">
      <c r="A2380" s="7"/>
      <c r="B2380" s="495" t="s">
        <v>863</v>
      </c>
      <c r="C2380" s="494"/>
      <c r="D2380" s="494"/>
      <c r="E2380" s="494"/>
      <c r="F2380" s="494"/>
      <c r="G2380" s="494"/>
      <c r="H2380" s="494"/>
      <c r="I2380" s="494"/>
      <c r="J2380" s="528"/>
      <c r="K2380" s="529"/>
      <c r="L2380" s="528"/>
      <c r="M2380" s="528"/>
      <c r="N2380" s="528"/>
      <c r="O2380" s="530"/>
    </row>
    <row r="2381" spans="1:15">
      <c r="A2381" s="8"/>
      <c r="B2381" s="495" t="s">
        <v>883</v>
      </c>
      <c r="C2381" s="486"/>
      <c r="D2381" s="486"/>
      <c r="E2381" s="486"/>
      <c r="F2381" s="486"/>
      <c r="G2381" s="486"/>
      <c r="H2381" s="486"/>
      <c r="I2381" s="486"/>
      <c r="J2381" s="512">
        <v>164</v>
      </c>
      <c r="K2381" s="531">
        <v>16.4</v>
      </c>
      <c r="L2381" s="512">
        <v>40.39</v>
      </c>
      <c r="M2381" s="512">
        <v>216.48</v>
      </c>
      <c r="N2381" s="512">
        <v>159.69</v>
      </c>
      <c r="O2381" s="513">
        <f>N2381</f>
        <v>159.69</v>
      </c>
    </row>
    <row r="2382" spans="1:15">
      <c r="A2382" s="8"/>
      <c r="B2382" s="495" t="s">
        <v>1063</v>
      </c>
      <c r="C2382" s="486"/>
      <c r="D2382" s="486"/>
      <c r="E2382" s="486"/>
      <c r="F2382" s="486"/>
      <c r="G2382" s="486"/>
      <c r="H2382" s="486"/>
      <c r="I2382" s="486"/>
      <c r="J2382" s="512">
        <v>12</v>
      </c>
      <c r="K2382" s="531">
        <v>2.52</v>
      </c>
      <c r="L2382" s="512">
        <v>5.44</v>
      </c>
      <c r="M2382" s="512">
        <v>20.64</v>
      </c>
      <c r="N2382" s="512">
        <v>12.68</v>
      </c>
      <c r="O2382" s="513">
        <f>N2382</f>
        <v>12.68</v>
      </c>
    </row>
    <row r="2383" spans="1:15">
      <c r="A2383" s="8"/>
      <c r="B2383" s="495"/>
      <c r="C2383" s="486"/>
      <c r="D2383" s="486"/>
      <c r="E2383" s="486"/>
      <c r="F2383" s="486"/>
      <c r="G2383" s="486"/>
      <c r="H2383" s="486"/>
      <c r="I2383" s="486"/>
      <c r="J2383" s="512"/>
      <c r="K2383" s="531"/>
      <c r="L2383" s="512"/>
      <c r="M2383" s="512"/>
      <c r="N2383" s="528"/>
      <c r="O2383" s="532"/>
    </row>
    <row r="2384" spans="1:15">
      <c r="A2384" s="6"/>
      <c r="B2384" s="489"/>
      <c r="C2384" s="365"/>
      <c r="D2384" s="365"/>
      <c r="E2384" s="365"/>
      <c r="F2384" s="365"/>
      <c r="G2384" s="365"/>
      <c r="H2384" s="365"/>
      <c r="I2384" s="365"/>
      <c r="J2384" s="517"/>
      <c r="K2384" s="517"/>
      <c r="L2384" s="517"/>
      <c r="M2384" s="518"/>
      <c r="N2384" s="518"/>
      <c r="O2384" s="519"/>
    </row>
    <row r="2385" ht="30.75" customHeight="1" spans="1:15">
      <c r="A2385" s="2" t="s">
        <v>629</v>
      </c>
      <c r="B2385" s="479" t="str">
        <f>VLOOKUP(A2385,GLOBAL!A:H,4,FALSE)</f>
        <v>REATERRO MANUAL APILOADO COM SOQUETE. AF_10/2017</v>
      </c>
      <c r="C2385" s="2" t="str">
        <f>VLOOKUP(A2385,GLOBAL!A:H,5,FALSE)</f>
        <v>M3</v>
      </c>
      <c r="D2385" s="480" t="s">
        <v>857</v>
      </c>
      <c r="E2385" s="481"/>
      <c r="F2385" s="482"/>
      <c r="G2385" s="480" t="s">
        <v>858</v>
      </c>
      <c r="H2385" s="481"/>
      <c r="I2385" s="482"/>
      <c r="J2385" s="508" t="s">
        <v>890</v>
      </c>
      <c r="K2385" s="508" t="s">
        <v>886</v>
      </c>
      <c r="L2385" s="508" t="s">
        <v>887</v>
      </c>
      <c r="M2385" s="508"/>
      <c r="N2385" s="508"/>
      <c r="O2385" s="509">
        <f>ROUND(SUM(O2386:O2390),2)</f>
        <v>438.88</v>
      </c>
    </row>
    <row r="2386" spans="1:15">
      <c r="A2386" s="7"/>
      <c r="B2386" s="493" t="s">
        <v>863</v>
      </c>
      <c r="C2386" s="494"/>
      <c r="D2386" s="494"/>
      <c r="E2386" s="494"/>
      <c r="F2386" s="494"/>
      <c r="G2386" s="494"/>
      <c r="H2386" s="494"/>
      <c r="I2386" s="494"/>
      <c r="J2386" s="528"/>
      <c r="K2386" s="529"/>
      <c r="L2386" s="528"/>
      <c r="M2386" s="528"/>
      <c r="N2386" s="528"/>
      <c r="O2386" s="530"/>
    </row>
    <row r="2387" ht="30" spans="1:15">
      <c r="A2387" s="7"/>
      <c r="B2387" s="493" t="s">
        <v>891</v>
      </c>
      <c r="C2387" s="494"/>
      <c r="D2387" s="494"/>
      <c r="E2387" s="494"/>
      <c r="F2387" s="494"/>
      <c r="G2387" s="494"/>
      <c r="H2387" s="494"/>
      <c r="I2387" s="494"/>
      <c r="J2387" s="528"/>
      <c r="K2387" s="529"/>
      <c r="L2387" s="528"/>
      <c r="M2387" s="528"/>
      <c r="N2387" s="528"/>
      <c r="O2387" s="530"/>
    </row>
    <row r="2388" spans="1:15">
      <c r="A2388" s="8"/>
      <c r="B2388" s="495" t="s">
        <v>883</v>
      </c>
      <c r="C2388" s="486"/>
      <c r="D2388" s="486"/>
      <c r="E2388" s="486"/>
      <c r="F2388" s="486"/>
      <c r="G2388" s="486"/>
      <c r="H2388" s="486"/>
      <c r="I2388" s="486"/>
      <c r="J2388" s="512">
        <v>623.2</v>
      </c>
      <c r="K2388" s="531">
        <v>216.48</v>
      </c>
      <c r="L2388" s="512">
        <v>406.72</v>
      </c>
      <c r="M2388" s="512"/>
      <c r="N2388" s="528"/>
      <c r="O2388" s="532">
        <f>L2388</f>
        <v>406.72</v>
      </c>
    </row>
    <row r="2389" spans="1:15">
      <c r="A2389" s="8"/>
      <c r="B2389" s="495" t="s">
        <v>1063</v>
      </c>
      <c r="C2389" s="486"/>
      <c r="D2389" s="486"/>
      <c r="E2389" s="486"/>
      <c r="F2389" s="486"/>
      <c r="G2389" s="486"/>
      <c r="H2389" s="486"/>
      <c r="I2389" s="486"/>
      <c r="J2389" s="512">
        <v>52.8</v>
      </c>
      <c r="K2389" s="531">
        <v>20.64</v>
      </c>
      <c r="L2389" s="512">
        <v>32.16</v>
      </c>
      <c r="M2389" s="512"/>
      <c r="N2389" s="528"/>
      <c r="O2389" s="532">
        <f>L2389</f>
        <v>32.16</v>
      </c>
    </row>
    <row r="2390" spans="1:15">
      <c r="A2390" s="8"/>
      <c r="B2390" s="495" t="s">
        <v>892</v>
      </c>
      <c r="C2390" s="486"/>
      <c r="D2390" s="486"/>
      <c r="E2390" s="486"/>
      <c r="F2390" s="486"/>
      <c r="G2390" s="486"/>
      <c r="H2390" s="486"/>
      <c r="I2390" s="486"/>
      <c r="J2390" s="512"/>
      <c r="K2390" s="531"/>
      <c r="L2390" s="512"/>
      <c r="M2390" s="512"/>
      <c r="N2390" s="512"/>
      <c r="O2390" s="513"/>
    </row>
    <row r="2391" spans="1:15">
      <c r="A2391" s="6"/>
      <c r="B2391" s="489"/>
      <c r="C2391" s="365"/>
      <c r="D2391" s="365"/>
      <c r="E2391" s="365"/>
      <c r="F2391" s="365"/>
      <c r="G2391" s="365"/>
      <c r="H2391" s="365"/>
      <c r="I2391" s="365"/>
      <c r="J2391" s="517"/>
      <c r="K2391" s="517"/>
      <c r="L2391" s="517"/>
      <c r="M2391" s="518"/>
      <c r="N2391" s="518"/>
      <c r="O2391" s="519"/>
    </row>
    <row r="2392" ht="30" spans="1:15">
      <c r="A2392" s="2" t="s">
        <v>630</v>
      </c>
      <c r="B2392" s="479" t="str">
        <f>VLOOKUP(A2392,GLOBAL!A:H,4,FALSE)</f>
        <v>TRANSPORTE COM CAMINHÃO BASCULANTE 6 M3 EM RODOVIA PAVIMENTADA ( PARA DISTÂNCIAS SUPERIORES A 4 KM)</v>
      </c>
      <c r="C2392" s="2" t="str">
        <f>VLOOKUP(A2392,GLOBAL!A:H,5,FALSE)</f>
        <v>M3XKM</v>
      </c>
      <c r="D2392" s="480" t="s">
        <v>857</v>
      </c>
      <c r="E2392" s="481"/>
      <c r="F2392" s="482"/>
      <c r="G2392" s="480" t="s">
        <v>858</v>
      </c>
      <c r="H2392" s="481"/>
      <c r="I2392" s="482"/>
      <c r="J2392" s="508" t="s">
        <v>872</v>
      </c>
      <c r="K2392" s="508" t="s">
        <v>893</v>
      </c>
      <c r="L2392" s="508" t="s">
        <v>867</v>
      </c>
      <c r="M2392" s="508" t="s">
        <v>879</v>
      </c>
      <c r="N2392" s="508" t="s">
        <v>894</v>
      </c>
      <c r="O2392" s="509">
        <v>11738.01</v>
      </c>
    </row>
    <row r="2393" ht="45" spans="1:15">
      <c r="A2393" s="7"/>
      <c r="B2393" s="533" t="s">
        <v>895</v>
      </c>
      <c r="C2393" s="494"/>
      <c r="D2393" s="494"/>
      <c r="E2393" s="494"/>
      <c r="F2393" s="494"/>
      <c r="G2393" s="494"/>
      <c r="H2393" s="494"/>
      <c r="I2393" s="494"/>
      <c r="J2393" s="528"/>
      <c r="K2393" s="529"/>
      <c r="L2393" s="528"/>
      <c r="M2393" s="528"/>
      <c r="N2393" s="528"/>
      <c r="O2393" s="530"/>
    </row>
    <row r="2394" spans="1:15">
      <c r="A2394" s="8"/>
      <c r="B2394" s="495"/>
      <c r="C2394" s="486"/>
      <c r="D2394" s="486"/>
      <c r="E2394" s="486"/>
      <c r="F2394" s="486"/>
      <c r="G2394" s="486"/>
      <c r="H2394" s="486"/>
      <c r="I2394" s="486"/>
      <c r="J2394" s="512">
        <v>17.2</v>
      </c>
      <c r="K2394" s="531">
        <v>1</v>
      </c>
      <c r="L2394" s="512">
        <v>1.6</v>
      </c>
      <c r="M2394" s="512">
        <v>237.12</v>
      </c>
      <c r="N2394" s="528"/>
      <c r="O2394" s="532">
        <f>J2394*K2394*L2394*M2394</f>
        <v>6525.5424</v>
      </c>
    </row>
    <row r="2395" ht="30" spans="1:15">
      <c r="A2395" s="8"/>
      <c r="B2395" s="495" t="s">
        <v>998</v>
      </c>
      <c r="C2395" s="486"/>
      <c r="D2395" s="486"/>
      <c r="E2395" s="486"/>
      <c r="F2395" s="486"/>
      <c r="G2395" s="486"/>
      <c r="H2395" s="486"/>
      <c r="I2395" s="486"/>
      <c r="J2395" s="512"/>
      <c r="K2395" s="531"/>
      <c r="L2395" s="512"/>
      <c r="M2395" s="512"/>
      <c r="N2395" s="512"/>
      <c r="O2395" s="513"/>
    </row>
    <row r="2396" spans="1:15">
      <c r="A2396" s="8"/>
      <c r="B2396" s="495"/>
      <c r="C2396" s="486"/>
      <c r="D2396" s="486"/>
      <c r="E2396" s="486"/>
      <c r="F2396" s="486"/>
      <c r="G2396" s="486"/>
      <c r="H2396" s="486"/>
      <c r="I2396" s="486"/>
      <c r="J2396" s="512">
        <v>18.9</v>
      </c>
      <c r="K2396" s="531">
        <v>1</v>
      </c>
      <c r="L2396" s="512">
        <v>1.6</v>
      </c>
      <c r="M2396" s="512">
        <v>172.37</v>
      </c>
      <c r="N2396" s="512"/>
      <c r="O2396" s="532">
        <f>J2396*K2396*L2396*M2396</f>
        <v>5212.4688</v>
      </c>
    </row>
    <row r="2397" spans="1:15">
      <c r="A2397" s="6"/>
      <c r="B2397" s="489"/>
      <c r="C2397" s="365"/>
      <c r="D2397" s="365"/>
      <c r="E2397" s="365"/>
      <c r="F2397" s="365"/>
      <c r="G2397" s="365"/>
      <c r="H2397" s="365"/>
      <c r="I2397" s="365"/>
      <c r="J2397" s="517"/>
      <c r="K2397" s="517"/>
      <c r="L2397" s="517"/>
      <c r="M2397" s="518"/>
      <c r="N2397" s="518"/>
      <c r="O2397" s="519"/>
    </row>
    <row r="2398" ht="30" spans="1:15">
      <c r="A2398" s="2" t="s">
        <v>631</v>
      </c>
      <c r="B2398" s="479" t="str">
        <f>VLOOKUP(A2398,GLOBAL!A:H,4,FALSE)</f>
        <v>ESCORAMENTO DE VALAS COM PRANCHOES METALICOS - AREA NAO CRAVADA</v>
      </c>
      <c r="C2398" s="2" t="str">
        <f>VLOOKUP(A2398,GLOBAL!A:H,5,FALSE)</f>
        <v>M2</v>
      </c>
      <c r="D2398" s="480" t="s">
        <v>857</v>
      </c>
      <c r="E2398" s="481"/>
      <c r="F2398" s="482"/>
      <c r="G2398" s="480" t="s">
        <v>858</v>
      </c>
      <c r="H2398" s="481"/>
      <c r="I2398" s="482"/>
      <c r="J2398" s="508" t="s">
        <v>859</v>
      </c>
      <c r="K2398" s="508" t="s">
        <v>867</v>
      </c>
      <c r="L2398" s="508" t="s">
        <v>861</v>
      </c>
      <c r="M2398" s="508" t="s">
        <v>999</v>
      </c>
      <c r="N2398" s="508" t="s">
        <v>6</v>
      </c>
      <c r="O2398" s="509">
        <f>ROUND(SUM(O2399:O2402),2)</f>
        <v>202.8</v>
      </c>
    </row>
    <row r="2399" spans="1:15">
      <c r="A2399" s="7"/>
      <c r="B2399" s="493" t="s">
        <v>863</v>
      </c>
      <c r="C2399" s="494"/>
      <c r="D2399" s="494"/>
      <c r="E2399" s="494"/>
      <c r="F2399" s="494"/>
      <c r="G2399" s="494"/>
      <c r="H2399" s="494"/>
      <c r="I2399" s="494"/>
      <c r="J2399" s="528"/>
      <c r="K2399" s="529"/>
      <c r="L2399" s="528"/>
      <c r="M2399" s="528"/>
      <c r="N2399" s="528"/>
      <c r="O2399" s="530"/>
    </row>
    <row r="2400" spans="1:15">
      <c r="A2400" s="8"/>
      <c r="B2400" s="495" t="s">
        <v>883</v>
      </c>
      <c r="C2400" s="486"/>
      <c r="D2400" s="486"/>
      <c r="E2400" s="534"/>
      <c r="F2400" s="486"/>
      <c r="G2400" s="486"/>
      <c r="H2400" s="486"/>
      <c r="I2400" s="486"/>
      <c r="J2400" s="512">
        <v>164</v>
      </c>
      <c r="K2400" s="531">
        <v>311.6</v>
      </c>
      <c r="L2400" s="512">
        <v>1.9</v>
      </c>
      <c r="M2400" s="512">
        <v>2</v>
      </c>
      <c r="N2400" s="553">
        <v>0.3</v>
      </c>
      <c r="O2400" s="532">
        <f>K2400*N2400*M2400</f>
        <v>186.96</v>
      </c>
    </row>
    <row r="2401" spans="1:15">
      <c r="A2401" s="8"/>
      <c r="B2401" s="495" t="s">
        <v>1063</v>
      </c>
      <c r="C2401" s="486"/>
      <c r="D2401" s="486"/>
      <c r="E2401" s="534"/>
      <c r="F2401" s="486"/>
      <c r="G2401" s="486"/>
      <c r="H2401" s="486"/>
      <c r="I2401" s="486"/>
      <c r="J2401" s="512">
        <v>12</v>
      </c>
      <c r="K2401" s="531">
        <v>26.4</v>
      </c>
      <c r="L2401" s="512">
        <v>2.2</v>
      </c>
      <c r="M2401" s="512">
        <v>2</v>
      </c>
      <c r="N2401" s="553">
        <v>0.3</v>
      </c>
      <c r="O2401" s="532">
        <f>K2401*N2401*M2401</f>
        <v>15.84</v>
      </c>
    </row>
    <row r="2402" spans="1:15">
      <c r="A2402" s="8"/>
      <c r="B2402" s="495"/>
      <c r="C2402" s="486"/>
      <c r="D2402" s="486"/>
      <c r="E2402" s="486"/>
      <c r="F2402" s="486"/>
      <c r="G2402" s="486"/>
      <c r="H2402" s="486"/>
      <c r="I2402" s="486"/>
      <c r="J2402" s="512"/>
      <c r="K2402" s="531"/>
      <c r="L2402" s="512"/>
      <c r="M2402" s="512"/>
      <c r="N2402" s="512"/>
      <c r="O2402" s="513"/>
    </row>
    <row r="2403" spans="1:15">
      <c r="A2403" s="6"/>
      <c r="B2403" s="489"/>
      <c r="C2403" s="365"/>
      <c r="D2403" s="365"/>
      <c r="E2403" s="365"/>
      <c r="F2403" s="365"/>
      <c r="G2403" s="365"/>
      <c r="H2403" s="365"/>
      <c r="I2403" s="365"/>
      <c r="J2403" s="517"/>
      <c r="K2403" s="517"/>
      <c r="L2403" s="517"/>
      <c r="M2403" s="518"/>
      <c r="N2403" s="518"/>
      <c r="O2403" s="519"/>
    </row>
    <row r="2404" ht="60" spans="1:15">
      <c r="A2404" s="2" t="s">
        <v>632</v>
      </c>
      <c r="B2404" s="479" t="str">
        <f>VLOOKUP(A2404,GLOBAL!A:H,4,FALSE)</f>
        <v>POCO DE VISITA PARA DRENAGEM PLUVIAL, EM CONCRETO ESTRUTURAL, DIMENSOES INTERNAS DE 90X150X80CM (LARGXCOMPXALT), PARA REDE DE 400 MM, EXCLUSOS TAMPAO E CHAMINE.</v>
      </c>
      <c r="C2404" s="2" t="str">
        <f>VLOOKUP(A2404,GLOBAL!A:H,5,FALSE)</f>
        <v>UN</v>
      </c>
      <c r="D2404" s="480" t="s">
        <v>857</v>
      </c>
      <c r="E2404" s="481"/>
      <c r="F2404" s="482"/>
      <c r="G2404" s="480" t="s">
        <v>858</v>
      </c>
      <c r="H2404" s="481"/>
      <c r="I2404" s="482"/>
      <c r="J2404" s="508" t="s">
        <v>859</v>
      </c>
      <c r="K2404" s="508" t="s">
        <v>860</v>
      </c>
      <c r="L2404" s="508" t="s">
        <v>861</v>
      </c>
      <c r="M2404" s="508" t="s">
        <v>862</v>
      </c>
      <c r="N2404" s="508" t="s">
        <v>894</v>
      </c>
      <c r="O2404" s="509">
        <f>ROUND(SUM(O2405:O2411),2)</f>
        <v>5</v>
      </c>
    </row>
    <row r="2405" spans="1:15">
      <c r="A2405" s="7"/>
      <c r="B2405" s="493" t="s">
        <v>863</v>
      </c>
      <c r="C2405" s="494"/>
      <c r="D2405" s="494"/>
      <c r="E2405" s="494"/>
      <c r="F2405" s="494"/>
      <c r="G2405" s="494"/>
      <c r="H2405" s="494"/>
      <c r="I2405" s="494"/>
      <c r="J2405" s="528"/>
      <c r="K2405" s="529"/>
      <c r="L2405" s="528"/>
      <c r="M2405" s="528"/>
      <c r="N2405" s="528"/>
      <c r="O2405" s="530"/>
    </row>
    <row r="2406" spans="1:15">
      <c r="A2406" s="8"/>
      <c r="B2406" s="495" t="s">
        <v>1064</v>
      </c>
      <c r="C2406" s="486"/>
      <c r="D2406" s="486">
        <v>105</v>
      </c>
      <c r="E2406" s="534" t="s">
        <v>898</v>
      </c>
      <c r="F2406" s="486">
        <v>15</v>
      </c>
      <c r="G2406" s="486"/>
      <c r="H2406" s="486"/>
      <c r="I2406" s="486"/>
      <c r="J2406" s="512"/>
      <c r="K2406" s="531"/>
      <c r="L2406" s="512"/>
      <c r="M2406" s="512">
        <v>1</v>
      </c>
      <c r="N2406" s="528"/>
      <c r="O2406" s="532">
        <f>M2406</f>
        <v>1</v>
      </c>
    </row>
    <row r="2407" spans="1:15">
      <c r="A2407" s="8"/>
      <c r="B2407" s="495" t="s">
        <v>1065</v>
      </c>
      <c r="C2407" s="486"/>
      <c r="D2407" s="486">
        <v>102</v>
      </c>
      <c r="E2407" s="534" t="s">
        <v>898</v>
      </c>
      <c r="F2407" s="486">
        <v>18</v>
      </c>
      <c r="G2407" s="486"/>
      <c r="H2407" s="486"/>
      <c r="I2407" s="486"/>
      <c r="J2407" s="512"/>
      <c r="K2407" s="531"/>
      <c r="L2407" s="512"/>
      <c r="M2407" s="512">
        <v>1</v>
      </c>
      <c r="N2407" s="528"/>
      <c r="O2407" s="532">
        <f>M2407</f>
        <v>1</v>
      </c>
    </row>
    <row r="2408" spans="1:15">
      <c r="A2408" s="8"/>
      <c r="B2408" s="495" t="s">
        <v>1066</v>
      </c>
      <c r="C2408" s="486"/>
      <c r="D2408" s="486">
        <v>101</v>
      </c>
      <c r="E2408" s="534" t="s">
        <v>898</v>
      </c>
      <c r="F2408" s="486">
        <v>0</v>
      </c>
      <c r="G2408" s="486"/>
      <c r="H2408" s="486"/>
      <c r="I2408" s="486"/>
      <c r="J2408" s="512"/>
      <c r="K2408" s="531"/>
      <c r="L2408" s="512"/>
      <c r="M2408" s="512">
        <v>1</v>
      </c>
      <c r="N2408" s="528"/>
      <c r="O2408" s="532">
        <f>M2408</f>
        <v>1</v>
      </c>
    </row>
    <row r="2409" spans="1:15">
      <c r="A2409" s="8"/>
      <c r="B2409" s="495" t="s">
        <v>1067</v>
      </c>
      <c r="C2409" s="486"/>
      <c r="D2409" s="486">
        <v>100</v>
      </c>
      <c r="E2409" s="534" t="s">
        <v>898</v>
      </c>
      <c r="F2409" s="486">
        <v>0</v>
      </c>
      <c r="G2409" s="486"/>
      <c r="H2409" s="486"/>
      <c r="I2409" s="486"/>
      <c r="J2409" s="512"/>
      <c r="K2409" s="531"/>
      <c r="L2409" s="512"/>
      <c r="M2409" s="512">
        <v>1</v>
      </c>
      <c r="N2409" s="528"/>
      <c r="O2409" s="532">
        <f>M2409</f>
        <v>1</v>
      </c>
    </row>
    <row r="2410" spans="1:15">
      <c r="A2410" s="8"/>
      <c r="B2410" s="495" t="s">
        <v>1068</v>
      </c>
      <c r="C2410" s="486"/>
      <c r="D2410" s="486">
        <v>1</v>
      </c>
      <c r="E2410" s="534" t="s">
        <v>898</v>
      </c>
      <c r="F2410" s="486">
        <v>12</v>
      </c>
      <c r="G2410" s="486"/>
      <c r="H2410" s="486"/>
      <c r="I2410" s="486"/>
      <c r="J2410" s="512"/>
      <c r="K2410" s="531"/>
      <c r="L2410" s="512"/>
      <c r="M2410" s="512">
        <v>1</v>
      </c>
      <c r="N2410" s="528"/>
      <c r="O2410" s="532">
        <f>M2410</f>
        <v>1</v>
      </c>
    </row>
    <row r="2411" spans="1:15">
      <c r="A2411" s="8"/>
      <c r="B2411" s="495"/>
      <c r="C2411" s="486"/>
      <c r="D2411" s="486"/>
      <c r="E2411" s="486"/>
      <c r="F2411" s="486"/>
      <c r="G2411" s="486"/>
      <c r="H2411" s="486"/>
      <c r="I2411" s="486"/>
      <c r="J2411" s="512"/>
      <c r="K2411" s="531"/>
      <c r="L2411" s="512"/>
      <c r="M2411" s="512"/>
      <c r="N2411" s="512"/>
      <c r="O2411" s="513"/>
    </row>
    <row r="2412" spans="1:15">
      <c r="A2412" s="6"/>
      <c r="B2412" s="489"/>
      <c r="C2412" s="365"/>
      <c r="D2412" s="365"/>
      <c r="E2412" s="365"/>
      <c r="F2412" s="365"/>
      <c r="G2412" s="365"/>
      <c r="H2412" s="365"/>
      <c r="I2412" s="365"/>
      <c r="J2412" s="517"/>
      <c r="K2412" s="517"/>
      <c r="L2412" s="517"/>
      <c r="M2412" s="518"/>
      <c r="N2412" s="518"/>
      <c r="O2412" s="519"/>
    </row>
    <row r="2413" ht="60" spans="1:15">
      <c r="A2413" s="2" t="s">
        <v>634</v>
      </c>
      <c r="B2413" s="479" t="str">
        <f>VLOOKUP(A2413,GLOBAL!A:H,4,FALSE)</f>
        <v>POCO DE VISITA PARA DRENAGEM PLUVIAL, EM CONCRETO ESTRUTURAL, DIMENSOES INTERNAS DE 90X150X80CM (LARGXCOMPXALT), PARA REDE DE 600 MM, EXCLUSOS TAMPAO E CHAMINE.</v>
      </c>
      <c r="C2413" s="2" t="str">
        <f>VLOOKUP(A2413,GLOBAL!A:H,5,FALSE)</f>
        <v>UN</v>
      </c>
      <c r="D2413" s="480" t="s">
        <v>857</v>
      </c>
      <c r="E2413" s="481"/>
      <c r="F2413" s="482"/>
      <c r="G2413" s="480" t="s">
        <v>858</v>
      </c>
      <c r="H2413" s="481"/>
      <c r="I2413" s="482"/>
      <c r="J2413" s="508" t="s">
        <v>859</v>
      </c>
      <c r="K2413" s="508" t="s">
        <v>860</v>
      </c>
      <c r="L2413" s="508" t="s">
        <v>861</v>
      </c>
      <c r="M2413" s="508" t="s">
        <v>862</v>
      </c>
      <c r="N2413" s="508" t="s">
        <v>894</v>
      </c>
      <c r="O2413" s="509">
        <f>ROUND(SUM(O2414:O2416),2)</f>
        <v>1</v>
      </c>
    </row>
    <row r="2414" spans="1:15">
      <c r="A2414" s="7"/>
      <c r="B2414" s="493" t="s">
        <v>863</v>
      </c>
      <c r="C2414" s="494"/>
      <c r="D2414" s="494"/>
      <c r="E2414" s="494"/>
      <c r="F2414" s="494"/>
      <c r="G2414" s="494"/>
      <c r="H2414" s="494"/>
      <c r="I2414" s="494"/>
      <c r="J2414" s="528"/>
      <c r="K2414" s="529"/>
      <c r="L2414" s="528"/>
      <c r="M2414" s="528"/>
      <c r="N2414" s="528"/>
      <c r="O2414" s="530"/>
    </row>
    <row r="2415" spans="1:15">
      <c r="A2415" s="8"/>
      <c r="B2415" s="495" t="s">
        <v>1069</v>
      </c>
      <c r="C2415" s="486"/>
      <c r="D2415" s="486">
        <v>0</v>
      </c>
      <c r="E2415" s="534" t="s">
        <v>898</v>
      </c>
      <c r="F2415" s="486">
        <v>12</v>
      </c>
      <c r="G2415" s="486"/>
      <c r="H2415" s="486"/>
      <c r="I2415" s="486"/>
      <c r="J2415" s="512"/>
      <c r="K2415" s="531"/>
      <c r="L2415" s="512"/>
      <c r="M2415" s="512">
        <v>1</v>
      </c>
      <c r="N2415" s="528"/>
      <c r="O2415" s="532">
        <f>M2415</f>
        <v>1</v>
      </c>
    </row>
    <row r="2416" spans="1:15">
      <c r="A2416" s="8"/>
      <c r="B2416" s="495"/>
      <c r="C2416" s="486"/>
      <c r="D2416" s="486"/>
      <c r="E2416" s="486"/>
      <c r="F2416" s="486"/>
      <c r="G2416" s="486"/>
      <c r="H2416" s="486"/>
      <c r="I2416" s="486"/>
      <c r="J2416" s="512"/>
      <c r="K2416" s="531"/>
      <c r="L2416" s="512"/>
      <c r="M2416" s="512"/>
      <c r="N2416" s="512"/>
      <c r="O2416" s="513"/>
    </row>
    <row r="2417" spans="1:15">
      <c r="A2417" s="6"/>
      <c r="B2417" s="489"/>
      <c r="C2417" s="365"/>
      <c r="D2417" s="365"/>
      <c r="E2417" s="365"/>
      <c r="F2417" s="365"/>
      <c r="G2417" s="365"/>
      <c r="H2417" s="365"/>
      <c r="I2417" s="365"/>
      <c r="J2417" s="517"/>
      <c r="K2417" s="517"/>
      <c r="L2417" s="517"/>
      <c r="M2417" s="518"/>
      <c r="N2417" s="518"/>
      <c r="O2417" s="519"/>
    </row>
    <row r="2418" ht="60" spans="1:15">
      <c r="A2418" s="2" t="s">
        <v>635</v>
      </c>
      <c r="B2418" s="479" t="str">
        <f>VLOOKUP(A2418,GLOBAL!A:H,4,FALSE)</f>
        <v>TAMPAO FOFO ARTICULADO, CLASSE B125 CARGA MAX 12,5 T, REDONDO TAMPA 600 MM, REDE PLUVIAL/ESGOTO, P = CHAMINE CX AREIA / POCO VISITA ASSENTADO COM ARG CIM/AREIA 1:4, FORNECIMENTO E ASSENTAMENTO</v>
      </c>
      <c r="C2418" s="2" t="str">
        <f>VLOOKUP(A2418,GLOBAL!A:H,5,FALSE)</f>
        <v>UN</v>
      </c>
      <c r="D2418" s="480" t="s">
        <v>857</v>
      </c>
      <c r="E2418" s="481"/>
      <c r="F2418" s="482"/>
      <c r="G2418" s="480" t="s">
        <v>858</v>
      </c>
      <c r="H2418" s="481"/>
      <c r="I2418" s="482"/>
      <c r="J2418" s="508" t="s">
        <v>900</v>
      </c>
      <c r="K2418" s="508" t="s">
        <v>860</v>
      </c>
      <c r="L2418" s="508" t="s">
        <v>861</v>
      </c>
      <c r="M2418" s="508" t="s">
        <v>862</v>
      </c>
      <c r="N2418" s="508" t="s">
        <v>894</v>
      </c>
      <c r="O2418" s="509">
        <f>ROUND(SUM(O2419:O2421),2)</f>
        <v>6</v>
      </c>
    </row>
    <row r="2419" spans="1:15">
      <c r="A2419" s="7"/>
      <c r="B2419" s="493" t="s">
        <v>863</v>
      </c>
      <c r="C2419" s="494"/>
      <c r="D2419" s="494"/>
      <c r="E2419" s="494"/>
      <c r="F2419" s="494"/>
      <c r="G2419" s="494"/>
      <c r="H2419" s="494"/>
      <c r="I2419" s="494"/>
      <c r="J2419" s="528"/>
      <c r="K2419" s="529"/>
      <c r="L2419" s="528"/>
      <c r="M2419" s="528"/>
      <c r="N2419" s="528"/>
      <c r="O2419" s="530"/>
    </row>
    <row r="2420" spans="1:15">
      <c r="A2420" s="8"/>
      <c r="B2420" s="495" t="s">
        <v>1070</v>
      </c>
      <c r="C2420" s="486"/>
      <c r="D2420" s="486"/>
      <c r="E2420" s="486"/>
      <c r="F2420" s="486"/>
      <c r="G2420" s="486"/>
      <c r="H2420" s="486"/>
      <c r="I2420" s="486"/>
      <c r="J2420" s="512"/>
      <c r="K2420" s="531"/>
      <c r="L2420" s="512"/>
      <c r="M2420" s="512">
        <f>O2404+O2413</f>
        <v>6</v>
      </c>
      <c r="N2420" s="528"/>
      <c r="O2420" s="532">
        <f>M2420</f>
        <v>6</v>
      </c>
    </row>
    <row r="2421" spans="1:15">
      <c r="A2421" s="8"/>
      <c r="B2421" s="495"/>
      <c r="C2421" s="486"/>
      <c r="D2421" s="486"/>
      <c r="E2421" s="486"/>
      <c r="F2421" s="486"/>
      <c r="G2421" s="486"/>
      <c r="H2421" s="486"/>
      <c r="I2421" s="486"/>
      <c r="J2421" s="512"/>
      <c r="K2421" s="531"/>
      <c r="L2421" s="512"/>
      <c r="M2421" s="512"/>
      <c r="N2421" s="512"/>
      <c r="O2421" s="513"/>
    </row>
    <row r="2422" spans="1:15">
      <c r="A2422" s="6"/>
      <c r="B2422" s="489"/>
      <c r="C2422" s="365"/>
      <c r="D2422" s="365"/>
      <c r="E2422" s="365"/>
      <c r="F2422" s="365"/>
      <c r="G2422" s="365"/>
      <c r="H2422" s="365"/>
      <c r="I2422" s="365"/>
      <c r="J2422" s="517"/>
      <c r="K2422" s="517"/>
      <c r="L2422" s="517"/>
      <c r="M2422" s="518"/>
      <c r="N2422" s="518"/>
      <c r="O2422" s="519"/>
    </row>
    <row r="2423" ht="60" spans="1:15">
      <c r="A2423" s="2" t="s">
        <v>636</v>
      </c>
      <c r="B2423" s="479" t="str">
        <f>VLOOKUP(A2423,GLOBAL!A:H,4,FALSE)</f>
        <v>CAIXA PARA RALO C OM GRELHA FOFO 135 KG DE ALV TIJOLO MACICO (7X10X20) PAREDES DE UMA VEZ (0.20 M) DE 0.90X1.20X1.50 M (EXTERNA) COM ARGAMASSA 1:4 CIMENTO:AREIA, BASE CONC FCK=10 MPA, EXCLUSIVE ESCAVACAO E REATERRO.</v>
      </c>
      <c r="C2423" s="2" t="str">
        <f>VLOOKUP(A2423,GLOBAL!A:H,5,FALSE)</f>
        <v>UN</v>
      </c>
      <c r="D2423" s="480" t="s">
        <v>857</v>
      </c>
      <c r="E2423" s="481"/>
      <c r="F2423" s="482"/>
      <c r="G2423" s="480" t="s">
        <v>858</v>
      </c>
      <c r="H2423" s="481"/>
      <c r="I2423" s="482"/>
      <c r="J2423" s="508" t="s">
        <v>900</v>
      </c>
      <c r="K2423" s="508" t="s">
        <v>860</v>
      </c>
      <c r="L2423" s="508" t="s">
        <v>861</v>
      </c>
      <c r="M2423" s="508" t="s">
        <v>862</v>
      </c>
      <c r="N2423" s="508" t="s">
        <v>894</v>
      </c>
      <c r="O2423" s="509">
        <f>ROUND(SUM(O2424:O2428),2)</f>
        <v>10</v>
      </c>
    </row>
    <row r="2424" spans="1:15">
      <c r="A2424" s="7"/>
      <c r="B2424" s="493" t="s">
        <v>863</v>
      </c>
      <c r="C2424" s="494"/>
      <c r="D2424" s="494"/>
      <c r="E2424" s="494"/>
      <c r="F2424" s="494"/>
      <c r="G2424" s="494"/>
      <c r="H2424" s="494"/>
      <c r="I2424" s="494"/>
      <c r="J2424" s="528"/>
      <c r="K2424" s="529"/>
      <c r="L2424" s="528"/>
      <c r="M2424" s="528"/>
      <c r="N2424" s="528"/>
      <c r="O2424" s="530"/>
    </row>
    <row r="2425" spans="1:15">
      <c r="A2425" s="8"/>
      <c r="B2425" s="495" t="s">
        <v>1064</v>
      </c>
      <c r="C2425" s="486"/>
      <c r="D2425" s="486">
        <v>105</v>
      </c>
      <c r="E2425" s="534" t="s">
        <v>898</v>
      </c>
      <c r="F2425" s="486">
        <v>15</v>
      </c>
      <c r="G2425" s="486"/>
      <c r="H2425" s="486"/>
      <c r="I2425" s="486"/>
      <c r="J2425" s="512"/>
      <c r="K2425" s="531"/>
      <c r="L2425" s="512"/>
      <c r="M2425" s="512">
        <v>2</v>
      </c>
      <c r="N2425" s="528"/>
      <c r="O2425" s="532">
        <f>M2425</f>
        <v>2</v>
      </c>
    </row>
    <row r="2426" spans="1:15">
      <c r="A2426" s="8"/>
      <c r="B2426" s="495" t="s">
        <v>1065</v>
      </c>
      <c r="C2426" s="486"/>
      <c r="D2426" s="486">
        <v>102</v>
      </c>
      <c r="E2426" s="534" t="s">
        <v>898</v>
      </c>
      <c r="F2426" s="486">
        <v>18</v>
      </c>
      <c r="G2426" s="486"/>
      <c r="H2426" s="486"/>
      <c r="I2426" s="486"/>
      <c r="J2426" s="512"/>
      <c r="K2426" s="531"/>
      <c r="L2426" s="512"/>
      <c r="M2426" s="512">
        <v>4</v>
      </c>
      <c r="N2426" s="528"/>
      <c r="O2426" s="532">
        <f>M2426</f>
        <v>4</v>
      </c>
    </row>
    <row r="2427" spans="1:15">
      <c r="A2427" s="8"/>
      <c r="B2427" s="495" t="s">
        <v>1067</v>
      </c>
      <c r="C2427" s="486"/>
      <c r="D2427" s="486">
        <v>100</v>
      </c>
      <c r="E2427" s="534" t="s">
        <v>898</v>
      </c>
      <c r="F2427" s="486">
        <v>0</v>
      </c>
      <c r="G2427" s="486"/>
      <c r="H2427" s="486"/>
      <c r="I2427" s="486"/>
      <c r="J2427" s="512"/>
      <c r="K2427" s="531"/>
      <c r="L2427" s="512"/>
      <c r="M2427" s="512">
        <v>4</v>
      </c>
      <c r="N2427" s="528"/>
      <c r="O2427" s="532">
        <f>M2427</f>
        <v>4</v>
      </c>
    </row>
    <row r="2428" spans="1:15">
      <c r="A2428" s="8"/>
      <c r="B2428" s="495"/>
      <c r="C2428" s="486"/>
      <c r="D2428" s="486"/>
      <c r="E2428" s="486"/>
      <c r="F2428" s="486"/>
      <c r="G2428" s="486"/>
      <c r="H2428" s="486"/>
      <c r="I2428" s="486"/>
      <c r="J2428" s="512"/>
      <c r="K2428" s="531"/>
      <c r="L2428" s="512"/>
      <c r="M2428" s="512"/>
      <c r="N2428" s="512"/>
      <c r="O2428" s="513"/>
    </row>
    <row r="2429" spans="1:15">
      <c r="A2429" s="6"/>
      <c r="B2429" s="489"/>
      <c r="C2429" s="365"/>
      <c r="D2429" s="365"/>
      <c r="E2429" s="365"/>
      <c r="F2429" s="365"/>
      <c r="G2429" s="365"/>
      <c r="H2429" s="365"/>
      <c r="I2429" s="365"/>
      <c r="J2429" s="517"/>
      <c r="K2429" s="517"/>
      <c r="L2429" s="517"/>
      <c r="M2429" s="518"/>
      <c r="N2429" s="518"/>
      <c r="O2429" s="519"/>
    </row>
    <row r="2430" ht="45" spans="1:15">
      <c r="A2430" s="2" t="s">
        <v>637</v>
      </c>
      <c r="B2430" s="479" t="str">
        <f>VLOOKUP(A2430,GLOBAL!A:H,4,FALSE)</f>
        <v>TUBO CONCRETO SIMPLES DN 300 MM PARA DRENAGEM - FORNECIMENTO E INSTALACAO INCLUSIVE ESCAVACAO MANUAL 1M3/M</v>
      </c>
      <c r="C2430" s="2" t="str">
        <f>VLOOKUP(A2430,GLOBAL!A:H,5,FALSE)</f>
        <v>M</v>
      </c>
      <c r="D2430" s="480" t="s">
        <v>857</v>
      </c>
      <c r="E2430" s="481"/>
      <c r="F2430" s="482"/>
      <c r="G2430" s="480" t="s">
        <v>858</v>
      </c>
      <c r="H2430" s="481"/>
      <c r="I2430" s="482"/>
      <c r="J2430" s="508" t="s">
        <v>859</v>
      </c>
      <c r="K2430" s="508" t="s">
        <v>860</v>
      </c>
      <c r="L2430" s="508" t="s">
        <v>861</v>
      </c>
      <c r="M2430" s="508" t="s">
        <v>862</v>
      </c>
      <c r="N2430" s="508" t="s">
        <v>894</v>
      </c>
      <c r="O2430" s="509">
        <f>ROUND(SUM(O2431:O2442),2)</f>
        <v>56.9</v>
      </c>
    </row>
    <row r="2431" spans="1:15">
      <c r="A2431" s="7"/>
      <c r="B2431" s="493" t="s">
        <v>863</v>
      </c>
      <c r="C2431" s="494"/>
      <c r="D2431" s="494"/>
      <c r="E2431" s="494"/>
      <c r="F2431" s="494"/>
      <c r="G2431" s="494"/>
      <c r="H2431" s="494"/>
      <c r="I2431" s="494"/>
      <c r="J2431" s="528"/>
      <c r="K2431" s="529"/>
      <c r="L2431" s="528"/>
      <c r="M2431" s="528"/>
      <c r="N2431" s="528"/>
      <c r="O2431" s="530"/>
    </row>
    <row r="2432" spans="1:15">
      <c r="A2432" s="8"/>
      <c r="B2432" s="495" t="s">
        <v>1071</v>
      </c>
      <c r="C2432" s="486"/>
      <c r="D2432" s="486">
        <v>105</v>
      </c>
      <c r="E2432" s="534" t="s">
        <v>898</v>
      </c>
      <c r="F2432" s="486">
        <v>15</v>
      </c>
      <c r="G2432" s="486"/>
      <c r="H2432" s="486"/>
      <c r="I2432" s="486"/>
      <c r="J2432" s="512">
        <v>4.4</v>
      </c>
      <c r="K2432" s="531"/>
      <c r="L2432" s="512"/>
      <c r="M2432" s="512"/>
      <c r="N2432" s="528"/>
      <c r="O2432" s="532">
        <f t="shared" ref="O2432:O2441" si="31">J2432</f>
        <v>4.4</v>
      </c>
    </row>
    <row r="2433" spans="1:15">
      <c r="A2433" s="8"/>
      <c r="B2433" s="495" t="s">
        <v>1071</v>
      </c>
      <c r="C2433" s="486"/>
      <c r="D2433" s="486">
        <v>105</v>
      </c>
      <c r="E2433" s="534" t="s">
        <v>898</v>
      </c>
      <c r="F2433" s="486">
        <v>15</v>
      </c>
      <c r="G2433" s="486"/>
      <c r="H2433" s="486"/>
      <c r="I2433" s="486"/>
      <c r="J2433" s="512">
        <v>4.9</v>
      </c>
      <c r="K2433" s="531"/>
      <c r="L2433" s="512"/>
      <c r="M2433" s="512"/>
      <c r="N2433" s="528"/>
      <c r="O2433" s="532">
        <f t="shared" si="31"/>
        <v>4.9</v>
      </c>
    </row>
    <row r="2434" spans="1:15">
      <c r="A2434" s="8"/>
      <c r="B2434" s="495" t="s">
        <v>1072</v>
      </c>
      <c r="C2434" s="486"/>
      <c r="D2434" s="486">
        <v>102</v>
      </c>
      <c r="E2434" s="534" t="s">
        <v>898</v>
      </c>
      <c r="F2434" s="486">
        <v>18</v>
      </c>
      <c r="G2434" s="486"/>
      <c r="H2434" s="486"/>
      <c r="I2434" s="486"/>
      <c r="J2434" s="512">
        <v>5.4</v>
      </c>
      <c r="K2434" s="531"/>
      <c r="L2434" s="512"/>
      <c r="M2434" s="512"/>
      <c r="N2434" s="528"/>
      <c r="O2434" s="532">
        <f t="shared" si="31"/>
        <v>5.4</v>
      </c>
    </row>
    <row r="2435" spans="1:15">
      <c r="A2435" s="8"/>
      <c r="B2435" s="495" t="s">
        <v>1072</v>
      </c>
      <c r="C2435" s="486"/>
      <c r="D2435" s="486">
        <v>102</v>
      </c>
      <c r="E2435" s="534" t="s">
        <v>898</v>
      </c>
      <c r="F2435" s="486">
        <v>18</v>
      </c>
      <c r="G2435" s="486"/>
      <c r="H2435" s="486"/>
      <c r="I2435" s="486"/>
      <c r="J2435" s="512">
        <v>5.4</v>
      </c>
      <c r="K2435" s="531"/>
      <c r="L2435" s="512"/>
      <c r="M2435" s="512"/>
      <c r="N2435" s="528"/>
      <c r="O2435" s="532">
        <f t="shared" si="31"/>
        <v>5.4</v>
      </c>
    </row>
    <row r="2436" spans="1:15">
      <c r="A2436" s="8"/>
      <c r="B2436" s="495" t="s">
        <v>1072</v>
      </c>
      <c r="C2436" s="486"/>
      <c r="D2436" s="486">
        <v>102</v>
      </c>
      <c r="E2436" s="534" t="s">
        <v>898</v>
      </c>
      <c r="F2436" s="486">
        <v>18</v>
      </c>
      <c r="G2436" s="486"/>
      <c r="H2436" s="486"/>
      <c r="I2436" s="486"/>
      <c r="J2436" s="512">
        <v>5.4</v>
      </c>
      <c r="K2436" s="531"/>
      <c r="L2436" s="512"/>
      <c r="M2436" s="512"/>
      <c r="N2436" s="528"/>
      <c r="O2436" s="532">
        <f t="shared" si="31"/>
        <v>5.4</v>
      </c>
    </row>
    <row r="2437" spans="1:15">
      <c r="A2437" s="8"/>
      <c r="B2437" s="495" t="s">
        <v>1072</v>
      </c>
      <c r="C2437" s="486"/>
      <c r="D2437" s="486">
        <v>102</v>
      </c>
      <c r="E2437" s="534" t="s">
        <v>898</v>
      </c>
      <c r="F2437" s="486">
        <v>18</v>
      </c>
      <c r="G2437" s="486"/>
      <c r="H2437" s="486"/>
      <c r="I2437" s="486"/>
      <c r="J2437" s="512">
        <v>5.4</v>
      </c>
      <c r="K2437" s="531"/>
      <c r="L2437" s="512"/>
      <c r="M2437" s="512"/>
      <c r="N2437" s="528"/>
      <c r="O2437" s="532">
        <f t="shared" si="31"/>
        <v>5.4</v>
      </c>
    </row>
    <row r="2438" spans="1:15">
      <c r="A2438" s="8"/>
      <c r="B2438" s="495" t="s">
        <v>1073</v>
      </c>
      <c r="C2438" s="486"/>
      <c r="D2438" s="486">
        <v>100</v>
      </c>
      <c r="E2438" s="534" t="s">
        <v>898</v>
      </c>
      <c r="F2438" s="486">
        <v>0</v>
      </c>
      <c r="G2438" s="486"/>
      <c r="H2438" s="486"/>
      <c r="I2438" s="486"/>
      <c r="J2438" s="512">
        <v>6</v>
      </c>
      <c r="K2438" s="531"/>
      <c r="L2438" s="512"/>
      <c r="M2438" s="512"/>
      <c r="N2438" s="528"/>
      <c r="O2438" s="532">
        <f t="shared" si="31"/>
        <v>6</v>
      </c>
    </row>
    <row r="2439" spans="1:15">
      <c r="A2439" s="8"/>
      <c r="B2439" s="495" t="s">
        <v>1073</v>
      </c>
      <c r="C2439" s="486"/>
      <c r="D2439" s="486">
        <v>100</v>
      </c>
      <c r="E2439" s="534" t="s">
        <v>898</v>
      </c>
      <c r="F2439" s="486">
        <v>0</v>
      </c>
      <c r="G2439" s="486"/>
      <c r="H2439" s="486"/>
      <c r="I2439" s="486"/>
      <c r="J2439" s="512">
        <v>6</v>
      </c>
      <c r="K2439" s="531"/>
      <c r="L2439" s="512"/>
      <c r="M2439" s="512"/>
      <c r="N2439" s="528"/>
      <c r="O2439" s="532">
        <f t="shared" si="31"/>
        <v>6</v>
      </c>
    </row>
    <row r="2440" spans="1:15">
      <c r="A2440" s="8"/>
      <c r="B2440" s="495" t="s">
        <v>1073</v>
      </c>
      <c r="C2440" s="486"/>
      <c r="D2440" s="486">
        <v>100</v>
      </c>
      <c r="E2440" s="534" t="s">
        <v>898</v>
      </c>
      <c r="F2440" s="486">
        <v>0</v>
      </c>
      <c r="G2440" s="486"/>
      <c r="H2440" s="486"/>
      <c r="I2440" s="486"/>
      <c r="J2440" s="512">
        <v>7</v>
      </c>
      <c r="K2440" s="531"/>
      <c r="L2440" s="512"/>
      <c r="M2440" s="512"/>
      <c r="N2440" s="528"/>
      <c r="O2440" s="532">
        <f t="shared" si="31"/>
        <v>7</v>
      </c>
    </row>
    <row r="2441" spans="1:15">
      <c r="A2441" s="8"/>
      <c r="B2441" s="495" t="s">
        <v>1073</v>
      </c>
      <c r="C2441" s="486"/>
      <c r="D2441" s="486">
        <v>100</v>
      </c>
      <c r="E2441" s="534" t="s">
        <v>898</v>
      </c>
      <c r="F2441" s="486">
        <v>0</v>
      </c>
      <c r="G2441" s="486"/>
      <c r="H2441" s="486"/>
      <c r="I2441" s="486"/>
      <c r="J2441" s="512">
        <v>7</v>
      </c>
      <c r="K2441" s="531"/>
      <c r="L2441" s="512"/>
      <c r="M2441" s="512"/>
      <c r="N2441" s="528"/>
      <c r="O2441" s="532">
        <f t="shared" si="31"/>
        <v>7</v>
      </c>
    </row>
    <row r="2442" spans="1:15">
      <c r="A2442" s="8"/>
      <c r="B2442" s="495"/>
      <c r="C2442" s="486"/>
      <c r="D2442" s="486"/>
      <c r="E2442" s="486"/>
      <c r="F2442" s="486"/>
      <c r="G2442" s="486"/>
      <c r="H2442" s="486"/>
      <c r="I2442" s="486"/>
      <c r="J2442" s="512"/>
      <c r="K2442" s="531"/>
      <c r="L2442" s="512"/>
      <c r="M2442" s="512"/>
      <c r="N2442" s="512"/>
      <c r="O2442" s="513"/>
    </row>
    <row r="2443" spans="1:15">
      <c r="A2443" s="6"/>
      <c r="B2443" s="489"/>
      <c r="C2443" s="365"/>
      <c r="D2443" s="365"/>
      <c r="E2443" s="365"/>
      <c r="F2443" s="365"/>
      <c r="G2443" s="365"/>
      <c r="H2443" s="365"/>
      <c r="I2443" s="365"/>
      <c r="J2443" s="517"/>
      <c r="K2443" s="517"/>
      <c r="L2443" s="517"/>
      <c r="M2443" s="518"/>
      <c r="N2443" s="518"/>
      <c r="O2443" s="519"/>
    </row>
    <row r="2444" ht="84.75" customHeight="1" spans="1:15">
      <c r="A2444" s="2" t="s">
        <v>638</v>
      </c>
      <c r="B2444" s="479" t="str">
        <f>VLOOKUP(A2444,GLOBAL!A:H,4,FALSE)</f>
        <v>TUBO DE CONCRETO PARA REDES COLETORAS DE ÁGUAS PLUVIAIS, DIÂMETRO DE 400 MM, JUNTA RÍGIDA, INSTALADO EM LOCAL COM ALTO NÍVEL DE INTERFERÊNCIAS - FORNECIMENTO E ASSENTAMENTO. AF_12/2015</v>
      </c>
      <c r="C2444" s="2" t="str">
        <f>VLOOKUP(A2444,GLOBAL!A:H,5,FALSE)</f>
        <v>M</v>
      </c>
      <c r="D2444" s="480" t="s">
        <v>857</v>
      </c>
      <c r="E2444" s="481"/>
      <c r="F2444" s="482"/>
      <c r="G2444" s="480" t="s">
        <v>858</v>
      </c>
      <c r="H2444" s="481"/>
      <c r="I2444" s="482"/>
      <c r="J2444" s="508" t="s">
        <v>859</v>
      </c>
      <c r="K2444" s="508" t="s">
        <v>860</v>
      </c>
      <c r="L2444" s="508" t="s">
        <v>861</v>
      </c>
      <c r="M2444" s="508" t="s">
        <v>862</v>
      </c>
      <c r="N2444" s="508" t="s">
        <v>894</v>
      </c>
      <c r="O2444" s="509">
        <f>ROUND(SUM(O2445:O2451),2)</f>
        <v>164</v>
      </c>
    </row>
    <row r="2445" spans="1:15">
      <c r="A2445" s="7"/>
      <c r="B2445" s="493" t="s">
        <v>863</v>
      </c>
      <c r="C2445" s="494"/>
      <c r="D2445" s="494"/>
      <c r="E2445" s="494"/>
      <c r="F2445" s="494"/>
      <c r="G2445" s="494"/>
      <c r="H2445" s="494"/>
      <c r="I2445" s="494"/>
      <c r="J2445" s="528"/>
      <c r="K2445" s="529"/>
      <c r="L2445" s="528"/>
      <c r="M2445" s="528"/>
      <c r="N2445" s="528"/>
      <c r="O2445" s="530"/>
    </row>
    <row r="2446" spans="1:15">
      <c r="A2446" s="8"/>
      <c r="B2446" s="495" t="s">
        <v>1074</v>
      </c>
      <c r="C2446" s="486"/>
      <c r="D2446" s="486">
        <v>105</v>
      </c>
      <c r="E2446" s="534" t="s">
        <v>898</v>
      </c>
      <c r="F2446" s="486">
        <v>15</v>
      </c>
      <c r="G2446" s="486">
        <v>102</v>
      </c>
      <c r="H2446" s="534" t="s">
        <v>898</v>
      </c>
      <c r="I2446" s="486">
        <v>18</v>
      </c>
      <c r="J2446" s="512">
        <v>57</v>
      </c>
      <c r="K2446" s="531"/>
      <c r="L2446" s="512"/>
      <c r="M2446" s="512"/>
      <c r="N2446" s="528"/>
      <c r="O2446" s="532">
        <f>J2446</f>
        <v>57</v>
      </c>
    </row>
    <row r="2447" spans="1:15">
      <c r="A2447" s="8"/>
      <c r="B2447" s="495" t="s">
        <v>1075</v>
      </c>
      <c r="C2447" s="486"/>
      <c r="D2447" s="486">
        <v>102</v>
      </c>
      <c r="E2447" s="534" t="s">
        <v>898</v>
      </c>
      <c r="F2447" s="486">
        <v>18</v>
      </c>
      <c r="G2447" s="486">
        <v>101</v>
      </c>
      <c r="H2447" s="534" t="s">
        <v>898</v>
      </c>
      <c r="I2447" s="486">
        <v>0</v>
      </c>
      <c r="J2447" s="512">
        <v>38</v>
      </c>
      <c r="K2447" s="531"/>
      <c r="L2447" s="512"/>
      <c r="M2447" s="512"/>
      <c r="N2447" s="528"/>
      <c r="O2447" s="532">
        <f>J2447</f>
        <v>38</v>
      </c>
    </row>
    <row r="2448" spans="1:15">
      <c r="A2448" s="8"/>
      <c r="B2448" s="495" t="s">
        <v>1076</v>
      </c>
      <c r="C2448" s="486"/>
      <c r="D2448" s="486">
        <v>101</v>
      </c>
      <c r="E2448" s="534" t="s">
        <v>898</v>
      </c>
      <c r="F2448" s="486">
        <v>0</v>
      </c>
      <c r="G2448" s="486">
        <v>100</v>
      </c>
      <c r="H2448" s="534" t="s">
        <v>898</v>
      </c>
      <c r="I2448" s="486">
        <v>0</v>
      </c>
      <c r="J2448" s="512">
        <v>20</v>
      </c>
      <c r="K2448" s="531"/>
      <c r="L2448" s="512"/>
      <c r="M2448" s="512"/>
      <c r="N2448" s="528"/>
      <c r="O2448" s="532">
        <f>J2448</f>
        <v>20</v>
      </c>
    </row>
    <row r="2449" spans="1:15">
      <c r="A2449" s="8"/>
      <c r="B2449" s="495" t="s">
        <v>1077</v>
      </c>
      <c r="C2449" s="486"/>
      <c r="D2449" s="486">
        <v>100</v>
      </c>
      <c r="E2449" s="534" t="s">
        <v>898</v>
      </c>
      <c r="F2449" s="486">
        <v>0</v>
      </c>
      <c r="G2449" s="486">
        <v>1</v>
      </c>
      <c r="H2449" s="534" t="s">
        <v>898</v>
      </c>
      <c r="I2449" s="486">
        <v>12</v>
      </c>
      <c r="J2449" s="512">
        <v>30</v>
      </c>
      <c r="K2449" s="531"/>
      <c r="L2449" s="512"/>
      <c r="M2449" s="512"/>
      <c r="N2449" s="528"/>
      <c r="O2449" s="532">
        <f>J2449</f>
        <v>30</v>
      </c>
    </row>
    <row r="2450" spans="1:15">
      <c r="A2450" s="8"/>
      <c r="B2450" s="495" t="s">
        <v>1078</v>
      </c>
      <c r="C2450" s="486"/>
      <c r="D2450" s="486">
        <v>1</v>
      </c>
      <c r="E2450" s="534" t="s">
        <v>898</v>
      </c>
      <c r="F2450" s="486">
        <v>12</v>
      </c>
      <c r="G2450" s="486">
        <v>0</v>
      </c>
      <c r="H2450" s="534" t="s">
        <v>898</v>
      </c>
      <c r="I2450" s="486">
        <v>12</v>
      </c>
      <c r="J2450" s="512">
        <v>19</v>
      </c>
      <c r="K2450" s="531"/>
      <c r="L2450" s="512"/>
      <c r="M2450" s="512"/>
      <c r="N2450" s="528"/>
      <c r="O2450" s="532">
        <f>J2450</f>
        <v>19</v>
      </c>
    </row>
    <row r="2451" spans="1:15">
      <c r="A2451" s="8"/>
      <c r="B2451" s="495"/>
      <c r="C2451" s="486"/>
      <c r="D2451" s="486"/>
      <c r="E2451" s="486"/>
      <c r="F2451" s="486"/>
      <c r="G2451" s="486"/>
      <c r="H2451" s="486"/>
      <c r="I2451" s="486"/>
      <c r="J2451" s="512"/>
      <c r="K2451" s="531"/>
      <c r="L2451" s="512"/>
      <c r="M2451" s="512"/>
      <c r="N2451" s="512"/>
      <c r="O2451" s="513"/>
    </row>
    <row r="2452" spans="1:15">
      <c r="A2452" s="6"/>
      <c r="B2452" s="489"/>
      <c r="C2452" s="365"/>
      <c r="D2452" s="365"/>
      <c r="E2452" s="365"/>
      <c r="F2452" s="365"/>
      <c r="G2452" s="365"/>
      <c r="H2452" s="365"/>
      <c r="I2452" s="365"/>
      <c r="J2452" s="517"/>
      <c r="K2452" s="517"/>
      <c r="L2452" s="517"/>
      <c r="M2452" s="518"/>
      <c r="N2452" s="518"/>
      <c r="O2452" s="519"/>
    </row>
    <row r="2453" ht="84.75" customHeight="1" spans="1:15">
      <c r="A2453" s="2" t="s">
        <v>639</v>
      </c>
      <c r="B2453" s="479" t="str">
        <f>VLOOKUP(A2453,GLOBAL!A:H,4,FALSE)</f>
        <v>TUBO DE CONCRETO PARA REDES COLETORAS DE ÁGUAS PLUVIAIS, DIÂMETRO DE 600 MM, JUNTA RÍGIDA, INSTALADO EM LOCAL COM ALTO NÍVEL DE INTERFERÊNCIAS - FORNECIMENTO E ASSENTAMENTO. AF_12/2015</v>
      </c>
      <c r="C2453" s="2" t="str">
        <f>VLOOKUP(A2453,GLOBAL!A:H,5,FALSE)</f>
        <v>M</v>
      </c>
      <c r="D2453" s="480" t="s">
        <v>857</v>
      </c>
      <c r="E2453" s="481"/>
      <c r="F2453" s="482"/>
      <c r="G2453" s="480" t="s">
        <v>858</v>
      </c>
      <c r="H2453" s="481"/>
      <c r="I2453" s="482"/>
      <c r="J2453" s="508" t="s">
        <v>859</v>
      </c>
      <c r="K2453" s="508" t="s">
        <v>860</v>
      </c>
      <c r="L2453" s="508" t="s">
        <v>861</v>
      </c>
      <c r="M2453" s="508" t="s">
        <v>862</v>
      </c>
      <c r="N2453" s="508" t="s">
        <v>894</v>
      </c>
      <c r="O2453" s="509">
        <f>ROUND(SUM(O2454:O2456),2)</f>
        <v>12</v>
      </c>
    </row>
    <row r="2454" spans="1:15">
      <c r="A2454" s="7"/>
      <c r="B2454" s="493" t="s">
        <v>863</v>
      </c>
      <c r="C2454" s="494"/>
      <c r="D2454" s="494"/>
      <c r="E2454" s="494"/>
      <c r="F2454" s="494"/>
      <c r="G2454" s="494"/>
      <c r="H2454" s="494"/>
      <c r="I2454" s="494"/>
      <c r="J2454" s="528"/>
      <c r="K2454" s="529"/>
      <c r="L2454" s="528"/>
      <c r="M2454" s="528"/>
      <c r="N2454" s="528"/>
      <c r="O2454" s="530"/>
    </row>
    <row r="2455" spans="1:15">
      <c r="A2455" s="8"/>
      <c r="B2455" s="495" t="s">
        <v>1079</v>
      </c>
      <c r="C2455" s="486"/>
      <c r="D2455" s="486">
        <v>0</v>
      </c>
      <c r="E2455" s="534" t="s">
        <v>898</v>
      </c>
      <c r="F2455" s="486">
        <v>12</v>
      </c>
      <c r="G2455" s="486">
        <v>0</v>
      </c>
      <c r="H2455" s="534" t="s">
        <v>898</v>
      </c>
      <c r="I2455" s="486">
        <v>0</v>
      </c>
      <c r="J2455" s="512">
        <v>12</v>
      </c>
      <c r="K2455" s="531"/>
      <c r="L2455" s="512"/>
      <c r="M2455" s="512"/>
      <c r="N2455" s="528"/>
      <c r="O2455" s="532">
        <f>J2455</f>
        <v>12</v>
      </c>
    </row>
    <row r="2456" spans="1:15">
      <c r="A2456" s="8"/>
      <c r="B2456" s="495"/>
      <c r="C2456" s="486"/>
      <c r="D2456" s="486"/>
      <c r="E2456" s="486"/>
      <c r="F2456" s="486"/>
      <c r="G2456" s="486"/>
      <c r="H2456" s="486"/>
      <c r="I2456" s="486"/>
      <c r="J2456" s="512"/>
      <c r="K2456" s="531"/>
      <c r="L2456" s="512"/>
      <c r="M2456" s="512"/>
      <c r="N2456" s="512"/>
      <c r="O2456" s="513"/>
    </row>
    <row r="2457" spans="1:15">
      <c r="A2457" s="6"/>
      <c r="B2457" s="489"/>
      <c r="C2457" s="365"/>
      <c r="D2457" s="365"/>
      <c r="E2457" s="365"/>
      <c r="F2457" s="365"/>
      <c r="G2457" s="365"/>
      <c r="H2457" s="365"/>
      <c r="I2457" s="365"/>
      <c r="J2457" s="517"/>
      <c r="K2457" s="517"/>
      <c r="L2457" s="517"/>
      <c r="M2457" s="518"/>
      <c r="N2457" s="518"/>
      <c r="O2457" s="519"/>
    </row>
    <row r="2458" ht="30" spans="1:15">
      <c r="A2458" s="2" t="s">
        <v>642</v>
      </c>
      <c r="B2458" s="479" t="str">
        <f>VLOOKUP(A2458,GLOBAL!A:H,4,FALSE)</f>
        <v>CONCRETO CICLOPICO FCK=10MPA 30% PEDRA DE MAO INCLUSIVE LANCAMENTO</v>
      </c>
      <c r="C2458" s="2" t="str">
        <f>VLOOKUP(A2458,GLOBAL!A:H,5,FALSE)</f>
        <v>M3</v>
      </c>
      <c r="D2458" s="480" t="s">
        <v>857</v>
      </c>
      <c r="E2458" s="481"/>
      <c r="F2458" s="482"/>
      <c r="G2458" s="480" t="s">
        <v>858</v>
      </c>
      <c r="H2458" s="481"/>
      <c r="I2458" s="482"/>
      <c r="J2458" s="508" t="s">
        <v>859</v>
      </c>
      <c r="K2458" s="508" t="s">
        <v>860</v>
      </c>
      <c r="L2458" s="508" t="s">
        <v>861</v>
      </c>
      <c r="M2458" s="508" t="s">
        <v>867</v>
      </c>
      <c r="N2458" s="508" t="s">
        <v>894</v>
      </c>
      <c r="O2458" s="509">
        <f>ROUND(SUM(O2459:O2468),2)</f>
        <v>18.92</v>
      </c>
    </row>
    <row r="2459" spans="1:15">
      <c r="A2459" s="7"/>
      <c r="B2459" s="493" t="s">
        <v>863</v>
      </c>
      <c r="C2459" s="494"/>
      <c r="D2459" s="494"/>
      <c r="E2459" s="494"/>
      <c r="F2459" s="494"/>
      <c r="G2459" s="494"/>
      <c r="H2459" s="494"/>
      <c r="I2459" s="494"/>
      <c r="J2459" s="528"/>
      <c r="K2459" s="529"/>
      <c r="L2459" s="528"/>
      <c r="M2459" s="528"/>
      <c r="N2459" s="528"/>
      <c r="O2459" s="530"/>
    </row>
    <row r="2460" spans="1:15">
      <c r="A2460" s="7"/>
      <c r="B2460" s="493" t="s">
        <v>1080</v>
      </c>
      <c r="C2460" s="494"/>
      <c r="D2460" s="494"/>
      <c r="E2460" s="494"/>
      <c r="F2460" s="494"/>
      <c r="G2460" s="494"/>
      <c r="H2460" s="494"/>
      <c r="I2460" s="494"/>
      <c r="J2460" s="528"/>
      <c r="K2460" s="529"/>
      <c r="L2460" s="528"/>
      <c r="M2460" s="528"/>
      <c r="N2460" s="528"/>
      <c r="O2460" s="530"/>
    </row>
    <row r="2461" spans="1:15">
      <c r="A2461" s="8"/>
      <c r="B2461" s="495" t="s">
        <v>1074</v>
      </c>
      <c r="C2461" s="486"/>
      <c r="D2461" s="486">
        <v>105</v>
      </c>
      <c r="E2461" s="534" t="s">
        <v>898</v>
      </c>
      <c r="F2461" s="486">
        <v>15</v>
      </c>
      <c r="G2461" s="486">
        <v>102</v>
      </c>
      <c r="H2461" s="534" t="s">
        <v>898</v>
      </c>
      <c r="I2461" s="486">
        <v>18</v>
      </c>
      <c r="J2461" s="512">
        <v>57</v>
      </c>
      <c r="K2461" s="531">
        <v>0.4</v>
      </c>
      <c r="L2461" s="512">
        <v>0.25</v>
      </c>
      <c r="M2461" s="512"/>
      <c r="N2461" s="528"/>
      <c r="O2461" s="532">
        <f>J2461*K2461*L2461</f>
        <v>5.7</v>
      </c>
    </row>
    <row r="2462" spans="1:15">
      <c r="A2462" s="8"/>
      <c r="B2462" s="495" t="s">
        <v>1075</v>
      </c>
      <c r="C2462" s="486"/>
      <c r="D2462" s="486">
        <v>102</v>
      </c>
      <c r="E2462" s="534" t="s">
        <v>898</v>
      </c>
      <c r="F2462" s="486">
        <v>18</v>
      </c>
      <c r="G2462" s="486">
        <v>101</v>
      </c>
      <c r="H2462" s="534" t="s">
        <v>898</v>
      </c>
      <c r="I2462" s="486">
        <v>0</v>
      </c>
      <c r="J2462" s="512">
        <v>38</v>
      </c>
      <c r="K2462" s="531">
        <v>0.4</v>
      </c>
      <c r="L2462" s="512">
        <v>0.25</v>
      </c>
      <c r="M2462" s="512"/>
      <c r="N2462" s="528"/>
      <c r="O2462" s="532">
        <f>J2462*K2462*L2462</f>
        <v>3.8</v>
      </c>
    </row>
    <row r="2463" spans="1:15">
      <c r="A2463" s="8"/>
      <c r="B2463" s="495" t="s">
        <v>1076</v>
      </c>
      <c r="C2463" s="486"/>
      <c r="D2463" s="486">
        <v>101</v>
      </c>
      <c r="E2463" s="534" t="s">
        <v>898</v>
      </c>
      <c r="F2463" s="486">
        <v>0</v>
      </c>
      <c r="G2463" s="486">
        <v>100</v>
      </c>
      <c r="H2463" s="534" t="s">
        <v>898</v>
      </c>
      <c r="I2463" s="486">
        <v>0</v>
      </c>
      <c r="J2463" s="512">
        <v>20</v>
      </c>
      <c r="K2463" s="531">
        <v>0.4</v>
      </c>
      <c r="L2463" s="512">
        <v>0.25</v>
      </c>
      <c r="M2463" s="512"/>
      <c r="N2463" s="528"/>
      <c r="O2463" s="532">
        <f>J2463*K2463*L2463</f>
        <v>2</v>
      </c>
    </row>
    <row r="2464" spans="1:15">
      <c r="A2464" s="8"/>
      <c r="B2464" s="495" t="s">
        <v>1077</v>
      </c>
      <c r="C2464" s="486"/>
      <c r="D2464" s="486">
        <v>100</v>
      </c>
      <c r="E2464" s="534" t="s">
        <v>898</v>
      </c>
      <c r="F2464" s="486">
        <v>0</v>
      </c>
      <c r="G2464" s="486">
        <v>1</v>
      </c>
      <c r="H2464" s="534" t="s">
        <v>898</v>
      </c>
      <c r="I2464" s="486">
        <v>12</v>
      </c>
      <c r="J2464" s="512">
        <v>30</v>
      </c>
      <c r="K2464" s="531">
        <v>0.4</v>
      </c>
      <c r="L2464" s="512">
        <v>0.25</v>
      </c>
      <c r="M2464" s="512"/>
      <c r="N2464" s="528"/>
      <c r="O2464" s="532">
        <f>J2464*K2464*L2464</f>
        <v>3</v>
      </c>
    </row>
    <row r="2465" spans="1:15">
      <c r="A2465" s="8"/>
      <c r="B2465" s="495" t="s">
        <v>1078</v>
      </c>
      <c r="C2465" s="486"/>
      <c r="D2465" s="486">
        <v>1</v>
      </c>
      <c r="E2465" s="534" t="s">
        <v>898</v>
      </c>
      <c r="F2465" s="486">
        <v>12</v>
      </c>
      <c r="G2465" s="486">
        <v>0</v>
      </c>
      <c r="H2465" s="534" t="s">
        <v>898</v>
      </c>
      <c r="I2465" s="486">
        <v>12</v>
      </c>
      <c r="J2465" s="512">
        <v>19</v>
      </c>
      <c r="K2465" s="531">
        <v>0.4</v>
      </c>
      <c r="L2465" s="512">
        <v>0.25</v>
      </c>
      <c r="M2465" s="512"/>
      <c r="N2465" s="528"/>
      <c r="O2465" s="532">
        <f>J2465*K2465*L2465</f>
        <v>1.9</v>
      </c>
    </row>
    <row r="2466" spans="1:15">
      <c r="A2466" s="7"/>
      <c r="B2466" s="493" t="s">
        <v>1081</v>
      </c>
      <c r="C2466" s="494"/>
      <c r="D2466" s="494"/>
      <c r="E2466" s="494"/>
      <c r="F2466" s="494"/>
      <c r="G2466" s="494"/>
      <c r="H2466" s="494"/>
      <c r="I2466" s="494"/>
      <c r="J2466" s="528"/>
      <c r="K2466" s="529"/>
      <c r="L2466" s="528"/>
      <c r="M2466" s="528"/>
      <c r="N2466" s="528"/>
      <c r="O2466" s="530"/>
    </row>
    <row r="2467" spans="1:15">
      <c r="A2467" s="8"/>
      <c r="B2467" s="495" t="s">
        <v>1079</v>
      </c>
      <c r="C2467" s="486"/>
      <c r="D2467" s="486">
        <v>0</v>
      </c>
      <c r="E2467" s="534" t="s">
        <v>898</v>
      </c>
      <c r="F2467" s="486">
        <v>12</v>
      </c>
      <c r="G2467" s="486">
        <v>0</v>
      </c>
      <c r="H2467" s="534" t="s">
        <v>898</v>
      </c>
      <c r="I2467" s="486">
        <v>0</v>
      </c>
      <c r="J2467" s="512">
        <v>12</v>
      </c>
      <c r="K2467" s="531">
        <v>0.6</v>
      </c>
      <c r="L2467" s="512">
        <v>0.35</v>
      </c>
      <c r="M2467" s="512"/>
      <c r="N2467" s="528"/>
      <c r="O2467" s="532">
        <f>J2467*K2467*L2467</f>
        <v>2.52</v>
      </c>
    </row>
    <row r="2468" spans="1:15">
      <c r="A2468" s="8"/>
      <c r="B2468" s="495"/>
      <c r="C2468" s="486"/>
      <c r="D2468" s="486"/>
      <c r="E2468" s="486"/>
      <c r="F2468" s="486"/>
      <c r="G2468" s="486"/>
      <c r="H2468" s="486"/>
      <c r="I2468" s="486"/>
      <c r="J2468" s="512"/>
      <c r="K2468" s="531"/>
      <c r="L2468" s="512"/>
      <c r="M2468" s="512"/>
      <c r="N2468" s="512"/>
      <c r="O2468" s="513"/>
    </row>
    <row r="2469" spans="1:15">
      <c r="A2469" s="6"/>
      <c r="B2469" s="489"/>
      <c r="C2469" s="365"/>
      <c r="D2469" s="365"/>
      <c r="E2469" s="365"/>
      <c r="F2469" s="365"/>
      <c r="G2469" s="365"/>
      <c r="H2469" s="365"/>
      <c r="I2469" s="365"/>
      <c r="J2469" s="517"/>
      <c r="K2469" s="517"/>
      <c r="L2469" s="517"/>
      <c r="M2469" s="518"/>
      <c r="N2469" s="518"/>
      <c r="O2469" s="519"/>
    </row>
    <row r="2470" ht="30" spans="1:15">
      <c r="A2470" s="2" t="s">
        <v>643</v>
      </c>
      <c r="B2470" s="479" t="str">
        <f>VLOOKUP(A2470,GLOBAL!A:H,4,FALSE)</f>
        <v>FABRICAÇÃO DE FÔRMA PARA PILARES E ESTRUTURAS SIMILARES, EM CHAPA DE MADEIRA COMPENSADA RESINADA, E = 17 MM. AF_12/2015</v>
      </c>
      <c r="C2470" s="2" t="str">
        <f>VLOOKUP(A2470,GLOBAL!A:H,5,FALSE)</f>
        <v>M2</v>
      </c>
      <c r="D2470" s="480" t="s">
        <v>857</v>
      </c>
      <c r="E2470" s="481"/>
      <c r="F2470" s="482"/>
      <c r="G2470" s="480" t="s">
        <v>858</v>
      </c>
      <c r="H2470" s="481"/>
      <c r="I2470" s="482"/>
      <c r="J2470" s="508" t="s">
        <v>859</v>
      </c>
      <c r="K2470" s="508" t="s">
        <v>860</v>
      </c>
      <c r="L2470" s="508" t="s">
        <v>861</v>
      </c>
      <c r="M2470" s="508" t="s">
        <v>867</v>
      </c>
      <c r="N2470" s="508" t="s">
        <v>894</v>
      </c>
      <c r="O2470" s="509">
        <f>ROUND(SUM(O2471:O2480),2)</f>
        <v>90.4</v>
      </c>
    </row>
    <row r="2471" spans="1:15">
      <c r="A2471" s="7"/>
      <c r="B2471" s="493" t="s">
        <v>863</v>
      </c>
      <c r="C2471" s="494"/>
      <c r="D2471" s="494"/>
      <c r="E2471" s="494"/>
      <c r="F2471" s="494"/>
      <c r="G2471" s="494"/>
      <c r="H2471" s="494"/>
      <c r="I2471" s="494"/>
      <c r="J2471" s="528"/>
      <c r="K2471" s="529"/>
      <c r="L2471" s="528"/>
      <c r="M2471" s="528"/>
      <c r="N2471" s="528"/>
      <c r="O2471" s="530"/>
    </row>
    <row r="2472" spans="1:15">
      <c r="A2472" s="7"/>
      <c r="B2472" s="493" t="s">
        <v>1080</v>
      </c>
      <c r="C2472" s="494"/>
      <c r="D2472" s="494"/>
      <c r="E2472" s="494"/>
      <c r="F2472" s="494"/>
      <c r="G2472" s="494"/>
      <c r="H2472" s="494"/>
      <c r="I2472" s="494"/>
      <c r="J2472" s="528"/>
      <c r="K2472" s="529"/>
      <c r="L2472" s="528"/>
      <c r="M2472" s="528"/>
      <c r="N2472" s="528"/>
      <c r="O2472" s="530"/>
    </row>
    <row r="2473" spans="1:15">
      <c r="A2473" s="8"/>
      <c r="B2473" s="495" t="s">
        <v>1074</v>
      </c>
      <c r="C2473" s="486"/>
      <c r="D2473" s="486">
        <v>105</v>
      </c>
      <c r="E2473" s="534" t="s">
        <v>898</v>
      </c>
      <c r="F2473" s="486">
        <v>15</v>
      </c>
      <c r="G2473" s="486">
        <v>102</v>
      </c>
      <c r="H2473" s="534" t="s">
        <v>898</v>
      </c>
      <c r="I2473" s="486">
        <v>18</v>
      </c>
      <c r="J2473" s="512">
        <v>57</v>
      </c>
      <c r="K2473" s="531">
        <v>0.4</v>
      </c>
      <c r="L2473" s="512">
        <v>0.25</v>
      </c>
      <c r="M2473" s="512">
        <v>14.25</v>
      </c>
      <c r="N2473" s="528">
        <v>2</v>
      </c>
      <c r="O2473" s="532">
        <f>M2473*N2473</f>
        <v>28.5</v>
      </c>
    </row>
    <row r="2474" spans="1:15">
      <c r="A2474" s="8"/>
      <c r="B2474" s="495" t="s">
        <v>1075</v>
      </c>
      <c r="C2474" s="486"/>
      <c r="D2474" s="486">
        <v>102</v>
      </c>
      <c r="E2474" s="534" t="s">
        <v>898</v>
      </c>
      <c r="F2474" s="486">
        <v>18</v>
      </c>
      <c r="G2474" s="486">
        <v>101</v>
      </c>
      <c r="H2474" s="534" t="s">
        <v>898</v>
      </c>
      <c r="I2474" s="486">
        <v>0</v>
      </c>
      <c r="J2474" s="512">
        <v>38</v>
      </c>
      <c r="K2474" s="531">
        <v>0.4</v>
      </c>
      <c r="L2474" s="512">
        <v>0.25</v>
      </c>
      <c r="M2474" s="512">
        <v>9.5</v>
      </c>
      <c r="N2474" s="528">
        <v>2</v>
      </c>
      <c r="O2474" s="532">
        <f>M2474*N2474</f>
        <v>19</v>
      </c>
    </row>
    <row r="2475" spans="1:15">
      <c r="A2475" s="8"/>
      <c r="B2475" s="495" t="s">
        <v>1076</v>
      </c>
      <c r="C2475" s="486"/>
      <c r="D2475" s="486">
        <v>101</v>
      </c>
      <c r="E2475" s="534" t="s">
        <v>898</v>
      </c>
      <c r="F2475" s="486">
        <v>0</v>
      </c>
      <c r="G2475" s="486">
        <v>100</v>
      </c>
      <c r="H2475" s="534" t="s">
        <v>898</v>
      </c>
      <c r="I2475" s="486">
        <v>0</v>
      </c>
      <c r="J2475" s="512">
        <v>20</v>
      </c>
      <c r="K2475" s="531">
        <v>0.4</v>
      </c>
      <c r="L2475" s="512">
        <v>0.25</v>
      </c>
      <c r="M2475" s="512">
        <v>5</v>
      </c>
      <c r="N2475" s="528">
        <v>2</v>
      </c>
      <c r="O2475" s="532">
        <f>M2475*N2475</f>
        <v>10</v>
      </c>
    </row>
    <row r="2476" spans="1:15">
      <c r="A2476" s="8"/>
      <c r="B2476" s="495" t="s">
        <v>1077</v>
      </c>
      <c r="C2476" s="486"/>
      <c r="D2476" s="486">
        <v>100</v>
      </c>
      <c r="E2476" s="534" t="s">
        <v>898</v>
      </c>
      <c r="F2476" s="486">
        <v>0</v>
      </c>
      <c r="G2476" s="486">
        <v>1</v>
      </c>
      <c r="H2476" s="534" t="s">
        <v>898</v>
      </c>
      <c r="I2476" s="486">
        <v>12</v>
      </c>
      <c r="J2476" s="512">
        <v>30</v>
      </c>
      <c r="K2476" s="531">
        <v>0.4</v>
      </c>
      <c r="L2476" s="512">
        <v>0.25</v>
      </c>
      <c r="M2476" s="512">
        <v>7.5</v>
      </c>
      <c r="N2476" s="528">
        <v>2</v>
      </c>
      <c r="O2476" s="532">
        <f>M2476*N2476</f>
        <v>15</v>
      </c>
    </row>
    <row r="2477" spans="1:15">
      <c r="A2477" s="8"/>
      <c r="B2477" s="495" t="s">
        <v>1078</v>
      </c>
      <c r="C2477" s="486"/>
      <c r="D2477" s="486">
        <v>1</v>
      </c>
      <c r="E2477" s="534" t="s">
        <v>898</v>
      </c>
      <c r="F2477" s="486">
        <v>12</v>
      </c>
      <c r="G2477" s="486">
        <v>0</v>
      </c>
      <c r="H2477" s="534" t="s">
        <v>898</v>
      </c>
      <c r="I2477" s="486">
        <v>12</v>
      </c>
      <c r="J2477" s="512">
        <v>19</v>
      </c>
      <c r="K2477" s="531">
        <v>0.4</v>
      </c>
      <c r="L2477" s="512">
        <v>0.25</v>
      </c>
      <c r="M2477" s="512">
        <v>4.75</v>
      </c>
      <c r="N2477" s="528">
        <v>2</v>
      </c>
      <c r="O2477" s="532">
        <f>M2477*N2477</f>
        <v>9.5</v>
      </c>
    </row>
    <row r="2478" spans="1:15">
      <c r="A2478" s="8"/>
      <c r="B2478" s="493" t="s">
        <v>1081</v>
      </c>
      <c r="C2478" s="494"/>
      <c r="D2478" s="494"/>
      <c r="E2478" s="494"/>
      <c r="F2478" s="494"/>
      <c r="G2478" s="494"/>
      <c r="H2478" s="494"/>
      <c r="I2478" s="494"/>
      <c r="J2478" s="528"/>
      <c r="K2478" s="531"/>
      <c r="L2478" s="512"/>
      <c r="M2478" s="512"/>
      <c r="N2478" s="528"/>
      <c r="O2478" s="532"/>
    </row>
    <row r="2479" spans="1:15">
      <c r="A2479" s="8"/>
      <c r="B2479" s="495" t="s">
        <v>1079</v>
      </c>
      <c r="C2479" s="486"/>
      <c r="D2479" s="486">
        <v>0</v>
      </c>
      <c r="E2479" s="534" t="s">
        <v>898</v>
      </c>
      <c r="F2479" s="486">
        <v>12</v>
      </c>
      <c r="G2479" s="486">
        <v>0</v>
      </c>
      <c r="H2479" s="534" t="s">
        <v>898</v>
      </c>
      <c r="I2479" s="486">
        <v>0</v>
      </c>
      <c r="J2479" s="512">
        <v>12</v>
      </c>
      <c r="K2479" s="531">
        <v>0.4</v>
      </c>
      <c r="L2479" s="512">
        <v>0.25</v>
      </c>
      <c r="M2479" s="512">
        <v>4.2</v>
      </c>
      <c r="N2479" s="528">
        <v>2</v>
      </c>
      <c r="O2479" s="532">
        <f>M2479*N2479</f>
        <v>8.4</v>
      </c>
    </row>
    <row r="2480" spans="1:15">
      <c r="A2480" s="8"/>
      <c r="B2480" s="495"/>
      <c r="C2480" s="486"/>
      <c r="D2480" s="486"/>
      <c r="E2480" s="486"/>
      <c r="F2480" s="486"/>
      <c r="G2480" s="486"/>
      <c r="H2480" s="486"/>
      <c r="I2480" s="486"/>
      <c r="J2480" s="512"/>
      <c r="K2480" s="531"/>
      <c r="L2480" s="512"/>
      <c r="M2480" s="512"/>
      <c r="N2480" s="512"/>
      <c r="O2480" s="513"/>
    </row>
    <row r="2481" spans="1:15">
      <c r="A2481" s="6"/>
      <c r="B2481" s="489"/>
      <c r="C2481" s="365"/>
      <c r="D2481" s="365"/>
      <c r="E2481" s="365"/>
      <c r="F2481" s="365"/>
      <c r="G2481" s="365"/>
      <c r="H2481" s="365"/>
      <c r="I2481" s="365"/>
      <c r="J2481" s="517"/>
      <c r="K2481" s="517"/>
      <c r="L2481" s="517"/>
      <c r="M2481" s="518"/>
      <c r="N2481" s="518"/>
      <c r="O2481" s="519"/>
    </row>
    <row r="2482" ht="67.5" customHeight="1" spans="1:15">
      <c r="A2482" s="2" t="s">
        <v>644</v>
      </c>
      <c r="B2482" s="479" t="str">
        <f>VLOOKUP(A2482,GLOBAL!A:H,4,FALSE)</f>
        <v>DRENO LONGITUDINAL TIPO TRINCHEIRA DRENANTE, H = 0,90 M COM TUBO POROSO TIPO PEAD DE DIÂM = 100 MM, INCLUINDO ESC. EM MAT. 1ª CAT. E TRANSPORTE DO TUBO</v>
      </c>
      <c r="C2482" s="2" t="str">
        <f>VLOOKUP(A2482,GLOBAL!A:H,5,FALSE)</f>
        <v>M</v>
      </c>
      <c r="D2482" s="480" t="s">
        <v>857</v>
      </c>
      <c r="E2482" s="481"/>
      <c r="F2482" s="482"/>
      <c r="G2482" s="480" t="s">
        <v>858</v>
      </c>
      <c r="H2482" s="481"/>
      <c r="I2482" s="482"/>
      <c r="J2482" s="508" t="s">
        <v>859</v>
      </c>
      <c r="K2482" s="508" t="s">
        <v>860</v>
      </c>
      <c r="L2482" s="508" t="s">
        <v>861</v>
      </c>
      <c r="M2482" s="508" t="s">
        <v>867</v>
      </c>
      <c r="N2482" s="508" t="s">
        <v>894</v>
      </c>
      <c r="O2482" s="509">
        <f>ROUND(SUM(O2483:O2488),2)</f>
        <v>15.4</v>
      </c>
    </row>
    <row r="2483" spans="1:15">
      <c r="A2483" s="7"/>
      <c r="B2483" s="493" t="s">
        <v>863</v>
      </c>
      <c r="C2483" s="494"/>
      <c r="D2483" s="494"/>
      <c r="E2483" s="494"/>
      <c r="F2483" s="494"/>
      <c r="G2483" s="494"/>
      <c r="H2483" s="494"/>
      <c r="I2483" s="494"/>
      <c r="J2483" s="528"/>
      <c r="K2483" s="529"/>
      <c r="L2483" s="528"/>
      <c r="M2483" s="528"/>
      <c r="N2483" s="528"/>
      <c r="O2483" s="530"/>
    </row>
    <row r="2484" spans="1:15">
      <c r="A2484" s="8"/>
      <c r="B2484" s="495" t="s">
        <v>1066</v>
      </c>
      <c r="C2484" s="486"/>
      <c r="D2484" s="486">
        <v>101</v>
      </c>
      <c r="E2484" s="534" t="s">
        <v>898</v>
      </c>
      <c r="F2484" s="486">
        <v>0</v>
      </c>
      <c r="G2484" s="486"/>
      <c r="H2484" s="534"/>
      <c r="I2484" s="486"/>
      <c r="J2484" s="512">
        <v>7</v>
      </c>
      <c r="K2484" s="531"/>
      <c r="L2484" s="512"/>
      <c r="M2484" s="512"/>
      <c r="N2484" s="528"/>
      <c r="O2484" s="532">
        <f>J2484</f>
        <v>7</v>
      </c>
    </row>
    <row r="2485" spans="1:15">
      <c r="A2485" s="8"/>
      <c r="B2485" s="495" t="s">
        <v>1068</v>
      </c>
      <c r="C2485" s="486"/>
      <c r="D2485" s="486">
        <v>1</v>
      </c>
      <c r="E2485" s="534" t="s">
        <v>898</v>
      </c>
      <c r="F2485" s="486">
        <v>12</v>
      </c>
      <c r="G2485" s="486"/>
      <c r="H2485" s="534"/>
      <c r="I2485" s="486"/>
      <c r="J2485" s="512">
        <v>6</v>
      </c>
      <c r="K2485" s="531"/>
      <c r="L2485" s="512"/>
      <c r="M2485" s="512"/>
      <c r="N2485" s="528"/>
      <c r="O2485" s="532">
        <f>J2485</f>
        <v>6</v>
      </c>
    </row>
    <row r="2486" spans="1:15">
      <c r="A2486" s="8"/>
      <c r="B2486" s="495" t="s">
        <v>1069</v>
      </c>
      <c r="C2486" s="486"/>
      <c r="D2486" s="486">
        <v>0</v>
      </c>
      <c r="E2486" s="534" t="s">
        <v>898</v>
      </c>
      <c r="F2486" s="486">
        <v>12</v>
      </c>
      <c r="G2486" s="486"/>
      <c r="H2486" s="534"/>
      <c r="I2486" s="486"/>
      <c r="J2486" s="512">
        <v>6</v>
      </c>
      <c r="K2486" s="531"/>
      <c r="L2486" s="512"/>
      <c r="M2486" s="512"/>
      <c r="N2486" s="528"/>
      <c r="O2486" s="532">
        <f>J2486</f>
        <v>6</v>
      </c>
    </row>
    <row r="2487" spans="1:15">
      <c r="A2487" s="8"/>
      <c r="B2487" s="495" t="s">
        <v>961</v>
      </c>
      <c r="C2487" s="486"/>
      <c r="D2487" s="486"/>
      <c r="E2487" s="534"/>
      <c r="F2487" s="486"/>
      <c r="G2487" s="486"/>
      <c r="H2487" s="534"/>
      <c r="I2487" s="486"/>
      <c r="J2487" s="512">
        <v>-3.6</v>
      </c>
      <c r="K2487" s="531"/>
      <c r="L2487" s="512"/>
      <c r="M2487" s="512"/>
      <c r="N2487" s="528"/>
      <c r="O2487" s="532">
        <f>J2487</f>
        <v>-3.6</v>
      </c>
    </row>
    <row r="2488" spans="1:15">
      <c r="A2488" s="8"/>
      <c r="B2488" s="495"/>
      <c r="C2488" s="486"/>
      <c r="D2488" s="486"/>
      <c r="E2488" s="486"/>
      <c r="F2488" s="486"/>
      <c r="G2488" s="486"/>
      <c r="H2488" s="486"/>
      <c r="I2488" s="486"/>
      <c r="J2488" s="512"/>
      <c r="K2488" s="531"/>
      <c r="L2488" s="512"/>
      <c r="M2488" s="512"/>
      <c r="N2488" s="512"/>
      <c r="O2488" s="513"/>
    </row>
    <row r="2489" spans="1:15">
      <c r="A2489" s="6"/>
      <c r="B2489" s="489"/>
      <c r="C2489" s="365"/>
      <c r="D2489" s="365"/>
      <c r="E2489" s="365"/>
      <c r="F2489" s="365"/>
      <c r="G2489" s="365"/>
      <c r="H2489" s="365"/>
      <c r="I2489" s="365"/>
      <c r="J2489" s="517"/>
      <c r="K2489" s="517"/>
      <c r="L2489" s="517"/>
      <c r="M2489" s="518"/>
      <c r="N2489" s="518"/>
      <c r="O2489" s="519"/>
    </row>
    <row r="2490" spans="1:15">
      <c r="A2490" s="1" t="s">
        <v>645</v>
      </c>
      <c r="B2490" s="476" t="str">
        <f>VLOOKUP(A2490,GLOBAL!A:H,4,FALSE)</f>
        <v>Pavimentação</v>
      </c>
      <c r="C2490" s="477"/>
      <c r="D2490" s="477"/>
      <c r="E2490" s="477"/>
      <c r="F2490" s="477"/>
      <c r="G2490" s="477"/>
      <c r="H2490" s="477"/>
      <c r="I2490" s="477"/>
      <c r="J2490" s="506"/>
      <c r="K2490" s="506"/>
      <c r="L2490" s="506"/>
      <c r="M2490" s="506"/>
      <c r="N2490" s="506"/>
      <c r="O2490" s="507"/>
    </row>
    <row r="2491" ht="30" spans="1:15">
      <c r="A2491" s="2" t="s">
        <v>646</v>
      </c>
      <c r="B2491" s="479" t="str">
        <f>VLOOKUP(A2491,GLOBAL!A:H,4,FALSE)</f>
        <v>REGULARIZACAO E COMPACTACAO DE SUBLEITO ATE 20 CM DE ESPESSURA</v>
      </c>
      <c r="C2491" s="2" t="str">
        <f>VLOOKUP(A2491,GLOBAL!A:H,5,FALSE)</f>
        <v>M2</v>
      </c>
      <c r="D2491" s="480" t="s">
        <v>857</v>
      </c>
      <c r="E2491" s="481"/>
      <c r="F2491" s="482"/>
      <c r="G2491" s="480" t="s">
        <v>858</v>
      </c>
      <c r="H2491" s="481"/>
      <c r="I2491" s="482"/>
      <c r="J2491" s="508" t="s">
        <v>859</v>
      </c>
      <c r="K2491" s="508" t="s">
        <v>907</v>
      </c>
      <c r="L2491" s="508" t="s">
        <v>861</v>
      </c>
      <c r="M2491" s="508" t="s">
        <v>867</v>
      </c>
      <c r="N2491" s="508" t="s">
        <v>908</v>
      </c>
      <c r="O2491" s="509">
        <f>ROUND(SUM(O2493:O2501),2)</f>
        <v>1236.08</v>
      </c>
    </row>
    <row r="2492" spans="1:15">
      <c r="A2492" s="7"/>
      <c r="B2492" s="493" t="s">
        <v>863</v>
      </c>
      <c r="C2492" s="494"/>
      <c r="D2492" s="494"/>
      <c r="E2492" s="494"/>
      <c r="F2492" s="494"/>
      <c r="G2492" s="494"/>
      <c r="H2492" s="494"/>
      <c r="I2492" s="494"/>
      <c r="J2492" s="528"/>
      <c r="K2492" s="529"/>
      <c r="L2492" s="528"/>
      <c r="M2492" s="528"/>
      <c r="N2492" s="528"/>
      <c r="O2492" s="530"/>
    </row>
    <row r="2493" spans="1:15">
      <c r="A2493" s="8"/>
      <c r="B2493" s="495" t="s">
        <v>909</v>
      </c>
      <c r="C2493" s="486"/>
      <c r="D2493" s="486">
        <v>0</v>
      </c>
      <c r="E2493" s="534" t="s">
        <v>898</v>
      </c>
      <c r="F2493" s="486">
        <v>7.4</v>
      </c>
      <c r="G2493" s="486">
        <v>0</v>
      </c>
      <c r="H2493" s="534" t="s">
        <v>898</v>
      </c>
      <c r="I2493" s="486">
        <v>11.75</v>
      </c>
      <c r="J2493" s="512">
        <v>4.35</v>
      </c>
      <c r="K2493" s="531">
        <v>6.25</v>
      </c>
      <c r="L2493" s="512"/>
      <c r="M2493" s="512">
        <f t="shared" ref="M2493:M2498" si="32">J2493*K2493</f>
        <v>27.1875</v>
      </c>
      <c r="N2493" s="528"/>
      <c r="O2493" s="532">
        <f t="shared" ref="O2493:O2498" si="33">M2493</f>
        <v>27.1875</v>
      </c>
    </row>
    <row r="2494" spans="1:15">
      <c r="A2494" s="8"/>
      <c r="B2494" s="495" t="s">
        <v>909</v>
      </c>
      <c r="C2494" s="486"/>
      <c r="D2494" s="486">
        <v>0</v>
      </c>
      <c r="E2494" s="534" t="s">
        <v>898</v>
      </c>
      <c r="F2494" s="486">
        <v>11.75</v>
      </c>
      <c r="G2494" s="486">
        <v>2</v>
      </c>
      <c r="H2494" s="534" t="s">
        <v>898</v>
      </c>
      <c r="I2494" s="486">
        <v>16.5</v>
      </c>
      <c r="J2494" s="512">
        <v>44.75</v>
      </c>
      <c r="K2494" s="531">
        <v>6</v>
      </c>
      <c r="L2494" s="512"/>
      <c r="M2494" s="512">
        <f t="shared" si="32"/>
        <v>268.5</v>
      </c>
      <c r="N2494" s="528"/>
      <c r="O2494" s="532">
        <f t="shared" si="33"/>
        <v>268.5</v>
      </c>
    </row>
    <row r="2495" spans="1:15">
      <c r="A2495" s="8"/>
      <c r="B2495" s="495" t="s">
        <v>909</v>
      </c>
      <c r="C2495" s="486"/>
      <c r="D2495" s="486">
        <v>2</v>
      </c>
      <c r="E2495" s="534" t="s">
        <v>898</v>
      </c>
      <c r="F2495" s="486">
        <v>16.5</v>
      </c>
      <c r="G2495" s="486">
        <v>2</v>
      </c>
      <c r="H2495" s="534" t="s">
        <v>898</v>
      </c>
      <c r="I2495" s="486">
        <v>18.75</v>
      </c>
      <c r="J2495" s="512">
        <v>2.25</v>
      </c>
      <c r="K2495" s="531">
        <v>6.9</v>
      </c>
      <c r="L2495" s="512"/>
      <c r="M2495" s="512">
        <f t="shared" si="32"/>
        <v>15.525</v>
      </c>
      <c r="N2495" s="528"/>
      <c r="O2495" s="532">
        <f t="shared" si="33"/>
        <v>15.525</v>
      </c>
    </row>
    <row r="2496" spans="1:15">
      <c r="A2496" s="8"/>
      <c r="B2496" s="495" t="s">
        <v>909</v>
      </c>
      <c r="C2496" s="486"/>
      <c r="D2496" s="486">
        <v>100</v>
      </c>
      <c r="E2496" s="534" t="s">
        <v>898</v>
      </c>
      <c r="F2496" s="486">
        <v>3</v>
      </c>
      <c r="G2496" s="486">
        <v>100</v>
      </c>
      <c r="H2496" s="534" t="s">
        <v>898</v>
      </c>
      <c r="I2496" s="486">
        <v>5.1</v>
      </c>
      <c r="J2496" s="512">
        <v>2.1</v>
      </c>
      <c r="K2496" s="531">
        <v>7.85</v>
      </c>
      <c r="L2496" s="512"/>
      <c r="M2496" s="512">
        <f t="shared" si="32"/>
        <v>16.485</v>
      </c>
      <c r="N2496" s="528"/>
      <c r="O2496" s="532">
        <f t="shared" si="33"/>
        <v>16.485</v>
      </c>
    </row>
    <row r="2497" spans="1:15">
      <c r="A2497" s="8"/>
      <c r="B2497" s="495" t="s">
        <v>909</v>
      </c>
      <c r="C2497" s="486"/>
      <c r="D2497" s="486">
        <v>100</v>
      </c>
      <c r="E2497" s="534" t="s">
        <v>898</v>
      </c>
      <c r="F2497" s="486">
        <v>5.1</v>
      </c>
      <c r="G2497" s="486">
        <v>105</v>
      </c>
      <c r="H2497" s="534" t="s">
        <v>898</v>
      </c>
      <c r="I2497" s="486">
        <v>8.95</v>
      </c>
      <c r="J2497" s="512">
        <v>103.85</v>
      </c>
      <c r="K2497" s="531">
        <v>7</v>
      </c>
      <c r="L2497" s="512"/>
      <c r="M2497" s="512">
        <f t="shared" si="32"/>
        <v>726.95</v>
      </c>
      <c r="N2497" s="528"/>
      <c r="O2497" s="532">
        <f t="shared" si="33"/>
        <v>726.95</v>
      </c>
    </row>
    <row r="2498" spans="1:15">
      <c r="A2498" s="8"/>
      <c r="B2498" s="495" t="s">
        <v>909</v>
      </c>
      <c r="C2498" s="486"/>
      <c r="D2498" s="486">
        <v>105</v>
      </c>
      <c r="E2498" s="534" t="s">
        <v>898</v>
      </c>
      <c r="F2498" s="486">
        <v>8.95</v>
      </c>
      <c r="G2498" s="486">
        <v>105</v>
      </c>
      <c r="H2498" s="534" t="s">
        <v>898</v>
      </c>
      <c r="I2498" s="486">
        <v>17.3</v>
      </c>
      <c r="J2498" s="512">
        <v>8.35</v>
      </c>
      <c r="K2498" s="531">
        <v>7.4</v>
      </c>
      <c r="L2498" s="512"/>
      <c r="M2498" s="512">
        <f t="shared" si="32"/>
        <v>61.79</v>
      </c>
      <c r="N2498" s="528"/>
      <c r="O2498" s="532">
        <f t="shared" si="33"/>
        <v>61.79</v>
      </c>
    </row>
    <row r="2499" spans="1:15">
      <c r="A2499" s="8"/>
      <c r="B2499" s="495" t="s">
        <v>1018</v>
      </c>
      <c r="C2499" s="486"/>
      <c r="D2499" s="486">
        <v>102</v>
      </c>
      <c r="E2499" s="534" t="s">
        <v>898</v>
      </c>
      <c r="F2499" s="486">
        <v>13.25</v>
      </c>
      <c r="G2499" s="486">
        <v>103</v>
      </c>
      <c r="H2499" s="534" t="s">
        <v>898</v>
      </c>
      <c r="I2499" s="486">
        <v>3.7</v>
      </c>
      <c r="J2499" s="512">
        <v>8</v>
      </c>
      <c r="K2499" s="531">
        <v>7.2</v>
      </c>
      <c r="L2499" s="512"/>
      <c r="M2499" s="512">
        <f t="shared" ref="M2499:M2500" si="34">J2499*K2499</f>
        <v>57.6</v>
      </c>
      <c r="N2499" s="528"/>
      <c r="O2499" s="532">
        <f t="shared" ref="O2499:O2500" si="35">M2499</f>
        <v>57.6</v>
      </c>
    </row>
    <row r="2500" spans="1:15">
      <c r="A2500" s="8"/>
      <c r="B2500" s="495" t="s">
        <v>1018</v>
      </c>
      <c r="C2500" s="486"/>
      <c r="D2500" s="486">
        <v>102</v>
      </c>
      <c r="E2500" s="534" t="s">
        <v>898</v>
      </c>
      <c r="F2500" s="486">
        <v>13.25</v>
      </c>
      <c r="G2500" s="486">
        <v>103</v>
      </c>
      <c r="H2500" s="534" t="s">
        <v>898</v>
      </c>
      <c r="I2500" s="486">
        <v>3.7</v>
      </c>
      <c r="J2500" s="512">
        <v>8.8</v>
      </c>
      <c r="K2500" s="531">
        <v>7.05</v>
      </c>
      <c r="L2500" s="512"/>
      <c r="M2500" s="512">
        <f t="shared" si="34"/>
        <v>62.04</v>
      </c>
      <c r="N2500" s="528"/>
      <c r="O2500" s="532">
        <f t="shared" si="35"/>
        <v>62.04</v>
      </c>
    </row>
    <row r="2501" spans="1:15">
      <c r="A2501" s="4"/>
      <c r="B2501" s="495"/>
      <c r="C2501" s="486"/>
      <c r="D2501" s="486"/>
      <c r="E2501" s="486"/>
      <c r="F2501" s="486"/>
      <c r="G2501" s="486"/>
      <c r="H2501" s="486"/>
      <c r="I2501" s="486"/>
      <c r="J2501" s="512"/>
      <c r="K2501" s="512"/>
      <c r="L2501" s="512"/>
      <c r="M2501" s="512"/>
      <c r="N2501" s="512"/>
      <c r="O2501" s="513"/>
    </row>
    <row r="2502" spans="1:15">
      <c r="A2502" s="6"/>
      <c r="B2502" s="489"/>
      <c r="C2502" s="365"/>
      <c r="D2502" s="365"/>
      <c r="E2502" s="365"/>
      <c r="F2502" s="365"/>
      <c r="G2502" s="365"/>
      <c r="H2502" s="365"/>
      <c r="I2502" s="365"/>
      <c r="J2502" s="517"/>
      <c r="K2502" s="517"/>
      <c r="L2502" s="517"/>
      <c r="M2502" s="518"/>
      <c r="N2502" s="518"/>
      <c r="O2502" s="519"/>
    </row>
    <row r="2503" spans="1:15">
      <c r="A2503" s="2" t="s">
        <v>647</v>
      </c>
      <c r="B2503" s="479" t="str">
        <f>VLOOKUP(A2503,GLOBAL!A:H,4,FALSE)</f>
        <v>FORNECIMENTO E LANCAMENTO DE BRITA N. 4</v>
      </c>
      <c r="C2503" s="2" t="str">
        <f>VLOOKUP(A2503,GLOBAL!A:H,5,FALSE)</f>
        <v>M3</v>
      </c>
      <c r="D2503" s="480" t="s">
        <v>857</v>
      </c>
      <c r="E2503" s="481"/>
      <c r="F2503" s="482"/>
      <c r="G2503" s="480" t="s">
        <v>858</v>
      </c>
      <c r="H2503" s="481"/>
      <c r="I2503" s="482"/>
      <c r="J2503" s="508" t="s">
        <v>859</v>
      </c>
      <c r="K2503" s="508" t="s">
        <v>907</v>
      </c>
      <c r="L2503" s="508" t="s">
        <v>861</v>
      </c>
      <c r="M2503" s="508" t="s">
        <v>867</v>
      </c>
      <c r="N2503" s="508" t="s">
        <v>879</v>
      </c>
      <c r="O2503" s="509">
        <f>ROUND(SUM(O2505:O2513),2)</f>
        <v>123.61</v>
      </c>
    </row>
    <row r="2504" spans="1:15">
      <c r="A2504" s="7"/>
      <c r="B2504" s="493" t="s">
        <v>863</v>
      </c>
      <c r="C2504" s="494"/>
      <c r="D2504" s="494"/>
      <c r="E2504" s="494"/>
      <c r="F2504" s="494"/>
      <c r="G2504" s="494"/>
      <c r="H2504" s="494"/>
      <c r="I2504" s="494"/>
      <c r="J2504" s="528"/>
      <c r="K2504" s="529"/>
      <c r="L2504" s="528"/>
      <c r="M2504" s="528"/>
      <c r="N2504" s="528"/>
      <c r="O2504" s="530"/>
    </row>
    <row r="2505" spans="1:15">
      <c r="A2505" s="8"/>
      <c r="B2505" s="495" t="s">
        <v>909</v>
      </c>
      <c r="C2505" s="486"/>
      <c r="D2505" s="486">
        <v>0</v>
      </c>
      <c r="E2505" s="534" t="s">
        <v>898</v>
      </c>
      <c r="F2505" s="486">
        <v>7.4</v>
      </c>
      <c r="G2505" s="486">
        <v>0</v>
      </c>
      <c r="H2505" s="534" t="s">
        <v>898</v>
      </c>
      <c r="I2505" s="486">
        <v>11.75</v>
      </c>
      <c r="J2505" s="512">
        <v>4.35</v>
      </c>
      <c r="K2505" s="531">
        <v>6.25</v>
      </c>
      <c r="L2505" s="512">
        <v>0.1</v>
      </c>
      <c r="M2505" s="512">
        <f t="shared" ref="M2505:M2510" si="36">J2505*K2505</f>
        <v>27.1875</v>
      </c>
      <c r="N2505" s="528">
        <f t="shared" ref="N2505:N2510" si="37">M2505*L2505</f>
        <v>2.71875</v>
      </c>
      <c r="O2505" s="532">
        <f t="shared" ref="O2505:O2512" si="38">N2505</f>
        <v>2.71875</v>
      </c>
    </row>
    <row r="2506" spans="1:15">
      <c r="A2506" s="8"/>
      <c r="B2506" s="495" t="s">
        <v>909</v>
      </c>
      <c r="C2506" s="486"/>
      <c r="D2506" s="486">
        <v>0</v>
      </c>
      <c r="E2506" s="534" t="s">
        <v>898</v>
      </c>
      <c r="F2506" s="486">
        <v>11.75</v>
      </c>
      <c r="G2506" s="486">
        <v>2</v>
      </c>
      <c r="H2506" s="534" t="s">
        <v>898</v>
      </c>
      <c r="I2506" s="486">
        <v>16.5</v>
      </c>
      <c r="J2506" s="512">
        <v>44.75</v>
      </c>
      <c r="K2506" s="531">
        <v>6</v>
      </c>
      <c r="L2506" s="512">
        <v>0.1</v>
      </c>
      <c r="M2506" s="512">
        <f t="shared" si="36"/>
        <v>268.5</v>
      </c>
      <c r="N2506" s="528">
        <f t="shared" si="37"/>
        <v>26.85</v>
      </c>
      <c r="O2506" s="532">
        <f t="shared" si="38"/>
        <v>26.85</v>
      </c>
    </row>
    <row r="2507" spans="1:15">
      <c r="A2507" s="8"/>
      <c r="B2507" s="495" t="s">
        <v>909</v>
      </c>
      <c r="C2507" s="486"/>
      <c r="D2507" s="486">
        <v>2</v>
      </c>
      <c r="E2507" s="534" t="s">
        <v>898</v>
      </c>
      <c r="F2507" s="486">
        <v>16.5</v>
      </c>
      <c r="G2507" s="486">
        <v>2</v>
      </c>
      <c r="H2507" s="534" t="s">
        <v>898</v>
      </c>
      <c r="I2507" s="486">
        <v>18.75</v>
      </c>
      <c r="J2507" s="512">
        <v>2.25</v>
      </c>
      <c r="K2507" s="531">
        <v>6.9</v>
      </c>
      <c r="L2507" s="512">
        <v>0.1</v>
      </c>
      <c r="M2507" s="512">
        <f t="shared" si="36"/>
        <v>15.525</v>
      </c>
      <c r="N2507" s="528">
        <f t="shared" si="37"/>
        <v>1.5525</v>
      </c>
      <c r="O2507" s="532">
        <f t="shared" si="38"/>
        <v>1.5525</v>
      </c>
    </row>
    <row r="2508" spans="1:15">
      <c r="A2508" s="8"/>
      <c r="B2508" s="495" t="s">
        <v>909</v>
      </c>
      <c r="C2508" s="486"/>
      <c r="D2508" s="486">
        <v>100</v>
      </c>
      <c r="E2508" s="534" t="s">
        <v>898</v>
      </c>
      <c r="F2508" s="486">
        <v>3</v>
      </c>
      <c r="G2508" s="486">
        <v>100</v>
      </c>
      <c r="H2508" s="534" t="s">
        <v>898</v>
      </c>
      <c r="I2508" s="486">
        <v>5.1</v>
      </c>
      <c r="J2508" s="512">
        <v>2.1</v>
      </c>
      <c r="K2508" s="531">
        <v>7.85</v>
      </c>
      <c r="L2508" s="512">
        <v>0.1</v>
      </c>
      <c r="M2508" s="512">
        <f t="shared" si="36"/>
        <v>16.485</v>
      </c>
      <c r="N2508" s="528">
        <f t="shared" si="37"/>
        <v>1.6485</v>
      </c>
      <c r="O2508" s="532">
        <f t="shared" si="38"/>
        <v>1.6485</v>
      </c>
    </row>
    <row r="2509" spans="1:15">
      <c r="A2509" s="8"/>
      <c r="B2509" s="495" t="s">
        <v>909</v>
      </c>
      <c r="C2509" s="486"/>
      <c r="D2509" s="486">
        <v>100</v>
      </c>
      <c r="E2509" s="534" t="s">
        <v>898</v>
      </c>
      <c r="F2509" s="486">
        <v>5.1</v>
      </c>
      <c r="G2509" s="486">
        <v>105</v>
      </c>
      <c r="H2509" s="534" t="s">
        <v>898</v>
      </c>
      <c r="I2509" s="486">
        <v>8.95</v>
      </c>
      <c r="J2509" s="512">
        <v>103.85</v>
      </c>
      <c r="K2509" s="531">
        <v>7</v>
      </c>
      <c r="L2509" s="512">
        <v>0.1</v>
      </c>
      <c r="M2509" s="512">
        <f t="shared" si="36"/>
        <v>726.95</v>
      </c>
      <c r="N2509" s="528">
        <f t="shared" si="37"/>
        <v>72.695</v>
      </c>
      <c r="O2509" s="532">
        <f t="shared" si="38"/>
        <v>72.695</v>
      </c>
    </row>
    <row r="2510" spans="1:15">
      <c r="A2510" s="8"/>
      <c r="B2510" s="495" t="s">
        <v>909</v>
      </c>
      <c r="C2510" s="486"/>
      <c r="D2510" s="486">
        <v>105</v>
      </c>
      <c r="E2510" s="534" t="s">
        <v>898</v>
      </c>
      <c r="F2510" s="486">
        <v>8.95</v>
      </c>
      <c r="G2510" s="486">
        <v>105</v>
      </c>
      <c r="H2510" s="534" t="s">
        <v>898</v>
      </c>
      <c r="I2510" s="486">
        <v>17.3</v>
      </c>
      <c r="J2510" s="512">
        <v>8.35</v>
      </c>
      <c r="K2510" s="531">
        <v>7.4</v>
      </c>
      <c r="L2510" s="512">
        <v>0.1</v>
      </c>
      <c r="M2510" s="512">
        <f t="shared" si="36"/>
        <v>61.79</v>
      </c>
      <c r="N2510" s="528">
        <f t="shared" si="37"/>
        <v>6.179</v>
      </c>
      <c r="O2510" s="532">
        <f t="shared" si="38"/>
        <v>6.179</v>
      </c>
    </row>
    <row r="2511" spans="1:15">
      <c r="A2511" s="8"/>
      <c r="B2511" s="495" t="s">
        <v>1018</v>
      </c>
      <c r="C2511" s="486"/>
      <c r="D2511" s="486">
        <v>102</v>
      </c>
      <c r="E2511" s="534" t="s">
        <v>898</v>
      </c>
      <c r="F2511" s="486">
        <v>13.25</v>
      </c>
      <c r="G2511" s="486">
        <v>103</v>
      </c>
      <c r="H2511" s="534" t="s">
        <v>898</v>
      </c>
      <c r="I2511" s="486">
        <v>3.7</v>
      </c>
      <c r="J2511" s="512">
        <v>8</v>
      </c>
      <c r="K2511" s="531">
        <v>7.2</v>
      </c>
      <c r="L2511" s="512">
        <v>0.1</v>
      </c>
      <c r="M2511" s="512">
        <f t="shared" ref="M2511:M2512" si="39">J2511*K2511</f>
        <v>57.6</v>
      </c>
      <c r="N2511" s="528">
        <f t="shared" ref="N2511:N2512" si="40">M2511*L2511</f>
        <v>5.76</v>
      </c>
      <c r="O2511" s="532">
        <f t="shared" si="38"/>
        <v>5.76</v>
      </c>
    </row>
    <row r="2512" spans="1:15">
      <c r="A2512" s="8"/>
      <c r="B2512" s="495" t="s">
        <v>1018</v>
      </c>
      <c r="C2512" s="486"/>
      <c r="D2512" s="486">
        <v>102</v>
      </c>
      <c r="E2512" s="534" t="s">
        <v>898</v>
      </c>
      <c r="F2512" s="486">
        <v>13.25</v>
      </c>
      <c r="G2512" s="486">
        <v>103</v>
      </c>
      <c r="H2512" s="534" t="s">
        <v>898</v>
      </c>
      <c r="I2512" s="486">
        <v>3.7</v>
      </c>
      <c r="J2512" s="512">
        <v>8.8</v>
      </c>
      <c r="K2512" s="531">
        <v>7.05</v>
      </c>
      <c r="L2512" s="512">
        <v>0.1</v>
      </c>
      <c r="M2512" s="512">
        <f t="shared" si="39"/>
        <v>62.04</v>
      </c>
      <c r="N2512" s="528">
        <f t="shared" si="40"/>
        <v>6.204</v>
      </c>
      <c r="O2512" s="532">
        <f t="shared" si="38"/>
        <v>6.204</v>
      </c>
    </row>
    <row r="2513" spans="1:15">
      <c r="A2513" s="4"/>
      <c r="B2513" s="495"/>
      <c r="C2513" s="486"/>
      <c r="D2513" s="486"/>
      <c r="E2513" s="486"/>
      <c r="F2513" s="486"/>
      <c r="G2513" s="486"/>
      <c r="H2513" s="486"/>
      <c r="I2513" s="486"/>
      <c r="J2513" s="512"/>
      <c r="K2513" s="512"/>
      <c r="L2513" s="512"/>
      <c r="M2513" s="512"/>
      <c r="N2513" s="512"/>
      <c r="O2513" s="513"/>
    </row>
    <row r="2514" spans="1:15">
      <c r="A2514" s="6"/>
      <c r="B2514" s="489"/>
      <c r="C2514" s="365"/>
      <c r="D2514" s="365"/>
      <c r="E2514" s="365"/>
      <c r="F2514" s="365"/>
      <c r="G2514" s="365"/>
      <c r="H2514" s="365"/>
      <c r="I2514" s="365"/>
      <c r="J2514" s="517"/>
      <c r="K2514" s="517"/>
      <c r="L2514" s="517"/>
      <c r="M2514" s="518"/>
      <c r="N2514" s="518"/>
      <c r="O2514" s="519"/>
    </row>
    <row r="2515" spans="1:15">
      <c r="A2515" s="2" t="s">
        <v>648</v>
      </c>
      <c r="B2515" s="535" t="str">
        <f>VLOOKUP(A2515,GLOBAL!A:H,4,FALSE)</f>
        <v>TRANSPORTE COMERCIAL DE BRITA</v>
      </c>
      <c r="C2515" s="2" t="str">
        <f>VLOOKUP(A2515,GLOBAL!A:H,5,FALSE)</f>
        <v>M3XKM</v>
      </c>
      <c r="D2515" s="480" t="s">
        <v>857</v>
      </c>
      <c r="E2515" s="481"/>
      <c r="F2515" s="482"/>
      <c r="G2515" s="480" t="s">
        <v>858</v>
      </c>
      <c r="H2515" s="481"/>
      <c r="I2515" s="482"/>
      <c r="J2515" s="508" t="s">
        <v>872</v>
      </c>
      <c r="K2515" s="508" t="s">
        <v>873</v>
      </c>
      <c r="L2515" s="508" t="s">
        <v>861</v>
      </c>
      <c r="M2515" s="508" t="s">
        <v>862</v>
      </c>
      <c r="N2515" s="508" t="s">
        <v>879</v>
      </c>
      <c r="O2515" s="509">
        <f>ROUND(SUM(O2517:O2518),2)</f>
        <v>1347.35</v>
      </c>
    </row>
    <row r="2516" spans="1:15">
      <c r="A2516" s="7"/>
      <c r="B2516" s="493" t="s">
        <v>863</v>
      </c>
      <c r="C2516" s="494"/>
      <c r="D2516" s="494"/>
      <c r="E2516" s="494"/>
      <c r="F2516" s="494"/>
      <c r="G2516" s="494"/>
      <c r="H2516" s="494"/>
      <c r="I2516" s="494"/>
      <c r="J2516" s="528"/>
      <c r="K2516" s="529"/>
      <c r="L2516" s="528"/>
      <c r="M2516" s="528"/>
      <c r="N2516" s="528"/>
      <c r="O2516" s="530"/>
    </row>
    <row r="2517" spans="1:15">
      <c r="A2517" s="8"/>
      <c r="B2517" s="495" t="s">
        <v>1019</v>
      </c>
      <c r="C2517" s="486"/>
      <c r="D2517" s="486"/>
      <c r="E2517" s="486"/>
      <c r="F2517" s="486"/>
      <c r="G2517" s="486"/>
      <c r="H2517" s="486"/>
      <c r="I2517" s="486"/>
      <c r="J2517" s="512">
        <v>10.9</v>
      </c>
      <c r="K2517" s="531">
        <v>1</v>
      </c>
      <c r="L2517" s="512"/>
      <c r="M2517" s="512"/>
      <c r="N2517" s="528">
        <f>O2503</f>
        <v>123.61</v>
      </c>
      <c r="O2517" s="532">
        <f>J2517*K2517*N2517</f>
        <v>1347.349</v>
      </c>
    </row>
    <row r="2518" spans="1:15">
      <c r="A2518" s="4"/>
      <c r="B2518" s="495"/>
      <c r="C2518" s="486"/>
      <c r="D2518" s="486"/>
      <c r="E2518" s="486"/>
      <c r="F2518" s="486"/>
      <c r="G2518" s="486"/>
      <c r="H2518" s="486"/>
      <c r="I2518" s="486"/>
      <c r="J2518" s="512"/>
      <c r="K2518" s="512"/>
      <c r="L2518" s="512"/>
      <c r="M2518" s="512"/>
      <c r="N2518" s="512"/>
      <c r="O2518" s="513"/>
    </row>
    <row r="2519" spans="1:15">
      <c r="A2519" s="6"/>
      <c r="B2519" s="489"/>
      <c r="C2519" s="365"/>
      <c r="D2519" s="365"/>
      <c r="E2519" s="365"/>
      <c r="F2519" s="365"/>
      <c r="G2519" s="365"/>
      <c r="H2519" s="365"/>
      <c r="I2519" s="365"/>
      <c r="J2519" s="517"/>
      <c r="K2519" s="517"/>
      <c r="L2519" s="517"/>
      <c r="M2519" s="518"/>
      <c r="N2519" s="518"/>
      <c r="O2519" s="519"/>
    </row>
    <row r="2520" ht="30" spans="1:15">
      <c r="A2520" s="2" t="s">
        <v>649</v>
      </c>
      <c r="B2520" s="479" t="str">
        <f>VLOOKUP(A2520,GLOBAL!A:H,4,FALSE)</f>
        <v>EXECUÇÃO DE VIA EM PISO INTERTRAVADO, COM BLOCO RETANGULAR COR NATURAL DE 20 X 10 CM, ESPESSURA 8 CM. AF_12/2015</v>
      </c>
      <c r="C2520" s="2" t="str">
        <f>VLOOKUP(A2520,GLOBAL!A:H,5,FALSE)</f>
        <v>M2</v>
      </c>
      <c r="D2520" s="480" t="s">
        <v>857</v>
      </c>
      <c r="E2520" s="481"/>
      <c r="F2520" s="482"/>
      <c r="G2520" s="480" t="s">
        <v>858</v>
      </c>
      <c r="H2520" s="481"/>
      <c r="I2520" s="482"/>
      <c r="J2520" s="508" t="s">
        <v>859</v>
      </c>
      <c r="K2520" s="508" t="s">
        <v>907</v>
      </c>
      <c r="L2520" s="508" t="s">
        <v>861</v>
      </c>
      <c r="M2520" s="508" t="s">
        <v>867</v>
      </c>
      <c r="N2520" s="508"/>
      <c r="O2520" s="509">
        <f>ROUND(SUM(O2522:O2530),2)</f>
        <v>1236.08</v>
      </c>
    </row>
    <row r="2521" spans="1:15">
      <c r="A2521" s="7"/>
      <c r="B2521" s="493" t="s">
        <v>863</v>
      </c>
      <c r="C2521" s="494"/>
      <c r="D2521" s="494"/>
      <c r="E2521" s="494"/>
      <c r="F2521" s="494"/>
      <c r="G2521" s="494"/>
      <c r="H2521" s="494"/>
      <c r="I2521" s="494"/>
      <c r="J2521" s="528"/>
      <c r="K2521" s="529"/>
      <c r="L2521" s="528"/>
      <c r="M2521" s="528"/>
      <c r="N2521" s="528"/>
      <c r="O2521" s="530"/>
    </row>
    <row r="2522" spans="1:15">
      <c r="A2522" s="8"/>
      <c r="B2522" s="495" t="s">
        <v>909</v>
      </c>
      <c r="C2522" s="486"/>
      <c r="D2522" s="486">
        <v>0</v>
      </c>
      <c r="E2522" s="534" t="s">
        <v>898</v>
      </c>
      <c r="F2522" s="486">
        <v>7.4</v>
      </c>
      <c r="G2522" s="486">
        <v>0</v>
      </c>
      <c r="H2522" s="534" t="s">
        <v>898</v>
      </c>
      <c r="I2522" s="486">
        <v>11.75</v>
      </c>
      <c r="J2522" s="512">
        <v>4.35</v>
      </c>
      <c r="K2522" s="531">
        <v>6.25</v>
      </c>
      <c r="L2522" s="512"/>
      <c r="M2522" s="512">
        <f t="shared" ref="M2522:M2527" si="41">J2522*K2522</f>
        <v>27.1875</v>
      </c>
      <c r="N2522" s="528"/>
      <c r="O2522" s="532">
        <f t="shared" ref="O2522:O2527" si="42">M2522</f>
        <v>27.1875</v>
      </c>
    </row>
    <row r="2523" spans="1:15">
      <c r="A2523" s="8"/>
      <c r="B2523" s="495" t="s">
        <v>909</v>
      </c>
      <c r="C2523" s="486"/>
      <c r="D2523" s="486">
        <v>0</v>
      </c>
      <c r="E2523" s="534" t="s">
        <v>898</v>
      </c>
      <c r="F2523" s="486">
        <v>11.75</v>
      </c>
      <c r="G2523" s="486">
        <v>2</v>
      </c>
      <c r="H2523" s="534" t="s">
        <v>898</v>
      </c>
      <c r="I2523" s="486">
        <v>16.5</v>
      </c>
      <c r="J2523" s="512">
        <v>44.75</v>
      </c>
      <c r="K2523" s="531">
        <v>6</v>
      </c>
      <c r="L2523" s="512"/>
      <c r="M2523" s="512">
        <f t="shared" si="41"/>
        <v>268.5</v>
      </c>
      <c r="N2523" s="528"/>
      <c r="O2523" s="532">
        <f t="shared" si="42"/>
        <v>268.5</v>
      </c>
    </row>
    <row r="2524" spans="1:15">
      <c r="A2524" s="8"/>
      <c r="B2524" s="495" t="s">
        <v>909</v>
      </c>
      <c r="C2524" s="486"/>
      <c r="D2524" s="486">
        <v>2</v>
      </c>
      <c r="E2524" s="534" t="s">
        <v>898</v>
      </c>
      <c r="F2524" s="486">
        <v>16.5</v>
      </c>
      <c r="G2524" s="486">
        <v>2</v>
      </c>
      <c r="H2524" s="534" t="s">
        <v>898</v>
      </c>
      <c r="I2524" s="486">
        <v>18.75</v>
      </c>
      <c r="J2524" s="512">
        <v>2.25</v>
      </c>
      <c r="K2524" s="531">
        <v>6.9</v>
      </c>
      <c r="L2524" s="512"/>
      <c r="M2524" s="512">
        <f t="shared" si="41"/>
        <v>15.525</v>
      </c>
      <c r="N2524" s="528"/>
      <c r="O2524" s="532">
        <f t="shared" si="42"/>
        <v>15.525</v>
      </c>
    </row>
    <row r="2525" spans="1:15">
      <c r="A2525" s="8"/>
      <c r="B2525" s="495" t="s">
        <v>909</v>
      </c>
      <c r="C2525" s="486"/>
      <c r="D2525" s="486">
        <v>100</v>
      </c>
      <c r="E2525" s="534" t="s">
        <v>898</v>
      </c>
      <c r="F2525" s="486">
        <v>3</v>
      </c>
      <c r="G2525" s="486">
        <v>100</v>
      </c>
      <c r="H2525" s="534" t="s">
        <v>898</v>
      </c>
      <c r="I2525" s="486">
        <v>5.1</v>
      </c>
      <c r="J2525" s="512">
        <v>2.1</v>
      </c>
      <c r="K2525" s="531">
        <v>7.85</v>
      </c>
      <c r="L2525" s="512"/>
      <c r="M2525" s="512">
        <f t="shared" si="41"/>
        <v>16.485</v>
      </c>
      <c r="N2525" s="528"/>
      <c r="O2525" s="532">
        <f t="shared" si="42"/>
        <v>16.485</v>
      </c>
    </row>
    <row r="2526" spans="1:15">
      <c r="A2526" s="8"/>
      <c r="B2526" s="495" t="s">
        <v>909</v>
      </c>
      <c r="C2526" s="486"/>
      <c r="D2526" s="486">
        <v>100</v>
      </c>
      <c r="E2526" s="534" t="s">
        <v>898</v>
      </c>
      <c r="F2526" s="486">
        <v>5.1</v>
      </c>
      <c r="G2526" s="486">
        <v>105</v>
      </c>
      <c r="H2526" s="534" t="s">
        <v>898</v>
      </c>
      <c r="I2526" s="486">
        <v>8.95</v>
      </c>
      <c r="J2526" s="512">
        <v>103.85</v>
      </c>
      <c r="K2526" s="531">
        <v>7</v>
      </c>
      <c r="L2526" s="512"/>
      <c r="M2526" s="512">
        <f t="shared" si="41"/>
        <v>726.95</v>
      </c>
      <c r="N2526" s="528"/>
      <c r="O2526" s="532">
        <f t="shared" si="42"/>
        <v>726.95</v>
      </c>
    </row>
    <row r="2527" spans="1:15">
      <c r="A2527" s="8"/>
      <c r="B2527" s="495" t="s">
        <v>909</v>
      </c>
      <c r="C2527" s="486"/>
      <c r="D2527" s="486">
        <v>105</v>
      </c>
      <c r="E2527" s="534" t="s">
        <v>898</v>
      </c>
      <c r="F2527" s="486">
        <v>8.95</v>
      </c>
      <c r="G2527" s="486">
        <v>105</v>
      </c>
      <c r="H2527" s="534" t="s">
        <v>898</v>
      </c>
      <c r="I2527" s="486">
        <v>17.3</v>
      </c>
      <c r="J2527" s="512">
        <v>8.35</v>
      </c>
      <c r="K2527" s="531">
        <v>7.4</v>
      </c>
      <c r="L2527" s="512"/>
      <c r="M2527" s="512">
        <f t="shared" si="41"/>
        <v>61.79</v>
      </c>
      <c r="N2527" s="528"/>
      <c r="O2527" s="532">
        <f t="shared" si="42"/>
        <v>61.79</v>
      </c>
    </row>
    <row r="2528" spans="1:15">
      <c r="A2528" s="8"/>
      <c r="B2528" s="495" t="s">
        <v>1018</v>
      </c>
      <c r="C2528" s="486"/>
      <c r="D2528" s="486">
        <v>102</v>
      </c>
      <c r="E2528" s="534" t="s">
        <v>898</v>
      </c>
      <c r="F2528" s="486">
        <v>13.25</v>
      </c>
      <c r="G2528" s="486">
        <v>103</v>
      </c>
      <c r="H2528" s="534" t="s">
        <v>898</v>
      </c>
      <c r="I2528" s="486">
        <v>3.7</v>
      </c>
      <c r="J2528" s="512">
        <v>8</v>
      </c>
      <c r="K2528" s="531">
        <v>7.2</v>
      </c>
      <c r="L2528" s="512"/>
      <c r="M2528" s="512">
        <f t="shared" ref="M2528:M2529" si="43">J2528*K2528</f>
        <v>57.6</v>
      </c>
      <c r="N2528" s="528"/>
      <c r="O2528" s="532">
        <f t="shared" ref="O2528:O2529" si="44">M2528</f>
        <v>57.6</v>
      </c>
    </row>
    <row r="2529" spans="1:15">
      <c r="A2529" s="8"/>
      <c r="B2529" s="495" t="s">
        <v>1018</v>
      </c>
      <c r="C2529" s="486"/>
      <c r="D2529" s="486">
        <v>102</v>
      </c>
      <c r="E2529" s="534" t="s">
        <v>898</v>
      </c>
      <c r="F2529" s="486">
        <v>13.25</v>
      </c>
      <c r="G2529" s="486">
        <v>103</v>
      </c>
      <c r="H2529" s="534" t="s">
        <v>898</v>
      </c>
      <c r="I2529" s="486">
        <v>3.7</v>
      </c>
      <c r="J2529" s="512">
        <v>8.8</v>
      </c>
      <c r="K2529" s="531">
        <v>7.05</v>
      </c>
      <c r="L2529" s="512"/>
      <c r="M2529" s="512">
        <f t="shared" si="43"/>
        <v>62.04</v>
      </c>
      <c r="N2529" s="528"/>
      <c r="O2529" s="532">
        <f t="shared" si="44"/>
        <v>62.04</v>
      </c>
    </row>
    <row r="2530" spans="1:15">
      <c r="A2530" s="4"/>
      <c r="B2530" s="495"/>
      <c r="C2530" s="486"/>
      <c r="D2530" s="486"/>
      <c r="E2530" s="486"/>
      <c r="F2530" s="486"/>
      <c r="G2530" s="486"/>
      <c r="H2530" s="486"/>
      <c r="I2530" s="486"/>
      <c r="J2530" s="512"/>
      <c r="K2530" s="512"/>
      <c r="L2530" s="512"/>
      <c r="M2530" s="512"/>
      <c r="N2530" s="512"/>
      <c r="O2530" s="513"/>
    </row>
    <row r="2531" spans="1:15">
      <c r="A2531" s="6"/>
      <c r="B2531" s="489"/>
      <c r="C2531" s="365"/>
      <c r="D2531" s="365"/>
      <c r="E2531" s="365"/>
      <c r="F2531" s="365"/>
      <c r="G2531" s="365"/>
      <c r="H2531" s="365"/>
      <c r="I2531" s="365"/>
      <c r="J2531" s="517"/>
      <c r="K2531" s="517"/>
      <c r="L2531" s="517"/>
      <c r="M2531" s="518"/>
      <c r="N2531" s="518"/>
      <c r="O2531" s="519"/>
    </row>
    <row r="2532" ht="60" spans="1:15">
      <c r="A2532" s="2" t="s">
        <v>650</v>
      </c>
      <c r="B2532" s="479" t="str">
        <f>VLOOKUP(A2532,GLOBAL!A:H,4,FALSE)</f>
        <v>ASSENTAMENTO DE GUIA (MEIO-FIO) EM TRECHO RETO, CONFECCIONADA EM CONCRETO PRÉ-FABRICADO, DIMENSÕES 100X15X13X30 CM (COMPRIMENTO X BASE INFERIOR X BASE SUPERIOR X ALTURA), PARA VIAS URBANAS (USO VIÁRIO). AF_06/2016</v>
      </c>
      <c r="C2532" s="2" t="str">
        <f>VLOOKUP(A2532,GLOBAL!A:H,5,FALSE)</f>
        <v>M</v>
      </c>
      <c r="D2532" s="480" t="s">
        <v>857</v>
      </c>
      <c r="E2532" s="481"/>
      <c r="F2532" s="482"/>
      <c r="G2532" s="480" t="s">
        <v>858</v>
      </c>
      <c r="H2532" s="481"/>
      <c r="I2532" s="482"/>
      <c r="J2532" s="508" t="s">
        <v>859</v>
      </c>
      <c r="K2532" s="508" t="s">
        <v>1020</v>
      </c>
      <c r="L2532" s="508" t="s">
        <v>861</v>
      </c>
      <c r="M2532" s="508" t="s">
        <v>1021</v>
      </c>
      <c r="N2532" s="508"/>
      <c r="O2532" s="509">
        <f>ROUND(SUM(O2534:O2539),2)</f>
        <v>405.1</v>
      </c>
    </row>
    <row r="2533" spans="1:15">
      <c r="A2533" s="7"/>
      <c r="B2533" s="493"/>
      <c r="C2533" s="494"/>
      <c r="D2533" s="494"/>
      <c r="E2533" s="494"/>
      <c r="F2533" s="494"/>
      <c r="G2533" s="494"/>
      <c r="H2533" s="494"/>
      <c r="I2533" s="494"/>
      <c r="J2533" s="528"/>
      <c r="K2533" s="529"/>
      <c r="L2533" s="528"/>
      <c r="M2533" s="528"/>
      <c r="N2533" s="528"/>
      <c r="O2533" s="530"/>
    </row>
    <row r="2534" spans="1:15">
      <c r="A2534" s="8"/>
      <c r="B2534" s="495" t="s">
        <v>1022</v>
      </c>
      <c r="C2534" s="486"/>
      <c r="D2534" s="486">
        <v>0</v>
      </c>
      <c r="E2534" s="534" t="s">
        <v>898</v>
      </c>
      <c r="F2534" s="486">
        <v>0</v>
      </c>
      <c r="G2534" s="486">
        <v>3</v>
      </c>
      <c r="H2534" s="534" t="s">
        <v>898</v>
      </c>
      <c r="I2534" s="486">
        <v>1.76</v>
      </c>
      <c r="J2534" s="512">
        <v>53.2</v>
      </c>
      <c r="K2534" s="541"/>
      <c r="L2534" s="512"/>
      <c r="M2534" s="512"/>
      <c r="N2534" s="512"/>
      <c r="O2534" s="513">
        <f>J2534</f>
        <v>53.2</v>
      </c>
    </row>
    <row r="2535" spans="1:15">
      <c r="A2535" s="8"/>
      <c r="B2535" s="495" t="s">
        <v>1022</v>
      </c>
      <c r="C2535" s="486"/>
      <c r="D2535" s="486">
        <v>0</v>
      </c>
      <c r="E2535" s="534" t="s">
        <v>898</v>
      </c>
      <c r="F2535" s="486">
        <v>0</v>
      </c>
      <c r="G2535" s="486">
        <v>3</v>
      </c>
      <c r="H2535" s="534" t="s">
        <v>898</v>
      </c>
      <c r="I2535" s="486">
        <v>1.76</v>
      </c>
      <c r="J2535" s="512">
        <v>48.4</v>
      </c>
      <c r="K2535" s="541"/>
      <c r="L2535" s="512"/>
      <c r="M2535" s="512"/>
      <c r="N2535" s="512"/>
      <c r="O2535" s="513">
        <f>J2535</f>
        <v>48.4</v>
      </c>
    </row>
    <row r="2536" spans="1:15">
      <c r="A2536" s="8"/>
      <c r="B2536" s="495" t="s">
        <v>1022</v>
      </c>
      <c r="C2536" s="486"/>
      <c r="D2536" s="486">
        <v>100</v>
      </c>
      <c r="E2536" s="534" t="s">
        <v>898</v>
      </c>
      <c r="F2536" s="486">
        <v>0</v>
      </c>
      <c r="G2536" s="486">
        <v>105</v>
      </c>
      <c r="H2536" s="534" t="s">
        <v>898</v>
      </c>
      <c r="I2536" s="486">
        <v>17.5</v>
      </c>
      <c r="J2536" s="512">
        <v>125.6</v>
      </c>
      <c r="K2536" s="541"/>
      <c r="L2536" s="512"/>
      <c r="M2536" s="512"/>
      <c r="N2536" s="512"/>
      <c r="O2536" s="513">
        <f>J2536</f>
        <v>125.6</v>
      </c>
    </row>
    <row r="2537" spans="1:15">
      <c r="A2537" s="8"/>
      <c r="B2537" s="495" t="s">
        <v>1022</v>
      </c>
      <c r="C2537" s="486"/>
      <c r="D2537" s="486">
        <v>100</v>
      </c>
      <c r="E2537" s="534" t="s">
        <v>898</v>
      </c>
      <c r="F2537" s="486">
        <v>0</v>
      </c>
      <c r="G2537" s="486">
        <v>105</v>
      </c>
      <c r="H2537" s="534" t="s">
        <v>898</v>
      </c>
      <c r="I2537" s="486">
        <v>17.5</v>
      </c>
      <c r="J2537" s="512">
        <v>117.9</v>
      </c>
      <c r="K2537" s="541"/>
      <c r="L2537" s="512"/>
      <c r="M2537" s="512"/>
      <c r="N2537" s="512"/>
      <c r="O2537" s="513">
        <f>J2537</f>
        <v>117.9</v>
      </c>
    </row>
    <row r="2538" spans="1:15">
      <c r="A2538" s="8"/>
      <c r="B2538" s="495" t="s">
        <v>1023</v>
      </c>
      <c r="C2538" s="486"/>
      <c r="D2538" s="486"/>
      <c r="E2538" s="486"/>
      <c r="F2538" s="486"/>
      <c r="G2538" s="486"/>
      <c r="H2538" s="486"/>
      <c r="I2538" s="486"/>
      <c r="J2538" s="512">
        <v>6</v>
      </c>
      <c r="K2538" s="541"/>
      <c r="L2538" s="512"/>
      <c r="M2538" s="512">
        <v>10</v>
      </c>
      <c r="N2538" s="512"/>
      <c r="O2538" s="513">
        <f>J2538*M2538</f>
        <v>60</v>
      </c>
    </row>
    <row r="2539" spans="1:15">
      <c r="A2539" s="4"/>
      <c r="B2539" s="495"/>
      <c r="C2539" s="486"/>
      <c r="D2539" s="486"/>
      <c r="E2539" s="486"/>
      <c r="F2539" s="486"/>
      <c r="G2539" s="486"/>
      <c r="H2539" s="486"/>
      <c r="I2539" s="486"/>
      <c r="J2539" s="512"/>
      <c r="K2539" s="512"/>
      <c r="L2539" s="512"/>
      <c r="M2539" s="512"/>
      <c r="N2539" s="512"/>
      <c r="O2539" s="513"/>
    </row>
    <row r="2540" spans="1:15">
      <c r="A2540" s="6"/>
      <c r="B2540" s="489"/>
      <c r="C2540" s="365"/>
      <c r="D2540" s="365"/>
      <c r="E2540" s="365"/>
      <c r="F2540" s="365"/>
      <c r="G2540" s="365"/>
      <c r="H2540" s="365"/>
      <c r="I2540" s="365"/>
      <c r="J2540" s="517"/>
      <c r="K2540" s="517"/>
      <c r="L2540" s="517"/>
      <c r="M2540" s="518"/>
      <c r="N2540" s="518"/>
      <c r="O2540" s="519"/>
    </row>
    <row r="2541" spans="1:15">
      <c r="A2541" s="1" t="s">
        <v>651</v>
      </c>
      <c r="B2541" s="476" t="str">
        <f>VLOOKUP(A2541,GLOBAL!A:H,4,FALSE)</f>
        <v>Sinalização</v>
      </c>
      <c r="C2541" s="477"/>
      <c r="D2541" s="477"/>
      <c r="E2541" s="477"/>
      <c r="F2541" s="477"/>
      <c r="G2541" s="477"/>
      <c r="H2541" s="477"/>
      <c r="I2541" s="477"/>
      <c r="J2541" s="506"/>
      <c r="K2541" s="506"/>
      <c r="L2541" s="506"/>
      <c r="M2541" s="506"/>
      <c r="N2541" s="506"/>
      <c r="O2541" s="507"/>
    </row>
    <row r="2542" ht="30" spans="1:15">
      <c r="A2542" s="2" t="s">
        <v>652</v>
      </c>
      <c r="B2542" s="479" t="str">
        <f>VLOOKUP(A2542,GLOBAL!A:H,4,FALSE)</f>
        <v>SINALIZAÇÃO VERTICAL COM CHAPA REVESTIDA EM PELÍCULA, INCLUSIVE SUPORTE EM MADEIRA</v>
      </c>
      <c r="C2542" s="2" t="str">
        <f>VLOOKUP(A2542,GLOBAL!A:H,5,FALSE)</f>
        <v>M2</v>
      </c>
      <c r="D2542" s="480" t="s">
        <v>857</v>
      </c>
      <c r="E2542" s="481"/>
      <c r="F2542" s="482"/>
      <c r="G2542" s="480" t="s">
        <v>858</v>
      </c>
      <c r="H2542" s="481"/>
      <c r="I2542" s="482"/>
      <c r="J2542" s="522" t="s">
        <v>867</v>
      </c>
      <c r="K2542" s="523"/>
      <c r="L2542" s="508" t="s">
        <v>861</v>
      </c>
      <c r="M2542" s="508" t="s">
        <v>862</v>
      </c>
      <c r="N2542" s="508"/>
      <c r="O2542" s="509">
        <f>ROUND(SUM(O2543:O2544),2)</f>
        <v>2.4</v>
      </c>
    </row>
    <row r="2543" spans="1:15">
      <c r="A2543" s="3"/>
      <c r="B2543" s="483" t="s">
        <v>863</v>
      </c>
      <c r="C2543" s="484"/>
      <c r="D2543" s="484"/>
      <c r="E2543" s="484"/>
      <c r="F2543" s="484"/>
      <c r="G2543" s="484"/>
      <c r="H2543" s="484"/>
      <c r="I2543" s="484"/>
      <c r="J2543" s="510"/>
      <c r="K2543" s="510"/>
      <c r="L2543" s="510"/>
      <c r="M2543" s="510"/>
      <c r="N2543" s="510"/>
      <c r="O2543" s="511"/>
    </row>
    <row r="2544" spans="1:15">
      <c r="A2544" s="4"/>
      <c r="B2544" s="495" t="s">
        <v>919</v>
      </c>
      <c r="C2544" s="486"/>
      <c r="D2544" s="486"/>
      <c r="E2544" s="486"/>
      <c r="F2544" s="486"/>
      <c r="G2544" s="486"/>
      <c r="H2544" s="486"/>
      <c r="I2544" s="486"/>
      <c r="J2544" s="524">
        <v>0.3</v>
      </c>
      <c r="K2544" s="525"/>
      <c r="L2544" s="512"/>
      <c r="M2544" s="512">
        <v>8</v>
      </c>
      <c r="N2544" s="512"/>
      <c r="O2544" s="513">
        <f>J2544*M2544</f>
        <v>2.4</v>
      </c>
    </row>
    <row r="2545" spans="1:15">
      <c r="A2545" s="5"/>
      <c r="B2545" s="539"/>
      <c r="C2545" s="540"/>
      <c r="D2545" s="540"/>
      <c r="E2545" s="540"/>
      <c r="F2545" s="540"/>
      <c r="G2545" s="540"/>
      <c r="H2545" s="540"/>
      <c r="I2545" s="540"/>
      <c r="J2545" s="544"/>
      <c r="K2545" s="544"/>
      <c r="L2545" s="544"/>
      <c r="M2545" s="545"/>
      <c r="N2545" s="545"/>
      <c r="O2545" s="546"/>
    </row>
    <row r="2546" spans="1:15">
      <c r="A2546" s="12"/>
      <c r="B2546" s="489"/>
      <c r="C2546" s="365"/>
      <c r="D2546" s="365"/>
      <c r="E2546" s="365"/>
      <c r="F2546" s="365"/>
      <c r="G2546" s="365"/>
      <c r="H2546" s="365"/>
      <c r="I2546" s="365"/>
      <c r="J2546" s="517"/>
      <c r="K2546" s="517"/>
      <c r="L2546" s="517"/>
      <c r="M2546" s="518"/>
      <c r="N2546" s="518"/>
      <c r="O2546" s="519"/>
    </row>
    <row r="2547" ht="45" customHeight="1" spans="1:15">
      <c r="A2547" s="2" t="s">
        <v>653</v>
      </c>
      <c r="B2547" s="479" t="str">
        <f>VLOOKUP(A2547,GLOBAL!A:H,4,FALSE)</f>
        <v>SINALIZACAO HORIZONTAL COM TINTA RETRORREFLETIVA A BASE DE RESINA ACRILICA COM MICROESFERAS DE VIDRO</v>
      </c>
      <c r="C2547" s="2" t="str">
        <f>VLOOKUP(A2547,GLOBAL!A:H,5,FALSE)</f>
        <v>M2</v>
      </c>
      <c r="D2547" s="480" t="s">
        <v>857</v>
      </c>
      <c r="E2547" s="481"/>
      <c r="F2547" s="482"/>
      <c r="G2547" s="480" t="s">
        <v>858</v>
      </c>
      <c r="H2547" s="481"/>
      <c r="I2547" s="482"/>
      <c r="J2547" s="508" t="s">
        <v>859</v>
      </c>
      <c r="K2547" s="508" t="s">
        <v>860</v>
      </c>
      <c r="L2547" s="508" t="s">
        <v>867</v>
      </c>
      <c r="M2547" s="508" t="s">
        <v>920</v>
      </c>
      <c r="N2547" s="508"/>
      <c r="O2547" s="509">
        <f>ROUND(SUM(O2548:O2553),2)</f>
        <v>131.03</v>
      </c>
    </row>
    <row r="2548" spans="1:15">
      <c r="A2548" s="3"/>
      <c r="B2548" s="483" t="s">
        <v>863</v>
      </c>
      <c r="C2548" s="484"/>
      <c r="D2548" s="484"/>
      <c r="E2548" s="484"/>
      <c r="F2548" s="484"/>
      <c r="G2548" s="484"/>
      <c r="H2548" s="484"/>
      <c r="I2548" s="484"/>
      <c r="J2548" s="510"/>
      <c r="K2548" s="510"/>
      <c r="L2548" s="510"/>
      <c r="M2548" s="510"/>
      <c r="N2548" s="510"/>
      <c r="O2548" s="511"/>
    </row>
    <row r="2549" spans="1:15">
      <c r="A2549" s="4"/>
      <c r="B2549" s="495" t="s">
        <v>921</v>
      </c>
      <c r="C2549" s="486"/>
      <c r="D2549" s="486"/>
      <c r="E2549" s="486"/>
      <c r="F2549" s="486"/>
      <c r="G2549" s="486"/>
      <c r="H2549" s="486"/>
      <c r="I2549" s="486"/>
      <c r="J2549" s="512">
        <v>3</v>
      </c>
      <c r="K2549" s="543">
        <v>0.4</v>
      </c>
      <c r="L2549" s="512">
        <f>J2549*K2549</f>
        <v>1.2</v>
      </c>
      <c r="M2549" s="512">
        <v>64</v>
      </c>
      <c r="N2549" s="512"/>
      <c r="O2549" s="513">
        <f>L2549*M2549</f>
        <v>76.8</v>
      </c>
    </row>
    <row r="2550" spans="1:15">
      <c r="A2550" s="4"/>
      <c r="B2550" s="495" t="s">
        <v>922</v>
      </c>
      <c r="C2550" s="486"/>
      <c r="D2550" s="486"/>
      <c r="E2550" s="486"/>
      <c r="F2550" s="486"/>
      <c r="G2550" s="486"/>
      <c r="H2550" s="486"/>
      <c r="I2550" s="486"/>
      <c r="J2550" s="512">
        <v>3.7</v>
      </c>
      <c r="K2550" s="543">
        <v>0.4</v>
      </c>
      <c r="L2550" s="512">
        <f>J2550*K2550</f>
        <v>1.48</v>
      </c>
      <c r="M2550" s="512">
        <v>8</v>
      </c>
      <c r="N2550" s="512"/>
      <c r="O2550" s="513">
        <f>L2550*M2550</f>
        <v>11.84</v>
      </c>
    </row>
    <row r="2551" spans="1:15">
      <c r="A2551" s="4"/>
      <c r="B2551" s="495" t="s">
        <v>923</v>
      </c>
      <c r="C2551" s="486"/>
      <c r="D2551" s="486"/>
      <c r="E2551" s="486"/>
      <c r="F2551" s="486"/>
      <c r="G2551" s="486"/>
      <c r="H2551" s="486"/>
      <c r="I2551" s="486"/>
      <c r="J2551" s="512">
        <v>61.76</v>
      </c>
      <c r="K2551" s="543">
        <v>0.1</v>
      </c>
      <c r="L2551" s="512">
        <f>J2551*K2551</f>
        <v>6.176</v>
      </c>
      <c r="M2551" s="512">
        <v>2</v>
      </c>
      <c r="N2551" s="512"/>
      <c r="O2551" s="513">
        <f>L2551*M2551</f>
        <v>12.352</v>
      </c>
    </row>
    <row r="2552" spans="1:15">
      <c r="A2552" s="4"/>
      <c r="B2552" s="495" t="s">
        <v>923</v>
      </c>
      <c r="C2552" s="486"/>
      <c r="D2552" s="486"/>
      <c r="E2552" s="486"/>
      <c r="F2552" s="486"/>
      <c r="G2552" s="486"/>
      <c r="H2552" s="486"/>
      <c r="I2552" s="486"/>
      <c r="J2552" s="512">
        <v>117.5</v>
      </c>
      <c r="K2552" s="543">
        <v>0.1</v>
      </c>
      <c r="L2552" s="512">
        <f>J2552*K2552</f>
        <v>11.75</v>
      </c>
      <c r="M2552" s="512">
        <v>2</v>
      </c>
      <c r="N2552" s="512"/>
      <c r="O2552" s="513">
        <f>L2552*M2552</f>
        <v>23.5</v>
      </c>
    </row>
    <row r="2553" spans="1:15">
      <c r="A2553" s="4"/>
      <c r="B2553" s="495" t="s">
        <v>924</v>
      </c>
      <c r="C2553" s="486"/>
      <c r="D2553" s="486"/>
      <c r="E2553" s="486"/>
      <c r="F2553" s="486"/>
      <c r="G2553" s="486"/>
      <c r="H2553" s="486"/>
      <c r="I2553" s="486"/>
      <c r="J2553" s="512">
        <v>0</v>
      </c>
      <c r="K2553" s="543">
        <v>0</v>
      </c>
      <c r="L2553" s="512">
        <v>1.09</v>
      </c>
      <c r="M2553" s="512">
        <v>6</v>
      </c>
      <c r="N2553" s="512"/>
      <c r="O2553" s="513">
        <f>L2553*M2553</f>
        <v>6.54</v>
      </c>
    </row>
    <row r="2554" spans="1:15">
      <c r="A2554" s="5"/>
      <c r="B2554" s="539"/>
      <c r="C2554" s="540"/>
      <c r="D2554" s="540"/>
      <c r="E2554" s="540"/>
      <c r="F2554" s="540"/>
      <c r="G2554" s="540"/>
      <c r="H2554" s="540"/>
      <c r="I2554" s="540"/>
      <c r="J2554" s="544"/>
      <c r="K2554" s="544"/>
      <c r="L2554" s="544"/>
      <c r="M2554" s="545"/>
      <c r="N2554" s="545"/>
      <c r="O2554" s="546"/>
    </row>
    <row r="2555" spans="1:15">
      <c r="A2555" s="12"/>
      <c r="B2555" s="489"/>
      <c r="C2555" s="365"/>
      <c r="D2555" s="365"/>
      <c r="E2555" s="365"/>
      <c r="F2555" s="365"/>
      <c r="G2555" s="365"/>
      <c r="H2555" s="365"/>
      <c r="I2555" s="365"/>
      <c r="J2555" s="517"/>
      <c r="K2555" s="517"/>
      <c r="L2555" s="517"/>
      <c r="M2555" s="518"/>
      <c r="N2555" s="518"/>
      <c r="O2555" s="519"/>
    </row>
    <row r="2556" spans="1:15">
      <c r="A2556" s="2" t="s">
        <v>654</v>
      </c>
      <c r="B2556" s="479" t="str">
        <f>VLOOKUP(A2556,GLOBAL!A:H,4,FALSE)</f>
        <v>TACHA REFLETIVA BIRREFLETORIZADA, FORNECIMENTO E APLICAÇÃO</v>
      </c>
      <c r="C2556" s="2" t="str">
        <f>VLOOKUP(A2556,GLOBAL!A:H,5,FALSE)</f>
        <v>UND</v>
      </c>
      <c r="D2556" s="480" t="s">
        <v>857</v>
      </c>
      <c r="E2556" s="481"/>
      <c r="F2556" s="482"/>
      <c r="G2556" s="480" t="s">
        <v>858</v>
      </c>
      <c r="H2556" s="481"/>
      <c r="I2556" s="482"/>
      <c r="J2556" s="508" t="s">
        <v>859</v>
      </c>
      <c r="K2556" s="508" t="s">
        <v>860</v>
      </c>
      <c r="L2556" s="508" t="s">
        <v>861</v>
      </c>
      <c r="M2556" s="508" t="s">
        <v>862</v>
      </c>
      <c r="N2556" s="508"/>
      <c r="O2556" s="509">
        <f>ROUND(SUM(O2557:O2559),2)</f>
        <v>45</v>
      </c>
    </row>
    <row r="2557" spans="1:15">
      <c r="A2557" s="3"/>
      <c r="B2557" s="483" t="s">
        <v>863</v>
      </c>
      <c r="C2557" s="484"/>
      <c r="D2557" s="484"/>
      <c r="E2557" s="484"/>
      <c r="F2557" s="484"/>
      <c r="G2557" s="484"/>
      <c r="H2557" s="484"/>
      <c r="I2557" s="484"/>
      <c r="J2557" s="510"/>
      <c r="K2557" s="510"/>
      <c r="L2557" s="510"/>
      <c r="M2557" s="510"/>
      <c r="N2557" s="510"/>
      <c r="O2557" s="511"/>
    </row>
    <row r="2558" spans="1:15">
      <c r="A2558" s="4"/>
      <c r="B2558" s="495" t="s">
        <v>923</v>
      </c>
      <c r="C2558" s="486"/>
      <c r="D2558" s="486"/>
      <c r="E2558" s="486"/>
      <c r="F2558" s="486"/>
      <c r="G2558" s="486"/>
      <c r="H2558" s="486"/>
      <c r="I2558" s="486"/>
      <c r="J2558" s="512">
        <v>179.26</v>
      </c>
      <c r="K2558" s="512"/>
      <c r="L2558" s="512"/>
      <c r="M2558" s="512">
        <v>45</v>
      </c>
      <c r="N2558" s="512"/>
      <c r="O2558" s="513">
        <f>M2558</f>
        <v>45</v>
      </c>
    </row>
    <row r="2559" spans="1:15">
      <c r="A2559" s="4"/>
      <c r="B2559" s="495"/>
      <c r="C2559" s="486"/>
      <c r="D2559" s="486"/>
      <c r="E2559" s="486"/>
      <c r="F2559" s="486"/>
      <c r="G2559" s="486"/>
      <c r="H2559" s="486"/>
      <c r="I2559" s="486"/>
      <c r="J2559" s="512"/>
      <c r="K2559" s="512"/>
      <c r="L2559" s="512"/>
      <c r="M2559" s="512"/>
      <c r="N2559" s="512"/>
      <c r="O2559" s="513"/>
    </row>
    <row r="2560" spans="1:15">
      <c r="A2560" s="6"/>
      <c r="B2560" s="489"/>
      <c r="C2560" s="365"/>
      <c r="D2560" s="365"/>
      <c r="E2560" s="365"/>
      <c r="F2560" s="365"/>
      <c r="G2560" s="365"/>
      <c r="H2560" s="365"/>
      <c r="I2560" s="365"/>
      <c r="J2560" s="517"/>
      <c r="K2560" s="517"/>
      <c r="L2560" s="517"/>
      <c r="M2560" s="518"/>
      <c r="N2560" s="518"/>
      <c r="O2560" s="519"/>
    </row>
    <row r="2561" spans="1:15">
      <c r="A2561" s="1" t="s">
        <v>655</v>
      </c>
      <c r="B2561" s="476" t="str">
        <f>VLOOKUP(A2561,GLOBAL!A:H,4,FALSE)</f>
        <v>Serviços Complementares</v>
      </c>
      <c r="C2561" s="477"/>
      <c r="D2561" s="477"/>
      <c r="E2561" s="477"/>
      <c r="F2561" s="477"/>
      <c r="G2561" s="477"/>
      <c r="H2561" s="477"/>
      <c r="I2561" s="477"/>
      <c r="J2561" s="506"/>
      <c r="K2561" s="506"/>
      <c r="L2561" s="506"/>
      <c r="M2561" s="506"/>
      <c r="N2561" s="506"/>
      <c r="O2561" s="507"/>
    </row>
    <row r="2562" ht="30" spans="1:15">
      <c r="A2562" s="2" t="s">
        <v>656</v>
      </c>
      <c r="B2562" s="479" t="str">
        <f>VLOOKUP(A2562,GLOBAL!A:H,4,FALSE)</f>
        <v>REMANEJAMENTO DE LIGAÇÃO E RELIGAÇÃO DE REDES DE ESGOTO, EM VIAS URBANAS</v>
      </c>
      <c r="C2562" s="2" t="str">
        <f>VLOOKUP(A2562,GLOBAL!A:H,5,FALSE)</f>
        <v>M</v>
      </c>
      <c r="D2562" s="480" t="s">
        <v>857</v>
      </c>
      <c r="E2562" s="481"/>
      <c r="F2562" s="482"/>
      <c r="G2562" s="480" t="s">
        <v>858</v>
      </c>
      <c r="H2562" s="481"/>
      <c r="I2562" s="482"/>
      <c r="J2562" s="508" t="s">
        <v>859</v>
      </c>
      <c r="K2562" s="508" t="s">
        <v>925</v>
      </c>
      <c r="L2562" s="508" t="s">
        <v>861</v>
      </c>
      <c r="M2562" s="508" t="s">
        <v>862</v>
      </c>
      <c r="N2562" s="508" t="s">
        <v>868</v>
      </c>
      <c r="O2562" s="509">
        <f>ROUND(SUM(O2563:O2565),2)</f>
        <v>14</v>
      </c>
    </row>
    <row r="2563" spans="1:15">
      <c r="A2563" s="3"/>
      <c r="B2563" s="483" t="s">
        <v>926</v>
      </c>
      <c r="C2563" s="484"/>
      <c r="D2563" s="484"/>
      <c r="E2563" s="484"/>
      <c r="F2563" s="484"/>
      <c r="G2563" s="484"/>
      <c r="H2563" s="484"/>
      <c r="I2563" s="484"/>
      <c r="J2563" s="510"/>
      <c r="K2563" s="510"/>
      <c r="L2563" s="510"/>
      <c r="M2563" s="510"/>
      <c r="N2563" s="510"/>
      <c r="O2563" s="511"/>
    </row>
    <row r="2564" spans="1:15">
      <c r="A2564" s="4"/>
      <c r="B2564" s="495" t="s">
        <v>927</v>
      </c>
      <c r="C2564" s="486"/>
      <c r="D2564" s="486">
        <v>0</v>
      </c>
      <c r="E2564" s="534" t="s">
        <v>898</v>
      </c>
      <c r="F2564" s="486">
        <v>0</v>
      </c>
      <c r="G2564" s="486">
        <v>3</v>
      </c>
      <c r="H2564" s="534" t="s">
        <v>898</v>
      </c>
      <c r="I2564" s="486">
        <v>1.76</v>
      </c>
      <c r="J2564" s="512"/>
      <c r="K2564" s="543">
        <v>2</v>
      </c>
      <c r="L2564" s="512"/>
      <c r="M2564" s="512">
        <v>2</v>
      </c>
      <c r="N2564" s="512" t="s">
        <v>928</v>
      </c>
      <c r="O2564" s="513">
        <f>K2564*M2564</f>
        <v>4</v>
      </c>
    </row>
    <row r="2565" spans="1:15">
      <c r="A2565" s="4"/>
      <c r="B2565" s="495" t="s">
        <v>927</v>
      </c>
      <c r="C2565" s="486"/>
      <c r="D2565" s="486">
        <v>100</v>
      </c>
      <c r="E2565" s="534" t="s">
        <v>898</v>
      </c>
      <c r="F2565" s="486">
        <v>0</v>
      </c>
      <c r="G2565" s="486">
        <v>105</v>
      </c>
      <c r="H2565" s="534" t="s">
        <v>898</v>
      </c>
      <c r="I2565" s="486">
        <v>17.5</v>
      </c>
      <c r="J2565" s="512"/>
      <c r="K2565" s="543">
        <v>5</v>
      </c>
      <c r="L2565" s="512"/>
      <c r="M2565" s="512">
        <v>2</v>
      </c>
      <c r="N2565" s="512" t="s">
        <v>928</v>
      </c>
      <c r="O2565" s="513">
        <f>K2565*M2565</f>
        <v>10</v>
      </c>
    </row>
    <row r="2566" spans="1:15">
      <c r="A2566" s="5"/>
      <c r="B2566" s="539"/>
      <c r="C2566" s="540"/>
      <c r="D2566" s="540"/>
      <c r="E2566" s="540"/>
      <c r="F2566" s="540"/>
      <c r="G2566" s="540"/>
      <c r="H2566" s="540"/>
      <c r="I2566" s="540"/>
      <c r="J2566" s="544"/>
      <c r="K2566" s="544"/>
      <c r="L2566" s="544"/>
      <c r="M2566" s="545"/>
      <c r="N2566" s="545"/>
      <c r="O2566" s="546"/>
    </row>
    <row r="2567" spans="1:15">
      <c r="A2567" s="12"/>
      <c r="B2567" s="489"/>
      <c r="C2567" s="365"/>
      <c r="D2567" s="365"/>
      <c r="E2567" s="365"/>
      <c r="F2567" s="365"/>
      <c r="G2567" s="365"/>
      <c r="H2567" s="365"/>
      <c r="I2567" s="365"/>
      <c r="J2567" s="517"/>
      <c r="K2567" s="517"/>
      <c r="L2567" s="517"/>
      <c r="M2567" s="518"/>
      <c r="N2567" s="518"/>
      <c r="O2567" s="519"/>
    </row>
    <row r="2568" ht="30" spans="1:15">
      <c r="A2568" s="2" t="s">
        <v>657</v>
      </c>
      <c r="B2568" s="479" t="str">
        <f>VLOOKUP(A2568,GLOBAL!A:H,4,FALSE)</f>
        <v>RELIGAÇÃO DE REDE DE ÁGUA EM PVC DN 20 MM, INCLUSIVE CONEXÕES, EM VIAS URBANAS</v>
      </c>
      <c r="C2568" s="2" t="str">
        <f>VLOOKUP(A2568,GLOBAL!A:H,5,FALSE)</f>
        <v>M</v>
      </c>
      <c r="D2568" s="480" t="s">
        <v>857</v>
      </c>
      <c r="E2568" s="481"/>
      <c r="F2568" s="482"/>
      <c r="G2568" s="480" t="s">
        <v>858</v>
      </c>
      <c r="H2568" s="481"/>
      <c r="I2568" s="482"/>
      <c r="J2568" s="508" t="s">
        <v>859</v>
      </c>
      <c r="K2568" s="508" t="s">
        <v>925</v>
      </c>
      <c r="L2568" s="508" t="s">
        <v>861</v>
      </c>
      <c r="M2568" s="508" t="s">
        <v>862</v>
      </c>
      <c r="N2568" s="508" t="s">
        <v>868</v>
      </c>
      <c r="O2568" s="509">
        <f>ROUND(SUM(O2569:O2572),2)</f>
        <v>14</v>
      </c>
    </row>
    <row r="2569" spans="1:15">
      <c r="A2569" s="3"/>
      <c r="B2569" s="483" t="s">
        <v>926</v>
      </c>
      <c r="C2569" s="484"/>
      <c r="D2569" s="484"/>
      <c r="E2569" s="484"/>
      <c r="F2569" s="484"/>
      <c r="G2569" s="484"/>
      <c r="H2569" s="484"/>
      <c r="I2569" s="484"/>
      <c r="J2569" s="510"/>
      <c r="K2569" s="510"/>
      <c r="L2569" s="510"/>
      <c r="M2569" s="510"/>
      <c r="N2569" s="510"/>
      <c r="O2569" s="511"/>
    </row>
    <row r="2570" spans="1:15">
      <c r="A2570" s="4"/>
      <c r="B2570" s="495" t="s">
        <v>927</v>
      </c>
      <c r="C2570" s="486"/>
      <c r="D2570" s="486">
        <v>0</v>
      </c>
      <c r="E2570" s="534" t="s">
        <v>898</v>
      </c>
      <c r="F2570" s="486">
        <v>0</v>
      </c>
      <c r="G2570" s="486">
        <v>3</v>
      </c>
      <c r="H2570" s="534" t="s">
        <v>898</v>
      </c>
      <c r="I2570" s="486">
        <v>1.76</v>
      </c>
      <c r="J2570" s="512"/>
      <c r="K2570" s="543">
        <v>2</v>
      </c>
      <c r="L2570" s="512"/>
      <c r="M2570" s="512">
        <v>2</v>
      </c>
      <c r="N2570" s="512" t="s">
        <v>928</v>
      </c>
      <c r="O2570" s="513">
        <f>M2570*K2570</f>
        <v>4</v>
      </c>
    </row>
    <row r="2571" spans="1:15">
      <c r="A2571" s="4"/>
      <c r="B2571" s="495" t="s">
        <v>927</v>
      </c>
      <c r="C2571" s="486"/>
      <c r="D2571" s="486">
        <v>100</v>
      </c>
      <c r="E2571" s="534" t="s">
        <v>898</v>
      </c>
      <c r="F2571" s="486">
        <v>0</v>
      </c>
      <c r="G2571" s="486">
        <v>105</v>
      </c>
      <c r="H2571" s="534" t="s">
        <v>898</v>
      </c>
      <c r="I2571" s="486">
        <v>17.5</v>
      </c>
      <c r="J2571" s="512"/>
      <c r="K2571" s="543">
        <v>5</v>
      </c>
      <c r="L2571" s="512"/>
      <c r="M2571" s="512">
        <v>2</v>
      </c>
      <c r="N2571" s="512" t="s">
        <v>928</v>
      </c>
      <c r="O2571" s="513">
        <f>K2571*M2571</f>
        <v>10</v>
      </c>
    </row>
    <row r="2572" spans="1:15">
      <c r="A2572" s="5"/>
      <c r="B2572" s="539"/>
      <c r="C2572" s="540"/>
      <c r="D2572" s="540"/>
      <c r="E2572" s="540"/>
      <c r="F2572" s="540"/>
      <c r="G2572" s="540"/>
      <c r="H2572" s="540"/>
      <c r="I2572" s="540"/>
      <c r="J2572" s="544"/>
      <c r="K2572" s="544"/>
      <c r="L2572" s="544"/>
      <c r="M2572" s="545"/>
      <c r="N2572" s="545"/>
      <c r="O2572" s="546"/>
    </row>
    <row r="2573" spans="1:15">
      <c r="A2573" s="6"/>
      <c r="B2573" s="489"/>
      <c r="C2573" s="365"/>
      <c r="D2573" s="365"/>
      <c r="E2573" s="365"/>
      <c r="F2573" s="365"/>
      <c r="G2573" s="365"/>
      <c r="H2573" s="365"/>
      <c r="I2573" s="365"/>
      <c r="J2573" s="517"/>
      <c r="K2573" s="517"/>
      <c r="L2573" s="517"/>
      <c r="M2573" s="518"/>
      <c r="N2573" s="518"/>
      <c r="O2573" s="519"/>
    </row>
    <row r="2574" spans="1:15">
      <c r="A2574" s="732" t="s">
        <v>36</v>
      </c>
      <c r="B2574" s="476" t="str">
        <f>VLOOKUP(A2574,GLOBAL!A:H,4,FALSE)</f>
        <v>Trecho da Rua Urano </v>
      </c>
      <c r="C2574" s="477"/>
      <c r="D2574" s="477"/>
      <c r="E2574" s="477"/>
      <c r="F2574" s="477"/>
      <c r="G2574" s="477"/>
      <c r="H2574" s="477"/>
      <c r="I2574" s="477"/>
      <c r="J2574" s="506"/>
      <c r="K2574" s="506"/>
      <c r="L2574" s="506"/>
      <c r="M2574" s="506"/>
      <c r="N2574" s="506"/>
      <c r="O2574" s="507"/>
    </row>
    <row r="2575" spans="1:15">
      <c r="A2575" s="1" t="s">
        <v>660</v>
      </c>
      <c r="B2575" s="476" t="str">
        <f>VLOOKUP(A2575,GLOBAL!A:H,4,FALSE)</f>
        <v>Demolição  </v>
      </c>
      <c r="C2575" s="477"/>
      <c r="D2575" s="477"/>
      <c r="E2575" s="477"/>
      <c r="F2575" s="477"/>
      <c r="G2575" s="477"/>
      <c r="H2575" s="477"/>
      <c r="I2575" s="477"/>
      <c r="J2575" s="506"/>
      <c r="K2575" s="506"/>
      <c r="L2575" s="506"/>
      <c r="M2575" s="506"/>
      <c r="N2575" s="506"/>
      <c r="O2575" s="507"/>
    </row>
    <row r="2576" ht="30" spans="1:15">
      <c r="A2576" s="2" t="s">
        <v>661</v>
      </c>
      <c r="B2576" s="479" t="str">
        <f>VLOOKUP(A2576,GLOBAL!A:H,4,FALSE)</f>
        <v>DEMOLIÇÃO DE LAJES, DE FORMA MANUAL, SEM REAPROVEITAMENTO. AF_12/2017</v>
      </c>
      <c r="C2576" s="2" t="str">
        <f>VLOOKUP(A2576,GLOBAL!A:H,5,FALSE)</f>
        <v>M3</v>
      </c>
      <c r="D2576" s="480" t="s">
        <v>857</v>
      </c>
      <c r="E2576" s="481"/>
      <c r="F2576" s="482"/>
      <c r="G2576" s="480" t="s">
        <v>858</v>
      </c>
      <c r="H2576" s="481"/>
      <c r="I2576" s="482"/>
      <c r="J2576" s="522" t="s">
        <v>867</v>
      </c>
      <c r="K2576" s="523"/>
      <c r="L2576" s="508" t="s">
        <v>861</v>
      </c>
      <c r="M2576" s="508" t="s">
        <v>6</v>
      </c>
      <c r="N2576" s="508" t="s">
        <v>868</v>
      </c>
      <c r="O2576" s="509">
        <f>ROUND(SUM(O2577:O2579),2)</f>
        <v>0.4</v>
      </c>
    </row>
    <row r="2577" spans="1:15">
      <c r="A2577" s="3"/>
      <c r="B2577" s="483" t="s">
        <v>863</v>
      </c>
      <c r="C2577" s="484"/>
      <c r="D2577" s="484"/>
      <c r="E2577" s="484"/>
      <c r="F2577" s="484"/>
      <c r="G2577" s="484"/>
      <c r="H2577" s="484"/>
      <c r="I2577" s="484"/>
      <c r="J2577" s="510"/>
      <c r="K2577" s="510"/>
      <c r="L2577" s="510"/>
      <c r="M2577" s="510"/>
      <c r="N2577" s="510"/>
      <c r="O2577" s="511"/>
    </row>
    <row r="2578" spans="1:15">
      <c r="A2578" s="4"/>
      <c r="B2578" s="485" t="s">
        <v>1082</v>
      </c>
      <c r="C2578" s="486"/>
      <c r="D2578" s="486"/>
      <c r="E2578" s="534"/>
      <c r="F2578" s="486"/>
      <c r="G2578" s="486"/>
      <c r="H2578" s="486"/>
      <c r="I2578" s="486"/>
      <c r="J2578" s="524">
        <v>33.38</v>
      </c>
      <c r="K2578" s="525"/>
      <c r="L2578" s="512">
        <v>0.08</v>
      </c>
      <c r="M2578" s="552">
        <v>0.15</v>
      </c>
      <c r="N2578" s="512" t="s">
        <v>870</v>
      </c>
      <c r="O2578" s="513">
        <f>J2578*L2578*M2578</f>
        <v>0.40056</v>
      </c>
    </row>
    <row r="2579" spans="1:15">
      <c r="A2579" s="5"/>
      <c r="B2579" s="491"/>
      <c r="C2579" s="488"/>
      <c r="D2579" s="488"/>
      <c r="E2579" s="488"/>
      <c r="F2579" s="488"/>
      <c r="G2579" s="488"/>
      <c r="H2579" s="488"/>
      <c r="I2579" s="488"/>
      <c r="J2579" s="514"/>
      <c r="K2579" s="514"/>
      <c r="L2579" s="514"/>
      <c r="M2579" s="515"/>
      <c r="N2579" s="515"/>
      <c r="O2579" s="516"/>
    </row>
    <row r="2580" spans="1:15">
      <c r="A2580" s="6"/>
      <c r="B2580" s="489"/>
      <c r="C2580" s="365"/>
      <c r="D2580" s="365"/>
      <c r="E2580" s="365"/>
      <c r="F2580" s="365"/>
      <c r="G2580" s="365"/>
      <c r="H2580" s="365"/>
      <c r="I2580" s="365"/>
      <c r="J2580" s="517"/>
      <c r="K2580" s="517"/>
      <c r="L2580" s="517"/>
      <c r="M2580" s="518"/>
      <c r="N2580" s="518"/>
      <c r="O2580" s="519"/>
    </row>
    <row r="2581" ht="46.5" customHeight="1" spans="1:15">
      <c r="A2581" s="2" t="s">
        <v>662</v>
      </c>
      <c r="B2581" s="479" t="str">
        <f>VLOOKUP(A2581,GLOBAL!A:H,4,FALSE)</f>
        <v>TRANSPORTE COM CAMINHÃO BASCULANTE 6 M3 EM RODOVIA PAVIMENTADA ( PARA DISTÂNCIAS SUPERIORES A 4 KM)</v>
      </c>
      <c r="C2581" s="2" t="str">
        <f>VLOOKUP(A2581,GLOBAL!A:H,5,FALSE)</f>
        <v>M3XKM</v>
      </c>
      <c r="D2581" s="480" t="s">
        <v>857</v>
      </c>
      <c r="E2581" s="481"/>
      <c r="F2581" s="482"/>
      <c r="G2581" s="480" t="s">
        <v>858</v>
      </c>
      <c r="H2581" s="481"/>
      <c r="I2581" s="482"/>
      <c r="J2581" s="508" t="s">
        <v>872</v>
      </c>
      <c r="K2581" s="508" t="s">
        <v>873</v>
      </c>
      <c r="L2581" s="508" t="s">
        <v>874</v>
      </c>
      <c r="M2581" s="508" t="s">
        <v>875</v>
      </c>
      <c r="N2581" s="508" t="s">
        <v>876</v>
      </c>
      <c r="O2581" s="509">
        <f>ROUND(SUM(O2582:O2586),2)</f>
        <v>93.4</v>
      </c>
    </row>
    <row r="2582" spans="1:15">
      <c r="A2582" s="3"/>
      <c r="B2582" s="483"/>
      <c r="C2582" s="484"/>
      <c r="D2582" s="484"/>
      <c r="E2582" s="484"/>
      <c r="F2582" s="484"/>
      <c r="G2582" s="484"/>
      <c r="H2582" s="484"/>
      <c r="I2582" s="484"/>
      <c r="J2582" s="510"/>
      <c r="K2582" s="510"/>
      <c r="L2582" s="510"/>
      <c r="M2582" s="510"/>
      <c r="N2582" s="510"/>
      <c r="O2582" s="511"/>
    </row>
    <row r="2583" spans="1:15">
      <c r="A2583" s="4"/>
      <c r="B2583" s="485" t="s">
        <v>938</v>
      </c>
      <c r="C2583" s="486"/>
      <c r="D2583" s="486"/>
      <c r="E2583" s="486"/>
      <c r="F2583" s="486"/>
      <c r="G2583" s="486"/>
      <c r="H2583" s="486"/>
      <c r="I2583" s="486"/>
      <c r="J2583" s="512">
        <v>17.2</v>
      </c>
      <c r="K2583" s="512">
        <v>1</v>
      </c>
      <c r="L2583" s="512">
        <v>2.2</v>
      </c>
      <c r="M2583" s="512">
        <f>O2576</f>
        <v>0.4</v>
      </c>
      <c r="N2583" s="512">
        <f>J2583*K2583*L2583*M2583</f>
        <v>15.136</v>
      </c>
      <c r="O2583" s="513">
        <f>N2583</f>
        <v>15.136</v>
      </c>
    </row>
    <row r="2584" spans="1:15">
      <c r="A2584" s="4"/>
      <c r="B2584" s="485" t="s">
        <v>939</v>
      </c>
      <c r="C2584" s="486"/>
      <c r="D2584" s="486"/>
      <c r="E2584" s="486"/>
      <c r="F2584" s="486"/>
      <c r="G2584" s="486"/>
      <c r="H2584" s="486"/>
      <c r="I2584" s="486"/>
      <c r="J2584" s="512">
        <v>17.2</v>
      </c>
      <c r="K2584" s="512">
        <v>1</v>
      </c>
      <c r="L2584" s="512">
        <v>2.4</v>
      </c>
      <c r="M2584" s="512">
        <v>1.608</v>
      </c>
      <c r="N2584" s="512">
        <f>J2584*K2584*L2584*M2584</f>
        <v>66.37824</v>
      </c>
      <c r="O2584" s="513">
        <f>N2584</f>
        <v>66.37824</v>
      </c>
    </row>
    <row r="2585" spans="1:15">
      <c r="A2585" s="4"/>
      <c r="B2585" s="485" t="s">
        <v>940</v>
      </c>
      <c r="C2585" s="486"/>
      <c r="D2585" s="486"/>
      <c r="E2585" s="486"/>
      <c r="F2585" s="486"/>
      <c r="G2585" s="486"/>
      <c r="H2585" s="486"/>
      <c r="I2585" s="486"/>
      <c r="J2585" s="512">
        <v>17.2</v>
      </c>
      <c r="K2585" s="512">
        <v>1</v>
      </c>
      <c r="L2585" s="512">
        <v>2.4</v>
      </c>
      <c r="M2585" s="512">
        <v>0.288</v>
      </c>
      <c r="N2585" s="512">
        <f>J2585*K2585*L2585*M2585</f>
        <v>11.88864</v>
      </c>
      <c r="O2585" s="513">
        <f>N2585</f>
        <v>11.88864</v>
      </c>
    </row>
    <row r="2586" ht="60" spans="1:15">
      <c r="A2586" s="5"/>
      <c r="B2586" s="492" t="s">
        <v>994</v>
      </c>
      <c r="C2586" s="488"/>
      <c r="D2586" s="488"/>
      <c r="E2586" s="488"/>
      <c r="F2586" s="488"/>
      <c r="G2586" s="488"/>
      <c r="H2586" s="488"/>
      <c r="I2586" s="488"/>
      <c r="J2586" s="514"/>
      <c r="K2586" s="514"/>
      <c r="L2586" s="514"/>
      <c r="M2586" s="515"/>
      <c r="N2586" s="515"/>
      <c r="O2586" s="516"/>
    </row>
    <row r="2587" spans="1:15">
      <c r="A2587" s="6"/>
      <c r="B2587" s="489"/>
      <c r="C2587" s="365"/>
      <c r="D2587" s="365"/>
      <c r="E2587" s="365"/>
      <c r="F2587" s="365"/>
      <c r="G2587" s="365"/>
      <c r="H2587" s="365"/>
      <c r="I2587" s="365"/>
      <c r="J2587" s="517"/>
      <c r="K2587" s="517"/>
      <c r="L2587" s="517"/>
      <c r="M2587" s="518"/>
      <c r="N2587" s="518"/>
      <c r="O2587" s="519"/>
    </row>
    <row r="2588" ht="30" spans="1:15">
      <c r="A2588" s="2" t="s">
        <v>663</v>
      </c>
      <c r="B2588" s="479" t="str">
        <f>VLOOKUP(A2588,GLOBAL!A:H,4,FALSE)</f>
        <v>DEMOLIÇÃO DE PAVIMENTO INTERTRAVADO, DE FORMA MANUAL, COM REAPROVEITAMENTO. AF_12/2017</v>
      </c>
      <c r="C2588" s="2" t="str">
        <f>VLOOKUP(A2588,GLOBAL!A:H,5,FALSE)</f>
        <v>M2</v>
      </c>
      <c r="D2588" s="480" t="s">
        <v>857</v>
      </c>
      <c r="E2588" s="481"/>
      <c r="F2588" s="482"/>
      <c r="G2588" s="480" t="s">
        <v>858</v>
      </c>
      <c r="H2588" s="481"/>
      <c r="I2588" s="482"/>
      <c r="J2588" s="508" t="s">
        <v>859</v>
      </c>
      <c r="K2588" s="508" t="s">
        <v>860</v>
      </c>
      <c r="L2588" s="508" t="s">
        <v>861</v>
      </c>
      <c r="M2588" s="508" t="s">
        <v>6</v>
      </c>
      <c r="N2588" s="508" t="s">
        <v>868</v>
      </c>
      <c r="O2588" s="509">
        <f>ROUND(SUM(O2589:O2591),2)</f>
        <v>20.1</v>
      </c>
    </row>
    <row r="2589" spans="1:15">
      <c r="A2589" s="3"/>
      <c r="B2589" s="483" t="s">
        <v>863</v>
      </c>
      <c r="C2589" s="484"/>
      <c r="D2589" s="484"/>
      <c r="E2589" s="484"/>
      <c r="F2589" s="484"/>
      <c r="G2589" s="484"/>
      <c r="H2589" s="484"/>
      <c r="I2589" s="484"/>
      <c r="J2589" s="512"/>
      <c r="K2589" s="510"/>
      <c r="L2589" s="510"/>
      <c r="M2589" s="510"/>
      <c r="N2589" s="510"/>
      <c r="O2589" s="511"/>
    </row>
    <row r="2590" spans="1:15">
      <c r="A2590" s="4"/>
      <c r="B2590" s="485" t="s">
        <v>995</v>
      </c>
      <c r="C2590" s="486"/>
      <c r="D2590" s="486"/>
      <c r="E2590" s="534"/>
      <c r="F2590" s="486"/>
      <c r="G2590" s="486"/>
      <c r="H2590" s="534"/>
      <c r="I2590" s="486"/>
      <c r="J2590" s="524">
        <f>(3*20+4.126)*6.2685</f>
        <v>401.973831</v>
      </c>
      <c r="K2590" s="525"/>
      <c r="L2590" s="512"/>
      <c r="M2590" s="552">
        <v>0.05</v>
      </c>
      <c r="N2590" s="512"/>
      <c r="O2590" s="513">
        <f>J2590*M2590</f>
        <v>20.09869155</v>
      </c>
    </row>
    <row r="2591" spans="1:15">
      <c r="A2591" s="5"/>
      <c r="B2591" s="491"/>
      <c r="C2591" s="488"/>
      <c r="D2591" s="488"/>
      <c r="E2591" s="488"/>
      <c r="F2591" s="488"/>
      <c r="G2591" s="488"/>
      <c r="H2591" s="488"/>
      <c r="I2591" s="488"/>
      <c r="J2591" s="514"/>
      <c r="K2591" s="514"/>
      <c r="L2591" s="514"/>
      <c r="M2591" s="515"/>
      <c r="N2591" s="515"/>
      <c r="O2591" s="516"/>
    </row>
    <row r="2592" spans="1:15">
      <c r="A2592" s="6"/>
      <c r="B2592" s="489"/>
      <c r="C2592" s="365"/>
      <c r="D2592" s="365"/>
      <c r="E2592" s="365"/>
      <c r="F2592" s="365"/>
      <c r="G2592" s="365"/>
      <c r="H2592" s="365"/>
      <c r="I2592" s="365"/>
      <c r="J2592" s="517"/>
      <c r="K2592" s="517"/>
      <c r="L2592" s="517"/>
      <c r="M2592" s="518"/>
      <c r="N2592" s="518"/>
      <c r="O2592" s="519"/>
    </row>
    <row r="2593" s="23" customFormat="1" spans="1:20">
      <c r="A2593" s="2" t="s">
        <v>664</v>
      </c>
      <c r="B2593" s="548" t="str">
        <f>VLOOKUP(A2593,GLOBAL!A:H,4,FALSE)</f>
        <v>RETIRADA DE MEIO-FIO DE CONCRETO</v>
      </c>
      <c r="C2593" s="2" t="str">
        <f>VLOOKUP(A2593,GLOBAL!A:H,5,FALSE)</f>
        <v>M</v>
      </c>
      <c r="D2593" s="480" t="s">
        <v>857</v>
      </c>
      <c r="E2593" s="481"/>
      <c r="F2593" s="482"/>
      <c r="G2593" s="480" t="s">
        <v>858</v>
      </c>
      <c r="H2593" s="481"/>
      <c r="I2593" s="482"/>
      <c r="J2593" s="508" t="s">
        <v>859</v>
      </c>
      <c r="K2593" s="508" t="s">
        <v>860</v>
      </c>
      <c r="L2593" s="508" t="s">
        <v>861</v>
      </c>
      <c r="M2593" s="508" t="s">
        <v>6</v>
      </c>
      <c r="N2593" s="508" t="s">
        <v>868</v>
      </c>
      <c r="O2593" s="509">
        <f>ROUND(SUM(O2594:O2596),2)</f>
        <v>6.41</v>
      </c>
      <c r="Q2593" s="466"/>
      <c r="R2593" s="547"/>
      <c r="S2593" s="547"/>
      <c r="T2593" s="547"/>
    </row>
    <row r="2594" spans="1:15">
      <c r="A2594" s="3"/>
      <c r="B2594" s="483"/>
      <c r="C2594" s="484"/>
      <c r="D2594" s="484"/>
      <c r="E2594" s="484"/>
      <c r="F2594" s="484"/>
      <c r="G2594" s="484"/>
      <c r="H2594" s="484"/>
      <c r="I2594" s="484"/>
      <c r="J2594" s="510"/>
      <c r="K2594" s="510"/>
      <c r="L2594" s="510"/>
      <c r="M2594" s="510"/>
      <c r="N2594" s="510"/>
      <c r="O2594" s="511"/>
    </row>
    <row r="2595" spans="1:15">
      <c r="A2595" s="4"/>
      <c r="B2595" s="485" t="s">
        <v>996</v>
      </c>
      <c r="C2595" s="486"/>
      <c r="D2595" s="486"/>
      <c r="E2595" s="534"/>
      <c r="F2595" s="486"/>
      <c r="G2595" s="486"/>
      <c r="H2595" s="534"/>
      <c r="I2595" s="486"/>
      <c r="J2595" s="512">
        <v>128.252</v>
      </c>
      <c r="K2595" s="512"/>
      <c r="L2595" s="512"/>
      <c r="M2595" s="552">
        <v>0.05</v>
      </c>
      <c r="N2595" s="512"/>
      <c r="O2595" s="513">
        <f>J2595*M2595</f>
        <v>6.4126</v>
      </c>
    </row>
    <row r="2596" spans="1:15">
      <c r="A2596" s="5"/>
      <c r="B2596" s="492"/>
      <c r="C2596" s="488"/>
      <c r="D2596" s="488"/>
      <c r="E2596" s="488"/>
      <c r="F2596" s="488"/>
      <c r="G2596" s="488"/>
      <c r="H2596" s="488"/>
      <c r="I2596" s="488"/>
      <c r="J2596" s="514"/>
      <c r="K2596" s="514"/>
      <c r="L2596" s="514"/>
      <c r="M2596" s="515"/>
      <c r="N2596" s="515"/>
      <c r="O2596" s="516"/>
    </row>
    <row r="2597" spans="1:15">
      <c r="A2597" s="6"/>
      <c r="B2597" s="489"/>
      <c r="C2597" s="365"/>
      <c r="D2597" s="365"/>
      <c r="E2597" s="365"/>
      <c r="F2597" s="365"/>
      <c r="G2597" s="365"/>
      <c r="H2597" s="365"/>
      <c r="I2597" s="365"/>
      <c r="J2597" s="517"/>
      <c r="K2597" s="517"/>
      <c r="L2597" s="517"/>
      <c r="M2597" s="518"/>
      <c r="N2597" s="518"/>
      <c r="O2597" s="519"/>
    </row>
    <row r="2598" spans="1:15">
      <c r="A2598" s="1" t="s">
        <v>665</v>
      </c>
      <c r="B2598" s="476" t="str">
        <f>VLOOKUP(A2598,GLOBAL!A:H,4,FALSE)</f>
        <v>Escavação, Aterro e Transporte</v>
      </c>
      <c r="C2598" s="477"/>
      <c r="D2598" s="477"/>
      <c r="E2598" s="477"/>
      <c r="F2598" s="477"/>
      <c r="G2598" s="477"/>
      <c r="H2598" s="477"/>
      <c r="I2598" s="477"/>
      <c r="J2598" s="506"/>
      <c r="K2598" s="506"/>
      <c r="L2598" s="506"/>
      <c r="M2598" s="506"/>
      <c r="N2598" s="506"/>
      <c r="O2598" s="507"/>
    </row>
    <row r="2599" ht="50.25" customHeight="1" spans="1:15">
      <c r="A2599" s="2" t="s">
        <v>666</v>
      </c>
      <c r="B2599" s="479" t="str">
        <f>VLOOKUP(A2599,GLOBAL!A:H,4,FALSE)</f>
        <v>ESCAVACAO MECANICA DE MATERIAL 1A. CATEGORIA, PROVENIENTE DE CORTE DE SUBLEITO (C/TRATOR ESTEIRAS  160HP)</v>
      </c>
      <c r="C2599" s="2" t="str">
        <f>VLOOKUP(A2599,GLOBAL!A:H,5,FALSE)</f>
        <v>M3</v>
      </c>
      <c r="D2599" s="480" t="s">
        <v>857</v>
      </c>
      <c r="E2599" s="481"/>
      <c r="F2599" s="482"/>
      <c r="G2599" s="480" t="s">
        <v>858</v>
      </c>
      <c r="H2599" s="481"/>
      <c r="I2599" s="482"/>
      <c r="J2599" s="522" t="s">
        <v>879</v>
      </c>
      <c r="K2599" s="526"/>
      <c r="L2599" s="523"/>
      <c r="M2599" s="508" t="s">
        <v>862</v>
      </c>
      <c r="N2599" s="508"/>
      <c r="O2599" s="509">
        <f>ROUND(SUM(O2600:O2602),2)</f>
        <v>189.13</v>
      </c>
    </row>
    <row r="2600" spans="1:15">
      <c r="A2600" s="3"/>
      <c r="B2600" s="483"/>
      <c r="C2600" s="484"/>
      <c r="D2600" s="484"/>
      <c r="E2600" s="484"/>
      <c r="F2600" s="484"/>
      <c r="G2600" s="484"/>
      <c r="H2600" s="484"/>
      <c r="I2600" s="484"/>
      <c r="J2600" s="510"/>
      <c r="K2600" s="510"/>
      <c r="L2600" s="510"/>
      <c r="M2600" s="510"/>
      <c r="N2600" s="510"/>
      <c r="O2600" s="511"/>
    </row>
    <row r="2601" spans="1:15">
      <c r="A2601" s="4"/>
      <c r="B2601" s="485" t="s">
        <v>880</v>
      </c>
      <c r="C2601" s="486"/>
      <c r="D2601" s="490">
        <v>3</v>
      </c>
      <c r="E2601" s="551" t="s">
        <v>898</v>
      </c>
      <c r="F2601" s="490">
        <v>0</v>
      </c>
      <c r="G2601" s="490">
        <v>6</v>
      </c>
      <c r="H2601" s="551" t="s">
        <v>898</v>
      </c>
      <c r="I2601" s="490">
        <v>4.16</v>
      </c>
      <c r="J2601" s="524">
        <f>(92.7+24.67+10.72+0.88+19.29+8.08+12.66+17.58+2.55)</f>
        <v>189.13</v>
      </c>
      <c r="K2601" s="527"/>
      <c r="L2601" s="525"/>
      <c r="M2601" s="512"/>
      <c r="N2601" s="512"/>
      <c r="O2601" s="513">
        <f>J2601</f>
        <v>189.13</v>
      </c>
    </row>
    <row r="2602" spans="1:15">
      <c r="A2602" s="5"/>
      <c r="B2602" s="491"/>
      <c r="C2602" s="488"/>
      <c r="D2602" s="488"/>
      <c r="E2602" s="488"/>
      <c r="F2602" s="488"/>
      <c r="G2602" s="488"/>
      <c r="H2602" s="488"/>
      <c r="I2602" s="488"/>
      <c r="J2602" s="514"/>
      <c r="K2602" s="514"/>
      <c r="L2602" s="514"/>
      <c r="M2602" s="515"/>
      <c r="N2602" s="515"/>
      <c r="O2602" s="516"/>
    </row>
    <row r="2603" spans="1:15">
      <c r="A2603" s="6"/>
      <c r="B2603" s="489"/>
      <c r="C2603" s="365"/>
      <c r="D2603" s="365"/>
      <c r="E2603" s="365"/>
      <c r="F2603" s="365"/>
      <c r="G2603" s="365"/>
      <c r="H2603" s="365"/>
      <c r="I2603" s="365"/>
      <c r="J2603" s="517"/>
      <c r="K2603" s="517"/>
      <c r="L2603" s="517"/>
      <c r="M2603" s="518"/>
      <c r="N2603" s="518"/>
      <c r="O2603" s="519"/>
    </row>
    <row r="2604" ht="30" spans="1:15">
      <c r="A2604" s="2" t="s">
        <v>667</v>
      </c>
      <c r="B2604" s="479" t="str">
        <f>VLOOKUP(A2604,GLOBAL!A:H,4,FALSE)</f>
        <v>COMPACTACAO MECANICA A 100% DO PROCTOR NORMAL - PAVIMENTACAO URBANA</v>
      </c>
      <c r="C2604" s="2" t="str">
        <f>VLOOKUP(A2604,GLOBAL!A:H,5,FALSE)</f>
        <v>M3</v>
      </c>
      <c r="D2604" s="480" t="s">
        <v>857</v>
      </c>
      <c r="E2604" s="481"/>
      <c r="F2604" s="482"/>
      <c r="G2604" s="480" t="s">
        <v>858</v>
      </c>
      <c r="H2604" s="481"/>
      <c r="I2604" s="482"/>
      <c r="J2604" s="522" t="s">
        <v>879</v>
      </c>
      <c r="K2604" s="526"/>
      <c r="L2604" s="523"/>
      <c r="M2604" s="508" t="s">
        <v>862</v>
      </c>
      <c r="N2604" s="508"/>
      <c r="O2604" s="509">
        <f>ROUND(SUM(O2605:O2607),2)</f>
        <v>1.39</v>
      </c>
    </row>
    <row r="2605" spans="1:15">
      <c r="A2605" s="3"/>
      <c r="B2605" s="483"/>
      <c r="C2605" s="484"/>
      <c r="D2605" s="484"/>
      <c r="E2605" s="484"/>
      <c r="F2605" s="484"/>
      <c r="G2605" s="484"/>
      <c r="H2605" s="484"/>
      <c r="I2605" s="484"/>
      <c r="J2605" s="510"/>
      <c r="K2605" s="510"/>
      <c r="L2605" s="510"/>
      <c r="M2605" s="510"/>
      <c r="N2605" s="510"/>
      <c r="O2605" s="511"/>
    </row>
    <row r="2606" spans="1:15">
      <c r="A2606" s="4"/>
      <c r="B2606" s="485" t="s">
        <v>909</v>
      </c>
      <c r="C2606" s="486"/>
      <c r="D2606" s="490">
        <v>3</v>
      </c>
      <c r="E2606" s="551" t="s">
        <v>898</v>
      </c>
      <c r="F2606" s="490">
        <v>0</v>
      </c>
      <c r="G2606" s="490">
        <v>6</v>
      </c>
      <c r="H2606" s="551" t="s">
        <v>898</v>
      </c>
      <c r="I2606" s="490">
        <v>4.16</v>
      </c>
      <c r="J2606" s="524">
        <f>(0+0.34+0.64+0+0.02+0+0.11+0.28)</f>
        <v>1.39</v>
      </c>
      <c r="K2606" s="527"/>
      <c r="L2606" s="525"/>
      <c r="M2606" s="512"/>
      <c r="N2606" s="512"/>
      <c r="O2606" s="513">
        <f>J2606</f>
        <v>1.39</v>
      </c>
    </row>
    <row r="2607" spans="1:15">
      <c r="A2607" s="5"/>
      <c r="B2607" s="491"/>
      <c r="C2607" s="488"/>
      <c r="D2607" s="488"/>
      <c r="E2607" s="488"/>
      <c r="F2607" s="488"/>
      <c r="G2607" s="488"/>
      <c r="H2607" s="488"/>
      <c r="I2607" s="488"/>
      <c r="J2607" s="514"/>
      <c r="K2607" s="514"/>
      <c r="L2607" s="514"/>
      <c r="M2607" s="515"/>
      <c r="N2607" s="515"/>
      <c r="O2607" s="516"/>
    </row>
    <row r="2608" spans="1:15">
      <c r="A2608" s="6"/>
      <c r="B2608" s="489"/>
      <c r="C2608" s="365"/>
      <c r="D2608" s="365"/>
      <c r="E2608" s="365"/>
      <c r="F2608" s="365"/>
      <c r="G2608" s="365"/>
      <c r="H2608" s="365"/>
      <c r="I2608" s="365"/>
      <c r="J2608" s="517"/>
      <c r="K2608" s="517"/>
      <c r="L2608" s="517"/>
      <c r="M2608" s="518"/>
      <c r="N2608" s="518"/>
      <c r="O2608" s="519"/>
    </row>
    <row r="2609" ht="43.5" customHeight="1" spans="1:15">
      <c r="A2609" s="2" t="s">
        <v>668</v>
      </c>
      <c r="B2609" s="479" t="str">
        <f>VLOOKUP(A2609,GLOBAL!A:H,4,FALSE)</f>
        <v>TRANSPORTE COM CAMINHÃO BASCULANTE 6 M3 EM RODOVIA PAVIMENTADA ( PARA DISTÂNCIAS SUPERIORES A 4 KM)</v>
      </c>
      <c r="C2609" s="2" t="str">
        <f>VLOOKUP(A2609,GLOBAL!A:H,5,FALSE)</f>
        <v>M3XKM</v>
      </c>
      <c r="D2609" s="480" t="s">
        <v>857</v>
      </c>
      <c r="E2609" s="481"/>
      <c r="F2609" s="482"/>
      <c r="G2609" s="480" t="s">
        <v>858</v>
      </c>
      <c r="H2609" s="481"/>
      <c r="I2609" s="482"/>
      <c r="J2609" s="508" t="s">
        <v>872</v>
      </c>
      <c r="K2609" s="508" t="s">
        <v>873</v>
      </c>
      <c r="L2609" s="508" t="s">
        <v>874</v>
      </c>
      <c r="M2609" s="508" t="s">
        <v>875</v>
      </c>
      <c r="N2609" s="508" t="s">
        <v>876</v>
      </c>
      <c r="O2609" s="509">
        <f>ROUND(SUM(O2610:O2612),2)</f>
        <v>5204.86</v>
      </c>
    </row>
    <row r="2610" spans="1:15">
      <c r="A2610" s="3"/>
      <c r="B2610" s="483"/>
      <c r="C2610" s="484"/>
      <c r="D2610" s="484"/>
      <c r="E2610" s="484"/>
      <c r="F2610" s="484"/>
      <c r="G2610" s="484"/>
      <c r="H2610" s="484"/>
      <c r="I2610" s="484"/>
      <c r="J2610" s="510"/>
      <c r="K2610" s="510"/>
      <c r="L2610" s="510"/>
      <c r="M2610" s="510"/>
      <c r="N2610" s="510"/>
      <c r="O2610" s="511"/>
    </row>
    <row r="2611" spans="1:15">
      <c r="A2611" s="4"/>
      <c r="B2611" s="485" t="s">
        <v>877</v>
      </c>
      <c r="C2611" s="486"/>
      <c r="D2611" s="490"/>
      <c r="E2611" s="490"/>
      <c r="F2611" s="490"/>
      <c r="G2611" s="490"/>
      <c r="H2611" s="490"/>
      <c r="I2611" s="490"/>
      <c r="J2611" s="512">
        <v>17.2</v>
      </c>
      <c r="K2611" s="512">
        <v>1</v>
      </c>
      <c r="L2611" s="512">
        <v>1.6</v>
      </c>
      <c r="M2611" s="512">
        <f>O2599</f>
        <v>189.13</v>
      </c>
      <c r="N2611" s="512">
        <f>J2611*K2611*L2611*M2611</f>
        <v>5204.8576</v>
      </c>
      <c r="O2611" s="513">
        <f>N2611</f>
        <v>5204.8576</v>
      </c>
    </row>
    <row r="2612" ht="60" spans="1:15">
      <c r="A2612" s="5"/>
      <c r="B2612" s="492" t="s">
        <v>997</v>
      </c>
      <c r="C2612" s="488"/>
      <c r="D2612" s="488"/>
      <c r="E2612" s="488"/>
      <c r="F2612" s="488"/>
      <c r="G2612" s="488"/>
      <c r="H2612" s="488"/>
      <c r="I2612" s="488"/>
      <c r="J2612" s="514"/>
      <c r="K2612" s="514"/>
      <c r="L2612" s="514"/>
      <c r="M2612" s="515"/>
      <c r="N2612" s="515"/>
      <c r="O2612" s="516"/>
    </row>
    <row r="2613" spans="1:15">
      <c r="A2613" s="6"/>
      <c r="B2613" s="489"/>
      <c r="C2613" s="365"/>
      <c r="D2613" s="365"/>
      <c r="E2613" s="365"/>
      <c r="F2613" s="365"/>
      <c r="G2613" s="365"/>
      <c r="H2613" s="365"/>
      <c r="I2613" s="365"/>
      <c r="J2613" s="517"/>
      <c r="K2613" s="517"/>
      <c r="L2613" s="517"/>
      <c r="M2613" s="518"/>
      <c r="N2613" s="518"/>
      <c r="O2613" s="519"/>
    </row>
    <row r="2614" spans="1:15">
      <c r="A2614" s="1" t="s">
        <v>669</v>
      </c>
      <c r="B2614" s="476" t="str">
        <f>VLOOKUP(A2614,GLOBAL!A:H,4,FALSE)</f>
        <v>Drenagem</v>
      </c>
      <c r="C2614" s="477"/>
      <c r="D2614" s="477"/>
      <c r="E2614" s="477"/>
      <c r="F2614" s="477"/>
      <c r="G2614" s="477"/>
      <c r="H2614" s="477"/>
      <c r="I2614" s="477"/>
      <c r="J2614" s="506"/>
      <c r="K2614" s="506"/>
      <c r="L2614" s="506"/>
      <c r="M2614" s="506"/>
      <c r="N2614" s="506"/>
      <c r="O2614" s="507"/>
    </row>
    <row r="2615" ht="113.25" customHeight="1" spans="1:15">
      <c r="A2615" s="2" t="s">
        <v>670</v>
      </c>
      <c r="B2615" s="479" t="str">
        <f>VLOOKUP(A2615,GLOBAL!A:H,4,FALSE)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2615" s="2" t="str">
        <f>VLOOKUP(A2615,GLOBAL!A:H,5,FALSE)</f>
        <v>M3</v>
      </c>
      <c r="D2615" s="480" t="s">
        <v>857</v>
      </c>
      <c r="E2615" s="481"/>
      <c r="F2615" s="482"/>
      <c r="G2615" s="480" t="s">
        <v>858</v>
      </c>
      <c r="H2615" s="481"/>
      <c r="I2615" s="482"/>
      <c r="J2615" s="508" t="s">
        <v>859</v>
      </c>
      <c r="K2615" s="508" t="s">
        <v>860</v>
      </c>
      <c r="L2615" s="508" t="s">
        <v>861</v>
      </c>
      <c r="M2615" s="508" t="s">
        <v>882</v>
      </c>
      <c r="N2615" s="508"/>
      <c r="O2615" s="509">
        <f>ROUND(SUM(O2617:O2618),2)</f>
        <v>279</v>
      </c>
    </row>
    <row r="2616" spans="1:15">
      <c r="A2616" s="7"/>
      <c r="B2616" s="493" t="s">
        <v>863</v>
      </c>
      <c r="C2616" s="494"/>
      <c r="D2616" s="494"/>
      <c r="E2616" s="494"/>
      <c r="F2616" s="494"/>
      <c r="G2616" s="494"/>
      <c r="H2616" s="494"/>
      <c r="I2616" s="494"/>
      <c r="J2616" s="528"/>
      <c r="K2616" s="529"/>
      <c r="L2616" s="528"/>
      <c r="M2616" s="528"/>
      <c r="N2616" s="528"/>
      <c r="O2616" s="530"/>
    </row>
    <row r="2617" spans="1:15">
      <c r="A2617" s="8"/>
      <c r="B2617" s="495" t="s">
        <v>883</v>
      </c>
      <c r="C2617" s="486"/>
      <c r="D2617" s="486"/>
      <c r="E2617" s="486"/>
      <c r="F2617" s="486"/>
      <c r="G2617" s="486"/>
      <c r="H2617" s="486"/>
      <c r="I2617" s="486"/>
      <c r="J2617" s="512">
        <f>54+5+34</f>
        <v>93</v>
      </c>
      <c r="K2617" s="531">
        <v>2</v>
      </c>
      <c r="L2617" s="512">
        <v>1.5</v>
      </c>
      <c r="M2617" s="512">
        <f>J2617*K2617*L2617</f>
        <v>279</v>
      </c>
      <c r="N2617" s="512"/>
      <c r="O2617" s="513">
        <f>M2617</f>
        <v>279</v>
      </c>
    </row>
    <row r="2618" spans="1:15">
      <c r="A2618" s="4"/>
      <c r="B2618" s="495"/>
      <c r="C2618" s="486"/>
      <c r="D2618" s="486"/>
      <c r="E2618" s="486"/>
      <c r="F2618" s="486"/>
      <c r="G2618" s="486"/>
      <c r="H2618" s="486"/>
      <c r="I2618" s="486"/>
      <c r="J2618" s="512"/>
      <c r="K2618" s="512"/>
      <c r="L2618" s="512"/>
      <c r="M2618" s="512"/>
      <c r="N2618" s="512"/>
      <c r="O2618" s="513"/>
    </row>
    <row r="2619" spans="1:15">
      <c r="A2619" s="6"/>
      <c r="B2619" s="489"/>
      <c r="C2619" s="365"/>
      <c r="D2619" s="365"/>
      <c r="E2619" s="365"/>
      <c r="F2619" s="365"/>
      <c r="G2619" s="365"/>
      <c r="H2619" s="365"/>
      <c r="I2619" s="365"/>
      <c r="J2619" s="517"/>
      <c r="K2619" s="517"/>
      <c r="L2619" s="517"/>
      <c r="M2619" s="518"/>
      <c r="N2619" s="518"/>
      <c r="O2619" s="519"/>
    </row>
    <row r="2620" ht="123.75" customHeight="1" spans="1:15">
      <c r="A2620" s="2" t="s">
        <v>671</v>
      </c>
      <c r="B2620" s="479" t="str">
        <f>VLOOKUP(A2620,GLOBAL!A:H,4,FALSE)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C2620" s="2" t="str">
        <f>VLOOKUP(A2620,GLOBAL!A:H,5,FALSE)</f>
        <v>M3</v>
      </c>
      <c r="D2620" s="480" t="s">
        <v>857</v>
      </c>
      <c r="E2620" s="481"/>
      <c r="F2620" s="482"/>
      <c r="G2620" s="480" t="s">
        <v>858</v>
      </c>
      <c r="H2620" s="481"/>
      <c r="I2620" s="482"/>
      <c r="J2620" s="508" t="s">
        <v>859</v>
      </c>
      <c r="K2620" s="508" t="s">
        <v>860</v>
      </c>
      <c r="L2620" s="508" t="s">
        <v>861</v>
      </c>
      <c r="M2620" s="508" t="s">
        <v>882</v>
      </c>
      <c r="N2620" s="508"/>
      <c r="O2620" s="509">
        <f>ROUND(SUM(O2622:O2623),2)</f>
        <v>74.4</v>
      </c>
    </row>
    <row r="2621" spans="1:15">
      <c r="A2621" s="7"/>
      <c r="B2621" s="493" t="s">
        <v>863</v>
      </c>
      <c r="C2621" s="494"/>
      <c r="D2621" s="494"/>
      <c r="E2621" s="494"/>
      <c r="F2621" s="494"/>
      <c r="G2621" s="494"/>
      <c r="H2621" s="494"/>
      <c r="I2621" s="494"/>
      <c r="J2621" s="528"/>
      <c r="K2621" s="529"/>
      <c r="L2621" s="528"/>
      <c r="M2621" s="528"/>
      <c r="N2621" s="528"/>
      <c r="O2621" s="530"/>
    </row>
    <row r="2622" spans="1:15">
      <c r="A2622" s="8"/>
      <c r="B2622" s="495" t="s">
        <v>883</v>
      </c>
      <c r="C2622" s="486"/>
      <c r="D2622" s="486"/>
      <c r="E2622" s="486"/>
      <c r="F2622" s="486"/>
      <c r="G2622" s="486"/>
      <c r="H2622" s="486"/>
      <c r="I2622" s="486"/>
      <c r="J2622" s="512">
        <v>93</v>
      </c>
      <c r="K2622" s="531">
        <v>2</v>
      </c>
      <c r="L2622" s="512">
        <v>0.4</v>
      </c>
      <c r="M2622" s="512">
        <f>J2622*K2622*L2622</f>
        <v>74.4</v>
      </c>
      <c r="N2622" s="512"/>
      <c r="O2622" s="513">
        <f>M2622</f>
        <v>74.4</v>
      </c>
    </row>
    <row r="2623" spans="1:15">
      <c r="A2623" s="4"/>
      <c r="B2623" s="495"/>
      <c r="C2623" s="486"/>
      <c r="D2623" s="486"/>
      <c r="E2623" s="486"/>
      <c r="F2623" s="486"/>
      <c r="G2623" s="486"/>
      <c r="H2623" s="486"/>
      <c r="I2623" s="486"/>
      <c r="J2623" s="512"/>
      <c r="K2623" s="512"/>
      <c r="L2623" s="512"/>
      <c r="M2623" s="512"/>
      <c r="N2623" s="512"/>
      <c r="O2623" s="513"/>
    </row>
    <row r="2624" spans="1:15">
      <c r="A2624" s="6"/>
      <c r="B2624" s="489"/>
      <c r="C2624" s="365"/>
      <c r="D2624" s="365"/>
      <c r="E2624" s="365"/>
      <c r="F2624" s="365"/>
      <c r="G2624" s="365"/>
      <c r="H2624" s="365"/>
      <c r="I2624" s="365"/>
      <c r="J2624" s="517"/>
      <c r="K2624" s="517"/>
      <c r="L2624" s="517"/>
      <c r="M2624" s="518"/>
      <c r="N2624" s="518"/>
      <c r="O2624" s="519"/>
    </row>
    <row r="2625" ht="45.75" customHeight="1" spans="1:15">
      <c r="A2625" s="2" t="s">
        <v>672</v>
      </c>
      <c r="B2625" s="479" t="str">
        <f>VLOOKUP(A2625,GLOBAL!A:H,4,FALSE)</f>
        <v>ATERRO COM AREIA COM ADENSAMENTO HIDRAULICO</v>
      </c>
      <c r="C2625" s="2" t="str">
        <f>VLOOKUP(A2625,GLOBAL!A:H,5,FALSE)</f>
        <v>M3</v>
      </c>
      <c r="D2625" s="480" t="s">
        <v>857</v>
      </c>
      <c r="E2625" s="481"/>
      <c r="F2625" s="482"/>
      <c r="G2625" s="480" t="s">
        <v>858</v>
      </c>
      <c r="H2625" s="481"/>
      <c r="I2625" s="482"/>
      <c r="J2625" s="508" t="s">
        <v>859</v>
      </c>
      <c r="K2625" s="508" t="s">
        <v>884</v>
      </c>
      <c r="L2625" s="508" t="s">
        <v>885</v>
      </c>
      <c r="M2625" s="508" t="s">
        <v>886</v>
      </c>
      <c r="N2625" s="508" t="s">
        <v>887</v>
      </c>
      <c r="O2625" s="509">
        <f>ROUND(SUM(O2627:O2628),2)</f>
        <v>101.78</v>
      </c>
    </row>
    <row r="2626" spans="1:15">
      <c r="A2626" s="7"/>
      <c r="B2626" s="495" t="s">
        <v>863</v>
      </c>
      <c r="C2626" s="494"/>
      <c r="D2626" s="494"/>
      <c r="E2626" s="494"/>
      <c r="F2626" s="494"/>
      <c r="G2626" s="494"/>
      <c r="H2626" s="494"/>
      <c r="I2626" s="494"/>
      <c r="J2626" s="528"/>
      <c r="K2626" s="529"/>
      <c r="L2626" s="528"/>
      <c r="M2626" s="528"/>
      <c r="N2626" s="528"/>
      <c r="O2626" s="530"/>
    </row>
    <row r="2627" spans="1:15">
      <c r="A2627" s="8"/>
      <c r="B2627" s="495" t="s">
        <v>883</v>
      </c>
      <c r="C2627" s="486"/>
      <c r="D2627" s="486"/>
      <c r="E2627" s="486"/>
      <c r="F2627" s="486"/>
      <c r="G2627" s="486"/>
      <c r="H2627" s="486"/>
      <c r="I2627" s="486"/>
      <c r="J2627" s="512">
        <v>93</v>
      </c>
      <c r="K2627" s="531">
        <v>9.3</v>
      </c>
      <c r="L2627" s="512">
        <f>(3.14*0.2^2*J2627)</f>
        <v>11.6808</v>
      </c>
      <c r="M2627" s="512">
        <v>122.76</v>
      </c>
      <c r="N2627" s="512">
        <f>M2627-L2627-K2627</f>
        <v>101.7792</v>
      </c>
      <c r="O2627" s="513">
        <f>N2627</f>
        <v>101.7792</v>
      </c>
    </row>
    <row r="2628" spans="1:15">
      <c r="A2628" s="8"/>
      <c r="B2628" s="495"/>
      <c r="C2628" s="486"/>
      <c r="D2628" s="486"/>
      <c r="E2628" s="486"/>
      <c r="F2628" s="486"/>
      <c r="G2628" s="486"/>
      <c r="H2628" s="486"/>
      <c r="I2628" s="486"/>
      <c r="J2628" s="512"/>
      <c r="K2628" s="531"/>
      <c r="L2628" s="512"/>
      <c r="M2628" s="512"/>
      <c r="N2628" s="528"/>
      <c r="O2628" s="532"/>
    </row>
    <row r="2629" spans="1:15">
      <c r="A2629" s="6"/>
      <c r="B2629" s="489"/>
      <c r="C2629" s="365"/>
      <c r="D2629" s="365"/>
      <c r="E2629" s="365"/>
      <c r="F2629" s="365"/>
      <c r="G2629" s="365"/>
      <c r="H2629" s="365"/>
      <c r="I2629" s="365"/>
      <c r="J2629" s="517"/>
      <c r="K2629" s="517"/>
      <c r="L2629" s="517"/>
      <c r="M2629" s="518"/>
      <c r="N2629" s="518"/>
      <c r="O2629" s="519"/>
    </row>
    <row r="2630" ht="30.75" customHeight="1" spans="1:15">
      <c r="A2630" s="2" t="s">
        <v>673</v>
      </c>
      <c r="B2630" s="479" t="str">
        <f>VLOOKUP(A2630,GLOBAL!A:H,4,FALSE)</f>
        <v>REATERRO MANUAL APILOADO COM SOQUETE. AF_10/2017</v>
      </c>
      <c r="C2630" s="2" t="str">
        <f>VLOOKUP(A2630,GLOBAL!A:H,5,FALSE)</f>
        <v>M3</v>
      </c>
      <c r="D2630" s="480" t="s">
        <v>857</v>
      </c>
      <c r="E2630" s="481"/>
      <c r="F2630" s="482"/>
      <c r="G2630" s="480" t="s">
        <v>858</v>
      </c>
      <c r="H2630" s="481"/>
      <c r="I2630" s="482"/>
      <c r="J2630" s="508" t="s">
        <v>890</v>
      </c>
      <c r="K2630" s="508" t="s">
        <v>886</v>
      </c>
      <c r="L2630" s="508" t="s">
        <v>887</v>
      </c>
      <c r="M2630" s="508"/>
      <c r="N2630" s="508"/>
      <c r="O2630" s="509">
        <f>ROUND(SUM(O2631:O2634),2)</f>
        <v>230.64</v>
      </c>
    </row>
    <row r="2631" spans="1:15">
      <c r="A2631" s="7"/>
      <c r="B2631" s="493" t="s">
        <v>863</v>
      </c>
      <c r="C2631" s="494"/>
      <c r="D2631" s="494"/>
      <c r="E2631" s="494"/>
      <c r="F2631" s="494"/>
      <c r="G2631" s="494"/>
      <c r="H2631" s="494"/>
      <c r="I2631" s="494"/>
      <c r="J2631" s="528"/>
      <c r="K2631" s="529"/>
      <c r="L2631" s="528"/>
      <c r="M2631" s="528"/>
      <c r="N2631" s="528"/>
      <c r="O2631" s="530"/>
    </row>
    <row r="2632" ht="30" spans="1:15">
      <c r="A2632" s="7"/>
      <c r="B2632" s="493" t="s">
        <v>891</v>
      </c>
      <c r="C2632" s="494"/>
      <c r="D2632" s="494"/>
      <c r="E2632" s="494"/>
      <c r="F2632" s="494"/>
      <c r="G2632" s="494"/>
      <c r="H2632" s="494"/>
      <c r="I2632" s="494"/>
      <c r="J2632" s="528"/>
      <c r="K2632" s="529"/>
      <c r="L2632" s="528"/>
      <c r="M2632" s="528"/>
      <c r="N2632" s="528"/>
      <c r="O2632" s="530"/>
    </row>
    <row r="2633" spans="1:15">
      <c r="A2633" s="8"/>
      <c r="B2633" s="495" t="s">
        <v>883</v>
      </c>
      <c r="C2633" s="486"/>
      <c r="D2633" s="486"/>
      <c r="E2633" s="486"/>
      <c r="F2633" s="486"/>
      <c r="G2633" s="486"/>
      <c r="H2633" s="486"/>
      <c r="I2633" s="486"/>
      <c r="J2633" s="512">
        <f>O2620+O2615</f>
        <v>353.4</v>
      </c>
      <c r="K2633" s="531">
        <f>M2627</f>
        <v>122.76</v>
      </c>
      <c r="L2633" s="512">
        <f>J2633-K2633</f>
        <v>230.64</v>
      </c>
      <c r="M2633" s="512"/>
      <c r="N2633" s="528"/>
      <c r="O2633" s="532">
        <f>L2633</f>
        <v>230.64</v>
      </c>
    </row>
    <row r="2634" spans="1:15">
      <c r="A2634" s="8"/>
      <c r="B2634" s="495" t="s">
        <v>892</v>
      </c>
      <c r="C2634" s="486"/>
      <c r="D2634" s="486"/>
      <c r="E2634" s="486"/>
      <c r="F2634" s="486"/>
      <c r="G2634" s="486"/>
      <c r="H2634" s="486"/>
      <c r="I2634" s="486"/>
      <c r="J2634" s="512"/>
      <c r="K2634" s="531"/>
      <c r="L2634" s="512"/>
      <c r="M2634" s="512"/>
      <c r="N2634" s="512"/>
      <c r="O2634" s="513"/>
    </row>
    <row r="2635" spans="1:15">
      <c r="A2635" s="6"/>
      <c r="B2635" s="489"/>
      <c r="C2635" s="365"/>
      <c r="D2635" s="365"/>
      <c r="E2635" s="365"/>
      <c r="F2635" s="365"/>
      <c r="G2635" s="365"/>
      <c r="H2635" s="365"/>
      <c r="I2635" s="365"/>
      <c r="J2635" s="517"/>
      <c r="K2635" s="517"/>
      <c r="L2635" s="517"/>
      <c r="M2635" s="518"/>
      <c r="N2635" s="518"/>
      <c r="O2635" s="519"/>
    </row>
    <row r="2636" ht="30" spans="1:15">
      <c r="A2636" s="2" t="s">
        <v>674</v>
      </c>
      <c r="B2636" s="479" t="str">
        <f>VLOOKUP(A2636,GLOBAL!A:H,4,FALSE)</f>
        <v>TRANSPORTE COM CAMINHÃO BASCULANTE 6 M3 EM RODOVIA PAVIMENTADA ( PARA DISTÂNCIAS SUPERIORES A 4 KM)</v>
      </c>
      <c r="C2636" s="2" t="str">
        <f>VLOOKUP(A2636,GLOBAL!A:H,5,FALSE)</f>
        <v>M3XKM</v>
      </c>
      <c r="D2636" s="480" t="s">
        <v>857</v>
      </c>
      <c r="E2636" s="481"/>
      <c r="F2636" s="482"/>
      <c r="G2636" s="480" t="s">
        <v>858</v>
      </c>
      <c r="H2636" s="481"/>
      <c r="I2636" s="482"/>
      <c r="J2636" s="508" t="s">
        <v>872</v>
      </c>
      <c r="K2636" s="508" t="s">
        <v>893</v>
      </c>
      <c r="L2636" s="508" t="s">
        <v>867</v>
      </c>
      <c r="M2636" s="508" t="s">
        <v>879</v>
      </c>
      <c r="N2636" s="508" t="s">
        <v>894</v>
      </c>
      <c r="O2636" s="509">
        <f>ROUND(SUM(O2637:O2640),2)</f>
        <v>6456.18</v>
      </c>
    </row>
    <row r="2637" ht="45" spans="1:15">
      <c r="A2637" s="7"/>
      <c r="B2637" s="533" t="s">
        <v>895</v>
      </c>
      <c r="C2637" s="494"/>
      <c r="D2637" s="494"/>
      <c r="E2637" s="494"/>
      <c r="F2637" s="494"/>
      <c r="G2637" s="494"/>
      <c r="H2637" s="494"/>
      <c r="I2637" s="494"/>
      <c r="J2637" s="528"/>
      <c r="K2637" s="529"/>
      <c r="L2637" s="528"/>
      <c r="M2637" s="528"/>
      <c r="N2637" s="528"/>
      <c r="O2637" s="530"/>
    </row>
    <row r="2638" spans="1:15">
      <c r="A2638" s="8"/>
      <c r="B2638" s="495"/>
      <c r="C2638" s="486"/>
      <c r="D2638" s="486"/>
      <c r="E2638" s="486"/>
      <c r="F2638" s="486"/>
      <c r="G2638" s="486"/>
      <c r="H2638" s="486"/>
      <c r="I2638" s="486"/>
      <c r="J2638" s="512">
        <v>17.2</v>
      </c>
      <c r="K2638" s="531">
        <v>1</v>
      </c>
      <c r="L2638" s="512">
        <v>1.6</v>
      </c>
      <c r="M2638" s="512">
        <f>K2633</f>
        <v>122.76</v>
      </c>
      <c r="N2638" s="528"/>
      <c r="O2638" s="532">
        <f>J2638*K2638*L2638*M2638</f>
        <v>3378.3552</v>
      </c>
    </row>
    <row r="2639" ht="30" spans="1:15">
      <c r="A2639" s="8"/>
      <c r="B2639" s="495" t="s">
        <v>998</v>
      </c>
      <c r="C2639" s="486"/>
      <c r="D2639" s="486"/>
      <c r="E2639" s="486"/>
      <c r="F2639" s="486"/>
      <c r="G2639" s="486"/>
      <c r="H2639" s="486"/>
      <c r="I2639" s="486"/>
      <c r="J2639" s="512"/>
      <c r="K2639" s="531"/>
      <c r="L2639" s="512"/>
      <c r="M2639" s="512"/>
      <c r="N2639" s="512"/>
      <c r="O2639" s="513"/>
    </row>
    <row r="2640" spans="1:15">
      <c r="A2640" s="8"/>
      <c r="B2640" s="495"/>
      <c r="C2640" s="486"/>
      <c r="D2640" s="486"/>
      <c r="E2640" s="486"/>
      <c r="F2640" s="486"/>
      <c r="G2640" s="486"/>
      <c r="H2640" s="486"/>
      <c r="I2640" s="486"/>
      <c r="J2640" s="512">
        <v>18.9</v>
      </c>
      <c r="K2640" s="531">
        <v>1</v>
      </c>
      <c r="L2640" s="512">
        <v>1.6</v>
      </c>
      <c r="M2640" s="512">
        <f>O2625</f>
        <v>101.78</v>
      </c>
      <c r="N2640" s="512"/>
      <c r="O2640" s="532">
        <f>J2640*K2640*L2640*M2640</f>
        <v>3077.8272</v>
      </c>
    </row>
    <row r="2641" spans="1:15">
      <c r="A2641" s="6"/>
      <c r="B2641" s="489"/>
      <c r="C2641" s="365"/>
      <c r="D2641" s="365"/>
      <c r="E2641" s="365"/>
      <c r="F2641" s="365"/>
      <c r="G2641" s="365"/>
      <c r="H2641" s="365"/>
      <c r="I2641" s="365"/>
      <c r="J2641" s="517"/>
      <c r="K2641" s="517"/>
      <c r="L2641" s="517"/>
      <c r="M2641" s="518"/>
      <c r="N2641" s="518"/>
      <c r="O2641" s="519"/>
    </row>
    <row r="2642" ht="30" spans="1:15">
      <c r="A2642" s="2" t="s">
        <v>675</v>
      </c>
      <c r="B2642" s="479" t="str">
        <f>VLOOKUP(A2642,GLOBAL!A:H,4,FALSE)</f>
        <v>ESCORAMENTO DE VALAS COM PRANCHOES METALICOS - AREA NAO CRAVADA</v>
      </c>
      <c r="C2642" s="2" t="str">
        <f>VLOOKUP(A2642,GLOBAL!A:H,5,FALSE)</f>
        <v>M2</v>
      </c>
      <c r="D2642" s="480" t="s">
        <v>857</v>
      </c>
      <c r="E2642" s="481"/>
      <c r="F2642" s="482"/>
      <c r="G2642" s="480" t="s">
        <v>858</v>
      </c>
      <c r="H2642" s="481"/>
      <c r="I2642" s="482"/>
      <c r="J2642" s="508" t="s">
        <v>859</v>
      </c>
      <c r="K2642" s="508" t="s">
        <v>867</v>
      </c>
      <c r="L2642" s="508" t="s">
        <v>861</v>
      </c>
      <c r="M2642" s="508" t="s">
        <v>999</v>
      </c>
      <c r="N2642" s="508" t="s">
        <v>6</v>
      </c>
      <c r="O2642" s="509">
        <f>ROUND(SUM(O2643:O2645),2)</f>
        <v>106.02</v>
      </c>
    </row>
    <row r="2643" spans="1:15">
      <c r="A2643" s="7"/>
      <c r="B2643" s="493" t="s">
        <v>863</v>
      </c>
      <c r="C2643" s="494"/>
      <c r="D2643" s="494"/>
      <c r="E2643" s="494"/>
      <c r="F2643" s="494"/>
      <c r="G2643" s="494"/>
      <c r="H2643" s="494"/>
      <c r="I2643" s="494"/>
      <c r="J2643" s="528"/>
      <c r="K2643" s="529"/>
      <c r="L2643" s="528"/>
      <c r="M2643" s="528"/>
      <c r="N2643" s="528"/>
      <c r="O2643" s="530"/>
    </row>
    <row r="2644" spans="1:15">
      <c r="A2644" s="8"/>
      <c r="B2644" s="495" t="s">
        <v>883</v>
      </c>
      <c r="C2644" s="486"/>
      <c r="D2644" s="486"/>
      <c r="E2644" s="534"/>
      <c r="F2644" s="486"/>
      <c r="G2644" s="486"/>
      <c r="H2644" s="486"/>
      <c r="I2644" s="486"/>
      <c r="J2644" s="512">
        <v>93</v>
      </c>
      <c r="K2644" s="531">
        <f>J2644*L2644</f>
        <v>176.7</v>
      </c>
      <c r="L2644" s="512">
        <v>1.9</v>
      </c>
      <c r="M2644" s="512">
        <v>2</v>
      </c>
      <c r="N2644" s="553">
        <v>0.3</v>
      </c>
      <c r="O2644" s="532">
        <f>K2644*N2644*M2644</f>
        <v>106.02</v>
      </c>
    </row>
    <row r="2645" spans="1:15">
      <c r="A2645" s="8"/>
      <c r="B2645" s="495"/>
      <c r="C2645" s="486"/>
      <c r="D2645" s="486"/>
      <c r="E2645" s="486"/>
      <c r="F2645" s="486"/>
      <c r="G2645" s="486"/>
      <c r="H2645" s="486"/>
      <c r="I2645" s="486"/>
      <c r="J2645" s="512"/>
      <c r="K2645" s="531"/>
      <c r="L2645" s="512"/>
      <c r="M2645" s="512"/>
      <c r="N2645" s="512"/>
      <c r="O2645" s="513"/>
    </row>
    <row r="2646" spans="1:15">
      <c r="A2646" s="6"/>
      <c r="B2646" s="489"/>
      <c r="C2646" s="365"/>
      <c r="D2646" s="365"/>
      <c r="E2646" s="365"/>
      <c r="F2646" s="365"/>
      <c r="G2646" s="365"/>
      <c r="H2646" s="365"/>
      <c r="I2646" s="365"/>
      <c r="J2646" s="517"/>
      <c r="K2646" s="517"/>
      <c r="L2646" s="517"/>
      <c r="M2646" s="518"/>
      <c r="N2646" s="518"/>
      <c r="O2646" s="519"/>
    </row>
    <row r="2647" ht="60" spans="1:15">
      <c r="A2647" s="2" t="s">
        <v>676</v>
      </c>
      <c r="B2647" s="479" t="str">
        <f>VLOOKUP(A2647,GLOBAL!A:H,4,FALSE)</f>
        <v>POCO DE VISITA PARA DRENAGEM PLUVIAL, EM CONCRETO ESTRUTURAL, DIMENSOES INTERNAS DE 90X150X80CM (LARGXCOMPXALT), PARA REDE DE 400 MM, EXCLUSOS TAMPAO E CHAMINE.</v>
      </c>
      <c r="C2647" s="2" t="str">
        <f>VLOOKUP(A2647,GLOBAL!A:H,5,FALSE)</f>
        <v>UN</v>
      </c>
      <c r="D2647" s="480" t="s">
        <v>857</v>
      </c>
      <c r="E2647" s="481"/>
      <c r="F2647" s="482"/>
      <c r="G2647" s="480" t="s">
        <v>858</v>
      </c>
      <c r="H2647" s="481"/>
      <c r="I2647" s="482"/>
      <c r="J2647" s="508" t="s">
        <v>859</v>
      </c>
      <c r="K2647" s="508" t="s">
        <v>860</v>
      </c>
      <c r="L2647" s="508" t="s">
        <v>861</v>
      </c>
      <c r="M2647" s="508" t="s">
        <v>862</v>
      </c>
      <c r="N2647" s="508" t="s">
        <v>894</v>
      </c>
      <c r="O2647" s="509">
        <f>ROUND(SUM(O2648:O2652),2)</f>
        <v>3</v>
      </c>
    </row>
    <row r="2648" spans="1:15">
      <c r="A2648" s="7"/>
      <c r="B2648" s="493" t="s">
        <v>863</v>
      </c>
      <c r="C2648" s="494"/>
      <c r="D2648" s="494"/>
      <c r="E2648" s="494"/>
      <c r="F2648" s="494"/>
      <c r="G2648" s="494"/>
      <c r="H2648" s="494"/>
      <c r="I2648" s="494"/>
      <c r="J2648" s="528"/>
      <c r="K2648" s="529"/>
      <c r="L2648" s="528"/>
      <c r="M2648" s="528"/>
      <c r="N2648" s="528"/>
      <c r="O2648" s="530"/>
    </row>
    <row r="2649" spans="1:15">
      <c r="A2649" s="8"/>
      <c r="B2649" s="495" t="s">
        <v>1083</v>
      </c>
      <c r="C2649" s="486"/>
      <c r="D2649" s="486">
        <v>6</v>
      </c>
      <c r="E2649" s="534" t="s">
        <v>898</v>
      </c>
      <c r="F2649" s="486">
        <v>4</v>
      </c>
      <c r="G2649" s="486"/>
      <c r="H2649" s="486"/>
      <c r="I2649" s="486"/>
      <c r="J2649" s="512"/>
      <c r="K2649" s="531"/>
      <c r="L2649" s="512"/>
      <c r="M2649" s="512">
        <v>1</v>
      </c>
      <c r="N2649" s="528"/>
      <c r="O2649" s="532">
        <f>M2649</f>
        <v>1</v>
      </c>
    </row>
    <row r="2650" spans="1:15">
      <c r="A2650" s="8"/>
      <c r="B2650" s="495" t="s">
        <v>1084</v>
      </c>
      <c r="C2650" s="486"/>
      <c r="D2650" s="486">
        <v>3</v>
      </c>
      <c r="E2650" s="534" t="s">
        <v>898</v>
      </c>
      <c r="F2650" s="486">
        <v>10</v>
      </c>
      <c r="G2650" s="486"/>
      <c r="H2650" s="486"/>
      <c r="I2650" s="486"/>
      <c r="J2650" s="512"/>
      <c r="K2650" s="531"/>
      <c r="L2650" s="512"/>
      <c r="M2650" s="512">
        <v>1</v>
      </c>
      <c r="N2650" s="528"/>
      <c r="O2650" s="532">
        <f>M2650</f>
        <v>1</v>
      </c>
    </row>
    <row r="2651" spans="1:15">
      <c r="A2651" s="8"/>
      <c r="B2651" s="495" t="s">
        <v>1085</v>
      </c>
      <c r="C2651" s="486"/>
      <c r="D2651" s="486">
        <v>3</v>
      </c>
      <c r="E2651" s="534" t="s">
        <v>898</v>
      </c>
      <c r="F2651" s="486">
        <v>5</v>
      </c>
      <c r="G2651" s="486"/>
      <c r="H2651" s="486"/>
      <c r="I2651" s="486"/>
      <c r="J2651" s="512"/>
      <c r="K2651" s="531"/>
      <c r="L2651" s="512"/>
      <c r="M2651" s="512">
        <v>1</v>
      </c>
      <c r="N2651" s="528"/>
      <c r="O2651" s="532">
        <f>M2651</f>
        <v>1</v>
      </c>
    </row>
    <row r="2652" spans="1:15">
      <c r="A2652" s="8"/>
      <c r="B2652" s="495"/>
      <c r="C2652" s="486"/>
      <c r="D2652" s="486"/>
      <c r="E2652" s="486"/>
      <c r="F2652" s="486"/>
      <c r="G2652" s="486"/>
      <c r="H2652" s="486"/>
      <c r="I2652" s="486"/>
      <c r="J2652" s="512"/>
      <c r="K2652" s="531"/>
      <c r="L2652" s="512"/>
      <c r="M2652" s="512"/>
      <c r="N2652" s="512"/>
      <c r="O2652" s="513"/>
    </row>
    <row r="2653" spans="1:15">
      <c r="A2653" s="6"/>
      <c r="B2653" s="489"/>
      <c r="C2653" s="365"/>
      <c r="D2653" s="365"/>
      <c r="E2653" s="365"/>
      <c r="F2653" s="365"/>
      <c r="G2653" s="365"/>
      <c r="H2653" s="365"/>
      <c r="I2653" s="365"/>
      <c r="J2653" s="517"/>
      <c r="K2653" s="517"/>
      <c r="L2653" s="517"/>
      <c r="M2653" s="518"/>
      <c r="N2653" s="518"/>
      <c r="O2653" s="519"/>
    </row>
    <row r="2654" ht="60" spans="1:15">
      <c r="A2654" s="2" t="s">
        <v>677</v>
      </c>
      <c r="B2654" s="479" t="str">
        <f>VLOOKUP(A2654,GLOBAL!A:H,4,FALSE)</f>
        <v>TAMPAO FOFO ARTICULADO, CLASSE B125 CARGA MAX 12,5 T, REDONDO TAMPA 600 MM, REDE PLUVIAL/ESGOTO, P = CHAMINE CX AREIA / POCO VISITA ASSENTADO COM ARG CIM/AREIA 1:4, FORNECIMENTO E ASSENTAMENTO</v>
      </c>
      <c r="C2654" s="2" t="str">
        <f>VLOOKUP(A2654,GLOBAL!A:H,5,FALSE)</f>
        <v>UN</v>
      </c>
      <c r="D2654" s="480" t="s">
        <v>857</v>
      </c>
      <c r="E2654" s="481"/>
      <c r="F2654" s="482"/>
      <c r="G2654" s="480" t="s">
        <v>858</v>
      </c>
      <c r="H2654" s="481"/>
      <c r="I2654" s="482"/>
      <c r="J2654" s="508" t="s">
        <v>900</v>
      </c>
      <c r="K2654" s="508" t="s">
        <v>860</v>
      </c>
      <c r="L2654" s="508" t="s">
        <v>861</v>
      </c>
      <c r="M2654" s="508" t="s">
        <v>862</v>
      </c>
      <c r="N2654" s="508" t="s">
        <v>894</v>
      </c>
      <c r="O2654" s="509">
        <f>ROUND(SUM(O2655:O2657),2)</f>
        <v>3</v>
      </c>
    </row>
    <row r="2655" spans="1:15">
      <c r="A2655" s="7"/>
      <c r="B2655" s="493" t="s">
        <v>863</v>
      </c>
      <c r="C2655" s="494"/>
      <c r="D2655" s="494"/>
      <c r="E2655" s="494"/>
      <c r="F2655" s="494"/>
      <c r="G2655" s="494"/>
      <c r="H2655" s="494"/>
      <c r="I2655" s="494"/>
      <c r="J2655" s="528"/>
      <c r="K2655" s="529"/>
      <c r="L2655" s="528"/>
      <c r="M2655" s="528"/>
      <c r="N2655" s="528"/>
      <c r="O2655" s="530"/>
    </row>
    <row r="2656" spans="1:15">
      <c r="A2656" s="8"/>
      <c r="B2656" s="495" t="s">
        <v>1086</v>
      </c>
      <c r="C2656" s="486"/>
      <c r="D2656" s="486"/>
      <c r="E2656" s="486"/>
      <c r="F2656" s="486"/>
      <c r="G2656" s="486"/>
      <c r="H2656" s="486"/>
      <c r="I2656" s="486"/>
      <c r="J2656" s="512"/>
      <c r="K2656" s="531"/>
      <c r="L2656" s="512"/>
      <c r="M2656" s="512">
        <f>O2647</f>
        <v>3</v>
      </c>
      <c r="N2656" s="528"/>
      <c r="O2656" s="532">
        <f>M2656</f>
        <v>3</v>
      </c>
    </row>
    <row r="2657" spans="1:15">
      <c r="A2657" s="8"/>
      <c r="B2657" s="495"/>
      <c r="C2657" s="486"/>
      <c r="D2657" s="486"/>
      <c r="E2657" s="486"/>
      <c r="F2657" s="486"/>
      <c r="G2657" s="486"/>
      <c r="H2657" s="486"/>
      <c r="I2657" s="486"/>
      <c r="J2657" s="512"/>
      <c r="K2657" s="531"/>
      <c r="L2657" s="512"/>
      <c r="M2657" s="512"/>
      <c r="N2657" s="512"/>
      <c r="O2657" s="513"/>
    </row>
    <row r="2658" spans="1:15">
      <c r="A2658" s="6"/>
      <c r="B2658" s="489"/>
      <c r="C2658" s="365"/>
      <c r="D2658" s="365"/>
      <c r="E2658" s="365"/>
      <c r="F2658" s="365"/>
      <c r="G2658" s="365"/>
      <c r="H2658" s="365"/>
      <c r="I2658" s="365"/>
      <c r="J2658" s="517"/>
      <c r="K2658" s="517"/>
      <c r="L2658" s="517"/>
      <c r="M2658" s="518"/>
      <c r="N2658" s="518"/>
      <c r="O2658" s="519"/>
    </row>
    <row r="2659" ht="78.75" customHeight="1" spans="1:15">
      <c r="A2659" s="2" t="s">
        <v>678</v>
      </c>
      <c r="B2659" s="479" t="str">
        <f>VLOOKUP(A2659,GLOBAL!A:H,4,FALSE)</f>
        <v>CAIXA PARA RALO C OM GRELHA FOFO 135 KG DE ALV TIJOLO MACICO (7X10X20) PAREDES DE UMA VEZ (0.20 M) DE 0.90X1.20X1.50 M (EXTERNA) COM ARGAMASSA 1:4 CIMENTO:AREIA, BASE CONC FCK=10 MPA, EXCLUSIVE ESCAVACAO E REATERRO.</v>
      </c>
      <c r="C2659" s="2" t="str">
        <f>VLOOKUP(A2659,GLOBAL!A:H,5,FALSE)</f>
        <v>UN</v>
      </c>
      <c r="D2659" s="480" t="s">
        <v>857</v>
      </c>
      <c r="E2659" s="481"/>
      <c r="F2659" s="482"/>
      <c r="G2659" s="480" t="s">
        <v>858</v>
      </c>
      <c r="H2659" s="481"/>
      <c r="I2659" s="482"/>
      <c r="J2659" s="508" t="s">
        <v>900</v>
      </c>
      <c r="K2659" s="508" t="s">
        <v>860</v>
      </c>
      <c r="L2659" s="508" t="s">
        <v>861</v>
      </c>
      <c r="M2659" s="508" t="s">
        <v>862</v>
      </c>
      <c r="N2659" s="508" t="s">
        <v>894</v>
      </c>
      <c r="O2659" s="509">
        <f>ROUND(SUM(O2660:O2663),2)</f>
        <v>5</v>
      </c>
    </row>
    <row r="2660" spans="1:15">
      <c r="A2660" s="7"/>
      <c r="B2660" s="493" t="s">
        <v>863</v>
      </c>
      <c r="C2660" s="494"/>
      <c r="D2660" s="494"/>
      <c r="E2660" s="494"/>
      <c r="F2660" s="494"/>
      <c r="G2660" s="494"/>
      <c r="H2660" s="494"/>
      <c r="I2660" s="494"/>
      <c r="J2660" s="528"/>
      <c r="K2660" s="529"/>
      <c r="L2660" s="528"/>
      <c r="M2660" s="528"/>
      <c r="N2660" s="528"/>
      <c r="O2660" s="530"/>
    </row>
    <row r="2661" spans="1:15">
      <c r="A2661" s="8"/>
      <c r="B2661" s="495" t="s">
        <v>1083</v>
      </c>
      <c r="C2661" s="486"/>
      <c r="D2661" s="486">
        <v>6</v>
      </c>
      <c r="E2661" s="534" t="s">
        <v>898</v>
      </c>
      <c r="F2661" s="486">
        <v>4</v>
      </c>
      <c r="G2661" s="486"/>
      <c r="H2661" s="486"/>
      <c r="I2661" s="486"/>
      <c r="J2661" s="512"/>
      <c r="K2661" s="531"/>
      <c r="L2661" s="512"/>
      <c r="M2661" s="512">
        <v>3</v>
      </c>
      <c r="N2661" s="528"/>
      <c r="O2661" s="532">
        <f>M2661</f>
        <v>3</v>
      </c>
    </row>
    <row r="2662" spans="1:15">
      <c r="A2662" s="8"/>
      <c r="B2662" s="495" t="s">
        <v>1085</v>
      </c>
      <c r="C2662" s="486"/>
      <c r="D2662" s="486">
        <v>3</v>
      </c>
      <c r="E2662" s="534" t="s">
        <v>898</v>
      </c>
      <c r="F2662" s="486">
        <v>5</v>
      </c>
      <c r="G2662" s="486"/>
      <c r="H2662" s="486"/>
      <c r="I2662" s="486"/>
      <c r="J2662" s="512"/>
      <c r="K2662" s="531"/>
      <c r="L2662" s="512"/>
      <c r="M2662" s="512">
        <v>2</v>
      </c>
      <c r="N2662" s="528"/>
      <c r="O2662" s="532">
        <f>M2662</f>
        <v>2</v>
      </c>
    </row>
    <row r="2663" spans="1:15">
      <c r="A2663" s="8"/>
      <c r="B2663" s="495"/>
      <c r="C2663" s="486"/>
      <c r="D2663" s="486"/>
      <c r="E2663" s="486"/>
      <c r="F2663" s="486"/>
      <c r="G2663" s="486"/>
      <c r="H2663" s="486"/>
      <c r="I2663" s="486"/>
      <c r="J2663" s="512"/>
      <c r="K2663" s="531"/>
      <c r="L2663" s="512"/>
      <c r="M2663" s="512"/>
      <c r="N2663" s="512"/>
      <c r="O2663" s="513"/>
    </row>
    <row r="2664" spans="1:15">
      <c r="A2664" s="6"/>
      <c r="B2664" s="489"/>
      <c r="C2664" s="365"/>
      <c r="D2664" s="365"/>
      <c r="E2664" s="365"/>
      <c r="F2664" s="365"/>
      <c r="G2664" s="365"/>
      <c r="H2664" s="365"/>
      <c r="I2664" s="365"/>
      <c r="J2664" s="517"/>
      <c r="K2664" s="517"/>
      <c r="L2664" s="517"/>
      <c r="M2664" s="518"/>
      <c r="N2664" s="518"/>
      <c r="O2664" s="519"/>
    </row>
    <row r="2665" ht="45" spans="1:15">
      <c r="A2665" s="2" t="s">
        <v>679</v>
      </c>
      <c r="B2665" s="479" t="str">
        <f>VLOOKUP(A2665,GLOBAL!A:H,4,FALSE)</f>
        <v>TUBO CONCRETO SIMPLES DN 300 MM PARA DRENAGEM - FORNECIMENTO E INSTALACAO INCLUSIVE ESCAVACAO MANUAL 1M3/M</v>
      </c>
      <c r="C2665" s="2" t="str">
        <f>VLOOKUP(A2665,GLOBAL!A:H,5,FALSE)</f>
        <v>M</v>
      </c>
      <c r="D2665" s="480" t="s">
        <v>857</v>
      </c>
      <c r="E2665" s="481"/>
      <c r="F2665" s="482"/>
      <c r="G2665" s="480" t="s">
        <v>858</v>
      </c>
      <c r="H2665" s="481"/>
      <c r="I2665" s="482"/>
      <c r="J2665" s="508" t="s">
        <v>859</v>
      </c>
      <c r="K2665" s="508" t="s">
        <v>860</v>
      </c>
      <c r="L2665" s="508" t="s">
        <v>861</v>
      </c>
      <c r="M2665" s="508" t="s">
        <v>862</v>
      </c>
      <c r="N2665" s="508" t="s">
        <v>894</v>
      </c>
      <c r="O2665" s="509">
        <f>ROUND(SUM(O2666:O2672),2)</f>
        <v>26.7</v>
      </c>
    </row>
    <row r="2666" spans="1:15">
      <c r="A2666" s="7"/>
      <c r="B2666" s="493" t="s">
        <v>863</v>
      </c>
      <c r="C2666" s="494"/>
      <c r="D2666" s="494"/>
      <c r="E2666" s="494"/>
      <c r="F2666" s="494"/>
      <c r="G2666" s="494"/>
      <c r="H2666" s="494"/>
      <c r="I2666" s="494"/>
      <c r="J2666" s="528"/>
      <c r="K2666" s="529"/>
      <c r="L2666" s="528"/>
      <c r="M2666" s="528"/>
      <c r="N2666" s="528"/>
      <c r="O2666" s="530"/>
    </row>
    <row r="2667" spans="1:15">
      <c r="A2667" s="8"/>
      <c r="B2667" s="495" t="s">
        <v>1087</v>
      </c>
      <c r="C2667" s="486"/>
      <c r="D2667" s="486">
        <v>6</v>
      </c>
      <c r="E2667" s="534" t="s">
        <v>898</v>
      </c>
      <c r="F2667" s="486">
        <v>4</v>
      </c>
      <c r="G2667" s="486"/>
      <c r="H2667" s="486"/>
      <c r="I2667" s="486"/>
      <c r="J2667" s="512">
        <v>2.5</v>
      </c>
      <c r="K2667" s="531"/>
      <c r="L2667" s="512"/>
      <c r="M2667" s="512"/>
      <c r="N2667" s="528"/>
      <c r="O2667" s="532">
        <f t="shared" ref="O2667:O2671" si="45">J2667</f>
        <v>2.5</v>
      </c>
    </row>
    <row r="2668" spans="1:15">
      <c r="A2668" s="8"/>
      <c r="B2668" s="495" t="s">
        <v>1087</v>
      </c>
      <c r="C2668" s="486"/>
      <c r="D2668" s="486">
        <v>6</v>
      </c>
      <c r="E2668" s="534" t="s">
        <v>898</v>
      </c>
      <c r="F2668" s="486">
        <v>4</v>
      </c>
      <c r="G2668" s="486"/>
      <c r="H2668" s="486"/>
      <c r="I2668" s="486"/>
      <c r="J2668" s="512">
        <v>5.7</v>
      </c>
      <c r="K2668" s="531"/>
      <c r="L2668" s="512"/>
      <c r="M2668" s="512"/>
      <c r="N2668" s="528"/>
      <c r="O2668" s="532">
        <f t="shared" si="45"/>
        <v>5.7</v>
      </c>
    </row>
    <row r="2669" spans="1:15">
      <c r="A2669" s="8"/>
      <c r="B2669" s="495" t="s">
        <v>1087</v>
      </c>
      <c r="C2669" s="486"/>
      <c r="D2669" s="486">
        <v>6</v>
      </c>
      <c r="E2669" s="534" t="s">
        <v>898</v>
      </c>
      <c r="F2669" s="486">
        <v>4</v>
      </c>
      <c r="G2669" s="486"/>
      <c r="H2669" s="486"/>
      <c r="I2669" s="486"/>
      <c r="J2669" s="512">
        <v>6.5</v>
      </c>
      <c r="K2669" s="531"/>
      <c r="L2669" s="512"/>
      <c r="M2669" s="512"/>
      <c r="N2669" s="528"/>
      <c r="O2669" s="532">
        <f t="shared" si="45"/>
        <v>6.5</v>
      </c>
    </row>
    <row r="2670" spans="1:15">
      <c r="A2670" s="8"/>
      <c r="B2670" s="495" t="s">
        <v>1088</v>
      </c>
      <c r="C2670" s="486"/>
      <c r="D2670" s="486">
        <v>3</v>
      </c>
      <c r="E2670" s="534" t="s">
        <v>898</v>
      </c>
      <c r="F2670" s="486">
        <v>5</v>
      </c>
      <c r="G2670" s="486"/>
      <c r="H2670" s="486"/>
      <c r="I2670" s="486"/>
      <c r="J2670" s="512">
        <v>4.6</v>
      </c>
      <c r="K2670" s="531"/>
      <c r="L2670" s="512"/>
      <c r="M2670" s="512"/>
      <c r="N2670" s="528"/>
      <c r="O2670" s="532">
        <f t="shared" si="45"/>
        <v>4.6</v>
      </c>
    </row>
    <row r="2671" spans="1:15">
      <c r="A2671" s="8"/>
      <c r="B2671" s="495" t="s">
        <v>1088</v>
      </c>
      <c r="C2671" s="486"/>
      <c r="D2671" s="486">
        <v>3</v>
      </c>
      <c r="E2671" s="534" t="s">
        <v>898</v>
      </c>
      <c r="F2671" s="486">
        <v>5</v>
      </c>
      <c r="G2671" s="486"/>
      <c r="H2671" s="486"/>
      <c r="I2671" s="486"/>
      <c r="J2671" s="512">
        <v>7.4</v>
      </c>
      <c r="K2671" s="531"/>
      <c r="L2671" s="512"/>
      <c r="M2671" s="512"/>
      <c r="N2671" s="528"/>
      <c r="O2671" s="532">
        <f t="shared" si="45"/>
        <v>7.4</v>
      </c>
    </row>
    <row r="2672" spans="1:15">
      <c r="A2672" s="8"/>
      <c r="B2672" s="495"/>
      <c r="C2672" s="486"/>
      <c r="D2672" s="486"/>
      <c r="E2672" s="486"/>
      <c r="F2672" s="486"/>
      <c r="G2672" s="486"/>
      <c r="H2672" s="486"/>
      <c r="I2672" s="486"/>
      <c r="J2672" s="512"/>
      <c r="K2672" s="531"/>
      <c r="L2672" s="512"/>
      <c r="M2672" s="512"/>
      <c r="N2672" s="512"/>
      <c r="O2672" s="513"/>
    </row>
    <row r="2673" spans="1:15">
      <c r="A2673" s="6"/>
      <c r="B2673" s="489"/>
      <c r="C2673" s="365"/>
      <c r="D2673" s="365"/>
      <c r="E2673" s="365"/>
      <c r="F2673" s="365"/>
      <c r="G2673" s="365"/>
      <c r="H2673" s="365"/>
      <c r="I2673" s="365"/>
      <c r="J2673" s="517"/>
      <c r="K2673" s="517"/>
      <c r="L2673" s="517"/>
      <c r="M2673" s="518"/>
      <c r="N2673" s="518"/>
      <c r="O2673" s="519"/>
    </row>
    <row r="2674" ht="84.75" customHeight="1" spans="1:15">
      <c r="A2674" s="2" t="s">
        <v>680</v>
      </c>
      <c r="B2674" s="479" t="str">
        <f>VLOOKUP(A2674,GLOBAL!A:H,4,FALSE)</f>
        <v>TUBO DE CONCRETO PARA REDES COLETORAS DE ÁGUAS PLUVIAIS, DIÂMETRO DE 400 MM, JUNTA RÍGIDA, INSTALADO EM LOCAL COM ALTO NÍVEL DE INTERFERÊNCIAS - FORNECIMENTO E ASSENTAMENTO. AF_12/2015</v>
      </c>
      <c r="C2674" s="2" t="str">
        <f>VLOOKUP(A2674,GLOBAL!A:H,5,FALSE)</f>
        <v>M</v>
      </c>
      <c r="D2674" s="480" t="s">
        <v>857</v>
      </c>
      <c r="E2674" s="481"/>
      <c r="F2674" s="482"/>
      <c r="G2674" s="480" t="s">
        <v>858</v>
      </c>
      <c r="H2674" s="481"/>
      <c r="I2674" s="482"/>
      <c r="J2674" s="508" t="s">
        <v>859</v>
      </c>
      <c r="K2674" s="508" t="s">
        <v>860</v>
      </c>
      <c r="L2674" s="508" t="s">
        <v>861</v>
      </c>
      <c r="M2674" s="508" t="s">
        <v>862</v>
      </c>
      <c r="N2674" s="508" t="s">
        <v>894</v>
      </c>
      <c r="O2674" s="509">
        <f>ROUND(SUM(O2675:O2678),2)</f>
        <v>59</v>
      </c>
    </row>
    <row r="2675" spans="1:15">
      <c r="A2675" s="7"/>
      <c r="B2675" s="493" t="s">
        <v>863</v>
      </c>
      <c r="C2675" s="494"/>
      <c r="D2675" s="494"/>
      <c r="E2675" s="494"/>
      <c r="F2675" s="494"/>
      <c r="G2675" s="494"/>
      <c r="H2675" s="494"/>
      <c r="I2675" s="494"/>
      <c r="J2675" s="528"/>
      <c r="K2675" s="529"/>
      <c r="L2675" s="528"/>
      <c r="M2675" s="528"/>
      <c r="N2675" s="528"/>
      <c r="O2675" s="530"/>
    </row>
    <row r="2676" spans="1:15">
      <c r="A2676" s="8"/>
      <c r="B2676" s="495" t="s">
        <v>1089</v>
      </c>
      <c r="C2676" s="486"/>
      <c r="D2676" s="486">
        <v>6</v>
      </c>
      <c r="E2676" s="534" t="s">
        <v>898</v>
      </c>
      <c r="F2676" s="486">
        <v>4</v>
      </c>
      <c r="G2676" s="486">
        <v>3</v>
      </c>
      <c r="H2676" s="534" t="s">
        <v>898</v>
      </c>
      <c r="I2676" s="486">
        <v>10</v>
      </c>
      <c r="J2676" s="512">
        <v>54</v>
      </c>
      <c r="K2676" s="531"/>
      <c r="L2676" s="512"/>
      <c r="M2676" s="512"/>
      <c r="N2676" s="528"/>
      <c r="O2676" s="532">
        <f>J2676</f>
        <v>54</v>
      </c>
    </row>
    <row r="2677" spans="1:15">
      <c r="A2677" s="8"/>
      <c r="B2677" s="495" t="s">
        <v>1090</v>
      </c>
      <c r="C2677" s="486"/>
      <c r="D2677" s="486">
        <v>3</v>
      </c>
      <c r="E2677" s="534" t="s">
        <v>898</v>
      </c>
      <c r="F2677" s="486">
        <v>10</v>
      </c>
      <c r="G2677" s="486">
        <v>3</v>
      </c>
      <c r="H2677" s="534" t="s">
        <v>898</v>
      </c>
      <c r="I2677" s="486">
        <v>5</v>
      </c>
      <c r="J2677" s="512">
        <v>5</v>
      </c>
      <c r="K2677" s="531"/>
      <c r="L2677" s="512"/>
      <c r="M2677" s="512"/>
      <c r="N2677" s="528"/>
      <c r="O2677" s="532">
        <f>J2677</f>
        <v>5</v>
      </c>
    </row>
    <row r="2678" spans="1:15">
      <c r="A2678" s="8"/>
      <c r="B2678" s="495"/>
      <c r="C2678" s="486"/>
      <c r="D2678" s="486"/>
      <c r="E2678" s="486"/>
      <c r="F2678" s="486"/>
      <c r="G2678" s="486"/>
      <c r="H2678" s="486"/>
      <c r="I2678" s="486"/>
      <c r="J2678" s="512"/>
      <c r="K2678" s="531"/>
      <c r="L2678" s="512"/>
      <c r="M2678" s="512"/>
      <c r="N2678" s="512"/>
      <c r="O2678" s="513"/>
    </row>
    <row r="2679" spans="1:15">
      <c r="A2679" s="6"/>
      <c r="B2679" s="489"/>
      <c r="C2679" s="365"/>
      <c r="D2679" s="365"/>
      <c r="E2679" s="365"/>
      <c r="F2679" s="365"/>
      <c r="G2679" s="365"/>
      <c r="H2679" s="365"/>
      <c r="I2679" s="365"/>
      <c r="J2679" s="517"/>
      <c r="K2679" s="517"/>
      <c r="L2679" s="517"/>
      <c r="M2679" s="518"/>
      <c r="N2679" s="518"/>
      <c r="O2679" s="519"/>
    </row>
    <row r="2680" ht="30" spans="1:15">
      <c r="A2680" s="2" t="s">
        <v>681</v>
      </c>
      <c r="B2680" s="479" t="str">
        <f>VLOOKUP(A2680,GLOBAL!A:H,4,FALSE)</f>
        <v>CONCRETO CICLOPICO FCK=10MPA 30% PEDRA DE MAO INCLUSIVE LANCAMENTO</v>
      </c>
      <c r="C2680" s="2" t="str">
        <f>VLOOKUP(A2680,GLOBAL!A:H,5,FALSE)</f>
        <v>M3</v>
      </c>
      <c r="D2680" s="480" t="s">
        <v>857</v>
      </c>
      <c r="E2680" s="481"/>
      <c r="F2680" s="482"/>
      <c r="G2680" s="480" t="s">
        <v>858</v>
      </c>
      <c r="H2680" s="481"/>
      <c r="I2680" s="482"/>
      <c r="J2680" s="508" t="s">
        <v>859</v>
      </c>
      <c r="K2680" s="508" t="s">
        <v>860</v>
      </c>
      <c r="L2680" s="508" t="s">
        <v>861</v>
      </c>
      <c r="M2680" s="508" t="s">
        <v>867</v>
      </c>
      <c r="N2680" s="508" t="s">
        <v>894</v>
      </c>
      <c r="O2680" s="509">
        <f>ROUND(SUM(O2681:O2685),2)</f>
        <v>5.9</v>
      </c>
    </row>
    <row r="2681" spans="1:15">
      <c r="A2681" s="7"/>
      <c r="B2681" s="493" t="s">
        <v>863</v>
      </c>
      <c r="C2681" s="494"/>
      <c r="D2681" s="494"/>
      <c r="E2681" s="494"/>
      <c r="F2681" s="494"/>
      <c r="G2681" s="494"/>
      <c r="H2681" s="494"/>
      <c r="I2681" s="494"/>
      <c r="J2681" s="528"/>
      <c r="K2681" s="529"/>
      <c r="L2681" s="528"/>
      <c r="M2681" s="528"/>
      <c r="N2681" s="528"/>
      <c r="O2681" s="530"/>
    </row>
    <row r="2682" spans="1:15">
      <c r="A2682" s="7"/>
      <c r="B2682" s="493" t="s">
        <v>1080</v>
      </c>
      <c r="C2682" s="494"/>
      <c r="D2682" s="494"/>
      <c r="E2682" s="494"/>
      <c r="F2682" s="494"/>
      <c r="G2682" s="494"/>
      <c r="H2682" s="494"/>
      <c r="I2682" s="494"/>
      <c r="J2682" s="528"/>
      <c r="K2682" s="529"/>
      <c r="L2682" s="528"/>
      <c r="M2682" s="528"/>
      <c r="N2682" s="528"/>
      <c r="O2682" s="530"/>
    </row>
    <row r="2683" spans="1:15">
      <c r="A2683" s="8"/>
      <c r="B2683" s="495" t="s">
        <v>1089</v>
      </c>
      <c r="C2683" s="486"/>
      <c r="D2683" s="486">
        <v>6</v>
      </c>
      <c r="E2683" s="534" t="s">
        <v>898</v>
      </c>
      <c r="F2683" s="486">
        <v>4</v>
      </c>
      <c r="G2683" s="486">
        <v>3</v>
      </c>
      <c r="H2683" s="534" t="s">
        <v>898</v>
      </c>
      <c r="I2683" s="486">
        <v>10</v>
      </c>
      <c r="J2683" s="512">
        <v>54</v>
      </c>
      <c r="K2683" s="531">
        <v>0.4</v>
      </c>
      <c r="L2683" s="512">
        <v>0.25</v>
      </c>
      <c r="M2683" s="512"/>
      <c r="N2683" s="528"/>
      <c r="O2683" s="532">
        <f>J2683*K2683*L2683</f>
        <v>5.4</v>
      </c>
    </row>
    <row r="2684" spans="1:15">
      <c r="A2684" s="8"/>
      <c r="B2684" s="495" t="s">
        <v>1090</v>
      </c>
      <c r="C2684" s="486"/>
      <c r="D2684" s="486">
        <v>3</v>
      </c>
      <c r="E2684" s="534" t="s">
        <v>898</v>
      </c>
      <c r="F2684" s="486">
        <v>10</v>
      </c>
      <c r="G2684" s="486">
        <v>3</v>
      </c>
      <c r="H2684" s="534" t="s">
        <v>898</v>
      </c>
      <c r="I2684" s="486">
        <v>5</v>
      </c>
      <c r="J2684" s="512">
        <v>5</v>
      </c>
      <c r="K2684" s="531">
        <v>0.4</v>
      </c>
      <c r="L2684" s="512">
        <v>0.25</v>
      </c>
      <c r="M2684" s="512"/>
      <c r="N2684" s="528"/>
      <c r="O2684" s="532">
        <f>J2684*K2684*L2684</f>
        <v>0.5</v>
      </c>
    </row>
    <row r="2685" spans="1:15">
      <c r="A2685" s="8"/>
      <c r="B2685" s="495"/>
      <c r="C2685" s="486"/>
      <c r="D2685" s="486"/>
      <c r="E2685" s="486"/>
      <c r="F2685" s="486"/>
      <c r="G2685" s="486"/>
      <c r="H2685" s="486"/>
      <c r="I2685" s="486"/>
      <c r="J2685" s="512"/>
      <c r="K2685" s="531"/>
      <c r="L2685" s="512"/>
      <c r="M2685" s="512"/>
      <c r="N2685" s="512"/>
      <c r="O2685" s="513"/>
    </row>
    <row r="2686" spans="1:15">
      <c r="A2686" s="6"/>
      <c r="B2686" s="489"/>
      <c r="C2686" s="365"/>
      <c r="D2686" s="365"/>
      <c r="E2686" s="365"/>
      <c r="F2686" s="365"/>
      <c r="G2686" s="365"/>
      <c r="H2686" s="365"/>
      <c r="I2686" s="365"/>
      <c r="J2686" s="517"/>
      <c r="K2686" s="517"/>
      <c r="L2686" s="517"/>
      <c r="M2686" s="518"/>
      <c r="N2686" s="518"/>
      <c r="O2686" s="519"/>
    </row>
    <row r="2687" ht="30" spans="1:15">
      <c r="A2687" s="2" t="s">
        <v>682</v>
      </c>
      <c r="B2687" s="479" t="str">
        <f>VLOOKUP(A2687,GLOBAL!A:H,4,FALSE)</f>
        <v>FABRICAÇÃO DE FÔRMA PARA PILARES E ESTRUTURAS SIMILARES, EM CHAPA DE MADEIRA COMPENSADA RESINADA, E = 17 MM. AF_12/2015</v>
      </c>
      <c r="C2687" s="2" t="str">
        <f>VLOOKUP(A2687,GLOBAL!A:H,5,FALSE)</f>
        <v>M2</v>
      </c>
      <c r="D2687" s="480" t="s">
        <v>857</v>
      </c>
      <c r="E2687" s="481"/>
      <c r="F2687" s="482"/>
      <c r="G2687" s="480" t="s">
        <v>858</v>
      </c>
      <c r="H2687" s="481"/>
      <c r="I2687" s="482"/>
      <c r="J2687" s="508" t="s">
        <v>859</v>
      </c>
      <c r="K2687" s="508" t="s">
        <v>860</v>
      </c>
      <c r="L2687" s="508" t="s">
        <v>861</v>
      </c>
      <c r="M2687" s="508" t="s">
        <v>867</v>
      </c>
      <c r="N2687" s="508" t="s">
        <v>894</v>
      </c>
      <c r="O2687" s="509">
        <f>ROUND(SUM(O2688:O2692),2)</f>
        <v>29.5</v>
      </c>
    </row>
    <row r="2688" spans="1:15">
      <c r="A2688" s="7"/>
      <c r="B2688" s="493" t="s">
        <v>863</v>
      </c>
      <c r="C2688" s="494"/>
      <c r="D2688" s="494"/>
      <c r="E2688" s="494"/>
      <c r="F2688" s="494"/>
      <c r="G2688" s="494"/>
      <c r="H2688" s="494"/>
      <c r="I2688" s="494"/>
      <c r="J2688" s="528"/>
      <c r="K2688" s="529"/>
      <c r="L2688" s="528"/>
      <c r="M2688" s="528"/>
      <c r="N2688" s="528"/>
      <c r="O2688" s="530"/>
    </row>
    <row r="2689" spans="1:15">
      <c r="A2689" s="7"/>
      <c r="B2689" s="493" t="s">
        <v>1080</v>
      </c>
      <c r="C2689" s="494"/>
      <c r="D2689" s="494"/>
      <c r="E2689" s="494"/>
      <c r="F2689" s="494"/>
      <c r="G2689" s="494"/>
      <c r="H2689" s="494"/>
      <c r="I2689" s="494"/>
      <c r="J2689" s="528"/>
      <c r="K2689" s="529"/>
      <c r="L2689" s="528"/>
      <c r="M2689" s="528"/>
      <c r="N2689" s="528"/>
      <c r="O2689" s="530"/>
    </row>
    <row r="2690" spans="1:15">
      <c r="A2690" s="8"/>
      <c r="B2690" s="495" t="s">
        <v>1089</v>
      </c>
      <c r="C2690" s="486"/>
      <c r="D2690" s="486">
        <v>6</v>
      </c>
      <c r="E2690" s="534" t="s">
        <v>898</v>
      </c>
      <c r="F2690" s="486">
        <v>4</v>
      </c>
      <c r="G2690" s="486">
        <v>3</v>
      </c>
      <c r="H2690" s="534" t="s">
        <v>898</v>
      </c>
      <c r="I2690" s="486">
        <v>10</v>
      </c>
      <c r="J2690" s="512">
        <v>54</v>
      </c>
      <c r="K2690" s="531">
        <v>0.4</v>
      </c>
      <c r="L2690" s="512">
        <v>0.25</v>
      </c>
      <c r="M2690" s="512">
        <v>13.5</v>
      </c>
      <c r="N2690" s="528">
        <v>2</v>
      </c>
      <c r="O2690" s="532">
        <f>M2690*N2690</f>
        <v>27</v>
      </c>
    </row>
    <row r="2691" spans="1:15">
      <c r="A2691" s="8"/>
      <c r="B2691" s="495" t="s">
        <v>1090</v>
      </c>
      <c r="C2691" s="486"/>
      <c r="D2691" s="486">
        <v>3</v>
      </c>
      <c r="E2691" s="534" t="s">
        <v>898</v>
      </c>
      <c r="F2691" s="486">
        <v>10</v>
      </c>
      <c r="G2691" s="486">
        <v>3</v>
      </c>
      <c r="H2691" s="534" t="s">
        <v>898</v>
      </c>
      <c r="I2691" s="486">
        <v>5</v>
      </c>
      <c r="J2691" s="512">
        <v>5</v>
      </c>
      <c r="K2691" s="531">
        <v>0.4</v>
      </c>
      <c r="L2691" s="512">
        <v>0.25</v>
      </c>
      <c r="M2691" s="512">
        <v>1.25</v>
      </c>
      <c r="N2691" s="528">
        <v>2</v>
      </c>
      <c r="O2691" s="532">
        <f>M2691*N2691</f>
        <v>2.5</v>
      </c>
    </row>
    <row r="2692" spans="1:15">
      <c r="A2692" s="8"/>
      <c r="B2692" s="495"/>
      <c r="C2692" s="486"/>
      <c r="D2692" s="486"/>
      <c r="E2692" s="486"/>
      <c r="F2692" s="486"/>
      <c r="G2692" s="486"/>
      <c r="H2692" s="486"/>
      <c r="I2692" s="486"/>
      <c r="J2692" s="512"/>
      <c r="K2692" s="531"/>
      <c r="L2692" s="512"/>
      <c r="M2692" s="512"/>
      <c r="N2692" s="512"/>
      <c r="O2692" s="513"/>
    </row>
    <row r="2693" spans="1:15">
      <c r="A2693" s="6"/>
      <c r="B2693" s="489"/>
      <c r="C2693" s="365"/>
      <c r="D2693" s="365"/>
      <c r="E2693" s="365"/>
      <c r="F2693" s="365"/>
      <c r="G2693" s="365"/>
      <c r="H2693" s="365"/>
      <c r="I2693" s="365"/>
      <c r="J2693" s="517"/>
      <c r="K2693" s="517"/>
      <c r="L2693" s="517"/>
      <c r="M2693" s="518"/>
      <c r="N2693" s="518"/>
      <c r="O2693" s="519"/>
    </row>
    <row r="2694" ht="67.5" customHeight="1" spans="1:15">
      <c r="A2694" s="2" t="s">
        <v>683</v>
      </c>
      <c r="B2694" s="479" t="str">
        <f>VLOOKUP(A2694,GLOBAL!A:H,4,FALSE)</f>
        <v>DRENO LONGITUDINAL TIPO TRINCHEIRA DRENANTE, H = 0,90 M COM TUBO POROSO TIPO PEAD DE DIÂM = 100 MM, INCLUINDO ESC. EM MAT. 1ª CAT. E TRANSPORTE DO TUBO</v>
      </c>
      <c r="C2694" s="2" t="str">
        <f>VLOOKUP(A2694,GLOBAL!A:H,5,FALSE)</f>
        <v>M</v>
      </c>
      <c r="D2694" s="480" t="s">
        <v>857</v>
      </c>
      <c r="E2694" s="481"/>
      <c r="F2694" s="482"/>
      <c r="G2694" s="480" t="s">
        <v>858</v>
      </c>
      <c r="H2694" s="481"/>
      <c r="I2694" s="482"/>
      <c r="J2694" s="508" t="s">
        <v>859</v>
      </c>
      <c r="K2694" s="508" t="s">
        <v>860</v>
      </c>
      <c r="L2694" s="508" t="s">
        <v>861</v>
      </c>
      <c r="M2694" s="508" t="s">
        <v>867</v>
      </c>
      <c r="N2694" s="508" t="s">
        <v>894</v>
      </c>
      <c r="O2694" s="509">
        <f>ROUND(SUM(O2695:O2700),2)</f>
        <v>15.4</v>
      </c>
    </row>
    <row r="2695" spans="1:15">
      <c r="A2695" s="7"/>
      <c r="B2695" s="493" t="s">
        <v>863</v>
      </c>
      <c r="C2695" s="494"/>
      <c r="D2695" s="494"/>
      <c r="E2695" s="494"/>
      <c r="F2695" s="494"/>
      <c r="G2695" s="494"/>
      <c r="H2695" s="494"/>
      <c r="I2695" s="494"/>
      <c r="J2695" s="528"/>
      <c r="K2695" s="529"/>
      <c r="L2695" s="528"/>
      <c r="M2695" s="528"/>
      <c r="N2695" s="528"/>
      <c r="O2695" s="530"/>
    </row>
    <row r="2696" spans="1:15">
      <c r="A2696" s="8"/>
      <c r="B2696" s="495" t="s">
        <v>1066</v>
      </c>
      <c r="C2696" s="486"/>
      <c r="D2696" s="486">
        <v>101</v>
      </c>
      <c r="E2696" s="534" t="s">
        <v>898</v>
      </c>
      <c r="F2696" s="486">
        <v>0</v>
      </c>
      <c r="G2696" s="486"/>
      <c r="H2696" s="534"/>
      <c r="I2696" s="486"/>
      <c r="J2696" s="512">
        <v>7</v>
      </c>
      <c r="K2696" s="531"/>
      <c r="L2696" s="512"/>
      <c r="M2696" s="512"/>
      <c r="N2696" s="528"/>
      <c r="O2696" s="532">
        <f>J2696</f>
        <v>7</v>
      </c>
    </row>
    <row r="2697" spans="1:15">
      <c r="A2697" s="8"/>
      <c r="B2697" s="495" t="s">
        <v>1068</v>
      </c>
      <c r="C2697" s="486"/>
      <c r="D2697" s="486">
        <v>1</v>
      </c>
      <c r="E2697" s="534" t="s">
        <v>898</v>
      </c>
      <c r="F2697" s="486">
        <v>12</v>
      </c>
      <c r="G2697" s="486"/>
      <c r="H2697" s="534"/>
      <c r="I2697" s="486"/>
      <c r="J2697" s="512">
        <v>6</v>
      </c>
      <c r="K2697" s="531"/>
      <c r="L2697" s="512"/>
      <c r="M2697" s="512"/>
      <c r="N2697" s="528"/>
      <c r="O2697" s="532">
        <f>J2697</f>
        <v>6</v>
      </c>
    </row>
    <row r="2698" spans="1:15">
      <c r="A2698" s="8"/>
      <c r="B2698" s="495" t="s">
        <v>1069</v>
      </c>
      <c r="C2698" s="486"/>
      <c r="D2698" s="486">
        <v>0</v>
      </c>
      <c r="E2698" s="534" t="s">
        <v>898</v>
      </c>
      <c r="F2698" s="486">
        <v>12</v>
      </c>
      <c r="G2698" s="486"/>
      <c r="H2698" s="534"/>
      <c r="I2698" s="486"/>
      <c r="J2698" s="512">
        <v>6</v>
      </c>
      <c r="K2698" s="531"/>
      <c r="L2698" s="512"/>
      <c r="M2698" s="512"/>
      <c r="N2698" s="528"/>
      <c r="O2698" s="532">
        <f>J2698</f>
        <v>6</v>
      </c>
    </row>
    <row r="2699" spans="1:15">
      <c r="A2699" s="8"/>
      <c r="B2699" s="495" t="s">
        <v>961</v>
      </c>
      <c r="C2699" s="486"/>
      <c r="D2699" s="486"/>
      <c r="E2699" s="534"/>
      <c r="F2699" s="486"/>
      <c r="G2699" s="486"/>
      <c r="H2699" s="534"/>
      <c r="I2699" s="486"/>
      <c r="J2699" s="512">
        <v>-3.6</v>
      </c>
      <c r="K2699" s="531"/>
      <c r="L2699" s="512"/>
      <c r="M2699" s="512"/>
      <c r="N2699" s="528"/>
      <c r="O2699" s="532">
        <f>J2699</f>
        <v>-3.6</v>
      </c>
    </row>
    <row r="2700" spans="1:15">
      <c r="A2700" s="8"/>
      <c r="B2700" s="495"/>
      <c r="C2700" s="486"/>
      <c r="D2700" s="486"/>
      <c r="E2700" s="486"/>
      <c r="F2700" s="486"/>
      <c r="G2700" s="486"/>
      <c r="H2700" s="486"/>
      <c r="I2700" s="486"/>
      <c r="J2700" s="512"/>
      <c r="K2700" s="531"/>
      <c r="L2700" s="512"/>
      <c r="M2700" s="512"/>
      <c r="N2700" s="512"/>
      <c r="O2700" s="513"/>
    </row>
    <row r="2701" spans="1:15">
      <c r="A2701" s="6"/>
      <c r="B2701" s="489"/>
      <c r="C2701" s="365"/>
      <c r="D2701" s="365"/>
      <c r="E2701" s="365"/>
      <c r="F2701" s="365"/>
      <c r="G2701" s="365"/>
      <c r="H2701" s="365"/>
      <c r="I2701" s="365"/>
      <c r="J2701" s="517"/>
      <c r="K2701" s="517"/>
      <c r="L2701" s="517"/>
      <c r="M2701" s="518"/>
      <c r="N2701" s="518"/>
      <c r="O2701" s="519"/>
    </row>
    <row r="2702" spans="1:15">
      <c r="A2702" s="1" t="s">
        <v>684</v>
      </c>
      <c r="B2702" s="476" t="str">
        <f>VLOOKUP(A2702,GLOBAL!A:H,4,FALSE)</f>
        <v>Pavimentação</v>
      </c>
      <c r="C2702" s="477"/>
      <c r="D2702" s="477"/>
      <c r="E2702" s="477"/>
      <c r="F2702" s="477"/>
      <c r="G2702" s="477"/>
      <c r="H2702" s="477"/>
      <c r="I2702" s="477"/>
      <c r="J2702" s="506"/>
      <c r="K2702" s="506"/>
      <c r="L2702" s="506"/>
      <c r="M2702" s="506"/>
      <c r="N2702" s="506"/>
      <c r="O2702" s="507"/>
    </row>
    <row r="2703" ht="30" spans="1:15">
      <c r="A2703" s="2" t="s">
        <v>685</v>
      </c>
      <c r="B2703" s="479" t="str">
        <f>VLOOKUP(A2703,GLOBAL!A:H,4,FALSE)</f>
        <v>REGULARIZACAO E COMPACTACAO DE SUBLEITO ATE 20 CM DE ESPESSURA</v>
      </c>
      <c r="C2703" s="2" t="str">
        <f>VLOOKUP(A2703,GLOBAL!A:H,5,FALSE)</f>
        <v>M2</v>
      </c>
      <c r="D2703" s="480" t="s">
        <v>857</v>
      </c>
      <c r="E2703" s="481"/>
      <c r="F2703" s="482"/>
      <c r="G2703" s="480" t="s">
        <v>858</v>
      </c>
      <c r="H2703" s="481"/>
      <c r="I2703" s="482"/>
      <c r="J2703" s="508" t="s">
        <v>859</v>
      </c>
      <c r="K2703" s="508" t="s">
        <v>907</v>
      </c>
      <c r="L2703" s="508" t="s">
        <v>861</v>
      </c>
      <c r="M2703" s="508" t="s">
        <v>867</v>
      </c>
      <c r="N2703" s="508" t="s">
        <v>908</v>
      </c>
      <c r="O2703" s="509">
        <f>ROUND(SUM(O2705:O2709),2)</f>
        <v>457.26</v>
      </c>
    </row>
    <row r="2704" spans="1:15">
      <c r="A2704" s="7"/>
      <c r="B2704" s="493" t="s">
        <v>863</v>
      </c>
      <c r="C2704" s="494"/>
      <c r="D2704" s="494"/>
      <c r="E2704" s="494"/>
      <c r="F2704" s="494"/>
      <c r="G2704" s="494"/>
      <c r="H2704" s="494"/>
      <c r="I2704" s="494"/>
      <c r="J2704" s="528"/>
      <c r="K2704" s="529"/>
      <c r="L2704" s="528"/>
      <c r="M2704" s="528"/>
      <c r="N2704" s="528"/>
      <c r="O2704" s="530"/>
    </row>
    <row r="2705" spans="1:15">
      <c r="A2705" s="8"/>
      <c r="B2705" s="495" t="s">
        <v>909</v>
      </c>
      <c r="C2705" s="486"/>
      <c r="D2705" s="486">
        <v>2</v>
      </c>
      <c r="E2705" s="534" t="s">
        <v>898</v>
      </c>
      <c r="F2705" s="486">
        <v>15.8</v>
      </c>
      <c r="G2705" s="486">
        <v>3</v>
      </c>
      <c r="H2705" s="534" t="s">
        <v>898</v>
      </c>
      <c r="I2705" s="486">
        <v>0.6</v>
      </c>
      <c r="J2705" s="512">
        <v>4.8</v>
      </c>
      <c r="K2705" s="531">
        <v>6.6</v>
      </c>
      <c r="L2705" s="512"/>
      <c r="M2705" s="512">
        <f t="shared" ref="M2705:M2708" si="46">J2705*K2705</f>
        <v>31.68</v>
      </c>
      <c r="N2705" s="528"/>
      <c r="O2705" s="532">
        <f t="shared" ref="O2705:O2708" si="47">M2705</f>
        <v>31.68</v>
      </c>
    </row>
    <row r="2706" spans="1:15">
      <c r="A2706" s="8"/>
      <c r="B2706" s="495" t="s">
        <v>909</v>
      </c>
      <c r="C2706" s="486"/>
      <c r="D2706" s="486">
        <v>3</v>
      </c>
      <c r="E2706" s="534" t="s">
        <v>898</v>
      </c>
      <c r="F2706" s="486">
        <v>8.3</v>
      </c>
      <c r="G2706" s="486">
        <v>3</v>
      </c>
      <c r="H2706" s="534" t="s">
        <v>898</v>
      </c>
      <c r="I2706" s="486">
        <v>11.25</v>
      </c>
      <c r="J2706" s="512">
        <v>2.95</v>
      </c>
      <c r="K2706" s="531">
        <v>9</v>
      </c>
      <c r="L2706" s="512"/>
      <c r="M2706" s="512">
        <f t="shared" si="46"/>
        <v>26.55</v>
      </c>
      <c r="N2706" s="528"/>
      <c r="O2706" s="532">
        <f t="shared" si="47"/>
        <v>26.55</v>
      </c>
    </row>
    <row r="2707" spans="1:15">
      <c r="A2707" s="8"/>
      <c r="B2707" s="495" t="s">
        <v>909</v>
      </c>
      <c r="C2707" s="486"/>
      <c r="D2707" s="486">
        <v>3</v>
      </c>
      <c r="E2707" s="534" t="s">
        <v>898</v>
      </c>
      <c r="F2707" s="486">
        <v>11.25</v>
      </c>
      <c r="G2707" s="486">
        <v>3</v>
      </c>
      <c r="H2707" s="534" t="s">
        <v>898</v>
      </c>
      <c r="I2707" s="486">
        <v>17</v>
      </c>
      <c r="J2707" s="512">
        <v>45.75</v>
      </c>
      <c r="K2707" s="531">
        <v>8</v>
      </c>
      <c r="L2707" s="512"/>
      <c r="M2707" s="512">
        <f t="shared" si="46"/>
        <v>366</v>
      </c>
      <c r="N2707" s="528"/>
      <c r="O2707" s="532">
        <f t="shared" si="47"/>
        <v>366</v>
      </c>
    </row>
    <row r="2708" spans="1:15">
      <c r="A2708" s="8"/>
      <c r="B2708" s="495" t="s">
        <v>909</v>
      </c>
      <c r="C2708" s="486"/>
      <c r="D2708" s="486">
        <v>5</v>
      </c>
      <c r="E2708" s="534" t="s">
        <v>898</v>
      </c>
      <c r="F2708" s="486">
        <v>17</v>
      </c>
      <c r="G2708" s="486">
        <v>6</v>
      </c>
      <c r="H2708" s="534" t="s">
        <v>898</v>
      </c>
      <c r="I2708" s="486">
        <v>0.65</v>
      </c>
      <c r="J2708" s="512">
        <v>3.65</v>
      </c>
      <c r="K2708" s="531">
        <v>9.05</v>
      </c>
      <c r="L2708" s="512"/>
      <c r="M2708" s="512">
        <f t="shared" si="46"/>
        <v>33.0325</v>
      </c>
      <c r="N2708" s="528"/>
      <c r="O2708" s="532">
        <f t="shared" si="47"/>
        <v>33.0325</v>
      </c>
    </row>
    <row r="2709" spans="1:15">
      <c r="A2709" s="4"/>
      <c r="B2709" s="495"/>
      <c r="C2709" s="486"/>
      <c r="D2709" s="486"/>
      <c r="E2709" s="486"/>
      <c r="F2709" s="486"/>
      <c r="G2709" s="486"/>
      <c r="H2709" s="486"/>
      <c r="I2709" s="486"/>
      <c r="J2709" s="512"/>
      <c r="K2709" s="512"/>
      <c r="L2709" s="512"/>
      <c r="M2709" s="512"/>
      <c r="N2709" s="512"/>
      <c r="O2709" s="513"/>
    </row>
    <row r="2710" spans="1:15">
      <c r="A2710" s="6"/>
      <c r="B2710" s="489"/>
      <c r="C2710" s="365"/>
      <c r="D2710" s="365"/>
      <c r="E2710" s="365"/>
      <c r="F2710" s="365"/>
      <c r="G2710" s="365"/>
      <c r="H2710" s="365"/>
      <c r="I2710" s="365"/>
      <c r="J2710" s="517"/>
      <c r="K2710" s="517"/>
      <c r="L2710" s="517"/>
      <c r="M2710" s="518"/>
      <c r="N2710" s="518"/>
      <c r="O2710" s="519"/>
    </row>
    <row r="2711" spans="1:15">
      <c r="A2711" s="2" t="s">
        <v>686</v>
      </c>
      <c r="B2711" s="479" t="str">
        <f>VLOOKUP(A2711,GLOBAL!A:H,4,FALSE)</f>
        <v>FORNECIMENTO E LANCAMENTO DE BRITA N. 4</v>
      </c>
      <c r="C2711" s="2" t="str">
        <f>VLOOKUP(A2711,GLOBAL!A:H,5,FALSE)</f>
        <v>M3</v>
      </c>
      <c r="D2711" s="480" t="s">
        <v>857</v>
      </c>
      <c r="E2711" s="481"/>
      <c r="F2711" s="482"/>
      <c r="G2711" s="480" t="s">
        <v>858</v>
      </c>
      <c r="H2711" s="481"/>
      <c r="I2711" s="482"/>
      <c r="J2711" s="508" t="s">
        <v>859</v>
      </c>
      <c r="K2711" s="508" t="s">
        <v>907</v>
      </c>
      <c r="L2711" s="508" t="s">
        <v>861</v>
      </c>
      <c r="M2711" s="508" t="s">
        <v>867</v>
      </c>
      <c r="N2711" s="508" t="s">
        <v>879</v>
      </c>
      <c r="O2711" s="509">
        <f>ROUND(SUM(O2713:O2717),2)</f>
        <v>45.73</v>
      </c>
    </row>
    <row r="2712" spans="1:15">
      <c r="A2712" s="7"/>
      <c r="B2712" s="493" t="s">
        <v>863</v>
      </c>
      <c r="C2712" s="494"/>
      <c r="D2712" s="494"/>
      <c r="E2712" s="494"/>
      <c r="F2712" s="494"/>
      <c r="G2712" s="494"/>
      <c r="H2712" s="494"/>
      <c r="I2712" s="494"/>
      <c r="J2712" s="528"/>
      <c r="K2712" s="529"/>
      <c r="L2712" s="528"/>
      <c r="M2712" s="528"/>
      <c r="N2712" s="528"/>
      <c r="O2712" s="530"/>
    </row>
    <row r="2713" spans="1:15">
      <c r="A2713" s="8"/>
      <c r="B2713" s="495" t="s">
        <v>909</v>
      </c>
      <c r="C2713" s="486"/>
      <c r="D2713" s="486">
        <v>2</v>
      </c>
      <c r="E2713" s="534" t="s">
        <v>898</v>
      </c>
      <c r="F2713" s="486">
        <v>15.8</v>
      </c>
      <c r="G2713" s="486">
        <v>3</v>
      </c>
      <c r="H2713" s="534" t="s">
        <v>898</v>
      </c>
      <c r="I2713" s="486">
        <v>0.6</v>
      </c>
      <c r="J2713" s="512">
        <v>4.8</v>
      </c>
      <c r="K2713" s="531">
        <v>6.6</v>
      </c>
      <c r="L2713" s="512">
        <v>0.1</v>
      </c>
      <c r="M2713" s="512">
        <f t="shared" ref="M2713:M2716" si="48">J2713*K2713</f>
        <v>31.68</v>
      </c>
      <c r="N2713" s="528">
        <f t="shared" ref="N2713:N2716" si="49">M2713*L2713</f>
        <v>3.168</v>
      </c>
      <c r="O2713" s="532">
        <f t="shared" ref="O2713:O2716" si="50">N2713</f>
        <v>3.168</v>
      </c>
    </row>
    <row r="2714" spans="1:15">
      <c r="A2714" s="8"/>
      <c r="B2714" s="495" t="s">
        <v>909</v>
      </c>
      <c r="C2714" s="486"/>
      <c r="D2714" s="486">
        <v>3</v>
      </c>
      <c r="E2714" s="534" t="s">
        <v>898</v>
      </c>
      <c r="F2714" s="486">
        <v>8.3</v>
      </c>
      <c r="G2714" s="486">
        <v>3</v>
      </c>
      <c r="H2714" s="534" t="s">
        <v>898</v>
      </c>
      <c r="I2714" s="486">
        <v>11.25</v>
      </c>
      <c r="J2714" s="512">
        <v>2.95</v>
      </c>
      <c r="K2714" s="531">
        <v>9</v>
      </c>
      <c r="L2714" s="512">
        <v>0.1</v>
      </c>
      <c r="M2714" s="512">
        <f t="shared" si="48"/>
        <v>26.55</v>
      </c>
      <c r="N2714" s="528">
        <f t="shared" si="49"/>
        <v>2.655</v>
      </c>
      <c r="O2714" s="532">
        <f t="shared" si="50"/>
        <v>2.655</v>
      </c>
    </row>
    <row r="2715" spans="1:15">
      <c r="A2715" s="8"/>
      <c r="B2715" s="495" t="s">
        <v>909</v>
      </c>
      <c r="C2715" s="486"/>
      <c r="D2715" s="486">
        <v>3</v>
      </c>
      <c r="E2715" s="534" t="s">
        <v>898</v>
      </c>
      <c r="F2715" s="486">
        <v>11.25</v>
      </c>
      <c r="G2715" s="486">
        <v>3</v>
      </c>
      <c r="H2715" s="534" t="s">
        <v>898</v>
      </c>
      <c r="I2715" s="486">
        <v>17</v>
      </c>
      <c r="J2715" s="512">
        <v>45.75</v>
      </c>
      <c r="K2715" s="531">
        <v>8</v>
      </c>
      <c r="L2715" s="512">
        <v>0.1</v>
      </c>
      <c r="M2715" s="512">
        <f t="shared" si="48"/>
        <v>366</v>
      </c>
      <c r="N2715" s="528">
        <f t="shared" si="49"/>
        <v>36.6</v>
      </c>
      <c r="O2715" s="532">
        <f t="shared" si="50"/>
        <v>36.6</v>
      </c>
    </row>
    <row r="2716" spans="1:15">
      <c r="A2716" s="8"/>
      <c r="B2716" s="495" t="s">
        <v>909</v>
      </c>
      <c r="C2716" s="486"/>
      <c r="D2716" s="486">
        <v>5</v>
      </c>
      <c r="E2716" s="534" t="s">
        <v>898</v>
      </c>
      <c r="F2716" s="486">
        <v>17</v>
      </c>
      <c r="G2716" s="486">
        <v>6</v>
      </c>
      <c r="H2716" s="534" t="s">
        <v>898</v>
      </c>
      <c r="I2716" s="486">
        <v>0.65</v>
      </c>
      <c r="J2716" s="512">
        <v>3.65</v>
      </c>
      <c r="K2716" s="531">
        <v>9.05</v>
      </c>
      <c r="L2716" s="512">
        <v>0.1</v>
      </c>
      <c r="M2716" s="512">
        <f t="shared" si="48"/>
        <v>33.0325</v>
      </c>
      <c r="N2716" s="528">
        <f t="shared" si="49"/>
        <v>3.30325</v>
      </c>
      <c r="O2716" s="532">
        <f t="shared" si="50"/>
        <v>3.30325</v>
      </c>
    </row>
    <row r="2717" spans="1:15">
      <c r="A2717" s="4"/>
      <c r="B2717" s="495"/>
      <c r="C2717" s="486"/>
      <c r="D2717" s="486"/>
      <c r="E2717" s="486"/>
      <c r="F2717" s="486"/>
      <c r="G2717" s="486"/>
      <c r="H2717" s="486"/>
      <c r="I2717" s="486"/>
      <c r="J2717" s="512"/>
      <c r="K2717" s="512"/>
      <c r="L2717" s="512"/>
      <c r="M2717" s="512"/>
      <c r="N2717" s="512"/>
      <c r="O2717" s="513"/>
    </row>
    <row r="2718" spans="1:15">
      <c r="A2718" s="6"/>
      <c r="B2718" s="489"/>
      <c r="C2718" s="365"/>
      <c r="D2718" s="365"/>
      <c r="E2718" s="365"/>
      <c r="F2718" s="365"/>
      <c r="G2718" s="365"/>
      <c r="H2718" s="365"/>
      <c r="I2718" s="365"/>
      <c r="J2718" s="517"/>
      <c r="K2718" s="517"/>
      <c r="L2718" s="517"/>
      <c r="M2718" s="518"/>
      <c r="N2718" s="518"/>
      <c r="O2718" s="519"/>
    </row>
    <row r="2719" spans="1:15">
      <c r="A2719" s="2" t="s">
        <v>687</v>
      </c>
      <c r="B2719" s="535" t="str">
        <f>VLOOKUP(A2719,GLOBAL!A:H,4,FALSE)</f>
        <v>TRANSPORTE COMERCIAL DE BRITA</v>
      </c>
      <c r="C2719" s="2" t="str">
        <f>VLOOKUP(A2719,GLOBAL!A:H,5,FALSE)</f>
        <v>M3XKM</v>
      </c>
      <c r="D2719" s="480" t="s">
        <v>857</v>
      </c>
      <c r="E2719" s="481"/>
      <c r="F2719" s="482"/>
      <c r="G2719" s="480" t="s">
        <v>858</v>
      </c>
      <c r="H2719" s="481"/>
      <c r="I2719" s="482"/>
      <c r="J2719" s="508" t="s">
        <v>872</v>
      </c>
      <c r="K2719" s="508" t="s">
        <v>873</v>
      </c>
      <c r="L2719" s="508" t="s">
        <v>861</v>
      </c>
      <c r="M2719" s="508" t="s">
        <v>862</v>
      </c>
      <c r="N2719" s="508" t="s">
        <v>879</v>
      </c>
      <c r="O2719" s="509">
        <f>ROUND(SUM(O2721:O2722),2)</f>
        <v>498.46</v>
      </c>
    </row>
    <row r="2720" spans="1:15">
      <c r="A2720" s="7"/>
      <c r="B2720" s="493" t="s">
        <v>863</v>
      </c>
      <c r="C2720" s="494"/>
      <c r="D2720" s="494"/>
      <c r="E2720" s="494"/>
      <c r="F2720" s="494"/>
      <c r="G2720" s="494"/>
      <c r="H2720" s="494"/>
      <c r="I2720" s="494"/>
      <c r="J2720" s="528"/>
      <c r="K2720" s="529"/>
      <c r="L2720" s="528"/>
      <c r="M2720" s="528"/>
      <c r="N2720" s="528"/>
      <c r="O2720" s="530"/>
    </row>
    <row r="2721" spans="1:15">
      <c r="A2721" s="8"/>
      <c r="B2721" s="495" t="s">
        <v>1019</v>
      </c>
      <c r="C2721" s="486"/>
      <c r="D2721" s="486"/>
      <c r="E2721" s="486"/>
      <c r="F2721" s="486"/>
      <c r="G2721" s="486"/>
      <c r="H2721" s="486"/>
      <c r="I2721" s="486"/>
      <c r="J2721" s="512">
        <v>10.9</v>
      </c>
      <c r="K2721" s="531">
        <v>1</v>
      </c>
      <c r="L2721" s="512"/>
      <c r="M2721" s="512"/>
      <c r="N2721" s="528">
        <f>O2711</f>
        <v>45.73</v>
      </c>
      <c r="O2721" s="532">
        <f>J2721*K2721*N2721</f>
        <v>498.457</v>
      </c>
    </row>
    <row r="2722" spans="1:15">
      <c r="A2722" s="4"/>
      <c r="B2722" s="495"/>
      <c r="C2722" s="486"/>
      <c r="D2722" s="486"/>
      <c r="E2722" s="486"/>
      <c r="F2722" s="486"/>
      <c r="G2722" s="486"/>
      <c r="H2722" s="486"/>
      <c r="I2722" s="486"/>
      <c r="J2722" s="512"/>
      <c r="K2722" s="512"/>
      <c r="L2722" s="512"/>
      <c r="M2722" s="512"/>
      <c r="N2722" s="512"/>
      <c r="O2722" s="513"/>
    </row>
    <row r="2723" spans="1:15">
      <c r="A2723" s="6"/>
      <c r="B2723" s="489"/>
      <c r="C2723" s="365"/>
      <c r="D2723" s="365"/>
      <c r="E2723" s="365"/>
      <c r="F2723" s="365"/>
      <c r="G2723" s="365"/>
      <c r="H2723" s="365"/>
      <c r="I2723" s="365"/>
      <c r="J2723" s="517"/>
      <c r="K2723" s="517"/>
      <c r="L2723" s="517"/>
      <c r="M2723" s="518"/>
      <c r="N2723" s="518"/>
      <c r="O2723" s="519"/>
    </row>
    <row r="2724" ht="30" spans="1:15">
      <c r="A2724" s="2" t="s">
        <v>688</v>
      </c>
      <c r="B2724" s="479" t="str">
        <f>VLOOKUP(A2724,GLOBAL!A:H,4,FALSE)</f>
        <v>EXECUÇÃO DE VIA EM PISO INTERTRAVADO, COM BLOCO RETANGULAR COR NATURAL DE 20 X 10 CM, ESPESSURA 8 CM. AF_12/2015</v>
      </c>
      <c r="C2724" s="2" t="s">
        <v>127</v>
      </c>
      <c r="D2724" s="480" t="s">
        <v>857</v>
      </c>
      <c r="E2724" s="481"/>
      <c r="F2724" s="482"/>
      <c r="G2724" s="480" t="s">
        <v>858</v>
      </c>
      <c r="H2724" s="481"/>
      <c r="I2724" s="482"/>
      <c r="J2724" s="508" t="s">
        <v>859</v>
      </c>
      <c r="K2724" s="508" t="s">
        <v>907</v>
      </c>
      <c r="L2724" s="508" t="s">
        <v>861</v>
      </c>
      <c r="M2724" s="508" t="s">
        <v>867</v>
      </c>
      <c r="N2724" s="508"/>
      <c r="O2724" s="509">
        <f>ROUND(SUM(O2726:O2730),2)</f>
        <v>457.26</v>
      </c>
    </row>
    <row r="2725" spans="1:15">
      <c r="A2725" s="7"/>
      <c r="B2725" s="493" t="s">
        <v>863</v>
      </c>
      <c r="C2725" s="494"/>
      <c r="D2725" s="494"/>
      <c r="E2725" s="494"/>
      <c r="F2725" s="494"/>
      <c r="G2725" s="494"/>
      <c r="H2725" s="494"/>
      <c r="I2725" s="494"/>
      <c r="J2725" s="528"/>
      <c r="K2725" s="529"/>
      <c r="L2725" s="528"/>
      <c r="M2725" s="528"/>
      <c r="N2725" s="528"/>
      <c r="O2725" s="530"/>
    </row>
    <row r="2726" spans="1:15">
      <c r="A2726" s="8"/>
      <c r="B2726" s="495" t="s">
        <v>909</v>
      </c>
      <c r="C2726" s="486"/>
      <c r="D2726" s="486">
        <v>2</v>
      </c>
      <c r="E2726" s="534" t="s">
        <v>898</v>
      </c>
      <c r="F2726" s="486">
        <v>15.8</v>
      </c>
      <c r="G2726" s="486">
        <v>3</v>
      </c>
      <c r="H2726" s="534" t="s">
        <v>898</v>
      </c>
      <c r="I2726" s="486">
        <v>0.6</v>
      </c>
      <c r="J2726" s="512">
        <v>4.8</v>
      </c>
      <c r="K2726" s="531">
        <v>6.6</v>
      </c>
      <c r="L2726" s="512"/>
      <c r="M2726" s="512">
        <f t="shared" ref="M2726:M2729" si="51">J2726*K2726</f>
        <v>31.68</v>
      </c>
      <c r="N2726" s="528"/>
      <c r="O2726" s="532">
        <f t="shared" ref="O2726:O2729" si="52">M2726</f>
        <v>31.68</v>
      </c>
    </row>
    <row r="2727" spans="1:15">
      <c r="A2727" s="8"/>
      <c r="B2727" s="495" t="s">
        <v>909</v>
      </c>
      <c r="C2727" s="486"/>
      <c r="D2727" s="486">
        <v>3</v>
      </c>
      <c r="E2727" s="534" t="s">
        <v>898</v>
      </c>
      <c r="F2727" s="486">
        <v>8.3</v>
      </c>
      <c r="G2727" s="486">
        <v>3</v>
      </c>
      <c r="H2727" s="534" t="s">
        <v>898</v>
      </c>
      <c r="I2727" s="486">
        <v>11.25</v>
      </c>
      <c r="J2727" s="512">
        <v>2.95</v>
      </c>
      <c r="K2727" s="531">
        <v>9</v>
      </c>
      <c r="L2727" s="512"/>
      <c r="M2727" s="512">
        <f t="shared" si="51"/>
        <v>26.55</v>
      </c>
      <c r="N2727" s="528"/>
      <c r="O2727" s="532">
        <f t="shared" si="52"/>
        <v>26.55</v>
      </c>
    </row>
    <row r="2728" spans="1:15">
      <c r="A2728" s="8"/>
      <c r="B2728" s="495" t="s">
        <v>909</v>
      </c>
      <c r="C2728" s="486"/>
      <c r="D2728" s="486">
        <v>3</v>
      </c>
      <c r="E2728" s="534" t="s">
        <v>898</v>
      </c>
      <c r="F2728" s="486">
        <v>11.25</v>
      </c>
      <c r="G2728" s="486">
        <v>3</v>
      </c>
      <c r="H2728" s="534" t="s">
        <v>898</v>
      </c>
      <c r="I2728" s="486">
        <v>17</v>
      </c>
      <c r="J2728" s="512">
        <v>45.75</v>
      </c>
      <c r="K2728" s="531">
        <v>8</v>
      </c>
      <c r="L2728" s="512"/>
      <c r="M2728" s="512">
        <f t="shared" si="51"/>
        <v>366</v>
      </c>
      <c r="N2728" s="528"/>
      <c r="O2728" s="532">
        <f t="shared" si="52"/>
        <v>366</v>
      </c>
    </row>
    <row r="2729" spans="1:15">
      <c r="A2729" s="8"/>
      <c r="B2729" s="495" t="s">
        <v>909</v>
      </c>
      <c r="C2729" s="486"/>
      <c r="D2729" s="486">
        <v>5</v>
      </c>
      <c r="E2729" s="534" t="s">
        <v>898</v>
      </c>
      <c r="F2729" s="486">
        <v>17</v>
      </c>
      <c r="G2729" s="486">
        <v>6</v>
      </c>
      <c r="H2729" s="534" t="s">
        <v>898</v>
      </c>
      <c r="I2729" s="486">
        <v>0.65</v>
      </c>
      <c r="J2729" s="512">
        <v>3.65</v>
      </c>
      <c r="K2729" s="531">
        <v>9.05</v>
      </c>
      <c r="L2729" s="512"/>
      <c r="M2729" s="512">
        <f t="shared" si="51"/>
        <v>33.0325</v>
      </c>
      <c r="N2729" s="528"/>
      <c r="O2729" s="532">
        <f t="shared" si="52"/>
        <v>33.0325</v>
      </c>
    </row>
    <row r="2730" spans="1:15">
      <c r="A2730" s="4"/>
      <c r="B2730" s="495"/>
      <c r="C2730" s="486"/>
      <c r="D2730" s="486"/>
      <c r="E2730" s="486"/>
      <c r="F2730" s="486"/>
      <c r="G2730" s="486"/>
      <c r="H2730" s="486"/>
      <c r="I2730" s="486"/>
      <c r="J2730" s="512"/>
      <c r="K2730" s="512"/>
      <c r="L2730" s="512"/>
      <c r="M2730" s="512"/>
      <c r="N2730" s="512"/>
      <c r="O2730" s="513"/>
    </row>
    <row r="2731" spans="1:15">
      <c r="A2731" s="6"/>
      <c r="B2731" s="489"/>
      <c r="C2731" s="365"/>
      <c r="D2731" s="365"/>
      <c r="E2731" s="365"/>
      <c r="F2731" s="365"/>
      <c r="G2731" s="365"/>
      <c r="H2731" s="365"/>
      <c r="I2731" s="365"/>
      <c r="J2731" s="517"/>
      <c r="K2731" s="517"/>
      <c r="L2731" s="517"/>
      <c r="M2731" s="518"/>
      <c r="N2731" s="518"/>
      <c r="O2731" s="519"/>
    </row>
    <row r="2732" ht="60" spans="1:15">
      <c r="A2732" s="2" t="s">
        <v>689</v>
      </c>
      <c r="B2732" s="479" t="str">
        <f>VLOOKUP(A2732,GLOBAL!A:H,4,FALSE)</f>
        <v>ASSENTAMENTO DE GUIA (MEIO-FIO) EM TRECHO RETO, CONFECCIONADA EM CONCRETO PRÉ-FABRICADO, DIMENSÕES 100X15X13X30 CM (COMPRIMENTO X BASE INFERIOR X BASE SUPERIOR X ALTURA), PARA VIAS URBANAS (USO VIÁRIO). AF_06/2016</v>
      </c>
      <c r="C2732" s="2" t="str">
        <f>VLOOKUP(A2732,GLOBAL!A:H,5,FALSE)</f>
        <v>M</v>
      </c>
      <c r="D2732" s="480" t="s">
        <v>857</v>
      </c>
      <c r="E2732" s="481"/>
      <c r="F2732" s="482"/>
      <c r="G2732" s="480" t="s">
        <v>858</v>
      </c>
      <c r="H2732" s="481"/>
      <c r="I2732" s="482"/>
      <c r="J2732" s="508" t="s">
        <v>859</v>
      </c>
      <c r="K2732" s="508" t="s">
        <v>1020</v>
      </c>
      <c r="L2732" s="508" t="s">
        <v>861</v>
      </c>
      <c r="M2732" s="508" t="s">
        <v>1021</v>
      </c>
      <c r="N2732" s="508"/>
      <c r="O2732" s="509">
        <f>ROUND(SUM(O2734:O2737),2)</f>
        <v>161.16</v>
      </c>
    </row>
    <row r="2733" spans="1:15">
      <c r="A2733" s="7"/>
      <c r="B2733" s="493"/>
      <c r="C2733" s="494"/>
      <c r="D2733" s="494"/>
      <c r="E2733" s="494"/>
      <c r="F2733" s="494"/>
      <c r="G2733" s="494"/>
      <c r="H2733" s="494"/>
      <c r="I2733" s="494"/>
      <c r="J2733" s="528"/>
      <c r="K2733" s="529"/>
      <c r="L2733" s="528"/>
      <c r="M2733" s="528"/>
      <c r="N2733" s="528"/>
      <c r="O2733" s="530"/>
    </row>
    <row r="2734" spans="1:15">
      <c r="A2734" s="8"/>
      <c r="B2734" s="495" t="s">
        <v>1022</v>
      </c>
      <c r="C2734" s="486"/>
      <c r="D2734" s="486">
        <v>3</v>
      </c>
      <c r="E2734" s="534" t="s">
        <v>898</v>
      </c>
      <c r="F2734" s="486">
        <v>0</v>
      </c>
      <c r="G2734" s="486">
        <v>6</v>
      </c>
      <c r="H2734" s="534" t="s">
        <v>898</v>
      </c>
      <c r="I2734" s="486">
        <v>4.13</v>
      </c>
      <c r="J2734" s="512">
        <f>(3*20)+4.13</f>
        <v>64.13</v>
      </c>
      <c r="K2734" s="541"/>
      <c r="L2734" s="512"/>
      <c r="M2734" s="512"/>
      <c r="N2734" s="512"/>
      <c r="O2734" s="513">
        <f>J2734</f>
        <v>64.13</v>
      </c>
    </row>
    <row r="2735" spans="1:15">
      <c r="A2735" s="8"/>
      <c r="B2735" s="495" t="s">
        <v>1022</v>
      </c>
      <c r="C2735" s="486"/>
      <c r="D2735" s="486">
        <v>3</v>
      </c>
      <c r="E2735" s="534" t="s">
        <v>898</v>
      </c>
      <c r="F2735" s="486">
        <v>0</v>
      </c>
      <c r="G2735" s="486">
        <v>6</v>
      </c>
      <c r="H2735" s="534" t="s">
        <v>898</v>
      </c>
      <c r="I2735" s="486">
        <v>4.13</v>
      </c>
      <c r="J2735" s="512">
        <f>J2734+0.9</f>
        <v>65.03</v>
      </c>
      <c r="K2735" s="541"/>
      <c r="L2735" s="512"/>
      <c r="M2735" s="512"/>
      <c r="N2735" s="512"/>
      <c r="O2735" s="513">
        <f>J2735</f>
        <v>65.03</v>
      </c>
    </row>
    <row r="2736" spans="1:15">
      <c r="A2736" s="8"/>
      <c r="B2736" s="495" t="s">
        <v>1023</v>
      </c>
      <c r="C2736" s="486"/>
      <c r="D2736" s="486"/>
      <c r="E2736" s="486"/>
      <c r="F2736" s="486"/>
      <c r="G2736" s="486"/>
      <c r="H2736" s="486"/>
      <c r="I2736" s="486"/>
      <c r="J2736" s="512">
        <v>8</v>
      </c>
      <c r="K2736" s="541"/>
      <c r="L2736" s="512"/>
      <c r="M2736" s="512">
        <v>4</v>
      </c>
      <c r="N2736" s="512"/>
      <c r="O2736" s="513">
        <f>J2736*M2736</f>
        <v>32</v>
      </c>
    </row>
    <row r="2737" spans="1:15">
      <c r="A2737" s="4"/>
      <c r="B2737" s="495"/>
      <c r="C2737" s="486"/>
      <c r="D2737" s="486"/>
      <c r="E2737" s="486"/>
      <c r="F2737" s="486"/>
      <c r="G2737" s="486"/>
      <c r="H2737" s="486"/>
      <c r="I2737" s="486"/>
      <c r="J2737" s="512"/>
      <c r="K2737" s="512"/>
      <c r="L2737" s="512"/>
      <c r="M2737" s="512"/>
      <c r="N2737" s="512"/>
      <c r="O2737" s="513"/>
    </row>
    <row r="2738" spans="1:15">
      <c r="A2738" s="6"/>
      <c r="B2738" s="489"/>
      <c r="C2738" s="365"/>
      <c r="D2738" s="365"/>
      <c r="E2738" s="365"/>
      <c r="F2738" s="365"/>
      <c r="G2738" s="365"/>
      <c r="H2738" s="365"/>
      <c r="I2738" s="365"/>
      <c r="J2738" s="517"/>
      <c r="K2738" s="517"/>
      <c r="L2738" s="517"/>
      <c r="M2738" s="518"/>
      <c r="N2738" s="518"/>
      <c r="O2738" s="519"/>
    </row>
    <row r="2739" spans="1:15">
      <c r="A2739" s="1" t="s">
        <v>690</v>
      </c>
      <c r="B2739" s="476" t="str">
        <f>VLOOKUP(A2739,GLOBAL!A:H,4,FALSE)</f>
        <v>Sinalização</v>
      </c>
      <c r="C2739" s="477"/>
      <c r="D2739" s="477"/>
      <c r="E2739" s="477"/>
      <c r="F2739" s="477"/>
      <c r="G2739" s="477"/>
      <c r="H2739" s="477"/>
      <c r="I2739" s="477"/>
      <c r="J2739" s="506"/>
      <c r="K2739" s="506"/>
      <c r="L2739" s="506"/>
      <c r="M2739" s="506"/>
      <c r="N2739" s="506"/>
      <c r="O2739" s="507"/>
    </row>
    <row r="2740" ht="30" spans="1:15">
      <c r="A2740" s="2" t="s">
        <v>691</v>
      </c>
      <c r="B2740" s="479" t="str">
        <f>VLOOKUP(A2740,GLOBAL!A:H,4,FALSE)</f>
        <v>SINALIZAÇÃO VERTICAL COM CHAPA REVESTIDA EM PELÍCULA, INCLUSIVE SUPORTE EM MADEIRA</v>
      </c>
      <c r="C2740" s="2" t="str">
        <f>VLOOKUP(A2740,GLOBAL!A:H,5,FALSE)</f>
        <v>M2</v>
      </c>
      <c r="D2740" s="480" t="s">
        <v>857</v>
      </c>
      <c r="E2740" s="481"/>
      <c r="F2740" s="482"/>
      <c r="G2740" s="480" t="s">
        <v>858</v>
      </c>
      <c r="H2740" s="481"/>
      <c r="I2740" s="482"/>
      <c r="J2740" s="522" t="s">
        <v>867</v>
      </c>
      <c r="K2740" s="523"/>
      <c r="L2740" s="508" t="s">
        <v>861</v>
      </c>
      <c r="M2740" s="508" t="s">
        <v>862</v>
      </c>
      <c r="N2740" s="508"/>
      <c r="O2740" s="509">
        <f>ROUND(SUM(O2741:O2742),2)</f>
        <v>1.2</v>
      </c>
    </row>
    <row r="2741" spans="1:15">
      <c r="A2741" s="3"/>
      <c r="B2741" s="483" t="s">
        <v>863</v>
      </c>
      <c r="C2741" s="484"/>
      <c r="D2741" s="484"/>
      <c r="E2741" s="484"/>
      <c r="F2741" s="484"/>
      <c r="G2741" s="484"/>
      <c r="H2741" s="484"/>
      <c r="I2741" s="484"/>
      <c r="J2741" s="510"/>
      <c r="K2741" s="510"/>
      <c r="L2741" s="510"/>
      <c r="M2741" s="510"/>
      <c r="N2741" s="510"/>
      <c r="O2741" s="511"/>
    </row>
    <row r="2742" spans="1:15">
      <c r="A2742" s="4"/>
      <c r="B2742" s="495" t="s">
        <v>919</v>
      </c>
      <c r="C2742" s="486"/>
      <c r="D2742" s="486"/>
      <c r="E2742" s="486"/>
      <c r="F2742" s="486"/>
      <c r="G2742" s="486"/>
      <c r="H2742" s="486"/>
      <c r="I2742" s="486"/>
      <c r="J2742" s="524">
        <v>0.3</v>
      </c>
      <c r="K2742" s="525"/>
      <c r="L2742" s="512"/>
      <c r="M2742" s="512">
        <v>4</v>
      </c>
      <c r="N2742" s="512"/>
      <c r="O2742" s="513">
        <f>J2742*M2742</f>
        <v>1.2</v>
      </c>
    </row>
    <row r="2743" spans="1:15">
      <c r="A2743" s="5"/>
      <c r="B2743" s="539"/>
      <c r="C2743" s="540"/>
      <c r="D2743" s="540"/>
      <c r="E2743" s="540"/>
      <c r="F2743" s="540"/>
      <c r="G2743" s="540"/>
      <c r="H2743" s="540"/>
      <c r="I2743" s="540"/>
      <c r="J2743" s="544"/>
      <c r="K2743" s="544"/>
      <c r="L2743" s="544"/>
      <c r="M2743" s="545"/>
      <c r="N2743" s="545"/>
      <c r="O2743" s="546"/>
    </row>
    <row r="2744" spans="1:15">
      <c r="A2744" s="12"/>
      <c r="B2744" s="489"/>
      <c r="C2744" s="365"/>
      <c r="D2744" s="365"/>
      <c r="E2744" s="365"/>
      <c r="F2744" s="365"/>
      <c r="G2744" s="365"/>
      <c r="H2744" s="365"/>
      <c r="I2744" s="365"/>
      <c r="J2744" s="517"/>
      <c r="K2744" s="517"/>
      <c r="L2744" s="517"/>
      <c r="M2744" s="518"/>
      <c r="N2744" s="518"/>
      <c r="O2744" s="519"/>
    </row>
    <row r="2745" ht="45" customHeight="1" spans="1:15">
      <c r="A2745" s="2" t="s">
        <v>692</v>
      </c>
      <c r="B2745" s="479" t="str">
        <f>VLOOKUP(A2745,GLOBAL!A:H,4,FALSE)</f>
        <v>SINALIZACAO HORIZONTAL COM TINTA RETRORREFLETIVA A BASE DE RESINA ACRILICA COM MICROESFERAS DE VIDRO</v>
      </c>
      <c r="C2745" s="2" t="str">
        <f>VLOOKUP(A2745,GLOBAL!A:H,5,FALSE)</f>
        <v>M2</v>
      </c>
      <c r="D2745" s="480" t="s">
        <v>857</v>
      </c>
      <c r="E2745" s="481"/>
      <c r="F2745" s="482"/>
      <c r="G2745" s="480" t="s">
        <v>858</v>
      </c>
      <c r="H2745" s="481"/>
      <c r="I2745" s="482"/>
      <c r="J2745" s="508" t="s">
        <v>859</v>
      </c>
      <c r="K2745" s="508" t="s">
        <v>860</v>
      </c>
      <c r="L2745" s="508" t="s">
        <v>867</v>
      </c>
      <c r="M2745" s="508" t="s">
        <v>920</v>
      </c>
      <c r="N2745" s="508"/>
      <c r="O2745" s="509">
        <f>ROUND(SUM(O2746:O2750),2)</f>
        <v>52.78</v>
      </c>
    </row>
    <row r="2746" spans="1:15">
      <c r="A2746" s="3"/>
      <c r="B2746" s="483" t="s">
        <v>863</v>
      </c>
      <c r="C2746" s="484"/>
      <c r="D2746" s="484"/>
      <c r="E2746" s="484"/>
      <c r="F2746" s="484"/>
      <c r="G2746" s="484"/>
      <c r="H2746" s="484"/>
      <c r="I2746" s="484"/>
      <c r="J2746" s="510"/>
      <c r="K2746" s="510"/>
      <c r="L2746" s="510"/>
      <c r="M2746" s="510"/>
      <c r="N2746" s="510"/>
      <c r="O2746" s="511"/>
    </row>
    <row r="2747" spans="1:15">
      <c r="A2747" s="4"/>
      <c r="B2747" s="495" t="s">
        <v>921</v>
      </c>
      <c r="C2747" s="486"/>
      <c r="D2747" s="486"/>
      <c r="E2747" s="486"/>
      <c r="F2747" s="486"/>
      <c r="G2747" s="486"/>
      <c r="H2747" s="486"/>
      <c r="I2747" s="486"/>
      <c r="J2747" s="512">
        <v>3</v>
      </c>
      <c r="K2747" s="543">
        <v>0.4</v>
      </c>
      <c r="L2747" s="512">
        <f>J2747*K2747</f>
        <v>1.2</v>
      </c>
      <c r="M2747" s="512">
        <v>24</v>
      </c>
      <c r="N2747" s="512"/>
      <c r="O2747" s="513">
        <f>L2747*M2747</f>
        <v>28.8</v>
      </c>
    </row>
    <row r="2748" spans="1:15">
      <c r="A2748" s="4"/>
      <c r="B2748" s="495" t="s">
        <v>922</v>
      </c>
      <c r="C2748" s="486"/>
      <c r="D2748" s="486"/>
      <c r="E2748" s="486"/>
      <c r="F2748" s="486"/>
      <c r="G2748" s="486"/>
      <c r="H2748" s="486"/>
      <c r="I2748" s="486"/>
      <c r="J2748" s="512">
        <v>4</v>
      </c>
      <c r="K2748" s="543">
        <v>0.4</v>
      </c>
      <c r="L2748" s="512">
        <f>J2748*K2748</f>
        <v>1.6</v>
      </c>
      <c r="M2748" s="512">
        <v>2</v>
      </c>
      <c r="N2748" s="512"/>
      <c r="O2748" s="513">
        <f>L2748*M2748</f>
        <v>3.2</v>
      </c>
    </row>
    <row r="2749" spans="1:15">
      <c r="A2749" s="4"/>
      <c r="B2749" s="495" t="s">
        <v>923</v>
      </c>
      <c r="C2749" s="486"/>
      <c r="D2749" s="486"/>
      <c r="E2749" s="486"/>
      <c r="F2749" s="486"/>
      <c r="G2749" s="486"/>
      <c r="H2749" s="486"/>
      <c r="I2749" s="486"/>
      <c r="J2749" s="512">
        <v>93</v>
      </c>
      <c r="K2749" s="543">
        <v>0.1</v>
      </c>
      <c r="L2749" s="512">
        <f>J2749*K2749</f>
        <v>9.3</v>
      </c>
      <c r="M2749" s="512">
        <v>2</v>
      </c>
      <c r="N2749" s="512"/>
      <c r="O2749" s="513">
        <f>L2749*M2749</f>
        <v>18.6</v>
      </c>
    </row>
    <row r="2750" spans="1:15">
      <c r="A2750" s="4"/>
      <c r="B2750" s="495" t="s">
        <v>924</v>
      </c>
      <c r="C2750" s="486"/>
      <c r="D2750" s="486"/>
      <c r="E2750" s="486"/>
      <c r="F2750" s="486"/>
      <c r="G2750" s="486"/>
      <c r="H2750" s="486"/>
      <c r="I2750" s="486"/>
      <c r="J2750" s="512">
        <v>0</v>
      </c>
      <c r="K2750" s="543">
        <v>0</v>
      </c>
      <c r="L2750" s="512">
        <v>1.09</v>
      </c>
      <c r="M2750" s="512">
        <v>2</v>
      </c>
      <c r="N2750" s="512"/>
      <c r="O2750" s="513">
        <f>L2750*M2750</f>
        <v>2.18</v>
      </c>
    </row>
    <row r="2751" spans="1:15">
      <c r="A2751" s="5"/>
      <c r="B2751" s="539"/>
      <c r="C2751" s="540"/>
      <c r="D2751" s="540"/>
      <c r="E2751" s="540"/>
      <c r="F2751" s="540"/>
      <c r="G2751" s="540"/>
      <c r="H2751" s="540"/>
      <c r="I2751" s="540"/>
      <c r="J2751" s="544"/>
      <c r="K2751" s="544"/>
      <c r="L2751" s="544"/>
      <c r="M2751" s="545"/>
      <c r="N2751" s="545"/>
      <c r="O2751" s="546"/>
    </row>
    <row r="2752" spans="1:15">
      <c r="A2752" s="12"/>
      <c r="B2752" s="489"/>
      <c r="C2752" s="365"/>
      <c r="D2752" s="365"/>
      <c r="E2752" s="365"/>
      <c r="F2752" s="365"/>
      <c r="G2752" s="365"/>
      <c r="H2752" s="365"/>
      <c r="I2752" s="365"/>
      <c r="J2752" s="517"/>
      <c r="K2752" s="517"/>
      <c r="L2752" s="517"/>
      <c r="M2752" s="518"/>
      <c r="N2752" s="518"/>
      <c r="O2752" s="519"/>
    </row>
    <row r="2753" spans="1:15">
      <c r="A2753" s="2" t="s">
        <v>693</v>
      </c>
      <c r="B2753" s="479" t="str">
        <f>VLOOKUP(A2753,GLOBAL!A:H,4,FALSE)</f>
        <v>TACHA REFLETIVA BIRREFLETORIZADA, FORNECIMENTO E APLICAÇÃO</v>
      </c>
      <c r="C2753" s="2" t="str">
        <f>VLOOKUP(A2753,GLOBAL!A:H,5,FALSE)</f>
        <v>UND</v>
      </c>
      <c r="D2753" s="480" t="s">
        <v>857</v>
      </c>
      <c r="E2753" s="481"/>
      <c r="F2753" s="482"/>
      <c r="G2753" s="480" t="s">
        <v>858</v>
      </c>
      <c r="H2753" s="481"/>
      <c r="I2753" s="482"/>
      <c r="J2753" s="508" t="s">
        <v>859</v>
      </c>
      <c r="K2753" s="508" t="s">
        <v>860</v>
      </c>
      <c r="L2753" s="508" t="s">
        <v>861</v>
      </c>
      <c r="M2753" s="508" t="s">
        <v>862</v>
      </c>
      <c r="N2753" s="508"/>
      <c r="O2753" s="509">
        <f>ROUND(SUM(O2754:O2756),2)</f>
        <v>26</v>
      </c>
    </row>
    <row r="2754" spans="1:15">
      <c r="A2754" s="3"/>
      <c r="B2754" s="483" t="s">
        <v>863</v>
      </c>
      <c r="C2754" s="484"/>
      <c r="D2754" s="484"/>
      <c r="E2754" s="484"/>
      <c r="F2754" s="484"/>
      <c r="G2754" s="484"/>
      <c r="H2754" s="484"/>
      <c r="I2754" s="484"/>
      <c r="J2754" s="510"/>
      <c r="K2754" s="510"/>
      <c r="L2754" s="510"/>
      <c r="M2754" s="510"/>
      <c r="N2754" s="510"/>
      <c r="O2754" s="511"/>
    </row>
    <row r="2755" spans="1:15">
      <c r="A2755" s="4"/>
      <c r="B2755" s="495" t="s">
        <v>923</v>
      </c>
      <c r="C2755" s="486"/>
      <c r="D2755" s="486"/>
      <c r="E2755" s="486"/>
      <c r="F2755" s="486"/>
      <c r="G2755" s="486"/>
      <c r="H2755" s="486"/>
      <c r="I2755" s="486"/>
      <c r="J2755" s="512">
        <v>93</v>
      </c>
      <c r="K2755" s="512"/>
      <c r="L2755" s="512"/>
      <c r="M2755" s="512">
        <v>26</v>
      </c>
      <c r="N2755" s="512"/>
      <c r="O2755" s="513">
        <f>M2755</f>
        <v>26</v>
      </c>
    </row>
    <row r="2756" spans="1:15">
      <c r="A2756" s="4"/>
      <c r="B2756" s="495"/>
      <c r="C2756" s="486"/>
      <c r="D2756" s="486"/>
      <c r="E2756" s="486"/>
      <c r="F2756" s="486"/>
      <c r="G2756" s="486"/>
      <c r="H2756" s="486"/>
      <c r="I2756" s="486"/>
      <c r="J2756" s="512"/>
      <c r="K2756" s="512"/>
      <c r="L2756" s="512"/>
      <c r="M2756" s="512"/>
      <c r="N2756" s="512"/>
      <c r="O2756" s="513"/>
    </row>
    <row r="2757" spans="1:15">
      <c r="A2757" s="6"/>
      <c r="B2757" s="489"/>
      <c r="C2757" s="365"/>
      <c r="D2757" s="365"/>
      <c r="E2757" s="365"/>
      <c r="F2757" s="365"/>
      <c r="G2757" s="365"/>
      <c r="H2757" s="365"/>
      <c r="I2757" s="365"/>
      <c r="J2757" s="517"/>
      <c r="K2757" s="517"/>
      <c r="L2757" s="517"/>
      <c r="M2757" s="518"/>
      <c r="N2757" s="518"/>
      <c r="O2757" s="519"/>
    </row>
    <row r="2758" spans="1:15">
      <c r="A2758" s="1" t="s">
        <v>694</v>
      </c>
      <c r="B2758" s="476" t="str">
        <f>VLOOKUP(A2758,GLOBAL!A:H,4,FALSE)</f>
        <v>Serviços Complementares</v>
      </c>
      <c r="C2758" s="477"/>
      <c r="D2758" s="477"/>
      <c r="E2758" s="477"/>
      <c r="F2758" s="477"/>
      <c r="G2758" s="477"/>
      <c r="H2758" s="477"/>
      <c r="I2758" s="477"/>
      <c r="J2758" s="506"/>
      <c r="K2758" s="506"/>
      <c r="L2758" s="506"/>
      <c r="M2758" s="506"/>
      <c r="N2758" s="506"/>
      <c r="O2758" s="507"/>
    </row>
    <row r="2759" ht="30" spans="1:15">
      <c r="A2759" s="2" t="s">
        <v>695</v>
      </c>
      <c r="B2759" s="479" t="str">
        <f>VLOOKUP(A2759,GLOBAL!A:H,4,FALSE)</f>
        <v>REMANEJAMENTO DE LIGAÇÃO E RELIGAÇÃO DE REDES DE ESGOTO, EM VIAS URBANAS</v>
      </c>
      <c r="C2759" s="2" t="str">
        <f>VLOOKUP(A2759,GLOBAL!A:H,5,FALSE)</f>
        <v>M</v>
      </c>
      <c r="D2759" s="480" t="s">
        <v>857</v>
      </c>
      <c r="E2759" s="481"/>
      <c r="F2759" s="482"/>
      <c r="G2759" s="480" t="s">
        <v>858</v>
      </c>
      <c r="H2759" s="481"/>
      <c r="I2759" s="482"/>
      <c r="J2759" s="508" t="s">
        <v>859</v>
      </c>
      <c r="K2759" s="508" t="s">
        <v>925</v>
      </c>
      <c r="L2759" s="508" t="s">
        <v>861</v>
      </c>
      <c r="M2759" s="508" t="s">
        <v>862</v>
      </c>
      <c r="N2759" s="508" t="s">
        <v>868</v>
      </c>
      <c r="O2759" s="509">
        <f>ROUND(SUM(O2760:O2761),2)</f>
        <v>8</v>
      </c>
    </row>
    <row r="2760" spans="1:15">
      <c r="A2760" s="3"/>
      <c r="B2760" s="483" t="s">
        <v>926</v>
      </c>
      <c r="C2760" s="484"/>
      <c r="D2760" s="484"/>
      <c r="E2760" s="484"/>
      <c r="F2760" s="484"/>
      <c r="G2760" s="484"/>
      <c r="H2760" s="484"/>
      <c r="I2760" s="484"/>
      <c r="J2760" s="510"/>
      <c r="K2760" s="510"/>
      <c r="L2760" s="510"/>
      <c r="M2760" s="510"/>
      <c r="N2760" s="510"/>
      <c r="O2760" s="511"/>
    </row>
    <row r="2761" spans="1:15">
      <c r="A2761" s="4"/>
      <c r="B2761" s="495" t="s">
        <v>927</v>
      </c>
      <c r="C2761" s="486"/>
      <c r="D2761" s="486">
        <v>3</v>
      </c>
      <c r="E2761" s="534" t="s">
        <v>898</v>
      </c>
      <c r="F2761" s="486">
        <v>0</v>
      </c>
      <c r="G2761" s="486">
        <v>6</v>
      </c>
      <c r="H2761" s="534" t="s">
        <v>898</v>
      </c>
      <c r="I2761" s="486">
        <v>4.13</v>
      </c>
      <c r="J2761" s="512"/>
      <c r="K2761" s="543">
        <v>4</v>
      </c>
      <c r="L2761" s="512"/>
      <c r="M2761" s="512">
        <v>2</v>
      </c>
      <c r="N2761" s="512" t="s">
        <v>928</v>
      </c>
      <c r="O2761" s="513">
        <f>K2761*M2761</f>
        <v>8</v>
      </c>
    </row>
    <row r="2762" spans="1:15">
      <c r="A2762" s="5"/>
      <c r="B2762" s="539"/>
      <c r="C2762" s="540"/>
      <c r="D2762" s="540"/>
      <c r="E2762" s="540"/>
      <c r="F2762" s="540"/>
      <c r="G2762" s="540"/>
      <c r="H2762" s="540"/>
      <c r="I2762" s="540"/>
      <c r="J2762" s="544"/>
      <c r="K2762" s="544"/>
      <c r="L2762" s="544"/>
      <c r="M2762" s="545"/>
      <c r="N2762" s="545"/>
      <c r="O2762" s="546"/>
    </row>
    <row r="2763" spans="1:15">
      <c r="A2763" s="12"/>
      <c r="B2763" s="489"/>
      <c r="C2763" s="365"/>
      <c r="D2763" s="365"/>
      <c r="E2763" s="365"/>
      <c r="F2763" s="365"/>
      <c r="G2763" s="365"/>
      <c r="H2763" s="365"/>
      <c r="I2763" s="365"/>
      <c r="J2763" s="517"/>
      <c r="K2763" s="517"/>
      <c r="L2763" s="517"/>
      <c r="M2763" s="518"/>
      <c r="N2763" s="518"/>
      <c r="O2763" s="519"/>
    </row>
    <row r="2764" ht="30" spans="1:15">
      <c r="A2764" s="2" t="s">
        <v>696</v>
      </c>
      <c r="B2764" s="479" t="str">
        <f>VLOOKUP(A2764,GLOBAL!A:H,4,FALSE)</f>
        <v>RELIGAÇÃO DE REDE DE ÁGUA EM PVC DN 20 MM, INCLUSIVE CONEXÕES, EM VIAS URBANAS</v>
      </c>
      <c r="C2764" s="2" t="str">
        <f>VLOOKUP(A2764,GLOBAL!A:H,5,FALSE)</f>
        <v>M</v>
      </c>
      <c r="D2764" s="480" t="s">
        <v>857</v>
      </c>
      <c r="E2764" s="481"/>
      <c r="F2764" s="482"/>
      <c r="G2764" s="480" t="s">
        <v>858</v>
      </c>
      <c r="H2764" s="481"/>
      <c r="I2764" s="482"/>
      <c r="J2764" s="508" t="s">
        <v>859</v>
      </c>
      <c r="K2764" s="508" t="s">
        <v>925</v>
      </c>
      <c r="L2764" s="508" t="s">
        <v>861</v>
      </c>
      <c r="M2764" s="508" t="s">
        <v>862</v>
      </c>
      <c r="N2764" s="508" t="s">
        <v>868</v>
      </c>
      <c r="O2764" s="509">
        <f>ROUND(SUM(O2765:O2767),2)</f>
        <v>8</v>
      </c>
    </row>
    <row r="2765" spans="1:15">
      <c r="A2765" s="3"/>
      <c r="B2765" s="483" t="s">
        <v>926</v>
      </c>
      <c r="C2765" s="484"/>
      <c r="D2765" s="484"/>
      <c r="E2765" s="484"/>
      <c r="F2765" s="484"/>
      <c r="G2765" s="484"/>
      <c r="H2765" s="484"/>
      <c r="I2765" s="484"/>
      <c r="J2765" s="510"/>
      <c r="K2765" s="510"/>
      <c r="L2765" s="510"/>
      <c r="M2765" s="510"/>
      <c r="N2765" s="510"/>
      <c r="O2765" s="511"/>
    </row>
    <row r="2766" spans="1:15">
      <c r="A2766" s="4"/>
      <c r="B2766" s="495" t="s">
        <v>927</v>
      </c>
      <c r="C2766" s="486"/>
      <c r="D2766" s="486">
        <v>3</v>
      </c>
      <c r="E2766" s="534" t="s">
        <v>898</v>
      </c>
      <c r="F2766" s="486">
        <v>0</v>
      </c>
      <c r="G2766" s="486">
        <v>6</v>
      </c>
      <c r="H2766" s="534" t="s">
        <v>898</v>
      </c>
      <c r="I2766" s="486">
        <v>4.13</v>
      </c>
      <c r="J2766" s="512"/>
      <c r="K2766" s="543">
        <v>4</v>
      </c>
      <c r="L2766" s="512"/>
      <c r="M2766" s="512">
        <v>2</v>
      </c>
      <c r="N2766" s="512" t="s">
        <v>928</v>
      </c>
      <c r="O2766" s="513">
        <f>M2766*K2766</f>
        <v>8</v>
      </c>
    </row>
    <row r="2767" spans="1:15">
      <c r="A2767" s="5"/>
      <c r="B2767" s="539"/>
      <c r="C2767" s="540"/>
      <c r="D2767" s="540"/>
      <c r="E2767" s="540"/>
      <c r="F2767" s="540"/>
      <c r="G2767" s="540"/>
      <c r="H2767" s="540"/>
      <c r="I2767" s="540"/>
      <c r="J2767" s="544"/>
      <c r="K2767" s="544"/>
      <c r="L2767" s="544"/>
      <c r="M2767" s="545"/>
      <c r="N2767" s="545"/>
      <c r="O2767" s="546"/>
    </row>
    <row r="2768" spans="1:15">
      <c r="A2768" s="6"/>
      <c r="B2768" s="489"/>
      <c r="C2768" s="365"/>
      <c r="D2768" s="365"/>
      <c r="E2768" s="365"/>
      <c r="F2768" s="365"/>
      <c r="G2768" s="365"/>
      <c r="H2768" s="365"/>
      <c r="I2768" s="365"/>
      <c r="J2768" s="517"/>
      <c r="K2768" s="517"/>
      <c r="L2768" s="517"/>
      <c r="M2768" s="518"/>
      <c r="N2768" s="518"/>
      <c r="O2768" s="519"/>
    </row>
    <row r="2769" spans="1:15">
      <c r="A2769" s="732" t="s">
        <v>38</v>
      </c>
      <c r="B2769" s="476" t="str">
        <f>VLOOKUP(A2769,GLOBAL!A:H,4,FALSE)</f>
        <v>Trecho da Rua Duque de Caxias</v>
      </c>
      <c r="C2769" s="477"/>
      <c r="D2769" s="477"/>
      <c r="E2769" s="477"/>
      <c r="F2769" s="477"/>
      <c r="G2769" s="477"/>
      <c r="H2769" s="477"/>
      <c r="I2769" s="477"/>
      <c r="J2769" s="506"/>
      <c r="K2769" s="506"/>
      <c r="L2769" s="506"/>
      <c r="M2769" s="506"/>
      <c r="N2769" s="506"/>
      <c r="O2769" s="507"/>
    </row>
    <row r="2770" spans="1:15">
      <c r="A2770" s="1" t="s">
        <v>699</v>
      </c>
      <c r="B2770" s="476" t="str">
        <f>VLOOKUP(A2770,GLOBAL!A:H,4,FALSE)</f>
        <v>Demolição  </v>
      </c>
      <c r="C2770" s="477"/>
      <c r="D2770" s="477"/>
      <c r="E2770" s="477"/>
      <c r="F2770" s="477"/>
      <c r="G2770" s="477"/>
      <c r="H2770" s="477"/>
      <c r="I2770" s="477"/>
      <c r="J2770" s="506"/>
      <c r="K2770" s="506"/>
      <c r="L2770" s="506"/>
      <c r="M2770" s="506"/>
      <c r="N2770" s="506"/>
      <c r="O2770" s="507"/>
    </row>
    <row r="2771" ht="30" spans="1:15">
      <c r="A2771" s="2" t="s">
        <v>700</v>
      </c>
      <c r="B2771" s="479" t="str">
        <f>VLOOKUP(A2771,GLOBAL!A:H,4,FALSE)</f>
        <v>DEMOLIÇÃO DE LAJES, DE FORMA MANUAL, SEM REAPROVEITAMENTO. AF_12/2017</v>
      </c>
      <c r="C2771" s="2" t="str">
        <f>VLOOKUP(A2771,GLOBAL!A:H,5,FALSE)</f>
        <v>M3</v>
      </c>
      <c r="D2771" s="480" t="s">
        <v>857</v>
      </c>
      <c r="E2771" s="481"/>
      <c r="F2771" s="482"/>
      <c r="G2771" s="480" t="s">
        <v>858</v>
      </c>
      <c r="H2771" s="481"/>
      <c r="I2771" s="482"/>
      <c r="J2771" s="522" t="s">
        <v>867</v>
      </c>
      <c r="K2771" s="523"/>
      <c r="L2771" s="508" t="s">
        <v>861</v>
      </c>
      <c r="M2771" s="508" t="s">
        <v>6</v>
      </c>
      <c r="N2771" s="508" t="s">
        <v>868</v>
      </c>
      <c r="O2771" s="509">
        <f>ROUND(SUM(O2772:O2774),2)</f>
        <v>19</v>
      </c>
    </row>
    <row r="2772" spans="1:15">
      <c r="A2772" s="3"/>
      <c r="B2772" s="483" t="s">
        <v>863</v>
      </c>
      <c r="C2772" s="484"/>
      <c r="D2772" s="484"/>
      <c r="E2772" s="484"/>
      <c r="F2772" s="484"/>
      <c r="G2772" s="484"/>
      <c r="H2772" s="484"/>
      <c r="I2772" s="484"/>
      <c r="J2772" s="510"/>
      <c r="K2772" s="510"/>
      <c r="L2772" s="510"/>
      <c r="M2772" s="510"/>
      <c r="N2772" s="510"/>
      <c r="O2772" s="511"/>
    </row>
    <row r="2773" spans="1:15">
      <c r="A2773" s="4"/>
      <c r="B2773" s="485" t="s">
        <v>1091</v>
      </c>
      <c r="C2773" s="486"/>
      <c r="D2773" s="486"/>
      <c r="E2773" s="534"/>
      <c r="F2773" s="486"/>
      <c r="G2773" s="486"/>
      <c r="H2773" s="486"/>
      <c r="I2773" s="486"/>
      <c r="J2773" s="524">
        <f>25*20*4</f>
        <v>2000</v>
      </c>
      <c r="K2773" s="525"/>
      <c r="L2773" s="556">
        <v>0.095</v>
      </c>
      <c r="M2773" s="552">
        <v>0.1</v>
      </c>
      <c r="N2773" s="512" t="s">
        <v>870</v>
      </c>
      <c r="O2773" s="513">
        <f>J2773*L2773*M2773</f>
        <v>19</v>
      </c>
    </row>
    <row r="2774" spans="1:15">
      <c r="A2774" s="5"/>
      <c r="B2774" s="491"/>
      <c r="C2774" s="488"/>
      <c r="D2774" s="488"/>
      <c r="E2774" s="488"/>
      <c r="F2774" s="488"/>
      <c r="G2774" s="488"/>
      <c r="H2774" s="488"/>
      <c r="I2774" s="488"/>
      <c r="J2774" s="514"/>
      <c r="K2774" s="514"/>
      <c r="L2774" s="514"/>
      <c r="M2774" s="515"/>
      <c r="N2774" s="515"/>
      <c r="O2774" s="516"/>
    </row>
    <row r="2775" spans="1:15">
      <c r="A2775" s="6"/>
      <c r="B2775" s="489"/>
      <c r="C2775" s="365"/>
      <c r="D2775" s="365"/>
      <c r="E2775" s="365"/>
      <c r="F2775" s="365"/>
      <c r="G2775" s="365"/>
      <c r="H2775" s="365"/>
      <c r="I2775" s="365"/>
      <c r="J2775" s="517"/>
      <c r="K2775" s="517"/>
      <c r="L2775" s="517"/>
      <c r="M2775" s="518"/>
      <c r="N2775" s="518"/>
      <c r="O2775" s="519"/>
    </row>
    <row r="2776" ht="46.5" customHeight="1" spans="1:15">
      <c r="A2776" s="2" t="s">
        <v>701</v>
      </c>
      <c r="B2776" s="479" t="str">
        <f>VLOOKUP(A2776,GLOBAL!A:H,4,FALSE)</f>
        <v>TRANSPORTE COM CAMINHÃO BASCULANTE 6 M3 EM RODOVIA PAVIMENTADA ( PARA DISTÂNCIAS SUPERIORES A 4 KM)</v>
      </c>
      <c r="C2776" s="2" t="s">
        <v>153</v>
      </c>
      <c r="D2776" s="480" t="s">
        <v>857</v>
      </c>
      <c r="E2776" s="481"/>
      <c r="F2776" s="482"/>
      <c r="G2776" s="480" t="s">
        <v>858</v>
      </c>
      <c r="H2776" s="481"/>
      <c r="I2776" s="482"/>
      <c r="J2776" s="508" t="s">
        <v>872</v>
      </c>
      <c r="K2776" s="508" t="s">
        <v>873</v>
      </c>
      <c r="L2776" s="508" t="s">
        <v>874</v>
      </c>
      <c r="M2776" s="508" t="s">
        <v>875</v>
      </c>
      <c r="N2776" s="508" t="s">
        <v>876</v>
      </c>
      <c r="O2776" s="509">
        <f>ROUND(SUM(O2777:O2781),2)</f>
        <v>797.23</v>
      </c>
    </row>
    <row r="2777" spans="1:15">
      <c r="A2777" s="3"/>
      <c r="B2777" s="483"/>
      <c r="C2777" s="484"/>
      <c r="D2777" s="484"/>
      <c r="E2777" s="484"/>
      <c r="F2777" s="484"/>
      <c r="G2777" s="484"/>
      <c r="H2777" s="484"/>
      <c r="I2777" s="484"/>
      <c r="J2777" s="510"/>
      <c r="K2777" s="510"/>
      <c r="L2777" s="510"/>
      <c r="M2777" s="510"/>
      <c r="N2777" s="510"/>
      <c r="O2777" s="511"/>
    </row>
    <row r="2778" spans="1:15">
      <c r="A2778" s="4"/>
      <c r="B2778" s="485" t="s">
        <v>938</v>
      </c>
      <c r="C2778" s="486"/>
      <c r="D2778" s="486"/>
      <c r="E2778" s="486"/>
      <c r="F2778" s="486"/>
      <c r="G2778" s="486"/>
      <c r="H2778" s="486"/>
      <c r="I2778" s="486"/>
      <c r="J2778" s="512">
        <v>17.2</v>
      </c>
      <c r="K2778" s="512">
        <v>1</v>
      </c>
      <c r="L2778" s="512">
        <v>2.2</v>
      </c>
      <c r="M2778" s="512">
        <f>O2771</f>
        <v>19</v>
      </c>
      <c r="N2778" s="512">
        <f>J2778*K2778*L2778*M2778</f>
        <v>718.96</v>
      </c>
      <c r="O2778" s="513">
        <f>N2778</f>
        <v>718.96</v>
      </c>
    </row>
    <row r="2779" spans="1:15">
      <c r="A2779" s="4"/>
      <c r="B2779" s="485" t="s">
        <v>939</v>
      </c>
      <c r="C2779" s="486"/>
      <c r="D2779" s="486"/>
      <c r="E2779" s="486"/>
      <c r="F2779" s="486"/>
      <c r="G2779" s="486"/>
      <c r="H2779" s="486"/>
      <c r="I2779" s="486"/>
      <c r="J2779" s="512">
        <v>17.2</v>
      </c>
      <c r="K2779" s="512">
        <v>1</v>
      </c>
      <c r="L2779" s="512">
        <v>2.4</v>
      </c>
      <c r="M2779" s="512">
        <v>1.608</v>
      </c>
      <c r="N2779" s="512">
        <f>J2779*K2779*L2779*M2779</f>
        <v>66.37824</v>
      </c>
      <c r="O2779" s="513">
        <f>N2779</f>
        <v>66.37824</v>
      </c>
    </row>
    <row r="2780" spans="1:15">
      <c r="A2780" s="4"/>
      <c r="B2780" s="485" t="s">
        <v>940</v>
      </c>
      <c r="C2780" s="486"/>
      <c r="D2780" s="486"/>
      <c r="E2780" s="486"/>
      <c r="F2780" s="486"/>
      <c r="G2780" s="486"/>
      <c r="H2780" s="486"/>
      <c r="I2780" s="486"/>
      <c r="J2780" s="512">
        <v>17.2</v>
      </c>
      <c r="K2780" s="512">
        <v>1</v>
      </c>
      <c r="L2780" s="512">
        <v>2.4</v>
      </c>
      <c r="M2780" s="512">
        <v>0.288</v>
      </c>
      <c r="N2780" s="512">
        <f>J2780*K2780*L2780*M2780</f>
        <v>11.88864</v>
      </c>
      <c r="O2780" s="513">
        <f>N2780</f>
        <v>11.88864</v>
      </c>
    </row>
    <row r="2781" ht="60" spans="1:15">
      <c r="A2781" s="5"/>
      <c r="B2781" s="492" t="s">
        <v>994</v>
      </c>
      <c r="C2781" s="488"/>
      <c r="D2781" s="488"/>
      <c r="E2781" s="488"/>
      <c r="F2781" s="488"/>
      <c r="G2781" s="488"/>
      <c r="H2781" s="488"/>
      <c r="I2781" s="488"/>
      <c r="J2781" s="514"/>
      <c r="K2781" s="514"/>
      <c r="L2781" s="514"/>
      <c r="M2781" s="515"/>
      <c r="N2781" s="515"/>
      <c r="O2781" s="516"/>
    </row>
    <row r="2782" spans="1:15">
      <c r="A2782" s="6"/>
      <c r="B2782" s="489"/>
      <c r="C2782" s="365"/>
      <c r="D2782" s="365"/>
      <c r="E2782" s="365"/>
      <c r="F2782" s="365"/>
      <c r="G2782" s="365"/>
      <c r="H2782" s="365"/>
      <c r="I2782" s="365"/>
      <c r="J2782" s="517"/>
      <c r="K2782" s="517"/>
      <c r="L2782" s="517"/>
      <c r="M2782" s="518"/>
      <c r="N2782" s="518"/>
      <c r="O2782" s="519"/>
    </row>
    <row r="2783" ht="30" spans="1:15">
      <c r="A2783" s="2" t="s">
        <v>702</v>
      </c>
      <c r="B2783" s="479" t="str">
        <f>VLOOKUP(A2783,GLOBAL!A:H,4,FALSE)</f>
        <v>DEMOLIÇÃO DE PAVIMENTO INTERTRAVADO, DE FORMA MANUAL, COM REAPROVEITAMENTO. AF_12/2017</v>
      </c>
      <c r="C2783" s="2" t="str">
        <f>VLOOKUP(A2783,GLOBAL!A:H,5,FALSE)</f>
        <v>M2</v>
      </c>
      <c r="D2783" s="480" t="s">
        <v>857</v>
      </c>
      <c r="E2783" s="481"/>
      <c r="F2783" s="482"/>
      <c r="G2783" s="480" t="s">
        <v>858</v>
      </c>
      <c r="H2783" s="481"/>
      <c r="I2783" s="482"/>
      <c r="J2783" s="508" t="s">
        <v>859</v>
      </c>
      <c r="K2783" s="508" t="s">
        <v>860</v>
      </c>
      <c r="L2783" s="508" t="s">
        <v>861</v>
      </c>
      <c r="M2783" s="508" t="s">
        <v>6</v>
      </c>
      <c r="N2783" s="508" t="s">
        <v>868</v>
      </c>
      <c r="O2783" s="509">
        <f>ROUND(SUM(O2784:O2786),2)</f>
        <v>162.5</v>
      </c>
    </row>
    <row r="2784" spans="1:15">
      <c r="A2784" s="3"/>
      <c r="B2784" s="483" t="s">
        <v>863</v>
      </c>
      <c r="C2784" s="484"/>
      <c r="D2784" s="484"/>
      <c r="E2784" s="484"/>
      <c r="F2784" s="484"/>
      <c r="G2784" s="484"/>
      <c r="H2784" s="484"/>
      <c r="I2784" s="484"/>
      <c r="J2784" s="512"/>
      <c r="K2784" s="510"/>
      <c r="L2784" s="510"/>
      <c r="M2784" s="510"/>
      <c r="N2784" s="510"/>
      <c r="O2784" s="511"/>
    </row>
    <row r="2785" spans="1:15">
      <c r="A2785" s="4"/>
      <c r="B2785" s="485" t="s">
        <v>995</v>
      </c>
      <c r="C2785" s="486"/>
      <c r="D2785" s="486"/>
      <c r="E2785" s="534"/>
      <c r="F2785" s="486"/>
      <c r="G2785" s="486"/>
      <c r="H2785" s="534"/>
      <c r="I2785" s="486"/>
      <c r="J2785" s="524">
        <f>25*20*6.5</f>
        <v>3250</v>
      </c>
      <c r="K2785" s="525"/>
      <c r="L2785" s="512"/>
      <c r="M2785" s="552">
        <v>0.05</v>
      </c>
      <c r="N2785" s="512"/>
      <c r="O2785" s="513">
        <f>J2785*M2785</f>
        <v>162.5</v>
      </c>
    </row>
    <row r="2786" spans="1:15">
      <c r="A2786" s="5"/>
      <c r="B2786" s="491"/>
      <c r="C2786" s="488"/>
      <c r="D2786" s="488"/>
      <c r="E2786" s="488"/>
      <c r="F2786" s="488"/>
      <c r="G2786" s="488"/>
      <c r="H2786" s="488"/>
      <c r="I2786" s="488"/>
      <c r="J2786" s="514"/>
      <c r="K2786" s="514"/>
      <c r="L2786" s="514"/>
      <c r="M2786" s="515"/>
      <c r="N2786" s="515"/>
      <c r="O2786" s="516"/>
    </row>
    <row r="2787" spans="1:15">
      <c r="A2787" s="6"/>
      <c r="B2787" s="489"/>
      <c r="C2787" s="365"/>
      <c r="D2787" s="365"/>
      <c r="E2787" s="365"/>
      <c r="F2787" s="365"/>
      <c r="G2787" s="365"/>
      <c r="H2787" s="365"/>
      <c r="I2787" s="365"/>
      <c r="J2787" s="517"/>
      <c r="K2787" s="517"/>
      <c r="L2787" s="517"/>
      <c r="M2787" s="518"/>
      <c r="N2787" s="518"/>
      <c r="O2787" s="519"/>
    </row>
    <row r="2788" s="23" customFormat="1" spans="1:20">
      <c r="A2788" s="2" t="s">
        <v>703</v>
      </c>
      <c r="B2788" s="548" t="str">
        <f>VLOOKUP(A2788,GLOBAL!A:H,4,FALSE)</f>
        <v>RETIRADA DE MEIO-FIO DE CONCRETO</v>
      </c>
      <c r="C2788" s="2" t="str">
        <f>VLOOKUP(A2788,GLOBAL!A:H,5,FALSE)</f>
        <v>M</v>
      </c>
      <c r="D2788" s="480" t="s">
        <v>857</v>
      </c>
      <c r="E2788" s="481"/>
      <c r="F2788" s="482"/>
      <c r="G2788" s="480" t="s">
        <v>858</v>
      </c>
      <c r="H2788" s="481"/>
      <c r="I2788" s="482"/>
      <c r="J2788" s="508" t="s">
        <v>859</v>
      </c>
      <c r="K2788" s="508" t="s">
        <v>860</v>
      </c>
      <c r="L2788" s="508" t="s">
        <v>861</v>
      </c>
      <c r="M2788" s="508" t="s">
        <v>6</v>
      </c>
      <c r="N2788" s="508" t="s">
        <v>868</v>
      </c>
      <c r="O2788" s="509">
        <f>ROUND(SUM(O2789:O2791),2)</f>
        <v>50</v>
      </c>
      <c r="Q2788" s="466"/>
      <c r="R2788" s="547"/>
      <c r="S2788" s="547"/>
      <c r="T2788" s="547"/>
    </row>
    <row r="2789" spans="1:15">
      <c r="A2789" s="3"/>
      <c r="B2789" s="483"/>
      <c r="C2789" s="484"/>
      <c r="D2789" s="484"/>
      <c r="E2789" s="484"/>
      <c r="F2789" s="484"/>
      <c r="G2789" s="484"/>
      <c r="H2789" s="484"/>
      <c r="I2789" s="484"/>
      <c r="J2789" s="510"/>
      <c r="K2789" s="510"/>
      <c r="L2789" s="510"/>
      <c r="M2789" s="510"/>
      <c r="N2789" s="510"/>
      <c r="O2789" s="511"/>
    </row>
    <row r="2790" spans="1:15">
      <c r="A2790" s="4"/>
      <c r="B2790" s="485" t="s">
        <v>996</v>
      </c>
      <c r="C2790" s="486"/>
      <c r="D2790" s="486"/>
      <c r="E2790" s="534"/>
      <c r="F2790" s="486"/>
      <c r="G2790" s="486"/>
      <c r="H2790" s="534"/>
      <c r="I2790" s="486"/>
      <c r="J2790" s="512">
        <f>(25*20)*2</f>
        <v>1000</v>
      </c>
      <c r="K2790" s="512"/>
      <c r="L2790" s="512"/>
      <c r="M2790" s="552">
        <v>0.05</v>
      </c>
      <c r="N2790" s="512"/>
      <c r="O2790" s="513">
        <f>J2790*M2790</f>
        <v>50</v>
      </c>
    </row>
    <row r="2791" spans="1:15">
      <c r="A2791" s="5"/>
      <c r="B2791" s="492"/>
      <c r="C2791" s="488"/>
      <c r="D2791" s="488"/>
      <c r="E2791" s="488"/>
      <c r="F2791" s="488"/>
      <c r="G2791" s="488"/>
      <c r="H2791" s="488"/>
      <c r="I2791" s="488"/>
      <c r="J2791" s="514"/>
      <c r="K2791" s="514"/>
      <c r="L2791" s="514"/>
      <c r="M2791" s="515"/>
      <c r="N2791" s="515"/>
      <c r="O2791" s="516"/>
    </row>
    <row r="2792" spans="1:15">
      <c r="A2792" s="6"/>
      <c r="B2792" s="489"/>
      <c r="C2792" s="365"/>
      <c r="D2792" s="365"/>
      <c r="E2792" s="365"/>
      <c r="F2792" s="365"/>
      <c r="G2792" s="365"/>
      <c r="H2792" s="365"/>
      <c r="I2792" s="365"/>
      <c r="J2792" s="517"/>
      <c r="K2792" s="517"/>
      <c r="L2792" s="517"/>
      <c r="M2792" s="518"/>
      <c r="N2792" s="518"/>
      <c r="O2792" s="519"/>
    </row>
    <row r="2793" spans="1:15">
      <c r="A2793" s="1" t="s">
        <v>704</v>
      </c>
      <c r="B2793" s="476" t="str">
        <f>VLOOKUP(A2793,GLOBAL!A:H,4,FALSE)</f>
        <v>Escavação, Aterro e Transporte</v>
      </c>
      <c r="C2793" s="477"/>
      <c r="D2793" s="477"/>
      <c r="E2793" s="477"/>
      <c r="F2793" s="477"/>
      <c r="G2793" s="477"/>
      <c r="H2793" s="477"/>
      <c r="I2793" s="477"/>
      <c r="J2793" s="506"/>
      <c r="K2793" s="506"/>
      <c r="L2793" s="506"/>
      <c r="M2793" s="506"/>
      <c r="N2793" s="506"/>
      <c r="O2793" s="507"/>
    </row>
    <row r="2794" ht="50.25" customHeight="1" spans="1:15">
      <c r="A2794" s="2" t="s">
        <v>705</v>
      </c>
      <c r="B2794" s="479" t="str">
        <f>VLOOKUP(A2794,GLOBAL!A:H,4,FALSE)</f>
        <v>ESCAVACAO MECANICA DE MATERIAL 1A. CATEGORIA, PROVENIENTE DE CORTE DE SUBLEITO (C/TRATOR ESTEIRAS  160HP)</v>
      </c>
      <c r="C2794" s="2" t="str">
        <f>VLOOKUP(A2794,GLOBAL!A:H,5,FALSE)</f>
        <v>M3</v>
      </c>
      <c r="D2794" s="480" t="s">
        <v>857</v>
      </c>
      <c r="E2794" s="481"/>
      <c r="F2794" s="482"/>
      <c r="G2794" s="480" t="s">
        <v>858</v>
      </c>
      <c r="H2794" s="481"/>
      <c r="I2794" s="482"/>
      <c r="J2794" s="522" t="s">
        <v>879</v>
      </c>
      <c r="K2794" s="526"/>
      <c r="L2794" s="523"/>
      <c r="M2794" s="508" t="s">
        <v>862</v>
      </c>
      <c r="N2794" s="508"/>
      <c r="O2794" s="509">
        <f>ROUND(SUM(O2795:O2797),2)</f>
        <v>1270.62</v>
      </c>
    </row>
    <row r="2795" spans="1:15">
      <c r="A2795" s="3"/>
      <c r="B2795" s="483"/>
      <c r="C2795" s="484"/>
      <c r="D2795" s="484"/>
      <c r="E2795" s="484"/>
      <c r="F2795" s="484"/>
      <c r="G2795" s="484"/>
      <c r="H2795" s="484"/>
      <c r="I2795" s="484"/>
      <c r="J2795" s="510"/>
      <c r="K2795" s="510"/>
      <c r="L2795" s="510"/>
      <c r="M2795" s="510"/>
      <c r="N2795" s="510"/>
      <c r="O2795" s="511"/>
    </row>
    <row r="2796" spans="1:15">
      <c r="A2796" s="4"/>
      <c r="B2796" s="485" t="s">
        <v>880</v>
      </c>
      <c r="C2796" s="486"/>
      <c r="D2796" s="490">
        <v>0</v>
      </c>
      <c r="E2796" s="551" t="s">
        <v>898</v>
      </c>
      <c r="F2796" s="490">
        <v>0</v>
      </c>
      <c r="G2796" s="490">
        <v>25</v>
      </c>
      <c r="H2796" s="551" t="s">
        <v>898</v>
      </c>
      <c r="I2796" s="490">
        <v>0</v>
      </c>
      <c r="J2796" s="524">
        <v>1270.62</v>
      </c>
      <c r="K2796" s="527"/>
      <c r="L2796" s="525"/>
      <c r="M2796" s="512"/>
      <c r="N2796" s="512"/>
      <c r="O2796" s="513">
        <f>J2796</f>
        <v>1270.62</v>
      </c>
    </row>
    <row r="2797" spans="1:15">
      <c r="A2797" s="5"/>
      <c r="B2797" s="491"/>
      <c r="C2797" s="488"/>
      <c r="D2797" s="488"/>
      <c r="E2797" s="488"/>
      <c r="F2797" s="488"/>
      <c r="G2797" s="488"/>
      <c r="H2797" s="488"/>
      <c r="I2797" s="488"/>
      <c r="J2797" s="514"/>
      <c r="K2797" s="514"/>
      <c r="L2797" s="514"/>
      <c r="M2797" s="515"/>
      <c r="N2797" s="515"/>
      <c r="O2797" s="516"/>
    </row>
    <row r="2798" spans="1:15">
      <c r="A2798" s="6"/>
      <c r="B2798" s="489"/>
      <c r="C2798" s="365"/>
      <c r="D2798" s="365"/>
      <c r="E2798" s="365"/>
      <c r="F2798" s="365"/>
      <c r="G2798" s="365"/>
      <c r="H2798" s="365"/>
      <c r="I2798" s="365"/>
      <c r="J2798" s="517"/>
      <c r="K2798" s="517"/>
      <c r="L2798" s="517"/>
      <c r="M2798" s="518"/>
      <c r="N2798" s="518"/>
      <c r="O2798" s="519"/>
    </row>
    <row r="2799" ht="30" spans="1:15">
      <c r="A2799" s="2" t="s">
        <v>706</v>
      </c>
      <c r="B2799" s="479" t="str">
        <f>VLOOKUP(A2799,GLOBAL!A:H,4,FALSE)</f>
        <v>COMPACTACAO MECANICA A 100% DO PROCTOR NORMAL - PAVIMENTACAO URBANA</v>
      </c>
      <c r="C2799" s="2" t="str">
        <f>VLOOKUP(A2799,GLOBAL!A:H,5,FALSE)</f>
        <v>M3</v>
      </c>
      <c r="D2799" s="480" t="s">
        <v>857</v>
      </c>
      <c r="E2799" s="481"/>
      <c r="F2799" s="482"/>
      <c r="G2799" s="480" t="s">
        <v>858</v>
      </c>
      <c r="H2799" s="481"/>
      <c r="I2799" s="482"/>
      <c r="J2799" s="522" t="s">
        <v>879</v>
      </c>
      <c r="K2799" s="526"/>
      <c r="L2799" s="523"/>
      <c r="M2799" s="508" t="s">
        <v>862</v>
      </c>
      <c r="N2799" s="508"/>
      <c r="O2799" s="509">
        <f>ROUND(SUM(O2800:O2802),2)</f>
        <v>23.24</v>
      </c>
    </row>
    <row r="2800" spans="1:15">
      <c r="A2800" s="3"/>
      <c r="B2800" s="483"/>
      <c r="C2800" s="484"/>
      <c r="D2800" s="484"/>
      <c r="E2800" s="484"/>
      <c r="F2800" s="484"/>
      <c r="G2800" s="484"/>
      <c r="H2800" s="484"/>
      <c r="I2800" s="484"/>
      <c r="J2800" s="510"/>
      <c r="K2800" s="510"/>
      <c r="L2800" s="510"/>
      <c r="M2800" s="510"/>
      <c r="N2800" s="510"/>
      <c r="O2800" s="511"/>
    </row>
    <row r="2801" spans="1:15">
      <c r="A2801" s="4"/>
      <c r="B2801" s="485" t="s">
        <v>909</v>
      </c>
      <c r="C2801" s="486"/>
      <c r="D2801" s="490">
        <v>0</v>
      </c>
      <c r="E2801" s="551" t="s">
        <v>898</v>
      </c>
      <c r="F2801" s="490">
        <v>0</v>
      </c>
      <c r="G2801" s="490">
        <v>25</v>
      </c>
      <c r="H2801" s="551" t="s">
        <v>898</v>
      </c>
      <c r="I2801" s="490">
        <v>0</v>
      </c>
      <c r="J2801" s="524">
        <v>23.24</v>
      </c>
      <c r="K2801" s="527"/>
      <c r="L2801" s="525"/>
      <c r="M2801" s="512"/>
      <c r="N2801" s="512"/>
      <c r="O2801" s="513">
        <f>J2801</f>
        <v>23.24</v>
      </c>
    </row>
    <row r="2802" spans="1:15">
      <c r="A2802" s="5"/>
      <c r="B2802" s="491"/>
      <c r="C2802" s="488"/>
      <c r="D2802" s="488"/>
      <c r="E2802" s="488"/>
      <c r="F2802" s="488"/>
      <c r="G2802" s="488"/>
      <c r="H2802" s="488"/>
      <c r="I2802" s="488"/>
      <c r="J2802" s="514"/>
      <c r="K2802" s="514"/>
      <c r="L2802" s="514"/>
      <c r="M2802" s="515"/>
      <c r="N2802" s="515"/>
      <c r="O2802" s="516"/>
    </row>
    <row r="2803" spans="1:15">
      <c r="A2803" s="6"/>
      <c r="B2803" s="489"/>
      <c r="C2803" s="365"/>
      <c r="D2803" s="365"/>
      <c r="E2803" s="365"/>
      <c r="F2803" s="365"/>
      <c r="G2803" s="365"/>
      <c r="H2803" s="365"/>
      <c r="I2803" s="365"/>
      <c r="J2803" s="517"/>
      <c r="K2803" s="517"/>
      <c r="L2803" s="517"/>
      <c r="M2803" s="518"/>
      <c r="N2803" s="518"/>
      <c r="O2803" s="519"/>
    </row>
    <row r="2804" ht="43.5" customHeight="1" spans="1:15">
      <c r="A2804" s="2" t="s">
        <v>707</v>
      </c>
      <c r="B2804" s="479" t="str">
        <f>VLOOKUP(A2804,GLOBAL!A:H,4,FALSE)</f>
        <v>TRANSPORTE COM CAMINHÃO BASCULANTE 6 M3 EM RODOVIA PAVIMENTADA ( PARA DISTÂNCIAS SUPERIORES A 4 KM)</v>
      </c>
      <c r="C2804" s="2" t="str">
        <f>VLOOKUP(A2804,GLOBAL!A:H,5,FALSE)</f>
        <v>M3XKM</v>
      </c>
      <c r="D2804" s="480" t="s">
        <v>857</v>
      </c>
      <c r="E2804" s="481"/>
      <c r="F2804" s="482"/>
      <c r="G2804" s="480" t="s">
        <v>858</v>
      </c>
      <c r="H2804" s="481"/>
      <c r="I2804" s="482"/>
      <c r="J2804" s="508" t="s">
        <v>872</v>
      </c>
      <c r="K2804" s="508" t="s">
        <v>873</v>
      </c>
      <c r="L2804" s="508" t="s">
        <v>874</v>
      </c>
      <c r="M2804" s="508" t="s">
        <v>875</v>
      </c>
      <c r="N2804" s="508" t="s">
        <v>876</v>
      </c>
      <c r="O2804" s="509">
        <f>ROUND(SUM(O2805:O2807),2)</f>
        <v>34327.9</v>
      </c>
    </row>
    <row r="2805" spans="1:15">
      <c r="A2805" s="3"/>
      <c r="B2805" s="483"/>
      <c r="C2805" s="484"/>
      <c r="D2805" s="484"/>
      <c r="E2805" s="484"/>
      <c r="F2805" s="484"/>
      <c r="G2805" s="484"/>
      <c r="H2805" s="484"/>
      <c r="I2805" s="484"/>
      <c r="J2805" s="510"/>
      <c r="K2805" s="510"/>
      <c r="L2805" s="510"/>
      <c r="M2805" s="510"/>
      <c r="N2805" s="510"/>
      <c r="O2805" s="511"/>
    </row>
    <row r="2806" spans="1:15">
      <c r="A2806" s="4"/>
      <c r="B2806" s="485" t="s">
        <v>877</v>
      </c>
      <c r="C2806" s="486"/>
      <c r="D2806" s="490"/>
      <c r="E2806" s="490"/>
      <c r="F2806" s="490"/>
      <c r="G2806" s="490"/>
      <c r="H2806" s="490"/>
      <c r="I2806" s="490"/>
      <c r="J2806" s="512">
        <v>17.2</v>
      </c>
      <c r="K2806" s="512">
        <v>1</v>
      </c>
      <c r="L2806" s="512">
        <v>1.6</v>
      </c>
      <c r="M2806" s="512">
        <f>J2796-J2801</f>
        <v>1247.38</v>
      </c>
      <c r="N2806" s="512">
        <f>J2806*K2806*L2806*M2806</f>
        <v>34327.8976</v>
      </c>
      <c r="O2806" s="513">
        <f>N2806</f>
        <v>34327.8976</v>
      </c>
    </row>
    <row r="2807" ht="60" spans="1:15">
      <c r="A2807" s="5"/>
      <c r="B2807" s="492" t="s">
        <v>997</v>
      </c>
      <c r="C2807" s="488"/>
      <c r="D2807" s="488"/>
      <c r="E2807" s="488"/>
      <c r="F2807" s="488"/>
      <c r="G2807" s="488"/>
      <c r="H2807" s="488"/>
      <c r="I2807" s="488"/>
      <c r="J2807" s="514"/>
      <c r="K2807" s="514"/>
      <c r="L2807" s="514"/>
      <c r="M2807" s="515"/>
      <c r="N2807" s="515"/>
      <c r="O2807" s="516"/>
    </row>
    <row r="2808" spans="1:15">
      <c r="A2808" s="6"/>
      <c r="B2808" s="489"/>
      <c r="C2808" s="365"/>
      <c r="D2808" s="365"/>
      <c r="E2808" s="365"/>
      <c r="F2808" s="365"/>
      <c r="G2808" s="365"/>
      <c r="H2808" s="365"/>
      <c r="I2808" s="365"/>
      <c r="J2808" s="517"/>
      <c r="K2808" s="517"/>
      <c r="L2808" s="517"/>
      <c r="M2808" s="518"/>
      <c r="N2808" s="518"/>
      <c r="O2808" s="519"/>
    </row>
    <row r="2809" spans="1:15">
      <c r="A2809" s="1" t="s">
        <v>708</v>
      </c>
      <c r="B2809" s="476" t="str">
        <f>VLOOKUP(A2809,GLOBAL!A:H,4,FALSE)</f>
        <v>Drenagem</v>
      </c>
      <c r="C2809" s="477"/>
      <c r="D2809" s="477"/>
      <c r="E2809" s="477"/>
      <c r="F2809" s="477"/>
      <c r="G2809" s="477"/>
      <c r="H2809" s="477"/>
      <c r="I2809" s="477"/>
      <c r="J2809" s="506"/>
      <c r="K2809" s="506"/>
      <c r="L2809" s="506"/>
      <c r="M2809" s="506"/>
      <c r="N2809" s="506"/>
      <c r="O2809" s="507"/>
    </row>
    <row r="2810" ht="113.25" customHeight="1" spans="1:15">
      <c r="A2810" s="2" t="s">
        <v>709</v>
      </c>
      <c r="B2810" s="479" t="str">
        <f>VLOOKUP(A2810,GLOBAL!A:H,4,FALSE)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2810" s="2" t="str">
        <f>VLOOKUP(A2810,GLOBAL!A:H,5,FALSE)</f>
        <v>M3</v>
      </c>
      <c r="D2810" s="480" t="s">
        <v>857</v>
      </c>
      <c r="E2810" s="481"/>
      <c r="F2810" s="482"/>
      <c r="G2810" s="480" t="s">
        <v>858</v>
      </c>
      <c r="H2810" s="481"/>
      <c r="I2810" s="482"/>
      <c r="J2810" s="508" t="s">
        <v>859</v>
      </c>
      <c r="K2810" s="508" t="s">
        <v>860</v>
      </c>
      <c r="L2810" s="508" t="s">
        <v>861</v>
      </c>
      <c r="M2810" s="508" t="s">
        <v>882</v>
      </c>
      <c r="N2810" s="508"/>
      <c r="O2810" s="509">
        <f>ROUND(SUM(O2812:O2814),2)</f>
        <v>1326</v>
      </c>
    </row>
    <row r="2811" spans="1:15">
      <c r="A2811" s="7"/>
      <c r="B2811" s="493" t="s">
        <v>863</v>
      </c>
      <c r="C2811" s="494"/>
      <c r="D2811" s="494"/>
      <c r="E2811" s="494"/>
      <c r="F2811" s="494"/>
      <c r="G2811" s="494"/>
      <c r="H2811" s="494"/>
      <c r="I2811" s="494"/>
      <c r="J2811" s="528"/>
      <c r="K2811" s="529"/>
      <c r="L2811" s="528"/>
      <c r="M2811" s="528"/>
      <c r="N2811" s="528"/>
      <c r="O2811" s="530"/>
    </row>
    <row r="2812" spans="1:15">
      <c r="A2812" s="8"/>
      <c r="B2812" s="495" t="s">
        <v>883</v>
      </c>
      <c r="C2812" s="486"/>
      <c r="D2812" s="486"/>
      <c r="E2812" s="486"/>
      <c r="F2812" s="486"/>
      <c r="G2812" s="486"/>
      <c r="H2812" s="486"/>
      <c r="I2812" s="486"/>
      <c r="J2812" s="512">
        <f>39+31+34+21+33+29+10+30+18+26+41+34+14+29+24+20</f>
        <v>433</v>
      </c>
      <c r="K2812" s="531">
        <v>2</v>
      </c>
      <c r="L2812" s="512">
        <v>1.5</v>
      </c>
      <c r="M2812" s="512">
        <f>J2812*K2812*L2812</f>
        <v>1299</v>
      </c>
      <c r="N2812" s="512"/>
      <c r="O2812" s="513">
        <f>M2812</f>
        <v>1299</v>
      </c>
    </row>
    <row r="2813" spans="1:15">
      <c r="A2813" s="8"/>
      <c r="B2813" s="495" t="s">
        <v>1063</v>
      </c>
      <c r="C2813" s="486"/>
      <c r="D2813" s="486"/>
      <c r="E2813" s="486"/>
      <c r="F2813" s="486"/>
      <c r="G2813" s="486"/>
      <c r="H2813" s="486"/>
      <c r="I2813" s="486"/>
      <c r="J2813" s="512">
        <v>9</v>
      </c>
      <c r="K2813" s="531">
        <v>2</v>
      </c>
      <c r="L2813" s="512">
        <v>1.5</v>
      </c>
      <c r="M2813" s="512">
        <f>J2813*K2813*L2813</f>
        <v>27</v>
      </c>
      <c r="N2813" s="512"/>
      <c r="O2813" s="513">
        <f>M2813</f>
        <v>27</v>
      </c>
    </row>
    <row r="2814" spans="1:15">
      <c r="A2814" s="4"/>
      <c r="B2814" s="495"/>
      <c r="C2814" s="486"/>
      <c r="D2814" s="486"/>
      <c r="E2814" s="486"/>
      <c r="F2814" s="486"/>
      <c r="G2814" s="486"/>
      <c r="H2814" s="486"/>
      <c r="I2814" s="486"/>
      <c r="J2814" s="512"/>
      <c r="K2814" s="512"/>
      <c r="L2814" s="512"/>
      <c r="M2814" s="512"/>
      <c r="N2814" s="512"/>
      <c r="O2814" s="513"/>
    </row>
    <row r="2815" spans="1:15">
      <c r="A2815" s="6"/>
      <c r="B2815" s="489"/>
      <c r="C2815" s="365"/>
      <c r="D2815" s="365"/>
      <c r="E2815" s="365"/>
      <c r="F2815" s="365"/>
      <c r="G2815" s="365"/>
      <c r="H2815" s="365"/>
      <c r="I2815" s="365"/>
      <c r="J2815" s="517"/>
      <c r="K2815" s="517"/>
      <c r="L2815" s="517"/>
      <c r="M2815" s="518"/>
      <c r="N2815" s="518"/>
      <c r="O2815" s="519"/>
    </row>
    <row r="2816" ht="123.75" customHeight="1" spans="1:15">
      <c r="A2816" s="2" t="s">
        <v>710</v>
      </c>
      <c r="B2816" s="479" t="str">
        <f>VLOOKUP(A2816,GLOBAL!A:H,4,FALSE)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C2816" s="2" t="str">
        <f>VLOOKUP(A2816,GLOBAL!A:H,5,FALSE)</f>
        <v>M3</v>
      </c>
      <c r="D2816" s="480" t="s">
        <v>857</v>
      </c>
      <c r="E2816" s="481"/>
      <c r="F2816" s="482"/>
      <c r="G2816" s="480" t="s">
        <v>858</v>
      </c>
      <c r="H2816" s="481"/>
      <c r="I2816" s="482"/>
      <c r="J2816" s="508" t="s">
        <v>859</v>
      </c>
      <c r="K2816" s="508" t="s">
        <v>860</v>
      </c>
      <c r="L2816" s="508" t="s">
        <v>861</v>
      </c>
      <c r="M2816" s="508" t="s">
        <v>882</v>
      </c>
      <c r="N2816" s="508"/>
      <c r="O2816" s="509">
        <f>ROUND(SUM(O2818:O2819),2)</f>
        <v>5.4</v>
      </c>
    </row>
    <row r="2817" spans="1:15">
      <c r="A2817" s="7"/>
      <c r="B2817" s="493" t="s">
        <v>863</v>
      </c>
      <c r="C2817" s="494"/>
      <c r="D2817" s="494"/>
      <c r="E2817" s="494"/>
      <c r="F2817" s="494"/>
      <c r="G2817" s="494"/>
      <c r="H2817" s="494"/>
      <c r="I2817" s="494"/>
      <c r="J2817" s="528"/>
      <c r="K2817" s="529"/>
      <c r="L2817" s="528"/>
      <c r="M2817" s="528"/>
      <c r="N2817" s="528"/>
      <c r="O2817" s="530"/>
    </row>
    <row r="2818" spans="1:15">
      <c r="A2818" s="8"/>
      <c r="B2818" s="495" t="s">
        <v>1063</v>
      </c>
      <c r="C2818" s="486"/>
      <c r="D2818" s="486"/>
      <c r="E2818" s="486"/>
      <c r="F2818" s="486"/>
      <c r="G2818" s="486"/>
      <c r="H2818" s="486"/>
      <c r="I2818" s="486"/>
      <c r="J2818" s="512">
        <v>9</v>
      </c>
      <c r="K2818" s="531">
        <v>2</v>
      </c>
      <c r="L2818" s="512">
        <v>0.3</v>
      </c>
      <c r="M2818" s="512">
        <f>J2818*K2818*L2818</f>
        <v>5.4</v>
      </c>
      <c r="N2818" s="512"/>
      <c r="O2818" s="513">
        <f>M2818</f>
        <v>5.4</v>
      </c>
    </row>
    <row r="2819" spans="1:15">
      <c r="A2819" s="4"/>
      <c r="B2819" s="495"/>
      <c r="C2819" s="486"/>
      <c r="D2819" s="486"/>
      <c r="E2819" s="486"/>
      <c r="F2819" s="486"/>
      <c r="G2819" s="486"/>
      <c r="H2819" s="486"/>
      <c r="I2819" s="486"/>
      <c r="J2819" s="512"/>
      <c r="K2819" s="512"/>
      <c r="L2819" s="512"/>
      <c r="M2819" s="512"/>
      <c r="N2819" s="512"/>
      <c r="O2819" s="513"/>
    </row>
    <row r="2820" spans="1:15">
      <c r="A2820" s="6"/>
      <c r="B2820" s="489"/>
      <c r="C2820" s="365"/>
      <c r="D2820" s="365"/>
      <c r="E2820" s="365"/>
      <c r="F2820" s="365"/>
      <c r="G2820" s="365"/>
      <c r="H2820" s="365"/>
      <c r="I2820" s="365"/>
      <c r="J2820" s="517"/>
      <c r="K2820" s="517"/>
      <c r="L2820" s="517"/>
      <c r="M2820" s="518"/>
      <c r="N2820" s="518"/>
      <c r="O2820" s="519"/>
    </row>
    <row r="2821" ht="45.75" customHeight="1" spans="1:15">
      <c r="A2821" s="2" t="s">
        <v>711</v>
      </c>
      <c r="B2821" s="479" t="str">
        <f>VLOOKUP(A2821,GLOBAL!A:H,4,FALSE)</f>
        <v>ATERRO COM AREIA COM ADENSAMENTO HIDRAULICO</v>
      </c>
      <c r="C2821" s="2" t="str">
        <f>VLOOKUP(A2821,GLOBAL!A:H,5,FALSE)</f>
        <v>M3</v>
      </c>
      <c r="D2821" s="480" t="s">
        <v>857</v>
      </c>
      <c r="E2821" s="481"/>
      <c r="F2821" s="482"/>
      <c r="G2821" s="480" t="s">
        <v>858</v>
      </c>
      <c r="H2821" s="481"/>
      <c r="I2821" s="482"/>
      <c r="J2821" s="508" t="s">
        <v>859</v>
      </c>
      <c r="K2821" s="508" t="s">
        <v>884</v>
      </c>
      <c r="L2821" s="508" t="s">
        <v>885</v>
      </c>
      <c r="M2821" s="508" t="s">
        <v>886</v>
      </c>
      <c r="N2821" s="508" t="s">
        <v>887</v>
      </c>
      <c r="O2821" s="509">
        <f>ROUND(SUM(O2823:O2825),2)</f>
        <v>522.36</v>
      </c>
    </row>
    <row r="2822" spans="1:15">
      <c r="A2822" s="7"/>
      <c r="B2822" s="495" t="s">
        <v>863</v>
      </c>
      <c r="C2822" s="494"/>
      <c r="D2822" s="494"/>
      <c r="E2822" s="494"/>
      <c r="F2822" s="494"/>
      <c r="G2822" s="494"/>
      <c r="H2822" s="494"/>
      <c r="I2822" s="494"/>
      <c r="J2822" s="528"/>
      <c r="K2822" s="529"/>
      <c r="L2822" s="528"/>
      <c r="M2822" s="528"/>
      <c r="N2822" s="528"/>
      <c r="O2822" s="530"/>
    </row>
    <row r="2823" spans="1:15">
      <c r="A2823" s="8"/>
      <c r="B2823" s="495" t="s">
        <v>883</v>
      </c>
      <c r="C2823" s="486"/>
      <c r="D2823" s="486"/>
      <c r="E2823" s="486"/>
      <c r="F2823" s="486"/>
      <c r="G2823" s="486"/>
      <c r="H2823" s="486"/>
      <c r="I2823" s="486"/>
      <c r="J2823" s="512">
        <v>433</v>
      </c>
      <c r="K2823" s="531">
        <v>4.33</v>
      </c>
      <c r="L2823" s="512">
        <f>(3.14*0.2^2*J2823)</f>
        <v>54.3848</v>
      </c>
      <c r="M2823" s="512">
        <v>571.56</v>
      </c>
      <c r="N2823" s="512">
        <f>M2823-L2823-K2823</f>
        <v>512.8452</v>
      </c>
      <c r="O2823" s="513">
        <f>N2823</f>
        <v>512.8452</v>
      </c>
    </row>
    <row r="2824" spans="1:15">
      <c r="A2824" s="8"/>
      <c r="B2824" s="495" t="s">
        <v>1063</v>
      </c>
      <c r="C2824" s="486"/>
      <c r="D2824" s="486"/>
      <c r="E2824" s="486"/>
      <c r="F2824" s="486"/>
      <c r="G2824" s="486"/>
      <c r="H2824" s="486"/>
      <c r="I2824" s="486"/>
      <c r="J2824" s="512">
        <v>9</v>
      </c>
      <c r="K2824" s="531">
        <v>1.89</v>
      </c>
      <c r="L2824" s="512">
        <v>4.08</v>
      </c>
      <c r="M2824" s="512">
        <v>15.48</v>
      </c>
      <c r="N2824" s="512">
        <f>M2824-L2824-K2824</f>
        <v>9.51</v>
      </c>
      <c r="O2824" s="513">
        <f>N2824</f>
        <v>9.51</v>
      </c>
    </row>
    <row r="2825" spans="1:15">
      <c r="A2825" s="8"/>
      <c r="B2825" s="495"/>
      <c r="C2825" s="486"/>
      <c r="D2825" s="486"/>
      <c r="E2825" s="486"/>
      <c r="F2825" s="486"/>
      <c r="G2825" s="486"/>
      <c r="H2825" s="486"/>
      <c r="I2825" s="486"/>
      <c r="J2825" s="512"/>
      <c r="K2825" s="531"/>
      <c r="L2825" s="512"/>
      <c r="M2825" s="512"/>
      <c r="N2825" s="528"/>
      <c r="O2825" s="532"/>
    </row>
    <row r="2826" spans="1:15">
      <c r="A2826" s="6"/>
      <c r="B2826" s="489"/>
      <c r="C2826" s="365"/>
      <c r="D2826" s="365"/>
      <c r="E2826" s="365"/>
      <c r="F2826" s="365"/>
      <c r="G2826" s="365"/>
      <c r="H2826" s="365"/>
      <c r="I2826" s="365"/>
      <c r="J2826" s="517"/>
      <c r="K2826" s="517"/>
      <c r="L2826" s="517"/>
      <c r="M2826" s="518"/>
      <c r="N2826" s="518"/>
      <c r="O2826" s="519"/>
    </row>
    <row r="2827" ht="30.75" customHeight="1" spans="1:15">
      <c r="A2827" s="2" t="s">
        <v>712</v>
      </c>
      <c r="B2827" s="479" t="str">
        <f>VLOOKUP(A2827,GLOBAL!A:H,4,FALSE)</f>
        <v>REATERRO MANUAL APILOADO COM SOQUETE. AF_10/2017</v>
      </c>
      <c r="C2827" s="2" t="str">
        <f>VLOOKUP(A2827,GLOBAL!A:H,5,FALSE)</f>
        <v>M3</v>
      </c>
      <c r="D2827" s="480" t="s">
        <v>857</v>
      </c>
      <c r="E2827" s="481"/>
      <c r="F2827" s="482"/>
      <c r="G2827" s="480" t="s">
        <v>858</v>
      </c>
      <c r="H2827" s="481"/>
      <c r="I2827" s="482"/>
      <c r="J2827" s="508" t="s">
        <v>890</v>
      </c>
      <c r="K2827" s="508" t="s">
        <v>886</v>
      </c>
      <c r="L2827" s="508" t="s">
        <v>887</v>
      </c>
      <c r="M2827" s="508"/>
      <c r="N2827" s="508"/>
      <c r="O2827" s="509">
        <f>ROUND(SUM(O2828:O2832),2)</f>
        <v>744.36</v>
      </c>
    </row>
    <row r="2828" spans="1:15">
      <c r="A2828" s="7"/>
      <c r="B2828" s="493" t="s">
        <v>863</v>
      </c>
      <c r="C2828" s="494"/>
      <c r="D2828" s="494"/>
      <c r="E2828" s="494"/>
      <c r="F2828" s="494"/>
      <c r="G2828" s="494"/>
      <c r="H2828" s="494"/>
      <c r="I2828" s="494"/>
      <c r="J2828" s="528"/>
      <c r="K2828" s="529"/>
      <c r="L2828" s="528"/>
      <c r="M2828" s="528"/>
      <c r="N2828" s="528"/>
      <c r="O2828" s="530"/>
    </row>
    <row r="2829" ht="30" spans="1:15">
      <c r="A2829" s="7"/>
      <c r="B2829" s="493" t="s">
        <v>891</v>
      </c>
      <c r="C2829" s="494"/>
      <c r="D2829" s="494"/>
      <c r="E2829" s="494"/>
      <c r="F2829" s="494"/>
      <c r="G2829" s="494"/>
      <c r="H2829" s="494"/>
      <c r="I2829" s="494"/>
      <c r="J2829" s="528"/>
      <c r="K2829" s="529"/>
      <c r="L2829" s="528"/>
      <c r="M2829" s="528"/>
      <c r="N2829" s="528"/>
      <c r="O2829" s="530"/>
    </row>
    <row r="2830" spans="1:15">
      <c r="A2830" s="8"/>
      <c r="B2830" s="495" t="s">
        <v>883</v>
      </c>
      <c r="C2830" s="486"/>
      <c r="D2830" s="486"/>
      <c r="E2830" s="486"/>
      <c r="F2830" s="486"/>
      <c r="G2830" s="486"/>
      <c r="H2830" s="486"/>
      <c r="I2830" s="486"/>
      <c r="J2830" s="512">
        <f>O2812</f>
        <v>1299</v>
      </c>
      <c r="K2830" s="531">
        <f>M2823</f>
        <v>571.56</v>
      </c>
      <c r="L2830" s="512">
        <f>J2830-K2830</f>
        <v>727.44</v>
      </c>
      <c r="M2830" s="512"/>
      <c r="N2830" s="528"/>
      <c r="O2830" s="532">
        <f>L2830</f>
        <v>727.44</v>
      </c>
    </row>
    <row r="2831" spans="1:15">
      <c r="A2831" s="8"/>
      <c r="B2831" s="495" t="s">
        <v>1063</v>
      </c>
      <c r="C2831" s="486"/>
      <c r="D2831" s="486"/>
      <c r="E2831" s="486"/>
      <c r="F2831" s="486"/>
      <c r="G2831" s="486"/>
      <c r="H2831" s="486"/>
      <c r="I2831" s="486"/>
      <c r="J2831" s="512">
        <v>32.4</v>
      </c>
      <c r="K2831" s="531">
        <f>M2824</f>
        <v>15.48</v>
      </c>
      <c r="L2831" s="512">
        <f>J2831-K2831</f>
        <v>16.92</v>
      </c>
      <c r="M2831" s="512"/>
      <c r="N2831" s="528"/>
      <c r="O2831" s="532">
        <f>L2831</f>
        <v>16.92</v>
      </c>
    </row>
    <row r="2832" spans="1:15">
      <c r="A2832" s="8"/>
      <c r="B2832" s="495" t="s">
        <v>892</v>
      </c>
      <c r="C2832" s="486"/>
      <c r="D2832" s="486"/>
      <c r="E2832" s="486"/>
      <c r="F2832" s="486"/>
      <c r="G2832" s="486"/>
      <c r="H2832" s="486"/>
      <c r="I2832" s="486"/>
      <c r="J2832" s="512"/>
      <c r="K2832" s="531"/>
      <c r="L2832" s="512"/>
      <c r="M2832" s="512"/>
      <c r="N2832" s="512"/>
      <c r="O2832" s="513"/>
    </row>
    <row r="2833" spans="1:15">
      <c r="A2833" s="6"/>
      <c r="B2833" s="489"/>
      <c r="C2833" s="365"/>
      <c r="D2833" s="365"/>
      <c r="E2833" s="365"/>
      <c r="F2833" s="365"/>
      <c r="G2833" s="365"/>
      <c r="H2833" s="365"/>
      <c r="I2833" s="365"/>
      <c r="J2833" s="517"/>
      <c r="K2833" s="517"/>
      <c r="L2833" s="517"/>
      <c r="M2833" s="518"/>
      <c r="N2833" s="518"/>
      <c r="O2833" s="519"/>
    </row>
    <row r="2834" ht="30" spans="1:15">
      <c r="A2834" s="2" t="s">
        <v>713</v>
      </c>
      <c r="B2834" s="479" t="str">
        <f>VLOOKUP(A2834,GLOBAL!A:H,4,FALSE)</f>
        <v>TRANSPORTE COM CAMINHÃO BASCULANTE 6 M3 EM RODOVIA PAVIMENTADA ( PARA DISTÂNCIAS SUPERIORES A 4 KM)</v>
      </c>
      <c r="C2834" s="2" t="str">
        <f>VLOOKUP(A2834,GLOBAL!A:H,5,FALSE)</f>
        <v>M3XKM</v>
      </c>
      <c r="D2834" s="480" t="s">
        <v>857</v>
      </c>
      <c r="E2834" s="481"/>
      <c r="F2834" s="482"/>
      <c r="G2834" s="480" t="s">
        <v>858</v>
      </c>
      <c r="H2834" s="481"/>
      <c r="I2834" s="482"/>
      <c r="J2834" s="508" t="s">
        <v>872</v>
      </c>
      <c r="K2834" s="508" t="s">
        <v>893</v>
      </c>
      <c r="L2834" s="508" t="s">
        <v>867</v>
      </c>
      <c r="M2834" s="508" t="s">
        <v>879</v>
      </c>
      <c r="N2834" s="508" t="s">
        <v>894</v>
      </c>
      <c r="O2834" s="509">
        <f>ROUND(SUM(O2835:O2838),2)</f>
        <v>31525.5</v>
      </c>
    </row>
    <row r="2835" ht="45" spans="1:15">
      <c r="A2835" s="7"/>
      <c r="B2835" s="533" t="s">
        <v>895</v>
      </c>
      <c r="C2835" s="494"/>
      <c r="D2835" s="494"/>
      <c r="E2835" s="494"/>
      <c r="F2835" s="494"/>
      <c r="G2835" s="494"/>
      <c r="H2835" s="494"/>
      <c r="I2835" s="494"/>
      <c r="J2835" s="528"/>
      <c r="K2835" s="529"/>
      <c r="L2835" s="528"/>
      <c r="M2835" s="528"/>
      <c r="N2835" s="528"/>
      <c r="O2835" s="530"/>
    </row>
    <row r="2836" spans="1:15">
      <c r="A2836" s="8"/>
      <c r="B2836" s="495"/>
      <c r="C2836" s="486"/>
      <c r="D2836" s="486"/>
      <c r="E2836" s="486"/>
      <c r="F2836" s="486"/>
      <c r="G2836" s="486"/>
      <c r="H2836" s="486"/>
      <c r="I2836" s="486"/>
      <c r="J2836" s="512">
        <v>17.2</v>
      </c>
      <c r="K2836" s="531">
        <v>1</v>
      </c>
      <c r="L2836" s="512">
        <v>1.6</v>
      </c>
      <c r="M2836" s="512">
        <f>K2830</f>
        <v>571.56</v>
      </c>
      <c r="N2836" s="528"/>
      <c r="O2836" s="532">
        <f>J2836*K2836*L2836*M2836</f>
        <v>15729.3312</v>
      </c>
    </row>
    <row r="2837" ht="30" spans="1:15">
      <c r="A2837" s="8"/>
      <c r="B2837" s="495" t="s">
        <v>998</v>
      </c>
      <c r="C2837" s="486"/>
      <c r="D2837" s="486"/>
      <c r="E2837" s="486"/>
      <c r="F2837" s="486"/>
      <c r="G2837" s="486"/>
      <c r="H2837" s="486"/>
      <c r="I2837" s="486"/>
      <c r="J2837" s="512"/>
      <c r="K2837" s="531"/>
      <c r="L2837" s="512"/>
      <c r="M2837" s="512"/>
      <c r="N2837" s="512"/>
      <c r="O2837" s="513"/>
    </row>
    <row r="2838" spans="1:15">
      <c r="A2838" s="8"/>
      <c r="B2838" s="495"/>
      <c r="C2838" s="486"/>
      <c r="D2838" s="486"/>
      <c r="E2838" s="486"/>
      <c r="F2838" s="486"/>
      <c r="G2838" s="486"/>
      <c r="H2838" s="486"/>
      <c r="I2838" s="486"/>
      <c r="J2838" s="512">
        <v>18.9</v>
      </c>
      <c r="K2838" s="531">
        <v>1</v>
      </c>
      <c r="L2838" s="512">
        <v>1.6</v>
      </c>
      <c r="M2838" s="512">
        <f>O2821</f>
        <v>522.36</v>
      </c>
      <c r="N2838" s="512"/>
      <c r="O2838" s="532">
        <f>J2838*K2838*L2838*M2838</f>
        <v>15796.1664</v>
      </c>
    </row>
    <row r="2839" spans="1:15">
      <c r="A2839" s="6"/>
      <c r="B2839" s="489"/>
      <c r="C2839" s="365"/>
      <c r="D2839" s="365"/>
      <c r="E2839" s="365"/>
      <c r="F2839" s="365"/>
      <c r="G2839" s="365"/>
      <c r="H2839" s="365"/>
      <c r="I2839" s="365"/>
      <c r="J2839" s="517"/>
      <c r="K2839" s="517"/>
      <c r="L2839" s="517"/>
      <c r="M2839" s="518"/>
      <c r="N2839" s="518"/>
      <c r="O2839" s="519"/>
    </row>
    <row r="2840" ht="30" spans="1:15">
      <c r="A2840" s="2" t="s">
        <v>714</v>
      </c>
      <c r="B2840" s="479" t="str">
        <f>VLOOKUP(A2840,GLOBAL!A:H,4,FALSE)</f>
        <v>ESCORAMENTO DE VALAS COM PRANCHOES METALICOS - AREA NAO CRAVADA</v>
      </c>
      <c r="C2840" s="2" t="str">
        <f>VLOOKUP(A2840,GLOBAL!A:H,5,FALSE)</f>
        <v>M2</v>
      </c>
      <c r="D2840" s="480" t="s">
        <v>857</v>
      </c>
      <c r="E2840" s="481"/>
      <c r="F2840" s="482"/>
      <c r="G2840" s="480" t="s">
        <v>858</v>
      </c>
      <c r="H2840" s="481"/>
      <c r="I2840" s="482"/>
      <c r="J2840" s="508" t="s">
        <v>859</v>
      </c>
      <c r="K2840" s="508" t="s">
        <v>867</v>
      </c>
      <c r="L2840" s="508" t="s">
        <v>861</v>
      </c>
      <c r="M2840" s="508" t="s">
        <v>999</v>
      </c>
      <c r="N2840" s="508" t="s">
        <v>6</v>
      </c>
      <c r="O2840" s="509">
        <f>ROUND(SUM(O2841:O2844),2)</f>
        <v>399.42</v>
      </c>
    </row>
    <row r="2841" spans="1:15">
      <c r="A2841" s="7"/>
      <c r="B2841" s="493" t="s">
        <v>863</v>
      </c>
      <c r="C2841" s="494"/>
      <c r="D2841" s="494"/>
      <c r="E2841" s="494"/>
      <c r="F2841" s="494"/>
      <c r="G2841" s="494"/>
      <c r="H2841" s="494"/>
      <c r="I2841" s="494"/>
      <c r="J2841" s="528"/>
      <c r="K2841" s="529"/>
      <c r="L2841" s="528"/>
      <c r="M2841" s="528"/>
      <c r="N2841" s="528"/>
      <c r="O2841" s="530"/>
    </row>
    <row r="2842" spans="1:15">
      <c r="A2842" s="8"/>
      <c r="B2842" s="495" t="s">
        <v>883</v>
      </c>
      <c r="C2842" s="486"/>
      <c r="D2842" s="486"/>
      <c r="E2842" s="534"/>
      <c r="F2842" s="486"/>
      <c r="G2842" s="486"/>
      <c r="H2842" s="486"/>
      <c r="I2842" s="486"/>
      <c r="J2842" s="512">
        <v>433</v>
      </c>
      <c r="K2842" s="531">
        <f>J2842*L2842</f>
        <v>649.5</v>
      </c>
      <c r="L2842" s="512">
        <v>1.5</v>
      </c>
      <c r="M2842" s="512">
        <v>2</v>
      </c>
      <c r="N2842" s="553">
        <v>0.3</v>
      </c>
      <c r="O2842" s="532">
        <f>K2842*N2842*M2842</f>
        <v>389.7</v>
      </c>
    </row>
    <row r="2843" spans="1:15">
      <c r="A2843" s="8"/>
      <c r="B2843" s="495" t="s">
        <v>1063</v>
      </c>
      <c r="C2843" s="486"/>
      <c r="D2843" s="486"/>
      <c r="E2843" s="534"/>
      <c r="F2843" s="486"/>
      <c r="G2843" s="486"/>
      <c r="H2843" s="486"/>
      <c r="I2843" s="486"/>
      <c r="J2843" s="512">
        <v>9</v>
      </c>
      <c r="K2843" s="531">
        <v>16.2</v>
      </c>
      <c r="L2843" s="512">
        <v>1.8</v>
      </c>
      <c r="M2843" s="512">
        <v>2</v>
      </c>
      <c r="N2843" s="553">
        <v>0.3</v>
      </c>
      <c r="O2843" s="532">
        <f>K2843*N2843*M2843</f>
        <v>9.72</v>
      </c>
    </row>
    <row r="2844" spans="1:15">
      <c r="A2844" s="8"/>
      <c r="B2844" s="495"/>
      <c r="C2844" s="486"/>
      <c r="D2844" s="486"/>
      <c r="E2844" s="486"/>
      <c r="F2844" s="486"/>
      <c r="G2844" s="486"/>
      <c r="H2844" s="486"/>
      <c r="I2844" s="486"/>
      <c r="J2844" s="512"/>
      <c r="K2844" s="531"/>
      <c r="L2844" s="512"/>
      <c r="M2844" s="512"/>
      <c r="N2844" s="512"/>
      <c r="O2844" s="513"/>
    </row>
    <row r="2845" spans="1:15">
      <c r="A2845" s="6"/>
      <c r="B2845" s="489"/>
      <c r="C2845" s="365"/>
      <c r="D2845" s="365"/>
      <c r="E2845" s="365"/>
      <c r="F2845" s="365"/>
      <c r="G2845" s="365"/>
      <c r="H2845" s="365"/>
      <c r="I2845" s="365"/>
      <c r="J2845" s="517"/>
      <c r="K2845" s="517"/>
      <c r="L2845" s="517"/>
      <c r="M2845" s="518"/>
      <c r="N2845" s="518"/>
      <c r="O2845" s="519"/>
    </row>
    <row r="2846" ht="60" spans="1:15">
      <c r="A2846" s="2" t="s">
        <v>715</v>
      </c>
      <c r="B2846" s="479" t="str">
        <f>VLOOKUP(A2846,GLOBAL!A:H,4,FALSE)</f>
        <v>POCO DE VISITA PARA DRENAGEM PLUVIAL, EM CONCRETO ESTRUTURAL, DIMENSOES INTERNAS DE 90X150X80CM (LARGXCOMPXALT), PARA REDE DE 400 MM, EXCLUSOS TAMPAO E CHAMINE.</v>
      </c>
      <c r="C2846" s="2" t="str">
        <f>VLOOKUP(A2846,GLOBAL!A:H,5,FALSE)</f>
        <v>UN</v>
      </c>
      <c r="D2846" s="480" t="s">
        <v>857</v>
      </c>
      <c r="E2846" s="481"/>
      <c r="F2846" s="482"/>
      <c r="G2846" s="480" t="s">
        <v>858</v>
      </c>
      <c r="H2846" s="481"/>
      <c r="I2846" s="482"/>
      <c r="J2846" s="508" t="s">
        <v>859</v>
      </c>
      <c r="K2846" s="508" t="s">
        <v>860</v>
      </c>
      <c r="L2846" s="508" t="s">
        <v>861</v>
      </c>
      <c r="M2846" s="508" t="s">
        <v>862</v>
      </c>
      <c r="N2846" s="508" t="s">
        <v>894</v>
      </c>
      <c r="O2846" s="509">
        <f>ROUND(SUM(O2847:O2864),2)</f>
        <v>16</v>
      </c>
    </row>
    <row r="2847" spans="1:15">
      <c r="A2847" s="7"/>
      <c r="B2847" s="493" t="s">
        <v>863</v>
      </c>
      <c r="C2847" s="494"/>
      <c r="D2847" s="494"/>
      <c r="E2847" s="494"/>
      <c r="F2847" s="494"/>
      <c r="G2847" s="494"/>
      <c r="H2847" s="494"/>
      <c r="I2847" s="494"/>
      <c r="J2847" s="528"/>
      <c r="K2847" s="529"/>
      <c r="L2847" s="528"/>
      <c r="M2847" s="528"/>
      <c r="N2847" s="528"/>
      <c r="O2847" s="530"/>
    </row>
    <row r="2848" spans="1:15">
      <c r="A2848" s="8"/>
      <c r="B2848" s="495" t="s">
        <v>1092</v>
      </c>
      <c r="C2848" s="486"/>
      <c r="D2848" s="486">
        <v>0</v>
      </c>
      <c r="E2848" s="534" t="s">
        <v>898</v>
      </c>
      <c r="F2848" s="486">
        <v>1</v>
      </c>
      <c r="G2848" s="486"/>
      <c r="H2848" s="486"/>
      <c r="I2848" s="486"/>
      <c r="J2848" s="512"/>
      <c r="K2848" s="531"/>
      <c r="L2848" s="512"/>
      <c r="M2848" s="512">
        <v>1</v>
      </c>
      <c r="N2848" s="528"/>
      <c r="O2848" s="532">
        <f t="shared" ref="O2848:O2863" si="53">M2848</f>
        <v>1</v>
      </c>
    </row>
    <row r="2849" spans="1:15">
      <c r="A2849" s="8"/>
      <c r="B2849" s="495" t="s">
        <v>1093</v>
      </c>
      <c r="C2849" s="486"/>
      <c r="D2849" s="486">
        <v>2</v>
      </c>
      <c r="E2849" s="534" t="s">
        <v>898</v>
      </c>
      <c r="F2849" s="486">
        <v>0</v>
      </c>
      <c r="G2849" s="486"/>
      <c r="H2849" s="486"/>
      <c r="I2849" s="486"/>
      <c r="J2849" s="512"/>
      <c r="K2849" s="531"/>
      <c r="L2849" s="512"/>
      <c r="M2849" s="512">
        <v>1</v>
      </c>
      <c r="N2849" s="528"/>
      <c r="O2849" s="532">
        <f t="shared" si="53"/>
        <v>1</v>
      </c>
    </row>
    <row r="2850" spans="1:15">
      <c r="A2850" s="8"/>
      <c r="B2850" s="495" t="s">
        <v>1094</v>
      </c>
      <c r="C2850" s="486"/>
      <c r="D2850" s="486">
        <v>3</v>
      </c>
      <c r="E2850" s="534" t="s">
        <v>898</v>
      </c>
      <c r="F2850" s="486">
        <v>11</v>
      </c>
      <c r="G2850" s="486"/>
      <c r="H2850" s="486"/>
      <c r="I2850" s="486"/>
      <c r="J2850" s="512"/>
      <c r="K2850" s="531"/>
      <c r="L2850" s="512"/>
      <c r="M2850" s="512">
        <v>1</v>
      </c>
      <c r="N2850" s="528"/>
      <c r="O2850" s="532">
        <f t="shared" si="53"/>
        <v>1</v>
      </c>
    </row>
    <row r="2851" spans="1:15">
      <c r="A2851" s="8"/>
      <c r="B2851" s="495" t="s">
        <v>1095</v>
      </c>
      <c r="C2851" s="486"/>
      <c r="D2851" s="486">
        <v>5</v>
      </c>
      <c r="E2851" s="534" t="s">
        <v>898</v>
      </c>
      <c r="F2851" s="486">
        <v>5</v>
      </c>
      <c r="G2851" s="486"/>
      <c r="H2851" s="486"/>
      <c r="I2851" s="486"/>
      <c r="J2851" s="512"/>
      <c r="K2851" s="531"/>
      <c r="L2851" s="512"/>
      <c r="M2851" s="512">
        <v>1</v>
      </c>
      <c r="N2851" s="528"/>
      <c r="O2851" s="532">
        <f t="shared" si="53"/>
        <v>1</v>
      </c>
    </row>
    <row r="2852" spans="1:15">
      <c r="A2852" s="8"/>
      <c r="B2852" s="495" t="s">
        <v>1096</v>
      </c>
      <c r="C2852" s="486"/>
      <c r="D2852" s="486">
        <v>6</v>
      </c>
      <c r="E2852" s="534" t="s">
        <v>898</v>
      </c>
      <c r="F2852" s="486">
        <v>6</v>
      </c>
      <c r="G2852" s="486"/>
      <c r="H2852" s="486"/>
      <c r="I2852" s="486"/>
      <c r="J2852" s="512"/>
      <c r="K2852" s="531"/>
      <c r="L2852" s="512"/>
      <c r="M2852" s="512">
        <v>1</v>
      </c>
      <c r="N2852" s="528"/>
      <c r="O2852" s="532">
        <f t="shared" si="53"/>
        <v>1</v>
      </c>
    </row>
    <row r="2853" spans="1:15">
      <c r="A2853" s="8"/>
      <c r="B2853" s="495" t="s">
        <v>1097</v>
      </c>
      <c r="C2853" s="486"/>
      <c r="D2853" s="486">
        <v>8</v>
      </c>
      <c r="E2853" s="534" t="s">
        <v>898</v>
      </c>
      <c r="F2853" s="486">
        <v>0</v>
      </c>
      <c r="G2853" s="486"/>
      <c r="H2853" s="486"/>
      <c r="I2853" s="486"/>
      <c r="J2853" s="512"/>
      <c r="K2853" s="531"/>
      <c r="L2853" s="512"/>
      <c r="M2853" s="512">
        <v>1</v>
      </c>
      <c r="N2853" s="528"/>
      <c r="O2853" s="532">
        <f t="shared" si="53"/>
        <v>1</v>
      </c>
    </row>
    <row r="2854" spans="1:15">
      <c r="A2854" s="8"/>
      <c r="B2854" s="495" t="s">
        <v>1098</v>
      </c>
      <c r="C2854" s="486"/>
      <c r="D2854" s="486">
        <v>9</v>
      </c>
      <c r="E2854" s="534" t="s">
        <v>898</v>
      </c>
      <c r="F2854" s="486">
        <v>9</v>
      </c>
      <c r="G2854" s="486"/>
      <c r="H2854" s="486"/>
      <c r="I2854" s="486"/>
      <c r="J2854" s="512"/>
      <c r="K2854" s="531"/>
      <c r="L2854" s="512"/>
      <c r="M2854" s="512">
        <v>1</v>
      </c>
      <c r="N2854" s="528"/>
      <c r="O2854" s="532">
        <f t="shared" si="53"/>
        <v>1</v>
      </c>
    </row>
    <row r="2855" spans="1:15">
      <c r="A2855" s="8"/>
      <c r="B2855" s="495" t="s">
        <v>1099</v>
      </c>
      <c r="C2855" s="486"/>
      <c r="D2855" s="486">
        <v>10</v>
      </c>
      <c r="E2855" s="534" t="s">
        <v>898</v>
      </c>
      <c r="F2855" s="486">
        <v>7</v>
      </c>
      <c r="G2855" s="486"/>
      <c r="H2855" s="486"/>
      <c r="I2855" s="486"/>
      <c r="J2855" s="512"/>
      <c r="K2855" s="531"/>
      <c r="L2855" s="512"/>
      <c r="M2855" s="512">
        <v>1</v>
      </c>
      <c r="N2855" s="528"/>
      <c r="O2855" s="532">
        <f t="shared" si="53"/>
        <v>1</v>
      </c>
    </row>
    <row r="2856" spans="1:15">
      <c r="A2856" s="8"/>
      <c r="B2856" s="495" t="s">
        <v>1100</v>
      </c>
      <c r="C2856" s="486"/>
      <c r="D2856" s="486">
        <v>11</v>
      </c>
      <c r="E2856" s="534" t="s">
        <v>898</v>
      </c>
      <c r="F2856" s="486">
        <v>17</v>
      </c>
      <c r="G2856" s="486"/>
      <c r="H2856" s="486"/>
      <c r="I2856" s="486"/>
      <c r="J2856" s="512"/>
      <c r="K2856" s="531"/>
      <c r="L2856" s="512"/>
      <c r="M2856" s="512">
        <v>1</v>
      </c>
      <c r="N2856" s="528"/>
      <c r="O2856" s="532">
        <f t="shared" si="53"/>
        <v>1</v>
      </c>
    </row>
    <row r="2857" spans="1:15">
      <c r="A2857" s="8"/>
      <c r="B2857" s="495" t="s">
        <v>1101</v>
      </c>
      <c r="C2857" s="486"/>
      <c r="D2857" s="486">
        <v>15</v>
      </c>
      <c r="E2857" s="534" t="s">
        <v>898</v>
      </c>
      <c r="F2857" s="486">
        <v>5</v>
      </c>
      <c r="G2857" s="486"/>
      <c r="H2857" s="486"/>
      <c r="I2857" s="486"/>
      <c r="J2857" s="512"/>
      <c r="K2857" s="531"/>
      <c r="L2857" s="512"/>
      <c r="M2857" s="512">
        <v>1</v>
      </c>
      <c r="N2857" s="528"/>
      <c r="O2857" s="532">
        <f t="shared" si="53"/>
        <v>1</v>
      </c>
    </row>
    <row r="2858" spans="1:15">
      <c r="A2858" s="8"/>
      <c r="B2858" s="495" t="s">
        <v>1102</v>
      </c>
      <c r="C2858" s="486"/>
      <c r="D2858" s="486">
        <v>16</v>
      </c>
      <c r="E2858" s="534" t="s">
        <v>898</v>
      </c>
      <c r="F2858" s="486">
        <v>11</v>
      </c>
      <c r="G2858" s="486"/>
      <c r="H2858" s="486"/>
      <c r="I2858" s="486"/>
      <c r="J2858" s="512"/>
      <c r="K2858" s="531"/>
      <c r="L2858" s="512"/>
      <c r="M2858" s="512">
        <v>1</v>
      </c>
      <c r="N2858" s="528"/>
      <c r="O2858" s="532">
        <f t="shared" si="53"/>
        <v>1</v>
      </c>
    </row>
    <row r="2859" spans="1:15">
      <c r="A2859" s="8"/>
      <c r="B2859" s="495" t="s">
        <v>1103</v>
      </c>
      <c r="C2859" s="486"/>
      <c r="D2859" s="486">
        <v>18</v>
      </c>
      <c r="E2859" s="534" t="s">
        <v>898</v>
      </c>
      <c r="F2859" s="486">
        <v>12</v>
      </c>
      <c r="G2859" s="486"/>
      <c r="H2859" s="486"/>
      <c r="I2859" s="486"/>
      <c r="J2859" s="512"/>
      <c r="K2859" s="531"/>
      <c r="L2859" s="512"/>
      <c r="M2859" s="512">
        <v>1</v>
      </c>
      <c r="N2859" s="528"/>
      <c r="O2859" s="532">
        <f t="shared" si="53"/>
        <v>1</v>
      </c>
    </row>
    <row r="2860" spans="1:15">
      <c r="A2860" s="8"/>
      <c r="B2860" s="495" t="s">
        <v>1104</v>
      </c>
      <c r="C2860" s="486"/>
      <c r="D2860" s="486">
        <v>20</v>
      </c>
      <c r="E2860" s="534" t="s">
        <v>898</v>
      </c>
      <c r="F2860" s="486">
        <v>6</v>
      </c>
      <c r="G2860" s="486"/>
      <c r="H2860" s="486"/>
      <c r="I2860" s="486"/>
      <c r="J2860" s="512"/>
      <c r="K2860" s="531"/>
      <c r="L2860" s="512"/>
      <c r="M2860" s="512">
        <v>1</v>
      </c>
      <c r="N2860" s="528"/>
      <c r="O2860" s="532">
        <f t="shared" si="53"/>
        <v>1</v>
      </c>
    </row>
    <row r="2861" spans="1:15">
      <c r="A2861" s="8"/>
      <c r="B2861" s="495" t="s">
        <v>1105</v>
      </c>
      <c r="C2861" s="486"/>
      <c r="D2861" s="486">
        <v>24</v>
      </c>
      <c r="E2861" s="534" t="s">
        <v>898</v>
      </c>
      <c r="F2861" s="486">
        <v>14</v>
      </c>
      <c r="G2861" s="486"/>
      <c r="H2861" s="486"/>
      <c r="I2861" s="486"/>
      <c r="J2861" s="512"/>
      <c r="K2861" s="531"/>
      <c r="L2861" s="512"/>
      <c r="M2861" s="512">
        <v>1</v>
      </c>
      <c r="N2861" s="528"/>
      <c r="O2861" s="532">
        <f t="shared" si="53"/>
        <v>1</v>
      </c>
    </row>
    <row r="2862" spans="1:15">
      <c r="A2862" s="8"/>
      <c r="B2862" s="495" t="s">
        <v>1106</v>
      </c>
      <c r="C2862" s="486"/>
      <c r="D2862" s="486">
        <v>23</v>
      </c>
      <c r="E2862" s="534" t="s">
        <v>898</v>
      </c>
      <c r="F2862" s="486">
        <v>5</v>
      </c>
      <c r="G2862" s="486"/>
      <c r="H2862" s="486"/>
      <c r="I2862" s="486"/>
      <c r="J2862" s="512"/>
      <c r="K2862" s="531"/>
      <c r="L2862" s="512"/>
      <c r="M2862" s="512">
        <v>1</v>
      </c>
      <c r="N2862" s="528"/>
      <c r="O2862" s="532">
        <f t="shared" si="53"/>
        <v>1</v>
      </c>
    </row>
    <row r="2863" spans="1:15">
      <c r="A2863" s="8"/>
      <c r="B2863" s="495" t="s">
        <v>1107</v>
      </c>
      <c r="C2863" s="486"/>
      <c r="D2863" s="486">
        <v>22</v>
      </c>
      <c r="E2863" s="534" t="s">
        <v>898</v>
      </c>
      <c r="F2863" s="486">
        <v>0</v>
      </c>
      <c r="G2863" s="486"/>
      <c r="H2863" s="486"/>
      <c r="I2863" s="486"/>
      <c r="J2863" s="512"/>
      <c r="K2863" s="531"/>
      <c r="L2863" s="512"/>
      <c r="M2863" s="512">
        <v>1</v>
      </c>
      <c r="N2863" s="528"/>
      <c r="O2863" s="532">
        <f t="shared" si="53"/>
        <v>1</v>
      </c>
    </row>
    <row r="2864" spans="1:15">
      <c r="A2864" s="8"/>
      <c r="B2864" s="495"/>
      <c r="C2864" s="486"/>
      <c r="D2864" s="486"/>
      <c r="E2864" s="486"/>
      <c r="F2864" s="486"/>
      <c r="G2864" s="486"/>
      <c r="H2864" s="486"/>
      <c r="I2864" s="486"/>
      <c r="J2864" s="512"/>
      <c r="K2864" s="531"/>
      <c r="L2864" s="512"/>
      <c r="M2864" s="512"/>
      <c r="N2864" s="512"/>
      <c r="O2864" s="513"/>
    </row>
    <row r="2865" spans="1:15">
      <c r="A2865" s="6"/>
      <c r="B2865" s="489"/>
      <c r="C2865" s="365"/>
      <c r="D2865" s="365"/>
      <c r="E2865" s="365"/>
      <c r="F2865" s="365"/>
      <c r="G2865" s="365"/>
      <c r="H2865" s="365"/>
      <c r="I2865" s="365"/>
      <c r="J2865" s="517"/>
      <c r="K2865" s="517"/>
      <c r="L2865" s="517"/>
      <c r="M2865" s="518"/>
      <c r="N2865" s="518"/>
      <c r="O2865" s="519"/>
    </row>
    <row r="2866" ht="60" spans="1:15">
      <c r="A2866" s="2" t="s">
        <v>716</v>
      </c>
      <c r="B2866" s="479" t="str">
        <f>VLOOKUP(A2866,GLOBAL!A:H,4,FALSE)</f>
        <v>POCO DE VISITA PARA DRENAGEM PLUVIAL, EM CONCRETO ESTRUTURAL, DIMENSOES INTERNAS DE 90X150X80CM (LARGXCOMPXALT), PARA REDE DE 600 MM, EXCLUSOS TAMPAO E CHAMINE.</v>
      </c>
      <c r="C2866" s="2" t="str">
        <f>VLOOKUP(A2866,GLOBAL!A:H,5,FALSE)</f>
        <v>UN</v>
      </c>
      <c r="D2866" s="480" t="s">
        <v>857</v>
      </c>
      <c r="E2866" s="481"/>
      <c r="F2866" s="482"/>
      <c r="G2866" s="480" t="s">
        <v>858</v>
      </c>
      <c r="H2866" s="481"/>
      <c r="I2866" s="482"/>
      <c r="J2866" s="508" t="s">
        <v>859</v>
      </c>
      <c r="K2866" s="508" t="s">
        <v>860</v>
      </c>
      <c r="L2866" s="508" t="s">
        <v>861</v>
      </c>
      <c r="M2866" s="508" t="s">
        <v>862</v>
      </c>
      <c r="N2866" s="508" t="s">
        <v>894</v>
      </c>
      <c r="O2866" s="509">
        <f>ROUND(SUM(O2867:O2869),2)</f>
        <v>1</v>
      </c>
    </row>
    <row r="2867" spans="1:15">
      <c r="A2867" s="7"/>
      <c r="B2867" s="493" t="s">
        <v>863</v>
      </c>
      <c r="C2867" s="494"/>
      <c r="D2867" s="494"/>
      <c r="E2867" s="494"/>
      <c r="F2867" s="494"/>
      <c r="G2867" s="494"/>
      <c r="H2867" s="494"/>
      <c r="I2867" s="494"/>
      <c r="J2867" s="528"/>
      <c r="K2867" s="529"/>
      <c r="L2867" s="528"/>
      <c r="M2867" s="528"/>
      <c r="N2867" s="528"/>
      <c r="O2867" s="530"/>
    </row>
    <row r="2868" spans="1:15">
      <c r="A2868" s="8"/>
      <c r="B2868" s="495" t="s">
        <v>1108</v>
      </c>
      <c r="C2868" s="486"/>
      <c r="D2868" s="486">
        <v>21</v>
      </c>
      <c r="E2868" s="534" t="s">
        <v>898</v>
      </c>
      <c r="F2868" s="486">
        <v>0</v>
      </c>
      <c r="G2868" s="486"/>
      <c r="H2868" s="486"/>
      <c r="I2868" s="486"/>
      <c r="J2868" s="512"/>
      <c r="K2868" s="531"/>
      <c r="L2868" s="512"/>
      <c r="M2868" s="512">
        <v>1</v>
      </c>
      <c r="N2868" s="528"/>
      <c r="O2868" s="532">
        <f>M2868</f>
        <v>1</v>
      </c>
    </row>
    <row r="2869" spans="1:15">
      <c r="A2869" s="8"/>
      <c r="B2869" s="495"/>
      <c r="C2869" s="486"/>
      <c r="D2869" s="486"/>
      <c r="E2869" s="486"/>
      <c r="F2869" s="486"/>
      <c r="G2869" s="486"/>
      <c r="H2869" s="486"/>
      <c r="I2869" s="486"/>
      <c r="J2869" s="512"/>
      <c r="K2869" s="531"/>
      <c r="L2869" s="512"/>
      <c r="M2869" s="512"/>
      <c r="N2869" s="512"/>
      <c r="O2869" s="513"/>
    </row>
    <row r="2870" spans="1:15">
      <c r="A2870" s="6"/>
      <c r="B2870" s="489"/>
      <c r="C2870" s="365"/>
      <c r="D2870" s="365"/>
      <c r="E2870" s="365"/>
      <c r="F2870" s="365"/>
      <c r="G2870" s="365"/>
      <c r="H2870" s="365"/>
      <c r="I2870" s="365"/>
      <c r="J2870" s="517"/>
      <c r="K2870" s="517"/>
      <c r="L2870" s="517"/>
      <c r="M2870" s="518"/>
      <c r="N2870" s="518"/>
      <c r="O2870" s="519"/>
    </row>
    <row r="2871" ht="60" spans="1:15">
      <c r="A2871" s="2" t="s">
        <v>717</v>
      </c>
      <c r="B2871" s="479" t="str">
        <f>VLOOKUP(A2871,GLOBAL!A:H,4,FALSE)</f>
        <v>TAMPAO FOFO ARTICULADO, CLASSE B125 CARGA MAX 12,5 T, REDONDO TAMPA 600 MM, REDE PLUVIAL/ESGOTO, P = CHAMINE CX AREIA / POCO VISITA ASSENTADO COM ARG CIM/AREIA 1:4, FORNECIMENTO E ASSENTAMENTO</v>
      </c>
      <c r="C2871" s="2" t="str">
        <f>VLOOKUP(A2871,GLOBAL!A:H,5,FALSE)</f>
        <v>UN</v>
      </c>
      <c r="D2871" s="480" t="s">
        <v>857</v>
      </c>
      <c r="E2871" s="481"/>
      <c r="F2871" s="482"/>
      <c r="G2871" s="480" t="s">
        <v>858</v>
      </c>
      <c r="H2871" s="481"/>
      <c r="I2871" s="482"/>
      <c r="J2871" s="508" t="s">
        <v>900</v>
      </c>
      <c r="K2871" s="508" t="s">
        <v>860</v>
      </c>
      <c r="L2871" s="508" t="s">
        <v>861</v>
      </c>
      <c r="M2871" s="508" t="s">
        <v>862</v>
      </c>
      <c r="N2871" s="508" t="s">
        <v>894</v>
      </c>
      <c r="O2871" s="509">
        <f>ROUND(SUM(O2872:O2874),2)</f>
        <v>17</v>
      </c>
    </row>
    <row r="2872" spans="1:15">
      <c r="A2872" s="7"/>
      <c r="B2872" s="493" t="s">
        <v>863</v>
      </c>
      <c r="C2872" s="494"/>
      <c r="D2872" s="494"/>
      <c r="E2872" s="494"/>
      <c r="F2872" s="494"/>
      <c r="G2872" s="494"/>
      <c r="H2872" s="494"/>
      <c r="I2872" s="494"/>
      <c r="J2872" s="528"/>
      <c r="K2872" s="529"/>
      <c r="L2872" s="528"/>
      <c r="M2872" s="528"/>
      <c r="N2872" s="528"/>
      <c r="O2872" s="530"/>
    </row>
    <row r="2873" spans="1:15">
      <c r="A2873" s="8"/>
      <c r="B2873" s="495" t="s">
        <v>1109</v>
      </c>
      <c r="C2873" s="486"/>
      <c r="D2873" s="486"/>
      <c r="E2873" s="486"/>
      <c r="F2873" s="486"/>
      <c r="G2873" s="486"/>
      <c r="H2873" s="486"/>
      <c r="I2873" s="486"/>
      <c r="J2873" s="512"/>
      <c r="K2873" s="531"/>
      <c r="L2873" s="512"/>
      <c r="M2873" s="512">
        <f>O2846+O2866</f>
        <v>17</v>
      </c>
      <c r="N2873" s="528"/>
      <c r="O2873" s="532">
        <f>M2873</f>
        <v>17</v>
      </c>
    </row>
    <row r="2874" spans="1:15">
      <c r="A2874" s="8"/>
      <c r="B2874" s="495"/>
      <c r="C2874" s="486"/>
      <c r="D2874" s="486"/>
      <c r="E2874" s="486"/>
      <c r="F2874" s="486"/>
      <c r="G2874" s="486"/>
      <c r="H2874" s="486"/>
      <c r="I2874" s="486"/>
      <c r="J2874" s="512"/>
      <c r="K2874" s="531"/>
      <c r="L2874" s="512"/>
      <c r="M2874" s="512"/>
      <c r="N2874" s="512"/>
      <c r="O2874" s="513"/>
    </row>
    <row r="2875" spans="1:15">
      <c r="A2875" s="6"/>
      <c r="B2875" s="489"/>
      <c r="C2875" s="365"/>
      <c r="D2875" s="365"/>
      <c r="E2875" s="365"/>
      <c r="F2875" s="365"/>
      <c r="G2875" s="365"/>
      <c r="H2875" s="365"/>
      <c r="I2875" s="365"/>
      <c r="J2875" s="517"/>
      <c r="K2875" s="517"/>
      <c r="L2875" s="517"/>
      <c r="M2875" s="518"/>
      <c r="N2875" s="518"/>
      <c r="O2875" s="519"/>
    </row>
    <row r="2876" ht="78.75" customHeight="1" spans="1:15">
      <c r="A2876" s="2" t="s">
        <v>718</v>
      </c>
      <c r="B2876" s="479" t="str">
        <f>VLOOKUP(A2876,GLOBAL!A:H,4,FALSE)</f>
        <v>CAIXA PARA RALO C OM GRELHA FOFO 135 KG DE ALV TIJOLO MACICO (7X10X20) PAREDES DE UMA VEZ (0.20 M) DE 0.90X1.20X1.50 M (EXTERNA) COM ARGAMASSA 1:4 CIMENTO:AREIA, BASE CONC FCK=10 MPA, EXCLUSIVE ESCAVACAO E REATERRO.</v>
      </c>
      <c r="C2876" s="2" t="str">
        <f>VLOOKUP(A2876,GLOBAL!A:H,5,FALSE)</f>
        <v>UN</v>
      </c>
      <c r="D2876" s="480" t="s">
        <v>857</v>
      </c>
      <c r="E2876" s="481"/>
      <c r="F2876" s="482"/>
      <c r="G2876" s="480" t="s">
        <v>858</v>
      </c>
      <c r="H2876" s="481"/>
      <c r="I2876" s="482"/>
      <c r="J2876" s="508" t="s">
        <v>900</v>
      </c>
      <c r="K2876" s="508" t="s">
        <v>860</v>
      </c>
      <c r="L2876" s="508" t="s">
        <v>861</v>
      </c>
      <c r="M2876" s="508" t="s">
        <v>862</v>
      </c>
      <c r="N2876" s="508" t="s">
        <v>894</v>
      </c>
      <c r="O2876" s="509">
        <f>ROUND(SUM(O2877:O2891),2)</f>
        <v>27</v>
      </c>
    </row>
    <row r="2877" spans="1:15">
      <c r="A2877" s="7"/>
      <c r="B2877" s="493" t="s">
        <v>863</v>
      </c>
      <c r="C2877" s="494"/>
      <c r="D2877" s="494"/>
      <c r="E2877" s="494"/>
      <c r="F2877" s="494"/>
      <c r="G2877" s="494"/>
      <c r="H2877" s="494"/>
      <c r="I2877" s="494"/>
      <c r="J2877" s="528"/>
      <c r="K2877" s="529"/>
      <c r="L2877" s="528"/>
      <c r="M2877" s="528"/>
      <c r="N2877" s="528"/>
      <c r="O2877" s="530"/>
    </row>
    <row r="2878" spans="1:15">
      <c r="A2878" s="8"/>
      <c r="B2878" s="495" t="s">
        <v>1092</v>
      </c>
      <c r="C2878" s="486"/>
      <c r="D2878" s="486">
        <v>0</v>
      </c>
      <c r="E2878" s="534" t="s">
        <v>898</v>
      </c>
      <c r="F2878" s="486">
        <v>1</v>
      </c>
      <c r="G2878" s="486"/>
      <c r="H2878" s="486"/>
      <c r="I2878" s="486"/>
      <c r="J2878" s="512"/>
      <c r="K2878" s="531"/>
      <c r="L2878" s="512"/>
      <c r="M2878" s="512">
        <v>3</v>
      </c>
      <c r="N2878" s="528"/>
      <c r="O2878" s="532">
        <f t="shared" ref="O2878:O2890" si="54">M2878</f>
        <v>3</v>
      </c>
    </row>
    <row r="2879" spans="1:15">
      <c r="A2879" s="8"/>
      <c r="B2879" s="495" t="s">
        <v>1093</v>
      </c>
      <c r="C2879" s="486"/>
      <c r="D2879" s="486">
        <v>2</v>
      </c>
      <c r="E2879" s="534" t="s">
        <v>898</v>
      </c>
      <c r="F2879" s="486">
        <v>0</v>
      </c>
      <c r="G2879" s="486"/>
      <c r="H2879" s="486"/>
      <c r="I2879" s="486"/>
      <c r="J2879" s="512"/>
      <c r="K2879" s="531"/>
      <c r="L2879" s="512"/>
      <c r="M2879" s="512">
        <v>2</v>
      </c>
      <c r="N2879" s="528"/>
      <c r="O2879" s="532">
        <f t="shared" si="54"/>
        <v>2</v>
      </c>
    </row>
    <row r="2880" spans="1:15">
      <c r="A2880" s="8"/>
      <c r="B2880" s="495" t="s">
        <v>1094</v>
      </c>
      <c r="C2880" s="486"/>
      <c r="D2880" s="486">
        <v>3</v>
      </c>
      <c r="E2880" s="534" t="s">
        <v>898</v>
      </c>
      <c r="F2880" s="486">
        <v>11</v>
      </c>
      <c r="G2880" s="486"/>
      <c r="H2880" s="486"/>
      <c r="I2880" s="486"/>
      <c r="J2880" s="512"/>
      <c r="K2880" s="531"/>
      <c r="L2880" s="512"/>
      <c r="M2880" s="512">
        <v>2</v>
      </c>
      <c r="N2880" s="528"/>
      <c r="O2880" s="532">
        <f t="shared" si="54"/>
        <v>2</v>
      </c>
    </row>
    <row r="2881" spans="1:15">
      <c r="A2881" s="8"/>
      <c r="B2881" s="495" t="s">
        <v>1095</v>
      </c>
      <c r="C2881" s="486"/>
      <c r="D2881" s="486">
        <v>5</v>
      </c>
      <c r="E2881" s="534" t="s">
        <v>898</v>
      </c>
      <c r="F2881" s="486">
        <v>5</v>
      </c>
      <c r="G2881" s="486"/>
      <c r="H2881" s="486"/>
      <c r="I2881" s="486"/>
      <c r="J2881" s="512"/>
      <c r="K2881" s="531"/>
      <c r="L2881" s="512"/>
      <c r="M2881" s="512">
        <v>2</v>
      </c>
      <c r="N2881" s="528"/>
      <c r="O2881" s="532">
        <f t="shared" si="54"/>
        <v>2</v>
      </c>
    </row>
    <row r="2882" spans="1:15">
      <c r="A2882" s="8"/>
      <c r="B2882" s="495" t="s">
        <v>1096</v>
      </c>
      <c r="C2882" s="486"/>
      <c r="D2882" s="486">
        <v>6</v>
      </c>
      <c r="E2882" s="534" t="s">
        <v>898</v>
      </c>
      <c r="F2882" s="486">
        <v>6</v>
      </c>
      <c r="G2882" s="486"/>
      <c r="H2882" s="486"/>
      <c r="I2882" s="486"/>
      <c r="J2882" s="512"/>
      <c r="K2882" s="531"/>
      <c r="L2882" s="512"/>
      <c r="M2882" s="512">
        <v>2</v>
      </c>
      <c r="N2882" s="528"/>
      <c r="O2882" s="532">
        <f t="shared" si="54"/>
        <v>2</v>
      </c>
    </row>
    <row r="2883" spans="1:15">
      <c r="A2883" s="8"/>
      <c r="B2883" s="495" t="s">
        <v>1098</v>
      </c>
      <c r="C2883" s="486"/>
      <c r="D2883" s="486">
        <v>9</v>
      </c>
      <c r="E2883" s="534" t="s">
        <v>898</v>
      </c>
      <c r="F2883" s="486">
        <v>9</v>
      </c>
      <c r="G2883" s="486"/>
      <c r="H2883" s="486"/>
      <c r="I2883" s="486"/>
      <c r="J2883" s="512"/>
      <c r="K2883" s="531"/>
      <c r="L2883" s="512"/>
      <c r="M2883" s="512">
        <v>2</v>
      </c>
      <c r="N2883" s="528"/>
      <c r="O2883" s="532">
        <f t="shared" si="54"/>
        <v>2</v>
      </c>
    </row>
    <row r="2884" spans="1:15">
      <c r="A2884" s="8"/>
      <c r="B2884" s="495" t="s">
        <v>1099</v>
      </c>
      <c r="C2884" s="486"/>
      <c r="D2884" s="486">
        <v>10</v>
      </c>
      <c r="E2884" s="534" t="s">
        <v>898</v>
      </c>
      <c r="F2884" s="486">
        <v>7</v>
      </c>
      <c r="G2884" s="486"/>
      <c r="H2884" s="486"/>
      <c r="I2884" s="486"/>
      <c r="J2884" s="512"/>
      <c r="K2884" s="531"/>
      <c r="L2884" s="512"/>
      <c r="M2884" s="512">
        <v>2</v>
      </c>
      <c r="N2884" s="528"/>
      <c r="O2884" s="532">
        <f t="shared" si="54"/>
        <v>2</v>
      </c>
    </row>
    <row r="2885" spans="1:15">
      <c r="A2885" s="8"/>
      <c r="B2885" s="495" t="s">
        <v>1100</v>
      </c>
      <c r="C2885" s="486"/>
      <c r="D2885" s="486">
        <v>11</v>
      </c>
      <c r="E2885" s="534" t="s">
        <v>898</v>
      </c>
      <c r="F2885" s="486">
        <v>17</v>
      </c>
      <c r="G2885" s="486"/>
      <c r="H2885" s="486"/>
      <c r="I2885" s="486"/>
      <c r="J2885" s="512"/>
      <c r="K2885" s="531"/>
      <c r="L2885" s="512"/>
      <c r="M2885" s="512">
        <v>2</v>
      </c>
      <c r="N2885" s="528"/>
      <c r="O2885" s="532">
        <f t="shared" si="54"/>
        <v>2</v>
      </c>
    </row>
    <row r="2886" spans="1:15">
      <c r="A2886" s="8"/>
      <c r="B2886" s="495" t="s">
        <v>1102</v>
      </c>
      <c r="C2886" s="486"/>
      <c r="D2886" s="486">
        <v>16</v>
      </c>
      <c r="E2886" s="534" t="s">
        <v>898</v>
      </c>
      <c r="F2886" s="486">
        <v>11</v>
      </c>
      <c r="G2886" s="486"/>
      <c r="H2886" s="486"/>
      <c r="I2886" s="486"/>
      <c r="J2886" s="512"/>
      <c r="K2886" s="531"/>
      <c r="L2886" s="512"/>
      <c r="M2886" s="512">
        <v>2</v>
      </c>
      <c r="N2886" s="528"/>
      <c r="O2886" s="532">
        <f t="shared" si="54"/>
        <v>2</v>
      </c>
    </row>
    <row r="2887" spans="1:15">
      <c r="A2887" s="8"/>
      <c r="B2887" s="495" t="s">
        <v>1104</v>
      </c>
      <c r="C2887" s="486"/>
      <c r="D2887" s="486">
        <v>20</v>
      </c>
      <c r="E2887" s="534" t="s">
        <v>898</v>
      </c>
      <c r="F2887" s="486">
        <v>6</v>
      </c>
      <c r="G2887" s="486"/>
      <c r="H2887" s="486"/>
      <c r="I2887" s="486"/>
      <c r="J2887" s="512"/>
      <c r="K2887" s="531"/>
      <c r="L2887" s="512"/>
      <c r="M2887" s="512">
        <v>2</v>
      </c>
      <c r="N2887" s="528"/>
      <c r="O2887" s="532">
        <f t="shared" si="54"/>
        <v>2</v>
      </c>
    </row>
    <row r="2888" spans="1:15">
      <c r="A2888" s="8"/>
      <c r="B2888" s="495" t="s">
        <v>1108</v>
      </c>
      <c r="C2888" s="486"/>
      <c r="D2888" s="486">
        <v>21</v>
      </c>
      <c r="E2888" s="534" t="s">
        <v>898</v>
      </c>
      <c r="F2888" s="486">
        <v>0</v>
      </c>
      <c r="G2888" s="486"/>
      <c r="H2888" s="486"/>
      <c r="I2888" s="486"/>
      <c r="J2888" s="512"/>
      <c r="K2888" s="531"/>
      <c r="L2888" s="512"/>
      <c r="M2888" s="512">
        <v>2</v>
      </c>
      <c r="N2888" s="528"/>
      <c r="O2888" s="532">
        <f t="shared" si="54"/>
        <v>2</v>
      </c>
    </row>
    <row r="2889" spans="1:15">
      <c r="A2889" s="8"/>
      <c r="B2889" s="495" t="s">
        <v>1105</v>
      </c>
      <c r="C2889" s="486"/>
      <c r="D2889" s="486">
        <v>24</v>
      </c>
      <c r="E2889" s="534" t="s">
        <v>898</v>
      </c>
      <c r="F2889" s="486">
        <v>14</v>
      </c>
      <c r="G2889" s="486"/>
      <c r="H2889" s="486"/>
      <c r="I2889" s="486"/>
      <c r="J2889" s="512"/>
      <c r="K2889" s="531"/>
      <c r="L2889" s="512"/>
      <c r="M2889" s="512">
        <v>2</v>
      </c>
      <c r="N2889" s="528"/>
      <c r="O2889" s="532">
        <f t="shared" si="54"/>
        <v>2</v>
      </c>
    </row>
    <row r="2890" spans="1:15">
      <c r="A2890" s="8"/>
      <c r="B2890" s="495" t="s">
        <v>1106</v>
      </c>
      <c r="C2890" s="486"/>
      <c r="D2890" s="486">
        <v>23</v>
      </c>
      <c r="E2890" s="534" t="s">
        <v>898</v>
      </c>
      <c r="F2890" s="486">
        <v>5</v>
      </c>
      <c r="G2890" s="486"/>
      <c r="H2890" s="486"/>
      <c r="I2890" s="486"/>
      <c r="J2890" s="512"/>
      <c r="K2890" s="531"/>
      <c r="L2890" s="512"/>
      <c r="M2890" s="512">
        <v>2</v>
      </c>
      <c r="N2890" s="528"/>
      <c r="O2890" s="532">
        <f t="shared" si="54"/>
        <v>2</v>
      </c>
    </row>
    <row r="2891" spans="1:15">
      <c r="A2891" s="8"/>
      <c r="B2891" s="495"/>
      <c r="C2891" s="486"/>
      <c r="D2891" s="486"/>
      <c r="E2891" s="486"/>
      <c r="F2891" s="486"/>
      <c r="G2891" s="486"/>
      <c r="H2891" s="486"/>
      <c r="I2891" s="486"/>
      <c r="J2891" s="512"/>
      <c r="K2891" s="531"/>
      <c r="L2891" s="512"/>
      <c r="M2891" s="512"/>
      <c r="N2891" s="512"/>
      <c r="O2891" s="513"/>
    </row>
    <row r="2892" spans="1:15">
      <c r="A2892" s="6"/>
      <c r="B2892" s="489"/>
      <c r="C2892" s="365"/>
      <c r="D2892" s="365"/>
      <c r="E2892" s="365"/>
      <c r="F2892" s="365"/>
      <c r="G2892" s="365"/>
      <c r="H2892" s="365"/>
      <c r="I2892" s="365"/>
      <c r="J2892" s="517"/>
      <c r="K2892" s="517"/>
      <c r="L2892" s="517"/>
      <c r="M2892" s="518"/>
      <c r="N2892" s="518"/>
      <c r="O2892" s="519"/>
    </row>
    <row r="2893" ht="45" spans="1:15">
      <c r="A2893" s="2" t="s">
        <v>719</v>
      </c>
      <c r="B2893" s="479" t="str">
        <f>VLOOKUP(A2893,GLOBAL!A:H,4,FALSE)</f>
        <v>TUBO CONCRETO SIMPLES DN 300 MM PARA DRENAGEM - FORNECIMENTO E INSTALACAO INCLUSIVE ESCAVACAO MANUAL 1M3/M</v>
      </c>
      <c r="C2893" s="2" t="str">
        <f>VLOOKUP(A2893,GLOBAL!A:H,5,FALSE)</f>
        <v>M</v>
      </c>
      <c r="D2893" s="480" t="s">
        <v>857</v>
      </c>
      <c r="E2893" s="481"/>
      <c r="F2893" s="482"/>
      <c r="G2893" s="480" t="s">
        <v>858</v>
      </c>
      <c r="H2893" s="481"/>
      <c r="I2893" s="482"/>
      <c r="J2893" s="508" t="s">
        <v>859</v>
      </c>
      <c r="K2893" s="508" t="s">
        <v>860</v>
      </c>
      <c r="L2893" s="508" t="s">
        <v>861</v>
      </c>
      <c r="M2893" s="508" t="s">
        <v>862</v>
      </c>
      <c r="N2893" s="508" t="s">
        <v>894</v>
      </c>
      <c r="O2893" s="509">
        <f>ROUND(SUM(O2894:O2908),2)</f>
        <v>105</v>
      </c>
    </row>
    <row r="2894" spans="1:15">
      <c r="A2894" s="7"/>
      <c r="B2894" s="493" t="s">
        <v>863</v>
      </c>
      <c r="C2894" s="494"/>
      <c r="D2894" s="494"/>
      <c r="E2894" s="494"/>
      <c r="F2894" s="494"/>
      <c r="G2894" s="494"/>
      <c r="H2894" s="494"/>
      <c r="I2894" s="494"/>
      <c r="J2894" s="528"/>
      <c r="K2894" s="529"/>
      <c r="L2894" s="528"/>
      <c r="M2894" s="528"/>
      <c r="N2894" s="528"/>
      <c r="O2894" s="530"/>
    </row>
    <row r="2895" spans="1:15">
      <c r="A2895" s="8"/>
      <c r="B2895" s="495" t="s">
        <v>1110</v>
      </c>
      <c r="C2895" s="486"/>
      <c r="D2895" s="486">
        <v>0</v>
      </c>
      <c r="E2895" s="534" t="s">
        <v>898</v>
      </c>
      <c r="F2895" s="486">
        <v>1</v>
      </c>
      <c r="G2895" s="486"/>
      <c r="H2895" s="486"/>
      <c r="I2895" s="486"/>
      <c r="J2895" s="512">
        <v>27</v>
      </c>
      <c r="K2895" s="531"/>
      <c r="L2895" s="512"/>
      <c r="M2895" s="512"/>
      <c r="N2895" s="528"/>
      <c r="O2895" s="532">
        <f t="shared" ref="O2895:O2899" si="55">J2895</f>
        <v>27</v>
      </c>
    </row>
    <row r="2896" spans="1:15">
      <c r="A2896" s="8"/>
      <c r="B2896" s="495" t="s">
        <v>1111</v>
      </c>
      <c r="C2896" s="486"/>
      <c r="D2896" s="486">
        <v>2</v>
      </c>
      <c r="E2896" s="534" t="s">
        <v>898</v>
      </c>
      <c r="F2896" s="486">
        <v>0</v>
      </c>
      <c r="G2896" s="486"/>
      <c r="H2896" s="486"/>
      <c r="I2896" s="486"/>
      <c r="J2896" s="512">
        <v>6</v>
      </c>
      <c r="K2896" s="531"/>
      <c r="L2896" s="512"/>
      <c r="M2896" s="512"/>
      <c r="N2896" s="528"/>
      <c r="O2896" s="532">
        <f t="shared" si="55"/>
        <v>6</v>
      </c>
    </row>
    <row r="2897" spans="1:15">
      <c r="A2897" s="8"/>
      <c r="B2897" s="495" t="s">
        <v>1112</v>
      </c>
      <c r="C2897" s="486"/>
      <c r="D2897" s="486">
        <v>3</v>
      </c>
      <c r="E2897" s="534" t="s">
        <v>898</v>
      </c>
      <c r="F2897" s="486">
        <v>11</v>
      </c>
      <c r="G2897" s="486"/>
      <c r="H2897" s="486"/>
      <c r="I2897" s="486"/>
      <c r="J2897" s="512">
        <v>6</v>
      </c>
      <c r="K2897" s="531"/>
      <c r="L2897" s="512"/>
      <c r="M2897" s="512"/>
      <c r="N2897" s="528"/>
      <c r="O2897" s="532">
        <f t="shared" si="55"/>
        <v>6</v>
      </c>
    </row>
    <row r="2898" spans="1:15">
      <c r="A2898" s="8"/>
      <c r="B2898" s="495" t="s">
        <v>1113</v>
      </c>
      <c r="C2898" s="486"/>
      <c r="D2898" s="486">
        <v>5</v>
      </c>
      <c r="E2898" s="534" t="s">
        <v>898</v>
      </c>
      <c r="F2898" s="486">
        <v>5</v>
      </c>
      <c r="G2898" s="486"/>
      <c r="H2898" s="486"/>
      <c r="I2898" s="486"/>
      <c r="J2898" s="512">
        <v>7</v>
      </c>
      <c r="K2898" s="531"/>
      <c r="L2898" s="512"/>
      <c r="M2898" s="512"/>
      <c r="N2898" s="528"/>
      <c r="O2898" s="532">
        <f t="shared" si="55"/>
        <v>7</v>
      </c>
    </row>
    <row r="2899" spans="1:15">
      <c r="A2899" s="8"/>
      <c r="B2899" s="495" t="s">
        <v>1114</v>
      </c>
      <c r="C2899" s="486"/>
      <c r="D2899" s="486">
        <v>6</v>
      </c>
      <c r="E2899" s="534" t="s">
        <v>898</v>
      </c>
      <c r="F2899" s="486">
        <v>6</v>
      </c>
      <c r="G2899" s="486"/>
      <c r="H2899" s="486"/>
      <c r="I2899" s="486"/>
      <c r="J2899" s="512">
        <v>6</v>
      </c>
      <c r="K2899" s="531"/>
      <c r="L2899" s="512"/>
      <c r="M2899" s="512"/>
      <c r="N2899" s="528"/>
      <c r="O2899" s="532">
        <f t="shared" si="55"/>
        <v>6</v>
      </c>
    </row>
    <row r="2900" spans="1:15">
      <c r="A2900" s="8"/>
      <c r="B2900" s="495" t="s">
        <v>1115</v>
      </c>
      <c r="C2900" s="486"/>
      <c r="D2900" s="486">
        <v>9</v>
      </c>
      <c r="E2900" s="534" t="s">
        <v>898</v>
      </c>
      <c r="F2900" s="486">
        <v>9</v>
      </c>
      <c r="G2900" s="486"/>
      <c r="H2900" s="486"/>
      <c r="I2900" s="486"/>
      <c r="J2900" s="512">
        <v>6</v>
      </c>
      <c r="K2900" s="531"/>
      <c r="L2900" s="512"/>
      <c r="M2900" s="512"/>
      <c r="N2900" s="528"/>
      <c r="O2900" s="532">
        <f t="shared" ref="O2900:O2904" si="56">J2900</f>
        <v>6</v>
      </c>
    </row>
    <row r="2901" spans="1:15">
      <c r="A2901" s="8"/>
      <c r="B2901" s="495" t="s">
        <v>1116</v>
      </c>
      <c r="C2901" s="486"/>
      <c r="D2901" s="486">
        <v>10</v>
      </c>
      <c r="E2901" s="534" t="s">
        <v>898</v>
      </c>
      <c r="F2901" s="486">
        <v>7</v>
      </c>
      <c r="G2901" s="486"/>
      <c r="H2901" s="486"/>
      <c r="I2901" s="486"/>
      <c r="J2901" s="512">
        <v>9</v>
      </c>
      <c r="K2901" s="531"/>
      <c r="L2901" s="512"/>
      <c r="M2901" s="512"/>
      <c r="N2901" s="528"/>
      <c r="O2901" s="532">
        <f t="shared" si="56"/>
        <v>9</v>
      </c>
    </row>
    <row r="2902" spans="1:15">
      <c r="A2902" s="8"/>
      <c r="B2902" s="495" t="s">
        <v>1117</v>
      </c>
      <c r="C2902" s="486"/>
      <c r="D2902" s="486">
        <v>11</v>
      </c>
      <c r="E2902" s="534" t="s">
        <v>898</v>
      </c>
      <c r="F2902" s="486">
        <v>17</v>
      </c>
      <c r="G2902" s="486"/>
      <c r="H2902" s="486"/>
      <c r="I2902" s="486"/>
      <c r="J2902" s="512">
        <v>6</v>
      </c>
      <c r="K2902" s="531"/>
      <c r="L2902" s="512"/>
      <c r="M2902" s="512"/>
      <c r="N2902" s="528"/>
      <c r="O2902" s="532">
        <f t="shared" si="56"/>
        <v>6</v>
      </c>
    </row>
    <row r="2903" spans="1:15">
      <c r="A2903" s="8"/>
      <c r="B2903" s="495" t="s">
        <v>1118</v>
      </c>
      <c r="C2903" s="486"/>
      <c r="D2903" s="486">
        <v>16</v>
      </c>
      <c r="E2903" s="534" t="s">
        <v>898</v>
      </c>
      <c r="F2903" s="486">
        <v>11</v>
      </c>
      <c r="G2903" s="486"/>
      <c r="H2903" s="486"/>
      <c r="I2903" s="486"/>
      <c r="J2903" s="512">
        <v>6</v>
      </c>
      <c r="K2903" s="531"/>
      <c r="L2903" s="512"/>
      <c r="M2903" s="512"/>
      <c r="N2903" s="528"/>
      <c r="O2903" s="532">
        <f t="shared" si="56"/>
        <v>6</v>
      </c>
    </row>
    <row r="2904" spans="1:15">
      <c r="A2904" s="8"/>
      <c r="B2904" s="495" t="s">
        <v>1119</v>
      </c>
      <c r="C2904" s="486"/>
      <c r="D2904" s="486">
        <v>20</v>
      </c>
      <c r="E2904" s="534" t="s">
        <v>898</v>
      </c>
      <c r="F2904" s="486">
        <v>6</v>
      </c>
      <c r="G2904" s="486"/>
      <c r="H2904" s="486"/>
      <c r="I2904" s="486"/>
      <c r="J2904" s="512">
        <v>6</v>
      </c>
      <c r="K2904" s="531"/>
      <c r="L2904" s="512"/>
      <c r="M2904" s="512"/>
      <c r="N2904" s="528"/>
      <c r="O2904" s="532">
        <f t="shared" si="56"/>
        <v>6</v>
      </c>
    </row>
    <row r="2905" spans="1:15">
      <c r="A2905" s="8"/>
      <c r="B2905" s="495" t="s">
        <v>1120</v>
      </c>
      <c r="C2905" s="486"/>
      <c r="D2905" s="486">
        <v>21</v>
      </c>
      <c r="E2905" s="534" t="s">
        <v>898</v>
      </c>
      <c r="F2905" s="486">
        <v>0</v>
      </c>
      <c r="G2905" s="486"/>
      <c r="H2905" s="486"/>
      <c r="I2905" s="486"/>
      <c r="J2905" s="512">
        <v>6</v>
      </c>
      <c r="K2905" s="531"/>
      <c r="L2905" s="512"/>
      <c r="M2905" s="512"/>
      <c r="N2905" s="528"/>
      <c r="O2905" s="532">
        <f t="shared" ref="O2905:O2907" si="57">J2905</f>
        <v>6</v>
      </c>
    </row>
    <row r="2906" spans="1:15">
      <c r="A2906" s="8"/>
      <c r="B2906" s="495" t="s">
        <v>1121</v>
      </c>
      <c r="C2906" s="486"/>
      <c r="D2906" s="486">
        <v>24</v>
      </c>
      <c r="E2906" s="534" t="s">
        <v>898</v>
      </c>
      <c r="F2906" s="486">
        <v>14</v>
      </c>
      <c r="G2906" s="486"/>
      <c r="H2906" s="486"/>
      <c r="I2906" s="486"/>
      <c r="J2906" s="512">
        <v>8</v>
      </c>
      <c r="K2906" s="531"/>
      <c r="L2906" s="512"/>
      <c r="M2906" s="512"/>
      <c r="N2906" s="528"/>
      <c r="O2906" s="532">
        <f t="shared" si="57"/>
        <v>8</v>
      </c>
    </row>
    <row r="2907" spans="1:15">
      <c r="A2907" s="8"/>
      <c r="B2907" s="495" t="s">
        <v>1122</v>
      </c>
      <c r="C2907" s="486"/>
      <c r="D2907" s="486">
        <v>23</v>
      </c>
      <c r="E2907" s="534" t="s">
        <v>898</v>
      </c>
      <c r="F2907" s="486">
        <v>5</v>
      </c>
      <c r="G2907" s="486"/>
      <c r="H2907" s="486"/>
      <c r="I2907" s="486"/>
      <c r="J2907" s="512">
        <v>6</v>
      </c>
      <c r="K2907" s="531"/>
      <c r="L2907" s="512"/>
      <c r="M2907" s="512"/>
      <c r="N2907" s="528"/>
      <c r="O2907" s="532">
        <f t="shared" si="57"/>
        <v>6</v>
      </c>
    </row>
    <row r="2908" spans="1:15">
      <c r="A2908" s="8"/>
      <c r="B2908" s="495"/>
      <c r="C2908" s="486"/>
      <c r="D2908" s="486"/>
      <c r="E2908" s="486"/>
      <c r="F2908" s="486"/>
      <c r="G2908" s="486"/>
      <c r="H2908" s="486"/>
      <c r="I2908" s="486"/>
      <c r="J2908" s="512"/>
      <c r="K2908" s="531"/>
      <c r="L2908" s="512"/>
      <c r="M2908" s="512"/>
      <c r="N2908" s="512"/>
      <c r="O2908" s="513"/>
    </row>
    <row r="2909" spans="1:15">
      <c r="A2909" s="6"/>
      <c r="B2909" s="489"/>
      <c r="C2909" s="365"/>
      <c r="D2909" s="365"/>
      <c r="E2909" s="365"/>
      <c r="F2909" s="365"/>
      <c r="G2909" s="365"/>
      <c r="H2909" s="365"/>
      <c r="I2909" s="365"/>
      <c r="J2909" s="517"/>
      <c r="K2909" s="517"/>
      <c r="L2909" s="517"/>
      <c r="M2909" s="518"/>
      <c r="N2909" s="518"/>
      <c r="O2909" s="519"/>
    </row>
    <row r="2910" ht="84.75" customHeight="1" spans="1:15">
      <c r="A2910" s="2" t="s">
        <v>720</v>
      </c>
      <c r="B2910" s="479" t="str">
        <f>VLOOKUP(A2910,GLOBAL!A:H,4,FALSE)</f>
        <v>TUBO DE CONCRETO PARA REDES COLETORAS DE ÁGUAS PLUVIAIS, DIÂMETRO DE 400 MM, JUNTA RÍGIDA, INSTALADO EM LOCAL COM ALTO NÍVEL DE INTERFERÊNCIAS - FORNECIMENTO E ASSENTAMENTO. AF_12/2015</v>
      </c>
      <c r="C2910" s="2" t="str">
        <f>VLOOKUP(A2910,GLOBAL!A:H,5,FALSE)</f>
        <v>M</v>
      </c>
      <c r="D2910" s="480" t="s">
        <v>857</v>
      </c>
      <c r="E2910" s="481"/>
      <c r="F2910" s="482"/>
      <c r="G2910" s="480" t="s">
        <v>858</v>
      </c>
      <c r="H2910" s="481"/>
      <c r="I2910" s="482"/>
      <c r="J2910" s="508" t="s">
        <v>859</v>
      </c>
      <c r="K2910" s="508" t="s">
        <v>860</v>
      </c>
      <c r="L2910" s="508" t="s">
        <v>861</v>
      </c>
      <c r="M2910" s="508" t="s">
        <v>862</v>
      </c>
      <c r="N2910" s="508" t="s">
        <v>894</v>
      </c>
      <c r="O2910" s="509">
        <f>ROUND(SUM(O2911:O2928),2)</f>
        <v>433</v>
      </c>
    </row>
    <row r="2911" spans="1:15">
      <c r="A2911" s="7"/>
      <c r="B2911" s="493" t="s">
        <v>863</v>
      </c>
      <c r="C2911" s="494"/>
      <c r="D2911" s="494"/>
      <c r="E2911" s="494"/>
      <c r="F2911" s="494"/>
      <c r="G2911" s="494"/>
      <c r="H2911" s="494"/>
      <c r="I2911" s="494"/>
      <c r="J2911" s="528"/>
      <c r="K2911" s="529"/>
      <c r="L2911" s="528"/>
      <c r="M2911" s="528"/>
      <c r="N2911" s="528"/>
      <c r="O2911" s="530"/>
    </row>
    <row r="2912" spans="1:15">
      <c r="A2912" s="8"/>
      <c r="B2912" s="495" t="s">
        <v>1123</v>
      </c>
      <c r="C2912" s="486"/>
      <c r="D2912" s="486">
        <v>0</v>
      </c>
      <c r="E2912" s="534" t="s">
        <v>898</v>
      </c>
      <c r="F2912" s="486">
        <v>1</v>
      </c>
      <c r="G2912" s="486">
        <v>2</v>
      </c>
      <c r="H2912" s="534" t="s">
        <v>898</v>
      </c>
      <c r="I2912" s="486">
        <v>0</v>
      </c>
      <c r="J2912" s="512">
        <v>39</v>
      </c>
      <c r="K2912" s="531"/>
      <c r="L2912" s="512"/>
      <c r="M2912" s="512"/>
      <c r="N2912" s="528"/>
      <c r="O2912" s="532">
        <f t="shared" ref="O2912:O2927" si="58">J2912</f>
        <v>39</v>
      </c>
    </row>
    <row r="2913" spans="1:15">
      <c r="A2913" s="8"/>
      <c r="B2913" s="495" t="s">
        <v>1124</v>
      </c>
      <c r="C2913" s="486"/>
      <c r="D2913" s="486">
        <v>2</v>
      </c>
      <c r="E2913" s="534" t="s">
        <v>898</v>
      </c>
      <c r="F2913" s="486">
        <v>0</v>
      </c>
      <c r="G2913" s="486">
        <v>3</v>
      </c>
      <c r="H2913" s="534" t="s">
        <v>898</v>
      </c>
      <c r="I2913" s="486">
        <v>11</v>
      </c>
      <c r="J2913" s="512">
        <v>31</v>
      </c>
      <c r="K2913" s="531"/>
      <c r="L2913" s="512"/>
      <c r="M2913" s="512"/>
      <c r="N2913" s="528"/>
      <c r="O2913" s="532">
        <f t="shared" si="58"/>
        <v>31</v>
      </c>
    </row>
    <row r="2914" spans="1:15">
      <c r="A2914" s="8"/>
      <c r="B2914" s="495" t="s">
        <v>1125</v>
      </c>
      <c r="C2914" s="486"/>
      <c r="D2914" s="486">
        <v>3</v>
      </c>
      <c r="E2914" s="534" t="s">
        <v>898</v>
      </c>
      <c r="F2914" s="486">
        <v>11</v>
      </c>
      <c r="G2914" s="486">
        <v>5</v>
      </c>
      <c r="H2914" s="534" t="s">
        <v>898</v>
      </c>
      <c r="I2914" s="486">
        <v>5</v>
      </c>
      <c r="J2914" s="512">
        <v>34</v>
      </c>
      <c r="K2914" s="531"/>
      <c r="L2914" s="512"/>
      <c r="M2914" s="512"/>
      <c r="N2914" s="528"/>
      <c r="O2914" s="532">
        <f t="shared" si="58"/>
        <v>34</v>
      </c>
    </row>
    <row r="2915" spans="1:15">
      <c r="A2915" s="8"/>
      <c r="B2915" s="495" t="s">
        <v>1126</v>
      </c>
      <c r="C2915" s="486"/>
      <c r="D2915" s="486">
        <v>5</v>
      </c>
      <c r="E2915" s="534" t="s">
        <v>898</v>
      </c>
      <c r="F2915" s="486">
        <v>5</v>
      </c>
      <c r="G2915" s="486">
        <v>6</v>
      </c>
      <c r="H2915" s="534" t="s">
        <v>898</v>
      </c>
      <c r="I2915" s="486">
        <v>6</v>
      </c>
      <c r="J2915" s="512">
        <v>21</v>
      </c>
      <c r="K2915" s="531"/>
      <c r="L2915" s="512"/>
      <c r="M2915" s="512"/>
      <c r="N2915" s="528"/>
      <c r="O2915" s="532">
        <f t="shared" si="58"/>
        <v>21</v>
      </c>
    </row>
    <row r="2916" spans="1:15">
      <c r="A2916" s="8"/>
      <c r="B2916" s="495" t="s">
        <v>1127</v>
      </c>
      <c r="C2916" s="486"/>
      <c r="D2916" s="486">
        <v>6</v>
      </c>
      <c r="E2916" s="534" t="s">
        <v>898</v>
      </c>
      <c r="F2916" s="486">
        <v>6</v>
      </c>
      <c r="G2916" s="486">
        <v>8</v>
      </c>
      <c r="H2916" s="534" t="s">
        <v>898</v>
      </c>
      <c r="I2916" s="486">
        <v>0</v>
      </c>
      <c r="J2916" s="512">
        <v>33</v>
      </c>
      <c r="K2916" s="531"/>
      <c r="L2916" s="512"/>
      <c r="M2916" s="512"/>
      <c r="N2916" s="528"/>
      <c r="O2916" s="532">
        <f t="shared" si="58"/>
        <v>33</v>
      </c>
    </row>
    <row r="2917" spans="1:15">
      <c r="A2917" s="8"/>
      <c r="B2917" s="495" t="s">
        <v>1128</v>
      </c>
      <c r="C2917" s="486"/>
      <c r="D2917" s="486">
        <v>8</v>
      </c>
      <c r="E2917" s="534" t="s">
        <v>898</v>
      </c>
      <c r="F2917" s="486">
        <v>0</v>
      </c>
      <c r="G2917" s="486">
        <v>9</v>
      </c>
      <c r="H2917" s="534" t="s">
        <v>898</v>
      </c>
      <c r="I2917" s="486">
        <v>9</v>
      </c>
      <c r="J2917" s="512">
        <v>29</v>
      </c>
      <c r="K2917" s="531"/>
      <c r="L2917" s="512"/>
      <c r="M2917" s="512"/>
      <c r="N2917" s="528"/>
      <c r="O2917" s="532">
        <f t="shared" si="58"/>
        <v>29</v>
      </c>
    </row>
    <row r="2918" spans="1:15">
      <c r="A2918" s="8"/>
      <c r="B2918" s="495" t="s">
        <v>1129</v>
      </c>
      <c r="C2918" s="486"/>
      <c r="D2918" s="486">
        <v>9</v>
      </c>
      <c r="E2918" s="534" t="s">
        <v>898</v>
      </c>
      <c r="F2918" s="486">
        <v>9</v>
      </c>
      <c r="G2918" s="486">
        <v>9</v>
      </c>
      <c r="H2918" s="534" t="s">
        <v>898</v>
      </c>
      <c r="I2918" s="486">
        <v>9</v>
      </c>
      <c r="J2918" s="512">
        <v>10</v>
      </c>
      <c r="K2918" s="531"/>
      <c r="L2918" s="512"/>
      <c r="M2918" s="512"/>
      <c r="N2918" s="528"/>
      <c r="O2918" s="532">
        <f t="shared" si="58"/>
        <v>10</v>
      </c>
    </row>
    <row r="2919" spans="1:15">
      <c r="A2919" s="8"/>
      <c r="B2919" s="495" t="s">
        <v>1130</v>
      </c>
      <c r="C2919" s="486"/>
      <c r="D2919" s="486">
        <v>10</v>
      </c>
      <c r="E2919" s="534" t="s">
        <v>898</v>
      </c>
      <c r="F2919" s="486">
        <v>7</v>
      </c>
      <c r="G2919" s="486">
        <v>11</v>
      </c>
      <c r="H2919" s="534" t="s">
        <v>898</v>
      </c>
      <c r="I2919" s="486">
        <v>17</v>
      </c>
      <c r="J2919" s="512">
        <v>30</v>
      </c>
      <c r="K2919" s="531"/>
      <c r="L2919" s="512"/>
      <c r="M2919" s="512"/>
      <c r="N2919" s="528"/>
      <c r="O2919" s="532">
        <f t="shared" si="58"/>
        <v>30</v>
      </c>
    </row>
    <row r="2920" spans="1:15">
      <c r="A2920" s="8"/>
      <c r="B2920" s="495" t="s">
        <v>1131</v>
      </c>
      <c r="C2920" s="486"/>
      <c r="D2920" s="486">
        <v>11</v>
      </c>
      <c r="E2920" s="534" t="s">
        <v>898</v>
      </c>
      <c r="F2920" s="486">
        <v>17</v>
      </c>
      <c r="G2920" s="486">
        <v>9</v>
      </c>
      <c r="H2920" s="534" t="s">
        <v>898</v>
      </c>
      <c r="I2920" s="486">
        <v>9</v>
      </c>
      <c r="J2920" s="512">
        <v>18</v>
      </c>
      <c r="K2920" s="531"/>
      <c r="L2920" s="512"/>
      <c r="M2920" s="512"/>
      <c r="N2920" s="528"/>
      <c r="O2920" s="532">
        <f t="shared" si="58"/>
        <v>18</v>
      </c>
    </row>
    <row r="2921" spans="1:15">
      <c r="A2921" s="8"/>
      <c r="B2921" s="495" t="s">
        <v>1132</v>
      </c>
      <c r="C2921" s="486"/>
      <c r="D2921" s="486">
        <v>15</v>
      </c>
      <c r="E2921" s="534" t="s">
        <v>898</v>
      </c>
      <c r="F2921" s="486">
        <v>5</v>
      </c>
      <c r="G2921" s="486">
        <v>16</v>
      </c>
      <c r="H2921" s="534" t="s">
        <v>898</v>
      </c>
      <c r="I2921" s="486">
        <v>11</v>
      </c>
      <c r="J2921" s="512">
        <v>26</v>
      </c>
      <c r="K2921" s="531"/>
      <c r="L2921" s="512"/>
      <c r="M2921" s="512"/>
      <c r="N2921" s="528"/>
      <c r="O2921" s="532">
        <f t="shared" si="58"/>
        <v>26</v>
      </c>
    </row>
    <row r="2922" spans="1:15">
      <c r="A2922" s="8"/>
      <c r="B2922" s="495" t="s">
        <v>1133</v>
      </c>
      <c r="C2922" s="486"/>
      <c r="D2922" s="486">
        <v>16</v>
      </c>
      <c r="E2922" s="534" t="s">
        <v>898</v>
      </c>
      <c r="F2922" s="486">
        <v>11</v>
      </c>
      <c r="G2922" s="486">
        <v>18</v>
      </c>
      <c r="H2922" s="534" t="s">
        <v>898</v>
      </c>
      <c r="I2922" s="486">
        <v>12</v>
      </c>
      <c r="J2922" s="512">
        <v>41</v>
      </c>
      <c r="K2922" s="531"/>
      <c r="L2922" s="512"/>
      <c r="M2922" s="512"/>
      <c r="N2922" s="528"/>
      <c r="O2922" s="532">
        <f t="shared" si="58"/>
        <v>41</v>
      </c>
    </row>
    <row r="2923" spans="1:15">
      <c r="A2923" s="8"/>
      <c r="B2923" s="495" t="s">
        <v>1134</v>
      </c>
      <c r="C2923" s="486"/>
      <c r="D2923" s="486">
        <v>18</v>
      </c>
      <c r="E2923" s="534" t="s">
        <v>898</v>
      </c>
      <c r="F2923" s="486">
        <v>12</v>
      </c>
      <c r="G2923" s="486">
        <v>20</v>
      </c>
      <c r="H2923" s="534" t="s">
        <v>898</v>
      </c>
      <c r="I2923" s="486">
        <v>6</v>
      </c>
      <c r="J2923" s="512">
        <v>34</v>
      </c>
      <c r="K2923" s="531"/>
      <c r="L2923" s="512"/>
      <c r="M2923" s="512"/>
      <c r="N2923" s="528"/>
      <c r="O2923" s="532">
        <f t="shared" si="58"/>
        <v>34</v>
      </c>
    </row>
    <row r="2924" spans="1:15">
      <c r="A2924" s="8"/>
      <c r="B2924" s="495" t="s">
        <v>1135</v>
      </c>
      <c r="C2924" s="486"/>
      <c r="D2924" s="486">
        <v>20</v>
      </c>
      <c r="E2924" s="534" t="s">
        <v>898</v>
      </c>
      <c r="F2924" s="486">
        <v>6</v>
      </c>
      <c r="G2924" s="486">
        <v>21</v>
      </c>
      <c r="H2924" s="534" t="s">
        <v>898</v>
      </c>
      <c r="I2924" s="486">
        <v>0</v>
      </c>
      <c r="J2924" s="512">
        <v>14</v>
      </c>
      <c r="K2924" s="531"/>
      <c r="L2924" s="512"/>
      <c r="M2924" s="512"/>
      <c r="N2924" s="528"/>
      <c r="O2924" s="532">
        <f t="shared" si="58"/>
        <v>14</v>
      </c>
    </row>
    <row r="2925" spans="1:15">
      <c r="A2925" s="8"/>
      <c r="B2925" s="495" t="s">
        <v>1136</v>
      </c>
      <c r="C2925" s="486"/>
      <c r="D2925" s="486">
        <v>24</v>
      </c>
      <c r="E2925" s="534" t="s">
        <v>898</v>
      </c>
      <c r="F2925" s="486">
        <v>14</v>
      </c>
      <c r="G2925" s="486">
        <v>23</v>
      </c>
      <c r="H2925" s="534" t="s">
        <v>898</v>
      </c>
      <c r="I2925" s="486">
        <v>5</v>
      </c>
      <c r="J2925" s="512">
        <v>29</v>
      </c>
      <c r="K2925" s="531"/>
      <c r="L2925" s="512"/>
      <c r="M2925" s="512"/>
      <c r="N2925" s="528"/>
      <c r="O2925" s="532">
        <f t="shared" si="58"/>
        <v>29</v>
      </c>
    </row>
    <row r="2926" spans="1:15">
      <c r="A2926" s="8"/>
      <c r="B2926" s="495" t="s">
        <v>1137</v>
      </c>
      <c r="C2926" s="486"/>
      <c r="D2926" s="486">
        <v>23</v>
      </c>
      <c r="E2926" s="534" t="s">
        <v>898</v>
      </c>
      <c r="F2926" s="486">
        <v>5</v>
      </c>
      <c r="G2926" s="486">
        <v>22</v>
      </c>
      <c r="H2926" s="534" t="s">
        <v>898</v>
      </c>
      <c r="I2926" s="486">
        <v>0</v>
      </c>
      <c r="J2926" s="512">
        <v>24</v>
      </c>
      <c r="K2926" s="531"/>
      <c r="L2926" s="512"/>
      <c r="M2926" s="512"/>
      <c r="N2926" s="528"/>
      <c r="O2926" s="532">
        <f t="shared" si="58"/>
        <v>24</v>
      </c>
    </row>
    <row r="2927" spans="1:15">
      <c r="A2927" s="8"/>
      <c r="B2927" s="495" t="s">
        <v>1138</v>
      </c>
      <c r="C2927" s="486"/>
      <c r="D2927" s="486">
        <v>22</v>
      </c>
      <c r="E2927" s="534" t="s">
        <v>898</v>
      </c>
      <c r="F2927" s="486">
        <v>0</v>
      </c>
      <c r="G2927" s="486">
        <v>21</v>
      </c>
      <c r="H2927" s="534" t="s">
        <v>898</v>
      </c>
      <c r="I2927" s="486">
        <v>0</v>
      </c>
      <c r="J2927" s="512">
        <v>20</v>
      </c>
      <c r="K2927" s="531"/>
      <c r="L2927" s="512"/>
      <c r="M2927" s="512"/>
      <c r="N2927" s="528"/>
      <c r="O2927" s="532">
        <f t="shared" si="58"/>
        <v>20</v>
      </c>
    </row>
    <row r="2928" spans="1:15">
      <c r="A2928" s="8"/>
      <c r="B2928" s="495"/>
      <c r="C2928" s="486"/>
      <c r="D2928" s="486"/>
      <c r="E2928" s="486"/>
      <c r="F2928" s="486"/>
      <c r="G2928" s="486"/>
      <c r="H2928" s="486"/>
      <c r="I2928" s="486"/>
      <c r="J2928" s="512"/>
      <c r="K2928" s="531"/>
      <c r="L2928" s="512"/>
      <c r="M2928" s="512"/>
      <c r="N2928" s="512"/>
      <c r="O2928" s="513"/>
    </row>
    <row r="2929" spans="1:15">
      <c r="A2929" s="6"/>
      <c r="B2929" s="489"/>
      <c r="C2929" s="365"/>
      <c r="D2929" s="365"/>
      <c r="E2929" s="365"/>
      <c r="F2929" s="365"/>
      <c r="G2929" s="365"/>
      <c r="H2929" s="365"/>
      <c r="I2929" s="365"/>
      <c r="J2929" s="517"/>
      <c r="K2929" s="517"/>
      <c r="L2929" s="517"/>
      <c r="M2929" s="518"/>
      <c r="N2929" s="518"/>
      <c r="O2929" s="519"/>
    </row>
    <row r="2930" ht="84.75" customHeight="1" spans="1:15">
      <c r="A2930" s="2" t="s">
        <v>721</v>
      </c>
      <c r="B2930" s="479" t="str">
        <f>VLOOKUP(A2930,GLOBAL!A:H,4,FALSE)</f>
        <v>TUBO DE CONCRETO PARA REDES COLETORAS DE ÁGUAS PLUVIAIS, DIÂMETRO DE 600 MM, JUNTA RÍGIDA, INSTALADO EM LOCAL COM ALTO NÍVEL DE INTERFERÊNCIAS - FORNECIMENTO E ASSENTAMENTO. AF_12/2015</v>
      </c>
      <c r="C2930" s="2" t="str">
        <f>VLOOKUP(A2930,GLOBAL!A:H,5,FALSE)</f>
        <v>M</v>
      </c>
      <c r="D2930" s="480" t="s">
        <v>857</v>
      </c>
      <c r="E2930" s="481"/>
      <c r="F2930" s="482"/>
      <c r="G2930" s="480" t="s">
        <v>858</v>
      </c>
      <c r="H2930" s="481"/>
      <c r="I2930" s="482"/>
      <c r="J2930" s="508" t="s">
        <v>859</v>
      </c>
      <c r="K2930" s="508" t="s">
        <v>860</v>
      </c>
      <c r="L2930" s="508" t="s">
        <v>861</v>
      </c>
      <c r="M2930" s="508" t="s">
        <v>862</v>
      </c>
      <c r="N2930" s="508" t="s">
        <v>894</v>
      </c>
      <c r="O2930" s="509">
        <f>ROUND(SUM(O2931:O2933),2)</f>
        <v>9</v>
      </c>
    </row>
    <row r="2931" spans="1:15">
      <c r="A2931" s="7"/>
      <c r="B2931" s="493" t="s">
        <v>863</v>
      </c>
      <c r="C2931" s="494"/>
      <c r="D2931" s="494"/>
      <c r="E2931" s="494"/>
      <c r="F2931" s="494"/>
      <c r="G2931" s="494"/>
      <c r="H2931" s="494"/>
      <c r="I2931" s="494"/>
      <c r="J2931" s="528"/>
      <c r="K2931" s="529"/>
      <c r="L2931" s="528"/>
      <c r="M2931" s="528"/>
      <c r="N2931" s="528"/>
      <c r="O2931" s="530"/>
    </row>
    <row r="2932" spans="1:15">
      <c r="A2932" s="8"/>
      <c r="B2932" s="495" t="s">
        <v>1139</v>
      </c>
      <c r="C2932" s="486"/>
      <c r="D2932" s="486">
        <v>21</v>
      </c>
      <c r="E2932" s="534" t="s">
        <v>898</v>
      </c>
      <c r="F2932" s="486">
        <v>0</v>
      </c>
      <c r="G2932" s="486">
        <v>21</v>
      </c>
      <c r="H2932" s="534" t="s">
        <v>898</v>
      </c>
      <c r="I2932" s="486">
        <v>0</v>
      </c>
      <c r="J2932" s="512">
        <v>9</v>
      </c>
      <c r="K2932" s="531"/>
      <c r="L2932" s="512"/>
      <c r="M2932" s="512"/>
      <c r="N2932" s="528"/>
      <c r="O2932" s="532">
        <f>J2932</f>
        <v>9</v>
      </c>
    </row>
    <row r="2933" spans="1:15">
      <c r="A2933" s="8"/>
      <c r="B2933" s="495"/>
      <c r="C2933" s="486"/>
      <c r="D2933" s="486"/>
      <c r="E2933" s="486"/>
      <c r="F2933" s="486"/>
      <c r="G2933" s="486"/>
      <c r="H2933" s="486"/>
      <c r="I2933" s="486"/>
      <c r="J2933" s="512"/>
      <c r="K2933" s="531"/>
      <c r="L2933" s="512"/>
      <c r="M2933" s="512"/>
      <c r="N2933" s="512"/>
      <c r="O2933" s="513"/>
    </row>
    <row r="2934" spans="1:15">
      <c r="A2934" s="6"/>
      <c r="B2934" s="489"/>
      <c r="C2934" s="365"/>
      <c r="D2934" s="365"/>
      <c r="E2934" s="365"/>
      <c r="F2934" s="365"/>
      <c r="G2934" s="365"/>
      <c r="H2934" s="365"/>
      <c r="I2934" s="365"/>
      <c r="J2934" s="517"/>
      <c r="K2934" s="517"/>
      <c r="L2934" s="517"/>
      <c r="M2934" s="518"/>
      <c r="N2934" s="518"/>
      <c r="O2934" s="519"/>
    </row>
    <row r="2935" ht="30" spans="1:15">
      <c r="A2935" s="2" t="s">
        <v>722</v>
      </c>
      <c r="B2935" s="479" t="str">
        <f>VLOOKUP(A2935,GLOBAL!A:H,4,FALSE)</f>
        <v>CONCRETO CICLOPICO FCK=10MPA 30% PEDRA DE MAO INCLUSIVE LANCAMENTO</v>
      </c>
      <c r="C2935" s="2" t="str">
        <f>VLOOKUP(A2935,GLOBAL!A:H,5,FALSE)</f>
        <v>M3</v>
      </c>
      <c r="D2935" s="480" t="s">
        <v>857</v>
      </c>
      <c r="E2935" s="481"/>
      <c r="F2935" s="482"/>
      <c r="G2935" s="480" t="s">
        <v>858</v>
      </c>
      <c r="H2935" s="481"/>
      <c r="I2935" s="482"/>
      <c r="J2935" s="508" t="s">
        <v>859</v>
      </c>
      <c r="K2935" s="508" t="s">
        <v>860</v>
      </c>
      <c r="L2935" s="508" t="s">
        <v>861</v>
      </c>
      <c r="M2935" s="508" t="s">
        <v>867</v>
      </c>
      <c r="N2935" s="508" t="s">
        <v>894</v>
      </c>
      <c r="O2935" s="509">
        <f>ROUND(SUM(O2936:O2941),2)</f>
        <v>8.6</v>
      </c>
    </row>
    <row r="2936" spans="1:15">
      <c r="A2936" s="7"/>
      <c r="B2936" s="493" t="s">
        <v>863</v>
      </c>
      <c r="C2936" s="494"/>
      <c r="D2936" s="494"/>
      <c r="E2936" s="494"/>
      <c r="F2936" s="494"/>
      <c r="G2936" s="494"/>
      <c r="H2936" s="494"/>
      <c r="I2936" s="494"/>
      <c r="J2936" s="528"/>
      <c r="K2936" s="529"/>
      <c r="L2936" s="528"/>
      <c r="M2936" s="528"/>
      <c r="N2936" s="528"/>
      <c r="O2936" s="530"/>
    </row>
    <row r="2937" spans="1:15">
      <c r="A2937" s="7"/>
      <c r="B2937" s="493" t="s">
        <v>1080</v>
      </c>
      <c r="C2937" s="494"/>
      <c r="D2937" s="494"/>
      <c r="E2937" s="494"/>
      <c r="F2937" s="494"/>
      <c r="G2937" s="494"/>
      <c r="H2937" s="494"/>
      <c r="I2937" s="494"/>
      <c r="J2937" s="528"/>
      <c r="K2937" s="529"/>
      <c r="L2937" s="528"/>
      <c r="M2937" s="528"/>
      <c r="N2937" s="528"/>
      <c r="O2937" s="530"/>
    </row>
    <row r="2938" spans="1:15">
      <c r="A2938" s="8"/>
      <c r="B2938" s="495" t="s">
        <v>1127</v>
      </c>
      <c r="C2938" s="486"/>
      <c r="D2938" s="486">
        <v>6</v>
      </c>
      <c r="E2938" s="534" t="s">
        <v>898</v>
      </c>
      <c r="F2938" s="486">
        <v>6</v>
      </c>
      <c r="G2938" s="486">
        <v>8</v>
      </c>
      <c r="H2938" s="534" t="s">
        <v>898</v>
      </c>
      <c r="I2938" s="486">
        <v>0</v>
      </c>
      <c r="J2938" s="512">
        <v>33</v>
      </c>
      <c r="K2938" s="531">
        <v>0.4</v>
      </c>
      <c r="L2938" s="512">
        <v>0.25</v>
      </c>
      <c r="M2938" s="512"/>
      <c r="N2938" s="528"/>
      <c r="O2938" s="532">
        <f>J2938*K2938*L2938</f>
        <v>3.3</v>
      </c>
    </row>
    <row r="2939" spans="1:15">
      <c r="A2939" s="8"/>
      <c r="B2939" s="495" t="s">
        <v>1136</v>
      </c>
      <c r="C2939" s="486"/>
      <c r="D2939" s="486">
        <v>24</v>
      </c>
      <c r="E2939" s="534" t="s">
        <v>898</v>
      </c>
      <c r="F2939" s="486">
        <v>14</v>
      </c>
      <c r="G2939" s="486">
        <v>23</v>
      </c>
      <c r="H2939" s="534" t="s">
        <v>898</v>
      </c>
      <c r="I2939" s="486">
        <v>5</v>
      </c>
      <c r="J2939" s="512">
        <v>29</v>
      </c>
      <c r="K2939" s="531">
        <v>0.4</v>
      </c>
      <c r="L2939" s="512">
        <v>0.25</v>
      </c>
      <c r="M2939" s="512"/>
      <c r="N2939" s="528"/>
      <c r="O2939" s="532">
        <f>J2939*K2939*L2939</f>
        <v>2.9</v>
      </c>
    </row>
    <row r="2940" spans="1:15">
      <c r="A2940" s="8"/>
      <c r="B2940" s="495" t="s">
        <v>1137</v>
      </c>
      <c r="C2940" s="486"/>
      <c r="D2940" s="486">
        <v>23</v>
      </c>
      <c r="E2940" s="534" t="s">
        <v>898</v>
      </c>
      <c r="F2940" s="486">
        <v>5</v>
      </c>
      <c r="G2940" s="486">
        <v>22</v>
      </c>
      <c r="H2940" s="534" t="s">
        <v>898</v>
      </c>
      <c r="I2940" s="486">
        <v>0</v>
      </c>
      <c r="J2940" s="512">
        <v>24</v>
      </c>
      <c r="K2940" s="531">
        <v>0.4</v>
      </c>
      <c r="L2940" s="512">
        <v>0.25</v>
      </c>
      <c r="M2940" s="512"/>
      <c r="N2940" s="528"/>
      <c r="O2940" s="532">
        <f>J2940*K2940*L2940</f>
        <v>2.4</v>
      </c>
    </row>
    <row r="2941" spans="1:15">
      <c r="A2941" s="8"/>
      <c r="B2941" s="495"/>
      <c r="C2941" s="486"/>
      <c r="D2941" s="486"/>
      <c r="E2941" s="486"/>
      <c r="F2941" s="486"/>
      <c r="G2941" s="486"/>
      <c r="H2941" s="486"/>
      <c r="I2941" s="486"/>
      <c r="J2941" s="512"/>
      <c r="K2941" s="531"/>
      <c r="L2941" s="512"/>
      <c r="M2941" s="512"/>
      <c r="N2941" s="512"/>
      <c r="O2941" s="513"/>
    </row>
    <row r="2942" spans="1:15">
      <c r="A2942" s="6"/>
      <c r="B2942" s="489"/>
      <c r="C2942" s="365"/>
      <c r="D2942" s="365"/>
      <c r="E2942" s="365"/>
      <c r="F2942" s="365"/>
      <c r="G2942" s="365"/>
      <c r="H2942" s="365"/>
      <c r="I2942" s="365"/>
      <c r="J2942" s="517"/>
      <c r="K2942" s="517"/>
      <c r="L2942" s="517"/>
      <c r="M2942" s="518"/>
      <c r="N2942" s="518"/>
      <c r="O2942" s="519"/>
    </row>
    <row r="2943" ht="30" spans="1:15">
      <c r="A2943" s="2" t="s">
        <v>723</v>
      </c>
      <c r="B2943" s="479" t="str">
        <f>VLOOKUP(A2943,GLOBAL!A:H,4,FALSE)</f>
        <v>FABRICAÇÃO DE FÔRMA PARA PILARES E ESTRUTURAS SIMILARES, EM CHAPA DE MADEIRA COMPENSADA RESINADA, E = 17 MM. AF_12/2015</v>
      </c>
      <c r="C2943" s="2" t="str">
        <f>VLOOKUP(A2943,GLOBAL!A:H,5,FALSE)</f>
        <v>M2</v>
      </c>
      <c r="D2943" s="480" t="s">
        <v>857</v>
      </c>
      <c r="E2943" s="481"/>
      <c r="F2943" s="482"/>
      <c r="G2943" s="480" t="s">
        <v>858</v>
      </c>
      <c r="H2943" s="481"/>
      <c r="I2943" s="482"/>
      <c r="J2943" s="508" t="s">
        <v>859</v>
      </c>
      <c r="K2943" s="508" t="s">
        <v>860</v>
      </c>
      <c r="L2943" s="508" t="s">
        <v>861</v>
      </c>
      <c r="M2943" s="508" t="s">
        <v>867</v>
      </c>
      <c r="N2943" s="508" t="s">
        <v>894</v>
      </c>
      <c r="O2943" s="509">
        <f>ROUND(SUM(O2944:O2949),2)</f>
        <v>43</v>
      </c>
    </row>
    <row r="2944" spans="1:15">
      <c r="A2944" s="7"/>
      <c r="B2944" s="493" t="s">
        <v>863</v>
      </c>
      <c r="C2944" s="494"/>
      <c r="D2944" s="494"/>
      <c r="E2944" s="494"/>
      <c r="F2944" s="494"/>
      <c r="G2944" s="494"/>
      <c r="H2944" s="494"/>
      <c r="I2944" s="494"/>
      <c r="J2944" s="528"/>
      <c r="K2944" s="529"/>
      <c r="L2944" s="528"/>
      <c r="M2944" s="528"/>
      <c r="N2944" s="528"/>
      <c r="O2944" s="530"/>
    </row>
    <row r="2945" spans="1:15">
      <c r="A2945" s="7"/>
      <c r="B2945" s="493" t="s">
        <v>1080</v>
      </c>
      <c r="C2945" s="494"/>
      <c r="D2945" s="494"/>
      <c r="E2945" s="494"/>
      <c r="F2945" s="494"/>
      <c r="G2945" s="494"/>
      <c r="H2945" s="494"/>
      <c r="I2945" s="494"/>
      <c r="J2945" s="528"/>
      <c r="K2945" s="529"/>
      <c r="L2945" s="528"/>
      <c r="M2945" s="528"/>
      <c r="N2945" s="528"/>
      <c r="O2945" s="530"/>
    </row>
    <row r="2946" spans="1:15">
      <c r="A2946" s="8"/>
      <c r="B2946" s="495" t="s">
        <v>1127</v>
      </c>
      <c r="C2946" s="486"/>
      <c r="D2946" s="486">
        <v>6</v>
      </c>
      <c r="E2946" s="534" t="s">
        <v>898</v>
      </c>
      <c r="F2946" s="486">
        <v>6</v>
      </c>
      <c r="G2946" s="486">
        <v>8</v>
      </c>
      <c r="H2946" s="534" t="s">
        <v>898</v>
      </c>
      <c r="I2946" s="486">
        <v>0</v>
      </c>
      <c r="J2946" s="512">
        <v>33</v>
      </c>
      <c r="K2946" s="531"/>
      <c r="L2946" s="512">
        <v>0.25</v>
      </c>
      <c r="M2946" s="512">
        <v>8.25</v>
      </c>
      <c r="N2946" s="528">
        <v>2</v>
      </c>
      <c r="O2946" s="532">
        <f>M2946*N2946</f>
        <v>16.5</v>
      </c>
    </row>
    <row r="2947" spans="1:15">
      <c r="A2947" s="8"/>
      <c r="B2947" s="495" t="s">
        <v>1136</v>
      </c>
      <c r="C2947" s="486"/>
      <c r="D2947" s="486">
        <v>24</v>
      </c>
      <c r="E2947" s="534" t="s">
        <v>898</v>
      </c>
      <c r="F2947" s="486">
        <v>14</v>
      </c>
      <c r="G2947" s="486">
        <v>23</v>
      </c>
      <c r="H2947" s="534" t="s">
        <v>898</v>
      </c>
      <c r="I2947" s="486">
        <v>5</v>
      </c>
      <c r="J2947" s="512">
        <v>29</v>
      </c>
      <c r="K2947" s="531"/>
      <c r="L2947" s="512">
        <v>0.25</v>
      </c>
      <c r="M2947" s="512">
        <v>7.25</v>
      </c>
      <c r="N2947" s="528">
        <v>2</v>
      </c>
      <c r="O2947" s="532">
        <f t="shared" ref="O2947:O2948" si="59">M2947*N2947</f>
        <v>14.5</v>
      </c>
    </row>
    <row r="2948" spans="1:15">
      <c r="A2948" s="8"/>
      <c r="B2948" s="495" t="s">
        <v>1137</v>
      </c>
      <c r="C2948" s="486"/>
      <c r="D2948" s="486">
        <v>23</v>
      </c>
      <c r="E2948" s="534" t="s">
        <v>898</v>
      </c>
      <c r="F2948" s="486">
        <v>5</v>
      </c>
      <c r="G2948" s="486">
        <v>22</v>
      </c>
      <c r="H2948" s="534" t="s">
        <v>898</v>
      </c>
      <c r="I2948" s="486">
        <v>0</v>
      </c>
      <c r="J2948" s="512">
        <v>24</v>
      </c>
      <c r="K2948" s="531"/>
      <c r="L2948" s="512">
        <v>0.25</v>
      </c>
      <c r="M2948" s="512">
        <v>6</v>
      </c>
      <c r="N2948" s="528">
        <v>2</v>
      </c>
      <c r="O2948" s="532">
        <f t="shared" si="59"/>
        <v>12</v>
      </c>
    </row>
    <row r="2949" spans="1:15">
      <c r="A2949" s="8"/>
      <c r="B2949" s="495"/>
      <c r="C2949" s="486"/>
      <c r="D2949" s="486"/>
      <c r="E2949" s="486"/>
      <c r="F2949" s="486"/>
      <c r="G2949" s="486"/>
      <c r="H2949" s="486"/>
      <c r="I2949" s="486"/>
      <c r="J2949" s="512"/>
      <c r="K2949" s="531"/>
      <c r="L2949" s="512"/>
      <c r="M2949" s="512"/>
      <c r="N2949" s="512"/>
      <c r="O2949" s="513"/>
    </row>
    <row r="2950" spans="1:15">
      <c r="A2950" s="6"/>
      <c r="B2950" s="489"/>
      <c r="C2950" s="365"/>
      <c r="D2950" s="365"/>
      <c r="E2950" s="365"/>
      <c r="F2950" s="365"/>
      <c r="G2950" s="365"/>
      <c r="H2950" s="365"/>
      <c r="I2950" s="365"/>
      <c r="J2950" s="517"/>
      <c r="K2950" s="517"/>
      <c r="L2950" s="517"/>
      <c r="M2950" s="518"/>
      <c r="N2950" s="518"/>
      <c r="O2950" s="519"/>
    </row>
    <row r="2951" ht="45" spans="1:15">
      <c r="A2951" s="2" t="s">
        <v>724</v>
      </c>
      <c r="B2951" s="479" t="str">
        <f>VLOOKUP(A2951,GLOBAL!A:H,4,FALSE)</f>
        <v>DRENO LONGITUDINAL TIPO TRINCHEIRA DRENANTE, H = 0,90 M COM TUBO POROSO TIPO PEAD DE DIÂM = 100 MM, INCLUINDO ESC. EM MAT. 1ª CAT. E TRANSPORTE DO TUBO</v>
      </c>
      <c r="C2951" s="2" t="str">
        <f>VLOOKUP(A2951,GLOBAL!A:H,5,FALSE)</f>
        <v>M</v>
      </c>
      <c r="D2951" s="480" t="s">
        <v>857</v>
      </c>
      <c r="E2951" s="481"/>
      <c r="F2951" s="482"/>
      <c r="G2951" s="480" t="s">
        <v>858</v>
      </c>
      <c r="H2951" s="481"/>
      <c r="I2951" s="482"/>
      <c r="J2951" s="508" t="s">
        <v>859</v>
      </c>
      <c r="K2951" s="508" t="s">
        <v>860</v>
      </c>
      <c r="L2951" s="508" t="s">
        <v>861</v>
      </c>
      <c r="M2951" s="508" t="s">
        <v>867</v>
      </c>
      <c r="N2951" s="508" t="s">
        <v>894</v>
      </c>
      <c r="O2951" s="509">
        <f>ROUND(SUM(O2952:O2958),2)</f>
        <v>19.2</v>
      </c>
    </row>
    <row r="2952" spans="1:15">
      <c r="A2952" s="7"/>
      <c r="B2952" s="493" t="s">
        <v>863</v>
      </c>
      <c r="C2952" s="494"/>
      <c r="D2952" s="494"/>
      <c r="E2952" s="494"/>
      <c r="F2952" s="494"/>
      <c r="G2952" s="494"/>
      <c r="H2952" s="494"/>
      <c r="I2952" s="494"/>
      <c r="J2952" s="528"/>
      <c r="K2952" s="529"/>
      <c r="L2952" s="528"/>
      <c r="M2952" s="528"/>
      <c r="N2952" s="528"/>
      <c r="O2952" s="530"/>
    </row>
    <row r="2953" spans="1:15">
      <c r="A2953" s="8"/>
      <c r="B2953" s="495" t="s">
        <v>1097</v>
      </c>
      <c r="C2953" s="486"/>
      <c r="D2953" s="486">
        <v>8</v>
      </c>
      <c r="E2953" s="534" t="s">
        <v>898</v>
      </c>
      <c r="F2953" s="486">
        <v>0</v>
      </c>
      <c r="G2953" s="486"/>
      <c r="H2953" s="534"/>
      <c r="I2953" s="486"/>
      <c r="J2953" s="512">
        <v>6</v>
      </c>
      <c r="K2953" s="531"/>
      <c r="L2953" s="512"/>
      <c r="M2953" s="512"/>
      <c r="N2953" s="528"/>
      <c r="O2953" s="532">
        <f>J2953</f>
        <v>6</v>
      </c>
    </row>
    <row r="2954" spans="1:15">
      <c r="A2954" s="8"/>
      <c r="B2954" s="495" t="s">
        <v>1101</v>
      </c>
      <c r="C2954" s="486"/>
      <c r="D2954" s="486">
        <v>15</v>
      </c>
      <c r="E2954" s="534" t="s">
        <v>898</v>
      </c>
      <c r="F2954" s="486">
        <v>5</v>
      </c>
      <c r="G2954" s="486"/>
      <c r="H2954" s="534"/>
      <c r="I2954" s="486"/>
      <c r="J2954" s="512">
        <v>6</v>
      </c>
      <c r="K2954" s="531"/>
      <c r="L2954" s="512"/>
      <c r="M2954" s="512"/>
      <c r="N2954" s="528"/>
      <c r="O2954" s="532">
        <f>J2954</f>
        <v>6</v>
      </c>
    </row>
    <row r="2955" spans="1:15">
      <c r="A2955" s="8"/>
      <c r="B2955" s="495" t="s">
        <v>1103</v>
      </c>
      <c r="C2955" s="486"/>
      <c r="D2955" s="486">
        <v>18</v>
      </c>
      <c r="E2955" s="534" t="s">
        <v>898</v>
      </c>
      <c r="F2955" s="486">
        <v>12</v>
      </c>
      <c r="G2955" s="486"/>
      <c r="H2955" s="534"/>
      <c r="I2955" s="486"/>
      <c r="J2955" s="512">
        <v>6</v>
      </c>
      <c r="K2955" s="531"/>
      <c r="L2955" s="512"/>
      <c r="M2955" s="512"/>
      <c r="N2955" s="528"/>
      <c r="O2955" s="532">
        <f>J2955</f>
        <v>6</v>
      </c>
    </row>
    <row r="2956" spans="1:15">
      <c r="A2956" s="8"/>
      <c r="B2956" s="495" t="s">
        <v>1107</v>
      </c>
      <c r="C2956" s="486"/>
      <c r="D2956" s="486">
        <v>22</v>
      </c>
      <c r="E2956" s="534" t="s">
        <v>898</v>
      </c>
      <c r="F2956" s="486">
        <v>0</v>
      </c>
      <c r="G2956" s="486"/>
      <c r="H2956" s="534"/>
      <c r="I2956" s="486"/>
      <c r="J2956" s="512">
        <v>6</v>
      </c>
      <c r="K2956" s="531"/>
      <c r="L2956" s="512"/>
      <c r="M2956" s="512"/>
      <c r="N2956" s="528"/>
      <c r="O2956" s="532">
        <f>J2956</f>
        <v>6</v>
      </c>
    </row>
    <row r="2957" spans="1:15">
      <c r="A2957" s="8"/>
      <c r="B2957" s="495" t="s">
        <v>961</v>
      </c>
      <c r="C2957" s="486"/>
      <c r="D2957" s="486"/>
      <c r="E2957" s="534"/>
      <c r="F2957" s="486"/>
      <c r="G2957" s="486"/>
      <c r="H2957" s="534"/>
      <c r="I2957" s="486"/>
      <c r="J2957" s="512">
        <v>-4.8</v>
      </c>
      <c r="K2957" s="531"/>
      <c r="L2957" s="512"/>
      <c r="M2957" s="512"/>
      <c r="N2957" s="528"/>
      <c r="O2957" s="532">
        <f>J2957</f>
        <v>-4.8</v>
      </c>
    </row>
    <row r="2958" spans="1:15">
      <c r="A2958" s="8"/>
      <c r="B2958" s="495"/>
      <c r="C2958" s="486"/>
      <c r="D2958" s="486"/>
      <c r="E2958" s="486"/>
      <c r="F2958" s="486"/>
      <c r="G2958" s="486"/>
      <c r="H2958" s="486"/>
      <c r="I2958" s="486"/>
      <c r="J2958" s="512"/>
      <c r="K2958" s="531"/>
      <c r="L2958" s="512"/>
      <c r="M2958" s="512"/>
      <c r="N2958" s="512"/>
      <c r="O2958" s="513"/>
    </row>
    <row r="2959" spans="1:15">
      <c r="A2959" s="6"/>
      <c r="B2959" s="489"/>
      <c r="C2959" s="365"/>
      <c r="D2959" s="365"/>
      <c r="E2959" s="365"/>
      <c r="F2959" s="365"/>
      <c r="G2959" s="365"/>
      <c r="H2959" s="365"/>
      <c r="I2959" s="365"/>
      <c r="J2959" s="517"/>
      <c r="K2959" s="517"/>
      <c r="L2959" s="517"/>
      <c r="M2959" s="518"/>
      <c r="N2959" s="518"/>
      <c r="O2959" s="519"/>
    </row>
    <row r="2960" ht="30" spans="1:15">
      <c r="A2960" s="2" t="s">
        <v>725</v>
      </c>
      <c r="B2960" s="479" t="str">
        <f>VLOOKUP(A2960,GLOBAL!A:H,4,FALSE)</f>
        <v>LASTRO DE BRITA, INCLUSIVE TRANSPORTE DA BRITA EM VIAS URBANAS</v>
      </c>
      <c r="C2960" s="2" t="str">
        <f>VLOOKUP(A2960,GLOBAL!A:H,5,FALSE)</f>
        <v>M3</v>
      </c>
      <c r="D2960" s="480" t="s">
        <v>857</v>
      </c>
      <c r="E2960" s="481"/>
      <c r="F2960" s="482"/>
      <c r="G2960" s="480" t="s">
        <v>858</v>
      </c>
      <c r="H2960" s="481"/>
      <c r="I2960" s="482"/>
      <c r="J2960" s="508" t="s">
        <v>859</v>
      </c>
      <c r="K2960" s="508" t="s">
        <v>860</v>
      </c>
      <c r="L2960" s="508" t="s">
        <v>861</v>
      </c>
      <c r="M2960" s="508" t="s">
        <v>867</v>
      </c>
      <c r="N2960" s="508" t="s">
        <v>894</v>
      </c>
      <c r="O2960" s="509">
        <f>ROUND(SUM(O2961:O2977),2)</f>
        <v>36.05</v>
      </c>
    </row>
    <row r="2961" spans="1:15">
      <c r="A2961" s="7"/>
      <c r="B2961" s="493" t="s">
        <v>1080</v>
      </c>
      <c r="C2961" s="494"/>
      <c r="D2961" s="494"/>
      <c r="E2961" s="494"/>
      <c r="F2961" s="494"/>
      <c r="G2961" s="494"/>
      <c r="H2961" s="494"/>
      <c r="I2961" s="494"/>
      <c r="J2961" s="528"/>
      <c r="K2961" s="529"/>
      <c r="L2961" s="528"/>
      <c r="M2961" s="528"/>
      <c r="N2961" s="528"/>
      <c r="O2961" s="530"/>
    </row>
    <row r="2962" spans="1:15">
      <c r="A2962" s="8"/>
      <c r="B2962" s="495" t="s">
        <v>1123</v>
      </c>
      <c r="C2962" s="486"/>
      <c r="D2962" s="486">
        <v>0</v>
      </c>
      <c r="E2962" s="534" t="s">
        <v>898</v>
      </c>
      <c r="F2962" s="486">
        <v>1</v>
      </c>
      <c r="G2962" s="486">
        <v>2</v>
      </c>
      <c r="H2962" s="534" t="s">
        <v>898</v>
      </c>
      <c r="I2962" s="486">
        <v>0</v>
      </c>
      <c r="J2962" s="512">
        <v>39</v>
      </c>
      <c r="K2962" s="531">
        <v>0.4</v>
      </c>
      <c r="L2962" s="512">
        <v>0.25</v>
      </c>
      <c r="M2962" s="512"/>
      <c r="N2962" s="528"/>
      <c r="O2962" s="532">
        <f>J2962*K2962*L2962</f>
        <v>3.9</v>
      </c>
    </row>
    <row r="2963" spans="1:15">
      <c r="A2963" s="8"/>
      <c r="B2963" s="495" t="s">
        <v>1124</v>
      </c>
      <c r="C2963" s="486"/>
      <c r="D2963" s="486">
        <v>2</v>
      </c>
      <c r="E2963" s="534" t="s">
        <v>898</v>
      </c>
      <c r="F2963" s="486">
        <v>0</v>
      </c>
      <c r="G2963" s="486">
        <v>3</v>
      </c>
      <c r="H2963" s="534" t="s">
        <v>898</v>
      </c>
      <c r="I2963" s="486">
        <v>11</v>
      </c>
      <c r="J2963" s="512">
        <v>31</v>
      </c>
      <c r="K2963" s="531">
        <v>0.4</v>
      </c>
      <c r="L2963" s="512">
        <v>0.25</v>
      </c>
      <c r="M2963" s="512"/>
      <c r="N2963" s="528"/>
      <c r="O2963" s="532">
        <f t="shared" ref="O2963:O2974" si="60">J2963*K2963*L2963</f>
        <v>3.1</v>
      </c>
    </row>
    <row r="2964" spans="1:15">
      <c r="A2964" s="8"/>
      <c r="B2964" s="495" t="s">
        <v>1125</v>
      </c>
      <c r="C2964" s="486"/>
      <c r="D2964" s="486">
        <v>3</v>
      </c>
      <c r="E2964" s="534" t="s">
        <v>898</v>
      </c>
      <c r="F2964" s="486">
        <v>11</v>
      </c>
      <c r="G2964" s="486">
        <v>5</v>
      </c>
      <c r="H2964" s="534" t="s">
        <v>898</v>
      </c>
      <c r="I2964" s="486">
        <v>5</v>
      </c>
      <c r="J2964" s="512">
        <v>34</v>
      </c>
      <c r="K2964" s="531">
        <v>0.4</v>
      </c>
      <c r="L2964" s="512">
        <v>0.25</v>
      </c>
      <c r="M2964" s="512"/>
      <c r="N2964" s="528"/>
      <c r="O2964" s="532">
        <f t="shared" si="60"/>
        <v>3.4</v>
      </c>
    </row>
    <row r="2965" spans="1:15">
      <c r="A2965" s="8"/>
      <c r="B2965" s="495" t="s">
        <v>1126</v>
      </c>
      <c r="C2965" s="486"/>
      <c r="D2965" s="486">
        <v>5</v>
      </c>
      <c r="E2965" s="534" t="s">
        <v>898</v>
      </c>
      <c r="F2965" s="486">
        <v>5</v>
      </c>
      <c r="G2965" s="486">
        <v>6</v>
      </c>
      <c r="H2965" s="534" t="s">
        <v>898</v>
      </c>
      <c r="I2965" s="486">
        <v>6</v>
      </c>
      <c r="J2965" s="512">
        <v>21</v>
      </c>
      <c r="K2965" s="531">
        <v>0.4</v>
      </c>
      <c r="L2965" s="512">
        <v>0.25</v>
      </c>
      <c r="M2965" s="512"/>
      <c r="N2965" s="528"/>
      <c r="O2965" s="532">
        <f t="shared" si="60"/>
        <v>2.1</v>
      </c>
    </row>
    <row r="2966" spans="1:15">
      <c r="A2966" s="8"/>
      <c r="B2966" s="495" t="s">
        <v>1128</v>
      </c>
      <c r="C2966" s="486"/>
      <c r="D2966" s="486">
        <v>8</v>
      </c>
      <c r="E2966" s="534" t="s">
        <v>898</v>
      </c>
      <c r="F2966" s="486">
        <v>0</v>
      </c>
      <c r="G2966" s="486">
        <v>9</v>
      </c>
      <c r="H2966" s="534" t="s">
        <v>898</v>
      </c>
      <c r="I2966" s="486">
        <v>9</v>
      </c>
      <c r="J2966" s="512">
        <v>29</v>
      </c>
      <c r="K2966" s="531">
        <v>0.4</v>
      </c>
      <c r="L2966" s="512">
        <v>0.25</v>
      </c>
      <c r="M2966" s="512"/>
      <c r="N2966" s="528"/>
      <c r="O2966" s="532">
        <f t="shared" si="60"/>
        <v>2.9</v>
      </c>
    </row>
    <row r="2967" spans="1:15">
      <c r="A2967" s="8"/>
      <c r="B2967" s="495" t="s">
        <v>1129</v>
      </c>
      <c r="C2967" s="486"/>
      <c r="D2967" s="486">
        <v>9</v>
      </c>
      <c r="E2967" s="534" t="s">
        <v>898</v>
      </c>
      <c r="F2967" s="486">
        <v>9</v>
      </c>
      <c r="G2967" s="486">
        <v>9</v>
      </c>
      <c r="H2967" s="534" t="s">
        <v>898</v>
      </c>
      <c r="I2967" s="486">
        <v>9</v>
      </c>
      <c r="J2967" s="512">
        <v>10</v>
      </c>
      <c r="K2967" s="531">
        <v>0.4</v>
      </c>
      <c r="L2967" s="512">
        <v>0.25</v>
      </c>
      <c r="M2967" s="512"/>
      <c r="N2967" s="528"/>
      <c r="O2967" s="532">
        <f t="shared" si="60"/>
        <v>1</v>
      </c>
    </row>
    <row r="2968" spans="1:15">
      <c r="A2968" s="8"/>
      <c r="B2968" s="495" t="s">
        <v>1130</v>
      </c>
      <c r="C2968" s="486"/>
      <c r="D2968" s="486">
        <v>10</v>
      </c>
      <c r="E2968" s="534" t="s">
        <v>898</v>
      </c>
      <c r="F2968" s="486">
        <v>7</v>
      </c>
      <c r="G2968" s="486">
        <v>11</v>
      </c>
      <c r="H2968" s="534" t="s">
        <v>898</v>
      </c>
      <c r="I2968" s="486">
        <v>17</v>
      </c>
      <c r="J2968" s="512">
        <v>30</v>
      </c>
      <c r="K2968" s="531">
        <v>0.4</v>
      </c>
      <c r="L2968" s="512">
        <v>0.25</v>
      </c>
      <c r="M2968" s="512"/>
      <c r="N2968" s="528"/>
      <c r="O2968" s="532">
        <f t="shared" si="60"/>
        <v>3</v>
      </c>
    </row>
    <row r="2969" spans="1:15">
      <c r="A2969" s="8"/>
      <c r="B2969" s="495" t="s">
        <v>1131</v>
      </c>
      <c r="C2969" s="486"/>
      <c r="D2969" s="486">
        <v>11</v>
      </c>
      <c r="E2969" s="534" t="s">
        <v>898</v>
      </c>
      <c r="F2969" s="486">
        <v>17</v>
      </c>
      <c r="G2969" s="486">
        <v>9</v>
      </c>
      <c r="H2969" s="534" t="s">
        <v>898</v>
      </c>
      <c r="I2969" s="486">
        <v>9</v>
      </c>
      <c r="J2969" s="512">
        <v>18</v>
      </c>
      <c r="K2969" s="531">
        <v>0.4</v>
      </c>
      <c r="L2969" s="512">
        <v>0.25</v>
      </c>
      <c r="M2969" s="512"/>
      <c r="N2969" s="528"/>
      <c r="O2969" s="532">
        <f t="shared" si="60"/>
        <v>1.8</v>
      </c>
    </row>
    <row r="2970" spans="1:15">
      <c r="A2970" s="8"/>
      <c r="B2970" s="495" t="s">
        <v>1132</v>
      </c>
      <c r="C2970" s="486"/>
      <c r="D2970" s="486">
        <v>15</v>
      </c>
      <c r="E2970" s="534" t="s">
        <v>898</v>
      </c>
      <c r="F2970" s="486">
        <v>5</v>
      </c>
      <c r="G2970" s="486">
        <v>16</v>
      </c>
      <c r="H2970" s="534" t="s">
        <v>898</v>
      </c>
      <c r="I2970" s="486">
        <v>11</v>
      </c>
      <c r="J2970" s="512">
        <v>26</v>
      </c>
      <c r="K2970" s="531">
        <v>0.4</v>
      </c>
      <c r="L2970" s="512">
        <v>0.25</v>
      </c>
      <c r="M2970" s="512"/>
      <c r="N2970" s="528"/>
      <c r="O2970" s="532">
        <f t="shared" si="60"/>
        <v>2.6</v>
      </c>
    </row>
    <row r="2971" spans="1:15">
      <c r="A2971" s="8"/>
      <c r="B2971" s="495" t="s">
        <v>1133</v>
      </c>
      <c r="C2971" s="486"/>
      <c r="D2971" s="486">
        <v>16</v>
      </c>
      <c r="E2971" s="534" t="s">
        <v>898</v>
      </c>
      <c r="F2971" s="486">
        <v>11</v>
      </c>
      <c r="G2971" s="486">
        <v>18</v>
      </c>
      <c r="H2971" s="534" t="s">
        <v>898</v>
      </c>
      <c r="I2971" s="486">
        <v>12</v>
      </c>
      <c r="J2971" s="512">
        <v>41</v>
      </c>
      <c r="K2971" s="531">
        <v>0.4</v>
      </c>
      <c r="L2971" s="512">
        <v>0.25</v>
      </c>
      <c r="M2971" s="512"/>
      <c r="N2971" s="512"/>
      <c r="O2971" s="532">
        <f t="shared" si="60"/>
        <v>4.1</v>
      </c>
    </row>
    <row r="2972" spans="1:15">
      <c r="A2972" s="8"/>
      <c r="B2972" s="495" t="s">
        <v>1134</v>
      </c>
      <c r="C2972" s="486"/>
      <c r="D2972" s="486">
        <v>18</v>
      </c>
      <c r="E2972" s="534" t="s">
        <v>898</v>
      </c>
      <c r="F2972" s="486">
        <v>12</v>
      </c>
      <c r="G2972" s="486">
        <v>20</v>
      </c>
      <c r="H2972" s="534" t="s">
        <v>898</v>
      </c>
      <c r="I2972" s="486">
        <v>6</v>
      </c>
      <c r="J2972" s="512">
        <v>34</v>
      </c>
      <c r="K2972" s="531">
        <v>0.4</v>
      </c>
      <c r="L2972" s="512">
        <v>0.25</v>
      </c>
      <c r="M2972" s="512"/>
      <c r="N2972" s="528"/>
      <c r="O2972" s="532">
        <f t="shared" si="60"/>
        <v>3.4</v>
      </c>
    </row>
    <row r="2973" spans="1:15">
      <c r="A2973" s="8"/>
      <c r="B2973" s="495" t="s">
        <v>1135</v>
      </c>
      <c r="C2973" s="486"/>
      <c r="D2973" s="486">
        <v>20</v>
      </c>
      <c r="E2973" s="534" t="s">
        <v>898</v>
      </c>
      <c r="F2973" s="486">
        <v>6</v>
      </c>
      <c r="G2973" s="486">
        <v>21</v>
      </c>
      <c r="H2973" s="534" t="s">
        <v>898</v>
      </c>
      <c r="I2973" s="486">
        <v>0</v>
      </c>
      <c r="J2973" s="512">
        <v>14</v>
      </c>
      <c r="K2973" s="531">
        <v>0.4</v>
      </c>
      <c r="L2973" s="512">
        <v>0.25</v>
      </c>
      <c r="M2973" s="512"/>
      <c r="N2973" s="528"/>
      <c r="O2973" s="532">
        <f t="shared" si="60"/>
        <v>1.4</v>
      </c>
    </row>
    <row r="2974" spans="1:15">
      <c r="A2974" s="8"/>
      <c r="B2974" s="495" t="s">
        <v>1138</v>
      </c>
      <c r="C2974" s="486"/>
      <c r="D2974" s="486">
        <v>22</v>
      </c>
      <c r="E2974" s="534" t="s">
        <v>898</v>
      </c>
      <c r="F2974" s="486">
        <v>0</v>
      </c>
      <c r="G2974" s="486">
        <v>21</v>
      </c>
      <c r="H2974" s="534" t="s">
        <v>898</v>
      </c>
      <c r="I2974" s="486">
        <v>0</v>
      </c>
      <c r="J2974" s="512">
        <v>20</v>
      </c>
      <c r="K2974" s="531">
        <v>0.4</v>
      </c>
      <c r="L2974" s="512">
        <v>0.25</v>
      </c>
      <c r="M2974" s="512"/>
      <c r="N2974" s="512"/>
      <c r="O2974" s="532">
        <f t="shared" si="60"/>
        <v>2</v>
      </c>
    </row>
    <row r="2975" spans="1:15">
      <c r="A2975" s="7"/>
      <c r="B2975" s="493" t="s">
        <v>1081</v>
      </c>
      <c r="C2975" s="494"/>
      <c r="D2975" s="494"/>
      <c r="E2975" s="494"/>
      <c r="F2975" s="494"/>
      <c r="G2975" s="494"/>
      <c r="H2975" s="494"/>
      <c r="I2975" s="494"/>
      <c r="J2975" s="528"/>
      <c r="K2975" s="529"/>
      <c r="L2975" s="528"/>
      <c r="M2975" s="528"/>
      <c r="N2975" s="528"/>
      <c r="O2975" s="530"/>
    </row>
    <row r="2976" spans="1:15">
      <c r="A2976" s="8"/>
      <c r="B2976" s="495" t="s">
        <v>1139</v>
      </c>
      <c r="C2976" s="486"/>
      <c r="D2976" s="486">
        <v>21</v>
      </c>
      <c r="E2976" s="534" t="s">
        <v>898</v>
      </c>
      <c r="F2976" s="486">
        <v>0</v>
      </c>
      <c r="G2976" s="486">
        <v>21</v>
      </c>
      <c r="H2976" s="534" t="s">
        <v>898</v>
      </c>
      <c r="I2976" s="486">
        <v>0</v>
      </c>
      <c r="J2976" s="512">
        <v>9</v>
      </c>
      <c r="K2976" s="531">
        <v>0.6</v>
      </c>
      <c r="L2976" s="512">
        <v>0.25</v>
      </c>
      <c r="M2976" s="512"/>
      <c r="N2976" s="528"/>
      <c r="O2976" s="532">
        <f>J2976*K2976*L2976</f>
        <v>1.35</v>
      </c>
    </row>
    <row r="2977" spans="1:15">
      <c r="A2977" s="8"/>
      <c r="B2977" s="495"/>
      <c r="C2977" s="486"/>
      <c r="D2977" s="486"/>
      <c r="E2977" s="486"/>
      <c r="F2977" s="486"/>
      <c r="G2977" s="486"/>
      <c r="H2977" s="486"/>
      <c r="I2977" s="486"/>
      <c r="J2977" s="512"/>
      <c r="K2977" s="531"/>
      <c r="L2977" s="512"/>
      <c r="M2977" s="512"/>
      <c r="N2977" s="512"/>
      <c r="O2977" s="513"/>
    </row>
    <row r="2978" spans="1:15">
      <c r="A2978" s="6"/>
      <c r="B2978" s="489"/>
      <c r="C2978" s="365"/>
      <c r="D2978" s="365"/>
      <c r="E2978" s="365"/>
      <c r="F2978" s="365"/>
      <c r="G2978" s="365"/>
      <c r="H2978" s="365"/>
      <c r="I2978" s="365"/>
      <c r="J2978" s="517"/>
      <c r="K2978" s="517"/>
      <c r="L2978" s="517"/>
      <c r="M2978" s="518"/>
      <c r="N2978" s="518"/>
      <c r="O2978" s="519"/>
    </row>
    <row r="2979" ht="45" spans="1:15">
      <c r="A2979" s="2" t="s">
        <v>726</v>
      </c>
      <c r="B2979" s="479" t="str">
        <f>VLOOKUP(A2979,GLOBAL!A:H,4,FALSE)</f>
        <v>FABRICAÇÃO, MONTAGEM E DESMONTAGEM DE FÔRMA PARA VIGA BALDRAME, EM MADEIRA SERRADA, E=25 MM, 4 UTILIZAÇÕES. AF_06/2017</v>
      </c>
      <c r="C2979" s="2" t="str">
        <f>VLOOKUP(A2979,GLOBAL!A:H,5,FALSE)</f>
        <v>M2</v>
      </c>
      <c r="D2979" s="480" t="s">
        <v>857</v>
      </c>
      <c r="E2979" s="481"/>
      <c r="F2979" s="482"/>
      <c r="G2979" s="480" t="s">
        <v>858</v>
      </c>
      <c r="H2979" s="481"/>
      <c r="I2979" s="482"/>
      <c r="J2979" s="508" t="s">
        <v>859</v>
      </c>
      <c r="K2979" s="508" t="s">
        <v>860</v>
      </c>
      <c r="L2979" s="508" t="s">
        <v>861</v>
      </c>
      <c r="M2979" s="508" t="s">
        <v>867</v>
      </c>
      <c r="N2979" s="508" t="s">
        <v>894</v>
      </c>
      <c r="O2979" s="509">
        <f>ROUND(SUM(O2980:O2996),2)</f>
        <v>179.8</v>
      </c>
    </row>
    <row r="2980" spans="1:15">
      <c r="A2980" s="7"/>
      <c r="B2980" s="493" t="s">
        <v>1080</v>
      </c>
      <c r="C2980" s="494"/>
      <c r="D2980" s="494"/>
      <c r="E2980" s="494"/>
      <c r="F2980" s="494"/>
      <c r="G2980" s="494"/>
      <c r="H2980" s="494"/>
      <c r="I2980" s="494"/>
      <c r="J2980" s="528"/>
      <c r="K2980" s="529"/>
      <c r="L2980" s="528"/>
      <c r="M2980" s="528"/>
      <c r="N2980" s="528"/>
      <c r="O2980" s="530"/>
    </row>
    <row r="2981" spans="1:15">
      <c r="A2981" s="8"/>
      <c r="B2981" s="495" t="s">
        <v>1123</v>
      </c>
      <c r="C2981" s="486"/>
      <c r="D2981" s="486">
        <v>0</v>
      </c>
      <c r="E2981" s="534" t="s">
        <v>898</v>
      </c>
      <c r="F2981" s="486">
        <v>1</v>
      </c>
      <c r="G2981" s="486">
        <v>2</v>
      </c>
      <c r="H2981" s="534" t="s">
        <v>898</v>
      </c>
      <c r="I2981" s="486">
        <v>0</v>
      </c>
      <c r="J2981" s="512">
        <v>39</v>
      </c>
      <c r="K2981" s="531"/>
      <c r="L2981" s="512">
        <v>0.25</v>
      </c>
      <c r="M2981" s="512">
        <v>9.75</v>
      </c>
      <c r="N2981" s="528">
        <v>2</v>
      </c>
      <c r="O2981" s="532">
        <f>M2981*N2981</f>
        <v>19.5</v>
      </c>
    </row>
    <row r="2982" spans="1:15">
      <c r="A2982" s="8"/>
      <c r="B2982" s="495" t="s">
        <v>1124</v>
      </c>
      <c r="C2982" s="486"/>
      <c r="D2982" s="486">
        <v>2</v>
      </c>
      <c r="E2982" s="534" t="s">
        <v>898</v>
      </c>
      <c r="F2982" s="486">
        <v>0</v>
      </c>
      <c r="G2982" s="486">
        <v>3</v>
      </c>
      <c r="H2982" s="534" t="s">
        <v>898</v>
      </c>
      <c r="I2982" s="486">
        <v>11</v>
      </c>
      <c r="J2982" s="512">
        <v>31</v>
      </c>
      <c r="K2982" s="531"/>
      <c r="L2982" s="512">
        <v>0.25</v>
      </c>
      <c r="M2982" s="512">
        <v>7.75</v>
      </c>
      <c r="N2982" s="528">
        <v>2</v>
      </c>
      <c r="O2982" s="532">
        <f t="shared" ref="O2982:O2995" si="61">M2982*N2982</f>
        <v>15.5</v>
      </c>
    </row>
    <row r="2983" spans="1:15">
      <c r="A2983" s="8"/>
      <c r="B2983" s="495" t="s">
        <v>1125</v>
      </c>
      <c r="C2983" s="486"/>
      <c r="D2983" s="486">
        <v>3</v>
      </c>
      <c r="E2983" s="534" t="s">
        <v>898</v>
      </c>
      <c r="F2983" s="486">
        <v>11</v>
      </c>
      <c r="G2983" s="486">
        <v>5</v>
      </c>
      <c r="H2983" s="534" t="s">
        <v>898</v>
      </c>
      <c r="I2983" s="486">
        <v>5</v>
      </c>
      <c r="J2983" s="512">
        <v>34</v>
      </c>
      <c r="K2983" s="531"/>
      <c r="L2983" s="512">
        <v>0.25</v>
      </c>
      <c r="M2983" s="512">
        <v>8.5</v>
      </c>
      <c r="N2983" s="528">
        <v>2</v>
      </c>
      <c r="O2983" s="532">
        <f t="shared" si="61"/>
        <v>17</v>
      </c>
    </row>
    <row r="2984" spans="1:15">
      <c r="A2984" s="8"/>
      <c r="B2984" s="495" t="s">
        <v>1126</v>
      </c>
      <c r="C2984" s="486"/>
      <c r="D2984" s="486">
        <v>5</v>
      </c>
      <c r="E2984" s="534" t="s">
        <v>898</v>
      </c>
      <c r="F2984" s="486">
        <v>5</v>
      </c>
      <c r="G2984" s="486">
        <v>6</v>
      </c>
      <c r="H2984" s="534" t="s">
        <v>898</v>
      </c>
      <c r="I2984" s="486">
        <v>6</v>
      </c>
      <c r="J2984" s="512">
        <v>21</v>
      </c>
      <c r="K2984" s="531"/>
      <c r="L2984" s="512">
        <v>0.25</v>
      </c>
      <c r="M2984" s="512">
        <v>5.25</v>
      </c>
      <c r="N2984" s="528">
        <v>2</v>
      </c>
      <c r="O2984" s="532">
        <f t="shared" si="61"/>
        <v>10.5</v>
      </c>
    </row>
    <row r="2985" spans="1:15">
      <c r="A2985" s="8"/>
      <c r="B2985" s="495" t="s">
        <v>1128</v>
      </c>
      <c r="C2985" s="486"/>
      <c r="D2985" s="486">
        <v>8</v>
      </c>
      <c r="E2985" s="534" t="s">
        <v>898</v>
      </c>
      <c r="F2985" s="486">
        <v>0</v>
      </c>
      <c r="G2985" s="486">
        <v>9</v>
      </c>
      <c r="H2985" s="534" t="s">
        <v>898</v>
      </c>
      <c r="I2985" s="486">
        <v>9</v>
      </c>
      <c r="J2985" s="512">
        <v>29</v>
      </c>
      <c r="K2985" s="531"/>
      <c r="L2985" s="512">
        <v>0.25</v>
      </c>
      <c r="M2985" s="512">
        <v>7.25</v>
      </c>
      <c r="N2985" s="528">
        <v>2</v>
      </c>
      <c r="O2985" s="532">
        <f t="shared" si="61"/>
        <v>14.5</v>
      </c>
    </row>
    <row r="2986" spans="1:15">
      <c r="A2986" s="8"/>
      <c r="B2986" s="495" t="s">
        <v>1129</v>
      </c>
      <c r="C2986" s="486"/>
      <c r="D2986" s="486">
        <v>9</v>
      </c>
      <c r="E2986" s="534" t="s">
        <v>898</v>
      </c>
      <c r="F2986" s="486">
        <v>9</v>
      </c>
      <c r="G2986" s="486">
        <v>9</v>
      </c>
      <c r="H2986" s="534" t="s">
        <v>898</v>
      </c>
      <c r="I2986" s="486">
        <v>9</v>
      </c>
      <c r="J2986" s="512">
        <v>10</v>
      </c>
      <c r="K2986" s="531"/>
      <c r="L2986" s="512">
        <v>0.25</v>
      </c>
      <c r="M2986" s="512">
        <v>2.5</v>
      </c>
      <c r="N2986" s="528">
        <v>2</v>
      </c>
      <c r="O2986" s="532">
        <f t="shared" si="61"/>
        <v>5</v>
      </c>
    </row>
    <row r="2987" spans="1:15">
      <c r="A2987" s="8"/>
      <c r="B2987" s="495" t="s">
        <v>1130</v>
      </c>
      <c r="C2987" s="486"/>
      <c r="D2987" s="486">
        <v>10</v>
      </c>
      <c r="E2987" s="534" t="s">
        <v>898</v>
      </c>
      <c r="F2987" s="486">
        <v>7</v>
      </c>
      <c r="G2987" s="486">
        <v>11</v>
      </c>
      <c r="H2987" s="534" t="s">
        <v>898</v>
      </c>
      <c r="I2987" s="486">
        <v>17</v>
      </c>
      <c r="J2987" s="512">
        <v>30</v>
      </c>
      <c r="K2987" s="531"/>
      <c r="L2987" s="512">
        <v>0.25</v>
      </c>
      <c r="M2987" s="512">
        <v>7.5</v>
      </c>
      <c r="N2987" s="528">
        <v>2</v>
      </c>
      <c r="O2987" s="532">
        <f t="shared" si="61"/>
        <v>15</v>
      </c>
    </row>
    <row r="2988" spans="1:15">
      <c r="A2988" s="8"/>
      <c r="B2988" s="495" t="s">
        <v>1131</v>
      </c>
      <c r="C2988" s="486"/>
      <c r="D2988" s="486">
        <v>11</v>
      </c>
      <c r="E2988" s="534" t="s">
        <v>898</v>
      </c>
      <c r="F2988" s="486">
        <v>17</v>
      </c>
      <c r="G2988" s="486">
        <v>9</v>
      </c>
      <c r="H2988" s="534" t="s">
        <v>898</v>
      </c>
      <c r="I2988" s="486">
        <v>9</v>
      </c>
      <c r="J2988" s="512">
        <v>18</v>
      </c>
      <c r="K2988" s="531"/>
      <c r="L2988" s="512">
        <v>0.25</v>
      </c>
      <c r="M2988" s="512">
        <v>4.5</v>
      </c>
      <c r="N2988" s="528">
        <v>2</v>
      </c>
      <c r="O2988" s="532">
        <f t="shared" si="61"/>
        <v>9</v>
      </c>
    </row>
    <row r="2989" spans="1:15">
      <c r="A2989" s="8"/>
      <c r="B2989" s="495" t="s">
        <v>1132</v>
      </c>
      <c r="C2989" s="486"/>
      <c r="D2989" s="486">
        <v>15</v>
      </c>
      <c r="E2989" s="534" t="s">
        <v>898</v>
      </c>
      <c r="F2989" s="486">
        <v>5</v>
      </c>
      <c r="G2989" s="486">
        <v>16</v>
      </c>
      <c r="H2989" s="534" t="s">
        <v>898</v>
      </c>
      <c r="I2989" s="486">
        <v>11</v>
      </c>
      <c r="J2989" s="512">
        <v>26</v>
      </c>
      <c r="K2989" s="531"/>
      <c r="L2989" s="512">
        <v>0.25</v>
      </c>
      <c r="M2989" s="512">
        <v>6.5</v>
      </c>
      <c r="N2989" s="528">
        <v>2</v>
      </c>
      <c r="O2989" s="532">
        <f t="shared" si="61"/>
        <v>13</v>
      </c>
    </row>
    <row r="2990" spans="1:15">
      <c r="A2990" s="8"/>
      <c r="B2990" s="495" t="s">
        <v>1133</v>
      </c>
      <c r="C2990" s="486"/>
      <c r="D2990" s="486">
        <v>16</v>
      </c>
      <c r="E2990" s="534" t="s">
        <v>898</v>
      </c>
      <c r="F2990" s="486">
        <v>11</v>
      </c>
      <c r="G2990" s="486">
        <v>18</v>
      </c>
      <c r="H2990" s="534" t="s">
        <v>898</v>
      </c>
      <c r="I2990" s="486">
        <v>12</v>
      </c>
      <c r="J2990" s="512">
        <v>41</v>
      </c>
      <c r="K2990" s="531"/>
      <c r="L2990" s="512">
        <v>0.25</v>
      </c>
      <c r="M2990" s="512">
        <v>10.25</v>
      </c>
      <c r="N2990" s="528">
        <v>2</v>
      </c>
      <c r="O2990" s="532">
        <f t="shared" si="61"/>
        <v>20.5</v>
      </c>
    </row>
    <row r="2991" spans="1:15">
      <c r="A2991" s="8"/>
      <c r="B2991" s="495" t="s">
        <v>1134</v>
      </c>
      <c r="C2991" s="486"/>
      <c r="D2991" s="486">
        <v>18</v>
      </c>
      <c r="E2991" s="534" t="s">
        <v>898</v>
      </c>
      <c r="F2991" s="486">
        <v>12</v>
      </c>
      <c r="G2991" s="486">
        <v>20</v>
      </c>
      <c r="H2991" s="534" t="s">
        <v>898</v>
      </c>
      <c r="I2991" s="486">
        <v>6</v>
      </c>
      <c r="J2991" s="512">
        <v>34</v>
      </c>
      <c r="K2991" s="531"/>
      <c r="L2991" s="512">
        <v>0.25</v>
      </c>
      <c r="M2991" s="512">
        <v>8.5</v>
      </c>
      <c r="N2991" s="528">
        <v>2</v>
      </c>
      <c r="O2991" s="532">
        <f t="shared" si="61"/>
        <v>17</v>
      </c>
    </row>
    <row r="2992" spans="1:15">
      <c r="A2992" s="8"/>
      <c r="B2992" s="495" t="s">
        <v>1135</v>
      </c>
      <c r="C2992" s="486"/>
      <c r="D2992" s="486">
        <v>20</v>
      </c>
      <c r="E2992" s="534" t="s">
        <v>898</v>
      </c>
      <c r="F2992" s="486">
        <v>6</v>
      </c>
      <c r="G2992" s="486">
        <v>21</v>
      </c>
      <c r="H2992" s="534" t="s">
        <v>898</v>
      </c>
      <c r="I2992" s="486">
        <v>0</v>
      </c>
      <c r="J2992" s="512">
        <v>14</v>
      </c>
      <c r="K2992" s="531"/>
      <c r="L2992" s="512">
        <v>0.25</v>
      </c>
      <c r="M2992" s="512">
        <v>3.5</v>
      </c>
      <c r="N2992" s="528">
        <v>2</v>
      </c>
      <c r="O2992" s="532">
        <f t="shared" si="61"/>
        <v>7</v>
      </c>
    </row>
    <row r="2993" spans="1:15">
      <c r="A2993" s="8"/>
      <c r="B2993" s="495" t="s">
        <v>1138</v>
      </c>
      <c r="C2993" s="486"/>
      <c r="D2993" s="486">
        <v>22</v>
      </c>
      <c r="E2993" s="534" t="s">
        <v>898</v>
      </c>
      <c r="F2993" s="486">
        <v>0</v>
      </c>
      <c r="G2993" s="486">
        <v>21</v>
      </c>
      <c r="H2993" s="534" t="s">
        <v>898</v>
      </c>
      <c r="I2993" s="486">
        <v>0</v>
      </c>
      <c r="J2993" s="512">
        <v>20</v>
      </c>
      <c r="K2993" s="531"/>
      <c r="L2993" s="512">
        <v>0.25</v>
      </c>
      <c r="M2993" s="512">
        <v>5</v>
      </c>
      <c r="N2993" s="512">
        <v>2</v>
      </c>
      <c r="O2993" s="532">
        <f t="shared" si="61"/>
        <v>10</v>
      </c>
    </row>
    <row r="2994" spans="1:15">
      <c r="A2994" s="7"/>
      <c r="B2994" s="493" t="s">
        <v>1081</v>
      </c>
      <c r="C2994" s="494"/>
      <c r="D2994" s="494"/>
      <c r="E2994" s="494"/>
      <c r="F2994" s="494"/>
      <c r="G2994" s="494"/>
      <c r="H2994" s="494"/>
      <c r="I2994" s="494"/>
      <c r="J2994" s="528"/>
      <c r="K2994" s="529"/>
      <c r="L2994" s="528"/>
      <c r="M2994" s="528"/>
      <c r="N2994" s="528"/>
      <c r="O2994" s="532"/>
    </row>
    <row r="2995" spans="1:15">
      <c r="A2995" s="8"/>
      <c r="B2995" s="495" t="s">
        <v>1139</v>
      </c>
      <c r="C2995" s="486"/>
      <c r="D2995" s="486">
        <v>21</v>
      </c>
      <c r="E2995" s="534" t="s">
        <v>898</v>
      </c>
      <c r="F2995" s="486">
        <v>0</v>
      </c>
      <c r="G2995" s="486">
        <v>21</v>
      </c>
      <c r="H2995" s="534" t="s">
        <v>898</v>
      </c>
      <c r="I2995" s="486">
        <v>0</v>
      </c>
      <c r="J2995" s="512">
        <v>9</v>
      </c>
      <c r="K2995" s="531"/>
      <c r="L2995" s="512">
        <v>0.35</v>
      </c>
      <c r="M2995" s="512">
        <v>3.15</v>
      </c>
      <c r="N2995" s="528">
        <v>2</v>
      </c>
      <c r="O2995" s="532">
        <f t="shared" si="61"/>
        <v>6.3</v>
      </c>
    </row>
    <row r="2996" spans="1:15">
      <c r="A2996" s="8"/>
      <c r="B2996" s="495"/>
      <c r="C2996" s="486"/>
      <c r="D2996" s="486"/>
      <c r="E2996" s="486"/>
      <c r="F2996" s="486"/>
      <c r="G2996" s="486"/>
      <c r="H2996" s="486"/>
      <c r="I2996" s="486"/>
      <c r="J2996" s="512"/>
      <c r="K2996" s="531"/>
      <c r="L2996" s="512"/>
      <c r="M2996" s="512"/>
      <c r="N2996" s="512"/>
      <c r="O2996" s="513"/>
    </row>
    <row r="2997" spans="1:15">
      <c r="A2997" s="6"/>
      <c r="B2997" s="489"/>
      <c r="C2997" s="365"/>
      <c r="D2997" s="365"/>
      <c r="E2997" s="365"/>
      <c r="F2997" s="365"/>
      <c r="G2997" s="365"/>
      <c r="H2997" s="365"/>
      <c r="I2997" s="365"/>
      <c r="J2997" s="517"/>
      <c r="K2997" s="517"/>
      <c r="L2997" s="517"/>
      <c r="M2997" s="518"/>
      <c r="N2997" s="518"/>
      <c r="O2997" s="519"/>
    </row>
    <row r="2998" ht="63" customHeight="1" spans="1:15">
      <c r="A2998" s="2" t="s">
        <v>727</v>
      </c>
      <c r="B2998" s="479" t="str">
        <f>VLOOKUP(A2998,GLOBAL!A:H,4,FALSE)</f>
        <v>BOCA P/BUEIRO SIMPLES TUBULAR D=0,40M EM CONCRETO CICLOPICO, INCLINDO FORMAS, ESCAVACAO, REATERRO E MATERIAIS, EXCLUINDO MATERIAL REATERRO JAZIDA E TRANSPORTE</v>
      </c>
      <c r="C2998" s="2" t="str">
        <f>VLOOKUP(A2998,GLOBAL!A:H,5,FALSE)</f>
        <v>UN</v>
      </c>
      <c r="D2998" s="480" t="s">
        <v>857</v>
      </c>
      <c r="E2998" s="481"/>
      <c r="F2998" s="482"/>
      <c r="G2998" s="480" t="s">
        <v>858</v>
      </c>
      <c r="H2998" s="481"/>
      <c r="I2998" s="482"/>
      <c r="J2998" s="508" t="s">
        <v>859</v>
      </c>
      <c r="K2998" s="508" t="s">
        <v>860</v>
      </c>
      <c r="L2998" s="508" t="s">
        <v>861</v>
      </c>
      <c r="M2998" s="508" t="s">
        <v>1021</v>
      </c>
      <c r="N2998" s="508" t="s">
        <v>894</v>
      </c>
      <c r="O2998" s="509">
        <f>ROUND(SUM(O2999:O3001),2)</f>
        <v>1</v>
      </c>
    </row>
    <row r="2999" spans="1:15">
      <c r="A2999" s="7"/>
      <c r="B2999" s="493" t="s">
        <v>863</v>
      </c>
      <c r="C2999" s="494"/>
      <c r="D2999" s="494"/>
      <c r="E2999" s="494"/>
      <c r="F2999" s="494"/>
      <c r="G2999" s="494"/>
      <c r="H2999" s="494"/>
      <c r="I2999" s="494"/>
      <c r="J2999" s="528"/>
      <c r="K2999" s="529"/>
      <c r="L2999" s="528"/>
      <c r="M2999" s="528"/>
      <c r="N2999" s="528"/>
      <c r="O2999" s="530"/>
    </row>
    <row r="3000" spans="1:15">
      <c r="A3000" s="8"/>
      <c r="B3000" s="495" t="s">
        <v>1140</v>
      </c>
      <c r="C3000" s="486"/>
      <c r="D3000" s="486">
        <v>9</v>
      </c>
      <c r="E3000" s="534" t="s">
        <v>898</v>
      </c>
      <c r="F3000" s="486">
        <v>9</v>
      </c>
      <c r="G3000" s="486"/>
      <c r="H3000" s="534"/>
      <c r="I3000" s="486"/>
      <c r="J3000" s="512"/>
      <c r="K3000" s="531"/>
      <c r="L3000" s="512"/>
      <c r="M3000" s="512">
        <v>1</v>
      </c>
      <c r="N3000" s="528"/>
      <c r="O3000" s="532">
        <f>M3000</f>
        <v>1</v>
      </c>
    </row>
    <row r="3001" spans="1:15">
      <c r="A3001" s="8"/>
      <c r="B3001" s="495"/>
      <c r="C3001" s="486"/>
      <c r="D3001" s="486"/>
      <c r="E3001" s="486"/>
      <c r="F3001" s="486"/>
      <c r="G3001" s="486"/>
      <c r="H3001" s="486"/>
      <c r="I3001" s="486"/>
      <c r="J3001" s="512"/>
      <c r="K3001" s="531"/>
      <c r="L3001" s="512"/>
      <c r="M3001" s="512"/>
      <c r="N3001" s="512"/>
      <c r="O3001" s="513"/>
    </row>
    <row r="3002" spans="1:15">
      <c r="A3002" s="6"/>
      <c r="B3002" s="489"/>
      <c r="C3002" s="365"/>
      <c r="D3002" s="365"/>
      <c r="E3002" s="365"/>
      <c r="F3002" s="365"/>
      <c r="G3002" s="365"/>
      <c r="H3002" s="365"/>
      <c r="I3002" s="365"/>
      <c r="J3002" s="517"/>
      <c r="K3002" s="517"/>
      <c r="L3002" s="517"/>
      <c r="M3002" s="518"/>
      <c r="N3002" s="518"/>
      <c r="O3002" s="519"/>
    </row>
    <row r="3003" ht="80.25" customHeight="1" spans="1:15">
      <c r="A3003" s="2" t="s">
        <v>730</v>
      </c>
      <c r="B3003" s="479" t="str">
        <f>VLOOKUP(A3003,GLOBAL!A:H,4,FALSE)</f>
        <v>BOCA PARA BUEIRO SIMPLES TUBULAR, DIAMETRO =0,60M, EM CONCRETO CICLOPICO, INCLUINDO FORMAS, ESCAVACAO, REATERRO E MATERIAIS, EXCLUINDO MATERIAL REATERRO JAZIDA E TRANSPORTE.</v>
      </c>
      <c r="C3003" s="2" t="str">
        <f>VLOOKUP(A3003,GLOBAL!A:H,5,FALSE)</f>
        <v>UN</v>
      </c>
      <c r="D3003" s="480" t="s">
        <v>857</v>
      </c>
      <c r="E3003" s="481"/>
      <c r="F3003" s="482"/>
      <c r="G3003" s="480" t="s">
        <v>858</v>
      </c>
      <c r="H3003" s="481"/>
      <c r="I3003" s="482"/>
      <c r="J3003" s="508" t="s">
        <v>859</v>
      </c>
      <c r="K3003" s="508" t="s">
        <v>860</v>
      </c>
      <c r="L3003" s="508" t="s">
        <v>861</v>
      </c>
      <c r="M3003" s="508" t="s">
        <v>1021</v>
      </c>
      <c r="N3003" s="508" t="s">
        <v>894</v>
      </c>
      <c r="O3003" s="509">
        <f>ROUND(SUM(O3004:O3006),2)</f>
        <v>1</v>
      </c>
    </row>
    <row r="3004" spans="1:15">
      <c r="A3004" s="7"/>
      <c r="B3004" s="493" t="s">
        <v>863</v>
      </c>
      <c r="C3004" s="494"/>
      <c r="D3004" s="494"/>
      <c r="E3004" s="494"/>
      <c r="F3004" s="494"/>
      <c r="G3004" s="494"/>
      <c r="H3004" s="494"/>
      <c r="I3004" s="494"/>
      <c r="J3004" s="528"/>
      <c r="K3004" s="529"/>
      <c r="L3004" s="528"/>
      <c r="M3004" s="528"/>
      <c r="N3004" s="528"/>
      <c r="O3004" s="530"/>
    </row>
    <row r="3005" spans="1:15">
      <c r="A3005" s="8"/>
      <c r="B3005" s="495" t="s">
        <v>1141</v>
      </c>
      <c r="C3005" s="486"/>
      <c r="D3005" s="486">
        <v>21</v>
      </c>
      <c r="E3005" s="534" t="s">
        <v>898</v>
      </c>
      <c r="F3005" s="486">
        <v>0</v>
      </c>
      <c r="G3005" s="486"/>
      <c r="H3005" s="534"/>
      <c r="I3005" s="486"/>
      <c r="J3005" s="512"/>
      <c r="K3005" s="531"/>
      <c r="L3005" s="512"/>
      <c r="M3005" s="512">
        <v>1</v>
      </c>
      <c r="N3005" s="528"/>
      <c r="O3005" s="532">
        <f>M3005</f>
        <v>1</v>
      </c>
    </row>
    <row r="3006" spans="1:15">
      <c r="A3006" s="8"/>
      <c r="B3006" s="495"/>
      <c r="C3006" s="486"/>
      <c r="D3006" s="486"/>
      <c r="E3006" s="486"/>
      <c r="F3006" s="486"/>
      <c r="G3006" s="486"/>
      <c r="H3006" s="486"/>
      <c r="I3006" s="486"/>
      <c r="J3006" s="512"/>
      <c r="K3006" s="531"/>
      <c r="L3006" s="512"/>
      <c r="M3006" s="512"/>
      <c r="N3006" s="512"/>
      <c r="O3006" s="513"/>
    </row>
    <row r="3007" spans="1:15">
      <c r="A3007" s="6"/>
      <c r="B3007" s="489"/>
      <c r="C3007" s="365"/>
      <c r="D3007" s="365"/>
      <c r="E3007" s="365"/>
      <c r="F3007" s="365"/>
      <c r="G3007" s="365"/>
      <c r="H3007" s="365"/>
      <c r="I3007" s="365"/>
      <c r="J3007" s="517"/>
      <c r="K3007" s="517"/>
      <c r="L3007" s="517"/>
      <c r="M3007" s="518"/>
      <c r="N3007" s="518"/>
      <c r="O3007" s="519"/>
    </row>
    <row r="3008" ht="30" customHeight="1" spans="1:15">
      <c r="A3008" s="2" t="s">
        <v>733</v>
      </c>
      <c r="B3008" s="479" t="str">
        <f>VLOOKUP(A3008,GLOBAL!A:H,4,FALSE)</f>
        <v>DESCIDA D'ÁGUA ATERROS EM DEGRAUS - ARM - DAD 04</v>
      </c>
      <c r="C3008" s="2" t="str">
        <f>VLOOKUP(A3008,GLOBAL!A:H,5,FALSE)</f>
        <v>M</v>
      </c>
      <c r="D3008" s="480" t="s">
        <v>857</v>
      </c>
      <c r="E3008" s="481"/>
      <c r="F3008" s="482"/>
      <c r="G3008" s="480" t="s">
        <v>858</v>
      </c>
      <c r="H3008" s="481"/>
      <c r="I3008" s="482"/>
      <c r="J3008" s="508" t="s">
        <v>859</v>
      </c>
      <c r="K3008" s="508" t="s">
        <v>860</v>
      </c>
      <c r="L3008" s="508" t="s">
        <v>861</v>
      </c>
      <c r="M3008" s="508" t="s">
        <v>1021</v>
      </c>
      <c r="N3008" s="508" t="s">
        <v>894</v>
      </c>
      <c r="O3008" s="509">
        <f>ROUND(SUM(O3009:O3012),2)</f>
        <v>92</v>
      </c>
    </row>
    <row r="3009" spans="1:15">
      <c r="A3009" s="7"/>
      <c r="B3009" s="493" t="s">
        <v>863</v>
      </c>
      <c r="C3009" s="494"/>
      <c r="D3009" s="494"/>
      <c r="E3009" s="494"/>
      <c r="F3009" s="494"/>
      <c r="G3009" s="494"/>
      <c r="H3009" s="494"/>
      <c r="I3009" s="494"/>
      <c r="J3009" s="528"/>
      <c r="K3009" s="529"/>
      <c r="L3009" s="528"/>
      <c r="M3009" s="528"/>
      <c r="N3009" s="528"/>
      <c r="O3009" s="530"/>
    </row>
    <row r="3010" spans="1:15">
      <c r="A3010" s="8"/>
      <c r="B3010" s="495" t="s">
        <v>1140</v>
      </c>
      <c r="C3010" s="486"/>
      <c r="D3010" s="486">
        <v>9</v>
      </c>
      <c r="E3010" s="534" t="s">
        <v>898</v>
      </c>
      <c r="F3010" s="486">
        <v>9</v>
      </c>
      <c r="G3010" s="486"/>
      <c r="H3010" s="534"/>
      <c r="I3010" s="486"/>
      <c r="J3010" s="512">
        <v>40</v>
      </c>
      <c r="K3010" s="531"/>
      <c r="L3010" s="512"/>
      <c r="M3010" s="512">
        <v>1</v>
      </c>
      <c r="N3010" s="528"/>
      <c r="O3010" s="532">
        <f>J3010</f>
        <v>40</v>
      </c>
    </row>
    <row r="3011" spans="1:15">
      <c r="A3011" s="8"/>
      <c r="B3011" s="495" t="s">
        <v>1141</v>
      </c>
      <c r="C3011" s="486"/>
      <c r="D3011" s="486">
        <v>21</v>
      </c>
      <c r="E3011" s="534" t="s">
        <v>898</v>
      </c>
      <c r="F3011" s="486">
        <v>0</v>
      </c>
      <c r="G3011" s="486"/>
      <c r="H3011" s="534"/>
      <c r="I3011" s="486"/>
      <c r="J3011" s="512">
        <v>52</v>
      </c>
      <c r="K3011" s="531"/>
      <c r="L3011" s="512"/>
      <c r="M3011" s="512">
        <v>1</v>
      </c>
      <c r="N3011" s="528"/>
      <c r="O3011" s="532">
        <f>J3011</f>
        <v>52</v>
      </c>
    </row>
    <row r="3012" spans="1:15">
      <c r="A3012" s="8"/>
      <c r="B3012" s="495"/>
      <c r="C3012" s="486"/>
      <c r="D3012" s="486"/>
      <c r="E3012" s="486"/>
      <c r="F3012" s="486"/>
      <c r="G3012" s="486"/>
      <c r="H3012" s="486"/>
      <c r="I3012" s="486"/>
      <c r="J3012" s="512"/>
      <c r="K3012" s="531"/>
      <c r="L3012" s="512"/>
      <c r="M3012" s="512"/>
      <c r="N3012" s="512"/>
      <c r="O3012" s="513"/>
    </row>
    <row r="3013" spans="1:15">
      <c r="A3013" s="6"/>
      <c r="B3013" s="489"/>
      <c r="C3013" s="365"/>
      <c r="D3013" s="365"/>
      <c r="E3013" s="365"/>
      <c r="F3013" s="365"/>
      <c r="G3013" s="365"/>
      <c r="H3013" s="365"/>
      <c r="I3013" s="365"/>
      <c r="J3013" s="517"/>
      <c r="K3013" s="517"/>
      <c r="L3013" s="517"/>
      <c r="M3013" s="518"/>
      <c r="N3013" s="518"/>
      <c r="O3013" s="519"/>
    </row>
    <row r="3014" spans="1:15">
      <c r="A3014" s="2" t="s">
        <v>738</v>
      </c>
      <c r="B3014" s="479" t="str">
        <f>VLOOKUP(A3014,GLOBAL!A:H,4,FALSE)</f>
        <v>DISSIPADOR DE ENERGIA - DEB 03 AC/BC/PC</v>
      </c>
      <c r="C3014" s="2" t="str">
        <f>VLOOKUP(A3014,GLOBAL!A:H,5,FALSE)</f>
        <v>U N </v>
      </c>
      <c r="D3014" s="480" t="s">
        <v>857</v>
      </c>
      <c r="E3014" s="481"/>
      <c r="F3014" s="482"/>
      <c r="G3014" s="480" t="s">
        <v>858</v>
      </c>
      <c r="H3014" s="481"/>
      <c r="I3014" s="482"/>
      <c r="J3014" s="508" t="s">
        <v>859</v>
      </c>
      <c r="K3014" s="508" t="s">
        <v>860</v>
      </c>
      <c r="L3014" s="508" t="s">
        <v>861</v>
      </c>
      <c r="M3014" s="508" t="s">
        <v>1021</v>
      </c>
      <c r="N3014" s="508" t="s">
        <v>894</v>
      </c>
      <c r="O3014" s="509">
        <f>ROUND(SUM(O3015:O3018),2)</f>
        <v>2</v>
      </c>
    </row>
    <row r="3015" spans="1:15">
      <c r="A3015" s="7"/>
      <c r="B3015" s="493" t="s">
        <v>863</v>
      </c>
      <c r="C3015" s="494"/>
      <c r="D3015" s="494"/>
      <c r="E3015" s="494"/>
      <c r="F3015" s="494"/>
      <c r="G3015" s="494"/>
      <c r="H3015" s="494"/>
      <c r="I3015" s="494"/>
      <c r="J3015" s="528"/>
      <c r="K3015" s="529"/>
      <c r="L3015" s="528"/>
      <c r="M3015" s="528"/>
      <c r="N3015" s="528"/>
      <c r="O3015" s="530"/>
    </row>
    <row r="3016" spans="1:15">
      <c r="A3016" s="8"/>
      <c r="B3016" s="495" t="s">
        <v>1140</v>
      </c>
      <c r="C3016" s="486"/>
      <c r="D3016" s="486">
        <v>9</v>
      </c>
      <c r="E3016" s="534" t="s">
        <v>898</v>
      </c>
      <c r="F3016" s="486">
        <v>9</v>
      </c>
      <c r="G3016" s="486"/>
      <c r="H3016" s="534"/>
      <c r="I3016" s="486"/>
      <c r="J3016" s="512"/>
      <c r="K3016" s="531"/>
      <c r="L3016" s="512"/>
      <c r="M3016" s="512">
        <v>1</v>
      </c>
      <c r="N3016" s="528"/>
      <c r="O3016" s="532">
        <f>M3016</f>
        <v>1</v>
      </c>
    </row>
    <row r="3017" spans="1:15">
      <c r="A3017" s="8"/>
      <c r="B3017" s="495" t="s">
        <v>1141</v>
      </c>
      <c r="C3017" s="486"/>
      <c r="D3017" s="486">
        <v>21</v>
      </c>
      <c r="E3017" s="534" t="s">
        <v>898</v>
      </c>
      <c r="F3017" s="486">
        <v>0</v>
      </c>
      <c r="G3017" s="486"/>
      <c r="H3017" s="534"/>
      <c r="I3017" s="486"/>
      <c r="J3017" s="512"/>
      <c r="K3017" s="531"/>
      <c r="L3017" s="512"/>
      <c r="M3017" s="512">
        <v>1</v>
      </c>
      <c r="N3017" s="528"/>
      <c r="O3017" s="532">
        <f>M3017</f>
        <v>1</v>
      </c>
    </row>
    <row r="3018" spans="1:15">
      <c r="A3018" s="8"/>
      <c r="B3018" s="495"/>
      <c r="C3018" s="486"/>
      <c r="D3018" s="486"/>
      <c r="E3018" s="486"/>
      <c r="F3018" s="486"/>
      <c r="G3018" s="486"/>
      <c r="H3018" s="486"/>
      <c r="I3018" s="486"/>
      <c r="J3018" s="512"/>
      <c r="K3018" s="531"/>
      <c r="L3018" s="512"/>
      <c r="M3018" s="512"/>
      <c r="N3018" s="512"/>
      <c r="O3018" s="513"/>
    </row>
    <row r="3019" spans="1:15">
      <c r="A3019" s="6"/>
      <c r="B3019" s="489"/>
      <c r="C3019" s="365"/>
      <c r="D3019" s="365"/>
      <c r="E3019" s="365"/>
      <c r="F3019" s="365"/>
      <c r="G3019" s="365"/>
      <c r="H3019" s="365"/>
      <c r="I3019" s="365"/>
      <c r="J3019" s="517"/>
      <c r="K3019" s="517"/>
      <c r="L3019" s="517"/>
      <c r="M3019" s="518"/>
      <c r="N3019" s="518"/>
      <c r="O3019" s="519"/>
    </row>
    <row r="3020" spans="1:15">
      <c r="A3020" s="1" t="s">
        <v>743</v>
      </c>
      <c r="B3020" s="476" t="str">
        <f>VLOOKUP(A3020,GLOBAL!A:H,4,FALSE)</f>
        <v>Pavimentação</v>
      </c>
      <c r="C3020" s="477"/>
      <c r="D3020" s="477"/>
      <c r="E3020" s="477"/>
      <c r="F3020" s="477"/>
      <c r="G3020" s="477"/>
      <c r="H3020" s="477"/>
      <c r="I3020" s="477"/>
      <c r="J3020" s="506"/>
      <c r="K3020" s="506"/>
      <c r="L3020" s="506"/>
      <c r="M3020" s="506"/>
      <c r="N3020" s="506"/>
      <c r="O3020" s="507"/>
    </row>
    <row r="3021" ht="30" spans="1:15">
      <c r="A3021" s="2" t="s">
        <v>744</v>
      </c>
      <c r="B3021" s="479" t="str">
        <f>VLOOKUP(A3021,GLOBAL!A:H,4,FALSE)</f>
        <v>REGULARIZACAO E COMPACTACAO DE SUBLEITO ATE 20 CM DE ESPESSURA</v>
      </c>
      <c r="C3021" s="2" t="str">
        <f>VLOOKUP(A3021,GLOBAL!A:H,5,FALSE)</f>
        <v>M2</v>
      </c>
      <c r="D3021" s="480" t="s">
        <v>857</v>
      </c>
      <c r="E3021" s="481"/>
      <c r="F3021" s="482"/>
      <c r="G3021" s="480" t="s">
        <v>858</v>
      </c>
      <c r="H3021" s="481"/>
      <c r="I3021" s="482"/>
      <c r="J3021" s="508" t="s">
        <v>859</v>
      </c>
      <c r="K3021" s="508" t="s">
        <v>907</v>
      </c>
      <c r="L3021" s="508" t="s">
        <v>861</v>
      </c>
      <c r="M3021" s="508" t="s">
        <v>867</v>
      </c>
      <c r="N3021" s="508" t="s">
        <v>908</v>
      </c>
      <c r="O3021" s="509">
        <f>ROUND(SUM(O3023:O3026),2)</f>
        <v>3024.49</v>
      </c>
    </row>
    <row r="3022" spans="1:15">
      <c r="A3022" s="7"/>
      <c r="B3022" s="493" t="s">
        <v>863</v>
      </c>
      <c r="C3022" s="494"/>
      <c r="D3022" s="494"/>
      <c r="E3022" s="494"/>
      <c r="F3022" s="494"/>
      <c r="G3022" s="494"/>
      <c r="H3022" s="494"/>
      <c r="I3022" s="494"/>
      <c r="J3022" s="528"/>
      <c r="K3022" s="529"/>
      <c r="L3022" s="528"/>
      <c r="M3022" s="528"/>
      <c r="N3022" s="528"/>
      <c r="O3022" s="530"/>
    </row>
    <row r="3023" spans="1:15">
      <c r="A3023" s="8"/>
      <c r="B3023" s="495" t="s">
        <v>909</v>
      </c>
      <c r="C3023" s="486"/>
      <c r="D3023" s="486">
        <v>0</v>
      </c>
      <c r="E3023" s="534" t="s">
        <v>898</v>
      </c>
      <c r="F3023" s="486">
        <v>8.65</v>
      </c>
      <c r="G3023" s="486">
        <v>0</v>
      </c>
      <c r="H3023" s="534" t="s">
        <v>898</v>
      </c>
      <c r="I3023" s="486">
        <v>15.7</v>
      </c>
      <c r="J3023" s="512">
        <v>7.05</v>
      </c>
      <c r="K3023" s="531">
        <v>8.75</v>
      </c>
      <c r="L3023" s="512"/>
      <c r="M3023" s="512">
        <f t="shared" ref="M3023:M3025" si="62">J3023*K3023</f>
        <v>61.6875</v>
      </c>
      <c r="N3023" s="528"/>
      <c r="O3023" s="532">
        <f t="shared" ref="O3023:O3025" si="63">M3023</f>
        <v>61.6875</v>
      </c>
    </row>
    <row r="3024" spans="1:15">
      <c r="A3024" s="8"/>
      <c r="B3024" s="495" t="s">
        <v>909</v>
      </c>
      <c r="C3024" s="486"/>
      <c r="D3024" s="486">
        <v>0</v>
      </c>
      <c r="E3024" s="534" t="s">
        <v>898</v>
      </c>
      <c r="F3024" s="486">
        <v>15.7</v>
      </c>
      <c r="G3024" s="486">
        <v>24</v>
      </c>
      <c r="H3024" s="534" t="s">
        <v>898</v>
      </c>
      <c r="I3024" s="486">
        <v>15</v>
      </c>
      <c r="J3024" s="512">
        <v>476.3</v>
      </c>
      <c r="K3024" s="531">
        <v>6</v>
      </c>
      <c r="L3024" s="512"/>
      <c r="M3024" s="512">
        <f t="shared" si="62"/>
        <v>2857.8</v>
      </c>
      <c r="N3024" s="528"/>
      <c r="O3024" s="532">
        <f t="shared" si="63"/>
        <v>2857.8</v>
      </c>
    </row>
    <row r="3025" spans="1:15">
      <c r="A3025" s="8"/>
      <c r="B3025" s="495" t="s">
        <v>909</v>
      </c>
      <c r="C3025" s="486"/>
      <c r="D3025" s="486">
        <v>24</v>
      </c>
      <c r="E3025" s="534" t="s">
        <v>898</v>
      </c>
      <c r="F3025" s="486">
        <v>15</v>
      </c>
      <c r="G3025" s="486">
        <v>25</v>
      </c>
      <c r="H3025" s="534" t="s">
        <v>898</v>
      </c>
      <c r="I3025" s="486">
        <v>0</v>
      </c>
      <c r="J3025" s="512">
        <v>15</v>
      </c>
      <c r="K3025" s="531">
        <v>7</v>
      </c>
      <c r="L3025" s="512"/>
      <c r="M3025" s="512">
        <f t="shared" si="62"/>
        <v>105</v>
      </c>
      <c r="N3025" s="528"/>
      <c r="O3025" s="532">
        <f t="shared" si="63"/>
        <v>105</v>
      </c>
    </row>
    <row r="3026" spans="1:15">
      <c r="A3026" s="4"/>
      <c r="B3026" s="495"/>
      <c r="C3026" s="486"/>
      <c r="D3026" s="486"/>
      <c r="E3026" s="486"/>
      <c r="F3026" s="486"/>
      <c r="G3026" s="486"/>
      <c r="H3026" s="486"/>
      <c r="I3026" s="486"/>
      <c r="J3026" s="512"/>
      <c r="K3026" s="512"/>
      <c r="L3026" s="512"/>
      <c r="M3026" s="512"/>
      <c r="N3026" s="512"/>
      <c r="O3026" s="513"/>
    </row>
    <row r="3027" spans="1:15">
      <c r="A3027" s="6"/>
      <c r="B3027" s="489"/>
      <c r="C3027" s="365"/>
      <c r="D3027" s="365"/>
      <c r="E3027" s="365"/>
      <c r="F3027" s="365"/>
      <c r="G3027" s="365"/>
      <c r="H3027" s="365"/>
      <c r="I3027" s="365"/>
      <c r="J3027" s="517"/>
      <c r="K3027" s="517"/>
      <c r="L3027" s="517"/>
      <c r="M3027" s="518"/>
      <c r="N3027" s="518"/>
      <c r="O3027" s="519"/>
    </row>
    <row r="3028" spans="1:15">
      <c r="A3028" s="2" t="s">
        <v>745</v>
      </c>
      <c r="B3028" s="479" t="str">
        <f>VLOOKUP(A3028,GLOBAL!A:H,4,FALSE)</f>
        <v>FORNECIMENTO E LANCAMENTO DE BRITA N. 4</v>
      </c>
      <c r="C3028" s="2" t="str">
        <f>VLOOKUP(A3028,GLOBAL!A:H,5,FALSE)</f>
        <v>M3</v>
      </c>
      <c r="D3028" s="480" t="s">
        <v>857</v>
      </c>
      <c r="E3028" s="481"/>
      <c r="F3028" s="482"/>
      <c r="G3028" s="480" t="s">
        <v>858</v>
      </c>
      <c r="H3028" s="481"/>
      <c r="I3028" s="482"/>
      <c r="J3028" s="508" t="s">
        <v>859</v>
      </c>
      <c r="K3028" s="508" t="s">
        <v>907</v>
      </c>
      <c r="L3028" s="508" t="s">
        <v>861</v>
      </c>
      <c r="M3028" s="508" t="s">
        <v>867</v>
      </c>
      <c r="N3028" s="508" t="s">
        <v>879</v>
      </c>
      <c r="O3028" s="509">
        <f>ROUND(SUM(O3030:O3033),2)</f>
        <v>302.45</v>
      </c>
    </row>
    <row r="3029" spans="1:15">
      <c r="A3029" s="7"/>
      <c r="B3029" s="493" t="s">
        <v>863</v>
      </c>
      <c r="C3029" s="494"/>
      <c r="D3029" s="494"/>
      <c r="E3029" s="494"/>
      <c r="F3029" s="494"/>
      <c r="G3029" s="494"/>
      <c r="H3029" s="494"/>
      <c r="I3029" s="494"/>
      <c r="J3029" s="528"/>
      <c r="K3029" s="529"/>
      <c r="L3029" s="528"/>
      <c r="M3029" s="528"/>
      <c r="N3029" s="528"/>
      <c r="O3029" s="530"/>
    </row>
    <row r="3030" spans="1:15">
      <c r="A3030" s="8"/>
      <c r="B3030" s="495" t="s">
        <v>909</v>
      </c>
      <c r="C3030" s="486"/>
      <c r="D3030" s="486">
        <v>0</v>
      </c>
      <c r="E3030" s="534" t="s">
        <v>898</v>
      </c>
      <c r="F3030" s="486">
        <v>8.65</v>
      </c>
      <c r="G3030" s="486">
        <v>0</v>
      </c>
      <c r="H3030" s="534" t="s">
        <v>898</v>
      </c>
      <c r="I3030" s="486">
        <v>15.7</v>
      </c>
      <c r="J3030" s="512">
        <v>7.05</v>
      </c>
      <c r="K3030" s="531">
        <v>8.75</v>
      </c>
      <c r="L3030" s="512">
        <v>0.1</v>
      </c>
      <c r="M3030" s="512">
        <f t="shared" ref="M3030:M3032" si="64">J3030*K3030</f>
        <v>61.6875</v>
      </c>
      <c r="N3030" s="528">
        <f t="shared" ref="N3030:N3032" si="65">M3030*L3030</f>
        <v>6.16875</v>
      </c>
      <c r="O3030" s="532">
        <f t="shared" ref="O3030:O3032" si="66">N3030</f>
        <v>6.16875</v>
      </c>
    </row>
    <row r="3031" spans="1:15">
      <c r="A3031" s="8"/>
      <c r="B3031" s="495" t="s">
        <v>909</v>
      </c>
      <c r="C3031" s="486"/>
      <c r="D3031" s="486">
        <v>0</v>
      </c>
      <c r="E3031" s="534" t="s">
        <v>898</v>
      </c>
      <c r="F3031" s="486">
        <v>15.7</v>
      </c>
      <c r="G3031" s="486">
        <v>24</v>
      </c>
      <c r="H3031" s="534" t="s">
        <v>898</v>
      </c>
      <c r="I3031" s="486">
        <v>15</v>
      </c>
      <c r="J3031" s="512">
        <v>476.3</v>
      </c>
      <c r="K3031" s="531">
        <v>6</v>
      </c>
      <c r="L3031" s="512">
        <v>0.1</v>
      </c>
      <c r="M3031" s="512">
        <f t="shared" si="64"/>
        <v>2857.8</v>
      </c>
      <c r="N3031" s="528">
        <f t="shared" si="65"/>
        <v>285.78</v>
      </c>
      <c r="O3031" s="532">
        <f t="shared" si="66"/>
        <v>285.78</v>
      </c>
    </row>
    <row r="3032" spans="1:15">
      <c r="A3032" s="8"/>
      <c r="B3032" s="495" t="s">
        <v>909</v>
      </c>
      <c r="C3032" s="486"/>
      <c r="D3032" s="486">
        <v>24</v>
      </c>
      <c r="E3032" s="534" t="s">
        <v>898</v>
      </c>
      <c r="F3032" s="486">
        <v>15</v>
      </c>
      <c r="G3032" s="486">
        <v>25</v>
      </c>
      <c r="H3032" s="534" t="s">
        <v>898</v>
      </c>
      <c r="I3032" s="486">
        <v>0</v>
      </c>
      <c r="J3032" s="512">
        <v>15</v>
      </c>
      <c r="K3032" s="531">
        <v>7</v>
      </c>
      <c r="L3032" s="512">
        <v>0.1</v>
      </c>
      <c r="M3032" s="512">
        <f t="shared" si="64"/>
        <v>105</v>
      </c>
      <c r="N3032" s="528">
        <f t="shared" si="65"/>
        <v>10.5</v>
      </c>
      <c r="O3032" s="532">
        <f t="shared" si="66"/>
        <v>10.5</v>
      </c>
    </row>
    <row r="3033" spans="1:15">
      <c r="A3033" s="4"/>
      <c r="B3033" s="495"/>
      <c r="C3033" s="486"/>
      <c r="D3033" s="486"/>
      <c r="E3033" s="486"/>
      <c r="F3033" s="486"/>
      <c r="G3033" s="486"/>
      <c r="H3033" s="486"/>
      <c r="I3033" s="486"/>
      <c r="J3033" s="512"/>
      <c r="K3033" s="512"/>
      <c r="L3033" s="512"/>
      <c r="M3033" s="512"/>
      <c r="N3033" s="512"/>
      <c r="O3033" s="513"/>
    </row>
    <row r="3034" spans="1:15">
      <c r="A3034" s="6"/>
      <c r="B3034" s="489"/>
      <c r="C3034" s="365"/>
      <c r="D3034" s="365"/>
      <c r="E3034" s="365"/>
      <c r="F3034" s="365"/>
      <c r="G3034" s="365"/>
      <c r="H3034" s="365"/>
      <c r="I3034" s="365"/>
      <c r="J3034" s="517"/>
      <c r="K3034" s="517"/>
      <c r="L3034" s="517"/>
      <c r="M3034" s="518"/>
      <c r="N3034" s="518"/>
      <c r="O3034" s="519"/>
    </row>
    <row r="3035" spans="1:15">
      <c r="A3035" s="2" t="s">
        <v>746</v>
      </c>
      <c r="B3035" s="535" t="str">
        <f>VLOOKUP(A3035,GLOBAL!A:H,4,FALSE)</f>
        <v>TRANSPORTE COMERCIAL DE BRITA</v>
      </c>
      <c r="C3035" s="2" t="str">
        <f>VLOOKUP(A3035,GLOBAL!A:H,5,FALSE)</f>
        <v>M3XKM</v>
      </c>
      <c r="D3035" s="480" t="s">
        <v>857</v>
      </c>
      <c r="E3035" s="481"/>
      <c r="F3035" s="482"/>
      <c r="G3035" s="480" t="s">
        <v>858</v>
      </c>
      <c r="H3035" s="481"/>
      <c r="I3035" s="482"/>
      <c r="J3035" s="508" t="s">
        <v>872</v>
      </c>
      <c r="K3035" s="508" t="s">
        <v>873</v>
      </c>
      <c r="L3035" s="508" t="s">
        <v>861</v>
      </c>
      <c r="M3035" s="508" t="s">
        <v>862</v>
      </c>
      <c r="N3035" s="508" t="s">
        <v>879</v>
      </c>
      <c r="O3035" s="509">
        <f>ROUND(SUM(O3037:O3038),2)</f>
        <v>3296.71</v>
      </c>
    </row>
    <row r="3036" spans="1:15">
      <c r="A3036" s="7"/>
      <c r="B3036" s="493" t="s">
        <v>863</v>
      </c>
      <c r="C3036" s="494"/>
      <c r="D3036" s="494"/>
      <c r="E3036" s="494"/>
      <c r="F3036" s="494"/>
      <c r="G3036" s="494"/>
      <c r="H3036" s="494"/>
      <c r="I3036" s="494"/>
      <c r="J3036" s="528"/>
      <c r="K3036" s="529"/>
      <c r="L3036" s="528"/>
      <c r="M3036" s="528"/>
      <c r="N3036" s="528"/>
      <c r="O3036" s="530"/>
    </row>
    <row r="3037" spans="1:15">
      <c r="A3037" s="8"/>
      <c r="B3037" s="495" t="s">
        <v>1019</v>
      </c>
      <c r="C3037" s="486"/>
      <c r="D3037" s="486"/>
      <c r="E3037" s="486"/>
      <c r="F3037" s="486"/>
      <c r="G3037" s="486"/>
      <c r="H3037" s="486"/>
      <c r="I3037" s="486"/>
      <c r="J3037" s="512">
        <v>10.9</v>
      </c>
      <c r="K3037" s="531">
        <v>1</v>
      </c>
      <c r="L3037" s="512"/>
      <c r="M3037" s="512"/>
      <c r="N3037" s="528">
        <f>O3028</f>
        <v>302.45</v>
      </c>
      <c r="O3037" s="532">
        <f>J3037*K3037*N3037</f>
        <v>3296.705</v>
      </c>
    </row>
    <row r="3038" spans="1:15">
      <c r="A3038" s="4"/>
      <c r="B3038" s="495"/>
      <c r="C3038" s="486"/>
      <c r="D3038" s="486"/>
      <c r="E3038" s="486"/>
      <c r="F3038" s="486"/>
      <c r="G3038" s="486"/>
      <c r="H3038" s="486"/>
      <c r="I3038" s="486"/>
      <c r="J3038" s="512"/>
      <c r="K3038" s="512"/>
      <c r="L3038" s="512"/>
      <c r="M3038" s="512"/>
      <c r="N3038" s="512"/>
      <c r="O3038" s="513"/>
    </row>
    <row r="3039" spans="1:15">
      <c r="A3039" s="6"/>
      <c r="B3039" s="489"/>
      <c r="C3039" s="365"/>
      <c r="D3039" s="365"/>
      <c r="E3039" s="365"/>
      <c r="F3039" s="365"/>
      <c r="G3039" s="365"/>
      <c r="H3039" s="365"/>
      <c r="I3039" s="365"/>
      <c r="J3039" s="517"/>
      <c r="K3039" s="517"/>
      <c r="L3039" s="517"/>
      <c r="M3039" s="518"/>
      <c r="N3039" s="518"/>
      <c r="O3039" s="519"/>
    </row>
    <row r="3040" ht="30" spans="1:15">
      <c r="A3040" s="2" t="s">
        <v>747</v>
      </c>
      <c r="B3040" s="479" t="str">
        <f>VLOOKUP(A3040,GLOBAL!A:H,4,FALSE)</f>
        <v>EXECUÇÃO DE VIA EM PISO INTERTRAVADO, COM BLOCO RETANGULAR COR NATURAL DE 20 X 10 CM, ESPESSURA 8 CM. AF_12/2015</v>
      </c>
      <c r="C3040" s="2" t="str">
        <f>VLOOKUP(A3040,GLOBAL!A:H,5,FALSE)</f>
        <v>M2</v>
      </c>
      <c r="D3040" s="480" t="s">
        <v>857</v>
      </c>
      <c r="E3040" s="481"/>
      <c r="F3040" s="482"/>
      <c r="G3040" s="480" t="s">
        <v>858</v>
      </c>
      <c r="H3040" s="481"/>
      <c r="I3040" s="482"/>
      <c r="J3040" s="508" t="s">
        <v>859</v>
      </c>
      <c r="K3040" s="508" t="s">
        <v>907</v>
      </c>
      <c r="L3040" s="508" t="s">
        <v>861</v>
      </c>
      <c r="M3040" s="508" t="s">
        <v>867</v>
      </c>
      <c r="N3040" s="508"/>
      <c r="O3040" s="509">
        <f>ROUND(SUM(O3042:O3045),2)</f>
        <v>3024.49</v>
      </c>
    </row>
    <row r="3041" spans="1:15">
      <c r="A3041" s="7"/>
      <c r="B3041" s="493" t="s">
        <v>863</v>
      </c>
      <c r="C3041" s="494"/>
      <c r="D3041" s="494"/>
      <c r="E3041" s="494"/>
      <c r="F3041" s="494"/>
      <c r="G3041" s="494"/>
      <c r="H3041" s="494"/>
      <c r="I3041" s="494"/>
      <c r="J3041" s="528"/>
      <c r="K3041" s="529"/>
      <c r="L3041" s="528"/>
      <c r="M3041" s="528"/>
      <c r="N3041" s="528"/>
      <c r="O3041" s="530"/>
    </row>
    <row r="3042" spans="1:15">
      <c r="A3042" s="8"/>
      <c r="B3042" s="495" t="s">
        <v>909</v>
      </c>
      <c r="C3042" s="486"/>
      <c r="D3042" s="486">
        <v>0</v>
      </c>
      <c r="E3042" s="534" t="s">
        <v>898</v>
      </c>
      <c r="F3042" s="486">
        <v>8.65</v>
      </c>
      <c r="G3042" s="486">
        <v>0</v>
      </c>
      <c r="H3042" s="534" t="s">
        <v>898</v>
      </c>
      <c r="I3042" s="486">
        <v>15.7</v>
      </c>
      <c r="J3042" s="512">
        <v>7.05</v>
      </c>
      <c r="K3042" s="531">
        <v>8.75</v>
      </c>
      <c r="L3042" s="512"/>
      <c r="M3042" s="512">
        <f t="shared" ref="M3042:M3044" si="67">J3042*K3042</f>
        <v>61.6875</v>
      </c>
      <c r="N3042" s="528"/>
      <c r="O3042" s="532">
        <f t="shared" ref="O3042:O3044" si="68">M3042</f>
        <v>61.6875</v>
      </c>
    </row>
    <row r="3043" spans="1:15">
      <c r="A3043" s="8"/>
      <c r="B3043" s="495" t="s">
        <v>909</v>
      </c>
      <c r="C3043" s="486"/>
      <c r="D3043" s="486">
        <v>0</v>
      </c>
      <c r="E3043" s="534" t="s">
        <v>898</v>
      </c>
      <c r="F3043" s="486">
        <v>15.7</v>
      </c>
      <c r="G3043" s="486">
        <v>24</v>
      </c>
      <c r="H3043" s="534" t="s">
        <v>898</v>
      </c>
      <c r="I3043" s="486">
        <v>15</v>
      </c>
      <c r="J3043" s="512">
        <v>476.3</v>
      </c>
      <c r="K3043" s="531">
        <v>6</v>
      </c>
      <c r="L3043" s="512"/>
      <c r="M3043" s="512">
        <f t="shared" si="67"/>
        <v>2857.8</v>
      </c>
      <c r="N3043" s="528"/>
      <c r="O3043" s="532">
        <f t="shared" si="68"/>
        <v>2857.8</v>
      </c>
    </row>
    <row r="3044" spans="1:15">
      <c r="A3044" s="8"/>
      <c r="B3044" s="495" t="s">
        <v>909</v>
      </c>
      <c r="C3044" s="486"/>
      <c r="D3044" s="486">
        <v>24</v>
      </c>
      <c r="E3044" s="534" t="s">
        <v>898</v>
      </c>
      <c r="F3044" s="486">
        <v>15</v>
      </c>
      <c r="G3044" s="486">
        <v>25</v>
      </c>
      <c r="H3044" s="534" t="s">
        <v>898</v>
      </c>
      <c r="I3044" s="486">
        <v>0</v>
      </c>
      <c r="J3044" s="512">
        <v>15</v>
      </c>
      <c r="K3044" s="531">
        <v>7</v>
      </c>
      <c r="L3044" s="512"/>
      <c r="M3044" s="512">
        <f t="shared" si="67"/>
        <v>105</v>
      </c>
      <c r="N3044" s="528"/>
      <c r="O3044" s="532">
        <f t="shared" si="68"/>
        <v>105</v>
      </c>
    </row>
    <row r="3045" spans="1:15">
      <c r="A3045" s="4"/>
      <c r="B3045" s="495"/>
      <c r="C3045" s="486"/>
      <c r="D3045" s="486"/>
      <c r="E3045" s="486"/>
      <c r="F3045" s="486"/>
      <c r="G3045" s="486"/>
      <c r="H3045" s="486"/>
      <c r="I3045" s="486"/>
      <c r="J3045" s="512"/>
      <c r="K3045" s="512"/>
      <c r="L3045" s="512"/>
      <c r="M3045" s="512"/>
      <c r="N3045" s="512"/>
      <c r="O3045" s="513"/>
    </row>
    <row r="3046" spans="1:15">
      <c r="A3046" s="6"/>
      <c r="B3046" s="489"/>
      <c r="C3046" s="365"/>
      <c r="D3046" s="365"/>
      <c r="E3046" s="365"/>
      <c r="F3046" s="365"/>
      <c r="G3046" s="365"/>
      <c r="H3046" s="365"/>
      <c r="I3046" s="365"/>
      <c r="J3046" s="517"/>
      <c r="K3046" s="517"/>
      <c r="L3046" s="517"/>
      <c r="M3046" s="518"/>
      <c r="N3046" s="518"/>
      <c r="O3046" s="519"/>
    </row>
    <row r="3047" ht="60" spans="1:15">
      <c r="A3047" s="2" t="s">
        <v>748</v>
      </c>
      <c r="B3047" s="479" t="str">
        <f>VLOOKUP(A3047,GLOBAL!A:H,4,FALSE)</f>
        <v>ASSENTAMENTO DE GUIA (MEIO-FIO) EM TRECHO RETO, CONFECCIONADA EM CONCRETO PRÉ-FABRICADO, DIMENSÕES 100X15X13X30 CM (COMPRIMENTO X BASE INFERIOR X BASE SUPERIOR X ALTURA), PARA VIAS URBANAS (USO VIÁRIO). AF_06/2016</v>
      </c>
      <c r="C3047" s="2" t="str">
        <f>VLOOKUP(A3047,GLOBAL!A:H,5,FALSE)</f>
        <v>M</v>
      </c>
      <c r="D3047" s="480" t="s">
        <v>857</v>
      </c>
      <c r="E3047" s="481"/>
      <c r="F3047" s="482"/>
      <c r="G3047" s="480" t="s">
        <v>858</v>
      </c>
      <c r="H3047" s="481"/>
      <c r="I3047" s="482"/>
      <c r="J3047" s="508" t="s">
        <v>859</v>
      </c>
      <c r="K3047" s="508" t="s">
        <v>1020</v>
      </c>
      <c r="L3047" s="508" t="s">
        <v>861</v>
      </c>
      <c r="M3047" s="508" t="s">
        <v>1021</v>
      </c>
      <c r="N3047" s="508"/>
      <c r="O3047" s="509">
        <f>ROUND(SUM(O3049:O3052),2)</f>
        <v>1109</v>
      </c>
    </row>
    <row r="3048" spans="1:15">
      <c r="A3048" s="7"/>
      <c r="B3048" s="493"/>
      <c r="C3048" s="494"/>
      <c r="D3048" s="494"/>
      <c r="E3048" s="494"/>
      <c r="F3048" s="494"/>
      <c r="G3048" s="494"/>
      <c r="H3048" s="494"/>
      <c r="I3048" s="494"/>
      <c r="J3048" s="528"/>
      <c r="K3048" s="529"/>
      <c r="L3048" s="528"/>
      <c r="M3048" s="528"/>
      <c r="N3048" s="528"/>
      <c r="O3048" s="530"/>
    </row>
    <row r="3049" spans="1:15">
      <c r="A3049" s="8"/>
      <c r="B3049" s="495" t="s">
        <v>1022</v>
      </c>
      <c r="C3049" s="486"/>
      <c r="D3049" s="486">
        <v>0</v>
      </c>
      <c r="E3049" s="534" t="s">
        <v>898</v>
      </c>
      <c r="F3049" s="486">
        <v>0</v>
      </c>
      <c r="G3049" s="486">
        <v>25</v>
      </c>
      <c r="H3049" s="534" t="s">
        <v>898</v>
      </c>
      <c r="I3049" s="486">
        <v>0</v>
      </c>
      <c r="J3049" s="512">
        <f>25*20</f>
        <v>500</v>
      </c>
      <c r="K3049" s="541"/>
      <c r="L3049" s="512"/>
      <c r="M3049" s="512"/>
      <c r="N3049" s="512"/>
      <c r="O3049" s="513">
        <f>J3049</f>
        <v>500</v>
      </c>
    </row>
    <row r="3050" spans="1:15">
      <c r="A3050" s="8"/>
      <c r="B3050" s="495" t="s">
        <v>1022</v>
      </c>
      <c r="C3050" s="486"/>
      <c r="D3050" s="486">
        <v>0</v>
      </c>
      <c r="E3050" s="534" t="s">
        <v>898</v>
      </c>
      <c r="F3050" s="486">
        <v>0</v>
      </c>
      <c r="G3050" s="486">
        <v>25</v>
      </c>
      <c r="H3050" s="534" t="s">
        <v>898</v>
      </c>
      <c r="I3050" s="486">
        <v>0</v>
      </c>
      <c r="J3050" s="512">
        <f>J3049+73</f>
        <v>573</v>
      </c>
      <c r="K3050" s="541"/>
      <c r="L3050" s="512"/>
      <c r="M3050" s="512"/>
      <c r="N3050" s="512"/>
      <c r="O3050" s="513">
        <f>J3050</f>
        <v>573</v>
      </c>
    </row>
    <row r="3051" spans="1:15">
      <c r="A3051" s="8"/>
      <c r="B3051" s="495" t="s">
        <v>1023</v>
      </c>
      <c r="C3051" s="486"/>
      <c r="D3051" s="486"/>
      <c r="E3051" s="486"/>
      <c r="F3051" s="486"/>
      <c r="G3051" s="486"/>
      <c r="H3051" s="486"/>
      <c r="I3051" s="486"/>
      <c r="J3051" s="512">
        <v>6</v>
      </c>
      <c r="K3051" s="541"/>
      <c r="L3051" s="512"/>
      <c r="M3051" s="512">
        <v>6</v>
      </c>
      <c r="N3051" s="512"/>
      <c r="O3051" s="513">
        <f>J3051*M3051</f>
        <v>36</v>
      </c>
    </row>
    <row r="3052" spans="1:15">
      <c r="A3052" s="4"/>
      <c r="B3052" s="495"/>
      <c r="C3052" s="486"/>
      <c r="D3052" s="486"/>
      <c r="E3052" s="486"/>
      <c r="F3052" s="486"/>
      <c r="G3052" s="486"/>
      <c r="H3052" s="486"/>
      <c r="I3052" s="486"/>
      <c r="J3052" s="512"/>
      <c r="K3052" s="512"/>
      <c r="L3052" s="512"/>
      <c r="M3052" s="512"/>
      <c r="N3052" s="512"/>
      <c r="O3052" s="513"/>
    </row>
    <row r="3053" spans="1:15">
      <c r="A3053" s="6"/>
      <c r="B3053" s="489"/>
      <c r="C3053" s="365"/>
      <c r="D3053" s="365"/>
      <c r="E3053" s="365"/>
      <c r="F3053" s="365"/>
      <c r="G3053" s="365"/>
      <c r="H3053" s="365"/>
      <c r="I3053" s="365"/>
      <c r="J3053" s="517"/>
      <c r="K3053" s="517"/>
      <c r="L3053" s="517"/>
      <c r="M3053" s="518"/>
      <c r="N3053" s="518"/>
      <c r="O3053" s="519"/>
    </row>
    <row r="3054" spans="1:15">
      <c r="A3054" s="1" t="s">
        <v>749</v>
      </c>
      <c r="B3054" s="476" t="str">
        <f>VLOOKUP(A3054,GLOBAL!A:H,4,FALSE)</f>
        <v>Sinalização</v>
      </c>
      <c r="C3054" s="477"/>
      <c r="D3054" s="477"/>
      <c r="E3054" s="477"/>
      <c r="F3054" s="477"/>
      <c r="G3054" s="477"/>
      <c r="H3054" s="477"/>
      <c r="I3054" s="477"/>
      <c r="J3054" s="506"/>
      <c r="K3054" s="506"/>
      <c r="L3054" s="506"/>
      <c r="M3054" s="506"/>
      <c r="N3054" s="506"/>
      <c r="O3054" s="507"/>
    </row>
    <row r="3055" ht="30" spans="1:15">
      <c r="A3055" s="2" t="s">
        <v>750</v>
      </c>
      <c r="B3055" s="479" t="str">
        <f>VLOOKUP(A3055,GLOBAL!A:H,4,FALSE)</f>
        <v>SINALIZAÇÃO VERTICAL COM CHAPA REVESTIDA EM PELÍCULA, INCLUSIVE SUPORTE EM MADEIRA</v>
      </c>
      <c r="C3055" s="2" t="str">
        <f>VLOOKUP(A3055,GLOBAL!A:H,5,FALSE)</f>
        <v>M2</v>
      </c>
      <c r="D3055" s="480" t="s">
        <v>857</v>
      </c>
      <c r="E3055" s="481"/>
      <c r="F3055" s="482"/>
      <c r="G3055" s="480" t="s">
        <v>858</v>
      </c>
      <c r="H3055" s="481"/>
      <c r="I3055" s="482"/>
      <c r="J3055" s="522" t="s">
        <v>867</v>
      </c>
      <c r="K3055" s="523"/>
      <c r="L3055" s="508" t="s">
        <v>861</v>
      </c>
      <c r="M3055" s="508" t="s">
        <v>862</v>
      </c>
      <c r="N3055" s="508"/>
      <c r="O3055" s="509">
        <f>ROUND(SUM(O3056:O3057),2)</f>
        <v>0.9</v>
      </c>
    </row>
    <row r="3056" spans="1:15">
      <c r="A3056" s="3"/>
      <c r="B3056" s="483" t="s">
        <v>863</v>
      </c>
      <c r="C3056" s="484"/>
      <c r="D3056" s="484"/>
      <c r="E3056" s="484"/>
      <c r="F3056" s="484"/>
      <c r="G3056" s="484"/>
      <c r="H3056" s="484"/>
      <c r="I3056" s="484"/>
      <c r="J3056" s="510"/>
      <c r="K3056" s="510"/>
      <c r="L3056" s="510"/>
      <c r="M3056" s="510"/>
      <c r="N3056" s="510"/>
      <c r="O3056" s="511"/>
    </row>
    <row r="3057" spans="1:15">
      <c r="A3057" s="4"/>
      <c r="B3057" s="495" t="s">
        <v>919</v>
      </c>
      <c r="C3057" s="486"/>
      <c r="D3057" s="486"/>
      <c r="E3057" s="486"/>
      <c r="F3057" s="486"/>
      <c r="G3057" s="486"/>
      <c r="H3057" s="486"/>
      <c r="I3057" s="486"/>
      <c r="J3057" s="524">
        <v>0.3</v>
      </c>
      <c r="K3057" s="525"/>
      <c r="L3057" s="512"/>
      <c r="M3057" s="512">
        <v>3</v>
      </c>
      <c r="N3057" s="512"/>
      <c r="O3057" s="513">
        <f>J3057*M3057</f>
        <v>0.9</v>
      </c>
    </row>
    <row r="3058" spans="1:15">
      <c r="A3058" s="5"/>
      <c r="B3058" s="539"/>
      <c r="C3058" s="540"/>
      <c r="D3058" s="540"/>
      <c r="E3058" s="540"/>
      <c r="F3058" s="540"/>
      <c r="G3058" s="540"/>
      <c r="H3058" s="540"/>
      <c r="I3058" s="540"/>
      <c r="J3058" s="544"/>
      <c r="K3058" s="544"/>
      <c r="L3058" s="544"/>
      <c r="M3058" s="545"/>
      <c r="N3058" s="545"/>
      <c r="O3058" s="546"/>
    </row>
    <row r="3059" spans="1:15">
      <c r="A3059" s="12"/>
      <c r="B3059" s="489"/>
      <c r="C3059" s="365"/>
      <c r="D3059" s="365"/>
      <c r="E3059" s="365"/>
      <c r="F3059" s="365"/>
      <c r="G3059" s="365"/>
      <c r="H3059" s="365"/>
      <c r="I3059" s="365"/>
      <c r="J3059" s="517"/>
      <c r="K3059" s="517"/>
      <c r="L3059" s="517"/>
      <c r="M3059" s="518"/>
      <c r="N3059" s="518"/>
      <c r="O3059" s="519"/>
    </row>
    <row r="3060" ht="45" customHeight="1" spans="1:15">
      <c r="A3060" s="2" t="s">
        <v>751</v>
      </c>
      <c r="B3060" s="479" t="str">
        <f>VLOOKUP(A3060,GLOBAL!A:H,4,FALSE)</f>
        <v>SINALIZACAO HORIZONTAL COM TINTA RETRORREFLETIVA A BASE DE RESINA ACRILICA COM MICROESFERAS DE VIDRO</v>
      </c>
      <c r="C3060" s="2" t="str">
        <f>VLOOKUP(A3060,GLOBAL!A:H,5,FALSE)</f>
        <v>M2</v>
      </c>
      <c r="D3060" s="480" t="s">
        <v>857</v>
      </c>
      <c r="E3060" s="481"/>
      <c r="F3060" s="482"/>
      <c r="G3060" s="480" t="s">
        <v>858</v>
      </c>
      <c r="H3060" s="481"/>
      <c r="I3060" s="482"/>
      <c r="J3060" s="508" t="s">
        <v>859</v>
      </c>
      <c r="K3060" s="508" t="s">
        <v>860</v>
      </c>
      <c r="L3060" s="508" t="s">
        <v>867</v>
      </c>
      <c r="M3060" s="508" t="s">
        <v>920</v>
      </c>
      <c r="N3060" s="508"/>
      <c r="O3060" s="509">
        <f>ROUND(SUM(O3061:O3065),2)</f>
        <v>135.56</v>
      </c>
    </row>
    <row r="3061" spans="1:15">
      <c r="A3061" s="3"/>
      <c r="B3061" s="483" t="s">
        <v>863</v>
      </c>
      <c r="C3061" s="484"/>
      <c r="D3061" s="484"/>
      <c r="E3061" s="484"/>
      <c r="F3061" s="484"/>
      <c r="G3061" s="484"/>
      <c r="H3061" s="484"/>
      <c r="I3061" s="484"/>
      <c r="J3061" s="510"/>
      <c r="K3061" s="510"/>
      <c r="L3061" s="510"/>
      <c r="M3061" s="510"/>
      <c r="N3061" s="510"/>
      <c r="O3061" s="511"/>
    </row>
    <row r="3062" spans="1:15">
      <c r="A3062" s="4"/>
      <c r="B3062" s="495" t="s">
        <v>921</v>
      </c>
      <c r="C3062" s="486"/>
      <c r="D3062" s="486"/>
      <c r="E3062" s="486"/>
      <c r="F3062" s="486"/>
      <c r="G3062" s="486"/>
      <c r="H3062" s="486"/>
      <c r="I3062" s="486"/>
      <c r="J3062" s="512">
        <v>3</v>
      </c>
      <c r="K3062" s="543">
        <v>0.4</v>
      </c>
      <c r="L3062" s="512">
        <f>J3062*K3062</f>
        <v>1.2</v>
      </c>
      <c r="M3062" s="512">
        <v>24</v>
      </c>
      <c r="N3062" s="512"/>
      <c r="O3062" s="513">
        <f>L3062*M3062</f>
        <v>28.8</v>
      </c>
    </row>
    <row r="3063" spans="1:15">
      <c r="A3063" s="4"/>
      <c r="B3063" s="495" t="s">
        <v>922</v>
      </c>
      <c r="C3063" s="486"/>
      <c r="D3063" s="486"/>
      <c r="E3063" s="486"/>
      <c r="F3063" s="486"/>
      <c r="G3063" s="486"/>
      <c r="H3063" s="486"/>
      <c r="I3063" s="486"/>
      <c r="J3063" s="512">
        <v>3</v>
      </c>
      <c r="K3063" s="543">
        <v>0.4</v>
      </c>
      <c r="L3063" s="512">
        <f>J3063*K3063</f>
        <v>1.2</v>
      </c>
      <c r="M3063" s="512">
        <v>2</v>
      </c>
      <c r="N3063" s="512"/>
      <c r="O3063" s="513">
        <f>L3063*M3063</f>
        <v>2.4</v>
      </c>
    </row>
    <row r="3064" spans="1:15">
      <c r="A3064" s="4"/>
      <c r="B3064" s="495" t="s">
        <v>923</v>
      </c>
      <c r="C3064" s="486"/>
      <c r="D3064" s="486"/>
      <c r="E3064" s="486"/>
      <c r="F3064" s="486"/>
      <c r="G3064" s="486"/>
      <c r="H3064" s="486"/>
      <c r="I3064" s="486"/>
      <c r="J3064" s="512">
        <f>500</f>
        <v>500</v>
      </c>
      <c r="K3064" s="543">
        <v>0.1</v>
      </c>
      <c r="L3064" s="512">
        <f>J3064*K3064</f>
        <v>50</v>
      </c>
      <c r="M3064" s="512">
        <v>2</v>
      </c>
      <c r="N3064" s="512"/>
      <c r="O3064" s="513">
        <f>L3064*M3064</f>
        <v>100</v>
      </c>
    </row>
    <row r="3065" spans="1:15">
      <c r="A3065" s="4"/>
      <c r="B3065" s="495" t="s">
        <v>924</v>
      </c>
      <c r="C3065" s="486"/>
      <c r="D3065" s="486"/>
      <c r="E3065" s="486"/>
      <c r="F3065" s="486"/>
      <c r="G3065" s="486"/>
      <c r="H3065" s="486"/>
      <c r="I3065" s="486"/>
      <c r="J3065" s="512">
        <v>0</v>
      </c>
      <c r="K3065" s="543">
        <v>0</v>
      </c>
      <c r="L3065" s="512">
        <v>1.09</v>
      </c>
      <c r="M3065" s="512">
        <v>4</v>
      </c>
      <c r="N3065" s="512"/>
      <c r="O3065" s="513">
        <f>L3065*M3065</f>
        <v>4.36</v>
      </c>
    </row>
    <row r="3066" spans="1:15">
      <c r="A3066" s="5"/>
      <c r="B3066" s="539"/>
      <c r="C3066" s="540"/>
      <c r="D3066" s="540"/>
      <c r="E3066" s="540"/>
      <c r="F3066" s="540"/>
      <c r="G3066" s="540"/>
      <c r="H3066" s="540"/>
      <c r="I3066" s="540"/>
      <c r="J3066" s="544"/>
      <c r="K3066" s="544"/>
      <c r="L3066" s="544"/>
      <c r="M3066" s="545"/>
      <c r="N3066" s="545"/>
      <c r="O3066" s="546"/>
    </row>
    <row r="3067" spans="1:15">
      <c r="A3067" s="12"/>
      <c r="B3067" s="489"/>
      <c r="C3067" s="365"/>
      <c r="D3067" s="365"/>
      <c r="E3067" s="365"/>
      <c r="F3067" s="365"/>
      <c r="G3067" s="365"/>
      <c r="H3067" s="365"/>
      <c r="I3067" s="365"/>
      <c r="J3067" s="517"/>
      <c r="K3067" s="517"/>
      <c r="L3067" s="517"/>
      <c r="M3067" s="518"/>
      <c r="N3067" s="518"/>
      <c r="O3067" s="519"/>
    </row>
    <row r="3068" ht="30" customHeight="1" spans="1:15">
      <c r="A3068" s="2" t="s">
        <v>752</v>
      </c>
      <c r="B3068" s="479" t="str">
        <f>VLOOKUP(A3068,GLOBAL!A:H,4,FALSE)</f>
        <v>TACHA REFLETIVA BIRREFLETORIZADA, FORNECIMENTO E APLICAÇÃO</v>
      </c>
      <c r="C3068" s="2" t="str">
        <f>VLOOKUP(A3068,GLOBAL!A:H,5,FALSE)</f>
        <v>UND</v>
      </c>
      <c r="D3068" s="480" t="s">
        <v>857</v>
      </c>
      <c r="E3068" s="481"/>
      <c r="F3068" s="482"/>
      <c r="G3068" s="480" t="s">
        <v>858</v>
      </c>
      <c r="H3068" s="481"/>
      <c r="I3068" s="482"/>
      <c r="J3068" s="508" t="s">
        <v>859</v>
      </c>
      <c r="K3068" s="508" t="s">
        <v>860</v>
      </c>
      <c r="L3068" s="508" t="s">
        <v>861</v>
      </c>
      <c r="M3068" s="508" t="s">
        <v>862</v>
      </c>
      <c r="N3068" s="508"/>
      <c r="O3068" s="509">
        <f>ROUND(SUM(O3069:O3071),2)</f>
        <v>125</v>
      </c>
    </row>
    <row r="3069" spans="1:15">
      <c r="A3069" s="3"/>
      <c r="B3069" s="483" t="s">
        <v>863</v>
      </c>
      <c r="C3069" s="484"/>
      <c r="D3069" s="484"/>
      <c r="E3069" s="484"/>
      <c r="F3069" s="484"/>
      <c r="G3069" s="484"/>
      <c r="H3069" s="484"/>
      <c r="I3069" s="484"/>
      <c r="J3069" s="510"/>
      <c r="K3069" s="510"/>
      <c r="L3069" s="510"/>
      <c r="M3069" s="510"/>
      <c r="N3069" s="510"/>
      <c r="O3069" s="511"/>
    </row>
    <row r="3070" spans="1:15">
      <c r="A3070" s="4"/>
      <c r="B3070" s="495" t="s">
        <v>923</v>
      </c>
      <c r="C3070" s="486"/>
      <c r="D3070" s="486"/>
      <c r="E3070" s="486"/>
      <c r="F3070" s="486"/>
      <c r="G3070" s="486"/>
      <c r="H3070" s="486"/>
      <c r="I3070" s="486"/>
      <c r="J3070" s="512">
        <v>500</v>
      </c>
      <c r="K3070" s="512"/>
      <c r="L3070" s="512"/>
      <c r="M3070" s="512">
        <v>125</v>
      </c>
      <c r="N3070" s="512"/>
      <c r="O3070" s="513">
        <f>M3070</f>
        <v>125</v>
      </c>
    </row>
    <row r="3071" spans="1:15">
      <c r="A3071" s="4"/>
      <c r="B3071" s="495"/>
      <c r="C3071" s="486"/>
      <c r="D3071" s="486"/>
      <c r="E3071" s="486"/>
      <c r="F3071" s="486"/>
      <c r="G3071" s="486"/>
      <c r="H3071" s="486"/>
      <c r="I3071" s="486"/>
      <c r="J3071" s="512"/>
      <c r="K3071" s="512"/>
      <c r="L3071" s="512"/>
      <c r="M3071" s="512"/>
      <c r="N3071" s="512"/>
      <c r="O3071" s="513"/>
    </row>
    <row r="3072" spans="1:15">
      <c r="A3072" s="6"/>
      <c r="B3072" s="489"/>
      <c r="C3072" s="365"/>
      <c r="D3072" s="365"/>
      <c r="E3072" s="365"/>
      <c r="F3072" s="365"/>
      <c r="G3072" s="365"/>
      <c r="H3072" s="365"/>
      <c r="I3072" s="365"/>
      <c r="J3072" s="517"/>
      <c r="K3072" s="517"/>
      <c r="L3072" s="517"/>
      <c r="M3072" s="518"/>
      <c r="N3072" s="518"/>
      <c r="O3072" s="519"/>
    </row>
    <row r="3073" spans="1:15">
      <c r="A3073" s="1" t="s">
        <v>753</v>
      </c>
      <c r="B3073" s="476" t="str">
        <f>VLOOKUP(A3073,GLOBAL!A:H,4,FALSE)</f>
        <v>Serviços Complementares</v>
      </c>
      <c r="C3073" s="477"/>
      <c r="D3073" s="477"/>
      <c r="E3073" s="477"/>
      <c r="F3073" s="477"/>
      <c r="G3073" s="477"/>
      <c r="H3073" s="477"/>
      <c r="I3073" s="477"/>
      <c r="J3073" s="506"/>
      <c r="K3073" s="506"/>
      <c r="L3073" s="506"/>
      <c r="M3073" s="506"/>
      <c r="N3073" s="506"/>
      <c r="O3073" s="507"/>
    </row>
    <row r="3074" ht="30" spans="1:15">
      <c r="A3074" s="2" t="s">
        <v>754</v>
      </c>
      <c r="B3074" s="479" t="str">
        <f>VLOOKUP(A3074,GLOBAL!A:H,4,FALSE)</f>
        <v>REMANEJAMENTO DE LIGAÇÃO E RELIGAÇÃO DE REDES DE ESGOTO, EM VIAS URBANAS</v>
      </c>
      <c r="C3074" s="2" t="str">
        <f>VLOOKUP(A3074,GLOBAL!A:H,5,FALSE)</f>
        <v>M</v>
      </c>
      <c r="D3074" s="480" t="s">
        <v>857</v>
      </c>
      <c r="E3074" s="481"/>
      <c r="F3074" s="482"/>
      <c r="G3074" s="480" t="s">
        <v>858</v>
      </c>
      <c r="H3074" s="481"/>
      <c r="I3074" s="482"/>
      <c r="J3074" s="508" t="s">
        <v>859</v>
      </c>
      <c r="K3074" s="508" t="s">
        <v>925</v>
      </c>
      <c r="L3074" s="508" t="s">
        <v>861</v>
      </c>
      <c r="M3074" s="508" t="s">
        <v>862</v>
      </c>
      <c r="N3074" s="508" t="s">
        <v>868</v>
      </c>
      <c r="O3074" s="509">
        <f>ROUND(SUM(O3075:O3076),2)</f>
        <v>40</v>
      </c>
    </row>
    <row r="3075" spans="1:15">
      <c r="A3075" s="3"/>
      <c r="B3075" s="483" t="s">
        <v>926</v>
      </c>
      <c r="C3075" s="484"/>
      <c r="D3075" s="484"/>
      <c r="E3075" s="484"/>
      <c r="F3075" s="484"/>
      <c r="G3075" s="484"/>
      <c r="H3075" s="484"/>
      <c r="I3075" s="484"/>
      <c r="J3075" s="510"/>
      <c r="K3075" s="510"/>
      <c r="L3075" s="510"/>
      <c r="M3075" s="510"/>
      <c r="N3075" s="510"/>
      <c r="O3075" s="511"/>
    </row>
    <row r="3076" spans="1:15">
      <c r="A3076" s="4"/>
      <c r="B3076" s="495" t="s">
        <v>927</v>
      </c>
      <c r="C3076" s="486"/>
      <c r="D3076" s="486">
        <v>0</v>
      </c>
      <c r="E3076" s="534" t="s">
        <v>898</v>
      </c>
      <c r="F3076" s="486">
        <v>0</v>
      </c>
      <c r="G3076" s="486">
        <v>25</v>
      </c>
      <c r="H3076" s="534" t="s">
        <v>898</v>
      </c>
      <c r="I3076" s="486">
        <v>0</v>
      </c>
      <c r="J3076" s="512"/>
      <c r="K3076" s="543">
        <f>500/25</f>
        <v>20</v>
      </c>
      <c r="L3076" s="512"/>
      <c r="M3076" s="512">
        <v>2</v>
      </c>
      <c r="N3076" s="512" t="s">
        <v>928</v>
      </c>
      <c r="O3076" s="513">
        <f>K3076*M3076</f>
        <v>40</v>
      </c>
    </row>
    <row r="3077" spans="1:15">
      <c r="A3077" s="5"/>
      <c r="B3077" s="539"/>
      <c r="C3077" s="540"/>
      <c r="D3077" s="540"/>
      <c r="E3077" s="540"/>
      <c r="F3077" s="540"/>
      <c r="G3077" s="540"/>
      <c r="H3077" s="540"/>
      <c r="I3077" s="540"/>
      <c r="J3077" s="544"/>
      <c r="K3077" s="544"/>
      <c r="L3077" s="544"/>
      <c r="M3077" s="545"/>
      <c r="N3077" s="545"/>
      <c r="O3077" s="546"/>
    </row>
    <row r="3078" spans="1:15">
      <c r="A3078" s="12"/>
      <c r="B3078" s="489"/>
      <c r="C3078" s="365"/>
      <c r="D3078" s="365"/>
      <c r="E3078" s="365"/>
      <c r="F3078" s="365"/>
      <c r="G3078" s="365"/>
      <c r="H3078" s="365"/>
      <c r="I3078" s="365"/>
      <c r="J3078" s="517"/>
      <c r="K3078" s="517"/>
      <c r="L3078" s="517"/>
      <c r="M3078" s="518"/>
      <c r="N3078" s="518"/>
      <c r="O3078" s="519"/>
    </row>
    <row r="3079" ht="30" spans="1:15">
      <c r="A3079" s="2" t="s">
        <v>755</v>
      </c>
      <c r="B3079" s="479" t="str">
        <f>VLOOKUP(A3079,GLOBAL!A:H,4,FALSE)</f>
        <v>RELIGAÇÃO DE REDE DE ÁGUA EM PVC DN 20 MM, INCLUSIVE CONEXÕES, EM VIAS URBANAS</v>
      </c>
      <c r="C3079" s="2" t="str">
        <f>VLOOKUP(A3079,GLOBAL!A:H,5,FALSE)</f>
        <v>M</v>
      </c>
      <c r="D3079" s="480" t="s">
        <v>857</v>
      </c>
      <c r="E3079" s="481"/>
      <c r="F3079" s="482"/>
      <c r="G3079" s="480" t="s">
        <v>858</v>
      </c>
      <c r="H3079" s="481"/>
      <c r="I3079" s="482"/>
      <c r="J3079" s="508" t="s">
        <v>859</v>
      </c>
      <c r="K3079" s="508" t="s">
        <v>925</v>
      </c>
      <c r="L3079" s="508" t="s">
        <v>861</v>
      </c>
      <c r="M3079" s="508" t="s">
        <v>862</v>
      </c>
      <c r="N3079" s="508" t="s">
        <v>868</v>
      </c>
      <c r="O3079" s="509">
        <f>ROUND(SUM(O3080:O3082),2)</f>
        <v>40</v>
      </c>
    </row>
    <row r="3080" spans="1:15">
      <c r="A3080" s="3"/>
      <c r="B3080" s="483" t="s">
        <v>926</v>
      </c>
      <c r="C3080" s="484"/>
      <c r="D3080" s="484"/>
      <c r="E3080" s="484"/>
      <c r="F3080" s="484"/>
      <c r="G3080" s="484"/>
      <c r="H3080" s="484"/>
      <c r="I3080" s="484"/>
      <c r="J3080" s="510"/>
      <c r="K3080" s="510"/>
      <c r="L3080" s="510"/>
      <c r="M3080" s="510"/>
      <c r="N3080" s="510"/>
      <c r="O3080" s="511"/>
    </row>
    <row r="3081" spans="1:15">
      <c r="A3081" s="4"/>
      <c r="B3081" s="495" t="s">
        <v>927</v>
      </c>
      <c r="C3081" s="486"/>
      <c r="D3081" s="486">
        <v>0</v>
      </c>
      <c r="E3081" s="534" t="s">
        <v>898</v>
      </c>
      <c r="F3081" s="486">
        <v>0</v>
      </c>
      <c r="G3081" s="486">
        <v>25</v>
      </c>
      <c r="H3081" s="534" t="s">
        <v>898</v>
      </c>
      <c r="I3081" s="486">
        <v>0</v>
      </c>
      <c r="J3081" s="512"/>
      <c r="K3081" s="543">
        <v>20</v>
      </c>
      <c r="L3081" s="512"/>
      <c r="M3081" s="512">
        <v>2</v>
      </c>
      <c r="N3081" s="512" t="s">
        <v>928</v>
      </c>
      <c r="O3081" s="513">
        <f>M3081*K3081</f>
        <v>40</v>
      </c>
    </row>
    <row r="3082" spans="1:15">
      <c r="A3082" s="5"/>
      <c r="B3082" s="539"/>
      <c r="C3082" s="540"/>
      <c r="D3082" s="540"/>
      <c r="E3082" s="540"/>
      <c r="F3082" s="540"/>
      <c r="G3082" s="540"/>
      <c r="H3082" s="540"/>
      <c r="I3082" s="540"/>
      <c r="J3082" s="544"/>
      <c r="K3082" s="544"/>
      <c r="L3082" s="544"/>
      <c r="M3082" s="545"/>
      <c r="N3082" s="545"/>
      <c r="O3082" s="546"/>
    </row>
    <row r="3083" spans="1:15">
      <c r="A3083" s="6"/>
      <c r="B3083" s="489"/>
      <c r="C3083" s="365"/>
      <c r="D3083" s="365"/>
      <c r="E3083" s="365"/>
      <c r="F3083" s="365"/>
      <c r="G3083" s="365"/>
      <c r="H3083" s="365"/>
      <c r="I3083" s="365"/>
      <c r="J3083" s="517"/>
      <c r="K3083" s="517"/>
      <c r="L3083" s="517"/>
      <c r="M3083" s="518"/>
      <c r="N3083" s="518"/>
      <c r="O3083" s="519"/>
    </row>
    <row r="3084" spans="1:15">
      <c r="A3084" s="732" t="s">
        <v>40</v>
      </c>
      <c r="B3084" s="476" t="str">
        <f>VLOOKUP(A3084,GLOBAL!A:H,4,FALSE)</f>
        <v>Rua Almirante Tamandaré</v>
      </c>
      <c r="C3084" s="477"/>
      <c r="D3084" s="477"/>
      <c r="E3084" s="477"/>
      <c r="F3084" s="477"/>
      <c r="G3084" s="477"/>
      <c r="H3084" s="477"/>
      <c r="I3084" s="477"/>
      <c r="J3084" s="506"/>
      <c r="K3084" s="506"/>
      <c r="L3084" s="506"/>
      <c r="M3084" s="506"/>
      <c r="N3084" s="506"/>
      <c r="O3084" s="507"/>
    </row>
    <row r="3085" spans="1:15">
      <c r="A3085" s="1" t="s">
        <v>758</v>
      </c>
      <c r="B3085" s="476" t="str">
        <f>VLOOKUP(A3085,GLOBAL!A:H,4,FALSE)</f>
        <v>Demolição  </v>
      </c>
      <c r="C3085" s="477"/>
      <c r="D3085" s="477"/>
      <c r="E3085" s="477"/>
      <c r="F3085" s="477"/>
      <c r="G3085" s="477"/>
      <c r="H3085" s="477"/>
      <c r="I3085" s="477"/>
      <c r="J3085" s="506"/>
      <c r="K3085" s="506"/>
      <c r="L3085" s="506"/>
      <c r="M3085" s="506"/>
      <c r="N3085" s="506"/>
      <c r="O3085" s="507"/>
    </row>
    <row r="3086" ht="30" spans="1:15">
      <c r="A3086" s="2" t="s">
        <v>759</v>
      </c>
      <c r="B3086" s="479" t="str">
        <f>VLOOKUP(A3086,GLOBAL!A:H,4,FALSE)</f>
        <v>DEMOLIÇÃO DE LAJES, DE FORMA MANUAL, SEM REAPROVEITAMENTO. AF_12/2017</v>
      </c>
      <c r="C3086" s="2" t="str">
        <f>VLOOKUP(A3086,GLOBAL!A:H,5,FALSE)</f>
        <v>M3</v>
      </c>
      <c r="D3086" s="480" t="s">
        <v>857</v>
      </c>
      <c r="E3086" s="481"/>
      <c r="F3086" s="482"/>
      <c r="G3086" s="480" t="s">
        <v>858</v>
      </c>
      <c r="H3086" s="481"/>
      <c r="I3086" s="482"/>
      <c r="J3086" s="522" t="s">
        <v>867</v>
      </c>
      <c r="K3086" s="523"/>
      <c r="L3086" s="508" t="s">
        <v>861</v>
      </c>
      <c r="M3086" s="508" t="s">
        <v>6</v>
      </c>
      <c r="N3086" s="508" t="s">
        <v>868</v>
      </c>
      <c r="O3086" s="509">
        <f>ROUND(SUM(O3087:O3089),2)</f>
        <v>1.31</v>
      </c>
    </row>
    <row r="3087" spans="1:15">
      <c r="A3087" s="3"/>
      <c r="B3087" s="483" t="s">
        <v>863</v>
      </c>
      <c r="C3087" s="484"/>
      <c r="D3087" s="484"/>
      <c r="E3087" s="484"/>
      <c r="F3087" s="484"/>
      <c r="G3087" s="484"/>
      <c r="H3087" s="484"/>
      <c r="I3087" s="484"/>
      <c r="J3087" s="510"/>
      <c r="K3087" s="510"/>
      <c r="L3087" s="510"/>
      <c r="M3087" s="510"/>
      <c r="N3087" s="510"/>
      <c r="O3087" s="511"/>
    </row>
    <row r="3088" spans="1:15">
      <c r="A3088" s="4"/>
      <c r="B3088" s="485" t="s">
        <v>1091</v>
      </c>
      <c r="C3088" s="486"/>
      <c r="D3088" s="486"/>
      <c r="E3088" s="534"/>
      <c r="F3088" s="486"/>
      <c r="G3088" s="486"/>
      <c r="H3088" s="486"/>
      <c r="I3088" s="486"/>
      <c r="J3088" s="524">
        <v>163.66</v>
      </c>
      <c r="K3088" s="525"/>
      <c r="L3088" s="556">
        <v>0.08</v>
      </c>
      <c r="M3088" s="552">
        <v>0.1</v>
      </c>
      <c r="N3088" s="512" t="s">
        <v>870</v>
      </c>
      <c r="O3088" s="513">
        <f>J3088*L3088*M3088</f>
        <v>1.30928</v>
      </c>
    </row>
    <row r="3089" spans="1:15">
      <c r="A3089" s="5"/>
      <c r="B3089" s="491"/>
      <c r="C3089" s="488"/>
      <c r="D3089" s="488"/>
      <c r="E3089" s="488"/>
      <c r="F3089" s="488"/>
      <c r="G3089" s="488"/>
      <c r="H3089" s="488"/>
      <c r="I3089" s="488"/>
      <c r="J3089" s="514"/>
      <c r="K3089" s="514"/>
      <c r="L3089" s="514"/>
      <c r="M3089" s="515"/>
      <c r="N3089" s="515"/>
      <c r="O3089" s="516"/>
    </row>
    <row r="3090" spans="1:15">
      <c r="A3090" s="6"/>
      <c r="B3090" s="489"/>
      <c r="C3090" s="365"/>
      <c r="D3090" s="365"/>
      <c r="E3090" s="365"/>
      <c r="F3090" s="365"/>
      <c r="G3090" s="365"/>
      <c r="H3090" s="365"/>
      <c r="I3090" s="365"/>
      <c r="J3090" s="517"/>
      <c r="K3090" s="517"/>
      <c r="L3090" s="517"/>
      <c r="M3090" s="518"/>
      <c r="N3090" s="518"/>
      <c r="O3090" s="519"/>
    </row>
    <row r="3091" ht="46.5" customHeight="1" spans="1:15">
      <c r="A3091" s="2" t="s">
        <v>760</v>
      </c>
      <c r="B3091" s="479" t="str">
        <f>VLOOKUP(A3091,GLOBAL!A:H,4,FALSE)</f>
        <v>TRANSPORTE COM CAMINHÃO BASCULANTE 6 M3 EM RODOVIA PAVIMENTADA ( PARA DISTÂNCIAS SUPERIORES A 4 KM)</v>
      </c>
      <c r="C3091" s="2" t="str">
        <f>VLOOKUP(A3091,GLOBAL!A:H,5,FALSE)</f>
        <v>M3XKM</v>
      </c>
      <c r="D3091" s="480" t="s">
        <v>857</v>
      </c>
      <c r="E3091" s="481"/>
      <c r="F3091" s="482"/>
      <c r="G3091" s="480" t="s">
        <v>858</v>
      </c>
      <c r="H3091" s="481"/>
      <c r="I3091" s="482"/>
      <c r="J3091" s="508" t="s">
        <v>872</v>
      </c>
      <c r="K3091" s="508" t="s">
        <v>873</v>
      </c>
      <c r="L3091" s="508" t="s">
        <v>874</v>
      </c>
      <c r="M3091" s="508" t="s">
        <v>875</v>
      </c>
      <c r="N3091" s="508" t="s">
        <v>876</v>
      </c>
      <c r="O3091" s="509">
        <f>ROUND(SUM(O3092:O3096),2)</f>
        <v>835.95</v>
      </c>
    </row>
    <row r="3092" spans="1:15">
      <c r="A3092" s="3"/>
      <c r="B3092" s="483"/>
      <c r="C3092" s="484"/>
      <c r="D3092" s="484"/>
      <c r="E3092" s="484"/>
      <c r="F3092" s="484"/>
      <c r="G3092" s="484"/>
      <c r="H3092" s="484"/>
      <c r="I3092" s="484"/>
      <c r="J3092" s="510"/>
      <c r="K3092" s="510"/>
      <c r="L3092" s="510"/>
      <c r="M3092" s="510"/>
      <c r="N3092" s="510"/>
      <c r="O3092" s="511"/>
    </row>
    <row r="3093" spans="1:15">
      <c r="A3093" s="4"/>
      <c r="B3093" s="485" t="s">
        <v>938</v>
      </c>
      <c r="C3093" s="486"/>
      <c r="D3093" s="486"/>
      <c r="E3093" s="486"/>
      <c r="F3093" s="486"/>
      <c r="G3093" s="486"/>
      <c r="H3093" s="486"/>
      <c r="I3093" s="486"/>
      <c r="J3093" s="512">
        <v>17.2</v>
      </c>
      <c r="K3093" s="512">
        <v>1</v>
      </c>
      <c r="L3093" s="512">
        <v>2.2</v>
      </c>
      <c r="M3093" s="512">
        <f>O3086</f>
        <v>1.31</v>
      </c>
      <c r="N3093" s="512">
        <f>J3093*K3093*L3093*M3093</f>
        <v>49.5704</v>
      </c>
      <c r="O3093" s="513">
        <f>N3093</f>
        <v>49.5704</v>
      </c>
    </row>
    <row r="3094" spans="1:15">
      <c r="A3094" s="4"/>
      <c r="B3094" s="485" t="s">
        <v>939</v>
      </c>
      <c r="C3094" s="486"/>
      <c r="D3094" s="486"/>
      <c r="E3094" s="486"/>
      <c r="F3094" s="486"/>
      <c r="G3094" s="486"/>
      <c r="H3094" s="486"/>
      <c r="I3094" s="486"/>
      <c r="J3094" s="512">
        <v>17.2</v>
      </c>
      <c r="K3094" s="512">
        <v>1</v>
      </c>
      <c r="L3094" s="512">
        <v>2.4</v>
      </c>
      <c r="M3094" s="512">
        <v>16.49</v>
      </c>
      <c r="N3094" s="512">
        <f>J3094*K3094*L3094*M3094</f>
        <v>680.7072</v>
      </c>
      <c r="O3094" s="513">
        <f>N3094</f>
        <v>680.7072</v>
      </c>
    </row>
    <row r="3095" spans="1:15">
      <c r="A3095" s="4"/>
      <c r="B3095" s="485" t="s">
        <v>940</v>
      </c>
      <c r="C3095" s="486"/>
      <c r="D3095" s="486"/>
      <c r="E3095" s="486"/>
      <c r="F3095" s="486"/>
      <c r="G3095" s="486"/>
      <c r="H3095" s="486"/>
      <c r="I3095" s="486"/>
      <c r="J3095" s="512">
        <v>17.2</v>
      </c>
      <c r="K3095" s="512">
        <v>1</v>
      </c>
      <c r="L3095" s="512">
        <v>2.4</v>
      </c>
      <c r="M3095" s="512">
        <v>2.56</v>
      </c>
      <c r="N3095" s="512">
        <f>J3095*K3095*L3095*M3095</f>
        <v>105.6768</v>
      </c>
      <c r="O3095" s="513">
        <f>N3095</f>
        <v>105.6768</v>
      </c>
    </row>
    <row r="3096" ht="60" spans="1:15">
      <c r="A3096" s="5"/>
      <c r="B3096" s="492" t="s">
        <v>994</v>
      </c>
      <c r="C3096" s="488"/>
      <c r="D3096" s="488"/>
      <c r="E3096" s="488"/>
      <c r="F3096" s="488"/>
      <c r="G3096" s="488"/>
      <c r="H3096" s="488"/>
      <c r="I3096" s="488"/>
      <c r="J3096" s="514"/>
      <c r="K3096" s="514"/>
      <c r="L3096" s="514"/>
      <c r="M3096" s="515"/>
      <c r="N3096" s="515"/>
      <c r="O3096" s="516"/>
    </row>
    <row r="3097" spans="1:15">
      <c r="A3097" s="6"/>
      <c r="B3097" s="489"/>
      <c r="C3097" s="365"/>
      <c r="D3097" s="365"/>
      <c r="E3097" s="365"/>
      <c r="F3097" s="365"/>
      <c r="G3097" s="365"/>
      <c r="H3097" s="365"/>
      <c r="I3097" s="365"/>
      <c r="J3097" s="517"/>
      <c r="K3097" s="517"/>
      <c r="L3097" s="517"/>
      <c r="M3097" s="518"/>
      <c r="N3097" s="518"/>
      <c r="O3097" s="519"/>
    </row>
    <row r="3098" ht="30" spans="1:15">
      <c r="A3098" s="2" t="s">
        <v>761</v>
      </c>
      <c r="B3098" s="479" t="str">
        <f>VLOOKUP(A3098,GLOBAL!A:H,4,FALSE)</f>
        <v>DEMOLIÇÃO DE PAVIMENTO INTERTRAVADO, DE FORMA MANUAL, COM REAPROVEITAMENTO. AF_12/2017</v>
      </c>
      <c r="C3098" s="2" t="str">
        <f>VLOOKUP(A3098,GLOBAL!A:H,5,FALSE)</f>
        <v>M2</v>
      </c>
      <c r="D3098" s="480" t="s">
        <v>857</v>
      </c>
      <c r="E3098" s="481"/>
      <c r="F3098" s="482"/>
      <c r="G3098" s="480" t="s">
        <v>858</v>
      </c>
      <c r="H3098" s="481"/>
      <c r="I3098" s="482"/>
      <c r="J3098" s="508" t="s">
        <v>859</v>
      </c>
      <c r="K3098" s="508" t="s">
        <v>860</v>
      </c>
      <c r="L3098" s="508" t="s">
        <v>861</v>
      </c>
      <c r="M3098" s="508" t="s">
        <v>6</v>
      </c>
      <c r="N3098" s="508" t="s">
        <v>868</v>
      </c>
      <c r="O3098" s="509">
        <f>ROUND(SUM(O3099:O3101),2)</f>
        <v>206.15</v>
      </c>
    </row>
    <row r="3099" spans="1:15">
      <c r="A3099" s="3"/>
      <c r="B3099" s="483" t="s">
        <v>863</v>
      </c>
      <c r="C3099" s="484"/>
      <c r="D3099" s="484"/>
      <c r="E3099" s="484"/>
      <c r="F3099" s="484"/>
      <c r="G3099" s="484"/>
      <c r="H3099" s="484"/>
      <c r="I3099" s="484"/>
      <c r="J3099" s="512"/>
      <c r="K3099" s="510"/>
      <c r="L3099" s="510"/>
      <c r="M3099" s="510"/>
      <c r="N3099" s="510"/>
      <c r="O3099" s="511"/>
    </row>
    <row r="3100" spans="1:15">
      <c r="A3100" s="4"/>
      <c r="B3100" s="485" t="s">
        <v>995</v>
      </c>
      <c r="C3100" s="486"/>
      <c r="D3100" s="486"/>
      <c r="E3100" s="534"/>
      <c r="F3100" s="486"/>
      <c r="G3100" s="486"/>
      <c r="H3100" s="534"/>
      <c r="I3100" s="486"/>
      <c r="J3100" s="524">
        <v>4123.02</v>
      </c>
      <c r="K3100" s="525"/>
      <c r="L3100" s="512"/>
      <c r="M3100" s="552">
        <v>0.05</v>
      </c>
      <c r="N3100" s="512"/>
      <c r="O3100" s="513">
        <f>J3100*M3100</f>
        <v>206.151</v>
      </c>
    </row>
    <row r="3101" spans="1:15">
      <c r="A3101" s="5"/>
      <c r="B3101" s="491"/>
      <c r="C3101" s="488"/>
      <c r="D3101" s="488"/>
      <c r="E3101" s="488"/>
      <c r="F3101" s="488"/>
      <c r="G3101" s="488"/>
      <c r="H3101" s="488"/>
      <c r="I3101" s="488"/>
      <c r="J3101" s="514"/>
      <c r="K3101" s="514"/>
      <c r="L3101" s="514"/>
      <c r="M3101" s="515"/>
      <c r="N3101" s="515"/>
      <c r="O3101" s="516"/>
    </row>
    <row r="3102" spans="1:15">
      <c r="A3102" s="6"/>
      <c r="B3102" s="489"/>
      <c r="C3102" s="365"/>
      <c r="D3102" s="365"/>
      <c r="E3102" s="365"/>
      <c r="F3102" s="365"/>
      <c r="G3102" s="365"/>
      <c r="H3102" s="365"/>
      <c r="I3102" s="365"/>
      <c r="J3102" s="517"/>
      <c r="K3102" s="517"/>
      <c r="L3102" s="517"/>
      <c r="M3102" s="518"/>
      <c r="N3102" s="518"/>
      <c r="O3102" s="519"/>
    </row>
    <row r="3103" s="23" customFormat="1" spans="1:20">
      <c r="A3103" s="2" t="s">
        <v>762</v>
      </c>
      <c r="B3103" s="548" t="str">
        <f>VLOOKUP(A3103,GLOBAL!A:H,4,FALSE)</f>
        <v>RETIRADA DE MEIO-FIO DE CONCRETO</v>
      </c>
      <c r="C3103" s="2" t="str">
        <f>VLOOKUP(A3103,GLOBAL!A:H,5,FALSE)</f>
        <v>M</v>
      </c>
      <c r="D3103" s="480" t="s">
        <v>857</v>
      </c>
      <c r="E3103" s="481"/>
      <c r="F3103" s="482"/>
      <c r="G3103" s="480" t="s">
        <v>858</v>
      </c>
      <c r="H3103" s="481"/>
      <c r="I3103" s="482"/>
      <c r="J3103" s="508" t="s">
        <v>859</v>
      </c>
      <c r="K3103" s="508" t="s">
        <v>860</v>
      </c>
      <c r="L3103" s="508" t="s">
        <v>861</v>
      </c>
      <c r="M3103" s="508" t="s">
        <v>6</v>
      </c>
      <c r="N3103" s="508" t="s">
        <v>868</v>
      </c>
      <c r="O3103" s="509">
        <f>ROUND(SUM(O3104:O3106),2)</f>
        <v>56.83</v>
      </c>
      <c r="Q3103" s="466"/>
      <c r="R3103" s="547"/>
      <c r="S3103" s="547"/>
      <c r="T3103" s="547"/>
    </row>
    <row r="3104" spans="1:15">
      <c r="A3104" s="3"/>
      <c r="B3104" s="483"/>
      <c r="C3104" s="484"/>
      <c r="D3104" s="484"/>
      <c r="E3104" s="484"/>
      <c r="F3104" s="484"/>
      <c r="G3104" s="484"/>
      <c r="H3104" s="484"/>
      <c r="I3104" s="484"/>
      <c r="J3104" s="510"/>
      <c r="K3104" s="510"/>
      <c r="L3104" s="510"/>
      <c r="M3104" s="510"/>
      <c r="N3104" s="510"/>
      <c r="O3104" s="511"/>
    </row>
    <row r="3105" spans="1:15">
      <c r="A3105" s="4"/>
      <c r="B3105" s="485" t="s">
        <v>996</v>
      </c>
      <c r="C3105" s="486"/>
      <c r="D3105" s="486"/>
      <c r="E3105" s="534"/>
      <c r="F3105" s="486"/>
      <c r="G3105" s="486"/>
      <c r="H3105" s="534"/>
      <c r="I3105" s="486"/>
      <c r="J3105" s="512">
        <v>1136.6</v>
      </c>
      <c r="K3105" s="512"/>
      <c r="L3105" s="512"/>
      <c r="M3105" s="552">
        <v>0.05</v>
      </c>
      <c r="N3105" s="512"/>
      <c r="O3105" s="513">
        <f>J3105*M3105</f>
        <v>56.83</v>
      </c>
    </row>
    <row r="3106" spans="1:15">
      <c r="A3106" s="5"/>
      <c r="B3106" s="492"/>
      <c r="C3106" s="488"/>
      <c r="D3106" s="488"/>
      <c r="E3106" s="488"/>
      <c r="F3106" s="488"/>
      <c r="G3106" s="488"/>
      <c r="H3106" s="488"/>
      <c r="I3106" s="488"/>
      <c r="J3106" s="514"/>
      <c r="K3106" s="514"/>
      <c r="L3106" s="514"/>
      <c r="M3106" s="515"/>
      <c r="N3106" s="515"/>
      <c r="O3106" s="516"/>
    </row>
    <row r="3107" spans="1:15">
      <c r="A3107" s="6"/>
      <c r="B3107" s="489"/>
      <c r="C3107" s="365"/>
      <c r="D3107" s="365"/>
      <c r="E3107" s="365"/>
      <c r="F3107" s="365"/>
      <c r="G3107" s="365"/>
      <c r="H3107" s="365"/>
      <c r="I3107" s="365"/>
      <c r="J3107" s="517"/>
      <c r="K3107" s="517"/>
      <c r="L3107" s="517"/>
      <c r="M3107" s="518"/>
      <c r="N3107" s="518"/>
      <c r="O3107" s="519"/>
    </row>
    <row r="3108" spans="1:15">
      <c r="A3108" s="1" t="s">
        <v>763</v>
      </c>
      <c r="B3108" s="476" t="str">
        <f>VLOOKUP(A3108,GLOBAL!A:H,4,FALSE)</f>
        <v>Escavação, Aterro e Transporte</v>
      </c>
      <c r="C3108" s="477"/>
      <c r="D3108" s="477"/>
      <c r="E3108" s="477"/>
      <c r="F3108" s="477"/>
      <c r="G3108" s="477"/>
      <c r="H3108" s="477"/>
      <c r="I3108" s="477"/>
      <c r="J3108" s="506"/>
      <c r="K3108" s="506"/>
      <c r="L3108" s="506"/>
      <c r="M3108" s="506"/>
      <c r="N3108" s="506"/>
      <c r="O3108" s="507"/>
    </row>
    <row r="3109" ht="50.25" customHeight="1" spans="1:15">
      <c r="A3109" s="2" t="s">
        <v>764</v>
      </c>
      <c r="B3109" s="479" t="str">
        <f>VLOOKUP(A3109,GLOBAL!A:H,4,FALSE)</f>
        <v>ESCAVACAO MECANICA DE MATERIAL 1A. CATEGORIA, PROVENIENTE DE CORTE DE SUBLEITO (C/TRATOR ESTEIRAS  160HP)</v>
      </c>
      <c r="C3109" s="2" t="str">
        <f>VLOOKUP(A3109,GLOBAL!A:H,5,FALSE)</f>
        <v>M3</v>
      </c>
      <c r="D3109" s="480" t="s">
        <v>857</v>
      </c>
      <c r="E3109" s="481"/>
      <c r="F3109" s="482"/>
      <c r="G3109" s="480" t="s">
        <v>858</v>
      </c>
      <c r="H3109" s="481"/>
      <c r="I3109" s="482"/>
      <c r="J3109" s="522" t="s">
        <v>879</v>
      </c>
      <c r="K3109" s="526"/>
      <c r="L3109" s="523"/>
      <c r="M3109" s="508" t="s">
        <v>862</v>
      </c>
      <c r="N3109" s="508"/>
      <c r="O3109" s="509">
        <f>ROUND(SUM(O3110:O3112),2)</f>
        <v>469.6</v>
      </c>
    </row>
    <row r="3110" spans="1:15">
      <c r="A3110" s="3"/>
      <c r="B3110" s="483"/>
      <c r="C3110" s="484"/>
      <c r="D3110" s="484"/>
      <c r="E3110" s="484"/>
      <c r="F3110" s="484"/>
      <c r="G3110" s="484"/>
      <c r="H3110" s="484"/>
      <c r="I3110" s="484"/>
      <c r="J3110" s="510"/>
      <c r="K3110" s="510"/>
      <c r="L3110" s="510"/>
      <c r="M3110" s="510"/>
      <c r="N3110" s="510"/>
      <c r="O3110" s="511"/>
    </row>
    <row r="3111" spans="1:15">
      <c r="A3111" s="4"/>
      <c r="B3111" s="485" t="s">
        <v>880</v>
      </c>
      <c r="C3111" s="486"/>
      <c r="D3111" s="490">
        <v>0</v>
      </c>
      <c r="E3111" s="551" t="s">
        <v>898</v>
      </c>
      <c r="F3111" s="490">
        <v>0</v>
      </c>
      <c r="G3111" s="490">
        <v>29</v>
      </c>
      <c r="H3111" s="551" t="s">
        <v>898</v>
      </c>
      <c r="I3111" s="490">
        <v>8.05</v>
      </c>
      <c r="J3111" s="524">
        <v>469.6</v>
      </c>
      <c r="K3111" s="527"/>
      <c r="L3111" s="525"/>
      <c r="M3111" s="512"/>
      <c r="N3111" s="512"/>
      <c r="O3111" s="513">
        <f>J3111</f>
        <v>469.6</v>
      </c>
    </row>
    <row r="3112" spans="1:15">
      <c r="A3112" s="5"/>
      <c r="B3112" s="491"/>
      <c r="C3112" s="488"/>
      <c r="D3112" s="488"/>
      <c r="E3112" s="488"/>
      <c r="F3112" s="488"/>
      <c r="G3112" s="488"/>
      <c r="H3112" s="488"/>
      <c r="I3112" s="488"/>
      <c r="J3112" s="514"/>
      <c r="K3112" s="514"/>
      <c r="L3112" s="514"/>
      <c r="M3112" s="515"/>
      <c r="N3112" s="515"/>
      <c r="O3112" s="516"/>
    </row>
    <row r="3113" spans="1:15">
      <c r="A3113" s="6"/>
      <c r="B3113" s="489"/>
      <c r="C3113" s="365"/>
      <c r="D3113" s="365"/>
      <c r="E3113" s="365"/>
      <c r="F3113" s="365"/>
      <c r="G3113" s="365"/>
      <c r="H3113" s="365"/>
      <c r="I3113" s="365"/>
      <c r="J3113" s="517"/>
      <c r="K3113" s="517"/>
      <c r="L3113" s="517"/>
      <c r="M3113" s="518"/>
      <c r="N3113" s="518"/>
      <c r="O3113" s="519"/>
    </row>
    <row r="3114" ht="30" spans="1:15">
      <c r="A3114" s="2" t="s">
        <v>765</v>
      </c>
      <c r="B3114" s="479" t="str">
        <f>VLOOKUP(A3114,GLOBAL!A:H,4,FALSE)</f>
        <v>COMPACTACAO MECANICA A 100% DO PROCTOR NORMAL - PAVIMENTACAO URBANA</v>
      </c>
      <c r="C3114" s="2" t="str">
        <f>VLOOKUP(A3114,GLOBAL!A:H,5,FALSE)</f>
        <v>M3</v>
      </c>
      <c r="D3114" s="480" t="s">
        <v>857</v>
      </c>
      <c r="E3114" s="481"/>
      <c r="F3114" s="482"/>
      <c r="G3114" s="480" t="s">
        <v>858</v>
      </c>
      <c r="H3114" s="481"/>
      <c r="I3114" s="482"/>
      <c r="J3114" s="522" t="s">
        <v>879</v>
      </c>
      <c r="K3114" s="526"/>
      <c r="L3114" s="523"/>
      <c r="M3114" s="508" t="s">
        <v>862</v>
      </c>
      <c r="N3114" s="508"/>
      <c r="O3114" s="509">
        <f>ROUND(SUM(O3115:O3117),2)</f>
        <v>237.12</v>
      </c>
    </row>
    <row r="3115" spans="1:15">
      <c r="A3115" s="3"/>
      <c r="B3115" s="483"/>
      <c r="C3115" s="484"/>
      <c r="D3115" s="484"/>
      <c r="E3115" s="484"/>
      <c r="F3115" s="484"/>
      <c r="G3115" s="484"/>
      <c r="H3115" s="484"/>
      <c r="I3115" s="484"/>
      <c r="J3115" s="510"/>
      <c r="K3115" s="510"/>
      <c r="L3115" s="510"/>
      <c r="M3115" s="510"/>
      <c r="N3115" s="510"/>
      <c r="O3115" s="511"/>
    </row>
    <row r="3116" spans="1:15">
      <c r="A3116" s="4"/>
      <c r="B3116" s="485" t="s">
        <v>909</v>
      </c>
      <c r="C3116" s="486"/>
      <c r="D3116" s="490">
        <v>0</v>
      </c>
      <c r="E3116" s="551" t="s">
        <v>898</v>
      </c>
      <c r="F3116" s="490">
        <v>0</v>
      </c>
      <c r="G3116" s="490">
        <v>29</v>
      </c>
      <c r="H3116" s="551" t="s">
        <v>898</v>
      </c>
      <c r="I3116" s="490">
        <v>8.05</v>
      </c>
      <c r="J3116" s="524">
        <v>237.12</v>
      </c>
      <c r="K3116" s="527"/>
      <c r="L3116" s="525"/>
      <c r="M3116" s="512"/>
      <c r="N3116" s="512"/>
      <c r="O3116" s="513">
        <f>J3116</f>
        <v>237.12</v>
      </c>
    </row>
    <row r="3117" spans="1:15">
      <c r="A3117" s="5"/>
      <c r="B3117" s="491"/>
      <c r="C3117" s="488"/>
      <c r="D3117" s="488"/>
      <c r="E3117" s="488"/>
      <c r="F3117" s="488"/>
      <c r="G3117" s="488"/>
      <c r="H3117" s="488"/>
      <c r="I3117" s="488"/>
      <c r="J3117" s="514"/>
      <c r="K3117" s="514"/>
      <c r="L3117" s="514"/>
      <c r="M3117" s="515"/>
      <c r="N3117" s="515"/>
      <c r="O3117" s="516"/>
    </row>
    <row r="3118" spans="1:15">
      <c r="A3118" s="6"/>
      <c r="B3118" s="489"/>
      <c r="C3118" s="365"/>
      <c r="D3118" s="365"/>
      <c r="E3118" s="365"/>
      <c r="F3118" s="365"/>
      <c r="G3118" s="365"/>
      <c r="H3118" s="365"/>
      <c r="I3118" s="365"/>
      <c r="J3118" s="517"/>
      <c r="K3118" s="517"/>
      <c r="L3118" s="517"/>
      <c r="M3118" s="518"/>
      <c r="N3118" s="518"/>
      <c r="O3118" s="519"/>
    </row>
    <row r="3119" ht="43.5" customHeight="1" spans="1:15">
      <c r="A3119" s="2" t="s">
        <v>766</v>
      </c>
      <c r="B3119" s="479" t="str">
        <f>VLOOKUP(A3119,GLOBAL!A:H,4,FALSE)</f>
        <v>TRANSPORTE COM CAMINHÃO BASCULANTE 6 M3 EM RODOVIA PAVIMENTADA ( PARA DISTÂNCIAS SUPERIORES A 4 KM)</v>
      </c>
      <c r="C3119" s="2" t="str">
        <f>VLOOKUP(A3119,GLOBAL!A:H,5,FALSE)</f>
        <v>M3XKM</v>
      </c>
      <c r="D3119" s="480" t="s">
        <v>857</v>
      </c>
      <c r="E3119" s="481"/>
      <c r="F3119" s="482"/>
      <c r="G3119" s="480" t="s">
        <v>858</v>
      </c>
      <c r="H3119" s="481"/>
      <c r="I3119" s="482"/>
      <c r="J3119" s="508" t="s">
        <v>872</v>
      </c>
      <c r="K3119" s="508" t="s">
        <v>873</v>
      </c>
      <c r="L3119" s="508" t="s">
        <v>874</v>
      </c>
      <c r="M3119" s="508" t="s">
        <v>875</v>
      </c>
      <c r="N3119" s="508" t="s">
        <v>876</v>
      </c>
      <c r="O3119" s="509">
        <f>ROUND(SUM(O3120:O3122),2)</f>
        <v>6397.85</v>
      </c>
    </row>
    <row r="3120" spans="1:15">
      <c r="A3120" s="3"/>
      <c r="B3120" s="483"/>
      <c r="C3120" s="484"/>
      <c r="D3120" s="484"/>
      <c r="E3120" s="484"/>
      <c r="F3120" s="484"/>
      <c r="G3120" s="484"/>
      <c r="H3120" s="484"/>
      <c r="I3120" s="484"/>
      <c r="J3120" s="510"/>
      <c r="K3120" s="510"/>
      <c r="L3120" s="510"/>
      <c r="M3120" s="510"/>
      <c r="N3120" s="510"/>
      <c r="O3120" s="511"/>
    </row>
    <row r="3121" spans="1:15">
      <c r="A3121" s="4"/>
      <c r="B3121" s="485" t="s">
        <v>877</v>
      </c>
      <c r="C3121" s="486"/>
      <c r="D3121" s="490"/>
      <c r="E3121" s="490"/>
      <c r="F3121" s="490"/>
      <c r="G3121" s="490"/>
      <c r="H3121" s="490"/>
      <c r="I3121" s="490"/>
      <c r="J3121" s="512">
        <v>17.2</v>
      </c>
      <c r="K3121" s="512">
        <v>1</v>
      </c>
      <c r="L3121" s="512">
        <v>1.6</v>
      </c>
      <c r="M3121" s="512">
        <f>J3111-J3116</f>
        <v>232.48</v>
      </c>
      <c r="N3121" s="512">
        <f>J3121*K3121*L3121*M3121</f>
        <v>6397.8496</v>
      </c>
      <c r="O3121" s="513">
        <f>N3121</f>
        <v>6397.8496</v>
      </c>
    </row>
    <row r="3122" ht="60" spans="1:15">
      <c r="A3122" s="5"/>
      <c r="B3122" s="492" t="s">
        <v>997</v>
      </c>
      <c r="C3122" s="488"/>
      <c r="D3122" s="488"/>
      <c r="E3122" s="488"/>
      <c r="F3122" s="488"/>
      <c r="G3122" s="488"/>
      <c r="H3122" s="488"/>
      <c r="I3122" s="488"/>
      <c r="J3122" s="514"/>
      <c r="K3122" s="514"/>
      <c r="L3122" s="514"/>
      <c r="M3122" s="515"/>
      <c r="N3122" s="515"/>
      <c r="O3122" s="516"/>
    </row>
    <row r="3123" spans="1:15">
      <c r="A3123" s="6"/>
      <c r="B3123" s="489"/>
      <c r="C3123" s="365"/>
      <c r="D3123" s="365"/>
      <c r="E3123" s="365"/>
      <c r="F3123" s="365"/>
      <c r="G3123" s="365"/>
      <c r="H3123" s="365"/>
      <c r="I3123" s="365"/>
      <c r="J3123" s="517"/>
      <c r="K3123" s="517"/>
      <c r="L3123" s="517"/>
      <c r="M3123" s="518"/>
      <c r="N3123" s="518"/>
      <c r="O3123" s="519"/>
    </row>
    <row r="3124" spans="1:15">
      <c r="A3124" s="1" t="s">
        <v>767</v>
      </c>
      <c r="B3124" s="476" t="str">
        <f>VLOOKUP(A3124,GLOBAL!A:H,4,FALSE)</f>
        <v>Drenagem</v>
      </c>
      <c r="C3124" s="477"/>
      <c r="D3124" s="477"/>
      <c r="E3124" s="477"/>
      <c r="F3124" s="477"/>
      <c r="G3124" s="477"/>
      <c r="H3124" s="477"/>
      <c r="I3124" s="477"/>
      <c r="J3124" s="506"/>
      <c r="K3124" s="506"/>
      <c r="L3124" s="506"/>
      <c r="M3124" s="506"/>
      <c r="N3124" s="506"/>
      <c r="O3124" s="507"/>
    </row>
    <row r="3125" ht="113.25" customHeight="1" spans="1:15">
      <c r="A3125" s="2" t="s">
        <v>768</v>
      </c>
      <c r="B3125" s="479" t="str">
        <f>VLOOKUP(A3125,GLOBAL!A:H,4,FALSE)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3125" s="2" t="str">
        <f>VLOOKUP(A3125,GLOBAL!A:H,5,FALSE)</f>
        <v>M3</v>
      </c>
      <c r="D3125" s="480" t="s">
        <v>857</v>
      </c>
      <c r="E3125" s="481"/>
      <c r="F3125" s="482"/>
      <c r="G3125" s="480" t="s">
        <v>858</v>
      </c>
      <c r="H3125" s="481"/>
      <c r="I3125" s="482"/>
      <c r="J3125" s="508" t="s">
        <v>859</v>
      </c>
      <c r="K3125" s="508" t="s">
        <v>860</v>
      </c>
      <c r="L3125" s="508" t="s">
        <v>861</v>
      </c>
      <c r="M3125" s="508" t="s">
        <v>882</v>
      </c>
      <c r="N3125" s="508"/>
      <c r="O3125" s="509">
        <f>ROUND(SUM(O3127:O3128),2)</f>
        <v>948</v>
      </c>
    </row>
    <row r="3126" spans="1:15">
      <c r="A3126" s="7"/>
      <c r="B3126" s="493" t="s">
        <v>863</v>
      </c>
      <c r="C3126" s="494"/>
      <c r="D3126" s="494"/>
      <c r="E3126" s="494"/>
      <c r="F3126" s="494"/>
      <c r="G3126" s="494"/>
      <c r="H3126" s="494"/>
      <c r="I3126" s="494"/>
      <c r="J3126" s="528"/>
      <c r="K3126" s="529"/>
      <c r="L3126" s="528"/>
      <c r="M3126" s="528"/>
      <c r="N3126" s="528"/>
      <c r="O3126" s="530"/>
    </row>
    <row r="3127" spans="1:15">
      <c r="A3127" s="8"/>
      <c r="B3127" s="495" t="s">
        <v>883</v>
      </c>
      <c r="C3127" s="486"/>
      <c r="D3127" s="486"/>
      <c r="E3127" s="486"/>
      <c r="F3127" s="486"/>
      <c r="G3127" s="486"/>
      <c r="H3127" s="486"/>
      <c r="I3127" s="486"/>
      <c r="J3127" s="512">
        <v>316</v>
      </c>
      <c r="K3127" s="531">
        <v>2</v>
      </c>
      <c r="L3127" s="512">
        <v>1.5</v>
      </c>
      <c r="M3127" s="512">
        <f>J3127*K3127*L3127</f>
        <v>948</v>
      </c>
      <c r="N3127" s="512"/>
      <c r="O3127" s="513">
        <f>M3127</f>
        <v>948</v>
      </c>
    </row>
    <row r="3128" spans="1:15">
      <c r="A3128" s="4"/>
      <c r="B3128" s="495"/>
      <c r="C3128" s="486"/>
      <c r="D3128" s="486"/>
      <c r="E3128" s="486"/>
      <c r="F3128" s="486"/>
      <c r="G3128" s="486"/>
      <c r="H3128" s="486"/>
      <c r="I3128" s="486"/>
      <c r="J3128" s="512"/>
      <c r="K3128" s="512"/>
      <c r="L3128" s="512"/>
      <c r="M3128" s="512"/>
      <c r="N3128" s="512"/>
      <c r="O3128" s="513"/>
    </row>
    <row r="3129" spans="1:15">
      <c r="A3129" s="6"/>
      <c r="B3129" s="489"/>
      <c r="C3129" s="365"/>
      <c r="D3129" s="365"/>
      <c r="E3129" s="365"/>
      <c r="F3129" s="365"/>
      <c r="G3129" s="365"/>
      <c r="H3129" s="365"/>
      <c r="I3129" s="365"/>
      <c r="J3129" s="517"/>
      <c r="K3129" s="517"/>
      <c r="L3129" s="517"/>
      <c r="M3129" s="518"/>
      <c r="N3129" s="518"/>
      <c r="O3129" s="519"/>
    </row>
    <row r="3130" ht="123.75" customHeight="1" spans="1:15">
      <c r="A3130" s="2" t="s">
        <v>769</v>
      </c>
      <c r="B3130" s="479" t="str">
        <f>VLOOKUP(A3130,GLOBAL!A:H,4,FALSE)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C3130" s="2" t="str">
        <f>VLOOKUP(A3130,GLOBAL!A:H,5,FALSE)</f>
        <v>M3</v>
      </c>
      <c r="D3130" s="480" t="s">
        <v>857</v>
      </c>
      <c r="E3130" s="481"/>
      <c r="F3130" s="482"/>
      <c r="G3130" s="480" t="s">
        <v>858</v>
      </c>
      <c r="H3130" s="481"/>
      <c r="I3130" s="482"/>
      <c r="J3130" s="508" t="s">
        <v>859</v>
      </c>
      <c r="K3130" s="508" t="s">
        <v>860</v>
      </c>
      <c r="L3130" s="508" t="s">
        <v>861</v>
      </c>
      <c r="M3130" s="508" t="s">
        <v>882</v>
      </c>
      <c r="N3130" s="508"/>
      <c r="O3130" s="509">
        <f>ROUND(SUM(O3132:O3133),2)</f>
        <v>252.8</v>
      </c>
    </row>
    <row r="3131" spans="1:15">
      <c r="A3131" s="7"/>
      <c r="B3131" s="493" t="s">
        <v>863</v>
      </c>
      <c r="C3131" s="494"/>
      <c r="D3131" s="494"/>
      <c r="E3131" s="494"/>
      <c r="F3131" s="494"/>
      <c r="G3131" s="494"/>
      <c r="H3131" s="494"/>
      <c r="I3131" s="494"/>
      <c r="J3131" s="528"/>
      <c r="K3131" s="529"/>
      <c r="L3131" s="528"/>
      <c r="M3131" s="528"/>
      <c r="N3131" s="528"/>
      <c r="O3131" s="530"/>
    </row>
    <row r="3132" spans="1:15">
      <c r="A3132" s="8"/>
      <c r="B3132" s="495" t="s">
        <v>883</v>
      </c>
      <c r="C3132" s="486"/>
      <c r="D3132" s="486"/>
      <c r="E3132" s="486"/>
      <c r="F3132" s="486"/>
      <c r="G3132" s="486"/>
      <c r="H3132" s="486"/>
      <c r="I3132" s="486"/>
      <c r="J3132" s="512">
        <v>316</v>
      </c>
      <c r="K3132" s="531">
        <v>2</v>
      </c>
      <c r="L3132" s="512">
        <v>0.4</v>
      </c>
      <c r="M3132" s="512">
        <f>J3132*K3132*L3132</f>
        <v>252.8</v>
      </c>
      <c r="N3132" s="512"/>
      <c r="O3132" s="513">
        <f>M3132</f>
        <v>252.8</v>
      </c>
    </row>
    <row r="3133" spans="1:15">
      <c r="A3133" s="4"/>
      <c r="B3133" s="495"/>
      <c r="C3133" s="486"/>
      <c r="D3133" s="486"/>
      <c r="E3133" s="486"/>
      <c r="F3133" s="486"/>
      <c r="G3133" s="486"/>
      <c r="H3133" s="486"/>
      <c r="I3133" s="486"/>
      <c r="J3133" s="512"/>
      <c r="K3133" s="512"/>
      <c r="L3133" s="512"/>
      <c r="M3133" s="512"/>
      <c r="N3133" s="512"/>
      <c r="O3133" s="513"/>
    </row>
    <row r="3134" spans="1:15">
      <c r="A3134" s="6"/>
      <c r="B3134" s="489"/>
      <c r="C3134" s="365"/>
      <c r="D3134" s="365"/>
      <c r="E3134" s="365"/>
      <c r="F3134" s="365"/>
      <c r="G3134" s="365"/>
      <c r="H3134" s="365"/>
      <c r="I3134" s="365"/>
      <c r="J3134" s="517"/>
      <c r="K3134" s="517"/>
      <c r="L3134" s="517"/>
      <c r="M3134" s="518"/>
      <c r="N3134" s="518"/>
      <c r="O3134" s="519"/>
    </row>
    <row r="3135" ht="45.75" customHeight="1" spans="1:15">
      <c r="A3135" s="2" t="s">
        <v>770</v>
      </c>
      <c r="B3135" s="479" t="str">
        <f>VLOOKUP(A3135,GLOBAL!A:H,4,FALSE)</f>
        <v>ATERRO COM AREIA COM ADENSAMENTO HIDRAULICO</v>
      </c>
      <c r="C3135" s="2" t="str">
        <f>VLOOKUP(A3135,GLOBAL!A:H,5,FALSE)</f>
        <v>M3</v>
      </c>
      <c r="D3135" s="480" t="s">
        <v>857</v>
      </c>
      <c r="E3135" s="481"/>
      <c r="F3135" s="482"/>
      <c r="G3135" s="480" t="s">
        <v>858</v>
      </c>
      <c r="H3135" s="481"/>
      <c r="I3135" s="482"/>
      <c r="J3135" s="508" t="s">
        <v>859</v>
      </c>
      <c r="K3135" s="508" t="s">
        <v>884</v>
      </c>
      <c r="L3135" s="508" t="s">
        <v>885</v>
      </c>
      <c r="M3135" s="508" t="s">
        <v>886</v>
      </c>
      <c r="N3135" s="508" t="s">
        <v>887</v>
      </c>
      <c r="O3135" s="509">
        <f>ROUND(SUM(O3137:O3138),2)</f>
        <v>307.69</v>
      </c>
    </row>
    <row r="3136" spans="1:15">
      <c r="A3136" s="7"/>
      <c r="B3136" s="495" t="s">
        <v>863</v>
      </c>
      <c r="C3136" s="494"/>
      <c r="D3136" s="494"/>
      <c r="E3136" s="494"/>
      <c r="F3136" s="494"/>
      <c r="G3136" s="494"/>
      <c r="H3136" s="494"/>
      <c r="I3136" s="494"/>
      <c r="J3136" s="528"/>
      <c r="K3136" s="529"/>
      <c r="L3136" s="528"/>
      <c r="M3136" s="528"/>
      <c r="N3136" s="528"/>
      <c r="O3136" s="530"/>
    </row>
    <row r="3137" spans="1:15">
      <c r="A3137" s="8"/>
      <c r="B3137" s="495" t="s">
        <v>883</v>
      </c>
      <c r="C3137" s="486"/>
      <c r="D3137" s="486"/>
      <c r="E3137" s="486"/>
      <c r="F3137" s="486"/>
      <c r="G3137" s="486"/>
      <c r="H3137" s="486"/>
      <c r="I3137" s="486"/>
      <c r="J3137" s="512">
        <v>316</v>
      </c>
      <c r="K3137" s="531">
        <v>31.6</v>
      </c>
      <c r="L3137" s="512">
        <v>77.83</v>
      </c>
      <c r="M3137" s="512">
        <v>417.12</v>
      </c>
      <c r="N3137" s="512">
        <f>M3137-L3137-K3137</f>
        <v>307.69</v>
      </c>
      <c r="O3137" s="513">
        <f>N3137</f>
        <v>307.69</v>
      </c>
    </row>
    <row r="3138" spans="1:15">
      <c r="A3138" s="8"/>
      <c r="B3138" s="495"/>
      <c r="C3138" s="486"/>
      <c r="D3138" s="486"/>
      <c r="E3138" s="486"/>
      <c r="F3138" s="486"/>
      <c r="G3138" s="486"/>
      <c r="H3138" s="486"/>
      <c r="I3138" s="486"/>
      <c r="J3138" s="512"/>
      <c r="K3138" s="531"/>
      <c r="L3138" s="512"/>
      <c r="M3138" s="512"/>
      <c r="N3138" s="528"/>
      <c r="O3138" s="532"/>
    </row>
    <row r="3139" spans="1:15">
      <c r="A3139" s="6"/>
      <c r="B3139" s="489"/>
      <c r="C3139" s="365"/>
      <c r="D3139" s="365"/>
      <c r="E3139" s="365"/>
      <c r="F3139" s="365"/>
      <c r="G3139" s="365"/>
      <c r="H3139" s="365"/>
      <c r="I3139" s="365"/>
      <c r="J3139" s="517"/>
      <c r="K3139" s="517"/>
      <c r="L3139" s="517"/>
      <c r="M3139" s="518"/>
      <c r="N3139" s="518"/>
      <c r="O3139" s="519"/>
    </row>
    <row r="3140" ht="30.75" customHeight="1" spans="1:15">
      <c r="A3140" s="2" t="s">
        <v>771</v>
      </c>
      <c r="B3140" s="479" t="str">
        <f>VLOOKUP(A3140,GLOBAL!A:H,4,FALSE)</f>
        <v>REATERRO MANUAL APILOADO COM SOQUETE. AF_10/2017</v>
      </c>
      <c r="C3140" s="2" t="str">
        <f>VLOOKUP(A3140,GLOBAL!A:H,5,FALSE)</f>
        <v>M3</v>
      </c>
      <c r="D3140" s="480" t="s">
        <v>857</v>
      </c>
      <c r="E3140" s="481"/>
      <c r="F3140" s="482"/>
      <c r="G3140" s="480" t="s">
        <v>858</v>
      </c>
      <c r="H3140" s="481"/>
      <c r="I3140" s="482"/>
      <c r="J3140" s="508" t="s">
        <v>890</v>
      </c>
      <c r="K3140" s="508" t="s">
        <v>886</v>
      </c>
      <c r="L3140" s="508" t="s">
        <v>887</v>
      </c>
      <c r="M3140" s="508"/>
      <c r="N3140" s="508"/>
      <c r="O3140" s="509">
        <f>ROUND(SUM(O3141:O3144),2)</f>
        <v>783.68</v>
      </c>
    </row>
    <row r="3141" spans="1:15">
      <c r="A3141" s="7"/>
      <c r="B3141" s="493" t="s">
        <v>863</v>
      </c>
      <c r="C3141" s="494"/>
      <c r="D3141" s="494"/>
      <c r="E3141" s="494"/>
      <c r="F3141" s="494"/>
      <c r="G3141" s="494"/>
      <c r="H3141" s="494"/>
      <c r="I3141" s="494"/>
      <c r="J3141" s="528"/>
      <c r="K3141" s="529"/>
      <c r="L3141" s="528"/>
      <c r="M3141" s="528"/>
      <c r="N3141" s="528"/>
      <c r="O3141" s="530"/>
    </row>
    <row r="3142" ht="30" spans="1:15">
      <c r="A3142" s="7"/>
      <c r="B3142" s="493" t="s">
        <v>891</v>
      </c>
      <c r="C3142" s="494"/>
      <c r="D3142" s="494"/>
      <c r="E3142" s="494"/>
      <c r="F3142" s="494"/>
      <c r="G3142" s="494"/>
      <c r="H3142" s="494"/>
      <c r="I3142" s="494"/>
      <c r="J3142" s="528"/>
      <c r="K3142" s="529"/>
      <c r="L3142" s="528"/>
      <c r="M3142" s="528"/>
      <c r="N3142" s="528"/>
      <c r="O3142" s="530"/>
    </row>
    <row r="3143" spans="1:15">
      <c r="A3143" s="8"/>
      <c r="B3143" s="495" t="s">
        <v>883</v>
      </c>
      <c r="C3143" s="486"/>
      <c r="D3143" s="486"/>
      <c r="E3143" s="486"/>
      <c r="F3143" s="486"/>
      <c r="G3143" s="486"/>
      <c r="H3143" s="486"/>
      <c r="I3143" s="486"/>
      <c r="J3143" s="512">
        <v>1200.8</v>
      </c>
      <c r="K3143" s="531">
        <f>M3137</f>
        <v>417.12</v>
      </c>
      <c r="L3143" s="512">
        <f>J3143-K3143</f>
        <v>783.68</v>
      </c>
      <c r="M3143" s="512"/>
      <c r="N3143" s="528"/>
      <c r="O3143" s="532">
        <f>L3143</f>
        <v>783.68</v>
      </c>
    </row>
    <row r="3144" spans="1:15">
      <c r="A3144" s="8"/>
      <c r="B3144" s="495" t="s">
        <v>892</v>
      </c>
      <c r="C3144" s="486"/>
      <c r="D3144" s="486"/>
      <c r="E3144" s="486"/>
      <c r="F3144" s="486"/>
      <c r="G3144" s="486"/>
      <c r="H3144" s="486"/>
      <c r="I3144" s="486"/>
      <c r="J3144" s="512"/>
      <c r="K3144" s="531"/>
      <c r="L3144" s="512"/>
      <c r="M3144" s="512"/>
      <c r="N3144" s="512"/>
      <c r="O3144" s="513"/>
    </row>
    <row r="3145" spans="1:15">
      <c r="A3145" s="6"/>
      <c r="B3145" s="489"/>
      <c r="C3145" s="365"/>
      <c r="D3145" s="365"/>
      <c r="E3145" s="365"/>
      <c r="F3145" s="365"/>
      <c r="G3145" s="365"/>
      <c r="H3145" s="365"/>
      <c r="I3145" s="365"/>
      <c r="J3145" s="517"/>
      <c r="K3145" s="517"/>
      <c r="L3145" s="517"/>
      <c r="M3145" s="518"/>
      <c r="N3145" s="518"/>
      <c r="O3145" s="519"/>
    </row>
    <row r="3146" ht="30" spans="1:15">
      <c r="A3146" s="2" t="s">
        <v>772</v>
      </c>
      <c r="B3146" s="479" t="str">
        <f>VLOOKUP(A3146,GLOBAL!A:H,4,FALSE)</f>
        <v>TRANSPORTE COM CAMINHÃO BASCULANTE 6 M3 EM RODOVIA PAVIMENTADA ( PARA DISTÂNCIAS SUPERIORES A 4 KM)</v>
      </c>
      <c r="C3146" s="2" t="str">
        <f>VLOOKUP(A3146,GLOBAL!A:H,5,FALSE)</f>
        <v>M3XKM</v>
      </c>
      <c r="D3146" s="480" t="s">
        <v>857</v>
      </c>
      <c r="E3146" s="481"/>
      <c r="F3146" s="482"/>
      <c r="G3146" s="480" t="s">
        <v>858</v>
      </c>
      <c r="H3146" s="481"/>
      <c r="I3146" s="482"/>
      <c r="J3146" s="508" t="s">
        <v>872</v>
      </c>
      <c r="K3146" s="508" t="s">
        <v>893</v>
      </c>
      <c r="L3146" s="508" t="s">
        <v>867</v>
      </c>
      <c r="M3146" s="508" t="s">
        <v>879</v>
      </c>
      <c r="N3146" s="508" t="s">
        <v>894</v>
      </c>
      <c r="O3146" s="509">
        <f>ROUND(SUM(O3147:O3150),2)</f>
        <v>20783.69</v>
      </c>
    </row>
    <row r="3147" ht="45" spans="1:15">
      <c r="A3147" s="7"/>
      <c r="B3147" s="533" t="s">
        <v>895</v>
      </c>
      <c r="C3147" s="494"/>
      <c r="D3147" s="494"/>
      <c r="E3147" s="494"/>
      <c r="F3147" s="494"/>
      <c r="G3147" s="494"/>
      <c r="H3147" s="494"/>
      <c r="I3147" s="494"/>
      <c r="J3147" s="528"/>
      <c r="K3147" s="529"/>
      <c r="L3147" s="528"/>
      <c r="M3147" s="528"/>
      <c r="N3147" s="528"/>
      <c r="O3147" s="530"/>
    </row>
    <row r="3148" spans="1:15">
      <c r="A3148" s="8"/>
      <c r="B3148" s="495"/>
      <c r="C3148" s="486"/>
      <c r="D3148" s="486"/>
      <c r="E3148" s="486"/>
      <c r="F3148" s="486"/>
      <c r="G3148" s="486"/>
      <c r="H3148" s="486"/>
      <c r="I3148" s="486"/>
      <c r="J3148" s="512">
        <v>17.2</v>
      </c>
      <c r="K3148" s="531">
        <v>1</v>
      </c>
      <c r="L3148" s="512">
        <v>1.6</v>
      </c>
      <c r="M3148" s="512">
        <f>K3143</f>
        <v>417.12</v>
      </c>
      <c r="N3148" s="528"/>
      <c r="O3148" s="532">
        <f>J3148*K3148*L3148*M3148</f>
        <v>11479.1424</v>
      </c>
    </row>
    <row r="3149" ht="30" spans="1:15">
      <c r="A3149" s="8"/>
      <c r="B3149" s="495" t="s">
        <v>998</v>
      </c>
      <c r="C3149" s="486"/>
      <c r="D3149" s="486"/>
      <c r="E3149" s="486"/>
      <c r="F3149" s="486"/>
      <c r="G3149" s="486"/>
      <c r="H3149" s="486"/>
      <c r="I3149" s="486"/>
      <c r="J3149" s="512"/>
      <c r="K3149" s="531"/>
      <c r="L3149" s="512"/>
      <c r="M3149" s="512"/>
      <c r="N3149" s="512"/>
      <c r="O3149" s="513"/>
    </row>
    <row r="3150" spans="1:15">
      <c r="A3150" s="8"/>
      <c r="B3150" s="495"/>
      <c r="C3150" s="486"/>
      <c r="D3150" s="486"/>
      <c r="E3150" s="486"/>
      <c r="F3150" s="486"/>
      <c r="G3150" s="486"/>
      <c r="H3150" s="486"/>
      <c r="I3150" s="486"/>
      <c r="J3150" s="512">
        <v>18.9</v>
      </c>
      <c r="K3150" s="531">
        <v>1</v>
      </c>
      <c r="L3150" s="512">
        <v>1.6</v>
      </c>
      <c r="M3150" s="512">
        <f>O3135</f>
        <v>307.69</v>
      </c>
      <c r="N3150" s="512"/>
      <c r="O3150" s="532">
        <f>J3150*K3150*L3150*M3150</f>
        <v>9304.5456</v>
      </c>
    </row>
    <row r="3151" spans="1:15">
      <c r="A3151" s="6"/>
      <c r="B3151" s="489"/>
      <c r="C3151" s="365"/>
      <c r="D3151" s="365"/>
      <c r="E3151" s="365"/>
      <c r="F3151" s="365"/>
      <c r="G3151" s="365"/>
      <c r="H3151" s="365"/>
      <c r="I3151" s="365"/>
      <c r="J3151" s="517"/>
      <c r="K3151" s="517"/>
      <c r="L3151" s="517"/>
      <c r="M3151" s="518"/>
      <c r="N3151" s="518"/>
      <c r="O3151" s="519"/>
    </row>
    <row r="3152" ht="30" spans="1:15">
      <c r="A3152" s="2" t="s">
        <v>773</v>
      </c>
      <c r="B3152" s="479" t="str">
        <f>VLOOKUP(A3152,GLOBAL!A:H,4,FALSE)</f>
        <v>ESCORAMENTO DE VALAS COM PRANCHOES METALICOS - AREA NAO CRAVADA</v>
      </c>
      <c r="C3152" s="2" t="str">
        <f>VLOOKUP(A3152,GLOBAL!A:H,5,FALSE)</f>
        <v>M2</v>
      </c>
      <c r="D3152" s="480" t="s">
        <v>857</v>
      </c>
      <c r="E3152" s="481"/>
      <c r="F3152" s="482"/>
      <c r="G3152" s="480" t="s">
        <v>858</v>
      </c>
      <c r="H3152" s="481"/>
      <c r="I3152" s="482"/>
      <c r="J3152" s="508" t="s">
        <v>859</v>
      </c>
      <c r="K3152" s="508" t="s">
        <v>867</v>
      </c>
      <c r="L3152" s="508" t="s">
        <v>861</v>
      </c>
      <c r="M3152" s="508" t="s">
        <v>999</v>
      </c>
      <c r="N3152" s="508" t="s">
        <v>6</v>
      </c>
      <c r="O3152" s="509">
        <f>ROUND(SUM(O3153:O3155),2)</f>
        <v>360.24</v>
      </c>
    </row>
    <row r="3153" spans="1:15">
      <c r="A3153" s="7"/>
      <c r="B3153" s="493" t="s">
        <v>863</v>
      </c>
      <c r="C3153" s="494"/>
      <c r="D3153" s="494"/>
      <c r="E3153" s="494"/>
      <c r="F3153" s="494"/>
      <c r="G3153" s="494"/>
      <c r="H3153" s="494"/>
      <c r="I3153" s="494"/>
      <c r="J3153" s="528"/>
      <c r="K3153" s="529"/>
      <c r="L3153" s="528"/>
      <c r="M3153" s="528"/>
      <c r="N3153" s="528"/>
      <c r="O3153" s="530"/>
    </row>
    <row r="3154" spans="1:15">
      <c r="A3154" s="8"/>
      <c r="B3154" s="495" t="s">
        <v>883</v>
      </c>
      <c r="C3154" s="486"/>
      <c r="D3154" s="486"/>
      <c r="E3154" s="534"/>
      <c r="F3154" s="486"/>
      <c r="G3154" s="486"/>
      <c r="H3154" s="486"/>
      <c r="I3154" s="486"/>
      <c r="J3154" s="512">
        <v>316</v>
      </c>
      <c r="K3154" s="531">
        <v>600.4</v>
      </c>
      <c r="L3154" s="512">
        <v>1.5</v>
      </c>
      <c r="M3154" s="512">
        <v>2</v>
      </c>
      <c r="N3154" s="553">
        <v>0.3</v>
      </c>
      <c r="O3154" s="532">
        <f>K3154*N3154*M3154</f>
        <v>360.24</v>
      </c>
    </row>
    <row r="3155" spans="1:15">
      <c r="A3155" s="8"/>
      <c r="B3155" s="495"/>
      <c r="C3155" s="486"/>
      <c r="D3155" s="486"/>
      <c r="E3155" s="486"/>
      <c r="F3155" s="486"/>
      <c r="G3155" s="486"/>
      <c r="H3155" s="486"/>
      <c r="I3155" s="486"/>
      <c r="J3155" s="512"/>
      <c r="K3155" s="531"/>
      <c r="L3155" s="512"/>
      <c r="M3155" s="512"/>
      <c r="N3155" s="512"/>
      <c r="O3155" s="513"/>
    </row>
    <row r="3156" spans="1:15">
      <c r="A3156" s="6"/>
      <c r="B3156" s="489"/>
      <c r="C3156" s="365"/>
      <c r="D3156" s="365"/>
      <c r="E3156" s="365"/>
      <c r="F3156" s="365"/>
      <c r="G3156" s="365"/>
      <c r="H3156" s="365"/>
      <c r="I3156" s="365"/>
      <c r="J3156" s="517"/>
      <c r="K3156" s="517"/>
      <c r="L3156" s="517"/>
      <c r="M3156" s="518"/>
      <c r="N3156" s="518"/>
      <c r="O3156" s="519"/>
    </row>
    <row r="3157" ht="60" spans="1:15">
      <c r="A3157" s="2" t="s">
        <v>774</v>
      </c>
      <c r="B3157" s="479" t="str">
        <f>VLOOKUP(A3157,GLOBAL!A:H,4,FALSE)</f>
        <v>POCO DE VISITA PARA DRENAGEM PLUVIAL, EM CONCRETO ESTRUTURAL, DIMENSOES INTERNAS DE 90X150X80CM (LARGXCOMPXALT), PARA REDE DE 400 MM, EXCLUSOS TAMPAO E CHAMINE.</v>
      </c>
      <c r="C3157" s="2" t="str">
        <f>VLOOKUP(A3157,GLOBAL!A:H,5,FALSE)</f>
        <v>UN</v>
      </c>
      <c r="D3157" s="480" t="s">
        <v>857</v>
      </c>
      <c r="E3157" s="481"/>
      <c r="F3157" s="482"/>
      <c r="G3157" s="480" t="s">
        <v>858</v>
      </c>
      <c r="H3157" s="481"/>
      <c r="I3157" s="482"/>
      <c r="J3157" s="508" t="s">
        <v>859</v>
      </c>
      <c r="K3157" s="508" t="s">
        <v>860</v>
      </c>
      <c r="L3157" s="508" t="s">
        <v>861</v>
      </c>
      <c r="M3157" s="508" t="s">
        <v>862</v>
      </c>
      <c r="N3157" s="508" t="s">
        <v>894</v>
      </c>
      <c r="O3157" s="509">
        <f>ROUND(SUM(O3158:O3165),2)</f>
        <v>6</v>
      </c>
    </row>
    <row r="3158" spans="1:15">
      <c r="A3158" s="7"/>
      <c r="B3158" s="493" t="s">
        <v>863</v>
      </c>
      <c r="C3158" s="494"/>
      <c r="D3158" s="494"/>
      <c r="E3158" s="494"/>
      <c r="F3158" s="494"/>
      <c r="G3158" s="494"/>
      <c r="H3158" s="494"/>
      <c r="I3158" s="494"/>
      <c r="J3158" s="528"/>
      <c r="K3158" s="529"/>
      <c r="L3158" s="528"/>
      <c r="M3158" s="528"/>
      <c r="N3158" s="528"/>
      <c r="O3158" s="530"/>
    </row>
    <row r="3159" spans="1:15">
      <c r="A3159" s="8"/>
      <c r="B3159" s="495" t="s">
        <v>1142</v>
      </c>
      <c r="C3159" s="486"/>
      <c r="D3159" s="486">
        <v>7</v>
      </c>
      <c r="E3159" s="534" t="s">
        <v>898</v>
      </c>
      <c r="F3159" s="486">
        <v>10</v>
      </c>
      <c r="G3159" s="486"/>
      <c r="H3159" s="486"/>
      <c r="I3159" s="486"/>
      <c r="J3159" s="512"/>
      <c r="K3159" s="531"/>
      <c r="L3159" s="512"/>
      <c r="M3159" s="512">
        <v>1</v>
      </c>
      <c r="N3159" s="528"/>
      <c r="O3159" s="532">
        <f t="shared" ref="O3159:O3164" si="69">M3159</f>
        <v>1</v>
      </c>
    </row>
    <row r="3160" spans="1:15">
      <c r="A3160" s="8"/>
      <c r="B3160" s="495" t="s">
        <v>1143</v>
      </c>
      <c r="C3160" s="486"/>
      <c r="D3160" s="486">
        <v>5</v>
      </c>
      <c r="E3160" s="534" t="s">
        <v>898</v>
      </c>
      <c r="F3160" s="486">
        <v>0</v>
      </c>
      <c r="G3160" s="486"/>
      <c r="H3160" s="486"/>
      <c r="I3160" s="486"/>
      <c r="J3160" s="512"/>
      <c r="K3160" s="531"/>
      <c r="L3160" s="512"/>
      <c r="M3160" s="512">
        <v>1</v>
      </c>
      <c r="N3160" s="528"/>
      <c r="O3160" s="532">
        <f t="shared" si="69"/>
        <v>1</v>
      </c>
    </row>
    <row r="3161" spans="1:15">
      <c r="A3161" s="8"/>
      <c r="B3161" s="495" t="s">
        <v>1144</v>
      </c>
      <c r="C3161" s="486"/>
      <c r="D3161" s="486">
        <v>2</v>
      </c>
      <c r="E3161" s="534" t="s">
        <v>898</v>
      </c>
      <c r="F3161" s="486">
        <v>10</v>
      </c>
      <c r="G3161" s="486"/>
      <c r="H3161" s="486"/>
      <c r="I3161" s="486"/>
      <c r="J3161" s="512"/>
      <c r="K3161" s="531"/>
      <c r="L3161" s="512"/>
      <c r="M3161" s="512">
        <v>1</v>
      </c>
      <c r="N3161" s="528"/>
      <c r="O3161" s="532">
        <f t="shared" si="69"/>
        <v>1</v>
      </c>
    </row>
    <row r="3162" spans="1:15">
      <c r="A3162" s="8"/>
      <c r="B3162" s="495" t="s">
        <v>1145</v>
      </c>
      <c r="C3162" s="486"/>
      <c r="D3162" s="486">
        <v>13</v>
      </c>
      <c r="E3162" s="534" t="s">
        <v>898</v>
      </c>
      <c r="F3162" s="486">
        <v>0</v>
      </c>
      <c r="G3162" s="486"/>
      <c r="H3162" s="486"/>
      <c r="I3162" s="486"/>
      <c r="J3162" s="512"/>
      <c r="K3162" s="531"/>
      <c r="L3162" s="512"/>
      <c r="M3162" s="512">
        <v>1</v>
      </c>
      <c r="N3162" s="528"/>
      <c r="O3162" s="532">
        <f t="shared" si="69"/>
        <v>1</v>
      </c>
    </row>
    <row r="3163" spans="1:15">
      <c r="A3163" s="8"/>
      <c r="B3163" s="495" t="s">
        <v>1146</v>
      </c>
      <c r="C3163" s="486"/>
      <c r="D3163" s="486">
        <v>18</v>
      </c>
      <c r="E3163" s="534" t="s">
        <v>898</v>
      </c>
      <c r="F3163" s="486">
        <v>2</v>
      </c>
      <c r="G3163" s="486"/>
      <c r="H3163" s="486"/>
      <c r="I3163" s="486"/>
      <c r="J3163" s="512"/>
      <c r="K3163" s="531"/>
      <c r="L3163" s="512"/>
      <c r="M3163" s="512">
        <v>1</v>
      </c>
      <c r="N3163" s="528"/>
      <c r="O3163" s="532">
        <f t="shared" si="69"/>
        <v>1</v>
      </c>
    </row>
    <row r="3164" spans="1:15">
      <c r="A3164" s="8"/>
      <c r="B3164" s="495" t="s">
        <v>1147</v>
      </c>
      <c r="C3164" s="486"/>
      <c r="D3164" s="486">
        <v>24</v>
      </c>
      <c r="E3164" s="534" t="s">
        <v>898</v>
      </c>
      <c r="F3164" s="486">
        <v>0</v>
      </c>
      <c r="G3164" s="486"/>
      <c r="H3164" s="486"/>
      <c r="I3164" s="486"/>
      <c r="J3164" s="512"/>
      <c r="K3164" s="531"/>
      <c r="L3164" s="512"/>
      <c r="M3164" s="512">
        <v>1</v>
      </c>
      <c r="N3164" s="528"/>
      <c r="O3164" s="532">
        <f t="shared" si="69"/>
        <v>1</v>
      </c>
    </row>
    <row r="3165" spans="1:15">
      <c r="A3165" s="8"/>
      <c r="B3165" s="495"/>
      <c r="C3165" s="486"/>
      <c r="D3165" s="486"/>
      <c r="E3165" s="486"/>
      <c r="F3165" s="486"/>
      <c r="G3165" s="486"/>
      <c r="H3165" s="486"/>
      <c r="I3165" s="486"/>
      <c r="J3165" s="512"/>
      <c r="K3165" s="531"/>
      <c r="L3165" s="512"/>
      <c r="M3165" s="512"/>
      <c r="N3165" s="512"/>
      <c r="O3165" s="513"/>
    </row>
    <row r="3166" spans="1:15">
      <c r="A3166" s="6"/>
      <c r="B3166" s="489"/>
      <c r="C3166" s="365"/>
      <c r="D3166" s="365"/>
      <c r="E3166" s="365"/>
      <c r="F3166" s="365"/>
      <c r="G3166" s="365"/>
      <c r="H3166" s="365"/>
      <c r="I3166" s="365"/>
      <c r="J3166" s="517"/>
      <c r="K3166" s="517"/>
      <c r="L3166" s="517"/>
      <c r="M3166" s="518"/>
      <c r="N3166" s="518"/>
      <c r="O3166" s="519"/>
    </row>
    <row r="3167" ht="60" spans="1:15">
      <c r="A3167" s="2" t="s">
        <v>775</v>
      </c>
      <c r="B3167" s="479" t="str">
        <f>VLOOKUP(A3167,GLOBAL!A:H,4,FALSE)</f>
        <v>TAMPAO FOFO ARTICULADO, CLASSE B125 CARGA MAX 12,5 T, REDONDO TAMPA 600 MM, REDE PLUVIAL/ESGOTO, P = CHAMINE CX AREIA / POCO VISITA ASSENTADO COM ARG CIM/AREIA 1:4, FORNECIMENTO E ASSENTAMENTO</v>
      </c>
      <c r="C3167" s="2" t="str">
        <f>VLOOKUP(A3167,GLOBAL!A:H,5,FALSE)</f>
        <v>UN</v>
      </c>
      <c r="D3167" s="480" t="s">
        <v>857</v>
      </c>
      <c r="E3167" s="481"/>
      <c r="F3167" s="482"/>
      <c r="G3167" s="480" t="s">
        <v>858</v>
      </c>
      <c r="H3167" s="481"/>
      <c r="I3167" s="482"/>
      <c r="J3167" s="508" t="s">
        <v>900</v>
      </c>
      <c r="K3167" s="508" t="s">
        <v>860</v>
      </c>
      <c r="L3167" s="508" t="s">
        <v>861</v>
      </c>
      <c r="M3167" s="508" t="s">
        <v>862</v>
      </c>
      <c r="N3167" s="508" t="s">
        <v>894</v>
      </c>
      <c r="O3167" s="509">
        <f>ROUND(SUM(O3168:O3170),2)</f>
        <v>6</v>
      </c>
    </row>
    <row r="3168" spans="1:15">
      <c r="A3168" s="7"/>
      <c r="B3168" s="493" t="s">
        <v>863</v>
      </c>
      <c r="C3168" s="494"/>
      <c r="D3168" s="494"/>
      <c r="E3168" s="494"/>
      <c r="F3168" s="494"/>
      <c r="G3168" s="494"/>
      <c r="H3168" s="494"/>
      <c r="I3168" s="494"/>
      <c r="J3168" s="528"/>
      <c r="K3168" s="529"/>
      <c r="L3168" s="528"/>
      <c r="M3168" s="528"/>
      <c r="N3168" s="528"/>
      <c r="O3168" s="530"/>
    </row>
    <row r="3169" spans="1:15">
      <c r="A3169" s="8"/>
      <c r="B3169" s="495" t="s">
        <v>901</v>
      </c>
      <c r="C3169" s="486"/>
      <c r="D3169" s="486"/>
      <c r="E3169" s="486"/>
      <c r="F3169" s="486"/>
      <c r="G3169" s="486"/>
      <c r="H3169" s="486"/>
      <c r="I3169" s="486"/>
      <c r="J3169" s="512"/>
      <c r="K3169" s="531"/>
      <c r="L3169" s="512"/>
      <c r="M3169" s="512">
        <f>O3157</f>
        <v>6</v>
      </c>
      <c r="N3169" s="528"/>
      <c r="O3169" s="532">
        <f>M3169</f>
        <v>6</v>
      </c>
    </row>
    <row r="3170" spans="1:15">
      <c r="A3170" s="8"/>
      <c r="B3170" s="495"/>
      <c r="C3170" s="486"/>
      <c r="D3170" s="486"/>
      <c r="E3170" s="486"/>
      <c r="F3170" s="486"/>
      <c r="G3170" s="486"/>
      <c r="H3170" s="486"/>
      <c r="I3170" s="486"/>
      <c r="J3170" s="512"/>
      <c r="K3170" s="531"/>
      <c r="L3170" s="512"/>
      <c r="M3170" s="512"/>
      <c r="N3170" s="512"/>
      <c r="O3170" s="513"/>
    </row>
    <row r="3171" spans="1:15">
      <c r="A3171" s="6"/>
      <c r="B3171" s="489"/>
      <c r="C3171" s="365"/>
      <c r="D3171" s="365"/>
      <c r="E3171" s="365"/>
      <c r="F3171" s="365"/>
      <c r="G3171" s="365"/>
      <c r="H3171" s="365"/>
      <c r="I3171" s="365"/>
      <c r="J3171" s="517"/>
      <c r="K3171" s="517"/>
      <c r="L3171" s="517"/>
      <c r="M3171" s="518"/>
      <c r="N3171" s="518"/>
      <c r="O3171" s="519"/>
    </row>
    <row r="3172" ht="60" spans="1:15">
      <c r="A3172" s="2" t="s">
        <v>776</v>
      </c>
      <c r="B3172" s="479" t="str">
        <f>VLOOKUP(A3172,GLOBAL!A:H,4,FALSE)</f>
        <v>CAIXA PARA RALO C OM GRELHA FOFO 135 KG DE ALV TIJOLO MACICO (7X10X20) PAREDES DE UMA VEZ (0.20 M) DE 0.90X1.20X1.50 M (EXTERNA) COM ARGAMASSA 1:4 CIMENTO:AREIA, BASE CONC FCK=10 MPA, EXCLUSIVE ESCAVACAO E REATERRO.</v>
      </c>
      <c r="C3172" s="2" t="str">
        <f>VLOOKUP(A3172,GLOBAL!A:H,5,FALSE)</f>
        <v>UN</v>
      </c>
      <c r="D3172" s="480" t="s">
        <v>857</v>
      </c>
      <c r="E3172" s="481"/>
      <c r="F3172" s="482"/>
      <c r="G3172" s="480" t="s">
        <v>858</v>
      </c>
      <c r="H3172" s="481"/>
      <c r="I3172" s="482"/>
      <c r="J3172" s="508" t="s">
        <v>900</v>
      </c>
      <c r="K3172" s="508" t="s">
        <v>860</v>
      </c>
      <c r="L3172" s="508" t="s">
        <v>861</v>
      </c>
      <c r="M3172" s="508" t="s">
        <v>862</v>
      </c>
      <c r="N3172" s="508" t="s">
        <v>894</v>
      </c>
      <c r="O3172" s="509">
        <f>ROUND(SUM(O3173:O3180),2)</f>
        <v>13</v>
      </c>
    </row>
    <row r="3173" spans="1:15">
      <c r="A3173" s="7"/>
      <c r="B3173" s="493" t="s">
        <v>863</v>
      </c>
      <c r="C3173" s="494"/>
      <c r="D3173" s="494"/>
      <c r="E3173" s="494"/>
      <c r="F3173" s="494"/>
      <c r="G3173" s="494"/>
      <c r="H3173" s="494"/>
      <c r="I3173" s="494"/>
      <c r="J3173" s="528"/>
      <c r="K3173" s="529"/>
      <c r="L3173" s="528"/>
      <c r="M3173" s="528"/>
      <c r="N3173" s="528"/>
      <c r="O3173" s="530"/>
    </row>
    <row r="3174" spans="1:15">
      <c r="A3174" s="8"/>
      <c r="B3174" s="495" t="s">
        <v>1142</v>
      </c>
      <c r="C3174" s="486"/>
      <c r="D3174" s="486">
        <v>7</v>
      </c>
      <c r="E3174" s="534" t="s">
        <v>898</v>
      </c>
      <c r="F3174" s="486">
        <v>10</v>
      </c>
      <c r="G3174" s="486"/>
      <c r="H3174" s="486"/>
      <c r="I3174" s="486"/>
      <c r="J3174" s="512"/>
      <c r="K3174" s="531"/>
      <c r="L3174" s="512"/>
      <c r="M3174" s="512">
        <v>2</v>
      </c>
      <c r="N3174" s="528"/>
      <c r="O3174" s="532">
        <f t="shared" ref="O3174:O3179" si="70">M3174</f>
        <v>2</v>
      </c>
    </row>
    <row r="3175" spans="1:15">
      <c r="A3175" s="8"/>
      <c r="B3175" s="495" t="s">
        <v>1143</v>
      </c>
      <c r="C3175" s="486"/>
      <c r="D3175" s="486">
        <v>5</v>
      </c>
      <c r="E3175" s="534" t="s">
        <v>898</v>
      </c>
      <c r="F3175" s="486">
        <v>0</v>
      </c>
      <c r="G3175" s="486"/>
      <c r="H3175" s="486"/>
      <c r="I3175" s="486"/>
      <c r="J3175" s="512"/>
      <c r="K3175" s="531"/>
      <c r="L3175" s="512"/>
      <c r="M3175" s="512">
        <v>2</v>
      </c>
      <c r="N3175" s="528"/>
      <c r="O3175" s="532">
        <f t="shared" si="70"/>
        <v>2</v>
      </c>
    </row>
    <row r="3176" spans="1:15">
      <c r="A3176" s="8"/>
      <c r="B3176" s="495" t="s">
        <v>1144</v>
      </c>
      <c r="C3176" s="486"/>
      <c r="D3176" s="486">
        <v>2</v>
      </c>
      <c r="E3176" s="534" t="s">
        <v>898</v>
      </c>
      <c r="F3176" s="486">
        <v>10</v>
      </c>
      <c r="G3176" s="486"/>
      <c r="H3176" s="486"/>
      <c r="I3176" s="486"/>
      <c r="J3176" s="512"/>
      <c r="K3176" s="531"/>
      <c r="L3176" s="512"/>
      <c r="M3176" s="512">
        <v>2</v>
      </c>
      <c r="N3176" s="528"/>
      <c r="O3176" s="532">
        <f t="shared" si="70"/>
        <v>2</v>
      </c>
    </row>
    <row r="3177" spans="1:15">
      <c r="A3177" s="8"/>
      <c r="B3177" s="495" t="s">
        <v>1145</v>
      </c>
      <c r="C3177" s="486"/>
      <c r="D3177" s="486">
        <v>13</v>
      </c>
      <c r="E3177" s="534" t="s">
        <v>898</v>
      </c>
      <c r="F3177" s="486">
        <v>0</v>
      </c>
      <c r="G3177" s="486"/>
      <c r="H3177" s="486"/>
      <c r="I3177" s="486"/>
      <c r="J3177" s="512"/>
      <c r="K3177" s="531"/>
      <c r="L3177" s="512"/>
      <c r="M3177" s="512">
        <v>2</v>
      </c>
      <c r="N3177" s="528"/>
      <c r="O3177" s="532">
        <f t="shared" si="70"/>
        <v>2</v>
      </c>
    </row>
    <row r="3178" spans="1:15">
      <c r="A3178" s="8"/>
      <c r="B3178" s="495" t="s">
        <v>1146</v>
      </c>
      <c r="C3178" s="486"/>
      <c r="D3178" s="486">
        <v>18</v>
      </c>
      <c r="E3178" s="534" t="s">
        <v>898</v>
      </c>
      <c r="F3178" s="486">
        <v>2</v>
      </c>
      <c r="G3178" s="486"/>
      <c r="H3178" s="486"/>
      <c r="I3178" s="486"/>
      <c r="J3178" s="512"/>
      <c r="K3178" s="531"/>
      <c r="L3178" s="512"/>
      <c r="M3178" s="512">
        <v>3</v>
      </c>
      <c r="N3178" s="528"/>
      <c r="O3178" s="532">
        <f t="shared" si="70"/>
        <v>3</v>
      </c>
    </row>
    <row r="3179" spans="1:15">
      <c r="A3179" s="8"/>
      <c r="B3179" s="495" t="s">
        <v>1147</v>
      </c>
      <c r="C3179" s="486"/>
      <c r="D3179" s="486">
        <v>24</v>
      </c>
      <c r="E3179" s="534" t="s">
        <v>898</v>
      </c>
      <c r="F3179" s="486">
        <v>0</v>
      </c>
      <c r="G3179" s="486"/>
      <c r="H3179" s="486"/>
      <c r="I3179" s="486"/>
      <c r="J3179" s="512"/>
      <c r="K3179" s="531"/>
      <c r="L3179" s="512"/>
      <c r="M3179" s="512">
        <v>2</v>
      </c>
      <c r="N3179" s="528"/>
      <c r="O3179" s="532">
        <f t="shared" si="70"/>
        <v>2</v>
      </c>
    </row>
    <row r="3180" spans="1:15">
      <c r="A3180" s="8"/>
      <c r="B3180" s="495"/>
      <c r="C3180" s="486"/>
      <c r="D3180" s="486"/>
      <c r="E3180" s="486"/>
      <c r="F3180" s="486"/>
      <c r="G3180" s="486"/>
      <c r="H3180" s="486"/>
      <c r="I3180" s="486"/>
      <c r="J3180" s="512"/>
      <c r="K3180" s="531"/>
      <c r="L3180" s="512"/>
      <c r="M3180" s="512"/>
      <c r="N3180" s="512"/>
      <c r="O3180" s="513"/>
    </row>
    <row r="3181" spans="1:15">
      <c r="A3181" s="6"/>
      <c r="B3181" s="489"/>
      <c r="C3181" s="365"/>
      <c r="D3181" s="365"/>
      <c r="E3181" s="365"/>
      <c r="F3181" s="365"/>
      <c r="G3181" s="365"/>
      <c r="H3181" s="365"/>
      <c r="I3181" s="365"/>
      <c r="J3181" s="517"/>
      <c r="K3181" s="517"/>
      <c r="L3181" s="517"/>
      <c r="M3181" s="518"/>
      <c r="N3181" s="518"/>
      <c r="O3181" s="519"/>
    </row>
    <row r="3182" ht="45" spans="1:15">
      <c r="A3182" s="2" t="s">
        <v>777</v>
      </c>
      <c r="B3182" s="479" t="str">
        <f>VLOOKUP(A3182,GLOBAL!A:H,4,FALSE)</f>
        <v>TUBO CONCRETO SIMPLES DN 300 MM PARA DRENAGEM - FORNECIMENTO E INSTALACAO INCLUSIVE ESCAVACAO MANUAL 1M3/M</v>
      </c>
      <c r="C3182" s="2" t="str">
        <f>VLOOKUP(A3182,GLOBAL!A:H,5,FALSE)</f>
        <v>M</v>
      </c>
      <c r="D3182" s="480" t="s">
        <v>857</v>
      </c>
      <c r="E3182" s="481"/>
      <c r="F3182" s="482"/>
      <c r="G3182" s="480" t="s">
        <v>858</v>
      </c>
      <c r="H3182" s="481"/>
      <c r="I3182" s="482"/>
      <c r="J3182" s="508" t="s">
        <v>859</v>
      </c>
      <c r="K3182" s="508" t="s">
        <v>860</v>
      </c>
      <c r="L3182" s="508" t="s">
        <v>861</v>
      </c>
      <c r="M3182" s="508" t="s">
        <v>862</v>
      </c>
      <c r="N3182" s="508" t="s">
        <v>894</v>
      </c>
      <c r="O3182" s="509">
        <f>ROUND(SUM(O3183:O3197),2)</f>
        <v>51</v>
      </c>
    </row>
    <row r="3183" spans="1:15">
      <c r="A3183" s="7"/>
      <c r="B3183" s="493" t="s">
        <v>863</v>
      </c>
      <c r="C3183" s="494"/>
      <c r="D3183" s="494"/>
      <c r="E3183" s="494"/>
      <c r="F3183" s="494"/>
      <c r="G3183" s="494"/>
      <c r="H3183" s="494"/>
      <c r="I3183" s="494"/>
      <c r="J3183" s="528"/>
      <c r="K3183" s="529"/>
      <c r="L3183" s="528"/>
      <c r="M3183" s="528"/>
      <c r="N3183" s="528"/>
      <c r="O3183" s="530"/>
    </row>
    <row r="3184" spans="1:15">
      <c r="A3184" s="8"/>
      <c r="B3184" s="495" t="s">
        <v>1148</v>
      </c>
      <c r="C3184" s="486"/>
      <c r="D3184" s="486">
        <v>7</v>
      </c>
      <c r="E3184" s="534" t="s">
        <v>898</v>
      </c>
      <c r="F3184" s="486">
        <v>10</v>
      </c>
      <c r="G3184" s="486"/>
      <c r="H3184" s="486"/>
      <c r="I3184" s="486"/>
      <c r="J3184" s="512">
        <v>3</v>
      </c>
      <c r="K3184" s="531"/>
      <c r="L3184" s="512"/>
      <c r="M3184" s="512"/>
      <c r="N3184" s="528"/>
      <c r="O3184" s="532">
        <f t="shared" ref="O3184:O3196" si="71">J3184</f>
        <v>3</v>
      </c>
    </row>
    <row r="3185" spans="1:15">
      <c r="A3185" s="8"/>
      <c r="B3185" s="495" t="s">
        <v>1148</v>
      </c>
      <c r="C3185" s="486"/>
      <c r="D3185" s="486">
        <v>7</v>
      </c>
      <c r="E3185" s="534" t="s">
        <v>898</v>
      </c>
      <c r="F3185" s="486">
        <v>10</v>
      </c>
      <c r="G3185" s="486"/>
      <c r="H3185" s="486"/>
      <c r="I3185" s="486"/>
      <c r="J3185" s="512">
        <v>3</v>
      </c>
      <c r="K3185" s="531"/>
      <c r="L3185" s="512"/>
      <c r="M3185" s="512"/>
      <c r="N3185" s="528"/>
      <c r="O3185" s="532">
        <f t="shared" si="71"/>
        <v>3</v>
      </c>
    </row>
    <row r="3186" spans="1:15">
      <c r="A3186" s="8"/>
      <c r="B3186" s="495" t="s">
        <v>1149</v>
      </c>
      <c r="C3186" s="486"/>
      <c r="D3186" s="486">
        <v>5</v>
      </c>
      <c r="E3186" s="534" t="s">
        <v>898</v>
      </c>
      <c r="F3186" s="486">
        <v>0</v>
      </c>
      <c r="G3186" s="486"/>
      <c r="H3186" s="486"/>
      <c r="I3186" s="486"/>
      <c r="J3186" s="512">
        <v>3</v>
      </c>
      <c r="K3186" s="531"/>
      <c r="L3186" s="512"/>
      <c r="M3186" s="512"/>
      <c r="N3186" s="528"/>
      <c r="O3186" s="532">
        <f t="shared" si="71"/>
        <v>3</v>
      </c>
    </row>
    <row r="3187" spans="1:15">
      <c r="A3187" s="8"/>
      <c r="B3187" s="495" t="s">
        <v>1149</v>
      </c>
      <c r="C3187" s="486"/>
      <c r="D3187" s="486">
        <v>5</v>
      </c>
      <c r="E3187" s="534" t="s">
        <v>898</v>
      </c>
      <c r="F3187" s="486">
        <v>0</v>
      </c>
      <c r="G3187" s="486"/>
      <c r="H3187" s="486"/>
      <c r="I3187" s="486"/>
      <c r="J3187" s="512">
        <v>3</v>
      </c>
      <c r="K3187" s="531"/>
      <c r="L3187" s="512"/>
      <c r="M3187" s="512"/>
      <c r="N3187" s="528"/>
      <c r="O3187" s="532">
        <f t="shared" si="71"/>
        <v>3</v>
      </c>
    </row>
    <row r="3188" spans="1:15">
      <c r="A3188" s="8"/>
      <c r="B3188" s="495" t="s">
        <v>1150</v>
      </c>
      <c r="C3188" s="486"/>
      <c r="D3188" s="486">
        <v>2</v>
      </c>
      <c r="E3188" s="534" t="s">
        <v>898</v>
      </c>
      <c r="F3188" s="486">
        <v>10</v>
      </c>
      <c r="G3188" s="486"/>
      <c r="H3188" s="486"/>
      <c r="I3188" s="486"/>
      <c r="J3188" s="512">
        <v>3</v>
      </c>
      <c r="K3188" s="531"/>
      <c r="L3188" s="512"/>
      <c r="M3188" s="512"/>
      <c r="N3188" s="528"/>
      <c r="O3188" s="532">
        <f t="shared" si="71"/>
        <v>3</v>
      </c>
    </row>
    <row r="3189" spans="1:15">
      <c r="A3189" s="8"/>
      <c r="B3189" s="495" t="s">
        <v>1150</v>
      </c>
      <c r="C3189" s="486"/>
      <c r="D3189" s="486">
        <v>2</v>
      </c>
      <c r="E3189" s="534" t="s">
        <v>898</v>
      </c>
      <c r="F3189" s="486">
        <v>10</v>
      </c>
      <c r="G3189" s="486"/>
      <c r="H3189" s="486"/>
      <c r="I3189" s="486"/>
      <c r="J3189" s="512">
        <v>3</v>
      </c>
      <c r="K3189" s="531"/>
      <c r="L3189" s="512"/>
      <c r="M3189" s="512"/>
      <c r="N3189" s="528"/>
      <c r="O3189" s="532">
        <f t="shared" si="71"/>
        <v>3</v>
      </c>
    </row>
    <row r="3190" spans="1:15">
      <c r="A3190" s="8"/>
      <c r="B3190" s="495" t="s">
        <v>1151</v>
      </c>
      <c r="C3190" s="486"/>
      <c r="D3190" s="486">
        <v>13</v>
      </c>
      <c r="E3190" s="534" t="s">
        <v>898</v>
      </c>
      <c r="F3190" s="486">
        <v>0</v>
      </c>
      <c r="G3190" s="486"/>
      <c r="H3190" s="486"/>
      <c r="I3190" s="486"/>
      <c r="J3190" s="512">
        <v>3</v>
      </c>
      <c r="K3190" s="531"/>
      <c r="L3190" s="512"/>
      <c r="M3190" s="512"/>
      <c r="N3190" s="528"/>
      <c r="O3190" s="532">
        <f t="shared" si="71"/>
        <v>3</v>
      </c>
    </row>
    <row r="3191" spans="1:15">
      <c r="A3191" s="8"/>
      <c r="B3191" s="495" t="s">
        <v>1151</v>
      </c>
      <c r="C3191" s="486"/>
      <c r="D3191" s="486">
        <v>13</v>
      </c>
      <c r="E3191" s="534" t="s">
        <v>898</v>
      </c>
      <c r="F3191" s="486">
        <v>0</v>
      </c>
      <c r="G3191" s="486"/>
      <c r="H3191" s="486"/>
      <c r="I3191" s="486"/>
      <c r="J3191" s="512">
        <v>3</v>
      </c>
      <c r="K3191" s="531"/>
      <c r="L3191" s="512"/>
      <c r="M3191" s="512"/>
      <c r="N3191" s="528"/>
      <c r="O3191" s="532">
        <f t="shared" si="71"/>
        <v>3</v>
      </c>
    </row>
    <row r="3192" spans="1:15">
      <c r="A3192" s="8"/>
      <c r="B3192" s="495" t="s">
        <v>1152</v>
      </c>
      <c r="C3192" s="486"/>
      <c r="D3192" s="486">
        <v>18</v>
      </c>
      <c r="E3192" s="534" t="s">
        <v>898</v>
      </c>
      <c r="F3192" s="486">
        <v>2</v>
      </c>
      <c r="G3192" s="486"/>
      <c r="H3192" s="486"/>
      <c r="I3192" s="486"/>
      <c r="J3192" s="512">
        <v>3</v>
      </c>
      <c r="K3192" s="531"/>
      <c r="L3192" s="512"/>
      <c r="M3192" s="512"/>
      <c r="N3192" s="528"/>
      <c r="O3192" s="532">
        <f t="shared" si="71"/>
        <v>3</v>
      </c>
    </row>
    <row r="3193" spans="1:15">
      <c r="A3193" s="8"/>
      <c r="B3193" s="495" t="s">
        <v>1152</v>
      </c>
      <c r="C3193" s="486"/>
      <c r="D3193" s="486">
        <v>18</v>
      </c>
      <c r="E3193" s="534" t="s">
        <v>898</v>
      </c>
      <c r="F3193" s="486">
        <v>2</v>
      </c>
      <c r="G3193" s="486"/>
      <c r="H3193" s="486"/>
      <c r="I3193" s="486"/>
      <c r="J3193" s="512">
        <v>8</v>
      </c>
      <c r="K3193" s="531"/>
      <c r="L3193" s="512"/>
      <c r="M3193" s="512"/>
      <c r="N3193" s="528"/>
      <c r="O3193" s="532">
        <f t="shared" si="71"/>
        <v>8</v>
      </c>
    </row>
    <row r="3194" spans="1:15">
      <c r="A3194" s="8"/>
      <c r="B3194" s="495" t="s">
        <v>1152</v>
      </c>
      <c r="C3194" s="486"/>
      <c r="D3194" s="486">
        <v>18</v>
      </c>
      <c r="E3194" s="534" t="s">
        <v>898</v>
      </c>
      <c r="F3194" s="486">
        <v>2</v>
      </c>
      <c r="G3194" s="486"/>
      <c r="H3194" s="486"/>
      <c r="I3194" s="486"/>
      <c r="J3194" s="512">
        <v>10</v>
      </c>
      <c r="K3194" s="531"/>
      <c r="L3194" s="512"/>
      <c r="M3194" s="512"/>
      <c r="N3194" s="528"/>
      <c r="O3194" s="532">
        <f t="shared" si="71"/>
        <v>10</v>
      </c>
    </row>
    <row r="3195" spans="1:15">
      <c r="A3195" s="8"/>
      <c r="B3195" s="495" t="s">
        <v>1153</v>
      </c>
      <c r="C3195" s="486"/>
      <c r="D3195" s="486">
        <v>24</v>
      </c>
      <c r="E3195" s="534" t="s">
        <v>898</v>
      </c>
      <c r="F3195" s="486">
        <v>0</v>
      </c>
      <c r="G3195" s="486"/>
      <c r="H3195" s="486"/>
      <c r="I3195" s="486"/>
      <c r="J3195" s="512">
        <v>3</v>
      </c>
      <c r="K3195" s="531"/>
      <c r="L3195" s="512"/>
      <c r="M3195" s="512"/>
      <c r="N3195" s="528"/>
      <c r="O3195" s="532">
        <f t="shared" si="71"/>
        <v>3</v>
      </c>
    </row>
    <row r="3196" spans="1:15">
      <c r="A3196" s="8"/>
      <c r="B3196" s="495" t="s">
        <v>1153</v>
      </c>
      <c r="C3196" s="486"/>
      <c r="D3196" s="486">
        <v>24</v>
      </c>
      <c r="E3196" s="534" t="s">
        <v>898</v>
      </c>
      <c r="F3196" s="486">
        <v>0</v>
      </c>
      <c r="G3196" s="486"/>
      <c r="H3196" s="486"/>
      <c r="I3196" s="486"/>
      <c r="J3196" s="512">
        <v>3</v>
      </c>
      <c r="K3196" s="531"/>
      <c r="L3196" s="512"/>
      <c r="M3196" s="512"/>
      <c r="N3196" s="528"/>
      <c r="O3196" s="532">
        <f t="shared" si="71"/>
        <v>3</v>
      </c>
    </row>
    <row r="3197" spans="1:15">
      <c r="A3197" s="8"/>
      <c r="B3197" s="495"/>
      <c r="C3197" s="486"/>
      <c r="D3197" s="486"/>
      <c r="E3197" s="486"/>
      <c r="F3197" s="486"/>
      <c r="G3197" s="486"/>
      <c r="H3197" s="486"/>
      <c r="I3197" s="486"/>
      <c r="J3197" s="512"/>
      <c r="K3197" s="531"/>
      <c r="L3197" s="512"/>
      <c r="M3197" s="512"/>
      <c r="N3197" s="512"/>
      <c r="O3197" s="513"/>
    </row>
    <row r="3198" spans="1:15">
      <c r="A3198" s="6"/>
      <c r="B3198" s="489"/>
      <c r="C3198" s="365"/>
      <c r="D3198" s="365"/>
      <c r="E3198" s="365"/>
      <c r="F3198" s="365"/>
      <c r="G3198" s="365"/>
      <c r="H3198" s="365"/>
      <c r="I3198" s="365"/>
      <c r="J3198" s="517"/>
      <c r="K3198" s="517"/>
      <c r="L3198" s="517"/>
      <c r="M3198" s="518"/>
      <c r="N3198" s="518"/>
      <c r="O3198" s="519"/>
    </row>
    <row r="3199" ht="84.75" customHeight="1" spans="1:15">
      <c r="A3199" s="2" t="s">
        <v>778</v>
      </c>
      <c r="B3199" s="479" t="str">
        <f>VLOOKUP(A3199,GLOBAL!A:H,4,FALSE)</f>
        <v>TUBO DE CONCRETO PARA REDES COLETORAS DE ÁGUAS PLUVIAIS, DIÂMETRO DE 400 MM, JUNTA RÍGIDA, INSTALADO EM LOCAL COM ALTO NÍVEL DE INTERFERÊNCIAS - FORNECIMENTO E ASSENTAMENTO. AF_12/2015</v>
      </c>
      <c r="C3199" s="2" t="str">
        <f>VLOOKUP(A3199,GLOBAL!A:H,5,FALSE)</f>
        <v>M</v>
      </c>
      <c r="D3199" s="480" t="s">
        <v>857</v>
      </c>
      <c r="E3199" s="481"/>
      <c r="F3199" s="482"/>
      <c r="G3199" s="480" t="s">
        <v>858</v>
      </c>
      <c r="H3199" s="481"/>
      <c r="I3199" s="482"/>
      <c r="J3199" s="508" t="s">
        <v>859</v>
      </c>
      <c r="K3199" s="508" t="s">
        <v>860</v>
      </c>
      <c r="L3199" s="508" t="s">
        <v>861</v>
      </c>
      <c r="M3199" s="508" t="s">
        <v>862</v>
      </c>
      <c r="N3199" s="508" t="s">
        <v>894</v>
      </c>
      <c r="O3199" s="509">
        <f>ROUND(SUM(O3200:O3207),2)</f>
        <v>316</v>
      </c>
    </row>
    <row r="3200" spans="1:15">
      <c r="A3200" s="7"/>
      <c r="B3200" s="493" t="s">
        <v>863</v>
      </c>
      <c r="C3200" s="494"/>
      <c r="D3200" s="494"/>
      <c r="E3200" s="494"/>
      <c r="F3200" s="494"/>
      <c r="G3200" s="494"/>
      <c r="H3200" s="494"/>
      <c r="I3200" s="494"/>
      <c r="J3200" s="528"/>
      <c r="K3200" s="529"/>
      <c r="L3200" s="528"/>
      <c r="M3200" s="528"/>
      <c r="N3200" s="528"/>
      <c r="O3200" s="530"/>
    </row>
    <row r="3201" spans="1:15">
      <c r="A3201" s="8"/>
      <c r="B3201" s="495" t="s">
        <v>1154</v>
      </c>
      <c r="C3201" s="486"/>
      <c r="D3201" s="486">
        <v>7</v>
      </c>
      <c r="E3201" s="534" t="s">
        <v>898</v>
      </c>
      <c r="F3201" s="486">
        <v>10</v>
      </c>
      <c r="G3201" s="486">
        <v>5</v>
      </c>
      <c r="H3201" s="534" t="s">
        <v>898</v>
      </c>
      <c r="I3201" s="486">
        <v>0</v>
      </c>
      <c r="J3201" s="512">
        <v>50</v>
      </c>
      <c r="K3201" s="531"/>
      <c r="L3201" s="512"/>
      <c r="M3201" s="512"/>
      <c r="N3201" s="528"/>
      <c r="O3201" s="532">
        <f t="shared" ref="O3201:O3206" si="72">J3201</f>
        <v>50</v>
      </c>
    </row>
    <row r="3202" spans="1:15">
      <c r="A3202" s="8"/>
      <c r="B3202" s="495" t="s">
        <v>1155</v>
      </c>
      <c r="C3202" s="486"/>
      <c r="D3202" s="486">
        <v>5</v>
      </c>
      <c r="E3202" s="534" t="s">
        <v>898</v>
      </c>
      <c r="F3202" s="486">
        <v>0</v>
      </c>
      <c r="G3202" s="486">
        <v>2</v>
      </c>
      <c r="H3202" s="534" t="s">
        <v>898</v>
      </c>
      <c r="I3202" s="486">
        <v>10</v>
      </c>
      <c r="J3202" s="512">
        <v>50</v>
      </c>
      <c r="K3202" s="531"/>
      <c r="L3202" s="512"/>
      <c r="M3202" s="512"/>
      <c r="N3202" s="528"/>
      <c r="O3202" s="532">
        <f t="shared" si="72"/>
        <v>50</v>
      </c>
    </row>
    <row r="3203" spans="1:15">
      <c r="A3203" s="8"/>
      <c r="B3203" s="495" t="s">
        <v>1156</v>
      </c>
      <c r="C3203" s="486"/>
      <c r="D3203" s="486">
        <v>2</v>
      </c>
      <c r="E3203" s="534" t="s">
        <v>898</v>
      </c>
      <c r="F3203" s="486">
        <v>10</v>
      </c>
      <c r="G3203" s="486">
        <v>0</v>
      </c>
      <c r="H3203" s="534" t="s">
        <v>898</v>
      </c>
      <c r="I3203" s="486">
        <v>0</v>
      </c>
      <c r="J3203" s="512">
        <v>50</v>
      </c>
      <c r="K3203" s="531"/>
      <c r="L3203" s="512"/>
      <c r="M3203" s="512"/>
      <c r="N3203" s="528"/>
      <c r="O3203" s="532">
        <f t="shared" si="72"/>
        <v>50</v>
      </c>
    </row>
    <row r="3204" spans="1:15">
      <c r="A3204" s="8"/>
      <c r="B3204" s="495" t="s">
        <v>1157</v>
      </c>
      <c r="C3204" s="486"/>
      <c r="D3204" s="486">
        <v>13</v>
      </c>
      <c r="E3204" s="534" t="s">
        <v>898</v>
      </c>
      <c r="F3204" s="486">
        <v>0</v>
      </c>
      <c r="G3204" s="486">
        <v>3</v>
      </c>
      <c r="H3204" s="534" t="s">
        <v>898</v>
      </c>
      <c r="I3204" s="486">
        <v>5</v>
      </c>
      <c r="J3204" s="512">
        <v>48</v>
      </c>
      <c r="K3204" s="531"/>
      <c r="L3204" s="512"/>
      <c r="M3204" s="512"/>
      <c r="N3204" s="528"/>
      <c r="O3204" s="532">
        <f t="shared" si="72"/>
        <v>48</v>
      </c>
    </row>
    <row r="3205" spans="1:15">
      <c r="A3205" s="8"/>
      <c r="B3205" s="495" t="s">
        <v>1158</v>
      </c>
      <c r="C3205" s="486"/>
      <c r="D3205" s="486">
        <v>18</v>
      </c>
      <c r="E3205" s="534" t="s">
        <v>898</v>
      </c>
      <c r="F3205" s="486">
        <v>2</v>
      </c>
      <c r="G3205" s="486">
        <v>100</v>
      </c>
      <c r="H3205" s="534" t="s">
        <v>898</v>
      </c>
      <c r="I3205" s="486">
        <v>0</v>
      </c>
      <c r="J3205" s="512">
        <v>60</v>
      </c>
      <c r="K3205" s="531"/>
      <c r="L3205" s="512"/>
      <c r="M3205" s="512"/>
      <c r="N3205" s="528"/>
      <c r="O3205" s="532">
        <f t="shared" si="72"/>
        <v>60</v>
      </c>
    </row>
    <row r="3206" spans="1:15">
      <c r="A3206" s="8"/>
      <c r="B3206" s="495" t="s">
        <v>1159</v>
      </c>
      <c r="C3206" s="486"/>
      <c r="D3206" s="486">
        <v>24</v>
      </c>
      <c r="E3206" s="534" t="s">
        <v>898</v>
      </c>
      <c r="F3206" s="486">
        <v>0</v>
      </c>
      <c r="G3206" s="486">
        <v>100</v>
      </c>
      <c r="H3206" s="534" t="s">
        <v>898</v>
      </c>
      <c r="I3206" s="486">
        <v>0</v>
      </c>
      <c r="J3206" s="512">
        <v>58</v>
      </c>
      <c r="K3206" s="531"/>
      <c r="L3206" s="512"/>
      <c r="M3206" s="512"/>
      <c r="N3206" s="528"/>
      <c r="O3206" s="532">
        <f t="shared" si="72"/>
        <v>58</v>
      </c>
    </row>
    <row r="3207" spans="1:15">
      <c r="A3207" s="8"/>
      <c r="B3207" s="495"/>
      <c r="C3207" s="486"/>
      <c r="D3207" s="486"/>
      <c r="E3207" s="486"/>
      <c r="F3207" s="486"/>
      <c r="G3207" s="486"/>
      <c r="H3207" s="486"/>
      <c r="I3207" s="486"/>
      <c r="J3207" s="512"/>
      <c r="K3207" s="531"/>
      <c r="L3207" s="512"/>
      <c r="M3207" s="512"/>
      <c r="N3207" s="512"/>
      <c r="O3207" s="513"/>
    </row>
    <row r="3208" spans="1:15">
      <c r="A3208" s="6"/>
      <c r="B3208" s="489"/>
      <c r="C3208" s="365"/>
      <c r="D3208" s="365"/>
      <c r="E3208" s="365"/>
      <c r="F3208" s="365"/>
      <c r="G3208" s="365"/>
      <c r="H3208" s="365"/>
      <c r="I3208" s="365"/>
      <c r="J3208" s="517"/>
      <c r="K3208" s="517"/>
      <c r="L3208" s="517"/>
      <c r="M3208" s="518"/>
      <c r="N3208" s="518"/>
      <c r="O3208" s="519"/>
    </row>
    <row r="3209" ht="30" spans="1:15">
      <c r="A3209" s="2" t="s">
        <v>779</v>
      </c>
      <c r="B3209" s="479" t="str">
        <f>VLOOKUP(A3209,GLOBAL!A:H,4,FALSE)</f>
        <v>LASTRO DE BRITA, INCLUSIVE TRANSPORTE DA BRITA EM VIAS URBANAS</v>
      </c>
      <c r="C3209" s="2" t="str">
        <f>VLOOKUP(A3209,GLOBAL!A:H,5,FALSE)</f>
        <v>M3</v>
      </c>
      <c r="D3209" s="480" t="s">
        <v>857</v>
      </c>
      <c r="E3209" s="481"/>
      <c r="F3209" s="482"/>
      <c r="G3209" s="480" t="s">
        <v>858</v>
      </c>
      <c r="H3209" s="481"/>
      <c r="I3209" s="482"/>
      <c r="J3209" s="508" t="s">
        <v>859</v>
      </c>
      <c r="K3209" s="508" t="s">
        <v>860</v>
      </c>
      <c r="L3209" s="508" t="s">
        <v>861</v>
      </c>
      <c r="M3209" s="508" t="s">
        <v>867</v>
      </c>
      <c r="N3209" s="508" t="s">
        <v>894</v>
      </c>
      <c r="O3209" s="509">
        <f>ROUND(SUM(O3210:O3217),2)</f>
        <v>31.6</v>
      </c>
    </row>
    <row r="3210" spans="1:15">
      <c r="A3210" s="7"/>
      <c r="B3210" s="493" t="s">
        <v>1080</v>
      </c>
      <c r="C3210" s="494"/>
      <c r="D3210" s="494"/>
      <c r="E3210" s="494"/>
      <c r="F3210" s="494"/>
      <c r="G3210" s="494"/>
      <c r="H3210" s="494"/>
      <c r="I3210" s="494"/>
      <c r="J3210" s="528"/>
      <c r="K3210" s="529"/>
      <c r="L3210" s="528"/>
      <c r="M3210" s="528"/>
      <c r="N3210" s="528"/>
      <c r="O3210" s="530"/>
    </row>
    <row r="3211" spans="1:15">
      <c r="A3211" s="8"/>
      <c r="B3211" s="495" t="s">
        <v>1154</v>
      </c>
      <c r="C3211" s="486"/>
      <c r="D3211" s="486">
        <v>7</v>
      </c>
      <c r="E3211" s="534" t="s">
        <v>898</v>
      </c>
      <c r="F3211" s="486">
        <v>10</v>
      </c>
      <c r="G3211" s="486">
        <v>5</v>
      </c>
      <c r="H3211" s="534" t="s">
        <v>898</v>
      </c>
      <c r="I3211" s="486">
        <v>0</v>
      </c>
      <c r="J3211" s="512">
        <v>50</v>
      </c>
      <c r="K3211" s="531">
        <v>0.4</v>
      </c>
      <c r="L3211" s="512">
        <v>0.25</v>
      </c>
      <c r="M3211" s="512"/>
      <c r="N3211" s="528"/>
      <c r="O3211" s="532">
        <f>J3211*K3211*L3211</f>
        <v>5</v>
      </c>
    </row>
    <row r="3212" spans="1:15">
      <c r="A3212" s="8"/>
      <c r="B3212" s="495" t="s">
        <v>1155</v>
      </c>
      <c r="C3212" s="486"/>
      <c r="D3212" s="486">
        <v>5</v>
      </c>
      <c r="E3212" s="534" t="s">
        <v>898</v>
      </c>
      <c r="F3212" s="486">
        <v>0</v>
      </c>
      <c r="G3212" s="486">
        <v>2</v>
      </c>
      <c r="H3212" s="534" t="s">
        <v>898</v>
      </c>
      <c r="I3212" s="486">
        <v>10</v>
      </c>
      <c r="J3212" s="512">
        <v>50</v>
      </c>
      <c r="K3212" s="531">
        <v>0.4</v>
      </c>
      <c r="L3212" s="512">
        <v>0.25</v>
      </c>
      <c r="M3212" s="512"/>
      <c r="N3212" s="528"/>
      <c r="O3212" s="532">
        <f t="shared" ref="O3212:O3216" si="73">J3212*K3212*L3212</f>
        <v>5</v>
      </c>
    </row>
    <row r="3213" spans="1:15">
      <c r="A3213" s="8"/>
      <c r="B3213" s="495" t="s">
        <v>1156</v>
      </c>
      <c r="C3213" s="486"/>
      <c r="D3213" s="486">
        <v>2</v>
      </c>
      <c r="E3213" s="534" t="s">
        <v>898</v>
      </c>
      <c r="F3213" s="486">
        <v>10</v>
      </c>
      <c r="G3213" s="486">
        <v>0</v>
      </c>
      <c r="H3213" s="534" t="s">
        <v>898</v>
      </c>
      <c r="I3213" s="486">
        <v>0</v>
      </c>
      <c r="J3213" s="512">
        <v>50</v>
      </c>
      <c r="K3213" s="531">
        <v>0.4</v>
      </c>
      <c r="L3213" s="512">
        <v>0.25</v>
      </c>
      <c r="M3213" s="512"/>
      <c r="N3213" s="528"/>
      <c r="O3213" s="532">
        <f t="shared" si="73"/>
        <v>5</v>
      </c>
    </row>
    <row r="3214" spans="1:15">
      <c r="A3214" s="8"/>
      <c r="B3214" s="495" t="s">
        <v>1157</v>
      </c>
      <c r="C3214" s="486"/>
      <c r="D3214" s="486">
        <v>13</v>
      </c>
      <c r="E3214" s="534" t="s">
        <v>898</v>
      </c>
      <c r="F3214" s="486">
        <v>0</v>
      </c>
      <c r="G3214" s="486">
        <v>3</v>
      </c>
      <c r="H3214" s="534" t="s">
        <v>898</v>
      </c>
      <c r="I3214" s="486">
        <v>5</v>
      </c>
      <c r="J3214" s="512">
        <v>48</v>
      </c>
      <c r="K3214" s="531">
        <v>0.4</v>
      </c>
      <c r="L3214" s="512">
        <v>0.25</v>
      </c>
      <c r="M3214" s="512"/>
      <c r="N3214" s="528"/>
      <c r="O3214" s="532">
        <f t="shared" si="73"/>
        <v>4.8</v>
      </c>
    </row>
    <row r="3215" spans="1:15">
      <c r="A3215" s="8"/>
      <c r="B3215" s="495" t="s">
        <v>1158</v>
      </c>
      <c r="C3215" s="486"/>
      <c r="D3215" s="486">
        <v>18</v>
      </c>
      <c r="E3215" s="534" t="s">
        <v>898</v>
      </c>
      <c r="F3215" s="486">
        <v>2</v>
      </c>
      <c r="G3215" s="486">
        <v>100</v>
      </c>
      <c r="H3215" s="534" t="s">
        <v>898</v>
      </c>
      <c r="I3215" s="486">
        <v>0</v>
      </c>
      <c r="J3215" s="512">
        <v>60</v>
      </c>
      <c r="K3215" s="531">
        <v>0.4</v>
      </c>
      <c r="L3215" s="512">
        <v>0.25</v>
      </c>
      <c r="M3215" s="512"/>
      <c r="N3215" s="528"/>
      <c r="O3215" s="532">
        <f t="shared" si="73"/>
        <v>6</v>
      </c>
    </row>
    <row r="3216" spans="1:15">
      <c r="A3216" s="8"/>
      <c r="B3216" s="495" t="s">
        <v>1159</v>
      </c>
      <c r="C3216" s="486"/>
      <c r="D3216" s="486">
        <v>24</v>
      </c>
      <c r="E3216" s="534" t="s">
        <v>898</v>
      </c>
      <c r="F3216" s="486">
        <v>0</v>
      </c>
      <c r="G3216" s="486">
        <v>100</v>
      </c>
      <c r="H3216" s="534" t="s">
        <v>898</v>
      </c>
      <c r="I3216" s="486">
        <v>0</v>
      </c>
      <c r="J3216" s="512">
        <v>58</v>
      </c>
      <c r="K3216" s="531">
        <v>0.4</v>
      </c>
      <c r="L3216" s="512">
        <v>0.25</v>
      </c>
      <c r="M3216" s="512"/>
      <c r="N3216" s="528"/>
      <c r="O3216" s="532">
        <f t="shared" si="73"/>
        <v>5.8</v>
      </c>
    </row>
    <row r="3217" spans="1:15">
      <c r="A3217" s="8"/>
      <c r="B3217" s="495"/>
      <c r="C3217" s="486"/>
      <c r="D3217" s="486"/>
      <c r="E3217" s="486"/>
      <c r="F3217" s="486"/>
      <c r="G3217" s="486"/>
      <c r="H3217" s="486"/>
      <c r="I3217" s="486"/>
      <c r="J3217" s="512"/>
      <c r="K3217" s="531"/>
      <c r="L3217" s="512"/>
      <c r="M3217" s="512"/>
      <c r="N3217" s="512"/>
      <c r="O3217" s="513"/>
    </row>
    <row r="3218" spans="1:15">
      <c r="A3218" s="6"/>
      <c r="B3218" s="489"/>
      <c r="C3218" s="365"/>
      <c r="D3218" s="365"/>
      <c r="E3218" s="365"/>
      <c r="F3218" s="365"/>
      <c r="G3218" s="365"/>
      <c r="H3218" s="365"/>
      <c r="I3218" s="365"/>
      <c r="J3218" s="517"/>
      <c r="K3218" s="517"/>
      <c r="L3218" s="517"/>
      <c r="M3218" s="518"/>
      <c r="N3218" s="518"/>
      <c r="O3218" s="519"/>
    </row>
    <row r="3219" ht="45" spans="1:15">
      <c r="A3219" s="2" t="s">
        <v>780</v>
      </c>
      <c r="B3219" s="479" t="str">
        <f>VLOOKUP(A3219,GLOBAL!A:H,4,FALSE)</f>
        <v>FABRICAÇÃO, MONTAGEM E DESMONTAGEM DE FÔRMA PARA VIGA BALDRAME, EM MADEIRA SERRADA, E=25 MM, 4 UTILIZAÇÕES. AF_06/2017</v>
      </c>
      <c r="C3219" s="2" t="str">
        <f>VLOOKUP(A3219,GLOBAL!A:H,5,FALSE)</f>
        <v>M2</v>
      </c>
      <c r="D3219" s="480" t="s">
        <v>857</v>
      </c>
      <c r="E3219" s="481"/>
      <c r="F3219" s="482"/>
      <c r="G3219" s="480" t="s">
        <v>858</v>
      </c>
      <c r="H3219" s="481"/>
      <c r="I3219" s="482"/>
      <c r="J3219" s="508" t="s">
        <v>859</v>
      </c>
      <c r="K3219" s="508" t="s">
        <v>860</v>
      </c>
      <c r="L3219" s="508" t="s">
        <v>861</v>
      </c>
      <c r="M3219" s="508" t="s">
        <v>867</v>
      </c>
      <c r="N3219" s="508" t="s">
        <v>894</v>
      </c>
      <c r="O3219" s="509">
        <f>ROUND(SUM(O3220:O3227),2)</f>
        <v>158</v>
      </c>
    </row>
    <row r="3220" spans="1:15">
      <c r="A3220" s="7"/>
      <c r="B3220" s="493" t="s">
        <v>1080</v>
      </c>
      <c r="C3220" s="494"/>
      <c r="D3220" s="494"/>
      <c r="E3220" s="494"/>
      <c r="F3220" s="494"/>
      <c r="G3220" s="494"/>
      <c r="H3220" s="494"/>
      <c r="I3220" s="494"/>
      <c r="J3220" s="528"/>
      <c r="K3220" s="529"/>
      <c r="L3220" s="528"/>
      <c r="M3220" s="528"/>
      <c r="N3220" s="528"/>
      <c r="O3220" s="530"/>
    </row>
    <row r="3221" spans="1:15">
      <c r="A3221" s="8"/>
      <c r="B3221" s="495" t="s">
        <v>1154</v>
      </c>
      <c r="C3221" s="486"/>
      <c r="D3221" s="486">
        <v>7</v>
      </c>
      <c r="E3221" s="534" t="s">
        <v>898</v>
      </c>
      <c r="F3221" s="486">
        <v>10</v>
      </c>
      <c r="G3221" s="486">
        <v>5</v>
      </c>
      <c r="H3221" s="534" t="s">
        <v>898</v>
      </c>
      <c r="I3221" s="486">
        <v>0</v>
      </c>
      <c r="J3221" s="512">
        <v>50</v>
      </c>
      <c r="K3221" s="531"/>
      <c r="L3221" s="512">
        <v>0.25</v>
      </c>
      <c r="M3221" s="512">
        <v>12.5</v>
      </c>
      <c r="N3221" s="528">
        <v>2</v>
      </c>
      <c r="O3221" s="532">
        <f>M3221*N3221</f>
        <v>25</v>
      </c>
    </row>
    <row r="3222" spans="1:15">
      <c r="A3222" s="8"/>
      <c r="B3222" s="495" t="s">
        <v>1155</v>
      </c>
      <c r="C3222" s="486"/>
      <c r="D3222" s="486">
        <v>5</v>
      </c>
      <c r="E3222" s="534" t="s">
        <v>898</v>
      </c>
      <c r="F3222" s="486">
        <v>0</v>
      </c>
      <c r="G3222" s="486">
        <v>2</v>
      </c>
      <c r="H3222" s="534" t="s">
        <v>898</v>
      </c>
      <c r="I3222" s="486">
        <v>10</v>
      </c>
      <c r="J3222" s="512">
        <v>50</v>
      </c>
      <c r="K3222" s="531"/>
      <c r="L3222" s="512">
        <v>0.25</v>
      </c>
      <c r="M3222" s="512">
        <v>12.5</v>
      </c>
      <c r="N3222" s="528">
        <v>2</v>
      </c>
      <c r="O3222" s="532">
        <f t="shared" ref="O3222:O3226" si="74">M3222*N3222</f>
        <v>25</v>
      </c>
    </row>
    <row r="3223" spans="1:15">
      <c r="A3223" s="8"/>
      <c r="B3223" s="495" t="s">
        <v>1156</v>
      </c>
      <c r="C3223" s="486"/>
      <c r="D3223" s="486">
        <v>2</v>
      </c>
      <c r="E3223" s="534" t="s">
        <v>898</v>
      </c>
      <c r="F3223" s="486">
        <v>10</v>
      </c>
      <c r="G3223" s="486">
        <v>0</v>
      </c>
      <c r="H3223" s="534" t="s">
        <v>898</v>
      </c>
      <c r="I3223" s="486">
        <v>0</v>
      </c>
      <c r="J3223" s="512">
        <v>50</v>
      </c>
      <c r="K3223" s="531"/>
      <c r="L3223" s="512">
        <v>0.25</v>
      </c>
      <c r="M3223" s="512">
        <v>12.5</v>
      </c>
      <c r="N3223" s="528">
        <v>2</v>
      </c>
      <c r="O3223" s="532">
        <f t="shared" si="74"/>
        <v>25</v>
      </c>
    </row>
    <row r="3224" spans="1:15">
      <c r="A3224" s="8"/>
      <c r="B3224" s="495" t="s">
        <v>1157</v>
      </c>
      <c r="C3224" s="486"/>
      <c r="D3224" s="486">
        <v>13</v>
      </c>
      <c r="E3224" s="534" t="s">
        <v>898</v>
      </c>
      <c r="F3224" s="486">
        <v>0</v>
      </c>
      <c r="G3224" s="486">
        <v>3</v>
      </c>
      <c r="H3224" s="534" t="s">
        <v>898</v>
      </c>
      <c r="I3224" s="486">
        <v>5</v>
      </c>
      <c r="J3224" s="512">
        <v>48</v>
      </c>
      <c r="K3224" s="531"/>
      <c r="L3224" s="512">
        <v>0.25</v>
      </c>
      <c r="M3224" s="512">
        <v>12</v>
      </c>
      <c r="N3224" s="528">
        <v>2</v>
      </c>
      <c r="O3224" s="532">
        <f t="shared" si="74"/>
        <v>24</v>
      </c>
    </row>
    <row r="3225" spans="1:15">
      <c r="A3225" s="8"/>
      <c r="B3225" s="495" t="s">
        <v>1158</v>
      </c>
      <c r="C3225" s="486"/>
      <c r="D3225" s="486">
        <v>18</v>
      </c>
      <c r="E3225" s="534" t="s">
        <v>898</v>
      </c>
      <c r="F3225" s="486">
        <v>2</v>
      </c>
      <c r="G3225" s="486">
        <v>100</v>
      </c>
      <c r="H3225" s="534" t="s">
        <v>898</v>
      </c>
      <c r="I3225" s="486">
        <v>0</v>
      </c>
      <c r="J3225" s="512">
        <v>60</v>
      </c>
      <c r="K3225" s="531"/>
      <c r="L3225" s="512">
        <v>0.25</v>
      </c>
      <c r="M3225" s="512">
        <v>15</v>
      </c>
      <c r="N3225" s="528">
        <v>2</v>
      </c>
      <c r="O3225" s="532">
        <f t="shared" si="74"/>
        <v>30</v>
      </c>
    </row>
    <row r="3226" spans="1:15">
      <c r="A3226" s="8"/>
      <c r="B3226" s="495" t="s">
        <v>1159</v>
      </c>
      <c r="C3226" s="486"/>
      <c r="D3226" s="486">
        <v>24</v>
      </c>
      <c r="E3226" s="534" t="s">
        <v>898</v>
      </c>
      <c r="F3226" s="486">
        <v>0</v>
      </c>
      <c r="G3226" s="486">
        <v>100</v>
      </c>
      <c r="H3226" s="534" t="s">
        <v>898</v>
      </c>
      <c r="I3226" s="486">
        <v>0</v>
      </c>
      <c r="J3226" s="512">
        <v>58</v>
      </c>
      <c r="K3226" s="531"/>
      <c r="L3226" s="512">
        <v>0.25</v>
      </c>
      <c r="M3226" s="512">
        <v>14.5</v>
      </c>
      <c r="N3226" s="528">
        <v>2</v>
      </c>
      <c r="O3226" s="532">
        <f t="shared" si="74"/>
        <v>29</v>
      </c>
    </row>
    <row r="3227" spans="1:15">
      <c r="A3227" s="8"/>
      <c r="B3227" s="495"/>
      <c r="C3227" s="486"/>
      <c r="D3227" s="486"/>
      <c r="E3227" s="486"/>
      <c r="F3227" s="486"/>
      <c r="G3227" s="486"/>
      <c r="H3227" s="486"/>
      <c r="I3227" s="486"/>
      <c r="J3227" s="512"/>
      <c r="K3227" s="531"/>
      <c r="L3227" s="512"/>
      <c r="M3227" s="512"/>
      <c r="N3227" s="512"/>
      <c r="O3227" s="513"/>
    </row>
    <row r="3228" spans="1:15">
      <c r="A3228" s="6"/>
      <c r="B3228" s="489"/>
      <c r="C3228" s="365"/>
      <c r="D3228" s="365"/>
      <c r="E3228" s="365"/>
      <c r="F3228" s="365"/>
      <c r="G3228" s="365"/>
      <c r="H3228" s="365"/>
      <c r="I3228" s="365"/>
      <c r="J3228" s="517"/>
      <c r="K3228" s="517"/>
      <c r="L3228" s="517"/>
      <c r="M3228" s="518"/>
      <c r="N3228" s="518"/>
      <c r="O3228" s="519"/>
    </row>
    <row r="3229" spans="1:15">
      <c r="A3229" s="1" t="s">
        <v>781</v>
      </c>
      <c r="B3229" s="476" t="str">
        <f>VLOOKUP(A3229,GLOBAL!A:H,4,FALSE)</f>
        <v>Pavimentação</v>
      </c>
      <c r="C3229" s="477"/>
      <c r="D3229" s="477"/>
      <c r="E3229" s="477"/>
      <c r="F3229" s="477"/>
      <c r="G3229" s="477"/>
      <c r="H3229" s="477"/>
      <c r="I3229" s="477"/>
      <c r="J3229" s="506"/>
      <c r="K3229" s="506"/>
      <c r="L3229" s="506"/>
      <c r="M3229" s="506"/>
      <c r="N3229" s="506"/>
      <c r="O3229" s="507"/>
    </row>
    <row r="3230" ht="30" spans="1:15">
      <c r="A3230" s="2" t="s">
        <v>782</v>
      </c>
      <c r="B3230" s="479" t="str">
        <f>VLOOKUP(A3230,GLOBAL!A:H,4,FALSE)</f>
        <v>REGULARIZACAO E COMPACTACAO DE SUBLEITO ATE 20 CM DE ESPESSURA</v>
      </c>
      <c r="C3230" s="2" t="str">
        <f>VLOOKUP(A3230,GLOBAL!A:H,5,FALSE)</f>
        <v>M2</v>
      </c>
      <c r="D3230" s="480" t="s">
        <v>857</v>
      </c>
      <c r="E3230" s="481"/>
      <c r="F3230" s="482"/>
      <c r="G3230" s="480" t="s">
        <v>858</v>
      </c>
      <c r="H3230" s="481"/>
      <c r="I3230" s="482"/>
      <c r="J3230" s="508" t="s">
        <v>859</v>
      </c>
      <c r="K3230" s="508" t="s">
        <v>907</v>
      </c>
      <c r="L3230" s="508" t="s">
        <v>861</v>
      </c>
      <c r="M3230" s="508" t="s">
        <v>867</v>
      </c>
      <c r="N3230" s="508" t="s">
        <v>908</v>
      </c>
      <c r="O3230" s="509">
        <f>ROUND(SUM(O3232:O3241),2)</f>
        <v>4123.01</v>
      </c>
    </row>
    <row r="3231" spans="1:15">
      <c r="A3231" s="7"/>
      <c r="B3231" s="493" t="s">
        <v>863</v>
      </c>
      <c r="C3231" s="494"/>
      <c r="D3231" s="494"/>
      <c r="E3231" s="494"/>
      <c r="F3231" s="494"/>
      <c r="G3231" s="494"/>
      <c r="H3231" s="494"/>
      <c r="I3231" s="494"/>
      <c r="J3231" s="528"/>
      <c r="K3231" s="529"/>
      <c r="L3231" s="528"/>
      <c r="M3231" s="528"/>
      <c r="N3231" s="528"/>
      <c r="O3231" s="530"/>
    </row>
    <row r="3232" spans="1:15">
      <c r="A3232" s="8"/>
      <c r="B3232" s="495" t="s">
        <v>909</v>
      </c>
      <c r="C3232" s="486"/>
      <c r="D3232" s="486">
        <v>0</v>
      </c>
      <c r="E3232" s="534" t="s">
        <v>898</v>
      </c>
      <c r="F3232" s="486">
        <v>4.6</v>
      </c>
      <c r="G3232" s="486">
        <v>0</v>
      </c>
      <c r="H3232" s="534" t="s">
        <v>898</v>
      </c>
      <c r="I3232" s="486">
        <v>8.35</v>
      </c>
      <c r="J3232" s="512">
        <v>3.75</v>
      </c>
      <c r="K3232" s="531">
        <v>9.25</v>
      </c>
      <c r="L3232" s="512"/>
      <c r="M3232" s="512">
        <f t="shared" ref="M3232:M3234" si="75">J3232*K3232</f>
        <v>34.6875</v>
      </c>
      <c r="N3232" s="528"/>
      <c r="O3232" s="532">
        <f t="shared" ref="O3232:O3234" si="76">M3232</f>
        <v>34.6875</v>
      </c>
    </row>
    <row r="3233" spans="1:15">
      <c r="A3233" s="8"/>
      <c r="B3233" s="495" t="s">
        <v>909</v>
      </c>
      <c r="C3233" s="486"/>
      <c r="D3233" s="486">
        <v>0</v>
      </c>
      <c r="E3233" s="534" t="s">
        <v>898</v>
      </c>
      <c r="F3233" s="486">
        <v>8.35</v>
      </c>
      <c r="G3233" s="486">
        <v>16</v>
      </c>
      <c r="H3233" s="534" t="s">
        <v>898</v>
      </c>
      <c r="I3233" s="486">
        <v>16</v>
      </c>
      <c r="J3233" s="512">
        <v>327.65</v>
      </c>
      <c r="K3233" s="531">
        <v>7</v>
      </c>
      <c r="L3233" s="512"/>
      <c r="M3233" s="512">
        <f t="shared" si="75"/>
        <v>2293.55</v>
      </c>
      <c r="N3233" s="528"/>
      <c r="O3233" s="532">
        <f t="shared" si="76"/>
        <v>2293.55</v>
      </c>
    </row>
    <row r="3234" spans="1:15">
      <c r="A3234" s="8"/>
      <c r="B3234" s="495" t="s">
        <v>909</v>
      </c>
      <c r="C3234" s="486"/>
      <c r="D3234" s="486">
        <v>16</v>
      </c>
      <c r="E3234" s="534" t="s">
        <v>898</v>
      </c>
      <c r="F3234" s="486">
        <v>16</v>
      </c>
      <c r="G3234" s="486">
        <v>18</v>
      </c>
      <c r="H3234" s="534" t="s">
        <v>898</v>
      </c>
      <c r="I3234" s="486">
        <v>11.5</v>
      </c>
      <c r="J3234" s="512">
        <v>35.5</v>
      </c>
      <c r="K3234" s="531">
        <v>6.25</v>
      </c>
      <c r="L3234" s="512"/>
      <c r="M3234" s="512">
        <f t="shared" si="75"/>
        <v>221.875</v>
      </c>
      <c r="N3234" s="528"/>
      <c r="O3234" s="532">
        <f t="shared" si="76"/>
        <v>221.875</v>
      </c>
    </row>
    <row r="3235" spans="1:15">
      <c r="A3235" s="8"/>
      <c r="B3235" s="495" t="s">
        <v>909</v>
      </c>
      <c r="C3235" s="486"/>
      <c r="D3235" s="486">
        <v>18</v>
      </c>
      <c r="E3235" s="534" t="s">
        <v>898</v>
      </c>
      <c r="F3235" s="486">
        <v>11.5</v>
      </c>
      <c r="G3235" s="486">
        <v>22</v>
      </c>
      <c r="H3235" s="534" t="s">
        <v>898</v>
      </c>
      <c r="I3235" s="486">
        <v>15.2</v>
      </c>
      <c r="J3235" s="512">
        <v>83.7</v>
      </c>
      <c r="K3235" s="531">
        <v>6</v>
      </c>
      <c r="L3235" s="512"/>
      <c r="M3235" s="512">
        <f t="shared" ref="M3235:M3237" si="77">J3235*K3235</f>
        <v>502.2</v>
      </c>
      <c r="N3235" s="528"/>
      <c r="O3235" s="532">
        <f t="shared" ref="O3235:O3237" si="78">M3235</f>
        <v>502.2</v>
      </c>
    </row>
    <row r="3236" spans="1:15">
      <c r="A3236" s="8"/>
      <c r="B3236" s="495" t="s">
        <v>909</v>
      </c>
      <c r="C3236" s="486"/>
      <c r="D3236" s="486">
        <v>22</v>
      </c>
      <c r="E3236" s="534" t="s">
        <v>898</v>
      </c>
      <c r="F3236" s="486">
        <v>15.2</v>
      </c>
      <c r="G3236" s="486">
        <v>23</v>
      </c>
      <c r="H3236" s="534" t="s">
        <v>898</v>
      </c>
      <c r="I3236" s="486">
        <v>7.55</v>
      </c>
      <c r="J3236" s="512">
        <v>12.35</v>
      </c>
      <c r="K3236" s="531">
        <v>6.5</v>
      </c>
      <c r="L3236" s="512"/>
      <c r="M3236" s="512">
        <f t="shared" si="77"/>
        <v>80.275</v>
      </c>
      <c r="N3236" s="528"/>
      <c r="O3236" s="532">
        <f t="shared" si="78"/>
        <v>80.275</v>
      </c>
    </row>
    <row r="3237" spans="1:15">
      <c r="A3237" s="8"/>
      <c r="B3237" s="495" t="s">
        <v>909</v>
      </c>
      <c r="C3237" s="486"/>
      <c r="D3237" s="486">
        <v>23</v>
      </c>
      <c r="E3237" s="534" t="s">
        <v>898</v>
      </c>
      <c r="F3237" s="486">
        <v>7.55</v>
      </c>
      <c r="G3237" s="486">
        <v>28</v>
      </c>
      <c r="H3237" s="534" t="s">
        <v>898</v>
      </c>
      <c r="I3237" s="486">
        <v>17.35</v>
      </c>
      <c r="J3237" s="512">
        <v>109.8</v>
      </c>
      <c r="K3237" s="531">
        <v>7</v>
      </c>
      <c r="L3237" s="512"/>
      <c r="M3237" s="512">
        <f t="shared" si="77"/>
        <v>768.6</v>
      </c>
      <c r="N3237" s="528"/>
      <c r="O3237" s="532">
        <f t="shared" si="78"/>
        <v>768.6</v>
      </c>
    </row>
    <row r="3238" spans="1:15">
      <c r="A3238" s="8"/>
      <c r="B3238" s="495" t="s">
        <v>909</v>
      </c>
      <c r="C3238" s="486"/>
      <c r="D3238" s="486">
        <v>28</v>
      </c>
      <c r="E3238" s="534" t="s">
        <v>898</v>
      </c>
      <c r="F3238" s="486">
        <v>17.35</v>
      </c>
      <c r="G3238" s="486">
        <v>29</v>
      </c>
      <c r="H3238" s="534" t="s">
        <v>898</v>
      </c>
      <c r="I3238" s="486">
        <v>8.05</v>
      </c>
      <c r="J3238" s="512">
        <v>18.5</v>
      </c>
      <c r="K3238" s="531">
        <v>4.3</v>
      </c>
      <c r="L3238" s="512"/>
      <c r="M3238" s="512">
        <f t="shared" ref="M3238:M3240" si="79">J3238*K3238</f>
        <v>79.55</v>
      </c>
      <c r="N3238" s="528"/>
      <c r="O3238" s="532">
        <f t="shared" ref="O3238:O3240" si="80">M3238</f>
        <v>79.55</v>
      </c>
    </row>
    <row r="3239" spans="1:15">
      <c r="A3239" s="8"/>
      <c r="B3239" s="495" t="s">
        <v>1018</v>
      </c>
      <c r="C3239" s="486"/>
      <c r="D3239" s="486">
        <v>17</v>
      </c>
      <c r="E3239" s="534" t="s">
        <v>898</v>
      </c>
      <c r="F3239" s="486">
        <v>8</v>
      </c>
      <c r="G3239" s="486">
        <v>18</v>
      </c>
      <c r="H3239" s="534" t="s">
        <v>898</v>
      </c>
      <c r="I3239" s="486">
        <v>11.5</v>
      </c>
      <c r="J3239" s="512">
        <v>5.6</v>
      </c>
      <c r="K3239" s="531">
        <v>14.75</v>
      </c>
      <c r="L3239" s="512"/>
      <c r="M3239" s="512">
        <f t="shared" si="79"/>
        <v>82.6</v>
      </c>
      <c r="N3239" s="528"/>
      <c r="O3239" s="532">
        <f t="shared" si="80"/>
        <v>82.6</v>
      </c>
    </row>
    <row r="3240" spans="1:15">
      <c r="A3240" s="8"/>
      <c r="B3240" s="495" t="s">
        <v>1018</v>
      </c>
      <c r="C3240" s="486"/>
      <c r="D3240" s="486">
        <v>29</v>
      </c>
      <c r="E3240" s="534" t="s">
        <v>898</v>
      </c>
      <c r="F3240" s="486">
        <v>8.05</v>
      </c>
      <c r="G3240" s="486"/>
      <c r="H3240" s="534"/>
      <c r="I3240" s="486"/>
      <c r="J3240" s="512">
        <v>7.8</v>
      </c>
      <c r="K3240" s="531">
        <v>7.65</v>
      </c>
      <c r="L3240" s="512"/>
      <c r="M3240" s="512">
        <f t="shared" si="79"/>
        <v>59.67</v>
      </c>
      <c r="N3240" s="528"/>
      <c r="O3240" s="532">
        <f t="shared" si="80"/>
        <v>59.67</v>
      </c>
    </row>
    <row r="3241" spans="1:15">
      <c r="A3241" s="4"/>
      <c r="B3241" s="495"/>
      <c r="C3241" s="486"/>
      <c r="D3241" s="486"/>
      <c r="E3241" s="486"/>
      <c r="F3241" s="486"/>
      <c r="G3241" s="486"/>
      <c r="H3241" s="486"/>
      <c r="I3241" s="486"/>
      <c r="J3241" s="512"/>
      <c r="K3241" s="512"/>
      <c r="L3241" s="512"/>
      <c r="M3241" s="512"/>
      <c r="N3241" s="512"/>
      <c r="O3241" s="513"/>
    </row>
    <row r="3242" spans="1:15">
      <c r="A3242" s="6"/>
      <c r="B3242" s="489"/>
      <c r="C3242" s="365"/>
      <c r="D3242" s="365"/>
      <c r="E3242" s="365"/>
      <c r="F3242" s="365"/>
      <c r="G3242" s="365"/>
      <c r="H3242" s="365"/>
      <c r="I3242" s="365"/>
      <c r="J3242" s="517"/>
      <c r="K3242" s="517"/>
      <c r="L3242" s="517"/>
      <c r="M3242" s="518"/>
      <c r="N3242" s="518"/>
      <c r="O3242" s="519"/>
    </row>
    <row r="3243" spans="1:15">
      <c r="A3243" s="2" t="s">
        <v>783</v>
      </c>
      <c r="B3243" s="479" t="str">
        <f>VLOOKUP(A3243,GLOBAL!A:H,4,FALSE)</f>
        <v>FORNECIMENTO E LANCAMENTO DE BRITA N. 4</v>
      </c>
      <c r="C3243" s="2" t="str">
        <f>VLOOKUP(A3243,GLOBAL!A:H,5,FALSE)</f>
        <v>M3</v>
      </c>
      <c r="D3243" s="480" t="s">
        <v>857</v>
      </c>
      <c r="E3243" s="481"/>
      <c r="F3243" s="482"/>
      <c r="G3243" s="480" t="s">
        <v>858</v>
      </c>
      <c r="H3243" s="481"/>
      <c r="I3243" s="482"/>
      <c r="J3243" s="508" t="s">
        <v>859</v>
      </c>
      <c r="K3243" s="508" t="s">
        <v>907</v>
      </c>
      <c r="L3243" s="508" t="s">
        <v>861</v>
      </c>
      <c r="M3243" s="508" t="s">
        <v>867</v>
      </c>
      <c r="N3243" s="508" t="s">
        <v>879</v>
      </c>
      <c r="O3243" s="509">
        <f>ROUND(SUM(O3245:O3254),2)</f>
        <v>412.3</v>
      </c>
    </row>
    <row r="3244" spans="1:15">
      <c r="A3244" s="7"/>
      <c r="B3244" s="493" t="s">
        <v>863</v>
      </c>
      <c r="C3244" s="494"/>
      <c r="D3244" s="494"/>
      <c r="E3244" s="494"/>
      <c r="F3244" s="494"/>
      <c r="G3244" s="494"/>
      <c r="H3244" s="494"/>
      <c r="I3244" s="494"/>
      <c r="J3244" s="528"/>
      <c r="K3244" s="529"/>
      <c r="L3244" s="528"/>
      <c r="M3244" s="528"/>
      <c r="N3244" s="528"/>
      <c r="O3244" s="530"/>
    </row>
    <row r="3245" spans="1:15">
      <c r="A3245" s="8"/>
      <c r="B3245" s="495" t="s">
        <v>909</v>
      </c>
      <c r="C3245" s="486"/>
      <c r="D3245" s="486">
        <v>0</v>
      </c>
      <c r="E3245" s="534" t="s">
        <v>898</v>
      </c>
      <c r="F3245" s="486">
        <v>4.6</v>
      </c>
      <c r="G3245" s="486">
        <v>0</v>
      </c>
      <c r="H3245" s="534" t="s">
        <v>898</v>
      </c>
      <c r="I3245" s="486">
        <v>8.35</v>
      </c>
      <c r="J3245" s="512">
        <v>3.75</v>
      </c>
      <c r="K3245" s="531">
        <v>9.25</v>
      </c>
      <c r="L3245" s="512">
        <v>0.1</v>
      </c>
      <c r="M3245" s="512">
        <f t="shared" ref="M3245:M3247" si="81">J3245*K3245</f>
        <v>34.6875</v>
      </c>
      <c r="N3245" s="528">
        <f t="shared" ref="N3245:N3247" si="82">M3245*L3245</f>
        <v>3.46875</v>
      </c>
      <c r="O3245" s="532">
        <f t="shared" ref="O3245:O3253" si="83">N3245</f>
        <v>3.46875</v>
      </c>
    </row>
    <row r="3246" spans="1:15">
      <c r="A3246" s="8"/>
      <c r="B3246" s="495" t="s">
        <v>909</v>
      </c>
      <c r="C3246" s="486"/>
      <c r="D3246" s="486">
        <v>0</v>
      </c>
      <c r="E3246" s="534" t="s">
        <v>898</v>
      </c>
      <c r="F3246" s="486">
        <v>8.35</v>
      </c>
      <c r="G3246" s="486">
        <v>16</v>
      </c>
      <c r="H3246" s="534" t="s">
        <v>898</v>
      </c>
      <c r="I3246" s="486">
        <v>16</v>
      </c>
      <c r="J3246" s="512">
        <v>327.65</v>
      </c>
      <c r="K3246" s="531">
        <v>7</v>
      </c>
      <c r="L3246" s="512">
        <v>0.1</v>
      </c>
      <c r="M3246" s="512">
        <f t="shared" si="81"/>
        <v>2293.55</v>
      </c>
      <c r="N3246" s="528">
        <f t="shared" si="82"/>
        <v>229.355</v>
      </c>
      <c r="O3246" s="532">
        <f t="shared" si="83"/>
        <v>229.355</v>
      </c>
    </row>
    <row r="3247" spans="1:15">
      <c r="A3247" s="8"/>
      <c r="B3247" s="495" t="s">
        <v>909</v>
      </c>
      <c r="C3247" s="486"/>
      <c r="D3247" s="486">
        <v>16</v>
      </c>
      <c r="E3247" s="534" t="s">
        <v>898</v>
      </c>
      <c r="F3247" s="486">
        <v>16</v>
      </c>
      <c r="G3247" s="486">
        <v>18</v>
      </c>
      <c r="H3247" s="534" t="s">
        <v>898</v>
      </c>
      <c r="I3247" s="486">
        <v>11.5</v>
      </c>
      <c r="J3247" s="512">
        <v>35.5</v>
      </c>
      <c r="K3247" s="531">
        <v>6.25</v>
      </c>
      <c r="L3247" s="512">
        <v>0.1</v>
      </c>
      <c r="M3247" s="512">
        <f t="shared" si="81"/>
        <v>221.875</v>
      </c>
      <c r="N3247" s="528">
        <f t="shared" si="82"/>
        <v>22.1875</v>
      </c>
      <c r="O3247" s="532">
        <f t="shared" si="83"/>
        <v>22.1875</v>
      </c>
    </row>
    <row r="3248" spans="1:15">
      <c r="A3248" s="8"/>
      <c r="B3248" s="495" t="s">
        <v>909</v>
      </c>
      <c r="C3248" s="486"/>
      <c r="D3248" s="486">
        <v>18</v>
      </c>
      <c r="E3248" s="534" t="s">
        <v>898</v>
      </c>
      <c r="F3248" s="486">
        <v>11.5</v>
      </c>
      <c r="G3248" s="486">
        <v>22</v>
      </c>
      <c r="H3248" s="534" t="s">
        <v>898</v>
      </c>
      <c r="I3248" s="486">
        <v>15.2</v>
      </c>
      <c r="J3248" s="512">
        <v>83.7</v>
      </c>
      <c r="K3248" s="531">
        <v>6</v>
      </c>
      <c r="L3248" s="512">
        <v>0.1</v>
      </c>
      <c r="M3248" s="512">
        <f t="shared" ref="M3248:M3250" si="84">J3248*K3248</f>
        <v>502.2</v>
      </c>
      <c r="N3248" s="528">
        <f t="shared" ref="N3248:N3250" si="85">M3248*L3248</f>
        <v>50.22</v>
      </c>
      <c r="O3248" s="532">
        <f t="shared" si="83"/>
        <v>50.22</v>
      </c>
    </row>
    <row r="3249" spans="1:15">
      <c r="A3249" s="8"/>
      <c r="B3249" s="495" t="s">
        <v>909</v>
      </c>
      <c r="C3249" s="486"/>
      <c r="D3249" s="486">
        <v>22</v>
      </c>
      <c r="E3249" s="534" t="s">
        <v>898</v>
      </c>
      <c r="F3249" s="486">
        <v>15.2</v>
      </c>
      <c r="G3249" s="486">
        <v>23</v>
      </c>
      <c r="H3249" s="534" t="s">
        <v>898</v>
      </c>
      <c r="I3249" s="486">
        <v>7.55</v>
      </c>
      <c r="J3249" s="512">
        <v>12.35</v>
      </c>
      <c r="K3249" s="531">
        <v>6.5</v>
      </c>
      <c r="L3249" s="512">
        <v>0.1</v>
      </c>
      <c r="M3249" s="512">
        <f t="shared" si="84"/>
        <v>80.275</v>
      </c>
      <c r="N3249" s="528">
        <f t="shared" si="85"/>
        <v>8.0275</v>
      </c>
      <c r="O3249" s="532">
        <f t="shared" si="83"/>
        <v>8.0275</v>
      </c>
    </row>
    <row r="3250" spans="1:15">
      <c r="A3250" s="8"/>
      <c r="B3250" s="495" t="s">
        <v>909</v>
      </c>
      <c r="C3250" s="486"/>
      <c r="D3250" s="486">
        <v>23</v>
      </c>
      <c r="E3250" s="534" t="s">
        <v>898</v>
      </c>
      <c r="F3250" s="486">
        <v>7.55</v>
      </c>
      <c r="G3250" s="486">
        <v>28</v>
      </c>
      <c r="H3250" s="534" t="s">
        <v>898</v>
      </c>
      <c r="I3250" s="486">
        <v>17.35</v>
      </c>
      <c r="J3250" s="512">
        <v>109.8</v>
      </c>
      <c r="K3250" s="531">
        <v>7</v>
      </c>
      <c r="L3250" s="512">
        <v>0.1</v>
      </c>
      <c r="M3250" s="512">
        <f t="shared" si="84"/>
        <v>768.6</v>
      </c>
      <c r="N3250" s="528">
        <f t="shared" si="85"/>
        <v>76.86</v>
      </c>
      <c r="O3250" s="532">
        <f t="shared" si="83"/>
        <v>76.86</v>
      </c>
    </row>
    <row r="3251" spans="1:15">
      <c r="A3251" s="8"/>
      <c r="B3251" s="495" t="s">
        <v>909</v>
      </c>
      <c r="C3251" s="486"/>
      <c r="D3251" s="486">
        <v>28</v>
      </c>
      <c r="E3251" s="534" t="s">
        <v>898</v>
      </c>
      <c r="F3251" s="486">
        <v>17.35</v>
      </c>
      <c r="G3251" s="486">
        <v>29</v>
      </c>
      <c r="H3251" s="534" t="s">
        <v>898</v>
      </c>
      <c r="I3251" s="486">
        <v>8.05</v>
      </c>
      <c r="J3251" s="512">
        <v>18.5</v>
      </c>
      <c r="K3251" s="531">
        <v>4.3</v>
      </c>
      <c r="L3251" s="512">
        <v>0.1</v>
      </c>
      <c r="M3251" s="512">
        <f t="shared" ref="M3251:M3253" si="86">J3251*K3251</f>
        <v>79.55</v>
      </c>
      <c r="N3251" s="528">
        <f t="shared" ref="N3251:N3253" si="87">M3251*L3251</f>
        <v>7.955</v>
      </c>
      <c r="O3251" s="532">
        <f t="shared" si="83"/>
        <v>7.955</v>
      </c>
    </row>
    <row r="3252" spans="1:15">
      <c r="A3252" s="8"/>
      <c r="B3252" s="495" t="s">
        <v>1018</v>
      </c>
      <c r="C3252" s="486"/>
      <c r="D3252" s="486">
        <v>17</v>
      </c>
      <c r="E3252" s="534" t="s">
        <v>898</v>
      </c>
      <c r="F3252" s="486">
        <v>8</v>
      </c>
      <c r="G3252" s="486">
        <v>18</v>
      </c>
      <c r="H3252" s="534" t="s">
        <v>898</v>
      </c>
      <c r="I3252" s="486">
        <v>11.5</v>
      </c>
      <c r="J3252" s="512">
        <v>5.6</v>
      </c>
      <c r="K3252" s="531">
        <v>14.75</v>
      </c>
      <c r="L3252" s="512">
        <v>0.1</v>
      </c>
      <c r="M3252" s="512">
        <f t="shared" si="86"/>
        <v>82.6</v>
      </c>
      <c r="N3252" s="528">
        <f t="shared" si="87"/>
        <v>8.26</v>
      </c>
      <c r="O3252" s="532">
        <f t="shared" si="83"/>
        <v>8.26</v>
      </c>
    </row>
    <row r="3253" spans="1:15">
      <c r="A3253" s="8"/>
      <c r="B3253" s="495" t="s">
        <v>1018</v>
      </c>
      <c r="C3253" s="486"/>
      <c r="D3253" s="486">
        <v>29</v>
      </c>
      <c r="E3253" s="534" t="s">
        <v>898</v>
      </c>
      <c r="F3253" s="486">
        <v>8.05</v>
      </c>
      <c r="G3253" s="486"/>
      <c r="H3253" s="534"/>
      <c r="I3253" s="486"/>
      <c r="J3253" s="512">
        <v>7.8</v>
      </c>
      <c r="K3253" s="531">
        <v>7.65</v>
      </c>
      <c r="L3253" s="512">
        <v>0.1</v>
      </c>
      <c r="M3253" s="512">
        <f t="shared" si="86"/>
        <v>59.67</v>
      </c>
      <c r="N3253" s="528">
        <f t="shared" si="87"/>
        <v>5.967</v>
      </c>
      <c r="O3253" s="532">
        <f t="shared" si="83"/>
        <v>5.967</v>
      </c>
    </row>
    <row r="3254" spans="1:15">
      <c r="A3254" s="4"/>
      <c r="B3254" s="495"/>
      <c r="C3254" s="486"/>
      <c r="D3254" s="486"/>
      <c r="E3254" s="486"/>
      <c r="F3254" s="486"/>
      <c r="G3254" s="486"/>
      <c r="H3254" s="486"/>
      <c r="I3254" s="486"/>
      <c r="J3254" s="512"/>
      <c r="K3254" s="512"/>
      <c r="L3254" s="512"/>
      <c r="M3254" s="512"/>
      <c r="N3254" s="512"/>
      <c r="O3254" s="513"/>
    </row>
    <row r="3255" spans="1:15">
      <c r="A3255" s="6"/>
      <c r="B3255" s="489"/>
      <c r="C3255" s="365"/>
      <c r="D3255" s="365"/>
      <c r="E3255" s="365"/>
      <c r="F3255" s="365"/>
      <c r="G3255" s="365"/>
      <c r="H3255" s="365"/>
      <c r="I3255" s="365"/>
      <c r="J3255" s="517"/>
      <c r="K3255" s="517"/>
      <c r="L3255" s="517"/>
      <c r="M3255" s="518"/>
      <c r="N3255" s="518"/>
      <c r="O3255" s="519"/>
    </row>
    <row r="3256" spans="1:15">
      <c r="A3256" s="2" t="s">
        <v>784</v>
      </c>
      <c r="B3256" s="535" t="str">
        <f>VLOOKUP(A3256,GLOBAL!A:H,4,FALSE)</f>
        <v>TRANSPORTE COMERCIAL DE BRITA</v>
      </c>
      <c r="C3256" s="2" t="str">
        <f>VLOOKUP(A3256,GLOBAL!A:H,5,FALSE)</f>
        <v>M3XKM</v>
      </c>
      <c r="D3256" s="480" t="s">
        <v>857</v>
      </c>
      <c r="E3256" s="481"/>
      <c r="F3256" s="482"/>
      <c r="G3256" s="480" t="s">
        <v>858</v>
      </c>
      <c r="H3256" s="481"/>
      <c r="I3256" s="482"/>
      <c r="J3256" s="508" t="s">
        <v>872</v>
      </c>
      <c r="K3256" s="508" t="s">
        <v>873</v>
      </c>
      <c r="L3256" s="508" t="s">
        <v>861</v>
      </c>
      <c r="M3256" s="508" t="s">
        <v>862</v>
      </c>
      <c r="N3256" s="508" t="s">
        <v>879</v>
      </c>
      <c r="O3256" s="509">
        <f>ROUND(SUM(O3258:O3259),2)</f>
        <v>4494.07</v>
      </c>
    </row>
    <row r="3257" spans="1:15">
      <c r="A3257" s="7"/>
      <c r="B3257" s="493" t="s">
        <v>863</v>
      </c>
      <c r="C3257" s="494"/>
      <c r="D3257" s="494"/>
      <c r="E3257" s="494"/>
      <c r="F3257" s="494"/>
      <c r="G3257" s="494"/>
      <c r="H3257" s="494"/>
      <c r="I3257" s="494"/>
      <c r="J3257" s="528"/>
      <c r="K3257" s="529"/>
      <c r="L3257" s="528"/>
      <c r="M3257" s="528"/>
      <c r="N3257" s="528"/>
      <c r="O3257" s="530"/>
    </row>
    <row r="3258" spans="1:15">
      <c r="A3258" s="8"/>
      <c r="B3258" s="495" t="s">
        <v>1019</v>
      </c>
      <c r="C3258" s="486"/>
      <c r="D3258" s="486"/>
      <c r="E3258" s="486"/>
      <c r="F3258" s="486"/>
      <c r="G3258" s="486"/>
      <c r="H3258" s="486"/>
      <c r="I3258" s="486"/>
      <c r="J3258" s="512">
        <v>10.9</v>
      </c>
      <c r="K3258" s="531">
        <v>1</v>
      </c>
      <c r="L3258" s="512"/>
      <c r="M3258" s="512"/>
      <c r="N3258" s="528">
        <f>O3243</f>
        <v>412.3</v>
      </c>
      <c r="O3258" s="532">
        <f>J3258*K3258*N3258</f>
        <v>4494.07</v>
      </c>
    </row>
    <row r="3259" spans="1:15">
      <c r="A3259" s="4"/>
      <c r="B3259" s="495"/>
      <c r="C3259" s="486"/>
      <c r="D3259" s="486"/>
      <c r="E3259" s="486"/>
      <c r="F3259" s="486"/>
      <c r="G3259" s="486"/>
      <c r="H3259" s="486"/>
      <c r="I3259" s="486"/>
      <c r="J3259" s="512"/>
      <c r="K3259" s="512"/>
      <c r="L3259" s="512"/>
      <c r="M3259" s="512"/>
      <c r="N3259" s="512"/>
      <c r="O3259" s="513"/>
    </row>
    <row r="3260" spans="1:15">
      <c r="A3260" s="6"/>
      <c r="B3260" s="489"/>
      <c r="C3260" s="365"/>
      <c r="D3260" s="365"/>
      <c r="E3260" s="365"/>
      <c r="F3260" s="365"/>
      <c r="G3260" s="365"/>
      <c r="H3260" s="365"/>
      <c r="I3260" s="365"/>
      <c r="J3260" s="517"/>
      <c r="K3260" s="517"/>
      <c r="L3260" s="517"/>
      <c r="M3260" s="518"/>
      <c r="N3260" s="518"/>
      <c r="O3260" s="519"/>
    </row>
    <row r="3261" ht="30" spans="1:15">
      <c r="A3261" s="2" t="s">
        <v>785</v>
      </c>
      <c r="B3261" s="479" t="str">
        <f>VLOOKUP(A3261,GLOBAL!A:H,4,FALSE)</f>
        <v>EXECUÇÃO DE VIA EM PISO INTERTRAVADO, COM BLOCO RETANGULAR COR NATURAL DE 20 X 10 CM, ESPESSURA 8 CM. AF_12/2015</v>
      </c>
      <c r="C3261" s="2" t="str">
        <f>VLOOKUP(A3261,GLOBAL!A:H,5,FALSE)</f>
        <v>M2</v>
      </c>
      <c r="D3261" s="480" t="s">
        <v>857</v>
      </c>
      <c r="E3261" s="481"/>
      <c r="F3261" s="482"/>
      <c r="G3261" s="480" t="s">
        <v>858</v>
      </c>
      <c r="H3261" s="481"/>
      <c r="I3261" s="482"/>
      <c r="J3261" s="508" t="s">
        <v>859</v>
      </c>
      <c r="K3261" s="508" t="s">
        <v>907</v>
      </c>
      <c r="L3261" s="508" t="s">
        <v>861</v>
      </c>
      <c r="M3261" s="508" t="s">
        <v>867</v>
      </c>
      <c r="N3261" s="508"/>
      <c r="O3261" s="509">
        <f>ROUND(SUM(O3263:O3272),2)</f>
        <v>4123.01</v>
      </c>
    </row>
    <row r="3262" spans="1:15">
      <c r="A3262" s="7"/>
      <c r="B3262" s="493" t="s">
        <v>863</v>
      </c>
      <c r="C3262" s="494"/>
      <c r="D3262" s="494"/>
      <c r="E3262" s="494"/>
      <c r="F3262" s="494"/>
      <c r="G3262" s="494"/>
      <c r="H3262" s="494"/>
      <c r="I3262" s="494"/>
      <c r="J3262" s="528"/>
      <c r="K3262" s="529"/>
      <c r="L3262" s="528"/>
      <c r="M3262" s="528"/>
      <c r="N3262" s="528"/>
      <c r="O3262" s="530"/>
    </row>
    <row r="3263" spans="1:15">
      <c r="A3263" s="8"/>
      <c r="B3263" s="495" t="s">
        <v>909</v>
      </c>
      <c r="C3263" s="486"/>
      <c r="D3263" s="486">
        <v>0</v>
      </c>
      <c r="E3263" s="534" t="s">
        <v>898</v>
      </c>
      <c r="F3263" s="486">
        <v>4.6</v>
      </c>
      <c r="G3263" s="486">
        <v>0</v>
      </c>
      <c r="H3263" s="534" t="s">
        <v>898</v>
      </c>
      <c r="I3263" s="486">
        <v>8.35</v>
      </c>
      <c r="J3263" s="512">
        <v>3.75</v>
      </c>
      <c r="K3263" s="531">
        <v>9.25</v>
      </c>
      <c r="L3263" s="512"/>
      <c r="M3263" s="512">
        <f t="shared" ref="M3263:M3265" si="88">J3263*K3263</f>
        <v>34.6875</v>
      </c>
      <c r="N3263" s="528"/>
      <c r="O3263" s="532">
        <f t="shared" ref="O3263:O3265" si="89">M3263</f>
        <v>34.6875</v>
      </c>
    </row>
    <row r="3264" spans="1:15">
      <c r="A3264" s="8"/>
      <c r="B3264" s="495" t="s">
        <v>909</v>
      </c>
      <c r="C3264" s="486"/>
      <c r="D3264" s="486">
        <v>0</v>
      </c>
      <c r="E3264" s="534" t="s">
        <v>898</v>
      </c>
      <c r="F3264" s="486">
        <v>8.35</v>
      </c>
      <c r="G3264" s="486">
        <v>16</v>
      </c>
      <c r="H3264" s="534" t="s">
        <v>898</v>
      </c>
      <c r="I3264" s="486">
        <v>16</v>
      </c>
      <c r="J3264" s="512">
        <v>327.65</v>
      </c>
      <c r="K3264" s="531">
        <v>7</v>
      </c>
      <c r="L3264" s="512"/>
      <c r="M3264" s="512">
        <f t="shared" si="88"/>
        <v>2293.55</v>
      </c>
      <c r="N3264" s="528"/>
      <c r="O3264" s="532">
        <f t="shared" si="89"/>
        <v>2293.55</v>
      </c>
    </row>
    <row r="3265" spans="1:15">
      <c r="A3265" s="8"/>
      <c r="B3265" s="495" t="s">
        <v>909</v>
      </c>
      <c r="C3265" s="486"/>
      <c r="D3265" s="486">
        <v>16</v>
      </c>
      <c r="E3265" s="534" t="s">
        <v>898</v>
      </c>
      <c r="F3265" s="486">
        <v>16</v>
      </c>
      <c r="G3265" s="486">
        <v>18</v>
      </c>
      <c r="H3265" s="534" t="s">
        <v>898</v>
      </c>
      <c r="I3265" s="486">
        <v>11.5</v>
      </c>
      <c r="J3265" s="512">
        <v>35.5</v>
      </c>
      <c r="K3265" s="531">
        <v>6.25</v>
      </c>
      <c r="L3265" s="512"/>
      <c r="M3265" s="512">
        <f t="shared" si="88"/>
        <v>221.875</v>
      </c>
      <c r="N3265" s="528"/>
      <c r="O3265" s="532">
        <f t="shared" si="89"/>
        <v>221.875</v>
      </c>
    </row>
    <row r="3266" spans="1:15">
      <c r="A3266" s="8"/>
      <c r="B3266" s="495" t="s">
        <v>909</v>
      </c>
      <c r="C3266" s="486"/>
      <c r="D3266" s="486">
        <v>18</v>
      </c>
      <c r="E3266" s="534" t="s">
        <v>898</v>
      </c>
      <c r="F3266" s="486">
        <v>11.5</v>
      </c>
      <c r="G3266" s="486">
        <v>22</v>
      </c>
      <c r="H3266" s="534" t="s">
        <v>898</v>
      </c>
      <c r="I3266" s="486">
        <v>15.2</v>
      </c>
      <c r="J3266" s="512">
        <v>83.7</v>
      </c>
      <c r="K3266" s="531">
        <v>6</v>
      </c>
      <c r="L3266" s="512"/>
      <c r="M3266" s="512">
        <f t="shared" ref="M3266:M3268" si="90">J3266*K3266</f>
        <v>502.2</v>
      </c>
      <c r="N3266" s="528"/>
      <c r="O3266" s="532">
        <f t="shared" ref="O3266:O3268" si="91">M3266</f>
        <v>502.2</v>
      </c>
    </row>
    <row r="3267" spans="1:15">
      <c r="A3267" s="8"/>
      <c r="B3267" s="495" t="s">
        <v>909</v>
      </c>
      <c r="C3267" s="486"/>
      <c r="D3267" s="486">
        <v>22</v>
      </c>
      <c r="E3267" s="534" t="s">
        <v>898</v>
      </c>
      <c r="F3267" s="486">
        <v>15.2</v>
      </c>
      <c r="G3267" s="486">
        <v>23</v>
      </c>
      <c r="H3267" s="534" t="s">
        <v>898</v>
      </c>
      <c r="I3267" s="486">
        <v>7.55</v>
      </c>
      <c r="J3267" s="512">
        <v>12.35</v>
      </c>
      <c r="K3267" s="531">
        <v>6.5</v>
      </c>
      <c r="L3267" s="512"/>
      <c r="M3267" s="512">
        <f t="shared" si="90"/>
        <v>80.275</v>
      </c>
      <c r="N3267" s="528"/>
      <c r="O3267" s="532">
        <f t="shared" si="91"/>
        <v>80.275</v>
      </c>
    </row>
    <row r="3268" spans="1:15">
      <c r="A3268" s="8"/>
      <c r="B3268" s="495" t="s">
        <v>909</v>
      </c>
      <c r="C3268" s="486"/>
      <c r="D3268" s="486">
        <v>23</v>
      </c>
      <c r="E3268" s="534" t="s">
        <v>898</v>
      </c>
      <c r="F3268" s="486">
        <v>7.55</v>
      </c>
      <c r="G3268" s="486">
        <v>28</v>
      </c>
      <c r="H3268" s="534" t="s">
        <v>898</v>
      </c>
      <c r="I3268" s="486">
        <v>17.35</v>
      </c>
      <c r="J3268" s="512">
        <v>109.8</v>
      </c>
      <c r="K3268" s="531">
        <v>7</v>
      </c>
      <c r="L3268" s="512"/>
      <c r="M3268" s="512">
        <f t="shared" si="90"/>
        <v>768.6</v>
      </c>
      <c r="N3268" s="528"/>
      <c r="O3268" s="532">
        <f t="shared" si="91"/>
        <v>768.6</v>
      </c>
    </row>
    <row r="3269" spans="1:15">
      <c r="A3269" s="8"/>
      <c r="B3269" s="495" t="s">
        <v>909</v>
      </c>
      <c r="C3269" s="486"/>
      <c r="D3269" s="486">
        <v>28</v>
      </c>
      <c r="E3269" s="534" t="s">
        <v>898</v>
      </c>
      <c r="F3269" s="486">
        <v>17.35</v>
      </c>
      <c r="G3269" s="486">
        <v>29</v>
      </c>
      <c r="H3269" s="534" t="s">
        <v>898</v>
      </c>
      <c r="I3269" s="486">
        <v>8.05</v>
      </c>
      <c r="J3269" s="512">
        <v>18.5</v>
      </c>
      <c r="K3269" s="531">
        <v>4.3</v>
      </c>
      <c r="L3269" s="512"/>
      <c r="M3269" s="512">
        <f t="shared" ref="M3269:M3271" si="92">J3269*K3269</f>
        <v>79.55</v>
      </c>
      <c r="N3269" s="528"/>
      <c r="O3269" s="532">
        <f t="shared" ref="O3269:O3271" si="93">M3269</f>
        <v>79.55</v>
      </c>
    </row>
    <row r="3270" spans="1:15">
      <c r="A3270" s="8"/>
      <c r="B3270" s="495" t="s">
        <v>1018</v>
      </c>
      <c r="C3270" s="486"/>
      <c r="D3270" s="486">
        <v>17</v>
      </c>
      <c r="E3270" s="534" t="s">
        <v>898</v>
      </c>
      <c r="F3270" s="486">
        <v>8</v>
      </c>
      <c r="G3270" s="486">
        <v>18</v>
      </c>
      <c r="H3270" s="534" t="s">
        <v>898</v>
      </c>
      <c r="I3270" s="486">
        <v>11.5</v>
      </c>
      <c r="J3270" s="512">
        <v>5.6</v>
      </c>
      <c r="K3270" s="531">
        <v>14.75</v>
      </c>
      <c r="L3270" s="512"/>
      <c r="M3270" s="512">
        <f t="shared" si="92"/>
        <v>82.6</v>
      </c>
      <c r="N3270" s="528"/>
      <c r="O3270" s="532">
        <f t="shared" si="93"/>
        <v>82.6</v>
      </c>
    </row>
    <row r="3271" spans="1:15">
      <c r="A3271" s="8"/>
      <c r="B3271" s="495" t="s">
        <v>1018</v>
      </c>
      <c r="C3271" s="486"/>
      <c r="D3271" s="486">
        <v>29</v>
      </c>
      <c r="E3271" s="534" t="s">
        <v>898</v>
      </c>
      <c r="F3271" s="486">
        <v>8.05</v>
      </c>
      <c r="G3271" s="486"/>
      <c r="H3271" s="534"/>
      <c r="I3271" s="486"/>
      <c r="J3271" s="512">
        <v>7.8</v>
      </c>
      <c r="K3271" s="531">
        <v>7.65</v>
      </c>
      <c r="L3271" s="512"/>
      <c r="M3271" s="512">
        <f t="shared" si="92"/>
        <v>59.67</v>
      </c>
      <c r="N3271" s="528"/>
      <c r="O3271" s="532">
        <f t="shared" si="93"/>
        <v>59.67</v>
      </c>
    </row>
    <row r="3272" spans="1:15">
      <c r="A3272" s="4"/>
      <c r="B3272" s="495"/>
      <c r="C3272" s="486"/>
      <c r="D3272" s="486"/>
      <c r="E3272" s="486"/>
      <c r="F3272" s="486"/>
      <c r="G3272" s="486"/>
      <c r="H3272" s="486"/>
      <c r="I3272" s="486"/>
      <c r="J3272" s="512"/>
      <c r="K3272" s="512"/>
      <c r="L3272" s="512"/>
      <c r="M3272" s="512"/>
      <c r="N3272" s="512"/>
      <c r="O3272" s="513"/>
    </row>
    <row r="3273" spans="1:15">
      <c r="A3273" s="6"/>
      <c r="B3273" s="489"/>
      <c r="C3273" s="365"/>
      <c r="D3273" s="365"/>
      <c r="E3273" s="365"/>
      <c r="F3273" s="365"/>
      <c r="G3273" s="365"/>
      <c r="H3273" s="365"/>
      <c r="I3273" s="365"/>
      <c r="J3273" s="517"/>
      <c r="K3273" s="517"/>
      <c r="L3273" s="517"/>
      <c r="M3273" s="518"/>
      <c r="N3273" s="518"/>
      <c r="O3273" s="519"/>
    </row>
    <row r="3274" ht="60" spans="1:15">
      <c r="A3274" s="2" t="s">
        <v>786</v>
      </c>
      <c r="B3274" s="479" t="str">
        <f>VLOOKUP(A3274,GLOBAL!A:H,4,FALSE)</f>
        <v>ASSENTAMENTO DE GUIA (MEIO-FIO) EM TRECHO RETO, CONFECCIONADA EM CONCRETO PRÉ-FABRICADO, DIMENSÕES 100X15X13X30 CM (COMPRIMENTO X BASE INFERIOR X BASE SUPERIOR X ALTURA), PARA VIAS URBANAS (USO VIÁRIO). AF_06/2016</v>
      </c>
      <c r="C3274" s="2" t="str">
        <f>VLOOKUP(A3274,GLOBAL!A:H,5,FALSE)</f>
        <v>M</v>
      </c>
      <c r="D3274" s="480" t="s">
        <v>857</v>
      </c>
      <c r="E3274" s="481"/>
      <c r="F3274" s="482"/>
      <c r="G3274" s="480" t="s">
        <v>858</v>
      </c>
      <c r="H3274" s="481"/>
      <c r="I3274" s="482"/>
      <c r="J3274" s="508" t="s">
        <v>859</v>
      </c>
      <c r="K3274" s="508" t="s">
        <v>1020</v>
      </c>
      <c r="L3274" s="508" t="s">
        <v>861</v>
      </c>
      <c r="M3274" s="508" t="s">
        <v>1021</v>
      </c>
      <c r="N3274" s="508"/>
      <c r="O3274" s="509">
        <f>ROUND(SUM(O3276:O3279),2)</f>
        <v>1136.6</v>
      </c>
    </row>
    <row r="3275" spans="1:15">
      <c r="A3275" s="7"/>
      <c r="B3275" s="493"/>
      <c r="C3275" s="494"/>
      <c r="D3275" s="494"/>
      <c r="E3275" s="494"/>
      <c r="F3275" s="494"/>
      <c r="G3275" s="494"/>
      <c r="H3275" s="494"/>
      <c r="I3275" s="494"/>
      <c r="J3275" s="528"/>
      <c r="K3275" s="529"/>
      <c r="L3275" s="528"/>
      <c r="M3275" s="528"/>
      <c r="N3275" s="528"/>
      <c r="O3275" s="530"/>
    </row>
    <row r="3276" spans="1:15">
      <c r="A3276" s="8"/>
      <c r="B3276" s="495" t="s">
        <v>1022</v>
      </c>
      <c r="C3276" s="486"/>
      <c r="D3276" s="486">
        <v>0</v>
      </c>
      <c r="E3276" s="534" t="s">
        <v>898</v>
      </c>
      <c r="F3276" s="486">
        <v>0</v>
      </c>
      <c r="G3276" s="486">
        <v>29</v>
      </c>
      <c r="H3276" s="534" t="s">
        <v>898</v>
      </c>
      <c r="I3276" s="486">
        <v>8.05</v>
      </c>
      <c r="J3276" s="512">
        <v>561.9</v>
      </c>
      <c r="K3276" s="541"/>
      <c r="L3276" s="512"/>
      <c r="M3276" s="512"/>
      <c r="N3276" s="512"/>
      <c r="O3276" s="513">
        <f>J3276</f>
        <v>561.9</v>
      </c>
    </row>
    <row r="3277" spans="1:15">
      <c r="A3277" s="8"/>
      <c r="B3277" s="495" t="s">
        <v>1022</v>
      </c>
      <c r="C3277" s="486"/>
      <c r="D3277" s="486">
        <v>0</v>
      </c>
      <c r="E3277" s="534" t="s">
        <v>898</v>
      </c>
      <c r="F3277" s="486">
        <v>0</v>
      </c>
      <c r="G3277" s="486">
        <v>29</v>
      </c>
      <c r="H3277" s="534" t="s">
        <v>898</v>
      </c>
      <c r="I3277" s="486">
        <v>8.05</v>
      </c>
      <c r="J3277" s="512">
        <v>567.2</v>
      </c>
      <c r="K3277" s="541"/>
      <c r="L3277" s="512"/>
      <c r="M3277" s="512"/>
      <c r="N3277" s="512"/>
      <c r="O3277" s="513">
        <f>J3277</f>
        <v>567.2</v>
      </c>
    </row>
    <row r="3278" spans="1:15">
      <c r="A3278" s="8"/>
      <c r="B3278" s="495" t="s">
        <v>1023</v>
      </c>
      <c r="C3278" s="486"/>
      <c r="D3278" s="486"/>
      <c r="E3278" s="486"/>
      <c r="F3278" s="486"/>
      <c r="G3278" s="486"/>
      <c r="H3278" s="486"/>
      <c r="I3278" s="486"/>
      <c r="J3278" s="512">
        <v>7.5</v>
      </c>
      <c r="K3278" s="541"/>
      <c r="L3278" s="512"/>
      <c r="M3278" s="512">
        <v>1</v>
      </c>
      <c r="N3278" s="512"/>
      <c r="O3278" s="513">
        <f>J3278*M3278</f>
        <v>7.5</v>
      </c>
    </row>
    <row r="3279" spans="1:15">
      <c r="A3279" s="4"/>
      <c r="B3279" s="495"/>
      <c r="C3279" s="486"/>
      <c r="D3279" s="486"/>
      <c r="E3279" s="486"/>
      <c r="F3279" s="486"/>
      <c r="G3279" s="486"/>
      <c r="H3279" s="486"/>
      <c r="I3279" s="486"/>
      <c r="J3279" s="512"/>
      <c r="K3279" s="512"/>
      <c r="L3279" s="512"/>
      <c r="M3279" s="512"/>
      <c r="N3279" s="512"/>
      <c r="O3279" s="513"/>
    </row>
    <row r="3280" spans="1:15">
      <c r="A3280" s="6"/>
      <c r="B3280" s="489"/>
      <c r="C3280" s="365"/>
      <c r="D3280" s="365"/>
      <c r="E3280" s="365"/>
      <c r="F3280" s="365"/>
      <c r="G3280" s="365"/>
      <c r="H3280" s="365"/>
      <c r="I3280" s="365"/>
      <c r="J3280" s="517"/>
      <c r="K3280" s="517"/>
      <c r="L3280" s="517"/>
      <c r="M3280" s="518"/>
      <c r="N3280" s="518"/>
      <c r="O3280" s="519"/>
    </row>
    <row r="3281" spans="1:15">
      <c r="A3281" s="1" t="s">
        <v>787</v>
      </c>
      <c r="B3281" s="476" t="s">
        <v>125</v>
      </c>
      <c r="C3281" s="477"/>
      <c r="D3281" s="477"/>
      <c r="E3281" s="477"/>
      <c r="F3281" s="477"/>
      <c r="G3281" s="477"/>
      <c r="H3281" s="477"/>
      <c r="I3281" s="477"/>
      <c r="J3281" s="506"/>
      <c r="K3281" s="506"/>
      <c r="L3281" s="506"/>
      <c r="M3281" s="506"/>
      <c r="N3281" s="506"/>
      <c r="O3281" s="507"/>
    </row>
    <row r="3282" ht="30" spans="1:15">
      <c r="A3282" s="2" t="s">
        <v>788</v>
      </c>
      <c r="B3282" s="479" t="str">
        <f>VLOOKUP(A3282,GLOBAL!A:H,4,FALSE)</f>
        <v>SINALIZAÇÃO VERTICAL COM CHAPA REVESTIDA EM PELÍCULA, INCLUSIVE SUPORTE EM MADEIRA</v>
      </c>
      <c r="C3282" s="2" t="str">
        <f>VLOOKUP(A3282,GLOBAL!A:H,5,FALSE)</f>
        <v>M2</v>
      </c>
      <c r="D3282" s="480" t="s">
        <v>857</v>
      </c>
      <c r="E3282" s="481"/>
      <c r="F3282" s="482"/>
      <c r="G3282" s="480" t="s">
        <v>858</v>
      </c>
      <c r="H3282" s="481"/>
      <c r="I3282" s="482"/>
      <c r="J3282" s="522" t="s">
        <v>867</v>
      </c>
      <c r="K3282" s="523"/>
      <c r="L3282" s="508" t="s">
        <v>861</v>
      </c>
      <c r="M3282" s="508" t="s">
        <v>862</v>
      </c>
      <c r="N3282" s="508"/>
      <c r="O3282" s="509">
        <f>ROUND(SUM(O3283:O3284),2)</f>
        <v>3</v>
      </c>
    </row>
    <row r="3283" spans="1:15">
      <c r="A3283" s="3"/>
      <c r="B3283" s="483" t="s">
        <v>863</v>
      </c>
      <c r="C3283" s="484"/>
      <c r="D3283" s="484"/>
      <c r="E3283" s="484"/>
      <c r="F3283" s="484"/>
      <c r="G3283" s="484"/>
      <c r="H3283" s="484"/>
      <c r="I3283" s="484"/>
      <c r="J3283" s="510"/>
      <c r="K3283" s="510"/>
      <c r="L3283" s="510"/>
      <c r="M3283" s="510"/>
      <c r="N3283" s="510"/>
      <c r="O3283" s="511"/>
    </row>
    <row r="3284" spans="1:15">
      <c r="A3284" s="4"/>
      <c r="B3284" s="495" t="s">
        <v>919</v>
      </c>
      <c r="C3284" s="486"/>
      <c r="D3284" s="486"/>
      <c r="E3284" s="486"/>
      <c r="F3284" s="486"/>
      <c r="G3284" s="486"/>
      <c r="H3284" s="486"/>
      <c r="I3284" s="486"/>
      <c r="J3284" s="524">
        <v>0.3</v>
      </c>
      <c r="K3284" s="525"/>
      <c r="L3284" s="512"/>
      <c r="M3284" s="512">
        <v>10</v>
      </c>
      <c r="N3284" s="512"/>
      <c r="O3284" s="513">
        <f>J3284*M3284</f>
        <v>3</v>
      </c>
    </row>
    <row r="3285" spans="1:15">
      <c r="A3285" s="5"/>
      <c r="B3285" s="539"/>
      <c r="C3285" s="540"/>
      <c r="D3285" s="540"/>
      <c r="E3285" s="540"/>
      <c r="F3285" s="540"/>
      <c r="G3285" s="540"/>
      <c r="H3285" s="540"/>
      <c r="I3285" s="540"/>
      <c r="J3285" s="544"/>
      <c r="K3285" s="544"/>
      <c r="L3285" s="544"/>
      <c r="M3285" s="545"/>
      <c r="N3285" s="545"/>
      <c r="O3285" s="546"/>
    </row>
    <row r="3286" spans="1:15">
      <c r="A3286" s="12"/>
      <c r="B3286" s="489"/>
      <c r="C3286" s="365"/>
      <c r="D3286" s="365"/>
      <c r="E3286" s="365"/>
      <c r="F3286" s="365"/>
      <c r="G3286" s="365"/>
      <c r="H3286" s="365"/>
      <c r="I3286" s="365"/>
      <c r="J3286" s="517"/>
      <c r="K3286" s="517"/>
      <c r="L3286" s="517"/>
      <c r="M3286" s="518"/>
      <c r="N3286" s="518"/>
      <c r="O3286" s="519"/>
    </row>
    <row r="3287" ht="45" customHeight="1" spans="1:15">
      <c r="A3287" s="2" t="s">
        <v>789</v>
      </c>
      <c r="B3287" s="479" t="str">
        <f>VLOOKUP(A3287,GLOBAL!A:H,4,FALSE)</f>
        <v>SINALIZACAO HORIZONTAL COM TINTA RETRORREFLETIVA A BASE DE RESINA ACRILICA COM MICROESFERAS DE VIDRO</v>
      </c>
      <c r="C3287" s="2" t="str">
        <f>VLOOKUP(A3287,GLOBAL!A:H,5,FALSE)</f>
        <v>M2</v>
      </c>
      <c r="D3287" s="480" t="s">
        <v>857</v>
      </c>
      <c r="E3287" s="481"/>
      <c r="F3287" s="482"/>
      <c r="G3287" s="480" t="s">
        <v>858</v>
      </c>
      <c r="H3287" s="481"/>
      <c r="I3287" s="482"/>
      <c r="J3287" s="508" t="s">
        <v>859</v>
      </c>
      <c r="K3287" s="508" t="s">
        <v>860</v>
      </c>
      <c r="L3287" s="508" t="s">
        <v>867</v>
      </c>
      <c r="M3287" s="508" t="s">
        <v>920</v>
      </c>
      <c r="N3287" s="508"/>
      <c r="O3287" s="509">
        <f>ROUND(SUM(O3288:O3293),2)</f>
        <v>240.87</v>
      </c>
    </row>
    <row r="3288" spans="1:15">
      <c r="A3288" s="3"/>
      <c r="B3288" s="483" t="s">
        <v>863</v>
      </c>
      <c r="C3288" s="484"/>
      <c r="D3288" s="484"/>
      <c r="E3288" s="484"/>
      <c r="F3288" s="484"/>
      <c r="G3288" s="484"/>
      <c r="H3288" s="484"/>
      <c r="I3288" s="484"/>
      <c r="J3288" s="510"/>
      <c r="K3288" s="510"/>
      <c r="L3288" s="510"/>
      <c r="M3288" s="510"/>
      <c r="N3288" s="510"/>
      <c r="O3288" s="511"/>
    </row>
    <row r="3289" spans="1:15">
      <c r="A3289" s="4"/>
      <c r="B3289" s="495" t="s">
        <v>921</v>
      </c>
      <c r="C3289" s="486"/>
      <c r="D3289" s="486"/>
      <c r="E3289" s="486"/>
      <c r="F3289" s="486"/>
      <c r="G3289" s="486"/>
      <c r="H3289" s="486"/>
      <c r="I3289" s="486"/>
      <c r="J3289" s="512">
        <v>3</v>
      </c>
      <c r="K3289" s="543">
        <v>0.4</v>
      </c>
      <c r="L3289" s="512">
        <f>J3289*K3289</f>
        <v>1.2</v>
      </c>
      <c r="M3289" s="512">
        <v>84</v>
      </c>
      <c r="N3289" s="512"/>
      <c r="O3289" s="513">
        <f>L3289*M3289</f>
        <v>100.8</v>
      </c>
    </row>
    <row r="3290" spans="1:15">
      <c r="A3290" s="4"/>
      <c r="B3290" s="495" t="s">
        <v>922</v>
      </c>
      <c r="C3290" s="486"/>
      <c r="D3290" s="486"/>
      <c r="E3290" s="486"/>
      <c r="F3290" s="486"/>
      <c r="G3290" s="486"/>
      <c r="H3290" s="486"/>
      <c r="I3290" s="486"/>
      <c r="J3290" s="512">
        <v>3.7</v>
      </c>
      <c r="K3290" s="543">
        <v>0.4</v>
      </c>
      <c r="L3290" s="512">
        <f>J3290*K3290</f>
        <v>1.48</v>
      </c>
      <c r="M3290" s="512">
        <v>9</v>
      </c>
      <c r="N3290" s="512"/>
      <c r="O3290" s="513">
        <f>L3290*M3290</f>
        <v>13.32</v>
      </c>
    </row>
    <row r="3291" spans="1:15">
      <c r="A3291" s="4"/>
      <c r="B3291" s="495" t="s">
        <v>922</v>
      </c>
      <c r="C3291" s="486"/>
      <c r="D3291" s="486"/>
      <c r="E3291" s="486"/>
      <c r="F3291" s="486"/>
      <c r="G3291" s="486"/>
      <c r="H3291" s="486"/>
      <c r="I3291" s="486"/>
      <c r="J3291" s="512">
        <v>6.5</v>
      </c>
      <c r="K3291" s="543">
        <v>0.4</v>
      </c>
      <c r="L3291" s="512">
        <f>J3291*K3291</f>
        <v>2.6</v>
      </c>
      <c r="M3291" s="512">
        <v>1</v>
      </c>
      <c r="N3291" s="512"/>
      <c r="O3291" s="513">
        <f>L3291*M3291</f>
        <v>2.6</v>
      </c>
    </row>
    <row r="3292" spans="1:15">
      <c r="A3292" s="4"/>
      <c r="B3292" s="495" t="s">
        <v>923</v>
      </c>
      <c r="C3292" s="486"/>
      <c r="D3292" s="486"/>
      <c r="E3292" s="486"/>
      <c r="F3292" s="486"/>
      <c r="G3292" s="486"/>
      <c r="H3292" s="486"/>
      <c r="I3292" s="486"/>
      <c r="J3292" s="512">
        <v>588.05</v>
      </c>
      <c r="K3292" s="543">
        <v>0.1</v>
      </c>
      <c r="L3292" s="512">
        <f>J3292*K3292</f>
        <v>58.805</v>
      </c>
      <c r="M3292" s="512">
        <v>2</v>
      </c>
      <c r="N3292" s="512"/>
      <c r="O3292" s="513">
        <f>L3292*M3292</f>
        <v>117.61</v>
      </c>
    </row>
    <row r="3293" spans="1:15">
      <c r="A3293" s="4"/>
      <c r="B3293" s="495" t="s">
        <v>924</v>
      </c>
      <c r="C3293" s="486"/>
      <c r="D3293" s="486"/>
      <c r="E3293" s="486"/>
      <c r="F3293" s="486"/>
      <c r="G3293" s="486"/>
      <c r="H3293" s="486"/>
      <c r="I3293" s="486"/>
      <c r="J3293" s="512">
        <v>0</v>
      </c>
      <c r="K3293" s="543">
        <v>0</v>
      </c>
      <c r="L3293" s="512">
        <v>1.09</v>
      </c>
      <c r="M3293" s="512">
        <v>6</v>
      </c>
      <c r="N3293" s="512"/>
      <c r="O3293" s="513">
        <f>L3293*M3293</f>
        <v>6.54</v>
      </c>
    </row>
    <row r="3294" spans="1:15">
      <c r="A3294" s="5"/>
      <c r="B3294" s="539"/>
      <c r="C3294" s="540"/>
      <c r="D3294" s="540"/>
      <c r="E3294" s="540"/>
      <c r="F3294" s="540"/>
      <c r="G3294" s="540"/>
      <c r="H3294" s="540"/>
      <c r="I3294" s="540"/>
      <c r="J3294" s="544"/>
      <c r="K3294" s="544"/>
      <c r="L3294" s="544"/>
      <c r="M3294" s="545"/>
      <c r="N3294" s="545"/>
      <c r="O3294" s="546"/>
    </row>
    <row r="3295" spans="1:15">
      <c r="A3295" s="12"/>
      <c r="B3295" s="489"/>
      <c r="C3295" s="365"/>
      <c r="D3295" s="365"/>
      <c r="E3295" s="365"/>
      <c r="F3295" s="365"/>
      <c r="G3295" s="365"/>
      <c r="H3295" s="365"/>
      <c r="I3295" s="365"/>
      <c r="J3295" s="517"/>
      <c r="K3295" s="517"/>
      <c r="L3295" s="517"/>
      <c r="M3295" s="518"/>
      <c r="N3295" s="518"/>
      <c r="O3295" s="519"/>
    </row>
    <row r="3296" ht="30" customHeight="1" spans="1:15">
      <c r="A3296" s="2" t="s">
        <v>790</v>
      </c>
      <c r="B3296" s="479" t="str">
        <f>VLOOKUP(A3296,GLOBAL!A:H,4,FALSE)</f>
        <v>TACHA REFLETIVA BIRREFLETORIZADA, FORNECIMENTO E APLICAÇÃO</v>
      </c>
      <c r="C3296" s="2" t="str">
        <f>VLOOKUP(A3296,GLOBAL!A:H,5,FALSE)</f>
        <v>UND</v>
      </c>
      <c r="D3296" s="480" t="s">
        <v>857</v>
      </c>
      <c r="E3296" s="481"/>
      <c r="F3296" s="482"/>
      <c r="G3296" s="480" t="s">
        <v>858</v>
      </c>
      <c r="H3296" s="481"/>
      <c r="I3296" s="482"/>
      <c r="J3296" s="508" t="s">
        <v>859</v>
      </c>
      <c r="K3296" s="508" t="s">
        <v>860</v>
      </c>
      <c r="L3296" s="508" t="s">
        <v>861</v>
      </c>
      <c r="M3296" s="508" t="s">
        <v>862</v>
      </c>
      <c r="N3296" s="508"/>
      <c r="O3296" s="509">
        <f>ROUND(SUM(O3297:O3299),2)</f>
        <v>148</v>
      </c>
    </row>
    <row r="3297" spans="1:15">
      <c r="A3297" s="3"/>
      <c r="B3297" s="483" t="s">
        <v>863</v>
      </c>
      <c r="C3297" s="484"/>
      <c r="D3297" s="484"/>
      <c r="E3297" s="484"/>
      <c r="F3297" s="484"/>
      <c r="G3297" s="484"/>
      <c r="H3297" s="484"/>
      <c r="I3297" s="484"/>
      <c r="J3297" s="510"/>
      <c r="K3297" s="510"/>
      <c r="L3297" s="510"/>
      <c r="M3297" s="510"/>
      <c r="N3297" s="510"/>
      <c r="O3297" s="511"/>
    </row>
    <row r="3298" spans="1:15">
      <c r="A3298" s="4"/>
      <c r="B3298" s="495" t="s">
        <v>923</v>
      </c>
      <c r="C3298" s="486"/>
      <c r="D3298" s="486"/>
      <c r="E3298" s="486"/>
      <c r="F3298" s="486"/>
      <c r="G3298" s="486"/>
      <c r="H3298" s="486"/>
      <c r="I3298" s="486"/>
      <c r="J3298" s="512">
        <v>588.05</v>
      </c>
      <c r="K3298" s="512"/>
      <c r="L3298" s="512"/>
      <c r="M3298" s="512">
        <v>148</v>
      </c>
      <c r="N3298" s="512"/>
      <c r="O3298" s="513">
        <f>M3298</f>
        <v>148</v>
      </c>
    </row>
    <row r="3299" spans="1:15">
      <c r="A3299" s="4"/>
      <c r="B3299" s="495"/>
      <c r="C3299" s="486"/>
      <c r="D3299" s="486"/>
      <c r="E3299" s="486"/>
      <c r="F3299" s="486"/>
      <c r="G3299" s="486"/>
      <c r="H3299" s="486"/>
      <c r="I3299" s="486"/>
      <c r="J3299" s="512"/>
      <c r="K3299" s="512"/>
      <c r="L3299" s="512"/>
      <c r="M3299" s="512"/>
      <c r="N3299" s="512"/>
      <c r="O3299" s="513"/>
    </row>
    <row r="3300" spans="1:15">
      <c r="A3300" s="6"/>
      <c r="B3300" s="489"/>
      <c r="C3300" s="365"/>
      <c r="D3300" s="365"/>
      <c r="E3300" s="365"/>
      <c r="F3300" s="365"/>
      <c r="G3300" s="365"/>
      <c r="H3300" s="365"/>
      <c r="I3300" s="365"/>
      <c r="J3300" s="517"/>
      <c r="K3300" s="517"/>
      <c r="L3300" s="517"/>
      <c r="M3300" s="518"/>
      <c r="N3300" s="518"/>
      <c r="O3300" s="519"/>
    </row>
    <row r="3301" spans="1:15">
      <c r="A3301" s="1" t="s">
        <v>791</v>
      </c>
      <c r="B3301" s="476" t="str">
        <f>VLOOKUP(A3301,GLOBAL!A:H,4,FALSE)</f>
        <v>Serviços Complementares</v>
      </c>
      <c r="C3301" s="477"/>
      <c r="D3301" s="477"/>
      <c r="E3301" s="477"/>
      <c r="F3301" s="477"/>
      <c r="G3301" s="477"/>
      <c r="H3301" s="477"/>
      <c r="I3301" s="477"/>
      <c r="J3301" s="506"/>
      <c r="K3301" s="506"/>
      <c r="L3301" s="506"/>
      <c r="M3301" s="506"/>
      <c r="N3301" s="506"/>
      <c r="O3301" s="507"/>
    </row>
    <row r="3302" ht="30" spans="1:15">
      <c r="A3302" s="2" t="s">
        <v>792</v>
      </c>
      <c r="B3302" s="479" t="str">
        <f>VLOOKUP(A3302,GLOBAL!A:H,4,FALSE)</f>
        <v>REMANEJAMENTO DE LIGAÇÃO E RELIGAÇÃO DE REDES DE ESGOTO, EM VIAS URBANAS</v>
      </c>
      <c r="C3302" s="2" t="str">
        <f>VLOOKUP(A3302,GLOBAL!A:H,5,FALSE)</f>
        <v>M</v>
      </c>
      <c r="D3302" s="480" t="s">
        <v>857</v>
      </c>
      <c r="E3302" s="481"/>
      <c r="F3302" s="482"/>
      <c r="G3302" s="480" t="s">
        <v>858</v>
      </c>
      <c r="H3302" s="481"/>
      <c r="I3302" s="482"/>
      <c r="J3302" s="508" t="s">
        <v>859</v>
      </c>
      <c r="K3302" s="508" t="s">
        <v>925</v>
      </c>
      <c r="L3302" s="508" t="s">
        <v>861</v>
      </c>
      <c r="M3302" s="508" t="s">
        <v>862</v>
      </c>
      <c r="N3302" s="508" t="s">
        <v>868</v>
      </c>
      <c r="O3302" s="509">
        <f>ROUND(SUM(O3303:O3304),2)</f>
        <v>48</v>
      </c>
    </row>
    <row r="3303" spans="1:15">
      <c r="A3303" s="3"/>
      <c r="B3303" s="483" t="s">
        <v>926</v>
      </c>
      <c r="C3303" s="484"/>
      <c r="D3303" s="484"/>
      <c r="E3303" s="484"/>
      <c r="F3303" s="484"/>
      <c r="G3303" s="484"/>
      <c r="H3303" s="484"/>
      <c r="I3303" s="484"/>
      <c r="J3303" s="510"/>
      <c r="K3303" s="510"/>
      <c r="L3303" s="510"/>
      <c r="M3303" s="510"/>
      <c r="N3303" s="510"/>
      <c r="O3303" s="511"/>
    </row>
    <row r="3304" spans="1:15">
      <c r="A3304" s="4"/>
      <c r="B3304" s="495" t="s">
        <v>927</v>
      </c>
      <c r="C3304" s="486"/>
      <c r="D3304" s="486">
        <v>0</v>
      </c>
      <c r="E3304" s="534" t="s">
        <v>898</v>
      </c>
      <c r="F3304" s="486">
        <v>0</v>
      </c>
      <c r="G3304" s="486">
        <v>29</v>
      </c>
      <c r="H3304" s="534" t="s">
        <v>898</v>
      </c>
      <c r="I3304" s="486">
        <v>8.05</v>
      </c>
      <c r="J3304" s="512"/>
      <c r="K3304" s="543">
        <v>24</v>
      </c>
      <c r="L3304" s="512"/>
      <c r="M3304" s="512">
        <v>2</v>
      </c>
      <c r="N3304" s="512" t="s">
        <v>928</v>
      </c>
      <c r="O3304" s="513">
        <f>K3304*M3304</f>
        <v>48</v>
      </c>
    </row>
    <row r="3305" spans="1:15">
      <c r="A3305" s="5"/>
      <c r="B3305" s="539"/>
      <c r="C3305" s="540"/>
      <c r="D3305" s="540"/>
      <c r="E3305" s="540"/>
      <c r="F3305" s="540"/>
      <c r="G3305" s="540"/>
      <c r="H3305" s="540"/>
      <c r="I3305" s="540"/>
      <c r="J3305" s="544"/>
      <c r="K3305" s="544"/>
      <c r="L3305" s="544"/>
      <c r="M3305" s="545"/>
      <c r="N3305" s="545"/>
      <c r="O3305" s="546"/>
    </row>
    <row r="3306" spans="1:15">
      <c r="A3306" s="12"/>
      <c r="B3306" s="489"/>
      <c r="C3306" s="365"/>
      <c r="D3306" s="365"/>
      <c r="E3306" s="365"/>
      <c r="F3306" s="365"/>
      <c r="G3306" s="365"/>
      <c r="H3306" s="365"/>
      <c r="I3306" s="365"/>
      <c r="J3306" s="517"/>
      <c r="K3306" s="517"/>
      <c r="L3306" s="517"/>
      <c r="M3306" s="518"/>
      <c r="N3306" s="518"/>
      <c r="O3306" s="519"/>
    </row>
    <row r="3307" ht="30" spans="1:15">
      <c r="A3307" s="2" t="s">
        <v>793</v>
      </c>
      <c r="B3307" s="479" t="str">
        <f>VLOOKUP(A3307,GLOBAL!A:H,4,FALSE)</f>
        <v>RELIGAÇÃO DE REDE DE ÁGUA EM PVC DN 20 MM, INCLUSIVE CONEXÕES, EM VIAS URBANAS</v>
      </c>
      <c r="C3307" s="2" t="str">
        <f>VLOOKUP(A3307,GLOBAL!A:H,5,FALSE)</f>
        <v>M</v>
      </c>
      <c r="D3307" s="480" t="s">
        <v>857</v>
      </c>
      <c r="E3307" s="481"/>
      <c r="F3307" s="482"/>
      <c r="G3307" s="480" t="s">
        <v>858</v>
      </c>
      <c r="H3307" s="481"/>
      <c r="I3307" s="482"/>
      <c r="J3307" s="508" t="s">
        <v>859</v>
      </c>
      <c r="K3307" s="508" t="s">
        <v>925</v>
      </c>
      <c r="L3307" s="508" t="s">
        <v>861</v>
      </c>
      <c r="M3307" s="508" t="s">
        <v>862</v>
      </c>
      <c r="N3307" s="508" t="s">
        <v>868</v>
      </c>
      <c r="O3307" s="509">
        <f>ROUND(SUM(O3308:O3310),2)</f>
        <v>48</v>
      </c>
    </row>
    <row r="3308" spans="1:15">
      <c r="A3308" s="3"/>
      <c r="B3308" s="483" t="s">
        <v>926</v>
      </c>
      <c r="C3308" s="484"/>
      <c r="D3308" s="484"/>
      <c r="E3308" s="484"/>
      <c r="F3308" s="484"/>
      <c r="G3308" s="484"/>
      <c r="H3308" s="484"/>
      <c r="I3308" s="484"/>
      <c r="J3308" s="510"/>
      <c r="K3308" s="510"/>
      <c r="L3308" s="510"/>
      <c r="M3308" s="510"/>
      <c r="N3308" s="510"/>
      <c r="O3308" s="511"/>
    </row>
    <row r="3309" spans="1:15">
      <c r="A3309" s="4"/>
      <c r="B3309" s="495" t="s">
        <v>927</v>
      </c>
      <c r="C3309" s="486"/>
      <c r="D3309" s="486">
        <v>0</v>
      </c>
      <c r="E3309" s="534" t="s">
        <v>898</v>
      </c>
      <c r="F3309" s="486">
        <v>0</v>
      </c>
      <c r="G3309" s="486">
        <v>29</v>
      </c>
      <c r="H3309" s="534" t="s">
        <v>898</v>
      </c>
      <c r="I3309" s="486">
        <v>8.05</v>
      </c>
      <c r="J3309" s="512"/>
      <c r="K3309" s="543">
        <v>24</v>
      </c>
      <c r="L3309" s="512"/>
      <c r="M3309" s="512">
        <v>2</v>
      </c>
      <c r="N3309" s="512" t="s">
        <v>928</v>
      </c>
      <c r="O3309" s="513">
        <f>M3309*K3309</f>
        <v>48</v>
      </c>
    </row>
    <row r="3310" spans="1:15">
      <c r="A3310" s="5"/>
      <c r="B3310" s="539"/>
      <c r="C3310" s="540"/>
      <c r="D3310" s="540"/>
      <c r="E3310" s="540"/>
      <c r="F3310" s="540"/>
      <c r="G3310" s="540"/>
      <c r="H3310" s="540"/>
      <c r="I3310" s="540"/>
      <c r="J3310" s="544"/>
      <c r="K3310" s="544"/>
      <c r="L3310" s="544"/>
      <c r="M3310" s="545"/>
      <c r="N3310" s="545"/>
      <c r="O3310" s="546"/>
    </row>
    <row r="3311" spans="1:15">
      <c r="A3311" s="6"/>
      <c r="B3311" s="489"/>
      <c r="C3311" s="365"/>
      <c r="D3311" s="365"/>
      <c r="E3311" s="365"/>
      <c r="F3311" s="365"/>
      <c r="G3311" s="365"/>
      <c r="H3311" s="365"/>
      <c r="I3311" s="365"/>
      <c r="J3311" s="517"/>
      <c r="K3311" s="517"/>
      <c r="L3311" s="517"/>
      <c r="M3311" s="518"/>
      <c r="N3311" s="518"/>
      <c r="O3311" s="519"/>
    </row>
    <row r="3312" spans="1:15">
      <c r="A3312" s="732" t="s">
        <v>42</v>
      </c>
      <c r="B3312" s="476" t="str">
        <f>VLOOKUP(A3312,GLOBAL!A:H,4,FALSE)</f>
        <v>Rua Pico da Bandeira</v>
      </c>
      <c r="C3312" s="477"/>
      <c r="D3312" s="477"/>
      <c r="E3312" s="477"/>
      <c r="F3312" s="477"/>
      <c r="G3312" s="477"/>
      <c r="H3312" s="477"/>
      <c r="I3312" s="477"/>
      <c r="J3312" s="506"/>
      <c r="K3312" s="506"/>
      <c r="L3312" s="506"/>
      <c r="M3312" s="506"/>
      <c r="N3312" s="506"/>
      <c r="O3312" s="507"/>
    </row>
    <row r="3313" spans="1:15">
      <c r="A3313" s="1" t="s">
        <v>796</v>
      </c>
      <c r="B3313" s="476" t="str">
        <f>VLOOKUP(A3313,GLOBAL!A:H,4,FALSE)</f>
        <v>Demolição  </v>
      </c>
      <c r="C3313" s="477"/>
      <c r="D3313" s="477"/>
      <c r="E3313" s="477"/>
      <c r="F3313" s="477"/>
      <c r="G3313" s="477"/>
      <c r="H3313" s="477"/>
      <c r="I3313" s="477"/>
      <c r="J3313" s="506"/>
      <c r="K3313" s="506"/>
      <c r="L3313" s="506"/>
      <c r="M3313" s="506"/>
      <c r="N3313" s="506"/>
      <c r="O3313" s="507"/>
    </row>
    <row r="3314" spans="1:15">
      <c r="A3314" s="2" t="s">
        <v>797</v>
      </c>
      <c r="B3314" s="479" t="str">
        <f>VLOOKUP(A3314,GLOBAL!A:H,4,FALSE)</f>
        <v>LIMPEZA MANUAL DO TERRENO (C/ RASPAGEM SUPERFICIAL)</v>
      </c>
      <c r="C3314" s="2" t="str">
        <f>VLOOKUP(A3314,GLOBAL!A:H,5,FALSE)</f>
        <v>M2</v>
      </c>
      <c r="D3314" s="480" t="s">
        <v>857</v>
      </c>
      <c r="E3314" s="481"/>
      <c r="F3314" s="482"/>
      <c r="G3314" s="480" t="s">
        <v>858</v>
      </c>
      <c r="H3314" s="481"/>
      <c r="I3314" s="482"/>
      <c r="J3314" s="522" t="s">
        <v>867</v>
      </c>
      <c r="K3314" s="523"/>
      <c r="L3314" s="508" t="s">
        <v>861</v>
      </c>
      <c r="M3314" s="508" t="s">
        <v>6</v>
      </c>
      <c r="N3314" s="508" t="s">
        <v>868</v>
      </c>
      <c r="O3314" s="509">
        <f>ROUND(SUM(O3315:O3317),2)</f>
        <v>357.44</v>
      </c>
    </row>
    <row r="3315" spans="1:15">
      <c r="A3315" s="3"/>
      <c r="B3315" s="483" t="s">
        <v>863</v>
      </c>
      <c r="C3315" s="484"/>
      <c r="D3315" s="484"/>
      <c r="E3315" s="484"/>
      <c r="F3315" s="484"/>
      <c r="G3315" s="484"/>
      <c r="H3315" s="484"/>
      <c r="I3315" s="484"/>
      <c r="J3315" s="510"/>
      <c r="K3315" s="510"/>
      <c r="L3315" s="510"/>
      <c r="M3315" s="510"/>
      <c r="N3315" s="510"/>
      <c r="O3315" s="511"/>
    </row>
    <row r="3316" spans="1:15">
      <c r="A3316" s="4"/>
      <c r="B3316" s="485" t="s">
        <v>1160</v>
      </c>
      <c r="C3316" s="486"/>
      <c r="D3316" s="486"/>
      <c r="E3316" s="534"/>
      <c r="F3316" s="486"/>
      <c r="G3316" s="486"/>
      <c r="H3316" s="486"/>
      <c r="I3316" s="486"/>
      <c r="J3316" s="524">
        <v>357.44</v>
      </c>
      <c r="K3316" s="525"/>
      <c r="L3316" s="556"/>
      <c r="M3316" s="552"/>
      <c r="N3316" s="512"/>
      <c r="O3316" s="513">
        <f>J3316</f>
        <v>357.44</v>
      </c>
    </row>
    <row r="3317" spans="1:15">
      <c r="A3317" s="5"/>
      <c r="B3317" s="491"/>
      <c r="C3317" s="488"/>
      <c r="D3317" s="488"/>
      <c r="E3317" s="488"/>
      <c r="F3317" s="488"/>
      <c r="G3317" s="488"/>
      <c r="H3317" s="488"/>
      <c r="I3317" s="488"/>
      <c r="J3317" s="514"/>
      <c r="K3317" s="514"/>
      <c r="L3317" s="514"/>
      <c r="M3317" s="515"/>
      <c r="N3317" s="515"/>
      <c r="O3317" s="516"/>
    </row>
    <row r="3318" spans="1:15">
      <c r="A3318" s="6"/>
      <c r="B3318" s="489"/>
      <c r="C3318" s="365"/>
      <c r="D3318" s="365"/>
      <c r="E3318" s="365"/>
      <c r="F3318" s="365"/>
      <c r="G3318" s="365"/>
      <c r="H3318" s="365"/>
      <c r="I3318" s="365"/>
      <c r="J3318" s="517"/>
      <c r="K3318" s="517"/>
      <c r="L3318" s="517"/>
      <c r="M3318" s="518"/>
      <c r="N3318" s="518"/>
      <c r="O3318" s="519"/>
    </row>
    <row r="3319" ht="46.5" customHeight="1" spans="1:15">
      <c r="A3319" s="2" t="s">
        <v>800</v>
      </c>
      <c r="B3319" s="479" t="str">
        <f>VLOOKUP(A3319,GLOBAL!A:H,4,FALSE)</f>
        <v>TRANSPORTE COM CAMINHÃO BASCULANTE 6 M3 EM RODOVIA PAVIMENTADA ( PARA DISTÂNCIAS SUPERIORES A 4 KM)</v>
      </c>
      <c r="C3319" s="2" t="str">
        <f>VLOOKUP(A3319,GLOBAL!A:H,5,FALSE)</f>
        <v>M3XKM</v>
      </c>
      <c r="D3319" s="480" t="s">
        <v>857</v>
      </c>
      <c r="E3319" s="481"/>
      <c r="F3319" s="482"/>
      <c r="G3319" s="480" t="s">
        <v>858</v>
      </c>
      <c r="H3319" s="481"/>
      <c r="I3319" s="482"/>
      <c r="J3319" s="508" t="s">
        <v>872</v>
      </c>
      <c r="K3319" s="508" t="s">
        <v>873</v>
      </c>
      <c r="L3319" s="508" t="s">
        <v>861</v>
      </c>
      <c r="M3319" s="508" t="s">
        <v>875</v>
      </c>
      <c r="N3319" s="508" t="s">
        <v>876</v>
      </c>
      <c r="O3319" s="509">
        <f>ROUND(SUM(O3320:O3322),2)</f>
        <v>614.8</v>
      </c>
    </row>
    <row r="3320" spans="1:15">
      <c r="A3320" s="3"/>
      <c r="B3320" s="483"/>
      <c r="C3320" s="484"/>
      <c r="D3320" s="484"/>
      <c r="E3320" s="484"/>
      <c r="F3320" s="484"/>
      <c r="G3320" s="484"/>
      <c r="H3320" s="484"/>
      <c r="I3320" s="484"/>
      <c r="J3320" s="510"/>
      <c r="K3320" s="510"/>
      <c r="L3320" s="510"/>
      <c r="M3320" s="510"/>
      <c r="N3320" s="510"/>
      <c r="O3320" s="511"/>
    </row>
    <row r="3321" spans="1:15">
      <c r="A3321" s="4"/>
      <c r="B3321" s="485" t="s">
        <v>1161</v>
      </c>
      <c r="C3321" s="486"/>
      <c r="D3321" s="486"/>
      <c r="E3321" s="486"/>
      <c r="F3321" s="486"/>
      <c r="G3321" s="486"/>
      <c r="H3321" s="486"/>
      <c r="I3321" s="486"/>
      <c r="J3321" s="512">
        <v>17.2</v>
      </c>
      <c r="K3321" s="512">
        <v>1</v>
      </c>
      <c r="L3321" s="512">
        <v>0.1</v>
      </c>
      <c r="M3321" s="512">
        <f>O3314</f>
        <v>357.44</v>
      </c>
      <c r="N3321" s="512">
        <f>J3321*K3321*L3321*M3321</f>
        <v>614.7968</v>
      </c>
      <c r="O3321" s="513">
        <f>N3321</f>
        <v>614.7968</v>
      </c>
    </row>
    <row r="3322" ht="60" spans="1:15">
      <c r="A3322" s="5"/>
      <c r="B3322" s="492" t="s">
        <v>994</v>
      </c>
      <c r="C3322" s="488"/>
      <c r="D3322" s="488"/>
      <c r="E3322" s="488"/>
      <c r="F3322" s="488"/>
      <c r="G3322" s="488"/>
      <c r="H3322" s="488"/>
      <c r="I3322" s="488"/>
      <c r="J3322" s="514"/>
      <c r="K3322" s="514"/>
      <c r="L3322" s="514"/>
      <c r="M3322" s="515"/>
      <c r="N3322" s="515"/>
      <c r="O3322" s="516"/>
    </row>
    <row r="3323" spans="1:15">
      <c r="A3323" s="6"/>
      <c r="B3323" s="489"/>
      <c r="C3323" s="365"/>
      <c r="D3323" s="365"/>
      <c r="E3323" s="365"/>
      <c r="F3323" s="365"/>
      <c r="G3323" s="365"/>
      <c r="H3323" s="365"/>
      <c r="I3323" s="365"/>
      <c r="J3323" s="517"/>
      <c r="K3323" s="517"/>
      <c r="L3323" s="517"/>
      <c r="M3323" s="518"/>
      <c r="N3323" s="518"/>
      <c r="O3323" s="519"/>
    </row>
    <row r="3324" spans="1:15">
      <c r="A3324" s="1" t="s">
        <v>801</v>
      </c>
      <c r="B3324" s="476" t="str">
        <f>VLOOKUP(A3324,GLOBAL!A:H,4,FALSE)</f>
        <v>Escavação, Aterro e Transporte</v>
      </c>
      <c r="C3324" s="477"/>
      <c r="D3324" s="477"/>
      <c r="E3324" s="477"/>
      <c r="F3324" s="477"/>
      <c r="G3324" s="477"/>
      <c r="H3324" s="477"/>
      <c r="I3324" s="477"/>
      <c r="J3324" s="506"/>
      <c r="K3324" s="506"/>
      <c r="L3324" s="506"/>
      <c r="M3324" s="506"/>
      <c r="N3324" s="506"/>
      <c r="O3324" s="507"/>
    </row>
    <row r="3325" ht="50.25" customHeight="1" spans="1:15">
      <c r="A3325" s="2" t="s">
        <v>802</v>
      </c>
      <c r="B3325" s="479" t="str">
        <f>VLOOKUP(A3325,GLOBAL!A:H,4,FALSE)</f>
        <v>ESCAVACAO MECANICA DE MATERIAL 1A. CATEGORIA, PROVENIENTE DE CORTE DE SUBLEITO (C/TRATOR ESTEIRAS  160HP)</v>
      </c>
      <c r="C3325" s="2" t="str">
        <f>VLOOKUP(A3325,GLOBAL!A:H,5,FALSE)</f>
        <v>M3</v>
      </c>
      <c r="D3325" s="480" t="s">
        <v>857</v>
      </c>
      <c r="E3325" s="481"/>
      <c r="F3325" s="482"/>
      <c r="G3325" s="480" t="s">
        <v>858</v>
      </c>
      <c r="H3325" s="481"/>
      <c r="I3325" s="482"/>
      <c r="J3325" s="522" t="s">
        <v>879</v>
      </c>
      <c r="K3325" s="526"/>
      <c r="L3325" s="523"/>
      <c r="M3325" s="508" t="s">
        <v>862</v>
      </c>
      <c r="N3325" s="508"/>
      <c r="O3325" s="509">
        <f>ROUND(SUM(O3326:O3328),2)</f>
        <v>1067.4</v>
      </c>
    </row>
    <row r="3326" spans="1:15">
      <c r="A3326" s="3"/>
      <c r="B3326" s="483"/>
      <c r="C3326" s="484"/>
      <c r="D3326" s="484"/>
      <c r="E3326" s="484"/>
      <c r="F3326" s="484"/>
      <c r="G3326" s="484"/>
      <c r="H3326" s="484"/>
      <c r="I3326" s="484"/>
      <c r="J3326" s="510"/>
      <c r="K3326" s="510"/>
      <c r="L3326" s="510"/>
      <c r="M3326" s="510"/>
      <c r="N3326" s="510"/>
      <c r="O3326" s="511"/>
    </row>
    <row r="3327" spans="1:15">
      <c r="A3327" s="4"/>
      <c r="B3327" s="485" t="s">
        <v>1162</v>
      </c>
      <c r="C3327" s="486"/>
      <c r="D3327" s="490">
        <v>0</v>
      </c>
      <c r="E3327" s="551" t="s">
        <v>898</v>
      </c>
      <c r="F3327" s="490">
        <v>0</v>
      </c>
      <c r="G3327" s="490">
        <v>8</v>
      </c>
      <c r="H3327" s="551" t="s">
        <v>898</v>
      </c>
      <c r="I3327" s="490">
        <v>18.72</v>
      </c>
      <c r="J3327" s="524">
        <v>1067.4</v>
      </c>
      <c r="K3327" s="527"/>
      <c r="L3327" s="525"/>
      <c r="M3327" s="512"/>
      <c r="N3327" s="512"/>
      <c r="O3327" s="513">
        <f>J3327</f>
        <v>1067.4</v>
      </c>
    </row>
    <row r="3328" spans="1:15">
      <c r="A3328" s="5"/>
      <c r="B3328" s="491"/>
      <c r="C3328" s="488"/>
      <c r="D3328" s="488"/>
      <c r="E3328" s="488"/>
      <c r="F3328" s="488"/>
      <c r="G3328" s="488"/>
      <c r="H3328" s="488"/>
      <c r="I3328" s="488"/>
      <c r="J3328" s="514"/>
      <c r="K3328" s="514"/>
      <c r="L3328" s="514"/>
      <c r="M3328" s="515"/>
      <c r="N3328" s="515"/>
      <c r="O3328" s="516"/>
    </row>
    <row r="3329" spans="1:15">
      <c r="A3329" s="6"/>
      <c r="B3329" s="489"/>
      <c r="C3329" s="365"/>
      <c r="D3329" s="365"/>
      <c r="E3329" s="365"/>
      <c r="F3329" s="365"/>
      <c r="G3329" s="365"/>
      <c r="H3329" s="365"/>
      <c r="I3329" s="365"/>
      <c r="J3329" s="517"/>
      <c r="K3329" s="517"/>
      <c r="L3329" s="517"/>
      <c r="M3329" s="518"/>
      <c r="N3329" s="518"/>
      <c r="O3329" s="519"/>
    </row>
    <row r="3330" ht="30" spans="1:15">
      <c r="A3330" s="2" t="s">
        <v>803</v>
      </c>
      <c r="B3330" s="479" t="str">
        <f>VLOOKUP(A3330,GLOBAL!A:H,4,FALSE)</f>
        <v>COMPACTACAO MECANICA A 100% DO PROCTOR NORMAL - PAVIMENTACAO URBANA</v>
      </c>
      <c r="C3330" s="2" t="str">
        <f>VLOOKUP(A3330,GLOBAL!A:H,5,FALSE)</f>
        <v>M3</v>
      </c>
      <c r="D3330" s="480" t="s">
        <v>857</v>
      </c>
      <c r="E3330" s="481"/>
      <c r="F3330" s="482"/>
      <c r="G3330" s="480" t="s">
        <v>858</v>
      </c>
      <c r="H3330" s="481"/>
      <c r="I3330" s="482"/>
      <c r="J3330" s="522" t="s">
        <v>879</v>
      </c>
      <c r="K3330" s="526"/>
      <c r="L3330" s="523"/>
      <c r="M3330" s="508" t="s">
        <v>862</v>
      </c>
      <c r="N3330" s="508"/>
      <c r="O3330" s="509">
        <f>ROUND(SUM(O3331:O3333),2)</f>
        <v>1.35</v>
      </c>
    </row>
    <row r="3331" spans="1:15">
      <c r="A3331" s="3"/>
      <c r="B3331" s="483"/>
      <c r="C3331" s="484"/>
      <c r="D3331" s="484"/>
      <c r="E3331" s="484"/>
      <c r="F3331" s="484"/>
      <c r="G3331" s="484"/>
      <c r="H3331" s="484"/>
      <c r="I3331" s="484"/>
      <c r="J3331" s="510"/>
      <c r="K3331" s="510"/>
      <c r="L3331" s="510"/>
      <c r="M3331" s="510"/>
      <c r="N3331" s="510"/>
      <c r="O3331" s="511"/>
    </row>
    <row r="3332" spans="1:15">
      <c r="A3332" s="4"/>
      <c r="B3332" s="485" t="s">
        <v>909</v>
      </c>
      <c r="C3332" s="486"/>
      <c r="D3332" s="490">
        <v>0</v>
      </c>
      <c r="E3332" s="551" t="s">
        <v>898</v>
      </c>
      <c r="F3332" s="490">
        <v>0</v>
      </c>
      <c r="G3332" s="490">
        <v>8</v>
      </c>
      <c r="H3332" s="551" t="s">
        <v>898</v>
      </c>
      <c r="I3332" s="490">
        <v>18.72</v>
      </c>
      <c r="J3332" s="524">
        <v>1.35</v>
      </c>
      <c r="K3332" s="527"/>
      <c r="L3332" s="525"/>
      <c r="M3332" s="512"/>
      <c r="N3332" s="512"/>
      <c r="O3332" s="513">
        <f>J3332</f>
        <v>1.35</v>
      </c>
    </row>
    <row r="3333" spans="1:15">
      <c r="A3333" s="5"/>
      <c r="B3333" s="491"/>
      <c r="C3333" s="488"/>
      <c r="D3333" s="488"/>
      <c r="E3333" s="488"/>
      <c r="F3333" s="488"/>
      <c r="G3333" s="488"/>
      <c r="H3333" s="488"/>
      <c r="I3333" s="488"/>
      <c r="J3333" s="514"/>
      <c r="K3333" s="514"/>
      <c r="L3333" s="514"/>
      <c r="M3333" s="515"/>
      <c r="N3333" s="515"/>
      <c r="O3333" s="516"/>
    </row>
    <row r="3334" spans="1:15">
      <c r="A3334" s="6"/>
      <c r="B3334" s="489"/>
      <c r="C3334" s="365"/>
      <c r="D3334" s="365"/>
      <c r="E3334" s="365"/>
      <c r="F3334" s="365"/>
      <c r="G3334" s="365"/>
      <c r="H3334" s="365"/>
      <c r="I3334" s="365"/>
      <c r="J3334" s="517"/>
      <c r="K3334" s="517"/>
      <c r="L3334" s="517"/>
      <c r="M3334" s="518"/>
      <c r="N3334" s="518"/>
      <c r="O3334" s="519"/>
    </row>
    <row r="3335" ht="43.5" customHeight="1" spans="1:15">
      <c r="A3335" s="2" t="s">
        <v>804</v>
      </c>
      <c r="B3335" s="479" t="str">
        <f>VLOOKUP(A3335,GLOBAL!A:H,4,FALSE)</f>
        <v>TRANSPORTE COM CAMINHÃO BASCULANTE 6 M3 EM RODOVIA PAVIMENTADA ( PARA DISTÂNCIAS SUPERIORES A 4 KM)</v>
      </c>
      <c r="C3335" s="2" t="str">
        <f>VLOOKUP(A3335,GLOBAL!A:H,5,FALSE)</f>
        <v>M3XKM</v>
      </c>
      <c r="D3335" s="480" t="s">
        <v>857</v>
      </c>
      <c r="E3335" s="481"/>
      <c r="F3335" s="482"/>
      <c r="G3335" s="480" t="s">
        <v>858</v>
      </c>
      <c r="H3335" s="481"/>
      <c r="I3335" s="482"/>
      <c r="J3335" s="508" t="s">
        <v>872</v>
      </c>
      <c r="K3335" s="508" t="s">
        <v>873</v>
      </c>
      <c r="L3335" s="508" t="s">
        <v>874</v>
      </c>
      <c r="M3335" s="508" t="s">
        <v>875</v>
      </c>
      <c r="N3335" s="508" t="s">
        <v>876</v>
      </c>
      <c r="O3335" s="509">
        <f>ROUND(SUM(O3336:O3338),2)</f>
        <v>29337.7</v>
      </c>
    </row>
    <row r="3336" spans="1:15">
      <c r="A3336" s="3"/>
      <c r="B3336" s="483"/>
      <c r="C3336" s="484"/>
      <c r="D3336" s="484"/>
      <c r="E3336" s="484"/>
      <c r="F3336" s="484"/>
      <c r="G3336" s="484"/>
      <c r="H3336" s="484"/>
      <c r="I3336" s="484"/>
      <c r="J3336" s="510"/>
      <c r="K3336" s="510"/>
      <c r="L3336" s="510"/>
      <c r="M3336" s="510"/>
      <c r="N3336" s="510"/>
      <c r="O3336" s="511"/>
    </row>
    <row r="3337" spans="1:15">
      <c r="A3337" s="4"/>
      <c r="B3337" s="485" t="s">
        <v>877</v>
      </c>
      <c r="C3337" s="486"/>
      <c r="D3337" s="490"/>
      <c r="E3337" s="490"/>
      <c r="F3337" s="490"/>
      <c r="G3337" s="490"/>
      <c r="H3337" s="490"/>
      <c r="I3337" s="490"/>
      <c r="J3337" s="512">
        <v>17.2</v>
      </c>
      <c r="K3337" s="512">
        <v>1</v>
      </c>
      <c r="L3337" s="512">
        <v>1.6</v>
      </c>
      <c r="M3337" s="512">
        <f>J3327-J3332</f>
        <v>1066.05</v>
      </c>
      <c r="N3337" s="512">
        <f>J3337*K3337*L3337*M3337</f>
        <v>29337.696</v>
      </c>
      <c r="O3337" s="513">
        <f>N3337</f>
        <v>29337.696</v>
      </c>
    </row>
    <row r="3338" ht="60" spans="1:15">
      <c r="A3338" s="5"/>
      <c r="B3338" s="492" t="s">
        <v>997</v>
      </c>
      <c r="C3338" s="488"/>
      <c r="D3338" s="488"/>
      <c r="E3338" s="488"/>
      <c r="F3338" s="488"/>
      <c r="G3338" s="488"/>
      <c r="H3338" s="488"/>
      <c r="I3338" s="488"/>
      <c r="J3338" s="514"/>
      <c r="K3338" s="514"/>
      <c r="L3338" s="514"/>
      <c r="M3338" s="515"/>
      <c r="N3338" s="515"/>
      <c r="O3338" s="516"/>
    </row>
    <row r="3339" spans="1:15">
      <c r="A3339" s="6"/>
      <c r="B3339" s="489"/>
      <c r="C3339" s="365"/>
      <c r="D3339" s="365"/>
      <c r="E3339" s="365"/>
      <c r="F3339" s="365"/>
      <c r="G3339" s="365"/>
      <c r="H3339" s="365"/>
      <c r="I3339" s="365"/>
      <c r="J3339" s="517"/>
      <c r="K3339" s="517"/>
      <c r="L3339" s="517"/>
      <c r="M3339" s="518"/>
      <c r="N3339" s="518"/>
      <c r="O3339" s="519"/>
    </row>
    <row r="3340" spans="1:15">
      <c r="A3340" s="1" t="s">
        <v>805</v>
      </c>
      <c r="B3340" s="476" t="str">
        <f>VLOOKUP(A3340,GLOBAL!A:H,4,FALSE)</f>
        <v>Drenagem</v>
      </c>
      <c r="C3340" s="477"/>
      <c r="D3340" s="477"/>
      <c r="E3340" s="477"/>
      <c r="F3340" s="477"/>
      <c r="G3340" s="477"/>
      <c r="H3340" s="477"/>
      <c r="I3340" s="477"/>
      <c r="J3340" s="506"/>
      <c r="K3340" s="506"/>
      <c r="L3340" s="506"/>
      <c r="M3340" s="506"/>
      <c r="N3340" s="506"/>
      <c r="O3340" s="507"/>
    </row>
    <row r="3341" ht="113.25" customHeight="1" spans="1:15">
      <c r="A3341" s="2" t="s">
        <v>806</v>
      </c>
      <c r="B3341" s="479" t="str">
        <f>VLOOKUP(A3341,GLOBAL!A:H,4,FALSE)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3341" s="2" t="str">
        <f>VLOOKUP(A3341,GLOBAL!A:H,5,FALSE)</f>
        <v>M3</v>
      </c>
      <c r="D3341" s="480" t="s">
        <v>857</v>
      </c>
      <c r="E3341" s="481"/>
      <c r="F3341" s="482"/>
      <c r="G3341" s="480" t="s">
        <v>858</v>
      </c>
      <c r="H3341" s="481"/>
      <c r="I3341" s="482"/>
      <c r="J3341" s="508" t="s">
        <v>859</v>
      </c>
      <c r="K3341" s="508" t="s">
        <v>860</v>
      </c>
      <c r="L3341" s="508" t="s">
        <v>861</v>
      </c>
      <c r="M3341" s="508" t="s">
        <v>882</v>
      </c>
      <c r="N3341" s="508"/>
      <c r="O3341" s="509">
        <f>ROUND(SUM(O3343:O3344),2)</f>
        <v>153.75</v>
      </c>
    </row>
    <row r="3342" spans="1:15">
      <c r="A3342" s="7"/>
      <c r="B3342" s="493" t="s">
        <v>863</v>
      </c>
      <c r="C3342" s="494"/>
      <c r="D3342" s="494"/>
      <c r="E3342" s="494"/>
      <c r="F3342" s="494"/>
      <c r="G3342" s="494"/>
      <c r="H3342" s="494"/>
      <c r="I3342" s="494"/>
      <c r="J3342" s="528"/>
      <c r="K3342" s="529"/>
      <c r="L3342" s="528"/>
      <c r="M3342" s="528"/>
      <c r="N3342" s="528"/>
      <c r="O3342" s="530"/>
    </row>
    <row r="3343" spans="1:15">
      <c r="A3343" s="8"/>
      <c r="B3343" s="495" t="s">
        <v>883</v>
      </c>
      <c r="C3343" s="486"/>
      <c r="D3343" s="486"/>
      <c r="E3343" s="486"/>
      <c r="F3343" s="486"/>
      <c r="G3343" s="486"/>
      <c r="H3343" s="486"/>
      <c r="I3343" s="486"/>
      <c r="J3343" s="512">
        <f>153.75/K3343/L3343</f>
        <v>51.25</v>
      </c>
      <c r="K3343" s="531">
        <v>2</v>
      </c>
      <c r="L3343" s="512">
        <v>1.5</v>
      </c>
      <c r="M3343" s="512">
        <f>J3343*K3343*L3343</f>
        <v>153.75</v>
      </c>
      <c r="N3343" s="512"/>
      <c r="O3343" s="513">
        <f>M3343</f>
        <v>153.75</v>
      </c>
    </row>
    <row r="3344" spans="1:15">
      <c r="A3344" s="4"/>
      <c r="B3344" s="495"/>
      <c r="C3344" s="486"/>
      <c r="D3344" s="486"/>
      <c r="E3344" s="486"/>
      <c r="F3344" s="486"/>
      <c r="G3344" s="486"/>
      <c r="H3344" s="486"/>
      <c r="I3344" s="486"/>
      <c r="J3344" s="512"/>
      <c r="K3344" s="512"/>
      <c r="L3344" s="512"/>
      <c r="M3344" s="512"/>
      <c r="N3344" s="512"/>
      <c r="O3344" s="513"/>
    </row>
    <row r="3345" spans="1:15">
      <c r="A3345" s="6"/>
      <c r="B3345" s="489"/>
      <c r="C3345" s="365"/>
      <c r="D3345" s="365"/>
      <c r="E3345" s="365"/>
      <c r="F3345" s="365"/>
      <c r="G3345" s="365"/>
      <c r="H3345" s="365"/>
      <c r="I3345" s="365"/>
      <c r="J3345" s="517"/>
      <c r="K3345" s="517"/>
      <c r="L3345" s="517"/>
      <c r="M3345" s="518"/>
      <c r="N3345" s="518"/>
      <c r="O3345" s="519"/>
    </row>
    <row r="3346" ht="123.75" customHeight="1" spans="1:15">
      <c r="A3346" s="2" t="s">
        <v>807</v>
      </c>
      <c r="B3346" s="479" t="str">
        <f>VLOOKUP(A3346,GLOBAL!A:H,4,FALSE)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C3346" s="2" t="str">
        <f>VLOOKUP(A3346,GLOBAL!A:H,5,FALSE)</f>
        <v>M3</v>
      </c>
      <c r="D3346" s="480" t="s">
        <v>857</v>
      </c>
      <c r="E3346" s="481"/>
      <c r="F3346" s="482"/>
      <c r="G3346" s="480" t="s">
        <v>858</v>
      </c>
      <c r="H3346" s="481"/>
      <c r="I3346" s="482"/>
      <c r="J3346" s="508" t="s">
        <v>859</v>
      </c>
      <c r="K3346" s="508" t="s">
        <v>860</v>
      </c>
      <c r="L3346" s="508" t="s">
        <v>861</v>
      </c>
      <c r="M3346" s="508" t="s">
        <v>882</v>
      </c>
      <c r="N3346" s="508"/>
      <c r="O3346" s="509">
        <f>ROUND(SUM(O3348:O3349),2)</f>
        <v>217.5</v>
      </c>
    </row>
    <row r="3347" spans="1:15">
      <c r="A3347" s="7"/>
      <c r="B3347" s="493" t="s">
        <v>863</v>
      </c>
      <c r="C3347" s="494"/>
      <c r="D3347" s="494"/>
      <c r="E3347" s="494"/>
      <c r="F3347" s="494"/>
      <c r="G3347" s="494"/>
      <c r="H3347" s="494"/>
      <c r="I3347" s="494"/>
      <c r="J3347" s="528"/>
      <c r="K3347" s="529"/>
      <c r="L3347" s="528"/>
      <c r="M3347" s="528"/>
      <c r="N3347" s="528"/>
      <c r="O3347" s="530"/>
    </row>
    <row r="3348" spans="1:15">
      <c r="A3348" s="8"/>
      <c r="B3348" s="495" t="s">
        <v>883</v>
      </c>
      <c r="C3348" s="486"/>
      <c r="D3348" s="486"/>
      <c r="E3348" s="486"/>
      <c r="F3348" s="486"/>
      <c r="G3348" s="486"/>
      <c r="H3348" s="486"/>
      <c r="I3348" s="486"/>
      <c r="J3348" s="512">
        <f>217.5/K3348/L3348</f>
        <v>271.875</v>
      </c>
      <c r="K3348" s="531">
        <v>2</v>
      </c>
      <c r="L3348" s="512">
        <v>0.4</v>
      </c>
      <c r="M3348" s="512">
        <f>J3348*K3348*L3348</f>
        <v>217.5</v>
      </c>
      <c r="N3348" s="512"/>
      <c r="O3348" s="513">
        <f>M3348</f>
        <v>217.5</v>
      </c>
    </row>
    <row r="3349" spans="1:15">
      <c r="A3349" s="4"/>
      <c r="B3349" s="495"/>
      <c r="C3349" s="486"/>
      <c r="D3349" s="486"/>
      <c r="E3349" s="486"/>
      <c r="F3349" s="486"/>
      <c r="G3349" s="486"/>
      <c r="H3349" s="486"/>
      <c r="I3349" s="486"/>
      <c r="J3349" s="512"/>
      <c r="K3349" s="512"/>
      <c r="L3349" s="512"/>
      <c r="M3349" s="512"/>
      <c r="N3349" s="512"/>
      <c r="O3349" s="513"/>
    </row>
    <row r="3350" spans="1:15">
      <c r="A3350" s="6"/>
      <c r="B3350" s="489"/>
      <c r="C3350" s="365"/>
      <c r="D3350" s="365"/>
      <c r="E3350" s="365"/>
      <c r="F3350" s="365"/>
      <c r="G3350" s="365"/>
      <c r="H3350" s="365"/>
      <c r="I3350" s="365"/>
      <c r="J3350" s="517"/>
      <c r="K3350" s="517"/>
      <c r="L3350" s="517"/>
      <c r="M3350" s="518"/>
      <c r="N3350" s="518"/>
      <c r="O3350" s="519"/>
    </row>
    <row r="3351" ht="45.75" customHeight="1" spans="1:15">
      <c r="A3351" s="2" t="s">
        <v>808</v>
      </c>
      <c r="B3351" s="479" t="str">
        <f>VLOOKUP(A3351,GLOBAL!A:H,4,FALSE)</f>
        <v>ATERRO COM AREIA COM ADENSAMENTO HIDRAULICO</v>
      </c>
      <c r="C3351" s="2" t="str">
        <f>VLOOKUP(A3351,GLOBAL!A:H,5,FALSE)</f>
        <v>M3</v>
      </c>
      <c r="D3351" s="480" t="s">
        <v>857</v>
      </c>
      <c r="E3351" s="481"/>
      <c r="F3351" s="482"/>
      <c r="G3351" s="480" t="s">
        <v>858</v>
      </c>
      <c r="H3351" s="481"/>
      <c r="I3351" s="482"/>
      <c r="J3351" s="508" t="s">
        <v>859</v>
      </c>
      <c r="K3351" s="508" t="s">
        <v>884</v>
      </c>
      <c r="L3351" s="508" t="s">
        <v>885</v>
      </c>
      <c r="M3351" s="508" t="s">
        <v>886</v>
      </c>
      <c r="N3351" s="508" t="s">
        <v>887</v>
      </c>
      <c r="O3351" s="509">
        <f>ROUND(SUM(O3353:O3354),2)</f>
        <v>91.37</v>
      </c>
    </row>
    <row r="3352" spans="1:15">
      <c r="A3352" s="7"/>
      <c r="B3352" s="495" t="s">
        <v>863</v>
      </c>
      <c r="C3352" s="494"/>
      <c r="D3352" s="494"/>
      <c r="E3352" s="494"/>
      <c r="F3352" s="494"/>
      <c r="G3352" s="494"/>
      <c r="H3352" s="494"/>
      <c r="I3352" s="494"/>
      <c r="J3352" s="528"/>
      <c r="K3352" s="529"/>
      <c r="L3352" s="528"/>
      <c r="M3352" s="528"/>
      <c r="N3352" s="528"/>
      <c r="O3352" s="530"/>
    </row>
    <row r="3353" spans="1:15">
      <c r="A3353" s="8"/>
      <c r="B3353" s="495" t="s">
        <v>883</v>
      </c>
      <c r="C3353" s="486"/>
      <c r="D3353" s="486"/>
      <c r="E3353" s="486"/>
      <c r="F3353" s="486"/>
      <c r="G3353" s="486"/>
      <c r="H3353" s="486"/>
      <c r="I3353" s="486"/>
      <c r="J3353" s="512"/>
      <c r="K3353" s="531"/>
      <c r="L3353" s="512"/>
      <c r="M3353" s="512"/>
      <c r="N3353" s="512">
        <v>91.37</v>
      </c>
      <c r="O3353" s="513">
        <f>N3353</f>
        <v>91.37</v>
      </c>
    </row>
    <row r="3354" spans="1:15">
      <c r="A3354" s="8"/>
      <c r="B3354" s="495"/>
      <c r="C3354" s="486"/>
      <c r="D3354" s="486"/>
      <c r="E3354" s="486"/>
      <c r="F3354" s="486"/>
      <c r="G3354" s="486"/>
      <c r="H3354" s="486"/>
      <c r="I3354" s="486"/>
      <c r="J3354" s="512"/>
      <c r="K3354" s="531"/>
      <c r="L3354" s="512"/>
      <c r="M3354" s="512"/>
      <c r="N3354" s="528"/>
      <c r="O3354" s="532"/>
    </row>
    <row r="3355" spans="1:15">
      <c r="A3355" s="6"/>
      <c r="B3355" s="489"/>
      <c r="C3355" s="365"/>
      <c r="D3355" s="365"/>
      <c r="E3355" s="365"/>
      <c r="F3355" s="365"/>
      <c r="G3355" s="365"/>
      <c r="H3355" s="365"/>
      <c r="I3355" s="365"/>
      <c r="J3355" s="517"/>
      <c r="K3355" s="517"/>
      <c r="L3355" s="517"/>
      <c r="M3355" s="518"/>
      <c r="N3355" s="518"/>
      <c r="O3355" s="519"/>
    </row>
    <row r="3356" ht="30.75" customHeight="1" spans="1:15">
      <c r="A3356" s="2" t="s">
        <v>809</v>
      </c>
      <c r="B3356" s="479" t="str">
        <f>VLOOKUP(A3356,GLOBAL!A:H,4,FALSE)</f>
        <v>REATERRO MANUAL APILOADO COM SOQUETE. AF_10/2017</v>
      </c>
      <c r="C3356" s="2" t="str">
        <f>VLOOKUP(A3356,GLOBAL!A:H,5,FALSE)</f>
        <v>M3</v>
      </c>
      <c r="D3356" s="480" t="s">
        <v>857</v>
      </c>
      <c r="E3356" s="481"/>
      <c r="F3356" s="482"/>
      <c r="G3356" s="480" t="s">
        <v>858</v>
      </c>
      <c r="H3356" s="481"/>
      <c r="I3356" s="482"/>
      <c r="J3356" s="508" t="s">
        <v>890</v>
      </c>
      <c r="K3356" s="508" t="s">
        <v>886</v>
      </c>
      <c r="L3356" s="508" t="s">
        <v>887</v>
      </c>
      <c r="M3356" s="508"/>
      <c r="N3356" s="508"/>
      <c r="O3356" s="509">
        <f>ROUND(SUM(O3357:O3360),2)</f>
        <v>247.5</v>
      </c>
    </row>
    <row r="3357" spans="1:15">
      <c r="A3357" s="7"/>
      <c r="B3357" s="493" t="s">
        <v>863</v>
      </c>
      <c r="C3357" s="494"/>
      <c r="D3357" s="494"/>
      <c r="E3357" s="494"/>
      <c r="F3357" s="494"/>
      <c r="G3357" s="494"/>
      <c r="H3357" s="494"/>
      <c r="I3357" s="494"/>
      <c r="J3357" s="528"/>
      <c r="K3357" s="529"/>
      <c r="L3357" s="528"/>
      <c r="M3357" s="528"/>
      <c r="N3357" s="528"/>
      <c r="O3357" s="530"/>
    </row>
    <row r="3358" ht="30" spans="1:15">
      <c r="A3358" s="7"/>
      <c r="B3358" s="493" t="s">
        <v>891</v>
      </c>
      <c r="C3358" s="494"/>
      <c r="D3358" s="494"/>
      <c r="E3358" s="494"/>
      <c r="F3358" s="494"/>
      <c r="G3358" s="494"/>
      <c r="H3358" s="494"/>
      <c r="I3358" s="494"/>
      <c r="J3358" s="528"/>
      <c r="K3358" s="529"/>
      <c r="L3358" s="528"/>
      <c r="M3358" s="528"/>
      <c r="N3358" s="528"/>
      <c r="O3358" s="530"/>
    </row>
    <row r="3359" spans="1:15">
      <c r="A3359" s="8"/>
      <c r="B3359" s="495" t="s">
        <v>883</v>
      </c>
      <c r="C3359" s="486"/>
      <c r="D3359" s="486"/>
      <c r="E3359" s="486"/>
      <c r="F3359" s="486"/>
      <c r="G3359" s="486"/>
      <c r="H3359" s="486"/>
      <c r="I3359" s="486"/>
      <c r="J3359" s="512"/>
      <c r="K3359" s="531">
        <f>M3353</f>
        <v>0</v>
      </c>
      <c r="L3359" s="512">
        <v>247.5</v>
      </c>
      <c r="M3359" s="512"/>
      <c r="N3359" s="528"/>
      <c r="O3359" s="532">
        <f>L3359</f>
        <v>247.5</v>
      </c>
    </row>
    <row r="3360" spans="1:15">
      <c r="A3360" s="8"/>
      <c r="B3360" s="495" t="s">
        <v>892</v>
      </c>
      <c r="C3360" s="486"/>
      <c r="D3360" s="486"/>
      <c r="E3360" s="486"/>
      <c r="F3360" s="486"/>
      <c r="G3360" s="486"/>
      <c r="H3360" s="486"/>
      <c r="I3360" s="486"/>
      <c r="J3360" s="512"/>
      <c r="K3360" s="531"/>
      <c r="L3360" s="512"/>
      <c r="M3360" s="512"/>
      <c r="N3360" s="512"/>
      <c r="O3360" s="513"/>
    </row>
    <row r="3361" spans="1:15">
      <c r="A3361" s="6"/>
      <c r="B3361" s="489"/>
      <c r="C3361" s="365"/>
      <c r="D3361" s="365"/>
      <c r="E3361" s="365"/>
      <c r="F3361" s="365"/>
      <c r="G3361" s="365"/>
      <c r="H3361" s="365"/>
      <c r="I3361" s="365"/>
      <c r="J3361" s="517"/>
      <c r="K3361" s="517"/>
      <c r="L3361" s="517"/>
      <c r="M3361" s="518"/>
      <c r="N3361" s="518"/>
      <c r="O3361" s="519"/>
    </row>
    <row r="3362" ht="30" spans="1:15">
      <c r="A3362" s="2" t="s">
        <v>810</v>
      </c>
      <c r="B3362" s="479" t="str">
        <f>VLOOKUP(A3362,GLOBAL!A:H,4,FALSE)</f>
        <v>TRANSPORTE COM CAMINHÃO BASCULANTE 6 M3 EM RODOVIA PAVIMENTADA ( PARA DISTÂNCIAS SUPERIORES A 4 KM)</v>
      </c>
      <c r="C3362" s="2" t="str">
        <f>VLOOKUP(A3362,GLOBAL!A:H,5,FALSE)</f>
        <v>M3XKM</v>
      </c>
      <c r="D3362" s="480" t="s">
        <v>857</v>
      </c>
      <c r="E3362" s="481"/>
      <c r="F3362" s="482"/>
      <c r="G3362" s="480" t="s">
        <v>858</v>
      </c>
      <c r="H3362" s="481"/>
      <c r="I3362" s="482"/>
      <c r="J3362" s="508" t="s">
        <v>872</v>
      </c>
      <c r="K3362" s="508" t="s">
        <v>893</v>
      </c>
      <c r="L3362" s="508" t="s">
        <v>867</v>
      </c>
      <c r="M3362" s="508" t="s">
        <v>879</v>
      </c>
      <c r="N3362" s="508" t="s">
        <v>894</v>
      </c>
      <c r="O3362" s="509">
        <f>ROUND(SUM(O3363:O3366),2)</f>
        <v>6168.63</v>
      </c>
    </row>
    <row r="3363" ht="45" spans="1:15">
      <c r="A3363" s="7"/>
      <c r="B3363" s="533" t="s">
        <v>895</v>
      </c>
      <c r="C3363" s="494"/>
      <c r="D3363" s="494"/>
      <c r="E3363" s="494"/>
      <c r="F3363" s="494"/>
      <c r="G3363" s="494"/>
      <c r="H3363" s="494"/>
      <c r="I3363" s="494"/>
      <c r="J3363" s="528"/>
      <c r="K3363" s="529"/>
      <c r="L3363" s="528"/>
      <c r="M3363" s="528"/>
      <c r="N3363" s="528"/>
      <c r="O3363" s="530"/>
    </row>
    <row r="3364" spans="1:15">
      <c r="A3364" s="8"/>
      <c r="B3364" s="495"/>
      <c r="C3364" s="486"/>
      <c r="D3364" s="486"/>
      <c r="E3364" s="486"/>
      <c r="F3364" s="486"/>
      <c r="G3364" s="486"/>
      <c r="H3364" s="486"/>
      <c r="I3364" s="486"/>
      <c r="J3364" s="512">
        <v>17.2</v>
      </c>
      <c r="K3364" s="531">
        <v>1</v>
      </c>
      <c r="L3364" s="512">
        <v>1.6</v>
      </c>
      <c r="M3364" s="512">
        <f>O3341+O3346-O3356</f>
        <v>123.75</v>
      </c>
      <c r="N3364" s="528"/>
      <c r="O3364" s="532">
        <f>J3364*K3364*L3364*M3364</f>
        <v>3405.6</v>
      </c>
    </row>
    <row r="3365" ht="30" spans="1:15">
      <c r="A3365" s="8"/>
      <c r="B3365" s="495" t="s">
        <v>998</v>
      </c>
      <c r="C3365" s="486"/>
      <c r="D3365" s="486"/>
      <c r="E3365" s="486"/>
      <c r="F3365" s="486"/>
      <c r="G3365" s="486"/>
      <c r="H3365" s="486"/>
      <c r="I3365" s="486"/>
      <c r="J3365" s="512"/>
      <c r="K3365" s="531"/>
      <c r="L3365" s="512"/>
      <c r="M3365" s="512"/>
      <c r="N3365" s="512"/>
      <c r="O3365" s="513"/>
    </row>
    <row r="3366" spans="1:15">
      <c r="A3366" s="8"/>
      <c r="B3366" s="495"/>
      <c r="C3366" s="486"/>
      <c r="D3366" s="486"/>
      <c r="E3366" s="486"/>
      <c r="F3366" s="486"/>
      <c r="G3366" s="486"/>
      <c r="H3366" s="486"/>
      <c r="I3366" s="486"/>
      <c r="J3366" s="512">
        <v>18.9</v>
      </c>
      <c r="K3366" s="531">
        <v>1</v>
      </c>
      <c r="L3366" s="512">
        <v>1.6</v>
      </c>
      <c r="M3366" s="512">
        <f>O3351</f>
        <v>91.37</v>
      </c>
      <c r="N3366" s="512"/>
      <c r="O3366" s="532">
        <f>J3366*K3366*L3366*M3366</f>
        <v>2763.0288</v>
      </c>
    </row>
    <row r="3367" spans="1:15">
      <c r="A3367" s="6"/>
      <c r="B3367" s="489"/>
      <c r="C3367" s="365"/>
      <c r="D3367" s="365"/>
      <c r="E3367" s="365"/>
      <c r="F3367" s="365"/>
      <c r="G3367" s="365"/>
      <c r="H3367" s="365"/>
      <c r="I3367" s="365"/>
      <c r="J3367" s="517"/>
      <c r="K3367" s="517"/>
      <c r="L3367" s="517"/>
      <c r="M3367" s="518"/>
      <c r="N3367" s="518"/>
      <c r="O3367" s="519"/>
    </row>
    <row r="3368" ht="30" spans="1:15">
      <c r="A3368" s="2" t="s">
        <v>811</v>
      </c>
      <c r="B3368" s="479" t="str">
        <f>VLOOKUP(A3368,GLOBAL!A:H,4,FALSE)</f>
        <v>ESCORAMENTO DE VALAS COM PRANCHOES METALICOS - AREA NAO CRAVADA</v>
      </c>
      <c r="C3368" s="2" t="str">
        <f>VLOOKUP(A3368,GLOBAL!A:H,5,FALSE)</f>
        <v>M2</v>
      </c>
      <c r="D3368" s="480" t="s">
        <v>857</v>
      </c>
      <c r="E3368" s="481"/>
      <c r="F3368" s="482"/>
      <c r="G3368" s="480" t="s">
        <v>858</v>
      </c>
      <c r="H3368" s="481"/>
      <c r="I3368" s="482"/>
      <c r="J3368" s="508" t="s">
        <v>859</v>
      </c>
      <c r="K3368" s="508" t="s">
        <v>867</v>
      </c>
      <c r="L3368" s="508" t="s">
        <v>861</v>
      </c>
      <c r="M3368" s="508" t="s">
        <v>999</v>
      </c>
      <c r="N3368" s="508"/>
      <c r="O3368" s="509">
        <f>ROUND(SUM(O3369:O3371),2)</f>
        <v>198</v>
      </c>
    </row>
    <row r="3369" spans="1:15">
      <c r="A3369" s="7"/>
      <c r="B3369" s="493" t="s">
        <v>863</v>
      </c>
      <c r="C3369" s="494"/>
      <c r="D3369" s="494"/>
      <c r="E3369" s="494"/>
      <c r="F3369" s="494"/>
      <c r="G3369" s="494"/>
      <c r="H3369" s="494"/>
      <c r="I3369" s="494"/>
      <c r="J3369" s="528"/>
      <c r="K3369" s="529"/>
      <c r="L3369" s="528"/>
      <c r="M3369" s="528"/>
      <c r="N3369" s="528"/>
      <c r="O3369" s="530"/>
    </row>
    <row r="3370" spans="1:15">
      <c r="A3370" s="8"/>
      <c r="B3370" s="495" t="s">
        <v>883</v>
      </c>
      <c r="C3370" s="486"/>
      <c r="D3370" s="486"/>
      <c r="E3370" s="534"/>
      <c r="F3370" s="486"/>
      <c r="G3370" s="486"/>
      <c r="H3370" s="486"/>
      <c r="I3370" s="486"/>
      <c r="J3370" s="512">
        <f>198/L3370/M3370</f>
        <v>66</v>
      </c>
      <c r="K3370" s="531"/>
      <c r="L3370" s="512">
        <v>1.5</v>
      </c>
      <c r="M3370" s="512">
        <v>2</v>
      </c>
      <c r="N3370" s="553"/>
      <c r="O3370" s="532">
        <f>J3370*L3370*M3370</f>
        <v>198</v>
      </c>
    </row>
    <row r="3371" spans="1:15">
      <c r="A3371" s="8"/>
      <c r="B3371" s="495"/>
      <c r="C3371" s="486"/>
      <c r="D3371" s="486"/>
      <c r="E3371" s="486"/>
      <c r="F3371" s="486"/>
      <c r="G3371" s="486"/>
      <c r="H3371" s="486"/>
      <c r="I3371" s="486"/>
      <c r="J3371" s="512"/>
      <c r="K3371" s="531"/>
      <c r="L3371" s="512"/>
      <c r="M3371" s="512"/>
      <c r="N3371" s="512"/>
      <c r="O3371" s="513"/>
    </row>
    <row r="3372" spans="1:15">
      <c r="A3372" s="6"/>
      <c r="B3372" s="489"/>
      <c r="C3372" s="365"/>
      <c r="D3372" s="365"/>
      <c r="E3372" s="365"/>
      <c r="F3372" s="365"/>
      <c r="G3372" s="365"/>
      <c r="H3372" s="365"/>
      <c r="I3372" s="365"/>
      <c r="J3372" s="517"/>
      <c r="K3372" s="517"/>
      <c r="L3372" s="517"/>
      <c r="M3372" s="518"/>
      <c r="N3372" s="518"/>
      <c r="O3372" s="519"/>
    </row>
    <row r="3373" ht="60" spans="1:15">
      <c r="A3373" s="2" t="s">
        <v>812</v>
      </c>
      <c r="B3373" s="479" t="str">
        <f>VLOOKUP(A3373,GLOBAL!A:H,4,FALSE)</f>
        <v>POCO DE VISITA PARA DRENAGEM PLUVIAL, EM CONCRETO ESTRUTURAL, DIMENSOES INTERNAS DE 90X150X80CM (LARGXCOMPXALT), PARA REDE DE 400 MM, EXCLUSOS TAMPAO E CHAMINE.</v>
      </c>
      <c r="C3373" s="2" t="str">
        <f>VLOOKUP(A3373,GLOBAL!A:H,5,FALSE)</f>
        <v>UN</v>
      </c>
      <c r="D3373" s="480" t="s">
        <v>857</v>
      </c>
      <c r="E3373" s="481"/>
      <c r="F3373" s="482"/>
      <c r="G3373" s="480" t="s">
        <v>858</v>
      </c>
      <c r="H3373" s="481"/>
      <c r="I3373" s="482"/>
      <c r="J3373" s="508" t="s">
        <v>859</v>
      </c>
      <c r="K3373" s="508" t="s">
        <v>860</v>
      </c>
      <c r="L3373" s="508" t="s">
        <v>861</v>
      </c>
      <c r="M3373" s="508" t="s">
        <v>862</v>
      </c>
      <c r="N3373" s="508" t="s">
        <v>894</v>
      </c>
      <c r="O3373" s="509">
        <f>ROUND(SUM(O3374:O3379),2)</f>
        <v>4</v>
      </c>
    </row>
    <row r="3374" spans="1:15">
      <c r="A3374" s="7"/>
      <c r="B3374" s="493" t="s">
        <v>863</v>
      </c>
      <c r="C3374" s="494"/>
      <c r="D3374" s="494"/>
      <c r="E3374" s="494"/>
      <c r="F3374" s="494"/>
      <c r="G3374" s="494"/>
      <c r="H3374" s="494"/>
      <c r="I3374" s="494"/>
      <c r="J3374" s="528"/>
      <c r="K3374" s="529"/>
      <c r="L3374" s="528"/>
      <c r="M3374" s="528"/>
      <c r="N3374" s="528"/>
      <c r="O3374" s="530"/>
    </row>
    <row r="3375" spans="1:15">
      <c r="A3375" s="8"/>
      <c r="B3375" s="495" t="s">
        <v>1142</v>
      </c>
      <c r="C3375" s="486"/>
      <c r="D3375" s="486"/>
      <c r="E3375" s="534"/>
      <c r="F3375" s="486"/>
      <c r="G3375" s="486"/>
      <c r="H3375" s="486"/>
      <c r="I3375" s="486"/>
      <c r="J3375" s="512"/>
      <c r="K3375" s="531"/>
      <c r="L3375" s="512"/>
      <c r="M3375" s="512">
        <v>1</v>
      </c>
      <c r="N3375" s="528"/>
      <c r="O3375" s="532">
        <f t="shared" ref="O3375:O3377" si="94">M3375</f>
        <v>1</v>
      </c>
    </row>
    <row r="3376" spans="1:15">
      <c r="A3376" s="8"/>
      <c r="B3376" s="495" t="s">
        <v>1143</v>
      </c>
      <c r="C3376" s="486"/>
      <c r="D3376" s="486"/>
      <c r="E3376" s="534"/>
      <c r="F3376" s="486"/>
      <c r="G3376" s="486"/>
      <c r="H3376" s="486"/>
      <c r="I3376" s="486"/>
      <c r="J3376" s="512"/>
      <c r="K3376" s="531"/>
      <c r="L3376" s="512"/>
      <c r="M3376" s="512">
        <v>1</v>
      </c>
      <c r="N3376" s="528"/>
      <c r="O3376" s="532">
        <f t="shared" si="94"/>
        <v>1</v>
      </c>
    </row>
    <row r="3377" spans="1:15">
      <c r="A3377" s="8"/>
      <c r="B3377" s="495" t="s">
        <v>1144</v>
      </c>
      <c r="C3377" s="486"/>
      <c r="D3377" s="486"/>
      <c r="E3377" s="534"/>
      <c r="F3377" s="486"/>
      <c r="G3377" s="486"/>
      <c r="H3377" s="486"/>
      <c r="I3377" s="486"/>
      <c r="J3377" s="512"/>
      <c r="K3377" s="531"/>
      <c r="L3377" s="512"/>
      <c r="M3377" s="512">
        <v>1</v>
      </c>
      <c r="N3377" s="528"/>
      <c r="O3377" s="532">
        <f t="shared" si="94"/>
        <v>1</v>
      </c>
    </row>
    <row r="3378" spans="1:15">
      <c r="A3378" s="8"/>
      <c r="B3378" s="495" t="s">
        <v>1163</v>
      </c>
      <c r="C3378" s="486"/>
      <c r="D3378" s="486"/>
      <c r="E3378" s="534"/>
      <c r="F3378" s="486"/>
      <c r="G3378" s="486"/>
      <c r="H3378" s="486"/>
      <c r="I3378" s="486"/>
      <c r="J3378" s="512"/>
      <c r="K3378" s="531"/>
      <c r="L3378" s="512"/>
      <c r="M3378" s="512">
        <v>1</v>
      </c>
      <c r="N3378" s="528"/>
      <c r="O3378" s="532">
        <f t="shared" ref="O3378" si="95">M3378</f>
        <v>1</v>
      </c>
    </row>
    <row r="3379" spans="1:15">
      <c r="A3379" s="8"/>
      <c r="B3379" s="495"/>
      <c r="C3379" s="486"/>
      <c r="D3379" s="486"/>
      <c r="E3379" s="486"/>
      <c r="F3379" s="486"/>
      <c r="G3379" s="486"/>
      <c r="H3379" s="486"/>
      <c r="I3379" s="486"/>
      <c r="J3379" s="512"/>
      <c r="K3379" s="531"/>
      <c r="L3379" s="512"/>
      <c r="M3379" s="512"/>
      <c r="N3379" s="512"/>
      <c r="O3379" s="513"/>
    </row>
    <row r="3380" spans="1:15">
      <c r="A3380" s="6"/>
      <c r="B3380" s="489"/>
      <c r="C3380" s="365"/>
      <c r="D3380" s="365"/>
      <c r="E3380" s="365"/>
      <c r="F3380" s="365"/>
      <c r="G3380" s="365"/>
      <c r="H3380" s="365"/>
      <c r="I3380" s="365"/>
      <c r="J3380" s="517"/>
      <c r="K3380" s="517"/>
      <c r="L3380" s="517"/>
      <c r="M3380" s="518"/>
      <c r="N3380" s="518"/>
      <c r="O3380" s="519"/>
    </row>
    <row r="3381" ht="60" spans="1:15">
      <c r="A3381" s="2" t="s">
        <v>813</v>
      </c>
      <c r="B3381" s="479" t="str">
        <f>VLOOKUP(A3381,GLOBAL!A:H,4,FALSE)</f>
        <v>TAMPAO FOFO ARTICULADO, CLASSE B125 CARGA MAX 12,5 T, REDONDO TAMPA 600 MM, REDE PLUVIAL/ESGOTO, P = CHAMINE CX AREIA / POCO VISITA ASSENTADO COM ARG CIM/AREIA 1:4, FORNECIMENTO E ASSENTAMENTO</v>
      </c>
      <c r="C3381" s="2" t="str">
        <f>VLOOKUP(A3381,GLOBAL!A:H,5,FALSE)</f>
        <v>UN</v>
      </c>
      <c r="D3381" s="480" t="s">
        <v>857</v>
      </c>
      <c r="E3381" s="481"/>
      <c r="F3381" s="482"/>
      <c r="G3381" s="480" t="s">
        <v>858</v>
      </c>
      <c r="H3381" s="481"/>
      <c r="I3381" s="482"/>
      <c r="J3381" s="508" t="s">
        <v>900</v>
      </c>
      <c r="K3381" s="508" t="s">
        <v>860</v>
      </c>
      <c r="L3381" s="508" t="s">
        <v>861</v>
      </c>
      <c r="M3381" s="508" t="s">
        <v>862</v>
      </c>
      <c r="N3381" s="508" t="s">
        <v>894</v>
      </c>
      <c r="O3381" s="509">
        <f>ROUND(SUM(O3382:O3384),2)</f>
        <v>4</v>
      </c>
    </row>
    <row r="3382" spans="1:15">
      <c r="A3382" s="7"/>
      <c r="B3382" s="493" t="s">
        <v>863</v>
      </c>
      <c r="C3382" s="494"/>
      <c r="D3382" s="494"/>
      <c r="E3382" s="494"/>
      <c r="F3382" s="494"/>
      <c r="G3382" s="494"/>
      <c r="H3382" s="494"/>
      <c r="I3382" s="494"/>
      <c r="J3382" s="528"/>
      <c r="K3382" s="529"/>
      <c r="L3382" s="528"/>
      <c r="M3382" s="528"/>
      <c r="N3382" s="528"/>
      <c r="O3382" s="530"/>
    </row>
    <row r="3383" spans="1:15">
      <c r="A3383" s="8"/>
      <c r="B3383" s="495" t="s">
        <v>901</v>
      </c>
      <c r="C3383" s="486"/>
      <c r="D3383" s="486"/>
      <c r="E3383" s="486"/>
      <c r="F3383" s="486"/>
      <c r="G3383" s="486"/>
      <c r="H3383" s="486"/>
      <c r="I3383" s="486"/>
      <c r="J3383" s="512"/>
      <c r="K3383" s="531"/>
      <c r="L3383" s="512"/>
      <c r="M3383" s="512">
        <f>O3373</f>
        <v>4</v>
      </c>
      <c r="N3383" s="528"/>
      <c r="O3383" s="532">
        <f>M3383</f>
        <v>4</v>
      </c>
    </row>
    <row r="3384" spans="1:15">
      <c r="A3384" s="8"/>
      <c r="B3384" s="495"/>
      <c r="C3384" s="486"/>
      <c r="D3384" s="486"/>
      <c r="E3384" s="486"/>
      <c r="F3384" s="486"/>
      <c r="G3384" s="486"/>
      <c r="H3384" s="486"/>
      <c r="I3384" s="486"/>
      <c r="J3384" s="512"/>
      <c r="K3384" s="531"/>
      <c r="L3384" s="512"/>
      <c r="M3384" s="512"/>
      <c r="N3384" s="512"/>
      <c r="O3384" s="513"/>
    </row>
    <row r="3385" spans="1:15">
      <c r="A3385" s="6"/>
      <c r="B3385" s="489"/>
      <c r="C3385" s="365"/>
      <c r="D3385" s="365"/>
      <c r="E3385" s="365"/>
      <c r="F3385" s="365"/>
      <c r="G3385" s="365"/>
      <c r="H3385" s="365"/>
      <c r="I3385" s="365"/>
      <c r="J3385" s="517"/>
      <c r="K3385" s="517"/>
      <c r="L3385" s="517"/>
      <c r="M3385" s="518"/>
      <c r="N3385" s="518"/>
      <c r="O3385" s="519"/>
    </row>
    <row r="3386" ht="60" spans="1:15">
      <c r="A3386" s="2" t="s">
        <v>814</v>
      </c>
      <c r="B3386" s="479" t="str">
        <f>VLOOKUP(A3386,GLOBAL!A:H,4,FALSE)</f>
        <v>CAIXA PARA RALO C OM GRELHA FOFO 135 KG DE ALV TIJOLO MACICO (7X10X20) PAREDES DE UMA VEZ (0.20 M) DE 0.90X1.20X1.50 M (EXTERNA) COM ARGAMASSA 1:4 CIMENTO:AREIA, BASE CONC FCK=10 MPA, EXCLUSIVE ESCAVACAO E REATERRO.</v>
      </c>
      <c r="C3386" s="2" t="str">
        <f>VLOOKUP(A3386,GLOBAL!A:H,5,FALSE)</f>
        <v>UN</v>
      </c>
      <c r="D3386" s="480" t="s">
        <v>857</v>
      </c>
      <c r="E3386" s="481"/>
      <c r="F3386" s="482"/>
      <c r="G3386" s="480" t="s">
        <v>858</v>
      </c>
      <c r="H3386" s="481"/>
      <c r="I3386" s="482"/>
      <c r="J3386" s="508" t="s">
        <v>900</v>
      </c>
      <c r="K3386" s="508" t="s">
        <v>860</v>
      </c>
      <c r="L3386" s="508" t="s">
        <v>861</v>
      </c>
      <c r="M3386" s="508" t="s">
        <v>862</v>
      </c>
      <c r="N3386" s="508" t="s">
        <v>894</v>
      </c>
      <c r="O3386" s="509">
        <f>ROUND(SUM(O3387:O3392),2)</f>
        <v>10</v>
      </c>
    </row>
    <row r="3387" spans="1:15">
      <c r="A3387" s="7"/>
      <c r="B3387" s="493" t="s">
        <v>863</v>
      </c>
      <c r="C3387" s="494"/>
      <c r="D3387" s="494"/>
      <c r="E3387" s="494"/>
      <c r="F3387" s="494"/>
      <c r="G3387" s="494"/>
      <c r="H3387" s="494"/>
      <c r="I3387" s="494"/>
      <c r="J3387" s="528"/>
      <c r="K3387" s="529"/>
      <c r="L3387" s="528"/>
      <c r="M3387" s="528"/>
      <c r="N3387" s="528"/>
      <c r="O3387" s="530"/>
    </row>
    <row r="3388" spans="1:15">
      <c r="A3388" s="8"/>
      <c r="B3388" s="495" t="s">
        <v>1142</v>
      </c>
      <c r="C3388" s="486"/>
      <c r="D3388" s="486"/>
      <c r="E3388" s="534"/>
      <c r="F3388" s="486"/>
      <c r="G3388" s="486"/>
      <c r="H3388" s="486"/>
      <c r="I3388" s="486"/>
      <c r="J3388" s="512"/>
      <c r="K3388" s="531"/>
      <c r="L3388" s="512"/>
      <c r="M3388" s="512">
        <v>2</v>
      </c>
      <c r="N3388" s="528"/>
      <c r="O3388" s="532">
        <f t="shared" ref="O3388:O3391" si="96">M3388</f>
        <v>2</v>
      </c>
    </row>
    <row r="3389" spans="1:15">
      <c r="A3389" s="8"/>
      <c r="B3389" s="495" t="s">
        <v>1143</v>
      </c>
      <c r="C3389" s="486"/>
      <c r="D3389" s="486"/>
      <c r="E3389" s="534"/>
      <c r="F3389" s="486"/>
      <c r="G3389" s="486"/>
      <c r="H3389" s="486"/>
      <c r="I3389" s="486"/>
      <c r="J3389" s="512"/>
      <c r="K3389" s="531"/>
      <c r="L3389" s="512"/>
      <c r="M3389" s="512">
        <v>2</v>
      </c>
      <c r="N3389" s="528"/>
      <c r="O3389" s="532">
        <f t="shared" si="96"/>
        <v>2</v>
      </c>
    </row>
    <row r="3390" spans="1:15">
      <c r="A3390" s="8"/>
      <c r="B3390" s="495" t="s">
        <v>1144</v>
      </c>
      <c r="C3390" s="486"/>
      <c r="D3390" s="486"/>
      <c r="E3390" s="534"/>
      <c r="F3390" s="486"/>
      <c r="G3390" s="486"/>
      <c r="H3390" s="486"/>
      <c r="I3390" s="486"/>
      <c r="J3390" s="512"/>
      <c r="K3390" s="531"/>
      <c r="L3390" s="512"/>
      <c r="M3390" s="512">
        <v>3</v>
      </c>
      <c r="N3390" s="528"/>
      <c r="O3390" s="532">
        <f t="shared" si="96"/>
        <v>3</v>
      </c>
    </row>
    <row r="3391" spans="1:15">
      <c r="A3391" s="8"/>
      <c r="B3391" s="495" t="s">
        <v>1163</v>
      </c>
      <c r="C3391" s="486"/>
      <c r="D3391" s="486"/>
      <c r="E3391" s="534"/>
      <c r="F3391" s="486"/>
      <c r="G3391" s="486"/>
      <c r="H3391" s="486"/>
      <c r="I3391" s="486"/>
      <c r="J3391" s="512"/>
      <c r="K3391" s="531"/>
      <c r="L3391" s="512"/>
      <c r="M3391" s="512">
        <v>3</v>
      </c>
      <c r="N3391" s="528"/>
      <c r="O3391" s="532">
        <f t="shared" si="96"/>
        <v>3</v>
      </c>
    </row>
    <row r="3392" spans="1:15">
      <c r="A3392" s="8"/>
      <c r="B3392" s="495"/>
      <c r="C3392" s="486"/>
      <c r="D3392" s="486"/>
      <c r="E3392" s="486"/>
      <c r="F3392" s="486"/>
      <c r="G3392" s="486"/>
      <c r="H3392" s="486"/>
      <c r="I3392" s="486"/>
      <c r="J3392" s="512"/>
      <c r="K3392" s="531"/>
      <c r="L3392" s="512"/>
      <c r="M3392" s="512"/>
      <c r="N3392" s="512"/>
      <c r="O3392" s="513"/>
    </row>
    <row r="3393" spans="1:15">
      <c r="A3393" s="6"/>
      <c r="B3393" s="489"/>
      <c r="C3393" s="365"/>
      <c r="D3393" s="365"/>
      <c r="E3393" s="365"/>
      <c r="F3393" s="365"/>
      <c r="G3393" s="365"/>
      <c r="H3393" s="365"/>
      <c r="I3393" s="365"/>
      <c r="J3393" s="517"/>
      <c r="K3393" s="517"/>
      <c r="L3393" s="517"/>
      <c r="M3393" s="518"/>
      <c r="N3393" s="518"/>
      <c r="O3393" s="519"/>
    </row>
    <row r="3394" ht="45" spans="1:15">
      <c r="A3394" s="2" t="s">
        <v>815</v>
      </c>
      <c r="B3394" s="479" t="str">
        <f>VLOOKUP(A3394,GLOBAL!A:H,4,FALSE)</f>
        <v>TUBO CONCRETO SIMPLES DN 300 MM PARA DRENAGEM - FORNECIMENTO E INSTALACAO INCLUSIVE ESCAVACAO MANUAL 1M3/M</v>
      </c>
      <c r="C3394" s="2" t="str">
        <f>VLOOKUP(A3394,GLOBAL!A:H,5,FALSE)</f>
        <v>M</v>
      </c>
      <c r="D3394" s="480" t="s">
        <v>857</v>
      </c>
      <c r="E3394" s="481"/>
      <c r="F3394" s="482"/>
      <c r="G3394" s="480" t="s">
        <v>858</v>
      </c>
      <c r="H3394" s="481"/>
      <c r="I3394" s="482"/>
      <c r="J3394" s="508" t="s">
        <v>859</v>
      </c>
      <c r="K3394" s="508" t="s">
        <v>860</v>
      </c>
      <c r="L3394" s="508" t="s">
        <v>861</v>
      </c>
      <c r="M3394" s="508" t="s">
        <v>862</v>
      </c>
      <c r="N3394" s="508" t="s">
        <v>894</v>
      </c>
      <c r="O3394" s="509">
        <f>ROUND(SUM(O3395:O3406),2)</f>
        <v>35</v>
      </c>
    </row>
    <row r="3395" spans="1:15">
      <c r="A3395" s="7"/>
      <c r="B3395" s="493" t="s">
        <v>863</v>
      </c>
      <c r="C3395" s="494"/>
      <c r="D3395" s="494"/>
      <c r="E3395" s="494"/>
      <c r="F3395" s="494"/>
      <c r="G3395" s="494"/>
      <c r="H3395" s="494"/>
      <c r="I3395" s="494"/>
      <c r="J3395" s="528"/>
      <c r="K3395" s="529"/>
      <c r="L3395" s="528"/>
      <c r="M3395" s="528"/>
      <c r="N3395" s="528"/>
      <c r="O3395" s="530"/>
    </row>
    <row r="3396" spans="1:15">
      <c r="A3396" s="8"/>
      <c r="B3396" s="495" t="s">
        <v>1148</v>
      </c>
      <c r="C3396" s="486"/>
      <c r="D3396" s="486"/>
      <c r="E3396" s="534"/>
      <c r="F3396" s="486"/>
      <c r="G3396" s="486"/>
      <c r="H3396" s="486"/>
      <c r="I3396" s="486"/>
      <c r="J3396" s="512">
        <v>3.5</v>
      </c>
      <c r="K3396" s="531"/>
      <c r="L3396" s="512"/>
      <c r="M3396" s="512"/>
      <c r="N3396" s="528"/>
      <c r="O3396" s="532">
        <f t="shared" ref="O3396:O3405" si="97">J3396</f>
        <v>3.5</v>
      </c>
    </row>
    <row r="3397" spans="1:15">
      <c r="A3397" s="8"/>
      <c r="B3397" s="495" t="s">
        <v>1148</v>
      </c>
      <c r="C3397" s="486"/>
      <c r="D3397" s="486"/>
      <c r="E3397" s="534"/>
      <c r="F3397" s="486"/>
      <c r="G3397" s="486"/>
      <c r="H3397" s="486"/>
      <c r="I3397" s="486"/>
      <c r="J3397" s="512">
        <v>3.5</v>
      </c>
      <c r="K3397" s="531"/>
      <c r="L3397" s="512"/>
      <c r="M3397" s="512"/>
      <c r="N3397" s="528"/>
      <c r="O3397" s="532">
        <f t="shared" si="97"/>
        <v>3.5</v>
      </c>
    </row>
    <row r="3398" spans="1:15">
      <c r="A3398" s="8"/>
      <c r="B3398" s="495" t="s">
        <v>1149</v>
      </c>
      <c r="C3398" s="486"/>
      <c r="D3398" s="486"/>
      <c r="E3398" s="534"/>
      <c r="F3398" s="486"/>
      <c r="G3398" s="486"/>
      <c r="H3398" s="486"/>
      <c r="I3398" s="486"/>
      <c r="J3398" s="512">
        <v>3.5</v>
      </c>
      <c r="K3398" s="531"/>
      <c r="L3398" s="512"/>
      <c r="M3398" s="512"/>
      <c r="N3398" s="528"/>
      <c r="O3398" s="532">
        <f t="shared" si="97"/>
        <v>3.5</v>
      </c>
    </row>
    <row r="3399" spans="1:15">
      <c r="A3399" s="8"/>
      <c r="B3399" s="495" t="s">
        <v>1149</v>
      </c>
      <c r="C3399" s="486"/>
      <c r="D3399" s="486"/>
      <c r="E3399" s="534"/>
      <c r="F3399" s="486"/>
      <c r="G3399" s="486"/>
      <c r="H3399" s="486"/>
      <c r="I3399" s="486"/>
      <c r="J3399" s="512">
        <v>3.5</v>
      </c>
      <c r="K3399" s="531"/>
      <c r="L3399" s="512"/>
      <c r="M3399" s="512"/>
      <c r="N3399" s="528"/>
      <c r="O3399" s="532">
        <f t="shared" si="97"/>
        <v>3.5</v>
      </c>
    </row>
    <row r="3400" spans="1:15">
      <c r="A3400" s="8"/>
      <c r="B3400" s="495" t="s">
        <v>1150</v>
      </c>
      <c r="C3400" s="486"/>
      <c r="D3400" s="486"/>
      <c r="E3400" s="534"/>
      <c r="F3400" s="486"/>
      <c r="G3400" s="486"/>
      <c r="H3400" s="486"/>
      <c r="I3400" s="486"/>
      <c r="J3400" s="512">
        <v>3.5</v>
      </c>
      <c r="K3400" s="531"/>
      <c r="L3400" s="512"/>
      <c r="M3400" s="512"/>
      <c r="N3400" s="528"/>
      <c r="O3400" s="532">
        <f t="shared" si="97"/>
        <v>3.5</v>
      </c>
    </row>
    <row r="3401" spans="1:15">
      <c r="A3401" s="8"/>
      <c r="B3401" s="495" t="s">
        <v>1150</v>
      </c>
      <c r="C3401" s="486"/>
      <c r="D3401" s="486"/>
      <c r="E3401" s="534"/>
      <c r="F3401" s="486"/>
      <c r="G3401" s="486"/>
      <c r="H3401" s="486"/>
      <c r="I3401" s="486"/>
      <c r="J3401" s="512">
        <v>3.5</v>
      </c>
      <c r="K3401" s="531"/>
      <c r="L3401" s="512"/>
      <c r="M3401" s="512"/>
      <c r="N3401" s="528"/>
      <c r="O3401" s="532">
        <f t="shared" si="97"/>
        <v>3.5</v>
      </c>
    </row>
    <row r="3402" spans="1:15">
      <c r="A3402" s="8"/>
      <c r="B3402" s="495" t="s">
        <v>1150</v>
      </c>
      <c r="C3402" s="486"/>
      <c r="D3402" s="486"/>
      <c r="E3402" s="534"/>
      <c r="F3402" s="486"/>
      <c r="G3402" s="486"/>
      <c r="H3402" s="486"/>
      <c r="I3402" s="486"/>
      <c r="J3402" s="512">
        <v>3.5</v>
      </c>
      <c r="K3402" s="531"/>
      <c r="L3402" s="512"/>
      <c r="M3402" s="512"/>
      <c r="N3402" s="528"/>
      <c r="O3402" s="532">
        <f t="shared" si="97"/>
        <v>3.5</v>
      </c>
    </row>
    <row r="3403" spans="1:15">
      <c r="A3403" s="8"/>
      <c r="B3403" s="495" t="s">
        <v>1164</v>
      </c>
      <c r="C3403" s="486"/>
      <c r="D3403" s="486"/>
      <c r="E3403" s="534"/>
      <c r="F3403" s="486"/>
      <c r="G3403" s="486"/>
      <c r="H3403" s="486"/>
      <c r="I3403" s="486"/>
      <c r="J3403" s="512">
        <v>3.5</v>
      </c>
      <c r="K3403" s="531"/>
      <c r="L3403" s="512"/>
      <c r="M3403" s="512"/>
      <c r="N3403" s="528"/>
      <c r="O3403" s="532">
        <f t="shared" si="97"/>
        <v>3.5</v>
      </c>
    </row>
    <row r="3404" spans="1:15">
      <c r="A3404" s="8"/>
      <c r="B3404" s="495" t="s">
        <v>1164</v>
      </c>
      <c r="C3404" s="486"/>
      <c r="D3404" s="486"/>
      <c r="E3404" s="534"/>
      <c r="F3404" s="486"/>
      <c r="G3404" s="486"/>
      <c r="H3404" s="486"/>
      <c r="I3404" s="486"/>
      <c r="J3404" s="512">
        <v>3.5</v>
      </c>
      <c r="K3404" s="531"/>
      <c r="L3404" s="512"/>
      <c r="M3404" s="512"/>
      <c r="N3404" s="528"/>
      <c r="O3404" s="532">
        <f t="shared" si="97"/>
        <v>3.5</v>
      </c>
    </row>
    <row r="3405" spans="1:15">
      <c r="A3405" s="8"/>
      <c r="B3405" s="495" t="s">
        <v>1164</v>
      </c>
      <c r="C3405" s="486"/>
      <c r="D3405" s="486"/>
      <c r="E3405" s="534"/>
      <c r="F3405" s="486"/>
      <c r="G3405" s="486"/>
      <c r="H3405" s="486"/>
      <c r="I3405" s="486"/>
      <c r="J3405" s="512">
        <v>3.5</v>
      </c>
      <c r="K3405" s="531"/>
      <c r="L3405" s="512"/>
      <c r="M3405" s="512"/>
      <c r="N3405" s="528"/>
      <c r="O3405" s="532">
        <f t="shared" si="97"/>
        <v>3.5</v>
      </c>
    </row>
    <row r="3406" spans="1:15">
      <c r="A3406" s="8"/>
      <c r="B3406" s="495"/>
      <c r="C3406" s="486"/>
      <c r="D3406" s="486"/>
      <c r="E3406" s="486"/>
      <c r="F3406" s="486"/>
      <c r="G3406" s="486"/>
      <c r="H3406" s="486"/>
      <c r="I3406" s="486"/>
      <c r="J3406" s="512"/>
      <c r="K3406" s="531"/>
      <c r="L3406" s="512"/>
      <c r="M3406" s="512"/>
      <c r="N3406" s="512"/>
      <c r="O3406" s="513"/>
    </row>
    <row r="3407" spans="1:15">
      <c r="A3407" s="6"/>
      <c r="B3407" s="489"/>
      <c r="C3407" s="365"/>
      <c r="D3407" s="365"/>
      <c r="E3407" s="365"/>
      <c r="F3407" s="365"/>
      <c r="G3407" s="365"/>
      <c r="H3407" s="365"/>
      <c r="I3407" s="365"/>
      <c r="J3407" s="517"/>
      <c r="K3407" s="517"/>
      <c r="L3407" s="517"/>
      <c r="M3407" s="518"/>
      <c r="N3407" s="518"/>
      <c r="O3407" s="519"/>
    </row>
    <row r="3408" ht="84.75" customHeight="1" spans="1:15">
      <c r="A3408" s="2" t="s">
        <v>816</v>
      </c>
      <c r="B3408" s="479" t="str">
        <f>VLOOKUP(A3408,GLOBAL!A:H,4,FALSE)</f>
        <v>TUBO DE CONCRETO PARA REDES COLETORAS DE ÁGUAS PLUVIAIS, DIÂMETRO DE 400 MM, JUNTA RÍGIDA, INSTALADO EM LOCAL COM ALTO NÍVEL DE INTERFERÊNCIAS - FORNECIMENTO E ASSENTAMENTO. AF_12/2015</v>
      </c>
      <c r="C3408" s="2" t="str">
        <f>VLOOKUP(A3408,GLOBAL!A:H,5,FALSE)</f>
        <v>M</v>
      </c>
      <c r="D3408" s="480" t="s">
        <v>857</v>
      </c>
      <c r="E3408" s="481"/>
      <c r="F3408" s="482"/>
      <c r="G3408" s="480" t="s">
        <v>858</v>
      </c>
      <c r="H3408" s="481"/>
      <c r="I3408" s="482"/>
      <c r="J3408" s="508" t="s">
        <v>859</v>
      </c>
      <c r="K3408" s="508" t="s">
        <v>860</v>
      </c>
      <c r="L3408" s="508" t="s">
        <v>861</v>
      </c>
      <c r="M3408" s="508" t="s">
        <v>862</v>
      </c>
      <c r="N3408" s="508" t="s">
        <v>894</v>
      </c>
      <c r="O3408" s="509">
        <f>ROUND(SUM(O3409:O3413),2)</f>
        <v>165</v>
      </c>
    </row>
    <row r="3409" spans="1:15">
      <c r="A3409" s="7"/>
      <c r="B3409" s="493" t="s">
        <v>863</v>
      </c>
      <c r="C3409" s="494"/>
      <c r="D3409" s="494"/>
      <c r="E3409" s="494"/>
      <c r="F3409" s="494"/>
      <c r="G3409" s="494"/>
      <c r="H3409" s="494"/>
      <c r="I3409" s="494"/>
      <c r="J3409" s="528"/>
      <c r="K3409" s="529"/>
      <c r="L3409" s="528"/>
      <c r="M3409" s="528"/>
      <c r="N3409" s="528"/>
      <c r="O3409" s="530"/>
    </row>
    <row r="3410" spans="1:15">
      <c r="A3410" s="8"/>
      <c r="B3410" s="495" t="s">
        <v>1154</v>
      </c>
      <c r="C3410" s="486"/>
      <c r="D3410" s="486"/>
      <c r="E3410" s="534"/>
      <c r="F3410" s="486"/>
      <c r="G3410" s="486"/>
      <c r="H3410" s="534"/>
      <c r="I3410" s="486"/>
      <c r="J3410" s="512">
        <v>50</v>
      </c>
      <c r="K3410" s="531"/>
      <c r="L3410" s="512"/>
      <c r="M3410" s="512"/>
      <c r="N3410" s="528"/>
      <c r="O3410" s="532">
        <f t="shared" ref="O3410:O3412" si="98">J3410</f>
        <v>50</v>
      </c>
    </row>
    <row r="3411" spans="1:15">
      <c r="A3411" s="8"/>
      <c r="B3411" s="495" t="s">
        <v>1155</v>
      </c>
      <c r="C3411" s="486"/>
      <c r="D3411" s="486"/>
      <c r="E3411" s="534"/>
      <c r="F3411" s="486"/>
      <c r="G3411" s="486"/>
      <c r="H3411" s="534"/>
      <c r="I3411" s="486"/>
      <c r="J3411" s="512">
        <v>50</v>
      </c>
      <c r="K3411" s="531"/>
      <c r="L3411" s="512"/>
      <c r="M3411" s="512"/>
      <c r="N3411" s="528"/>
      <c r="O3411" s="532">
        <f t="shared" si="98"/>
        <v>50</v>
      </c>
    </row>
    <row r="3412" spans="1:15">
      <c r="A3412" s="8"/>
      <c r="B3412" s="495" t="s">
        <v>1165</v>
      </c>
      <c r="C3412" s="486"/>
      <c r="D3412" s="486"/>
      <c r="E3412" s="534"/>
      <c r="F3412" s="486"/>
      <c r="G3412" s="486"/>
      <c r="H3412" s="534"/>
      <c r="I3412" s="486"/>
      <c r="J3412" s="512">
        <v>65</v>
      </c>
      <c r="K3412" s="531"/>
      <c r="L3412" s="512"/>
      <c r="M3412" s="512"/>
      <c r="N3412" s="528"/>
      <c r="O3412" s="532">
        <f t="shared" si="98"/>
        <v>65</v>
      </c>
    </row>
    <row r="3413" spans="1:15">
      <c r="A3413" s="8"/>
      <c r="B3413" s="495"/>
      <c r="C3413" s="486"/>
      <c r="D3413" s="486"/>
      <c r="E3413" s="486"/>
      <c r="F3413" s="486"/>
      <c r="G3413" s="486"/>
      <c r="H3413" s="486"/>
      <c r="I3413" s="486"/>
      <c r="J3413" s="512"/>
      <c r="K3413" s="531"/>
      <c r="L3413" s="512"/>
      <c r="M3413" s="512"/>
      <c r="N3413" s="512"/>
      <c r="O3413" s="513"/>
    </row>
    <row r="3414" spans="1:15">
      <c r="A3414" s="6"/>
      <c r="B3414" s="489"/>
      <c r="C3414" s="365"/>
      <c r="D3414" s="365"/>
      <c r="E3414" s="365"/>
      <c r="F3414" s="365"/>
      <c r="G3414" s="365"/>
      <c r="H3414" s="365"/>
      <c r="I3414" s="365"/>
      <c r="J3414" s="517"/>
      <c r="K3414" s="517"/>
      <c r="L3414" s="517"/>
      <c r="M3414" s="518"/>
      <c r="N3414" s="518"/>
      <c r="O3414" s="519"/>
    </row>
    <row r="3415" ht="30" spans="1:15">
      <c r="A3415" s="2" t="s">
        <v>817</v>
      </c>
      <c r="B3415" s="479" t="str">
        <f>VLOOKUP(A3415,GLOBAL!A:H,4,FALSE)</f>
        <v>LASTRO DE BRITA, INCLUSIVE TRANSPORTE DA BRITA EM VIAS URBANAS</v>
      </c>
      <c r="C3415" s="2" t="str">
        <f>VLOOKUP(A3415,GLOBAL!A:H,5,FALSE)</f>
        <v>M3</v>
      </c>
      <c r="D3415" s="480" t="s">
        <v>857</v>
      </c>
      <c r="E3415" s="481"/>
      <c r="F3415" s="482"/>
      <c r="G3415" s="480" t="s">
        <v>858</v>
      </c>
      <c r="H3415" s="481"/>
      <c r="I3415" s="482"/>
      <c r="J3415" s="508" t="s">
        <v>859</v>
      </c>
      <c r="K3415" s="508" t="s">
        <v>860</v>
      </c>
      <c r="L3415" s="508" t="s">
        <v>861</v>
      </c>
      <c r="M3415" s="508" t="s">
        <v>867</v>
      </c>
      <c r="N3415" s="508" t="s">
        <v>894</v>
      </c>
      <c r="O3415" s="509">
        <f>ROUND(SUM(O3416:O3420),2)</f>
        <v>16.5</v>
      </c>
    </row>
    <row r="3416" spans="1:15">
      <c r="A3416" s="7"/>
      <c r="B3416" s="493" t="s">
        <v>1080</v>
      </c>
      <c r="C3416" s="494"/>
      <c r="D3416" s="494"/>
      <c r="E3416" s="494"/>
      <c r="F3416" s="494"/>
      <c r="G3416" s="494"/>
      <c r="H3416" s="494"/>
      <c r="I3416" s="494"/>
      <c r="J3416" s="528"/>
      <c r="K3416" s="529"/>
      <c r="L3416" s="528"/>
      <c r="M3416" s="528"/>
      <c r="N3416" s="528"/>
      <c r="O3416" s="530"/>
    </row>
    <row r="3417" spans="1:15">
      <c r="A3417" s="8"/>
      <c r="B3417" s="495" t="s">
        <v>1154</v>
      </c>
      <c r="C3417" s="486"/>
      <c r="D3417" s="486"/>
      <c r="E3417" s="534"/>
      <c r="F3417" s="486"/>
      <c r="G3417" s="486"/>
      <c r="H3417" s="534"/>
      <c r="I3417" s="486"/>
      <c r="J3417" s="512">
        <v>50</v>
      </c>
      <c r="K3417" s="531">
        <v>0.4</v>
      </c>
      <c r="L3417" s="512">
        <v>0.25</v>
      </c>
      <c r="M3417" s="512"/>
      <c r="N3417" s="528"/>
      <c r="O3417" s="532">
        <f>J3417*K3417*L3417</f>
        <v>5</v>
      </c>
    </row>
    <row r="3418" spans="1:15">
      <c r="A3418" s="8"/>
      <c r="B3418" s="495" t="s">
        <v>1155</v>
      </c>
      <c r="C3418" s="486"/>
      <c r="D3418" s="486"/>
      <c r="E3418" s="534"/>
      <c r="F3418" s="486"/>
      <c r="G3418" s="486"/>
      <c r="H3418" s="534"/>
      <c r="I3418" s="486"/>
      <c r="J3418" s="512">
        <v>50</v>
      </c>
      <c r="K3418" s="531">
        <v>0.4</v>
      </c>
      <c r="L3418" s="512">
        <v>0.25</v>
      </c>
      <c r="M3418" s="512"/>
      <c r="N3418" s="528"/>
      <c r="O3418" s="532">
        <f t="shared" ref="O3418:O3419" si="99">J3418*K3418*L3418</f>
        <v>5</v>
      </c>
    </row>
    <row r="3419" spans="1:15">
      <c r="A3419" s="8"/>
      <c r="B3419" s="495" t="s">
        <v>1165</v>
      </c>
      <c r="C3419" s="486"/>
      <c r="D3419" s="486"/>
      <c r="E3419" s="534"/>
      <c r="F3419" s="486"/>
      <c r="G3419" s="486"/>
      <c r="H3419" s="534"/>
      <c r="I3419" s="486"/>
      <c r="J3419" s="512">
        <v>65</v>
      </c>
      <c r="K3419" s="531">
        <v>0.4</v>
      </c>
      <c r="L3419" s="512">
        <v>0.25</v>
      </c>
      <c r="M3419" s="512"/>
      <c r="N3419" s="528"/>
      <c r="O3419" s="532">
        <f t="shared" si="99"/>
        <v>6.5</v>
      </c>
    </row>
    <row r="3420" spans="1:15">
      <c r="A3420" s="8"/>
      <c r="B3420" s="495"/>
      <c r="C3420" s="486"/>
      <c r="D3420" s="486"/>
      <c r="E3420" s="486"/>
      <c r="F3420" s="486"/>
      <c r="G3420" s="486"/>
      <c r="H3420" s="486"/>
      <c r="I3420" s="486"/>
      <c r="J3420" s="512"/>
      <c r="K3420" s="531"/>
      <c r="L3420" s="512"/>
      <c r="M3420" s="512"/>
      <c r="N3420" s="512"/>
      <c r="O3420" s="513"/>
    </row>
    <row r="3421" spans="1:15">
      <c r="A3421" s="6"/>
      <c r="B3421" s="489"/>
      <c r="C3421" s="365"/>
      <c r="D3421" s="365"/>
      <c r="E3421" s="365"/>
      <c r="F3421" s="365"/>
      <c r="G3421" s="365"/>
      <c r="H3421" s="365"/>
      <c r="I3421" s="365"/>
      <c r="J3421" s="517"/>
      <c r="K3421" s="517"/>
      <c r="L3421" s="517"/>
      <c r="M3421" s="518"/>
      <c r="N3421" s="518"/>
      <c r="O3421" s="519"/>
    </row>
    <row r="3422" ht="45" spans="1:15">
      <c r="A3422" s="2" t="s">
        <v>818</v>
      </c>
      <c r="B3422" s="479" t="str">
        <f>VLOOKUP(A3422,GLOBAL!A:H,4,FALSE)</f>
        <v>FABRICAÇÃO, MONTAGEM E DESMONTAGEM DE FÔRMA PARA VIGA BALDRAME, EM MADEIRA SERRADA, E=25 MM, 4 UTILIZAÇÕES. AF_06/2017</v>
      </c>
      <c r="C3422" s="2" t="str">
        <f>VLOOKUP(A3422,GLOBAL!A:H,5,FALSE)</f>
        <v>M2</v>
      </c>
      <c r="D3422" s="480" t="s">
        <v>857</v>
      </c>
      <c r="E3422" s="481"/>
      <c r="F3422" s="482"/>
      <c r="G3422" s="480" t="s">
        <v>858</v>
      </c>
      <c r="H3422" s="481"/>
      <c r="I3422" s="482"/>
      <c r="J3422" s="508" t="s">
        <v>859</v>
      </c>
      <c r="K3422" s="508" t="s">
        <v>860</v>
      </c>
      <c r="L3422" s="508" t="s">
        <v>861</v>
      </c>
      <c r="M3422" s="508" t="s">
        <v>867</v>
      </c>
      <c r="N3422" s="508" t="s">
        <v>894</v>
      </c>
      <c r="O3422" s="509">
        <f>ROUND(SUM(O3423:O3427),2)</f>
        <v>75</v>
      </c>
    </row>
    <row r="3423" spans="1:15">
      <c r="A3423" s="7"/>
      <c r="B3423" s="493" t="s">
        <v>1080</v>
      </c>
      <c r="C3423" s="494"/>
      <c r="D3423" s="494"/>
      <c r="E3423" s="494"/>
      <c r="F3423" s="494"/>
      <c r="G3423" s="494"/>
      <c r="H3423" s="494"/>
      <c r="I3423" s="494"/>
      <c r="J3423" s="528"/>
      <c r="K3423" s="529"/>
      <c r="L3423" s="528"/>
      <c r="M3423" s="528"/>
      <c r="N3423" s="528"/>
      <c r="O3423" s="530"/>
    </row>
    <row r="3424" spans="1:15">
      <c r="A3424" s="8"/>
      <c r="B3424" s="495" t="s">
        <v>1154</v>
      </c>
      <c r="C3424" s="486"/>
      <c r="D3424" s="486"/>
      <c r="E3424" s="534"/>
      <c r="F3424" s="486"/>
      <c r="G3424" s="486"/>
      <c r="H3424" s="534"/>
      <c r="I3424" s="486"/>
      <c r="J3424" s="512">
        <v>50</v>
      </c>
      <c r="K3424" s="531"/>
      <c r="L3424" s="512">
        <v>0.25</v>
      </c>
      <c r="M3424" s="512">
        <v>12.5</v>
      </c>
      <c r="N3424" s="528">
        <v>2</v>
      </c>
      <c r="O3424" s="532">
        <f>M3424*N3424</f>
        <v>25</v>
      </c>
    </row>
    <row r="3425" spans="1:15">
      <c r="A3425" s="8"/>
      <c r="B3425" s="495" t="s">
        <v>1155</v>
      </c>
      <c r="C3425" s="486"/>
      <c r="D3425" s="486"/>
      <c r="E3425" s="534"/>
      <c r="F3425" s="486"/>
      <c r="G3425" s="486"/>
      <c r="H3425" s="534"/>
      <c r="I3425" s="486"/>
      <c r="J3425" s="512">
        <v>50</v>
      </c>
      <c r="K3425" s="531"/>
      <c r="L3425" s="512">
        <v>0.25</v>
      </c>
      <c r="M3425" s="512">
        <v>12.5</v>
      </c>
      <c r="N3425" s="528">
        <v>2</v>
      </c>
      <c r="O3425" s="532">
        <f t="shared" ref="O3425:O3426" si="100">M3425*N3425</f>
        <v>25</v>
      </c>
    </row>
    <row r="3426" spans="1:15">
      <c r="A3426" s="8"/>
      <c r="B3426" s="495" t="s">
        <v>1165</v>
      </c>
      <c r="C3426" s="486"/>
      <c r="D3426" s="486"/>
      <c r="E3426" s="534"/>
      <c r="F3426" s="486"/>
      <c r="G3426" s="486"/>
      <c r="H3426" s="534"/>
      <c r="I3426" s="486"/>
      <c r="J3426" s="512">
        <v>65</v>
      </c>
      <c r="K3426" s="531"/>
      <c r="L3426" s="512">
        <v>0.25</v>
      </c>
      <c r="M3426" s="512">
        <v>12.5</v>
      </c>
      <c r="N3426" s="528">
        <v>2</v>
      </c>
      <c r="O3426" s="532">
        <f t="shared" si="100"/>
        <v>25</v>
      </c>
    </row>
    <row r="3427" spans="1:15">
      <c r="A3427" s="8"/>
      <c r="B3427" s="495"/>
      <c r="C3427" s="486"/>
      <c r="D3427" s="486"/>
      <c r="E3427" s="486"/>
      <c r="F3427" s="486"/>
      <c r="G3427" s="486"/>
      <c r="H3427" s="486"/>
      <c r="I3427" s="486"/>
      <c r="J3427" s="512"/>
      <c r="K3427" s="531"/>
      <c r="L3427" s="512"/>
      <c r="M3427" s="512"/>
      <c r="N3427" s="512"/>
      <c r="O3427" s="513"/>
    </row>
    <row r="3428" spans="1:15">
      <c r="A3428" s="6"/>
      <c r="B3428" s="489"/>
      <c r="C3428" s="365"/>
      <c r="D3428" s="365"/>
      <c r="E3428" s="365"/>
      <c r="F3428" s="365"/>
      <c r="G3428" s="365"/>
      <c r="H3428" s="365"/>
      <c r="I3428" s="365"/>
      <c r="J3428" s="517"/>
      <c r="K3428" s="517"/>
      <c r="L3428" s="517"/>
      <c r="M3428" s="518"/>
      <c r="N3428" s="518"/>
      <c r="O3428" s="519"/>
    </row>
    <row r="3429" spans="1:15">
      <c r="A3429" s="1" t="s">
        <v>819</v>
      </c>
      <c r="B3429" s="476" t="str">
        <f>VLOOKUP(A3429,GLOBAL!A:H,4,FALSE)</f>
        <v>Pavimentação</v>
      </c>
      <c r="C3429" s="477"/>
      <c r="D3429" s="477"/>
      <c r="E3429" s="477"/>
      <c r="F3429" s="477"/>
      <c r="G3429" s="477"/>
      <c r="H3429" s="477"/>
      <c r="I3429" s="477"/>
      <c r="J3429" s="506"/>
      <c r="K3429" s="506"/>
      <c r="L3429" s="506"/>
      <c r="M3429" s="506"/>
      <c r="N3429" s="506"/>
      <c r="O3429" s="507"/>
    </row>
    <row r="3430" ht="30" spans="1:15">
      <c r="A3430" s="2" t="s">
        <v>820</v>
      </c>
      <c r="B3430" s="479" t="str">
        <f>VLOOKUP(A3430,GLOBAL!A:H,4,FALSE)</f>
        <v>REGULARIZACAO E COMPACTACAO DE SUBLEITO ATE 20 CM DE ESPESSURA</v>
      </c>
      <c r="C3430" s="2" t="str">
        <f>VLOOKUP(A3430,GLOBAL!A:H,5,FALSE)</f>
        <v>M2</v>
      </c>
      <c r="D3430" s="480" t="s">
        <v>857</v>
      </c>
      <c r="E3430" s="481"/>
      <c r="F3430" s="482"/>
      <c r="G3430" s="480" t="s">
        <v>858</v>
      </c>
      <c r="H3430" s="481"/>
      <c r="I3430" s="482"/>
      <c r="J3430" s="508" t="s">
        <v>859</v>
      </c>
      <c r="K3430" s="508" t="s">
        <v>907</v>
      </c>
      <c r="L3430" s="508" t="s">
        <v>861</v>
      </c>
      <c r="M3430" s="508" t="s">
        <v>867</v>
      </c>
      <c r="N3430" s="508" t="s">
        <v>908</v>
      </c>
      <c r="O3430" s="509">
        <f>ROUND(SUM(O3432:O3434),2)</f>
        <v>1429.76</v>
      </c>
    </row>
    <row r="3431" spans="1:15">
      <c r="A3431" s="7"/>
      <c r="B3431" s="493" t="s">
        <v>863</v>
      </c>
      <c r="C3431" s="494"/>
      <c r="D3431" s="494"/>
      <c r="E3431" s="494"/>
      <c r="F3431" s="494"/>
      <c r="G3431" s="494"/>
      <c r="H3431" s="494"/>
      <c r="I3431" s="494"/>
      <c r="J3431" s="528"/>
      <c r="K3431" s="529"/>
      <c r="L3431" s="528"/>
      <c r="M3431" s="528"/>
      <c r="N3431" s="528"/>
      <c r="O3431" s="530"/>
    </row>
    <row r="3432" spans="1:15">
      <c r="A3432" s="8"/>
      <c r="B3432" s="495" t="s">
        <v>909</v>
      </c>
      <c r="C3432" s="486"/>
      <c r="D3432" s="486"/>
      <c r="E3432" s="534"/>
      <c r="F3432" s="486"/>
      <c r="G3432" s="486"/>
      <c r="H3432" s="534"/>
      <c r="I3432" s="486"/>
      <c r="J3432" s="512">
        <v>170</v>
      </c>
      <c r="K3432" s="531">
        <v>8</v>
      </c>
      <c r="L3432" s="512"/>
      <c r="M3432" s="512">
        <f t="shared" ref="M3432:M3433" si="101">J3432*K3432</f>
        <v>1360</v>
      </c>
      <c r="N3432" s="528"/>
      <c r="O3432" s="532">
        <f t="shared" ref="O3432:O3433" si="102">M3432</f>
        <v>1360</v>
      </c>
    </row>
    <row r="3433" spans="1:19">
      <c r="A3433" s="8"/>
      <c r="B3433" s="495" t="s">
        <v>909</v>
      </c>
      <c r="C3433" s="486"/>
      <c r="D3433" s="486"/>
      <c r="E3433" s="534"/>
      <c r="F3433" s="486"/>
      <c r="G3433" s="486"/>
      <c r="H3433" s="534"/>
      <c r="I3433" s="486"/>
      <c r="J3433" s="512">
        <v>8.72</v>
      </c>
      <c r="K3433" s="531">
        <v>8</v>
      </c>
      <c r="L3433" s="512"/>
      <c r="M3433" s="512">
        <f t="shared" si="101"/>
        <v>69.76</v>
      </c>
      <c r="N3433" s="528"/>
      <c r="O3433" s="532">
        <f t="shared" si="102"/>
        <v>69.76</v>
      </c>
      <c r="R3433" s="557"/>
      <c r="S3433" s="557"/>
    </row>
    <row r="3434" spans="1:15">
      <c r="A3434" s="4"/>
      <c r="B3434" s="495"/>
      <c r="C3434" s="486"/>
      <c r="D3434" s="486"/>
      <c r="E3434" s="486"/>
      <c r="F3434" s="486"/>
      <c r="G3434" s="486"/>
      <c r="H3434" s="486"/>
      <c r="I3434" s="486"/>
      <c r="J3434" s="512"/>
      <c r="K3434" s="512"/>
      <c r="L3434" s="512"/>
      <c r="M3434" s="512"/>
      <c r="N3434" s="512"/>
      <c r="O3434" s="513"/>
    </row>
    <row r="3435" spans="1:15">
      <c r="A3435" s="6"/>
      <c r="B3435" s="489"/>
      <c r="C3435" s="365"/>
      <c r="D3435" s="365"/>
      <c r="E3435" s="365"/>
      <c r="F3435" s="365"/>
      <c r="G3435" s="365"/>
      <c r="H3435" s="365"/>
      <c r="I3435" s="365"/>
      <c r="J3435" s="517"/>
      <c r="K3435" s="517"/>
      <c r="L3435" s="517"/>
      <c r="M3435" s="518"/>
      <c r="N3435" s="518"/>
      <c r="O3435" s="519"/>
    </row>
    <row r="3436" spans="1:15">
      <c r="A3436" s="2" t="s">
        <v>821</v>
      </c>
      <c r="B3436" s="479" t="str">
        <f>VLOOKUP(A3436,GLOBAL!A:H,4,FALSE)</f>
        <v>FORNECIMENTO E LANCAMENTO DE BRITA N. 4</v>
      </c>
      <c r="C3436" s="2" t="str">
        <f>VLOOKUP(A3436,GLOBAL!A:H,5,FALSE)</f>
        <v>M3</v>
      </c>
      <c r="D3436" s="480" t="s">
        <v>857</v>
      </c>
      <c r="E3436" s="481"/>
      <c r="F3436" s="482"/>
      <c r="G3436" s="480" t="s">
        <v>858</v>
      </c>
      <c r="H3436" s="481"/>
      <c r="I3436" s="482"/>
      <c r="J3436" s="508" t="s">
        <v>859</v>
      </c>
      <c r="K3436" s="508" t="s">
        <v>907</v>
      </c>
      <c r="L3436" s="508" t="s">
        <v>861</v>
      </c>
      <c r="M3436" s="508" t="s">
        <v>867</v>
      </c>
      <c r="N3436" s="508" t="s">
        <v>879</v>
      </c>
      <c r="O3436" s="509">
        <f>ROUND(SUM(O3438:O3440),2)</f>
        <v>285.95</v>
      </c>
    </row>
    <row r="3437" spans="1:15">
      <c r="A3437" s="7"/>
      <c r="B3437" s="493" t="s">
        <v>863</v>
      </c>
      <c r="C3437" s="494"/>
      <c r="D3437" s="494"/>
      <c r="E3437" s="494"/>
      <c r="F3437" s="494"/>
      <c r="G3437" s="494"/>
      <c r="H3437" s="494"/>
      <c r="I3437" s="494"/>
      <c r="J3437" s="528"/>
      <c r="K3437" s="529"/>
      <c r="L3437" s="528"/>
      <c r="M3437" s="528"/>
      <c r="N3437" s="528"/>
      <c r="O3437" s="530"/>
    </row>
    <row r="3438" spans="1:15">
      <c r="A3438" s="8"/>
      <c r="B3438" s="495" t="s">
        <v>909</v>
      </c>
      <c r="C3438" s="486"/>
      <c r="D3438" s="486"/>
      <c r="E3438" s="534"/>
      <c r="F3438" s="486"/>
      <c r="G3438" s="486"/>
      <c r="H3438" s="534"/>
      <c r="I3438" s="486"/>
      <c r="J3438" s="512">
        <v>170</v>
      </c>
      <c r="K3438" s="531">
        <v>8</v>
      </c>
      <c r="L3438" s="512">
        <v>0.2</v>
      </c>
      <c r="M3438" s="512">
        <f t="shared" ref="M3438:M3439" si="103">J3438*K3438</f>
        <v>1360</v>
      </c>
      <c r="N3438" s="528">
        <f t="shared" ref="N3438:N3439" si="104">M3438*L3438</f>
        <v>272</v>
      </c>
      <c r="O3438" s="532">
        <f t="shared" ref="O3438:O3439" si="105">N3438</f>
        <v>272</v>
      </c>
    </row>
    <row r="3439" spans="1:15">
      <c r="A3439" s="8"/>
      <c r="B3439" s="495" t="s">
        <v>909</v>
      </c>
      <c r="C3439" s="486"/>
      <c r="D3439" s="486"/>
      <c r="E3439" s="534"/>
      <c r="F3439" s="486"/>
      <c r="G3439" s="486"/>
      <c r="H3439" s="534"/>
      <c r="I3439" s="486"/>
      <c r="J3439" s="512">
        <v>8.72</v>
      </c>
      <c r="K3439" s="531">
        <v>8</v>
      </c>
      <c r="L3439" s="512">
        <v>0.2</v>
      </c>
      <c r="M3439" s="512">
        <f t="shared" si="103"/>
        <v>69.76</v>
      </c>
      <c r="N3439" s="528">
        <f t="shared" si="104"/>
        <v>13.952</v>
      </c>
      <c r="O3439" s="532">
        <f t="shared" si="105"/>
        <v>13.952</v>
      </c>
    </row>
    <row r="3440" spans="1:15">
      <c r="A3440" s="4"/>
      <c r="B3440" s="495"/>
      <c r="C3440" s="486"/>
      <c r="D3440" s="486"/>
      <c r="E3440" s="486"/>
      <c r="F3440" s="486"/>
      <c r="G3440" s="486"/>
      <c r="H3440" s="486"/>
      <c r="I3440" s="486"/>
      <c r="J3440" s="512"/>
      <c r="K3440" s="512"/>
      <c r="L3440" s="512"/>
      <c r="M3440" s="512"/>
      <c r="N3440" s="512"/>
      <c r="O3440" s="513"/>
    </row>
    <row r="3441" spans="1:15">
      <c r="A3441" s="6"/>
      <c r="B3441" s="489"/>
      <c r="C3441" s="365"/>
      <c r="D3441" s="365"/>
      <c r="E3441" s="365"/>
      <c r="F3441" s="365"/>
      <c r="G3441" s="365"/>
      <c r="H3441" s="365"/>
      <c r="I3441" s="365"/>
      <c r="J3441" s="517"/>
      <c r="K3441" s="517"/>
      <c r="L3441" s="517"/>
      <c r="M3441" s="518"/>
      <c r="N3441" s="518"/>
      <c r="O3441" s="519"/>
    </row>
    <row r="3442" spans="1:15">
      <c r="A3442" s="2" t="s">
        <v>822</v>
      </c>
      <c r="B3442" s="535" t="str">
        <f>VLOOKUP(A3442,GLOBAL!A:H,4,FALSE)</f>
        <v>TRANSPORTE COMERCIAL DE BRITA</v>
      </c>
      <c r="C3442" s="2" t="str">
        <f>VLOOKUP(A3442,GLOBAL!A:H,5,FALSE)</f>
        <v>M3XKM</v>
      </c>
      <c r="D3442" s="480" t="s">
        <v>857</v>
      </c>
      <c r="E3442" s="481"/>
      <c r="F3442" s="482"/>
      <c r="G3442" s="480" t="s">
        <v>858</v>
      </c>
      <c r="H3442" s="481"/>
      <c r="I3442" s="482"/>
      <c r="J3442" s="508" t="s">
        <v>872</v>
      </c>
      <c r="K3442" s="508" t="s">
        <v>873</v>
      </c>
      <c r="L3442" s="508" t="s">
        <v>861</v>
      </c>
      <c r="M3442" s="508" t="s">
        <v>862</v>
      </c>
      <c r="N3442" s="508" t="s">
        <v>879</v>
      </c>
      <c r="O3442" s="509">
        <f>ROUND(SUM(O3444:O3445),2)</f>
        <v>3116.86</v>
      </c>
    </row>
    <row r="3443" spans="1:15">
      <c r="A3443" s="7"/>
      <c r="B3443" s="493" t="s">
        <v>863</v>
      </c>
      <c r="C3443" s="494"/>
      <c r="D3443" s="494"/>
      <c r="E3443" s="494"/>
      <c r="F3443" s="494"/>
      <c r="G3443" s="494"/>
      <c r="H3443" s="494"/>
      <c r="I3443" s="494"/>
      <c r="J3443" s="528"/>
      <c r="K3443" s="529"/>
      <c r="L3443" s="528"/>
      <c r="M3443" s="528"/>
      <c r="N3443" s="528"/>
      <c r="O3443" s="530"/>
    </row>
    <row r="3444" spans="1:15">
      <c r="A3444" s="8"/>
      <c r="B3444" s="495" t="s">
        <v>1019</v>
      </c>
      <c r="C3444" s="486"/>
      <c r="D3444" s="486"/>
      <c r="E3444" s="486"/>
      <c r="F3444" s="486"/>
      <c r="G3444" s="486"/>
      <c r="H3444" s="486"/>
      <c r="I3444" s="486"/>
      <c r="J3444" s="512">
        <v>10.9</v>
      </c>
      <c r="K3444" s="531">
        <v>1</v>
      </c>
      <c r="L3444" s="512"/>
      <c r="M3444" s="512"/>
      <c r="N3444" s="528">
        <f>O3436</f>
        <v>285.95</v>
      </c>
      <c r="O3444" s="532">
        <f>J3444*K3444*N3444</f>
        <v>3116.855</v>
      </c>
    </row>
    <row r="3445" spans="1:15">
      <c r="A3445" s="4"/>
      <c r="B3445" s="495"/>
      <c r="C3445" s="486"/>
      <c r="D3445" s="486"/>
      <c r="E3445" s="486"/>
      <c r="F3445" s="486"/>
      <c r="G3445" s="486"/>
      <c r="H3445" s="486"/>
      <c r="I3445" s="486"/>
      <c r="J3445" s="512"/>
      <c r="K3445" s="512"/>
      <c r="L3445" s="512"/>
      <c r="M3445" s="512"/>
      <c r="N3445" s="512"/>
      <c r="O3445" s="513"/>
    </row>
    <row r="3446" spans="1:15">
      <c r="A3446" s="6"/>
      <c r="B3446" s="489"/>
      <c r="C3446" s="365"/>
      <c r="D3446" s="365"/>
      <c r="E3446" s="365"/>
      <c r="F3446" s="365"/>
      <c r="G3446" s="365"/>
      <c r="H3446" s="365"/>
      <c r="I3446" s="365"/>
      <c r="J3446" s="517"/>
      <c r="K3446" s="517"/>
      <c r="L3446" s="517"/>
      <c r="M3446" s="518"/>
      <c r="N3446" s="518"/>
      <c r="O3446" s="519"/>
    </row>
    <row r="3447" ht="30" spans="1:15">
      <c r="A3447" s="2" t="s">
        <v>823</v>
      </c>
      <c r="B3447" s="479" t="str">
        <f>VLOOKUP(A3447,GLOBAL!A:H,4,FALSE)</f>
        <v>EXECUÇÃO DE IMPRIMAÇÃO COM ASFALTO DILUÍDO CM-30. AF_09/2017</v>
      </c>
      <c r="C3447" s="2" t="str">
        <f>VLOOKUP(A3447,GLOBAL!A:H,5,FALSE)</f>
        <v>M2</v>
      </c>
      <c r="D3447" s="480" t="s">
        <v>857</v>
      </c>
      <c r="E3447" s="481"/>
      <c r="F3447" s="482"/>
      <c r="G3447" s="480" t="s">
        <v>858</v>
      </c>
      <c r="H3447" s="481"/>
      <c r="I3447" s="482"/>
      <c r="J3447" s="508" t="s">
        <v>859</v>
      </c>
      <c r="K3447" s="508" t="s">
        <v>907</v>
      </c>
      <c r="L3447" s="508" t="s">
        <v>861</v>
      </c>
      <c r="M3447" s="508" t="s">
        <v>867</v>
      </c>
      <c r="N3447" s="508"/>
      <c r="O3447" s="509">
        <f>ROUND(SUM(O3449:O3451),2)</f>
        <v>1429.76</v>
      </c>
    </row>
    <row r="3448" spans="1:15">
      <c r="A3448" s="7"/>
      <c r="B3448" s="493" t="s">
        <v>863</v>
      </c>
      <c r="C3448" s="494"/>
      <c r="D3448" s="494"/>
      <c r="E3448" s="494"/>
      <c r="F3448" s="494"/>
      <c r="G3448" s="494"/>
      <c r="H3448" s="494"/>
      <c r="I3448" s="494"/>
      <c r="J3448" s="528"/>
      <c r="K3448" s="529"/>
      <c r="L3448" s="528"/>
      <c r="M3448" s="528"/>
      <c r="N3448" s="528"/>
      <c r="O3448" s="530"/>
    </row>
    <row r="3449" spans="1:15">
      <c r="A3449" s="8"/>
      <c r="B3449" s="495" t="s">
        <v>909</v>
      </c>
      <c r="C3449" s="486"/>
      <c r="D3449" s="486"/>
      <c r="E3449" s="534"/>
      <c r="F3449" s="486"/>
      <c r="G3449" s="486"/>
      <c r="H3449" s="534"/>
      <c r="I3449" s="486"/>
      <c r="J3449" s="512">
        <v>170</v>
      </c>
      <c r="K3449" s="531">
        <v>8</v>
      </c>
      <c r="L3449" s="512"/>
      <c r="M3449" s="512">
        <f t="shared" ref="M3449:M3450" si="106">J3449*K3449</f>
        <v>1360</v>
      </c>
      <c r="N3449" s="528"/>
      <c r="O3449" s="532">
        <f t="shared" ref="O3449:O3450" si="107">M3449</f>
        <v>1360</v>
      </c>
    </row>
    <row r="3450" spans="1:15">
      <c r="A3450" s="8"/>
      <c r="B3450" s="495" t="s">
        <v>909</v>
      </c>
      <c r="C3450" s="486"/>
      <c r="D3450" s="486"/>
      <c r="E3450" s="534"/>
      <c r="F3450" s="486"/>
      <c r="G3450" s="486"/>
      <c r="H3450" s="534"/>
      <c r="I3450" s="486"/>
      <c r="J3450" s="512">
        <v>8.72</v>
      </c>
      <c r="K3450" s="531">
        <v>8</v>
      </c>
      <c r="L3450" s="512"/>
      <c r="M3450" s="512">
        <f t="shared" si="106"/>
        <v>69.76</v>
      </c>
      <c r="N3450" s="528"/>
      <c r="O3450" s="532">
        <f t="shared" si="107"/>
        <v>69.76</v>
      </c>
    </row>
    <row r="3451" spans="1:15">
      <c r="A3451" s="4"/>
      <c r="B3451" s="495"/>
      <c r="C3451" s="486"/>
      <c r="D3451" s="486"/>
      <c r="E3451" s="486"/>
      <c r="F3451" s="486"/>
      <c r="G3451" s="486"/>
      <c r="H3451" s="486"/>
      <c r="I3451" s="486"/>
      <c r="J3451" s="512"/>
      <c r="K3451" s="512"/>
      <c r="L3451" s="512"/>
      <c r="M3451" s="512"/>
      <c r="N3451" s="512"/>
      <c r="O3451" s="513"/>
    </row>
    <row r="3452" spans="1:15">
      <c r="A3452" s="6"/>
      <c r="B3452" s="489"/>
      <c r="C3452" s="365"/>
      <c r="D3452" s="365"/>
      <c r="E3452" s="365"/>
      <c r="F3452" s="365"/>
      <c r="G3452" s="365"/>
      <c r="H3452" s="365"/>
      <c r="I3452" s="365"/>
      <c r="J3452" s="517"/>
      <c r="K3452" s="517"/>
      <c r="L3452" s="517"/>
      <c r="M3452" s="518"/>
      <c r="N3452" s="518"/>
      <c r="O3452" s="519"/>
    </row>
    <row r="3453" ht="52.5" customHeight="1" spans="1:15">
      <c r="A3453" s="2" t="s">
        <v>824</v>
      </c>
      <c r="B3453" s="479" t="str">
        <f>VLOOKUP(A3453,GLOBAL!A:H,4,FALSE)</f>
        <v>TRANSPORTE COM CAMINHÃO BASCULANTE 6 M3 EM RODOVIA PAVIMENTADA ( PARA DISTÂNCIAS SUPERIORES A 4 KM)</v>
      </c>
      <c r="C3453" s="2" t="str">
        <f>VLOOKUP(A3453,GLOBAL!A:H,5,FALSE)</f>
        <v>M3XKM</v>
      </c>
      <c r="D3453" s="480" t="s">
        <v>857</v>
      </c>
      <c r="E3453" s="481"/>
      <c r="F3453" s="482"/>
      <c r="G3453" s="480" t="s">
        <v>858</v>
      </c>
      <c r="H3453" s="481"/>
      <c r="I3453" s="482"/>
      <c r="J3453" s="508" t="s">
        <v>859</v>
      </c>
      <c r="K3453" s="508" t="s">
        <v>1020</v>
      </c>
      <c r="L3453" s="508" t="s">
        <v>861</v>
      </c>
      <c r="M3453" s="508" t="s">
        <v>1021</v>
      </c>
      <c r="N3453" s="508"/>
      <c r="O3453" s="509">
        <f>ROUND(SUM(O3455:O3456),2)</f>
        <v>178.72</v>
      </c>
    </row>
    <row r="3454" ht="30" spans="1:15">
      <c r="A3454" s="7"/>
      <c r="B3454" s="493" t="s">
        <v>913</v>
      </c>
      <c r="C3454" s="494"/>
      <c r="D3454" s="494"/>
      <c r="E3454" s="494"/>
      <c r="F3454" s="494"/>
      <c r="G3454" s="494"/>
      <c r="H3454" s="494"/>
      <c r="I3454" s="494"/>
      <c r="J3454" s="528"/>
      <c r="K3454" s="529"/>
      <c r="L3454" s="528"/>
      <c r="M3454" s="528"/>
      <c r="N3454" s="528"/>
      <c r="O3454" s="530"/>
    </row>
    <row r="3455" spans="1:15">
      <c r="A3455" s="8"/>
      <c r="B3455" s="495"/>
      <c r="C3455" s="486"/>
      <c r="D3455" s="486"/>
      <c r="E3455" s="486"/>
      <c r="F3455" s="486"/>
      <c r="G3455" s="486"/>
      <c r="H3455" s="486"/>
      <c r="I3455" s="486"/>
      <c r="J3455" s="512">
        <v>178.72</v>
      </c>
      <c r="K3455" s="541">
        <v>0.0012</v>
      </c>
      <c r="L3455" s="512">
        <v>2.11</v>
      </c>
      <c r="M3455" s="512">
        <f>J3455*L3455</f>
        <v>377.0992</v>
      </c>
      <c r="N3455" s="512"/>
      <c r="O3455" s="513">
        <f>J3455</f>
        <v>178.72</v>
      </c>
    </row>
    <row r="3456" spans="1:15">
      <c r="A3456" s="4"/>
      <c r="B3456" s="495"/>
      <c r="C3456" s="486"/>
      <c r="D3456" s="486"/>
      <c r="E3456" s="486"/>
      <c r="F3456" s="486"/>
      <c r="G3456" s="486"/>
      <c r="H3456" s="486"/>
      <c r="I3456" s="486"/>
      <c r="J3456" s="512"/>
      <c r="K3456" s="512"/>
      <c r="L3456" s="512"/>
      <c r="M3456" s="512"/>
      <c r="N3456" s="512"/>
      <c r="O3456" s="513"/>
    </row>
    <row r="3457" spans="1:15">
      <c r="A3457" s="6"/>
      <c r="B3457" s="489"/>
      <c r="C3457" s="365"/>
      <c r="D3457" s="365"/>
      <c r="E3457" s="365"/>
      <c r="F3457" s="365"/>
      <c r="G3457" s="365"/>
      <c r="H3457" s="365"/>
      <c r="I3457" s="365"/>
      <c r="J3457" s="517"/>
      <c r="K3457" s="517"/>
      <c r="L3457" s="517"/>
      <c r="M3457" s="518"/>
      <c r="N3457" s="518"/>
      <c r="O3457" s="519"/>
    </row>
    <row r="3458" spans="1:15">
      <c r="A3458" s="2" t="s">
        <v>825</v>
      </c>
      <c r="B3458" s="479" t="str">
        <f>VLOOKUP(A3458,GLOBAL!A:H,4,FALSE)</f>
        <v>PINTURA DE LIGACAO COM EMULSAO RR-1C</v>
      </c>
      <c r="C3458" s="2" t="str">
        <f>VLOOKUP(A3458,GLOBAL!A:H,5,FALSE)</f>
        <v>M2</v>
      </c>
      <c r="D3458" s="480" t="s">
        <v>857</v>
      </c>
      <c r="E3458" s="481"/>
      <c r="F3458" s="482"/>
      <c r="G3458" s="480" t="s">
        <v>858</v>
      </c>
      <c r="H3458" s="481"/>
      <c r="I3458" s="482"/>
      <c r="J3458" s="508" t="s">
        <v>859</v>
      </c>
      <c r="K3458" s="508" t="s">
        <v>1020</v>
      </c>
      <c r="L3458" s="508" t="s">
        <v>861</v>
      </c>
      <c r="M3458" s="508" t="s">
        <v>867</v>
      </c>
      <c r="N3458" s="508" t="s">
        <v>868</v>
      </c>
      <c r="O3458" s="509">
        <f>ROUND(SUM(O3459:O3462),2)</f>
        <v>1429.76</v>
      </c>
    </row>
    <row r="3459" spans="1:15">
      <c r="A3459" s="3"/>
      <c r="B3459" s="493" t="s">
        <v>863</v>
      </c>
      <c r="C3459" s="484"/>
      <c r="D3459" s="484"/>
      <c r="E3459" s="484"/>
      <c r="F3459" s="484"/>
      <c r="G3459" s="484"/>
      <c r="H3459" s="484"/>
      <c r="I3459" s="484"/>
      <c r="J3459" s="510"/>
      <c r="K3459" s="510"/>
      <c r="L3459" s="510"/>
      <c r="M3459" s="510"/>
      <c r="N3459" s="510"/>
      <c r="O3459" s="511"/>
    </row>
    <row r="3460" spans="1:15">
      <c r="A3460" s="8"/>
      <c r="B3460" s="495" t="s">
        <v>909</v>
      </c>
      <c r="C3460" s="486"/>
      <c r="D3460" s="486"/>
      <c r="E3460" s="534"/>
      <c r="F3460" s="486"/>
      <c r="G3460" s="486"/>
      <c r="H3460" s="534"/>
      <c r="I3460" s="486"/>
      <c r="J3460" s="512">
        <v>170</v>
      </c>
      <c r="K3460" s="531">
        <v>8</v>
      </c>
      <c r="L3460" s="512"/>
      <c r="M3460" s="512">
        <f>J3460*K3460</f>
        <v>1360</v>
      </c>
      <c r="N3460" s="528"/>
      <c r="O3460" s="532">
        <f>M3460</f>
        <v>1360</v>
      </c>
    </row>
    <row r="3461" spans="1:15">
      <c r="A3461" s="8"/>
      <c r="B3461" s="495" t="s">
        <v>909</v>
      </c>
      <c r="C3461" s="486"/>
      <c r="D3461" s="486"/>
      <c r="E3461" s="534"/>
      <c r="F3461" s="486"/>
      <c r="G3461" s="486"/>
      <c r="H3461" s="534"/>
      <c r="I3461" s="486"/>
      <c r="J3461" s="512">
        <v>8.72</v>
      </c>
      <c r="K3461" s="531">
        <v>8</v>
      </c>
      <c r="L3461" s="512"/>
      <c r="M3461" s="512">
        <f>J3461*K3461</f>
        <v>69.76</v>
      </c>
      <c r="N3461" s="528"/>
      <c r="O3461" s="532">
        <f>M3461</f>
        <v>69.76</v>
      </c>
    </row>
    <row r="3462" spans="1:15">
      <c r="A3462" s="5"/>
      <c r="B3462" s="491"/>
      <c r="C3462" s="488"/>
      <c r="D3462" s="488"/>
      <c r="E3462" s="488"/>
      <c r="F3462" s="488"/>
      <c r="G3462" s="488"/>
      <c r="H3462" s="488"/>
      <c r="I3462" s="488"/>
      <c r="J3462" s="514"/>
      <c r="K3462" s="514"/>
      <c r="L3462" s="514"/>
      <c r="M3462" s="515"/>
      <c r="N3462" s="515"/>
      <c r="O3462" s="516"/>
    </row>
    <row r="3463" spans="1:15">
      <c r="A3463" s="6"/>
      <c r="B3463" s="489"/>
      <c r="C3463" s="365"/>
      <c r="D3463" s="365"/>
      <c r="E3463" s="365"/>
      <c r="F3463" s="365"/>
      <c r="G3463" s="365"/>
      <c r="H3463" s="365"/>
      <c r="I3463" s="365"/>
      <c r="J3463" s="517"/>
      <c r="K3463" s="517"/>
      <c r="L3463" s="517"/>
      <c r="M3463" s="518"/>
      <c r="N3463" s="518"/>
      <c r="O3463" s="519"/>
    </row>
    <row r="3464" ht="51.75" customHeight="1" spans="1:15">
      <c r="A3464" s="2" t="s">
        <v>826</v>
      </c>
      <c r="B3464" s="479" t="str">
        <f>VLOOKUP(A3464,GLOBAL!A:H,4,FALSE)</f>
        <v>TRANSPORTE COM CAMINHÃO BASCULANTE 6 M3 EM RODOVIA PAVIMENTADA ( PARA DISTÂNCIAS SUPERIORES A 4 KM)</v>
      </c>
      <c r="C3464" s="2" t="str">
        <f>VLOOKUP(A3464,GLOBAL!A:H,5,FALSE)</f>
        <v>M3XKM</v>
      </c>
      <c r="D3464" s="480" t="s">
        <v>857</v>
      </c>
      <c r="E3464" s="481"/>
      <c r="F3464" s="482"/>
      <c r="G3464" s="480" t="s">
        <v>858</v>
      </c>
      <c r="H3464" s="481"/>
      <c r="I3464" s="482"/>
      <c r="J3464" s="508" t="s">
        <v>859</v>
      </c>
      <c r="K3464" s="508" t="s">
        <v>860</v>
      </c>
      <c r="L3464" s="508" t="s">
        <v>861</v>
      </c>
      <c r="M3464" s="508" t="s">
        <v>879</v>
      </c>
      <c r="N3464" s="508"/>
      <c r="O3464" s="509">
        <v>98.3</v>
      </c>
    </row>
    <row r="3465" ht="30" spans="1:15">
      <c r="A3465" s="9"/>
      <c r="B3465" s="493" t="s">
        <v>913</v>
      </c>
      <c r="C3465" s="484"/>
      <c r="D3465" s="484"/>
      <c r="E3465" s="484"/>
      <c r="F3465" s="484"/>
      <c r="G3465" s="484"/>
      <c r="H3465" s="484"/>
      <c r="I3465" s="484"/>
      <c r="J3465" s="528"/>
      <c r="K3465" s="529"/>
      <c r="L3465" s="528"/>
      <c r="M3465" s="528"/>
      <c r="N3465" s="510"/>
      <c r="O3465" s="511"/>
    </row>
    <row r="3466" spans="1:15">
      <c r="A3466" s="10"/>
      <c r="B3466" s="495"/>
      <c r="C3466" s="486"/>
      <c r="D3466" s="486"/>
      <c r="E3466" s="486"/>
      <c r="F3466" s="486"/>
      <c r="G3466" s="486"/>
      <c r="H3466" s="486"/>
      <c r="I3466" s="486"/>
      <c r="J3466" s="512">
        <v>178.72</v>
      </c>
      <c r="K3466" s="541">
        <v>0.0004</v>
      </c>
      <c r="L3466" s="512">
        <v>0.55</v>
      </c>
      <c r="M3466" s="512">
        <f>J3466*L3466</f>
        <v>98.296</v>
      </c>
      <c r="N3466" s="512"/>
      <c r="O3466" s="513">
        <f>M3466</f>
        <v>98.296</v>
      </c>
    </row>
    <row r="3467" spans="1:15">
      <c r="A3467" s="11"/>
      <c r="B3467" s="491"/>
      <c r="C3467" s="488"/>
      <c r="D3467" s="488"/>
      <c r="E3467" s="488"/>
      <c r="F3467" s="488"/>
      <c r="G3467" s="488"/>
      <c r="H3467" s="488"/>
      <c r="I3467" s="488"/>
      <c r="J3467" s="514"/>
      <c r="K3467" s="514"/>
      <c r="L3467" s="514"/>
      <c r="M3467" s="515"/>
      <c r="N3467" s="515"/>
      <c r="O3467" s="516"/>
    </row>
    <row r="3468" spans="1:15">
      <c r="A3468" s="6"/>
      <c r="B3468" s="489"/>
      <c r="C3468" s="365"/>
      <c r="D3468" s="365"/>
      <c r="E3468" s="365"/>
      <c r="F3468" s="365"/>
      <c r="G3468" s="365"/>
      <c r="H3468" s="365"/>
      <c r="I3468" s="365"/>
      <c r="J3468" s="517"/>
      <c r="K3468" s="517"/>
      <c r="L3468" s="517"/>
      <c r="M3468" s="518"/>
      <c r="N3468" s="518"/>
      <c r="O3468" s="519"/>
    </row>
    <row r="3469" ht="45" spans="1:15">
      <c r="A3469" s="2" t="s">
        <v>827</v>
      </c>
      <c r="B3469" s="479" t="str">
        <f>VLOOKUP(A3469,GLOBAL!A:H,4,FALSE)</f>
        <v>CONSTRUÇÃO DE PAVIMENTO COM APLICAÇÃO DE CONCRETO BETUMINOSO USINADO A QUENTE (CBUQ), CAMADA DE ROLAMENTO, COM ESPESSURA DE 5,0 CM - EXCLUSIVE TRANSPORTE. AF_03/2017</v>
      </c>
      <c r="C3469" s="2" t="str">
        <f>VLOOKUP(A3469,GLOBAL!A:H,5,FALSE)</f>
        <v>M3</v>
      </c>
      <c r="D3469" s="480" t="s">
        <v>857</v>
      </c>
      <c r="E3469" s="481"/>
      <c r="F3469" s="482"/>
      <c r="G3469" s="480" t="s">
        <v>858</v>
      </c>
      <c r="H3469" s="481"/>
      <c r="I3469" s="482"/>
      <c r="J3469" s="508" t="s">
        <v>859</v>
      </c>
      <c r="K3469" s="508" t="s">
        <v>907</v>
      </c>
      <c r="L3469" s="508" t="s">
        <v>861</v>
      </c>
      <c r="M3469" s="508" t="s">
        <v>867</v>
      </c>
      <c r="N3469" s="508"/>
      <c r="O3469" s="509">
        <f>ROUND(SUM(O3471:O3473),2)</f>
        <v>71.49</v>
      </c>
    </row>
    <row r="3470" spans="1:15">
      <c r="A3470" s="7"/>
      <c r="B3470" s="493" t="s">
        <v>863</v>
      </c>
      <c r="C3470" s="494"/>
      <c r="D3470" s="494"/>
      <c r="E3470" s="494"/>
      <c r="F3470" s="494"/>
      <c r="G3470" s="494"/>
      <c r="H3470" s="494"/>
      <c r="I3470" s="494"/>
      <c r="J3470" s="528"/>
      <c r="K3470" s="529"/>
      <c r="L3470" s="528"/>
      <c r="M3470" s="528"/>
      <c r="N3470" s="528"/>
      <c r="O3470" s="530"/>
    </row>
    <row r="3471" spans="1:15">
      <c r="A3471" s="8"/>
      <c r="B3471" s="495" t="s">
        <v>909</v>
      </c>
      <c r="C3471" s="486"/>
      <c r="D3471" s="486"/>
      <c r="E3471" s="534"/>
      <c r="F3471" s="486"/>
      <c r="G3471" s="486"/>
      <c r="H3471" s="534"/>
      <c r="I3471" s="486"/>
      <c r="J3471" s="512">
        <v>170</v>
      </c>
      <c r="K3471" s="531">
        <v>8</v>
      </c>
      <c r="L3471" s="512">
        <v>0.05</v>
      </c>
      <c r="M3471" s="512">
        <f t="shared" ref="M3471:M3472" si="108">J3471*K3471</f>
        <v>1360</v>
      </c>
      <c r="N3471" s="528"/>
      <c r="O3471" s="532">
        <f>M3471*L3471</f>
        <v>68</v>
      </c>
    </row>
    <row r="3472" spans="1:15">
      <c r="A3472" s="8"/>
      <c r="B3472" s="495" t="s">
        <v>909</v>
      </c>
      <c r="C3472" s="486"/>
      <c r="D3472" s="486"/>
      <c r="E3472" s="534"/>
      <c r="F3472" s="486"/>
      <c r="G3472" s="486"/>
      <c r="H3472" s="534"/>
      <c r="I3472" s="486"/>
      <c r="J3472" s="512">
        <v>8.72</v>
      </c>
      <c r="K3472" s="531">
        <v>8</v>
      </c>
      <c r="L3472" s="512">
        <v>0.05</v>
      </c>
      <c r="M3472" s="512">
        <f t="shared" si="108"/>
        <v>69.76</v>
      </c>
      <c r="N3472" s="528"/>
      <c r="O3472" s="532">
        <f>M3472*L3472</f>
        <v>3.488</v>
      </c>
    </row>
    <row r="3473" spans="1:15">
      <c r="A3473" s="4"/>
      <c r="B3473" s="495"/>
      <c r="C3473" s="486"/>
      <c r="D3473" s="486"/>
      <c r="E3473" s="486"/>
      <c r="F3473" s="486"/>
      <c r="G3473" s="486"/>
      <c r="H3473" s="486"/>
      <c r="I3473" s="486"/>
      <c r="J3473" s="512"/>
      <c r="K3473" s="512"/>
      <c r="L3473" s="512"/>
      <c r="M3473" s="512"/>
      <c r="N3473" s="512"/>
      <c r="O3473" s="513"/>
    </row>
    <row r="3474" spans="1:15">
      <c r="A3474" s="6"/>
      <c r="B3474" s="489"/>
      <c r="C3474" s="365"/>
      <c r="D3474" s="365"/>
      <c r="E3474" s="365"/>
      <c r="F3474" s="365"/>
      <c r="G3474" s="365"/>
      <c r="H3474" s="365"/>
      <c r="I3474" s="365"/>
      <c r="J3474" s="517"/>
      <c r="K3474" s="517"/>
      <c r="L3474" s="517"/>
      <c r="M3474" s="518"/>
      <c r="N3474" s="518"/>
      <c r="O3474" s="519"/>
    </row>
    <row r="3475" ht="72" customHeight="1" spans="1:15">
      <c r="A3475" s="2" t="s">
        <v>828</v>
      </c>
      <c r="B3475" s="479" t="str">
        <f>VLOOKUP(A3475,GLOBAL!A:H,4,FALSE)</f>
        <v>TRANSPORTE DE MATERIAL ASFALTICO, COM CAMINHÃO COM CAPACIDADE DE 30000 L EM RODOVIA PAVIMENTADA PARA DISTÂNCIAS MÉDIAS DE TRANSPORTE SUPERIORES A 100 KM. AF_02/2016</v>
      </c>
      <c r="C3475" s="2" t="str">
        <f>VLOOKUP(A3475,GLOBAL!A:H,5,FALSE)</f>
        <v>TXKM</v>
      </c>
      <c r="D3475" s="480" t="s">
        <v>857</v>
      </c>
      <c r="E3475" s="481"/>
      <c r="F3475" s="482"/>
      <c r="G3475" s="480" t="s">
        <v>858</v>
      </c>
      <c r="H3475" s="481"/>
      <c r="I3475" s="482"/>
      <c r="J3475" s="508" t="s">
        <v>859</v>
      </c>
      <c r="K3475" s="508" t="s">
        <v>1020</v>
      </c>
      <c r="L3475" s="508" t="s">
        <v>861</v>
      </c>
      <c r="M3475" s="508" t="s">
        <v>1021</v>
      </c>
      <c r="N3475" s="508"/>
      <c r="O3475" s="509">
        <f>ROUND(SUM(O3477:O3478),2)</f>
        <v>1686.52</v>
      </c>
    </row>
    <row r="3476" ht="30" spans="1:15">
      <c r="A3476" s="7"/>
      <c r="B3476" s="483" t="s">
        <v>914</v>
      </c>
      <c r="C3476" s="484"/>
      <c r="D3476" s="484"/>
      <c r="E3476" s="484"/>
      <c r="F3476" s="484"/>
      <c r="G3476" s="484"/>
      <c r="H3476" s="484"/>
      <c r="I3476" s="484"/>
      <c r="J3476" s="510"/>
      <c r="K3476" s="510"/>
      <c r="L3476" s="510"/>
      <c r="M3476" s="510"/>
      <c r="N3476" s="510"/>
      <c r="O3476" s="511"/>
    </row>
    <row r="3477" spans="1:15">
      <c r="A3477" s="8"/>
      <c r="B3477" s="495"/>
      <c r="C3477" s="486"/>
      <c r="D3477" s="486"/>
      <c r="E3477" s="486"/>
      <c r="F3477" s="486"/>
      <c r="G3477" s="486"/>
      <c r="H3477" s="486"/>
      <c r="I3477" s="486"/>
      <c r="J3477" s="512">
        <v>178.72</v>
      </c>
      <c r="K3477" s="542">
        <v>0.055</v>
      </c>
      <c r="L3477" s="512">
        <f>O3469*2.4</f>
        <v>171.576</v>
      </c>
      <c r="M3477" s="512">
        <f>J3477*K3477*L3477</f>
        <v>1686.5234496</v>
      </c>
      <c r="N3477" s="512"/>
      <c r="O3477" s="513">
        <f>M3477</f>
        <v>1686.5234496</v>
      </c>
    </row>
    <row r="3478" spans="1:15">
      <c r="A3478" s="4"/>
      <c r="B3478" s="491"/>
      <c r="C3478" s="488"/>
      <c r="D3478" s="488"/>
      <c r="E3478" s="488"/>
      <c r="F3478" s="488"/>
      <c r="G3478" s="488"/>
      <c r="H3478" s="488"/>
      <c r="I3478" s="488"/>
      <c r="J3478" s="514"/>
      <c r="K3478" s="514"/>
      <c r="L3478" s="514"/>
      <c r="M3478" s="515"/>
      <c r="N3478" s="515"/>
      <c r="O3478" s="516"/>
    </row>
    <row r="3479" spans="1:15">
      <c r="A3479" s="6"/>
      <c r="B3479" s="489"/>
      <c r="C3479" s="365"/>
      <c r="D3479" s="365"/>
      <c r="E3479" s="365"/>
      <c r="F3479" s="365"/>
      <c r="G3479" s="365"/>
      <c r="H3479" s="365"/>
      <c r="I3479" s="365"/>
      <c r="J3479" s="517"/>
      <c r="K3479" s="517"/>
      <c r="L3479" s="517"/>
      <c r="M3479" s="518"/>
      <c r="N3479" s="518"/>
      <c r="O3479" s="519"/>
    </row>
    <row r="3480" ht="30" spans="1:15">
      <c r="A3480" s="2" t="s">
        <v>829</v>
      </c>
      <c r="B3480" s="479" t="str">
        <f>VLOOKUP(A3480,GLOBAL!A:H,4,FALSE)</f>
        <v>TRANSPORTE COM CAMINHÃO BASCULANTE 10 M3 DE MASSA ASFALTICA PARA PAVIMENTAÇÃO URBANA</v>
      </c>
      <c r="C3480" s="2" t="str">
        <f>VLOOKUP(A3480,GLOBAL!A:H,5,FALSE)</f>
        <v>M3XKM</v>
      </c>
      <c r="D3480" s="480" t="s">
        <v>857</v>
      </c>
      <c r="E3480" s="481"/>
      <c r="F3480" s="482"/>
      <c r="G3480" s="480" t="s">
        <v>858</v>
      </c>
      <c r="H3480" s="481"/>
      <c r="I3480" s="482"/>
      <c r="J3480" s="508" t="s">
        <v>859</v>
      </c>
      <c r="K3480" s="508" t="s">
        <v>1020</v>
      </c>
      <c r="L3480" s="508" t="s">
        <v>861</v>
      </c>
      <c r="M3480" s="508" t="s">
        <v>1021</v>
      </c>
      <c r="N3480" s="508"/>
      <c r="O3480" s="509">
        <f>ROUND(SUM(O3482:O3483),2)</f>
        <v>621.96</v>
      </c>
    </row>
    <row r="3481" ht="30" spans="1:15">
      <c r="A3481" s="7"/>
      <c r="B3481" s="483" t="s">
        <v>915</v>
      </c>
      <c r="C3481" s="484"/>
      <c r="D3481" s="484"/>
      <c r="E3481" s="484"/>
      <c r="F3481" s="484"/>
      <c r="G3481" s="484"/>
      <c r="H3481" s="484"/>
      <c r="I3481" s="484"/>
      <c r="J3481" s="510"/>
      <c r="K3481" s="510"/>
      <c r="L3481" s="510"/>
      <c r="M3481" s="510"/>
      <c r="N3481" s="510"/>
      <c r="O3481" s="511"/>
    </row>
    <row r="3482" spans="1:15">
      <c r="A3482" s="8"/>
      <c r="B3482" s="537"/>
      <c r="C3482" s="538"/>
      <c r="D3482" s="538"/>
      <c r="E3482" s="538"/>
      <c r="F3482" s="538"/>
      <c r="G3482" s="538"/>
      <c r="H3482" s="538"/>
      <c r="I3482" s="538"/>
      <c r="J3482" s="512">
        <v>8.7</v>
      </c>
      <c r="K3482" s="543"/>
      <c r="L3482" s="512">
        <f>O3469</f>
        <v>71.49</v>
      </c>
      <c r="M3482" s="512">
        <f>J3482*L3482</f>
        <v>621.963</v>
      </c>
      <c r="N3482" s="512"/>
      <c r="O3482" s="513">
        <f>M3482</f>
        <v>621.963</v>
      </c>
    </row>
    <row r="3483" spans="1:15">
      <c r="A3483" s="4"/>
      <c r="B3483" s="495"/>
      <c r="C3483" s="486"/>
      <c r="D3483" s="486"/>
      <c r="E3483" s="486"/>
      <c r="F3483" s="486"/>
      <c r="G3483" s="486"/>
      <c r="H3483" s="486"/>
      <c r="I3483" s="486"/>
      <c r="J3483" s="512"/>
      <c r="K3483" s="512"/>
      <c r="L3483" s="512"/>
      <c r="M3483" s="512"/>
      <c r="N3483" s="512"/>
      <c r="O3483" s="513"/>
    </row>
    <row r="3484" spans="1:15">
      <c r="A3484" s="6"/>
      <c r="B3484" s="489"/>
      <c r="C3484" s="365"/>
      <c r="D3484" s="365"/>
      <c r="E3484" s="365"/>
      <c r="F3484" s="365"/>
      <c r="G3484" s="365"/>
      <c r="H3484" s="365"/>
      <c r="I3484" s="365"/>
      <c r="J3484" s="517"/>
      <c r="K3484" s="517"/>
      <c r="L3484" s="517"/>
      <c r="M3484" s="518"/>
      <c r="N3484" s="518"/>
      <c r="O3484" s="519"/>
    </row>
    <row r="3485" ht="60" spans="1:15">
      <c r="A3485" s="2" t="s">
        <v>830</v>
      </c>
      <c r="B3485" s="479" t="str">
        <f>VLOOKUP(A3485,GLOBAL!A:H,4,FALSE)</f>
        <v>ASSENTAMENTO DE GUIA (MEIO-FIO) EM TRECHO RETO, CONFECCIONADA EM CONCRETO PRÉ-FABRICADO, DIMENSÕES 100X15X13X30 CM (COMPRIMENTO X BASE INFERIOR X BASE SUPERIOR X ALTURA), PARA VIAS URBANAS (USO VIÁRIO). AF_06/2016</v>
      </c>
      <c r="C3485" s="2" t="str">
        <f>VLOOKUP(A3485,GLOBAL!A:H,5,FALSE)</f>
        <v>M</v>
      </c>
      <c r="D3485" s="480" t="s">
        <v>857</v>
      </c>
      <c r="E3485" s="481"/>
      <c r="F3485" s="482"/>
      <c r="G3485" s="480" t="s">
        <v>858</v>
      </c>
      <c r="H3485" s="481"/>
      <c r="I3485" s="482"/>
      <c r="J3485" s="508" t="s">
        <v>859</v>
      </c>
      <c r="K3485" s="508" t="s">
        <v>1020</v>
      </c>
      <c r="L3485" s="508" t="s">
        <v>861</v>
      </c>
      <c r="M3485" s="508" t="s">
        <v>1021</v>
      </c>
      <c r="N3485" s="508"/>
      <c r="O3485" s="509">
        <f>ROUND(SUM(O3487:O3489),2)</f>
        <v>358.14</v>
      </c>
    </row>
    <row r="3486" spans="1:15">
      <c r="A3486" s="7"/>
      <c r="B3486" s="493"/>
      <c r="C3486" s="494"/>
      <c r="D3486" s="494"/>
      <c r="E3486" s="494"/>
      <c r="F3486" s="494"/>
      <c r="G3486" s="494"/>
      <c r="H3486" s="494"/>
      <c r="I3486" s="494"/>
      <c r="J3486" s="528"/>
      <c r="K3486" s="529"/>
      <c r="L3486" s="528"/>
      <c r="M3486" s="528"/>
      <c r="N3486" s="528"/>
      <c r="O3486" s="530"/>
    </row>
    <row r="3487" spans="1:15">
      <c r="A3487" s="8"/>
      <c r="B3487" s="495" t="s">
        <v>1022</v>
      </c>
      <c r="C3487" s="486"/>
      <c r="D3487" s="486">
        <v>0</v>
      </c>
      <c r="E3487" s="534" t="s">
        <v>898</v>
      </c>
      <c r="F3487" s="486">
        <v>0</v>
      </c>
      <c r="G3487" s="486">
        <v>8</v>
      </c>
      <c r="H3487" s="534" t="s">
        <v>898</v>
      </c>
      <c r="I3487" s="486">
        <v>18.72</v>
      </c>
      <c r="J3487" s="512">
        <v>178.72</v>
      </c>
      <c r="K3487" s="541"/>
      <c r="L3487" s="512"/>
      <c r="M3487" s="512"/>
      <c r="N3487" s="512"/>
      <c r="O3487" s="513">
        <f>J3487</f>
        <v>178.72</v>
      </c>
    </row>
    <row r="3488" spans="1:15">
      <c r="A3488" s="8"/>
      <c r="B3488" s="495" t="s">
        <v>1022</v>
      </c>
      <c r="C3488" s="486"/>
      <c r="D3488" s="486">
        <v>0</v>
      </c>
      <c r="E3488" s="534" t="s">
        <v>898</v>
      </c>
      <c r="F3488" s="486">
        <v>0</v>
      </c>
      <c r="G3488" s="486">
        <v>8</v>
      </c>
      <c r="H3488" s="534" t="s">
        <v>898</v>
      </c>
      <c r="I3488" s="486">
        <v>18.72</v>
      </c>
      <c r="J3488" s="512">
        <f>J3487+0.7</f>
        <v>179.42</v>
      </c>
      <c r="K3488" s="541"/>
      <c r="L3488" s="512"/>
      <c r="M3488" s="512"/>
      <c r="N3488" s="512"/>
      <c r="O3488" s="513">
        <f>J3488</f>
        <v>179.42</v>
      </c>
    </row>
    <row r="3489" spans="1:15">
      <c r="A3489" s="4"/>
      <c r="B3489" s="495"/>
      <c r="C3489" s="486"/>
      <c r="D3489" s="486"/>
      <c r="E3489" s="486"/>
      <c r="F3489" s="486"/>
      <c r="G3489" s="486"/>
      <c r="H3489" s="486"/>
      <c r="I3489" s="486"/>
      <c r="J3489" s="512"/>
      <c r="K3489" s="512"/>
      <c r="L3489" s="512"/>
      <c r="M3489" s="512"/>
      <c r="N3489" s="512"/>
      <c r="O3489" s="513"/>
    </row>
    <row r="3490" spans="1:15">
      <c r="A3490" s="6"/>
      <c r="B3490" s="489"/>
      <c r="C3490" s="365"/>
      <c r="D3490" s="365"/>
      <c r="E3490" s="365"/>
      <c r="F3490" s="365"/>
      <c r="G3490" s="365"/>
      <c r="H3490" s="365"/>
      <c r="I3490" s="365"/>
      <c r="J3490" s="517"/>
      <c r="K3490" s="517"/>
      <c r="L3490" s="517"/>
      <c r="M3490" s="518"/>
      <c r="N3490" s="518"/>
      <c r="O3490" s="519"/>
    </row>
    <row r="3491" spans="1:15">
      <c r="A3491" s="1" t="s">
        <v>831</v>
      </c>
      <c r="B3491" s="476" t="str">
        <f>VLOOKUP(A3491,GLOBAL!A:H,4,FALSE)</f>
        <v>Sinalização</v>
      </c>
      <c r="C3491" s="477"/>
      <c r="D3491" s="477"/>
      <c r="E3491" s="477"/>
      <c r="F3491" s="477"/>
      <c r="G3491" s="477"/>
      <c r="H3491" s="477"/>
      <c r="I3491" s="477"/>
      <c r="J3491" s="506"/>
      <c r="K3491" s="506"/>
      <c r="L3491" s="506"/>
      <c r="M3491" s="506"/>
      <c r="N3491" s="506"/>
      <c r="O3491" s="507"/>
    </row>
    <row r="3492" ht="30" spans="1:15">
      <c r="A3492" s="2" t="s">
        <v>832</v>
      </c>
      <c r="B3492" s="479" t="str">
        <f>VLOOKUP(A3492,GLOBAL!A:H,4,FALSE)</f>
        <v>SINALIZAÇÃO VERTICAL COM CHAPA REVESTIDA EM PELÍCULA, INCLUSIVE SUPORTE EM MADEIRA</v>
      </c>
      <c r="C3492" s="2" t="str">
        <f>VLOOKUP(A3492,GLOBAL!A:H,5,FALSE)</f>
        <v>M2</v>
      </c>
      <c r="D3492" s="480" t="s">
        <v>857</v>
      </c>
      <c r="E3492" s="481"/>
      <c r="F3492" s="482"/>
      <c r="G3492" s="480" t="s">
        <v>858</v>
      </c>
      <c r="H3492" s="481"/>
      <c r="I3492" s="482"/>
      <c r="J3492" s="522" t="s">
        <v>867</v>
      </c>
      <c r="K3492" s="523"/>
      <c r="L3492" s="508" t="s">
        <v>861</v>
      </c>
      <c r="M3492" s="508" t="s">
        <v>862</v>
      </c>
      <c r="N3492" s="508"/>
      <c r="O3492" s="509">
        <f>ROUND(SUM(O3493:O3494),2)</f>
        <v>0.9</v>
      </c>
    </row>
    <row r="3493" spans="1:15">
      <c r="A3493" s="3"/>
      <c r="B3493" s="483" t="s">
        <v>863</v>
      </c>
      <c r="C3493" s="484"/>
      <c r="D3493" s="484"/>
      <c r="E3493" s="484"/>
      <c r="F3493" s="484"/>
      <c r="G3493" s="484"/>
      <c r="H3493" s="484"/>
      <c r="I3493" s="484"/>
      <c r="J3493" s="510"/>
      <c r="K3493" s="510"/>
      <c r="L3493" s="510"/>
      <c r="M3493" s="510"/>
      <c r="N3493" s="510"/>
      <c r="O3493" s="511"/>
    </row>
    <row r="3494" spans="1:15">
      <c r="A3494" s="4"/>
      <c r="B3494" s="495" t="s">
        <v>919</v>
      </c>
      <c r="C3494" s="486"/>
      <c r="D3494" s="486"/>
      <c r="E3494" s="486"/>
      <c r="F3494" s="486"/>
      <c r="G3494" s="486"/>
      <c r="H3494" s="486"/>
      <c r="I3494" s="486"/>
      <c r="J3494" s="524">
        <v>0.3</v>
      </c>
      <c r="K3494" s="525"/>
      <c r="L3494" s="512"/>
      <c r="M3494" s="512">
        <v>3</v>
      </c>
      <c r="N3494" s="512"/>
      <c r="O3494" s="513">
        <f>J3494*M3494</f>
        <v>0.9</v>
      </c>
    </row>
    <row r="3495" spans="1:15">
      <c r="A3495" s="5"/>
      <c r="B3495" s="539"/>
      <c r="C3495" s="540"/>
      <c r="D3495" s="540"/>
      <c r="E3495" s="540"/>
      <c r="F3495" s="540"/>
      <c r="G3495" s="540"/>
      <c r="H3495" s="540"/>
      <c r="I3495" s="540"/>
      <c r="J3495" s="544"/>
      <c r="K3495" s="544"/>
      <c r="L3495" s="544"/>
      <c r="M3495" s="545"/>
      <c r="N3495" s="545"/>
      <c r="O3495" s="546"/>
    </row>
    <row r="3496" spans="1:15">
      <c r="A3496" s="12"/>
      <c r="B3496" s="489"/>
      <c r="C3496" s="365"/>
      <c r="D3496" s="365"/>
      <c r="E3496" s="365"/>
      <c r="F3496" s="365"/>
      <c r="G3496" s="365"/>
      <c r="H3496" s="365"/>
      <c r="I3496" s="365"/>
      <c r="J3496" s="517"/>
      <c r="K3496" s="517"/>
      <c r="L3496" s="517"/>
      <c r="M3496" s="518"/>
      <c r="N3496" s="518"/>
      <c r="O3496" s="519"/>
    </row>
    <row r="3497" ht="45" customHeight="1" spans="1:15">
      <c r="A3497" s="2" t="s">
        <v>833</v>
      </c>
      <c r="B3497" s="479" t="str">
        <f>VLOOKUP(A3497,GLOBAL!A:H,4,FALSE)</f>
        <v>SINALIZACAO HORIZONTAL COM TINTA RETRORREFLETIVA A BASE DE RESINA ACRILICA COM MICROESFERAS DE VIDRO</v>
      </c>
      <c r="C3497" s="2" t="str">
        <f>VLOOKUP(A3497,GLOBAL!A:H,5,FALSE)</f>
        <v>M2</v>
      </c>
      <c r="D3497" s="480" t="s">
        <v>857</v>
      </c>
      <c r="E3497" s="481"/>
      <c r="F3497" s="482"/>
      <c r="G3497" s="480" t="s">
        <v>858</v>
      </c>
      <c r="H3497" s="481"/>
      <c r="I3497" s="482"/>
      <c r="J3497" s="508" t="s">
        <v>859</v>
      </c>
      <c r="K3497" s="508" t="s">
        <v>860</v>
      </c>
      <c r="L3497" s="508" t="s">
        <v>867</v>
      </c>
      <c r="M3497" s="508" t="s">
        <v>920</v>
      </c>
      <c r="N3497" s="508"/>
      <c r="O3497" s="509">
        <f>ROUND(SUM(O3498:O3502),2)</f>
        <v>43.28</v>
      </c>
    </row>
    <row r="3498" spans="1:15">
      <c r="A3498" s="3"/>
      <c r="B3498" s="483" t="s">
        <v>863</v>
      </c>
      <c r="C3498" s="484"/>
      <c r="D3498" s="484"/>
      <c r="E3498" s="484"/>
      <c r="F3498" s="484"/>
      <c r="G3498" s="484"/>
      <c r="H3498" s="484"/>
      <c r="I3498" s="484"/>
      <c r="J3498" s="510"/>
      <c r="K3498" s="510"/>
      <c r="L3498" s="510"/>
      <c r="M3498" s="510"/>
      <c r="N3498" s="510"/>
      <c r="O3498" s="511"/>
    </row>
    <row r="3499" spans="1:15">
      <c r="A3499" s="4"/>
      <c r="B3499" s="495" t="s">
        <v>921</v>
      </c>
      <c r="C3499" s="486"/>
      <c r="D3499" s="486"/>
      <c r="E3499" s="486"/>
      <c r="F3499" s="486"/>
      <c r="G3499" s="486"/>
      <c r="H3499" s="486"/>
      <c r="I3499" s="486"/>
      <c r="J3499" s="512">
        <v>3</v>
      </c>
      <c r="K3499" s="543">
        <v>0.4</v>
      </c>
      <c r="L3499" s="512">
        <f>J3499*K3499</f>
        <v>1.2</v>
      </c>
      <c r="M3499" s="512">
        <v>2</v>
      </c>
      <c r="N3499" s="512"/>
      <c r="O3499" s="513">
        <f>L3499*M3499</f>
        <v>2.4</v>
      </c>
    </row>
    <row r="3500" spans="1:15">
      <c r="A3500" s="4"/>
      <c r="B3500" s="495" t="s">
        <v>922</v>
      </c>
      <c r="C3500" s="486"/>
      <c r="D3500" s="486"/>
      <c r="E3500" s="486"/>
      <c r="F3500" s="486"/>
      <c r="G3500" s="486"/>
      <c r="H3500" s="486"/>
      <c r="I3500" s="486"/>
      <c r="J3500" s="512">
        <v>3.7</v>
      </c>
      <c r="K3500" s="543">
        <v>0.4</v>
      </c>
      <c r="L3500" s="512">
        <f>J3500*K3500</f>
        <v>1.48</v>
      </c>
      <c r="M3500" s="512">
        <v>2</v>
      </c>
      <c r="N3500" s="512"/>
      <c r="O3500" s="513">
        <f>L3500*M3500</f>
        <v>2.96</v>
      </c>
    </row>
    <row r="3501" spans="1:15">
      <c r="A3501" s="4"/>
      <c r="B3501" s="495" t="s">
        <v>923</v>
      </c>
      <c r="C3501" s="486"/>
      <c r="D3501" s="486"/>
      <c r="E3501" s="486"/>
      <c r="F3501" s="486"/>
      <c r="G3501" s="486"/>
      <c r="H3501" s="486"/>
      <c r="I3501" s="486"/>
      <c r="J3501" s="512">
        <v>178.72</v>
      </c>
      <c r="K3501" s="543">
        <v>0.1</v>
      </c>
      <c r="L3501" s="512">
        <f>J3501*K3501</f>
        <v>17.872</v>
      </c>
      <c r="M3501" s="512">
        <v>2</v>
      </c>
      <c r="N3501" s="512"/>
      <c r="O3501" s="513">
        <f>L3501*M3501</f>
        <v>35.744</v>
      </c>
    </row>
    <row r="3502" spans="1:15">
      <c r="A3502" s="4"/>
      <c r="B3502" s="495" t="s">
        <v>924</v>
      </c>
      <c r="C3502" s="486"/>
      <c r="D3502" s="486"/>
      <c r="E3502" s="486"/>
      <c r="F3502" s="486"/>
      <c r="G3502" s="486"/>
      <c r="H3502" s="486"/>
      <c r="I3502" s="486"/>
      <c r="J3502" s="512">
        <v>0</v>
      </c>
      <c r="K3502" s="543">
        <v>0</v>
      </c>
      <c r="L3502" s="512">
        <v>1.09</v>
      </c>
      <c r="M3502" s="512">
        <v>2</v>
      </c>
      <c r="N3502" s="512"/>
      <c r="O3502" s="513">
        <f>L3502*M3502</f>
        <v>2.18</v>
      </c>
    </row>
    <row r="3503" spans="1:15">
      <c r="A3503" s="5"/>
      <c r="B3503" s="539"/>
      <c r="C3503" s="540"/>
      <c r="D3503" s="540"/>
      <c r="E3503" s="540"/>
      <c r="F3503" s="540"/>
      <c r="G3503" s="540"/>
      <c r="H3503" s="540"/>
      <c r="I3503" s="540"/>
      <c r="J3503" s="544"/>
      <c r="K3503" s="544"/>
      <c r="L3503" s="544"/>
      <c r="M3503" s="545"/>
      <c r="N3503" s="545"/>
      <c r="O3503" s="546"/>
    </row>
    <row r="3504" spans="1:15">
      <c r="A3504" s="12"/>
      <c r="B3504" s="489"/>
      <c r="C3504" s="365"/>
      <c r="D3504" s="365"/>
      <c r="E3504" s="365"/>
      <c r="F3504" s="365"/>
      <c r="G3504" s="365"/>
      <c r="H3504" s="365"/>
      <c r="I3504" s="365"/>
      <c r="J3504" s="517"/>
      <c r="K3504" s="517"/>
      <c r="L3504" s="517"/>
      <c r="M3504" s="518"/>
      <c r="N3504" s="518"/>
      <c r="O3504" s="519"/>
    </row>
    <row r="3505" ht="30" customHeight="1" spans="1:15">
      <c r="A3505" s="2" t="s">
        <v>834</v>
      </c>
      <c r="B3505" s="479" t="str">
        <f>VLOOKUP(A3505,GLOBAL!A:H,4,FALSE)</f>
        <v>TACHA REFLETIVA BIRREFLETORIZADA, FORNECIMENTO E APLICAÇÃO</v>
      </c>
      <c r="C3505" s="2" t="str">
        <f>VLOOKUP(A3505,GLOBAL!A:H,5,FALSE)</f>
        <v>UND</v>
      </c>
      <c r="D3505" s="480" t="s">
        <v>857</v>
      </c>
      <c r="E3505" s="481"/>
      <c r="F3505" s="482"/>
      <c r="G3505" s="480" t="s">
        <v>858</v>
      </c>
      <c r="H3505" s="481"/>
      <c r="I3505" s="482"/>
      <c r="J3505" s="508" t="s">
        <v>859</v>
      </c>
      <c r="K3505" s="508" t="s">
        <v>860</v>
      </c>
      <c r="L3505" s="508" t="s">
        <v>861</v>
      </c>
      <c r="M3505" s="508" t="s">
        <v>862</v>
      </c>
      <c r="N3505" s="508"/>
      <c r="O3505" s="509">
        <f>ROUND(SUM(O3506:O3508),2)</f>
        <v>50</v>
      </c>
    </row>
    <row r="3506" spans="1:15">
      <c r="A3506" s="3"/>
      <c r="B3506" s="483" t="s">
        <v>863</v>
      </c>
      <c r="C3506" s="484"/>
      <c r="D3506" s="484"/>
      <c r="E3506" s="484"/>
      <c r="F3506" s="484"/>
      <c r="G3506" s="484"/>
      <c r="H3506" s="484"/>
      <c r="I3506" s="484"/>
      <c r="J3506" s="510"/>
      <c r="K3506" s="510"/>
      <c r="L3506" s="510"/>
      <c r="M3506" s="510"/>
      <c r="N3506" s="510"/>
      <c r="O3506" s="511"/>
    </row>
    <row r="3507" spans="1:15">
      <c r="A3507" s="4"/>
      <c r="B3507" s="495" t="s">
        <v>923</v>
      </c>
      <c r="C3507" s="486"/>
      <c r="D3507" s="486"/>
      <c r="E3507" s="486"/>
      <c r="F3507" s="486"/>
      <c r="G3507" s="486"/>
      <c r="H3507" s="486"/>
      <c r="I3507" s="486"/>
      <c r="J3507" s="512">
        <v>178.72</v>
      </c>
      <c r="K3507" s="512"/>
      <c r="L3507" s="512"/>
      <c r="M3507" s="512">
        <v>50</v>
      </c>
      <c r="N3507" s="512"/>
      <c r="O3507" s="513">
        <f>M3507</f>
        <v>50</v>
      </c>
    </row>
    <row r="3508" spans="1:15">
      <c r="A3508" s="4"/>
      <c r="B3508" s="495"/>
      <c r="C3508" s="486"/>
      <c r="D3508" s="486"/>
      <c r="E3508" s="486"/>
      <c r="F3508" s="486"/>
      <c r="G3508" s="486"/>
      <c r="H3508" s="486"/>
      <c r="I3508" s="486"/>
      <c r="J3508" s="512"/>
      <c r="K3508" s="512"/>
      <c r="L3508" s="512"/>
      <c r="M3508" s="512"/>
      <c r="N3508" s="512"/>
      <c r="O3508" s="513"/>
    </row>
    <row r="3509" spans="1:15">
      <c r="A3509" s="6"/>
      <c r="B3509" s="489"/>
      <c r="C3509" s="365"/>
      <c r="D3509" s="365"/>
      <c r="E3509" s="365"/>
      <c r="F3509" s="365"/>
      <c r="G3509" s="365"/>
      <c r="H3509" s="365"/>
      <c r="I3509" s="365"/>
      <c r="J3509" s="517"/>
      <c r="K3509" s="517"/>
      <c r="L3509" s="517"/>
      <c r="M3509" s="518"/>
      <c r="N3509" s="518"/>
      <c r="O3509" s="519"/>
    </row>
    <row r="3510" spans="1:15">
      <c r="A3510" s="1" t="s">
        <v>835</v>
      </c>
      <c r="B3510" s="476" t="str">
        <f>VLOOKUP(A3510,GLOBAL!A:H,4,FALSE)</f>
        <v>Serviços Complementares</v>
      </c>
      <c r="C3510" s="477"/>
      <c r="D3510" s="477"/>
      <c r="E3510" s="477"/>
      <c r="F3510" s="477"/>
      <c r="G3510" s="477"/>
      <c r="H3510" s="477"/>
      <c r="I3510" s="477"/>
      <c r="J3510" s="506"/>
      <c r="K3510" s="506"/>
      <c r="L3510" s="506"/>
      <c r="M3510" s="506"/>
      <c r="N3510" s="506"/>
      <c r="O3510" s="507"/>
    </row>
    <row r="3511" ht="30" spans="1:15">
      <c r="A3511" s="2" t="s">
        <v>836</v>
      </c>
      <c r="B3511" s="479" t="str">
        <f>VLOOKUP(A3511,GLOBAL!A:H,4,FALSE)</f>
        <v>REMANEJAMENTO DE LIGAÇÃO E RELIGAÇÃO DE REDES DE ESGOTO, EM VIAS URBANAS</v>
      </c>
      <c r="C3511" s="2" t="str">
        <f>VLOOKUP(A3511,GLOBAL!A:H,5,FALSE)</f>
        <v>M</v>
      </c>
      <c r="D3511" s="480" t="s">
        <v>857</v>
      </c>
      <c r="E3511" s="481"/>
      <c r="F3511" s="482"/>
      <c r="G3511" s="480" t="s">
        <v>858</v>
      </c>
      <c r="H3511" s="481"/>
      <c r="I3511" s="482"/>
      <c r="J3511" s="508" t="s">
        <v>859</v>
      </c>
      <c r="K3511" s="508" t="s">
        <v>925</v>
      </c>
      <c r="L3511" s="508" t="s">
        <v>861</v>
      </c>
      <c r="M3511" s="508" t="s">
        <v>862</v>
      </c>
      <c r="N3511" s="508" t="s">
        <v>868</v>
      </c>
      <c r="O3511" s="509">
        <f>ROUND(SUM(O3512:O3513),2)</f>
        <v>14</v>
      </c>
    </row>
    <row r="3512" spans="1:15">
      <c r="A3512" s="3"/>
      <c r="B3512" s="483" t="s">
        <v>926</v>
      </c>
      <c r="C3512" s="484"/>
      <c r="D3512" s="484"/>
      <c r="E3512" s="484"/>
      <c r="F3512" s="484"/>
      <c r="G3512" s="484"/>
      <c r="H3512" s="484"/>
      <c r="I3512" s="484"/>
      <c r="J3512" s="510"/>
      <c r="K3512" s="510"/>
      <c r="L3512" s="510"/>
      <c r="M3512" s="510"/>
      <c r="N3512" s="510"/>
      <c r="O3512" s="511"/>
    </row>
    <row r="3513" spans="1:15">
      <c r="A3513" s="4"/>
      <c r="B3513" s="495" t="s">
        <v>927</v>
      </c>
      <c r="C3513" s="486"/>
      <c r="D3513" s="486">
        <v>0</v>
      </c>
      <c r="E3513" s="534" t="s">
        <v>898</v>
      </c>
      <c r="F3513" s="486">
        <v>0</v>
      </c>
      <c r="G3513" s="486">
        <v>28</v>
      </c>
      <c r="H3513" s="534" t="s">
        <v>898</v>
      </c>
      <c r="I3513" s="486">
        <v>18.72</v>
      </c>
      <c r="J3513" s="512"/>
      <c r="K3513" s="543">
        <v>7</v>
      </c>
      <c r="L3513" s="512"/>
      <c r="M3513" s="512">
        <v>2</v>
      </c>
      <c r="N3513" s="512" t="s">
        <v>928</v>
      </c>
      <c r="O3513" s="513">
        <f>K3513*M3513</f>
        <v>14</v>
      </c>
    </row>
    <row r="3514" spans="1:15">
      <c r="A3514" s="5"/>
      <c r="B3514" s="539"/>
      <c r="C3514" s="540"/>
      <c r="D3514" s="540"/>
      <c r="E3514" s="540"/>
      <c r="F3514" s="540"/>
      <c r="G3514" s="540"/>
      <c r="H3514" s="540"/>
      <c r="I3514" s="540"/>
      <c r="J3514" s="544"/>
      <c r="K3514" s="544"/>
      <c r="L3514" s="544"/>
      <c r="M3514" s="545"/>
      <c r="N3514" s="545"/>
      <c r="O3514" s="546"/>
    </row>
    <row r="3515" spans="1:15">
      <c r="A3515" s="12"/>
      <c r="B3515" s="489"/>
      <c r="C3515" s="365"/>
      <c r="D3515" s="365"/>
      <c r="E3515" s="365"/>
      <c r="F3515" s="365"/>
      <c r="G3515" s="365"/>
      <c r="H3515" s="365"/>
      <c r="I3515" s="365"/>
      <c r="J3515" s="517"/>
      <c r="K3515" s="517"/>
      <c r="L3515" s="517"/>
      <c r="M3515" s="518"/>
      <c r="N3515" s="518"/>
      <c r="O3515" s="519"/>
    </row>
    <row r="3516" ht="30" spans="1:15">
      <c r="A3516" s="2" t="s">
        <v>837</v>
      </c>
      <c r="B3516" s="479" t="str">
        <f>VLOOKUP(A3516,GLOBAL!A:H,4,FALSE)</f>
        <v>RELIGAÇÃO DE REDE DE ÁGUA EM PVC DN 20 MM, INCLUSIVE CONEXÕES, EM VIAS URBANAS</v>
      </c>
      <c r="C3516" s="2" t="str">
        <f>VLOOKUP(A3516,GLOBAL!A:H,5,FALSE)</f>
        <v>M</v>
      </c>
      <c r="D3516" s="480" t="s">
        <v>857</v>
      </c>
      <c r="E3516" s="481"/>
      <c r="F3516" s="482"/>
      <c r="G3516" s="480" t="s">
        <v>858</v>
      </c>
      <c r="H3516" s="481"/>
      <c r="I3516" s="482"/>
      <c r="J3516" s="508" t="s">
        <v>859</v>
      </c>
      <c r="K3516" s="508" t="s">
        <v>925</v>
      </c>
      <c r="L3516" s="508" t="s">
        <v>861</v>
      </c>
      <c r="M3516" s="508" t="s">
        <v>862</v>
      </c>
      <c r="N3516" s="508" t="s">
        <v>868</v>
      </c>
      <c r="O3516" s="509">
        <f>ROUND(SUM(O3517:O3519),2)</f>
        <v>14</v>
      </c>
    </row>
    <row r="3517" spans="1:15">
      <c r="A3517" s="3"/>
      <c r="B3517" s="483" t="s">
        <v>926</v>
      </c>
      <c r="C3517" s="484"/>
      <c r="D3517" s="484"/>
      <c r="E3517" s="484"/>
      <c r="F3517" s="484"/>
      <c r="G3517" s="484"/>
      <c r="H3517" s="484"/>
      <c r="I3517" s="484"/>
      <c r="J3517" s="510"/>
      <c r="K3517" s="510"/>
      <c r="L3517" s="510"/>
      <c r="M3517" s="510"/>
      <c r="N3517" s="510"/>
      <c r="O3517" s="511"/>
    </row>
    <row r="3518" spans="1:15">
      <c r="A3518" s="4"/>
      <c r="B3518" s="495" t="s">
        <v>927</v>
      </c>
      <c r="C3518" s="486"/>
      <c r="D3518" s="486">
        <v>0</v>
      </c>
      <c r="E3518" s="534" t="s">
        <v>898</v>
      </c>
      <c r="F3518" s="486">
        <v>0</v>
      </c>
      <c r="G3518" s="486">
        <v>28</v>
      </c>
      <c r="H3518" s="534" t="s">
        <v>898</v>
      </c>
      <c r="I3518" s="486">
        <v>18.72</v>
      </c>
      <c r="J3518" s="512"/>
      <c r="K3518" s="543">
        <v>7</v>
      </c>
      <c r="L3518" s="512"/>
      <c r="M3518" s="512">
        <v>2</v>
      </c>
      <c r="N3518" s="512" t="s">
        <v>928</v>
      </c>
      <c r="O3518" s="513">
        <f>M3518*K3518</f>
        <v>14</v>
      </c>
    </row>
    <row r="3519" spans="1:15">
      <c r="A3519" s="5"/>
      <c r="B3519" s="539"/>
      <c r="C3519" s="540"/>
      <c r="D3519" s="540"/>
      <c r="E3519" s="540"/>
      <c r="F3519" s="540"/>
      <c r="G3519" s="540"/>
      <c r="H3519" s="540"/>
      <c r="I3519" s="540"/>
      <c r="J3519" s="544"/>
      <c r="K3519" s="544"/>
      <c r="L3519" s="544"/>
      <c r="M3519" s="545"/>
      <c r="N3519" s="545"/>
      <c r="O3519" s="546"/>
    </row>
    <row r="3520" spans="1:15">
      <c r="A3520" s="6"/>
      <c r="B3520" s="489"/>
      <c r="C3520" s="365"/>
      <c r="D3520" s="365"/>
      <c r="E3520" s="365"/>
      <c r="F3520" s="365"/>
      <c r="G3520" s="365"/>
      <c r="H3520" s="365"/>
      <c r="I3520" s="365"/>
      <c r="J3520" s="517"/>
      <c r="K3520" s="517"/>
      <c r="L3520" s="517"/>
      <c r="M3520" s="518"/>
      <c r="N3520" s="518"/>
      <c r="O3520" s="519"/>
    </row>
    <row r="3521" spans="1:15">
      <c r="A3521" s="732" t="s">
        <v>44</v>
      </c>
      <c r="B3521" s="476" t="str">
        <f>VLOOKUP(A3521,GLOBAL!A:H,4,FALSE)</f>
        <v>Administração local da obra</v>
      </c>
      <c r="C3521" s="477"/>
      <c r="D3521" s="477"/>
      <c r="E3521" s="477"/>
      <c r="F3521" s="477"/>
      <c r="G3521" s="477"/>
      <c r="H3521" s="477"/>
      <c r="I3521" s="477"/>
      <c r="J3521" s="506"/>
      <c r="K3521" s="506"/>
      <c r="L3521" s="506"/>
      <c r="M3521" s="506"/>
      <c r="N3521" s="506"/>
      <c r="O3521" s="507"/>
    </row>
    <row r="3522" spans="1:15">
      <c r="A3522" s="1" t="s">
        <v>841</v>
      </c>
      <c r="B3522" s="476" t="str">
        <f>VLOOKUP(A3522,GLOBAL!A:H,4,FALSE)</f>
        <v>Administração de obra</v>
      </c>
      <c r="C3522" s="477"/>
      <c r="D3522" s="477"/>
      <c r="E3522" s="477"/>
      <c r="F3522" s="477"/>
      <c r="G3522" s="477"/>
      <c r="H3522" s="477"/>
      <c r="I3522" s="477"/>
      <c r="J3522" s="506"/>
      <c r="K3522" s="506"/>
      <c r="L3522" s="506"/>
      <c r="M3522" s="506"/>
      <c r="N3522" s="506"/>
      <c r="O3522" s="507"/>
    </row>
    <row r="3523" spans="1:15">
      <c r="A3523" s="2" t="s">
        <v>843</v>
      </c>
      <c r="B3523" s="535" t="str">
        <f>VLOOKUP(A3523,GLOBAL!A:H,4,FALSE)</f>
        <v>Equipe de obra, incluindo engenheiro pleno e encarregado de obras</v>
      </c>
      <c r="C3523" s="2" t="str">
        <f>VLOOKUP(A3523,GLOBAL!A:H,5,FALSE)</f>
        <v>MÊS</v>
      </c>
      <c r="D3523" s="2"/>
      <c r="E3523" s="2"/>
      <c r="F3523" s="2"/>
      <c r="G3523" s="2"/>
      <c r="H3523" s="2"/>
      <c r="I3523" s="2"/>
      <c r="J3523" s="508"/>
      <c r="K3523" s="508"/>
      <c r="L3523" s="508"/>
      <c r="M3523" s="508" t="s">
        <v>1166</v>
      </c>
      <c r="N3523" s="508" t="s">
        <v>1167</v>
      </c>
      <c r="O3523" s="509">
        <f>ROUND(SUM(O3524:O3527),2)</f>
        <v>6</v>
      </c>
    </row>
    <row r="3524" spans="1:15">
      <c r="A3524" s="3"/>
      <c r="B3524" s="483" t="s">
        <v>863</v>
      </c>
      <c r="C3524" s="484"/>
      <c r="D3524" s="484"/>
      <c r="E3524" s="484"/>
      <c r="F3524" s="484"/>
      <c r="G3524" s="484"/>
      <c r="H3524" s="484"/>
      <c r="I3524" s="484"/>
      <c r="J3524" s="510"/>
      <c r="K3524" s="510"/>
      <c r="L3524" s="510"/>
      <c r="M3524" s="510"/>
      <c r="N3524" s="510"/>
      <c r="O3524" s="511"/>
    </row>
    <row r="3525" spans="1:15">
      <c r="A3525" s="4"/>
      <c r="B3525" s="485" t="s">
        <v>1168</v>
      </c>
      <c r="C3525" s="486"/>
      <c r="D3525" s="486"/>
      <c r="E3525" s="486"/>
      <c r="F3525" s="486"/>
      <c r="G3525" s="486"/>
      <c r="H3525" s="486"/>
      <c r="I3525" s="486"/>
      <c r="J3525" s="512"/>
      <c r="K3525" s="512"/>
      <c r="L3525" s="512"/>
      <c r="M3525" s="512"/>
      <c r="N3525" s="512">
        <v>6</v>
      </c>
      <c r="O3525" s="513">
        <f>N3525</f>
        <v>6</v>
      </c>
    </row>
    <row r="3526" spans="1:15">
      <c r="A3526" s="4"/>
      <c r="B3526" s="495"/>
      <c r="C3526" s="486"/>
      <c r="D3526" s="486"/>
      <c r="E3526" s="486"/>
      <c r="F3526" s="486"/>
      <c r="G3526" s="486"/>
      <c r="H3526" s="486"/>
      <c r="I3526" s="486"/>
      <c r="J3526" s="512"/>
      <c r="K3526" s="512"/>
      <c r="L3526" s="512"/>
      <c r="M3526" s="512"/>
      <c r="N3526" s="512"/>
      <c r="O3526" s="513"/>
    </row>
    <row r="3527" spans="1:15">
      <c r="A3527" s="5"/>
      <c r="B3527" s="491"/>
      <c r="C3527" s="488"/>
      <c r="D3527" s="488"/>
      <c r="E3527" s="488"/>
      <c r="F3527" s="488"/>
      <c r="G3527" s="488"/>
      <c r="H3527" s="488"/>
      <c r="I3527" s="488"/>
      <c r="J3527" s="514"/>
      <c r="K3527" s="514"/>
      <c r="L3527" s="514"/>
      <c r="M3527" s="515"/>
      <c r="N3527" s="515"/>
      <c r="O3527" s="516"/>
    </row>
    <row r="3528" spans="1:15">
      <c r="A3528" s="6"/>
      <c r="B3528" s="489"/>
      <c r="C3528" s="365"/>
      <c r="D3528" s="365"/>
      <c r="E3528" s="365"/>
      <c r="F3528" s="365"/>
      <c r="G3528" s="365"/>
      <c r="H3528" s="365"/>
      <c r="I3528" s="365"/>
      <c r="J3528" s="517"/>
      <c r="K3528" s="517"/>
      <c r="L3528" s="517"/>
      <c r="M3528" s="518"/>
      <c r="N3528" s="518"/>
      <c r="O3528" s="519"/>
    </row>
    <row r="3530" spans="1:15">
      <c r="A3530" s="20" t="s">
        <v>1169</v>
      </c>
      <c r="B3530" s="20"/>
      <c r="C3530" s="20"/>
      <c r="D3530" s="20"/>
      <c r="E3530" s="20"/>
      <c r="F3530" s="20"/>
      <c r="G3530" s="20"/>
      <c r="H3530" s="20"/>
      <c r="I3530" s="20"/>
      <c r="J3530" s="20"/>
      <c r="K3530" s="20"/>
      <c r="L3530" s="20"/>
      <c r="M3530" s="20"/>
      <c r="N3530" s="20"/>
      <c r="O3530" s="20"/>
    </row>
    <row r="3531" spans="1:15">
      <c r="A3531" s="20" t="s">
        <v>850</v>
      </c>
      <c r="B3531" s="20"/>
      <c r="C3531" s="20"/>
      <c r="D3531" s="20"/>
      <c r="E3531" s="20"/>
      <c r="F3531" s="20"/>
      <c r="G3531" s="20"/>
      <c r="H3531" s="20"/>
      <c r="I3531" s="20"/>
      <c r="J3531" s="20"/>
      <c r="K3531" s="20"/>
      <c r="L3531" s="20"/>
      <c r="M3531" s="20"/>
      <c r="N3531" s="20"/>
      <c r="O3531" s="20"/>
    </row>
    <row r="3532" spans="1:15">
      <c r="A3532" s="20" t="s">
        <v>851</v>
      </c>
      <c r="B3532" s="20"/>
      <c r="C3532" s="20"/>
      <c r="D3532" s="20"/>
      <c r="E3532" s="20"/>
      <c r="F3532" s="20"/>
      <c r="G3532" s="20"/>
      <c r="H3532" s="20"/>
      <c r="I3532" s="20"/>
      <c r="J3532" s="20"/>
      <c r="K3532" s="20"/>
      <c r="L3532" s="20"/>
      <c r="M3532" s="20"/>
      <c r="N3532" s="20"/>
      <c r="O3532" s="20"/>
    </row>
  </sheetData>
  <mergeCells count="1214">
    <mergeCell ref="A1:O1"/>
    <mergeCell ref="B2:N2"/>
    <mergeCell ref="A3:O3"/>
    <mergeCell ref="A5:O5"/>
    <mergeCell ref="D6:I6"/>
    <mergeCell ref="J6:N6"/>
    <mergeCell ref="D9:F9"/>
    <mergeCell ref="G9:I9"/>
    <mergeCell ref="D14:F14"/>
    <mergeCell ref="G14:I14"/>
    <mergeCell ref="D19:F19"/>
    <mergeCell ref="G19:I19"/>
    <mergeCell ref="D26:F26"/>
    <mergeCell ref="G26:I26"/>
    <mergeCell ref="J26:K26"/>
    <mergeCell ref="J28:K28"/>
    <mergeCell ref="J29:K29"/>
    <mergeCell ref="J30:K30"/>
    <mergeCell ref="J31:K31"/>
    <mergeCell ref="D34:F34"/>
    <mergeCell ref="G34:I34"/>
    <mergeCell ref="D40:F40"/>
    <mergeCell ref="G40:I40"/>
    <mergeCell ref="J40:L40"/>
    <mergeCell ref="J42:L42"/>
    <mergeCell ref="D45:F45"/>
    <mergeCell ref="G45:I45"/>
    <mergeCell ref="J45:L45"/>
    <mergeCell ref="J47:L47"/>
    <mergeCell ref="D50:F50"/>
    <mergeCell ref="G50:I50"/>
    <mergeCell ref="D56:F56"/>
    <mergeCell ref="G56:I56"/>
    <mergeCell ref="D61:F61"/>
    <mergeCell ref="G61:I61"/>
    <mergeCell ref="D66:F66"/>
    <mergeCell ref="G66:I66"/>
    <mergeCell ref="D72:F72"/>
    <mergeCell ref="G72:I72"/>
    <mergeCell ref="D78:F78"/>
    <mergeCell ref="G78:I78"/>
    <mergeCell ref="D84:F84"/>
    <mergeCell ref="G84:I84"/>
    <mergeCell ref="D89:F89"/>
    <mergeCell ref="G89:I89"/>
    <mergeCell ref="D95:F95"/>
    <mergeCell ref="G95:I95"/>
    <mergeCell ref="D103:F103"/>
    <mergeCell ref="G103:I103"/>
    <mergeCell ref="D109:F109"/>
    <mergeCell ref="G109:I109"/>
    <mergeCell ref="D115:F115"/>
    <mergeCell ref="G115:I115"/>
    <mergeCell ref="D122:F122"/>
    <mergeCell ref="G122:I122"/>
    <mergeCell ref="D129:F129"/>
    <mergeCell ref="G129:I129"/>
    <mergeCell ref="D136:F136"/>
    <mergeCell ref="G136:I136"/>
    <mergeCell ref="D141:F141"/>
    <mergeCell ref="G141:I141"/>
    <mergeCell ref="D148:F148"/>
    <mergeCell ref="G148:I148"/>
    <mergeCell ref="D153:F153"/>
    <mergeCell ref="G153:I153"/>
    <mergeCell ref="D160:F160"/>
    <mergeCell ref="G160:I160"/>
    <mergeCell ref="D165:F165"/>
    <mergeCell ref="G165:I165"/>
    <mergeCell ref="D172:F172"/>
    <mergeCell ref="G172:I172"/>
    <mergeCell ref="D177:F177"/>
    <mergeCell ref="G177:I177"/>
    <mergeCell ref="D182:F182"/>
    <mergeCell ref="G182:I182"/>
    <mergeCell ref="D189:F189"/>
    <mergeCell ref="G189:I189"/>
    <mergeCell ref="J189:K189"/>
    <mergeCell ref="J191:K191"/>
    <mergeCell ref="D194:F194"/>
    <mergeCell ref="G194:I194"/>
    <mergeCell ref="D202:F202"/>
    <mergeCell ref="G202:I202"/>
    <mergeCell ref="D208:F208"/>
    <mergeCell ref="G208:I208"/>
    <mergeCell ref="D213:F213"/>
    <mergeCell ref="G213:I213"/>
    <mergeCell ref="D220:F220"/>
    <mergeCell ref="G220:I220"/>
    <mergeCell ref="J220:L220"/>
    <mergeCell ref="J222:L222"/>
    <mergeCell ref="D225:F225"/>
    <mergeCell ref="G225:I225"/>
    <mergeCell ref="J225:L225"/>
    <mergeCell ref="J227:L227"/>
    <mergeCell ref="D230:F230"/>
    <mergeCell ref="G230:I230"/>
    <mergeCell ref="D236:F236"/>
    <mergeCell ref="G236:I236"/>
    <mergeCell ref="D241:F241"/>
    <mergeCell ref="G241:I241"/>
    <mergeCell ref="D246:F246"/>
    <mergeCell ref="G246:I246"/>
    <mergeCell ref="D252:F252"/>
    <mergeCell ref="G252:I252"/>
    <mergeCell ref="D258:F258"/>
    <mergeCell ref="G258:I258"/>
    <mergeCell ref="D265:F265"/>
    <mergeCell ref="G265:I265"/>
    <mergeCell ref="D270:F270"/>
    <mergeCell ref="G270:I270"/>
    <mergeCell ref="D277:F277"/>
    <mergeCell ref="G277:I277"/>
    <mergeCell ref="D287:F287"/>
    <mergeCell ref="G287:I287"/>
    <mergeCell ref="D294:F294"/>
    <mergeCell ref="G294:I294"/>
    <mergeCell ref="D301:F301"/>
    <mergeCell ref="G301:I301"/>
    <mergeCell ref="D309:F309"/>
    <mergeCell ref="G309:I309"/>
    <mergeCell ref="D316:F316"/>
    <mergeCell ref="G316:I316"/>
    <mergeCell ref="D323:F323"/>
    <mergeCell ref="G323:I323"/>
    <mergeCell ref="D328:F328"/>
    <mergeCell ref="G328:I328"/>
    <mergeCell ref="D335:F335"/>
    <mergeCell ref="G335:I335"/>
    <mergeCell ref="D340:F340"/>
    <mergeCell ref="G340:I340"/>
    <mergeCell ref="D347:F347"/>
    <mergeCell ref="G347:I347"/>
    <mergeCell ref="D352:F352"/>
    <mergeCell ref="G352:I352"/>
    <mergeCell ref="D359:F359"/>
    <mergeCell ref="G359:I359"/>
    <mergeCell ref="D364:F364"/>
    <mergeCell ref="G364:I364"/>
    <mergeCell ref="D369:F369"/>
    <mergeCell ref="G369:I369"/>
    <mergeCell ref="D376:F376"/>
    <mergeCell ref="G376:I376"/>
    <mergeCell ref="J376:K376"/>
    <mergeCell ref="J378:K378"/>
    <mergeCell ref="D381:F381"/>
    <mergeCell ref="G381:I381"/>
    <mergeCell ref="D389:F389"/>
    <mergeCell ref="G389:I389"/>
    <mergeCell ref="D395:F395"/>
    <mergeCell ref="G395:I395"/>
    <mergeCell ref="D400:F400"/>
    <mergeCell ref="G400:I400"/>
    <mergeCell ref="D407:F407"/>
    <mergeCell ref="G407:I407"/>
    <mergeCell ref="J407:K407"/>
    <mergeCell ref="J409:K409"/>
    <mergeCell ref="J410:K410"/>
    <mergeCell ref="J411:K411"/>
    <mergeCell ref="D414:F414"/>
    <mergeCell ref="G414:I414"/>
    <mergeCell ref="D421:F421"/>
    <mergeCell ref="G421:I421"/>
    <mergeCell ref="D426:F426"/>
    <mergeCell ref="G426:I426"/>
    <mergeCell ref="D432:F432"/>
    <mergeCell ref="G432:I432"/>
    <mergeCell ref="D438:F438"/>
    <mergeCell ref="G438:I438"/>
    <mergeCell ref="J438:L438"/>
    <mergeCell ref="J440:L440"/>
    <mergeCell ref="D443:F443"/>
    <mergeCell ref="G443:I443"/>
    <mergeCell ref="J443:L443"/>
    <mergeCell ref="J445:L445"/>
    <mergeCell ref="D448:F448"/>
    <mergeCell ref="G448:I448"/>
    <mergeCell ref="D454:F454"/>
    <mergeCell ref="G454:I454"/>
    <mergeCell ref="D459:F459"/>
    <mergeCell ref="G459:I459"/>
    <mergeCell ref="D464:F464"/>
    <mergeCell ref="G464:I464"/>
    <mergeCell ref="D470:F470"/>
    <mergeCell ref="G470:I470"/>
    <mergeCell ref="D476:F476"/>
    <mergeCell ref="G476:I476"/>
    <mergeCell ref="D486:F486"/>
    <mergeCell ref="G486:I486"/>
    <mergeCell ref="D491:F491"/>
    <mergeCell ref="G491:I491"/>
    <mergeCell ref="D496:F496"/>
    <mergeCell ref="G496:I496"/>
    <mergeCell ref="D502:F502"/>
    <mergeCell ref="G502:I502"/>
    <mergeCell ref="D512:F512"/>
    <mergeCell ref="G512:I512"/>
    <mergeCell ref="D522:F522"/>
    <mergeCell ref="G522:I522"/>
    <mergeCell ref="D532:F532"/>
    <mergeCell ref="G532:I532"/>
    <mergeCell ref="D541:F541"/>
    <mergeCell ref="G541:I541"/>
    <mergeCell ref="D548:F548"/>
    <mergeCell ref="G548:I548"/>
    <mergeCell ref="D555:F555"/>
    <mergeCell ref="G555:I555"/>
    <mergeCell ref="D560:F560"/>
    <mergeCell ref="G560:I560"/>
    <mergeCell ref="D567:F567"/>
    <mergeCell ref="G567:I567"/>
    <mergeCell ref="D572:F572"/>
    <mergeCell ref="G572:I572"/>
    <mergeCell ref="D579:F579"/>
    <mergeCell ref="G579:I579"/>
    <mergeCell ref="D584:F584"/>
    <mergeCell ref="G584:I584"/>
    <mergeCell ref="D591:F591"/>
    <mergeCell ref="G591:I591"/>
    <mergeCell ref="D596:F596"/>
    <mergeCell ref="G596:I596"/>
    <mergeCell ref="D601:F601"/>
    <mergeCell ref="G601:I601"/>
    <mergeCell ref="D611:F611"/>
    <mergeCell ref="G611:I611"/>
    <mergeCell ref="J611:K611"/>
    <mergeCell ref="J613:K613"/>
    <mergeCell ref="J614:K614"/>
    <mergeCell ref="D617:F617"/>
    <mergeCell ref="G617:I617"/>
    <mergeCell ref="D625:F625"/>
    <mergeCell ref="G625:I625"/>
    <mergeCell ref="D631:F631"/>
    <mergeCell ref="G631:I631"/>
    <mergeCell ref="D636:F636"/>
    <mergeCell ref="G636:I636"/>
    <mergeCell ref="D643:F643"/>
    <mergeCell ref="G643:I643"/>
    <mergeCell ref="J643:K643"/>
    <mergeCell ref="J645:K645"/>
    <mergeCell ref="D648:F648"/>
    <mergeCell ref="G648:I648"/>
    <mergeCell ref="D654:F654"/>
    <mergeCell ref="G654:I654"/>
    <mergeCell ref="J654:L654"/>
    <mergeCell ref="J656:L656"/>
    <mergeCell ref="D659:F659"/>
    <mergeCell ref="G659:I659"/>
    <mergeCell ref="J659:L659"/>
    <mergeCell ref="J661:L661"/>
    <mergeCell ref="D664:F664"/>
    <mergeCell ref="G664:I664"/>
    <mergeCell ref="D670:F670"/>
    <mergeCell ref="G670:I670"/>
    <mergeCell ref="D675:F675"/>
    <mergeCell ref="G675:I675"/>
    <mergeCell ref="D680:F680"/>
    <mergeCell ref="G680:I680"/>
    <mergeCell ref="D686:F686"/>
    <mergeCell ref="G686:I686"/>
    <mergeCell ref="D692:F692"/>
    <mergeCell ref="G692:I692"/>
    <mergeCell ref="D701:F701"/>
    <mergeCell ref="G701:I701"/>
    <mergeCell ref="D706:F706"/>
    <mergeCell ref="G706:I706"/>
    <mergeCell ref="D714:F714"/>
    <mergeCell ref="G714:I714"/>
    <mergeCell ref="D726:F726"/>
    <mergeCell ref="G726:I726"/>
    <mergeCell ref="D735:F735"/>
    <mergeCell ref="G735:I735"/>
    <mergeCell ref="D744:F744"/>
    <mergeCell ref="G744:I744"/>
    <mergeCell ref="D753:F753"/>
    <mergeCell ref="G753:I753"/>
    <mergeCell ref="D760:F760"/>
    <mergeCell ref="G760:I760"/>
    <mergeCell ref="D766:F766"/>
    <mergeCell ref="G766:I766"/>
    <mergeCell ref="D772:F772"/>
    <mergeCell ref="G772:I772"/>
    <mergeCell ref="D777:F777"/>
    <mergeCell ref="G777:I777"/>
    <mergeCell ref="D783:F783"/>
    <mergeCell ref="G783:I783"/>
    <mergeCell ref="D788:F788"/>
    <mergeCell ref="G788:I788"/>
    <mergeCell ref="D794:F794"/>
    <mergeCell ref="G794:I794"/>
    <mergeCell ref="D799:F799"/>
    <mergeCell ref="G799:I799"/>
    <mergeCell ref="D805:F805"/>
    <mergeCell ref="G805:I805"/>
    <mergeCell ref="D810:F810"/>
    <mergeCell ref="G810:I810"/>
    <mergeCell ref="D815:F815"/>
    <mergeCell ref="G815:I815"/>
    <mergeCell ref="D822:F822"/>
    <mergeCell ref="G822:I822"/>
    <mergeCell ref="J822:K822"/>
    <mergeCell ref="J824:K824"/>
    <mergeCell ref="J825:K825"/>
    <mergeCell ref="D828:F828"/>
    <mergeCell ref="G828:I828"/>
    <mergeCell ref="D836:F836"/>
    <mergeCell ref="G836:I836"/>
    <mergeCell ref="D842:F842"/>
    <mergeCell ref="G842:I842"/>
    <mergeCell ref="D847:F847"/>
    <mergeCell ref="G847:I847"/>
    <mergeCell ref="D854:F854"/>
    <mergeCell ref="G854:I854"/>
    <mergeCell ref="J854:K854"/>
    <mergeCell ref="J856:K856"/>
    <mergeCell ref="J857:K857"/>
    <mergeCell ref="J858:K858"/>
    <mergeCell ref="J859:K859"/>
    <mergeCell ref="J860:K860"/>
    <mergeCell ref="J861:K861"/>
    <mergeCell ref="J862:K862"/>
    <mergeCell ref="D865:F865"/>
    <mergeCell ref="G865:I865"/>
    <mergeCell ref="D871:F871"/>
    <mergeCell ref="G871:I871"/>
    <mergeCell ref="J871:L871"/>
    <mergeCell ref="J873:L873"/>
    <mergeCell ref="D876:F876"/>
    <mergeCell ref="G876:I876"/>
    <mergeCell ref="J876:L876"/>
    <mergeCell ref="J878:L878"/>
    <mergeCell ref="D881:F881"/>
    <mergeCell ref="G881:I881"/>
    <mergeCell ref="D887:F887"/>
    <mergeCell ref="G887:I887"/>
    <mergeCell ref="D892:F892"/>
    <mergeCell ref="G892:I892"/>
    <mergeCell ref="D897:F897"/>
    <mergeCell ref="G897:I897"/>
    <mergeCell ref="D903:F903"/>
    <mergeCell ref="G903:I903"/>
    <mergeCell ref="D909:F909"/>
    <mergeCell ref="G909:I909"/>
    <mergeCell ref="D915:F915"/>
    <mergeCell ref="G915:I915"/>
    <mergeCell ref="D920:F920"/>
    <mergeCell ref="G920:I920"/>
    <mergeCell ref="D925:F925"/>
    <mergeCell ref="G925:I925"/>
    <mergeCell ref="D931:F931"/>
    <mergeCell ref="G931:I931"/>
    <mergeCell ref="D937:F937"/>
    <mergeCell ref="G937:I937"/>
    <mergeCell ref="D943:F943"/>
    <mergeCell ref="G943:I943"/>
    <mergeCell ref="D949:F949"/>
    <mergeCell ref="G949:I949"/>
    <mergeCell ref="D956:F956"/>
    <mergeCell ref="G956:I956"/>
    <mergeCell ref="D963:F963"/>
    <mergeCell ref="G963:I963"/>
    <mergeCell ref="D970:F970"/>
    <mergeCell ref="G970:I970"/>
    <mergeCell ref="D975:F975"/>
    <mergeCell ref="G975:I975"/>
    <mergeCell ref="D982:F982"/>
    <mergeCell ref="G982:I982"/>
    <mergeCell ref="D987:F987"/>
    <mergeCell ref="G987:I987"/>
    <mergeCell ref="D994:F994"/>
    <mergeCell ref="G994:I994"/>
    <mergeCell ref="D999:F999"/>
    <mergeCell ref="G999:I999"/>
    <mergeCell ref="D1006:F1006"/>
    <mergeCell ref="G1006:I1006"/>
    <mergeCell ref="D1011:F1011"/>
    <mergeCell ref="G1011:I1011"/>
    <mergeCell ref="D1016:F1016"/>
    <mergeCell ref="G1016:I1016"/>
    <mergeCell ref="D1023:F1023"/>
    <mergeCell ref="G1023:I1023"/>
    <mergeCell ref="J1023:K1023"/>
    <mergeCell ref="J1025:K1025"/>
    <mergeCell ref="D1028:F1028"/>
    <mergeCell ref="G1028:I1028"/>
    <mergeCell ref="D1036:F1036"/>
    <mergeCell ref="G1036:I1036"/>
    <mergeCell ref="D1042:F1042"/>
    <mergeCell ref="G1042:I1042"/>
    <mergeCell ref="D1047:F1047"/>
    <mergeCell ref="G1047:I1047"/>
    <mergeCell ref="D1054:F1054"/>
    <mergeCell ref="G1054:I1054"/>
    <mergeCell ref="D1059:F1059"/>
    <mergeCell ref="G1059:I1059"/>
    <mergeCell ref="D1065:F1065"/>
    <mergeCell ref="G1065:I1065"/>
    <mergeCell ref="J1065:L1065"/>
    <mergeCell ref="J1067:L1067"/>
    <mergeCell ref="D1070:F1070"/>
    <mergeCell ref="G1070:I1070"/>
    <mergeCell ref="J1070:L1070"/>
    <mergeCell ref="J1072:L1072"/>
    <mergeCell ref="D1075:F1075"/>
    <mergeCell ref="G1075:I1075"/>
    <mergeCell ref="D1081:F1081"/>
    <mergeCell ref="G1081:I1081"/>
    <mergeCell ref="D1086:F1086"/>
    <mergeCell ref="G1086:I1086"/>
    <mergeCell ref="D1091:F1091"/>
    <mergeCell ref="G1091:I1091"/>
    <mergeCell ref="D1097:F1097"/>
    <mergeCell ref="G1097:I1097"/>
    <mergeCell ref="D1103:F1103"/>
    <mergeCell ref="G1103:I1103"/>
    <mergeCell ref="D1109:F1109"/>
    <mergeCell ref="G1109:I1109"/>
    <mergeCell ref="D1114:F1114"/>
    <mergeCell ref="G1114:I1114"/>
    <mergeCell ref="D1119:F1119"/>
    <mergeCell ref="G1119:I1119"/>
    <mergeCell ref="D1126:F1126"/>
    <mergeCell ref="G1126:I1126"/>
    <mergeCell ref="D1132:F1132"/>
    <mergeCell ref="G1132:I1132"/>
    <mergeCell ref="D1138:F1138"/>
    <mergeCell ref="G1138:I1138"/>
    <mergeCell ref="D1144:F1144"/>
    <mergeCell ref="G1144:I1144"/>
    <mergeCell ref="D1151:F1151"/>
    <mergeCell ref="G1151:I1151"/>
    <mergeCell ref="D1158:F1158"/>
    <mergeCell ref="G1158:I1158"/>
    <mergeCell ref="D1165:F1165"/>
    <mergeCell ref="G1165:I1165"/>
    <mergeCell ref="D1170:F1170"/>
    <mergeCell ref="G1170:I1170"/>
    <mergeCell ref="D1177:F1177"/>
    <mergeCell ref="G1177:I1177"/>
    <mergeCell ref="D1182:F1182"/>
    <mergeCell ref="G1182:I1182"/>
    <mergeCell ref="D1189:F1189"/>
    <mergeCell ref="G1189:I1189"/>
    <mergeCell ref="D1194:F1194"/>
    <mergeCell ref="G1194:I1194"/>
    <mergeCell ref="D1201:F1201"/>
    <mergeCell ref="G1201:I1201"/>
    <mergeCell ref="D1206:F1206"/>
    <mergeCell ref="G1206:I1206"/>
    <mergeCell ref="D1211:F1211"/>
    <mergeCell ref="G1211:I1211"/>
    <mergeCell ref="D1219:F1219"/>
    <mergeCell ref="G1219:I1219"/>
    <mergeCell ref="J1219:K1219"/>
    <mergeCell ref="J1221:K1221"/>
    <mergeCell ref="J1222:K1222"/>
    <mergeCell ref="D1225:F1225"/>
    <mergeCell ref="G1225:I1225"/>
    <mergeCell ref="D1233:F1233"/>
    <mergeCell ref="G1233:I1233"/>
    <mergeCell ref="D1239:F1239"/>
    <mergeCell ref="G1239:I1239"/>
    <mergeCell ref="D1244:F1244"/>
    <mergeCell ref="G1244:I1244"/>
    <mergeCell ref="D1251:F1251"/>
    <mergeCell ref="G1251:I1251"/>
    <mergeCell ref="J1251:K1251"/>
    <mergeCell ref="J1253:K1253"/>
    <mergeCell ref="D1256:F1256"/>
    <mergeCell ref="G1256:I1256"/>
    <mergeCell ref="D1262:F1262"/>
    <mergeCell ref="G1262:I1262"/>
    <mergeCell ref="J1262:L1262"/>
    <mergeCell ref="J1264:L1264"/>
    <mergeCell ref="D1267:F1267"/>
    <mergeCell ref="G1267:I1267"/>
    <mergeCell ref="J1267:L1267"/>
    <mergeCell ref="J1269:L1269"/>
    <mergeCell ref="D1272:F1272"/>
    <mergeCell ref="G1272:I1272"/>
    <mergeCell ref="D1278:F1278"/>
    <mergeCell ref="G1278:I1278"/>
    <mergeCell ref="D1283:F1283"/>
    <mergeCell ref="G1283:I1283"/>
    <mergeCell ref="D1288:F1288"/>
    <mergeCell ref="G1288:I1288"/>
    <mergeCell ref="D1294:F1294"/>
    <mergeCell ref="G1294:I1294"/>
    <mergeCell ref="D1300:F1300"/>
    <mergeCell ref="G1300:I1300"/>
    <mergeCell ref="D1307:F1307"/>
    <mergeCell ref="G1307:I1307"/>
    <mergeCell ref="D1312:F1312"/>
    <mergeCell ref="G1312:I1312"/>
    <mergeCell ref="D1319:F1319"/>
    <mergeCell ref="G1319:I1319"/>
    <mergeCell ref="D1326:F1326"/>
    <mergeCell ref="G1326:I1326"/>
    <mergeCell ref="D1333:F1333"/>
    <mergeCell ref="G1333:I1333"/>
    <mergeCell ref="D1342:F1342"/>
    <mergeCell ref="G1342:I1342"/>
    <mergeCell ref="D1349:F1349"/>
    <mergeCell ref="G1349:I1349"/>
    <mergeCell ref="D1356:F1356"/>
    <mergeCell ref="G1356:I1356"/>
    <mergeCell ref="D1361:F1361"/>
    <mergeCell ref="G1361:I1361"/>
    <mergeCell ref="D1368:F1368"/>
    <mergeCell ref="G1368:I1368"/>
    <mergeCell ref="D1373:F1373"/>
    <mergeCell ref="G1373:I1373"/>
    <mergeCell ref="D1380:F1380"/>
    <mergeCell ref="G1380:I1380"/>
    <mergeCell ref="D1385:F1385"/>
    <mergeCell ref="G1385:I1385"/>
    <mergeCell ref="D1392:F1392"/>
    <mergeCell ref="G1392:I1392"/>
    <mergeCell ref="D1397:F1397"/>
    <mergeCell ref="G1397:I1397"/>
    <mergeCell ref="D1402:F1402"/>
    <mergeCell ref="G1402:I1402"/>
    <mergeCell ref="D1409:F1409"/>
    <mergeCell ref="G1409:I1409"/>
    <mergeCell ref="J1409:K1409"/>
    <mergeCell ref="J1411:K1411"/>
    <mergeCell ref="D1414:F1414"/>
    <mergeCell ref="G1414:I1414"/>
    <mergeCell ref="D1422:F1422"/>
    <mergeCell ref="G1422:I1422"/>
    <mergeCell ref="D1428:F1428"/>
    <mergeCell ref="G1428:I1428"/>
    <mergeCell ref="D1433:F1433"/>
    <mergeCell ref="G1433:I1433"/>
    <mergeCell ref="D1440:F1440"/>
    <mergeCell ref="G1440:I1440"/>
    <mergeCell ref="J1440:K1440"/>
    <mergeCell ref="J1442:K1442"/>
    <mergeCell ref="D1445:F1445"/>
    <mergeCell ref="G1445:I1445"/>
    <mergeCell ref="D1452:F1452"/>
    <mergeCell ref="G1452:I1452"/>
    <mergeCell ref="J1454:K1454"/>
    <mergeCell ref="D1457:F1457"/>
    <mergeCell ref="G1457:I1457"/>
    <mergeCell ref="D1463:F1463"/>
    <mergeCell ref="G1463:I1463"/>
    <mergeCell ref="J1463:L1463"/>
    <mergeCell ref="J1465:L1465"/>
    <mergeCell ref="D1468:F1468"/>
    <mergeCell ref="G1468:I1468"/>
    <mergeCell ref="J1468:L1468"/>
    <mergeCell ref="J1470:L1470"/>
    <mergeCell ref="D1473:F1473"/>
    <mergeCell ref="G1473:I1473"/>
    <mergeCell ref="D1479:F1479"/>
    <mergeCell ref="G1479:I1479"/>
    <mergeCell ref="D1484:F1484"/>
    <mergeCell ref="G1484:I1484"/>
    <mergeCell ref="D1489:F1489"/>
    <mergeCell ref="G1489:I1489"/>
    <mergeCell ref="D1494:F1494"/>
    <mergeCell ref="G1494:I1494"/>
    <mergeCell ref="D1500:F1500"/>
    <mergeCell ref="G1500:I1500"/>
    <mergeCell ref="D1506:F1506"/>
    <mergeCell ref="G1506:I1506"/>
    <mergeCell ref="D1511:F1511"/>
    <mergeCell ref="G1511:I1511"/>
    <mergeCell ref="D1523:F1523"/>
    <mergeCell ref="G1523:I1523"/>
    <mergeCell ref="D1528:F1528"/>
    <mergeCell ref="G1528:I1528"/>
    <mergeCell ref="D1534:F1534"/>
    <mergeCell ref="G1534:I1534"/>
    <mergeCell ref="D1542:F1542"/>
    <mergeCell ref="G1542:I1542"/>
    <mergeCell ref="D1554:F1554"/>
    <mergeCell ref="G1554:I1554"/>
    <mergeCell ref="D1566:F1566"/>
    <mergeCell ref="G1566:I1566"/>
    <mergeCell ref="D1578:F1578"/>
    <mergeCell ref="G1578:I1578"/>
    <mergeCell ref="D1590:F1590"/>
    <mergeCell ref="G1590:I1590"/>
    <mergeCell ref="D1602:F1602"/>
    <mergeCell ref="G1602:I1602"/>
    <mergeCell ref="D1614:F1614"/>
    <mergeCell ref="G1614:I1614"/>
    <mergeCell ref="D1619:F1619"/>
    <mergeCell ref="G1619:I1619"/>
    <mergeCell ref="D1631:F1631"/>
    <mergeCell ref="G1631:I1631"/>
    <mergeCell ref="D1639:F1639"/>
    <mergeCell ref="G1639:I1639"/>
    <mergeCell ref="J1639:K1639"/>
    <mergeCell ref="J1641:K1641"/>
    <mergeCell ref="D1644:F1644"/>
    <mergeCell ref="G1644:I1644"/>
    <mergeCell ref="D1652:F1652"/>
    <mergeCell ref="G1652:I1652"/>
    <mergeCell ref="D1658:F1658"/>
    <mergeCell ref="G1658:I1658"/>
    <mergeCell ref="D1663:F1663"/>
    <mergeCell ref="G1663:I1663"/>
    <mergeCell ref="D1670:F1670"/>
    <mergeCell ref="G1670:I1670"/>
    <mergeCell ref="J1670:K1670"/>
    <mergeCell ref="J1672:K1672"/>
    <mergeCell ref="D1675:F1675"/>
    <mergeCell ref="G1675:I1675"/>
    <mergeCell ref="D1682:F1682"/>
    <mergeCell ref="G1682:I1682"/>
    <mergeCell ref="J1684:K1684"/>
    <mergeCell ref="D1687:F1687"/>
    <mergeCell ref="G1687:I1687"/>
    <mergeCell ref="D1693:F1693"/>
    <mergeCell ref="G1693:I1693"/>
    <mergeCell ref="J1693:L1693"/>
    <mergeCell ref="J1695:L1695"/>
    <mergeCell ref="D1698:F1698"/>
    <mergeCell ref="G1698:I1698"/>
    <mergeCell ref="J1698:L1698"/>
    <mergeCell ref="J1700:L1700"/>
    <mergeCell ref="D1703:F1703"/>
    <mergeCell ref="G1703:I1703"/>
    <mergeCell ref="D1709:F1709"/>
    <mergeCell ref="G1709:I1709"/>
    <mergeCell ref="D1714:F1714"/>
    <mergeCell ref="G1714:I1714"/>
    <mergeCell ref="D1719:F1719"/>
    <mergeCell ref="G1719:I1719"/>
    <mergeCell ref="D1724:F1724"/>
    <mergeCell ref="G1724:I1724"/>
    <mergeCell ref="D1730:F1730"/>
    <mergeCell ref="G1730:I1730"/>
    <mergeCell ref="D1736:F1736"/>
    <mergeCell ref="G1736:I1736"/>
    <mergeCell ref="D1741:F1741"/>
    <mergeCell ref="G1741:I1741"/>
    <mergeCell ref="D1748:F1748"/>
    <mergeCell ref="G1748:I1748"/>
    <mergeCell ref="D1753:F1753"/>
    <mergeCell ref="G1753:I1753"/>
    <mergeCell ref="D1758:F1758"/>
    <mergeCell ref="G1758:I1758"/>
    <mergeCell ref="D1764:F1764"/>
    <mergeCell ref="G1764:I1764"/>
    <mergeCell ref="D1771:F1771"/>
    <mergeCell ref="G1771:I1771"/>
    <mergeCell ref="D1778:F1778"/>
    <mergeCell ref="G1778:I1778"/>
    <mergeCell ref="D1785:F1785"/>
    <mergeCell ref="G1785:I1785"/>
    <mergeCell ref="D1793:F1793"/>
    <mergeCell ref="G1793:I1793"/>
    <mergeCell ref="D1800:F1800"/>
    <mergeCell ref="G1800:I1800"/>
    <mergeCell ref="D1807:F1807"/>
    <mergeCell ref="G1807:I1807"/>
    <mergeCell ref="D1812:F1812"/>
    <mergeCell ref="G1812:I1812"/>
    <mergeCell ref="D1819:F1819"/>
    <mergeCell ref="G1819:I1819"/>
    <mergeCell ref="D1827:F1827"/>
    <mergeCell ref="G1827:I1827"/>
    <mergeCell ref="J1827:K1827"/>
    <mergeCell ref="J1829:K1829"/>
    <mergeCell ref="D1832:F1832"/>
    <mergeCell ref="G1832:I1832"/>
    <mergeCell ref="D1840:F1840"/>
    <mergeCell ref="G1840:I1840"/>
    <mergeCell ref="D1846:F1846"/>
    <mergeCell ref="G1846:I1846"/>
    <mergeCell ref="D1851:F1851"/>
    <mergeCell ref="G1851:I1851"/>
    <mergeCell ref="D1858:F1858"/>
    <mergeCell ref="G1858:I1858"/>
    <mergeCell ref="J1858:K1858"/>
    <mergeCell ref="J1860:K1860"/>
    <mergeCell ref="D1863:F1863"/>
    <mergeCell ref="G1863:I1863"/>
    <mergeCell ref="D1870:F1870"/>
    <mergeCell ref="G1870:I1870"/>
    <mergeCell ref="J1872:K1872"/>
    <mergeCell ref="D1875:F1875"/>
    <mergeCell ref="G1875:I1875"/>
    <mergeCell ref="D1881:F1881"/>
    <mergeCell ref="G1881:I1881"/>
    <mergeCell ref="J1881:L1881"/>
    <mergeCell ref="J1883:L1883"/>
    <mergeCell ref="J1884:L1884"/>
    <mergeCell ref="D1887:F1887"/>
    <mergeCell ref="G1887:I1887"/>
    <mergeCell ref="J1887:L1887"/>
    <mergeCell ref="J1889:L1889"/>
    <mergeCell ref="J1890:L1890"/>
    <mergeCell ref="D1893:F1893"/>
    <mergeCell ref="G1893:I1893"/>
    <mergeCell ref="D1899:F1899"/>
    <mergeCell ref="G1899:I1899"/>
    <mergeCell ref="D1904:F1904"/>
    <mergeCell ref="G1904:I1904"/>
    <mergeCell ref="D1909:F1909"/>
    <mergeCell ref="G1909:I1909"/>
    <mergeCell ref="D1914:F1914"/>
    <mergeCell ref="G1914:I1914"/>
    <mergeCell ref="D1920:F1920"/>
    <mergeCell ref="G1920:I1920"/>
    <mergeCell ref="D1926:F1926"/>
    <mergeCell ref="G1926:I1926"/>
    <mergeCell ref="D1931:F1931"/>
    <mergeCell ref="G1931:I1931"/>
    <mergeCell ref="D1940:F1940"/>
    <mergeCell ref="G1940:I1940"/>
    <mergeCell ref="D1945:F1945"/>
    <mergeCell ref="G1945:I1945"/>
    <mergeCell ref="D1952:F1952"/>
    <mergeCell ref="G1952:I1952"/>
    <mergeCell ref="D1964:F1964"/>
    <mergeCell ref="G1964:I1964"/>
    <mergeCell ref="D1973:F1973"/>
    <mergeCell ref="G1973:I1973"/>
    <mergeCell ref="D1980:F1980"/>
    <mergeCell ref="G1980:I1980"/>
    <mergeCell ref="D1987:F1987"/>
    <mergeCell ref="G1987:I1987"/>
    <mergeCell ref="D1997:F1997"/>
    <mergeCell ref="G1997:I1997"/>
    <mergeCell ref="D2003:F2003"/>
    <mergeCell ref="G2003:I2003"/>
    <mergeCell ref="D2010:F2010"/>
    <mergeCell ref="G2010:I2010"/>
    <mergeCell ref="D2019:F2019"/>
    <mergeCell ref="G2019:I2019"/>
    <mergeCell ref="D2028:F2028"/>
    <mergeCell ref="G2028:I2028"/>
    <mergeCell ref="D2033:F2033"/>
    <mergeCell ref="G2033:I2033"/>
    <mergeCell ref="D2042:F2042"/>
    <mergeCell ref="G2042:I2042"/>
    <mergeCell ref="D2052:F2052"/>
    <mergeCell ref="G2052:I2052"/>
    <mergeCell ref="J2052:K2052"/>
    <mergeCell ref="J2054:K2054"/>
    <mergeCell ref="D2057:F2057"/>
    <mergeCell ref="G2057:I2057"/>
    <mergeCell ref="D2066:F2066"/>
    <mergeCell ref="G2066:I2066"/>
    <mergeCell ref="D2072:F2072"/>
    <mergeCell ref="G2072:I2072"/>
    <mergeCell ref="D2078:F2078"/>
    <mergeCell ref="G2078:I2078"/>
    <mergeCell ref="D2086:F2086"/>
    <mergeCell ref="G2086:I2086"/>
    <mergeCell ref="J2086:K2086"/>
    <mergeCell ref="J2088:K2088"/>
    <mergeCell ref="D2091:F2091"/>
    <mergeCell ref="G2091:I2091"/>
    <mergeCell ref="D2098:F2098"/>
    <mergeCell ref="G2098:I2098"/>
    <mergeCell ref="J2100:K2100"/>
    <mergeCell ref="D2103:F2103"/>
    <mergeCell ref="G2103:I2103"/>
    <mergeCell ref="D2109:F2109"/>
    <mergeCell ref="G2109:I2109"/>
    <mergeCell ref="J2109:L2109"/>
    <mergeCell ref="J2111:L2111"/>
    <mergeCell ref="J2112:L2112"/>
    <mergeCell ref="D2115:F2115"/>
    <mergeCell ref="G2115:I2115"/>
    <mergeCell ref="J2115:L2115"/>
    <mergeCell ref="J2117:L2117"/>
    <mergeCell ref="J2118:L2118"/>
    <mergeCell ref="D2121:F2121"/>
    <mergeCell ref="G2121:I2121"/>
    <mergeCell ref="D2127:F2127"/>
    <mergeCell ref="G2127:I2127"/>
    <mergeCell ref="D2132:F2132"/>
    <mergeCell ref="G2132:I2132"/>
    <mergeCell ref="D2137:F2137"/>
    <mergeCell ref="G2137:I2137"/>
    <mergeCell ref="D2142:F2142"/>
    <mergeCell ref="G2142:I2142"/>
    <mergeCell ref="D2148:F2148"/>
    <mergeCell ref="G2148:I2148"/>
    <mergeCell ref="D2154:F2154"/>
    <mergeCell ref="G2154:I2154"/>
    <mergeCell ref="D2159:F2159"/>
    <mergeCell ref="G2159:I2159"/>
    <mergeCell ref="D2170:F2170"/>
    <mergeCell ref="G2170:I2170"/>
    <mergeCell ref="D2175:F2175"/>
    <mergeCell ref="G2175:I2175"/>
    <mergeCell ref="D2183:F2183"/>
    <mergeCell ref="G2183:I2183"/>
    <mergeCell ref="D2197:F2197"/>
    <mergeCell ref="G2197:I2197"/>
    <mergeCell ref="D2208:F2208"/>
    <mergeCell ref="G2208:I2208"/>
    <mergeCell ref="D2217:F2217"/>
    <mergeCell ref="G2217:I2217"/>
    <mergeCell ref="D2226:F2226"/>
    <mergeCell ref="G2226:I2226"/>
    <mergeCell ref="D2234:F2234"/>
    <mergeCell ref="G2234:I2234"/>
    <mergeCell ref="D2240:F2240"/>
    <mergeCell ref="G2240:I2240"/>
    <mergeCell ref="D2247:F2247"/>
    <mergeCell ref="G2247:I2247"/>
    <mergeCell ref="D2257:F2257"/>
    <mergeCell ref="G2257:I2257"/>
    <mergeCell ref="D2267:F2267"/>
    <mergeCell ref="G2267:I2267"/>
    <mergeCell ref="D2272:F2272"/>
    <mergeCell ref="G2272:I2272"/>
    <mergeCell ref="D2282:F2282"/>
    <mergeCell ref="G2282:I2282"/>
    <mergeCell ref="D2292:F2292"/>
    <mergeCell ref="G2292:I2292"/>
    <mergeCell ref="J2292:K2292"/>
    <mergeCell ref="J2294:K2294"/>
    <mergeCell ref="D2297:F2297"/>
    <mergeCell ref="G2297:I2297"/>
    <mergeCell ref="D2306:F2306"/>
    <mergeCell ref="G2306:I2306"/>
    <mergeCell ref="D2312:F2312"/>
    <mergeCell ref="G2312:I2312"/>
    <mergeCell ref="D2318:F2318"/>
    <mergeCell ref="G2318:I2318"/>
    <mergeCell ref="D2326:F2326"/>
    <mergeCell ref="G2326:I2326"/>
    <mergeCell ref="J2326:K2326"/>
    <mergeCell ref="J2328:K2328"/>
    <mergeCell ref="D2331:F2331"/>
    <mergeCell ref="G2331:I2331"/>
    <mergeCell ref="D2338:F2338"/>
    <mergeCell ref="G2338:I2338"/>
    <mergeCell ref="J2340:K2340"/>
    <mergeCell ref="D2343:F2343"/>
    <mergeCell ref="G2343:I2343"/>
    <mergeCell ref="D2349:F2349"/>
    <mergeCell ref="G2349:I2349"/>
    <mergeCell ref="J2349:L2349"/>
    <mergeCell ref="J2351:L2351"/>
    <mergeCell ref="J2352:L2352"/>
    <mergeCell ref="D2355:F2355"/>
    <mergeCell ref="G2355:I2355"/>
    <mergeCell ref="J2355:L2355"/>
    <mergeCell ref="J2357:L2357"/>
    <mergeCell ref="J2358:L2358"/>
    <mergeCell ref="D2361:F2361"/>
    <mergeCell ref="G2361:I2361"/>
    <mergeCell ref="D2367:F2367"/>
    <mergeCell ref="G2367:I2367"/>
    <mergeCell ref="D2373:F2373"/>
    <mergeCell ref="G2373:I2373"/>
    <mergeCell ref="D2379:F2379"/>
    <mergeCell ref="G2379:I2379"/>
    <mergeCell ref="D2385:F2385"/>
    <mergeCell ref="G2385:I2385"/>
    <mergeCell ref="D2392:F2392"/>
    <mergeCell ref="G2392:I2392"/>
    <mergeCell ref="D2398:F2398"/>
    <mergeCell ref="G2398:I2398"/>
    <mergeCell ref="D2404:F2404"/>
    <mergeCell ref="G2404:I2404"/>
    <mergeCell ref="D2413:F2413"/>
    <mergeCell ref="G2413:I2413"/>
    <mergeCell ref="D2418:F2418"/>
    <mergeCell ref="G2418:I2418"/>
    <mergeCell ref="D2423:F2423"/>
    <mergeCell ref="G2423:I2423"/>
    <mergeCell ref="D2430:F2430"/>
    <mergeCell ref="G2430:I2430"/>
    <mergeCell ref="D2444:F2444"/>
    <mergeCell ref="G2444:I2444"/>
    <mergeCell ref="D2453:F2453"/>
    <mergeCell ref="G2453:I2453"/>
    <mergeCell ref="D2458:F2458"/>
    <mergeCell ref="G2458:I2458"/>
    <mergeCell ref="D2470:F2470"/>
    <mergeCell ref="G2470:I2470"/>
    <mergeCell ref="D2482:F2482"/>
    <mergeCell ref="G2482:I2482"/>
    <mergeCell ref="D2491:F2491"/>
    <mergeCell ref="G2491:I2491"/>
    <mergeCell ref="D2503:F2503"/>
    <mergeCell ref="G2503:I2503"/>
    <mergeCell ref="D2515:F2515"/>
    <mergeCell ref="G2515:I2515"/>
    <mergeCell ref="D2520:F2520"/>
    <mergeCell ref="G2520:I2520"/>
    <mergeCell ref="D2532:F2532"/>
    <mergeCell ref="G2532:I2532"/>
    <mergeCell ref="D2542:F2542"/>
    <mergeCell ref="G2542:I2542"/>
    <mergeCell ref="J2542:K2542"/>
    <mergeCell ref="J2544:K2544"/>
    <mergeCell ref="D2547:F2547"/>
    <mergeCell ref="G2547:I2547"/>
    <mergeCell ref="D2556:F2556"/>
    <mergeCell ref="G2556:I2556"/>
    <mergeCell ref="D2562:F2562"/>
    <mergeCell ref="G2562:I2562"/>
    <mergeCell ref="D2568:F2568"/>
    <mergeCell ref="G2568:I2568"/>
    <mergeCell ref="D2576:F2576"/>
    <mergeCell ref="G2576:I2576"/>
    <mergeCell ref="J2576:K2576"/>
    <mergeCell ref="J2578:K2578"/>
    <mergeCell ref="D2581:F2581"/>
    <mergeCell ref="G2581:I2581"/>
    <mergeCell ref="D2588:F2588"/>
    <mergeCell ref="G2588:I2588"/>
    <mergeCell ref="J2590:K2590"/>
    <mergeCell ref="D2593:F2593"/>
    <mergeCell ref="G2593:I2593"/>
    <mergeCell ref="D2599:F2599"/>
    <mergeCell ref="G2599:I2599"/>
    <mergeCell ref="J2599:L2599"/>
    <mergeCell ref="J2601:L2601"/>
    <mergeCell ref="D2604:F2604"/>
    <mergeCell ref="G2604:I2604"/>
    <mergeCell ref="J2604:L2604"/>
    <mergeCell ref="J2606:L2606"/>
    <mergeCell ref="D2609:F2609"/>
    <mergeCell ref="G2609:I2609"/>
    <mergeCell ref="D2615:F2615"/>
    <mergeCell ref="G2615:I2615"/>
    <mergeCell ref="D2620:F2620"/>
    <mergeCell ref="G2620:I2620"/>
    <mergeCell ref="D2625:F2625"/>
    <mergeCell ref="G2625:I2625"/>
    <mergeCell ref="D2630:F2630"/>
    <mergeCell ref="G2630:I2630"/>
    <mergeCell ref="D2636:F2636"/>
    <mergeCell ref="G2636:I2636"/>
    <mergeCell ref="D2642:F2642"/>
    <mergeCell ref="G2642:I2642"/>
    <mergeCell ref="D2647:F2647"/>
    <mergeCell ref="G2647:I2647"/>
    <mergeCell ref="D2654:F2654"/>
    <mergeCell ref="G2654:I2654"/>
    <mergeCell ref="D2659:F2659"/>
    <mergeCell ref="G2659:I2659"/>
    <mergeCell ref="D2665:F2665"/>
    <mergeCell ref="G2665:I2665"/>
    <mergeCell ref="D2674:F2674"/>
    <mergeCell ref="G2674:I2674"/>
    <mergeCell ref="D2680:F2680"/>
    <mergeCell ref="G2680:I2680"/>
    <mergeCell ref="D2687:F2687"/>
    <mergeCell ref="G2687:I2687"/>
    <mergeCell ref="D2694:F2694"/>
    <mergeCell ref="G2694:I2694"/>
    <mergeCell ref="D2703:F2703"/>
    <mergeCell ref="G2703:I2703"/>
    <mergeCell ref="D2711:F2711"/>
    <mergeCell ref="G2711:I2711"/>
    <mergeCell ref="D2719:F2719"/>
    <mergeCell ref="G2719:I2719"/>
    <mergeCell ref="D2724:F2724"/>
    <mergeCell ref="G2724:I2724"/>
    <mergeCell ref="D2732:F2732"/>
    <mergeCell ref="G2732:I2732"/>
    <mergeCell ref="D2740:F2740"/>
    <mergeCell ref="G2740:I2740"/>
    <mergeCell ref="J2740:K2740"/>
    <mergeCell ref="J2742:K2742"/>
    <mergeCell ref="D2745:F2745"/>
    <mergeCell ref="G2745:I2745"/>
    <mergeCell ref="D2753:F2753"/>
    <mergeCell ref="G2753:I2753"/>
    <mergeCell ref="D2759:F2759"/>
    <mergeCell ref="G2759:I2759"/>
    <mergeCell ref="D2764:F2764"/>
    <mergeCell ref="G2764:I2764"/>
    <mergeCell ref="D2771:F2771"/>
    <mergeCell ref="G2771:I2771"/>
    <mergeCell ref="J2771:K2771"/>
    <mergeCell ref="J2773:K2773"/>
    <mergeCell ref="D2776:F2776"/>
    <mergeCell ref="G2776:I2776"/>
    <mergeCell ref="D2783:F2783"/>
    <mergeCell ref="G2783:I2783"/>
    <mergeCell ref="J2785:K2785"/>
    <mergeCell ref="D2788:F2788"/>
    <mergeCell ref="G2788:I2788"/>
    <mergeCell ref="D2794:F2794"/>
    <mergeCell ref="G2794:I2794"/>
    <mergeCell ref="J2794:L2794"/>
    <mergeCell ref="J2796:L2796"/>
    <mergeCell ref="D2799:F2799"/>
    <mergeCell ref="G2799:I2799"/>
    <mergeCell ref="J2799:L2799"/>
    <mergeCell ref="J2801:L2801"/>
    <mergeCell ref="D2804:F2804"/>
    <mergeCell ref="G2804:I2804"/>
    <mergeCell ref="D2810:F2810"/>
    <mergeCell ref="G2810:I2810"/>
    <mergeCell ref="D2816:F2816"/>
    <mergeCell ref="G2816:I2816"/>
    <mergeCell ref="D2821:F2821"/>
    <mergeCell ref="G2821:I2821"/>
    <mergeCell ref="D2827:F2827"/>
    <mergeCell ref="G2827:I2827"/>
    <mergeCell ref="D2834:F2834"/>
    <mergeCell ref="G2834:I2834"/>
    <mergeCell ref="D2840:F2840"/>
    <mergeCell ref="G2840:I2840"/>
    <mergeCell ref="D2846:F2846"/>
    <mergeCell ref="G2846:I2846"/>
    <mergeCell ref="D2866:F2866"/>
    <mergeCell ref="G2866:I2866"/>
    <mergeCell ref="D2871:F2871"/>
    <mergeCell ref="G2871:I2871"/>
    <mergeCell ref="D2876:F2876"/>
    <mergeCell ref="G2876:I2876"/>
    <mergeCell ref="D2893:F2893"/>
    <mergeCell ref="G2893:I2893"/>
    <mergeCell ref="D2910:F2910"/>
    <mergeCell ref="G2910:I2910"/>
    <mergeCell ref="D2930:F2930"/>
    <mergeCell ref="G2930:I2930"/>
    <mergeCell ref="D2935:F2935"/>
    <mergeCell ref="G2935:I2935"/>
    <mergeCell ref="D2943:F2943"/>
    <mergeCell ref="G2943:I2943"/>
    <mergeCell ref="D2951:F2951"/>
    <mergeCell ref="G2951:I2951"/>
    <mergeCell ref="D2960:F2960"/>
    <mergeCell ref="G2960:I2960"/>
    <mergeCell ref="D2979:F2979"/>
    <mergeCell ref="G2979:I2979"/>
    <mergeCell ref="D2998:F2998"/>
    <mergeCell ref="G2998:I2998"/>
    <mergeCell ref="D3003:F3003"/>
    <mergeCell ref="G3003:I3003"/>
    <mergeCell ref="D3008:F3008"/>
    <mergeCell ref="G3008:I3008"/>
    <mergeCell ref="D3014:F3014"/>
    <mergeCell ref="G3014:I3014"/>
    <mergeCell ref="D3021:F3021"/>
    <mergeCell ref="G3021:I3021"/>
    <mergeCell ref="D3028:F3028"/>
    <mergeCell ref="G3028:I3028"/>
    <mergeCell ref="D3035:F3035"/>
    <mergeCell ref="G3035:I3035"/>
    <mergeCell ref="D3040:F3040"/>
    <mergeCell ref="G3040:I3040"/>
    <mergeCell ref="D3047:F3047"/>
    <mergeCell ref="G3047:I3047"/>
    <mergeCell ref="D3055:F3055"/>
    <mergeCell ref="G3055:I3055"/>
    <mergeCell ref="J3055:K3055"/>
    <mergeCell ref="J3057:K3057"/>
    <mergeCell ref="D3060:F3060"/>
    <mergeCell ref="G3060:I3060"/>
    <mergeCell ref="D3068:F3068"/>
    <mergeCell ref="G3068:I3068"/>
    <mergeCell ref="D3074:F3074"/>
    <mergeCell ref="G3074:I3074"/>
    <mergeCell ref="D3079:F3079"/>
    <mergeCell ref="G3079:I3079"/>
    <mergeCell ref="D3086:F3086"/>
    <mergeCell ref="G3086:I3086"/>
    <mergeCell ref="J3086:K3086"/>
    <mergeCell ref="J3088:K3088"/>
    <mergeCell ref="D3091:F3091"/>
    <mergeCell ref="G3091:I3091"/>
    <mergeCell ref="D3098:F3098"/>
    <mergeCell ref="G3098:I3098"/>
    <mergeCell ref="J3100:K3100"/>
    <mergeCell ref="D3103:F3103"/>
    <mergeCell ref="G3103:I3103"/>
    <mergeCell ref="D3109:F3109"/>
    <mergeCell ref="G3109:I3109"/>
    <mergeCell ref="J3109:L3109"/>
    <mergeCell ref="J3111:L3111"/>
    <mergeCell ref="D3114:F3114"/>
    <mergeCell ref="G3114:I3114"/>
    <mergeCell ref="J3114:L3114"/>
    <mergeCell ref="J3116:L3116"/>
    <mergeCell ref="D3119:F3119"/>
    <mergeCell ref="G3119:I3119"/>
    <mergeCell ref="D3125:F3125"/>
    <mergeCell ref="G3125:I3125"/>
    <mergeCell ref="D3130:F3130"/>
    <mergeCell ref="G3130:I3130"/>
    <mergeCell ref="D3135:F3135"/>
    <mergeCell ref="G3135:I3135"/>
    <mergeCell ref="D3140:F3140"/>
    <mergeCell ref="G3140:I3140"/>
    <mergeCell ref="D3146:F3146"/>
    <mergeCell ref="G3146:I3146"/>
    <mergeCell ref="D3152:F3152"/>
    <mergeCell ref="G3152:I3152"/>
    <mergeCell ref="D3157:F3157"/>
    <mergeCell ref="G3157:I3157"/>
    <mergeCell ref="D3167:F3167"/>
    <mergeCell ref="G3167:I3167"/>
    <mergeCell ref="D3172:F3172"/>
    <mergeCell ref="G3172:I3172"/>
    <mergeCell ref="D3182:F3182"/>
    <mergeCell ref="G3182:I3182"/>
    <mergeCell ref="D3199:F3199"/>
    <mergeCell ref="G3199:I3199"/>
    <mergeCell ref="D3209:F3209"/>
    <mergeCell ref="G3209:I3209"/>
    <mergeCell ref="D3219:F3219"/>
    <mergeCell ref="G3219:I3219"/>
    <mergeCell ref="D3230:F3230"/>
    <mergeCell ref="G3230:I3230"/>
    <mergeCell ref="D3243:F3243"/>
    <mergeCell ref="G3243:I3243"/>
    <mergeCell ref="D3256:F3256"/>
    <mergeCell ref="G3256:I3256"/>
    <mergeCell ref="D3261:F3261"/>
    <mergeCell ref="G3261:I3261"/>
    <mergeCell ref="D3274:F3274"/>
    <mergeCell ref="G3274:I3274"/>
    <mergeCell ref="D3282:F3282"/>
    <mergeCell ref="G3282:I3282"/>
    <mergeCell ref="J3282:K3282"/>
    <mergeCell ref="J3284:K3284"/>
    <mergeCell ref="D3287:F3287"/>
    <mergeCell ref="G3287:I3287"/>
    <mergeCell ref="D3296:F3296"/>
    <mergeCell ref="G3296:I3296"/>
    <mergeCell ref="D3302:F3302"/>
    <mergeCell ref="G3302:I3302"/>
    <mergeCell ref="D3307:F3307"/>
    <mergeCell ref="G3307:I3307"/>
    <mergeCell ref="D3314:F3314"/>
    <mergeCell ref="G3314:I3314"/>
    <mergeCell ref="J3314:K3314"/>
    <mergeCell ref="J3316:K3316"/>
    <mergeCell ref="D3319:F3319"/>
    <mergeCell ref="G3319:I3319"/>
    <mergeCell ref="D3325:F3325"/>
    <mergeCell ref="G3325:I3325"/>
    <mergeCell ref="J3325:L3325"/>
    <mergeCell ref="J3327:L3327"/>
    <mergeCell ref="D3330:F3330"/>
    <mergeCell ref="G3330:I3330"/>
    <mergeCell ref="J3330:L3330"/>
    <mergeCell ref="J3332:L3332"/>
    <mergeCell ref="D3335:F3335"/>
    <mergeCell ref="G3335:I3335"/>
    <mergeCell ref="D3341:F3341"/>
    <mergeCell ref="G3341:I3341"/>
    <mergeCell ref="D3346:F3346"/>
    <mergeCell ref="G3346:I3346"/>
    <mergeCell ref="D3351:F3351"/>
    <mergeCell ref="G3351:I3351"/>
    <mergeCell ref="D3356:F3356"/>
    <mergeCell ref="G3356:I3356"/>
    <mergeCell ref="D3362:F3362"/>
    <mergeCell ref="G3362:I3362"/>
    <mergeCell ref="D3368:F3368"/>
    <mergeCell ref="G3368:I3368"/>
    <mergeCell ref="D3373:F3373"/>
    <mergeCell ref="G3373:I3373"/>
    <mergeCell ref="D3381:F3381"/>
    <mergeCell ref="G3381:I3381"/>
    <mergeCell ref="D3386:F3386"/>
    <mergeCell ref="G3386:I3386"/>
    <mergeCell ref="D3394:F3394"/>
    <mergeCell ref="G3394:I3394"/>
    <mergeCell ref="D3408:F3408"/>
    <mergeCell ref="G3408:I3408"/>
    <mergeCell ref="D3415:F3415"/>
    <mergeCell ref="G3415:I3415"/>
    <mergeCell ref="D3422:F3422"/>
    <mergeCell ref="G3422:I3422"/>
    <mergeCell ref="D3430:F3430"/>
    <mergeCell ref="G3430:I3430"/>
    <mergeCell ref="D3436:F3436"/>
    <mergeCell ref="G3436:I3436"/>
    <mergeCell ref="D3442:F3442"/>
    <mergeCell ref="G3442:I3442"/>
    <mergeCell ref="D3447:F3447"/>
    <mergeCell ref="G3447:I3447"/>
    <mergeCell ref="D3453:F3453"/>
    <mergeCell ref="G3453:I3453"/>
    <mergeCell ref="D3458:F3458"/>
    <mergeCell ref="G3458:I3458"/>
    <mergeCell ref="D3464:F3464"/>
    <mergeCell ref="G3464:I3464"/>
    <mergeCell ref="D3469:F3469"/>
    <mergeCell ref="G3469:I3469"/>
    <mergeCell ref="D3475:F3475"/>
    <mergeCell ref="G3475:I3475"/>
    <mergeCell ref="D3480:F3480"/>
    <mergeCell ref="G3480:I3480"/>
    <mergeCell ref="D3485:F3485"/>
    <mergeCell ref="G3485:I3485"/>
    <mergeCell ref="D3492:F3492"/>
    <mergeCell ref="G3492:I3492"/>
    <mergeCell ref="J3492:K3492"/>
    <mergeCell ref="J3494:K3494"/>
    <mergeCell ref="D3497:F3497"/>
    <mergeCell ref="G3497:I3497"/>
    <mergeCell ref="D3505:F3505"/>
    <mergeCell ref="G3505:I3505"/>
    <mergeCell ref="D3511:F3511"/>
    <mergeCell ref="G3511:I3511"/>
    <mergeCell ref="D3516:F3516"/>
    <mergeCell ref="G3516:I3516"/>
    <mergeCell ref="A3530:O3530"/>
    <mergeCell ref="A3531:O3531"/>
    <mergeCell ref="A3532:O3532"/>
    <mergeCell ref="A3465:A3467"/>
  </mergeCells>
  <printOptions horizontalCentered="1"/>
  <pageMargins left="0.511805555555556" right="0.511805555555556" top="0.393055555555556" bottom="0.786805555555556" header="0.314583333333333" footer="0.314583333333333"/>
  <pageSetup paperSize="9" scale="44" orientation="portrait"/>
  <headerFooter>
    <oddFooter>&amp;C&amp;P de &amp;N</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P49"/>
  <sheetViews>
    <sheetView view="pageBreakPreview" zoomScale="85" zoomScaleNormal="70" zoomScaleSheetLayoutView="85" topLeftCell="A22" workbookViewId="0">
      <selection activeCell="B34" sqref="B34:B35"/>
    </sheetView>
  </sheetViews>
  <sheetFormatPr defaultColWidth="9.14285714285714" defaultRowHeight="12.75"/>
  <cols>
    <col min="1" max="1" width="8.85714285714286" style="374" customWidth="1"/>
    <col min="2" max="2" width="52.8571428571429" style="374" customWidth="1"/>
    <col min="3" max="3" width="18.7142857142857" style="374" customWidth="1"/>
    <col min="4" max="4" width="10.5714285714286" style="375" customWidth="1"/>
    <col min="5" max="5" width="14.4285714285714" style="376" customWidth="1"/>
    <col min="6" max="6" width="14.4285714285714" style="374" customWidth="1"/>
    <col min="7" max="7" width="14.4285714285714" style="376" customWidth="1"/>
    <col min="8" max="10" width="14.4285714285714" style="374" customWidth="1"/>
    <col min="11" max="11" width="13.5714285714286" style="374" customWidth="1"/>
    <col min="12" max="16384" width="9.14285714285714" style="374"/>
  </cols>
  <sheetData>
    <row r="1" ht="17.45" customHeight="1" spans="1:10">
      <c r="A1" s="377" t="str">
        <f>GLOBAL!A1</f>
        <v>PREFEITURA MUNICIPAL DE VIANA</v>
      </c>
      <c r="B1" s="378"/>
      <c r="C1" s="378"/>
      <c r="D1" s="378"/>
      <c r="E1" s="378"/>
      <c r="F1" s="378"/>
      <c r="G1" s="378"/>
      <c r="H1" s="378"/>
      <c r="I1" s="378"/>
      <c r="J1" s="443"/>
    </row>
    <row r="2" ht="54" customHeight="1" spans="1:10">
      <c r="A2" s="379"/>
      <c r="B2" s="380"/>
      <c r="C2" s="380"/>
      <c r="D2" s="380"/>
      <c r="E2" s="380"/>
      <c r="F2" s="380"/>
      <c r="G2" s="380"/>
      <c r="H2" s="380"/>
      <c r="I2" s="380"/>
      <c r="J2" s="444"/>
    </row>
    <row r="3" ht="15.75" customHeight="1" spans="1:10">
      <c r="A3" s="381" t="str">
        <f>GLOBAL!C2</f>
        <v>OBRA: PAVIMENTAÇÃO E DRENAGEM DE DIVERSAS RUAS NOS BAIRROS ARLINDO VILLASCHI E NOVA BETHÂNIA</v>
      </c>
      <c r="B3" s="382"/>
      <c r="C3" s="382"/>
      <c r="D3" s="382"/>
      <c r="E3" s="382"/>
      <c r="F3" s="382"/>
      <c r="G3" s="382"/>
      <c r="H3" s="382"/>
      <c r="I3" s="445" t="s">
        <v>65</v>
      </c>
      <c r="J3" s="446"/>
    </row>
    <row r="4" ht="49.5" customHeight="1" spans="1:10">
      <c r="A4" s="383" t="str">
        <f>GLOBAL!C3</f>
        <v>LOCAL: ARLINDO VILLASCHI E NOVA BETHÂNIA/ES</v>
      </c>
      <c r="B4" s="384"/>
      <c r="C4" s="384"/>
      <c r="D4" s="384"/>
      <c r="E4" s="384"/>
      <c r="F4" s="384"/>
      <c r="G4" s="384"/>
      <c r="H4" s="384"/>
      <c r="I4" s="447" t="s">
        <v>1170</v>
      </c>
      <c r="J4" s="448"/>
    </row>
    <row r="5" customFormat="1" ht="24.75" customHeight="1" spans="1:10">
      <c r="A5" s="385" t="s">
        <v>1171</v>
      </c>
      <c r="B5" s="386"/>
      <c r="C5" s="386"/>
      <c r="D5" s="386"/>
      <c r="E5" s="386"/>
      <c r="F5" s="386"/>
      <c r="G5" s="386"/>
      <c r="H5" s="386"/>
      <c r="I5" s="386"/>
      <c r="J5" s="449"/>
    </row>
    <row r="6" customHeight="1" spans="1:10">
      <c r="A6" s="387" t="s">
        <v>3</v>
      </c>
      <c r="B6" s="388" t="s">
        <v>4</v>
      </c>
      <c r="C6" s="389" t="s">
        <v>1172</v>
      </c>
      <c r="D6" s="390"/>
      <c r="E6" s="391" t="s">
        <v>1173</v>
      </c>
      <c r="F6" s="391" t="s">
        <v>1174</v>
      </c>
      <c r="G6" s="391" t="s">
        <v>1175</v>
      </c>
      <c r="H6" s="391" t="s">
        <v>1176</v>
      </c>
      <c r="I6" s="391" t="s">
        <v>1177</v>
      </c>
      <c r="J6" s="450" t="s">
        <v>1178</v>
      </c>
    </row>
    <row r="7" spans="1:11">
      <c r="A7" s="392"/>
      <c r="B7" s="393"/>
      <c r="C7" s="394" t="s">
        <v>1179</v>
      </c>
      <c r="D7" s="395" t="s">
        <v>6</v>
      </c>
      <c r="E7" s="396"/>
      <c r="F7" s="396"/>
      <c r="G7" s="396"/>
      <c r="H7" s="396"/>
      <c r="I7" s="396"/>
      <c r="J7" s="451"/>
      <c r="K7" s="452"/>
    </row>
    <row r="8" ht="13.5" customHeight="1" spans="1:11">
      <c r="A8" s="397" t="s">
        <v>24</v>
      </c>
      <c r="B8" s="398" t="str">
        <f>UPPER(VLOOKUP($A8,GLOBAL!A:H,4,0))</f>
        <v>SERVIÇOS PRELIMINARES</v>
      </c>
      <c r="C8" s="399">
        <f>RESUMO!D7</f>
        <v>8109.2</v>
      </c>
      <c r="D8" s="400">
        <f>C8/$C$45</f>
        <v>0.00185768860446889</v>
      </c>
      <c r="E8" s="401">
        <f>$C8*E9</f>
        <v>8109.2</v>
      </c>
      <c r="F8" s="402"/>
      <c r="G8" s="402"/>
      <c r="H8" s="402"/>
      <c r="I8" s="402"/>
      <c r="J8" s="453"/>
      <c r="K8" s="454"/>
    </row>
    <row r="9" ht="15" customHeight="1" spans="1:11">
      <c r="A9" s="403"/>
      <c r="B9" s="404"/>
      <c r="C9" s="405"/>
      <c r="D9" s="406"/>
      <c r="E9" s="407">
        <v>1</v>
      </c>
      <c r="F9" s="408"/>
      <c r="G9" s="408"/>
      <c r="H9" s="408"/>
      <c r="I9" s="408"/>
      <c r="J9" s="455"/>
      <c r="K9" s="456">
        <f>SUM(E9:J9)</f>
        <v>1</v>
      </c>
    </row>
    <row r="10" ht="13.5" customHeight="1" spans="1:11">
      <c r="A10" s="403" t="s">
        <v>7</v>
      </c>
      <c r="B10" s="404" t="str">
        <f>UPPER(VLOOKUP($A10,GLOBAL!A:H,4,0))</f>
        <v>RUA DAS FLORES</v>
      </c>
      <c r="C10" s="409">
        <f>RESUMO!D8</f>
        <v>211238.36</v>
      </c>
      <c r="D10" s="410">
        <f>C10/$C$45</f>
        <v>0.0483913449167238</v>
      </c>
      <c r="E10" s="411">
        <f t="shared" ref="E10:J10" si="0">$C10*E11</f>
        <v>21123.836</v>
      </c>
      <c r="F10" s="411">
        <f t="shared" si="0"/>
        <v>21123.836</v>
      </c>
      <c r="G10" s="411">
        <f t="shared" si="0"/>
        <v>42247.672</v>
      </c>
      <c r="H10" s="411">
        <f t="shared" si="0"/>
        <v>42247.672</v>
      </c>
      <c r="I10" s="411">
        <f t="shared" si="0"/>
        <v>42247.672</v>
      </c>
      <c r="J10" s="412">
        <f t="shared" si="0"/>
        <v>42247.672</v>
      </c>
      <c r="K10" s="454"/>
    </row>
    <row r="11" ht="15" customHeight="1" spans="1:11">
      <c r="A11" s="403"/>
      <c r="B11" s="404"/>
      <c r="C11" s="405"/>
      <c r="D11" s="406"/>
      <c r="E11" s="407">
        <v>0.1</v>
      </c>
      <c r="F11" s="407">
        <v>0.1</v>
      </c>
      <c r="G11" s="407">
        <v>0.2</v>
      </c>
      <c r="H11" s="407">
        <v>0.2</v>
      </c>
      <c r="I11" s="407">
        <v>0.2</v>
      </c>
      <c r="J11" s="457">
        <v>0.2</v>
      </c>
      <c r="K11" s="456">
        <f>SUM(E11:J11)</f>
        <v>1</v>
      </c>
    </row>
    <row r="12" ht="13.5" customHeight="1" spans="1:11">
      <c r="A12" s="403" t="s">
        <v>9</v>
      </c>
      <c r="B12" s="404" t="str">
        <f>UPPER(VLOOKUP($A12,GLOBAL!A:H,4,0))</f>
        <v>RUA GIRASSOL</v>
      </c>
      <c r="C12" s="409">
        <f>RESUMO!D9</f>
        <v>252561.34</v>
      </c>
      <c r="D12" s="410">
        <f>C12/$C$45</f>
        <v>0.0578577816859114</v>
      </c>
      <c r="E12" s="411">
        <f>$C12*E13</f>
        <v>25256.134</v>
      </c>
      <c r="F12" s="411">
        <f>$C12*F13</f>
        <v>25256.134</v>
      </c>
      <c r="G12" s="411">
        <f>$C12*G13</f>
        <v>50512.268</v>
      </c>
      <c r="H12" s="411">
        <f>$C12*H13</f>
        <v>50512.268</v>
      </c>
      <c r="I12" s="411">
        <f t="shared" ref="I12:J12" si="1">$C12*I13</f>
        <v>50512.268</v>
      </c>
      <c r="J12" s="411">
        <f t="shared" si="1"/>
        <v>50512.268</v>
      </c>
      <c r="K12" s="454"/>
    </row>
    <row r="13" ht="15" customHeight="1" spans="1:11">
      <c r="A13" s="403"/>
      <c r="B13" s="404"/>
      <c r="C13" s="405"/>
      <c r="D13" s="406"/>
      <c r="E13" s="407">
        <v>0.1</v>
      </c>
      <c r="F13" s="407">
        <v>0.1</v>
      </c>
      <c r="G13" s="407">
        <v>0.2</v>
      </c>
      <c r="H13" s="407">
        <v>0.2</v>
      </c>
      <c r="I13" s="407">
        <v>0.2</v>
      </c>
      <c r="J13" s="457">
        <v>0.2</v>
      </c>
      <c r="K13" s="456">
        <f>SUM(E13:J13)</f>
        <v>1</v>
      </c>
    </row>
    <row r="14" ht="13.5" customHeight="1" spans="1:11">
      <c r="A14" s="403" t="s">
        <v>11</v>
      </c>
      <c r="B14" s="404" t="str">
        <f>UPPER(VLOOKUP($A14,GLOBAL!A:H,4,0))</f>
        <v>RUA NOSSA SENHORA DA CONCEIÇÃO </v>
      </c>
      <c r="C14" s="409">
        <f>RESUMO!D10</f>
        <v>189256.65</v>
      </c>
      <c r="D14" s="410">
        <f>C14/$C$45</f>
        <v>0.0433556851508111</v>
      </c>
      <c r="E14" s="411">
        <f>$C14*E15</f>
        <v>18925.665</v>
      </c>
      <c r="F14" s="411">
        <f>$C14*F15</f>
        <v>18925.665</v>
      </c>
      <c r="G14" s="411">
        <f t="shared" ref="G14:J14" si="2">$C14*G15</f>
        <v>37851.33</v>
      </c>
      <c r="H14" s="411">
        <f t="shared" si="2"/>
        <v>37851.33</v>
      </c>
      <c r="I14" s="411">
        <f t="shared" si="2"/>
        <v>37851.33</v>
      </c>
      <c r="J14" s="411">
        <f t="shared" si="2"/>
        <v>37851.33</v>
      </c>
      <c r="K14" s="454"/>
    </row>
    <row r="15" ht="15" customHeight="1" spans="1:11">
      <c r="A15" s="403"/>
      <c r="B15" s="404"/>
      <c r="C15" s="405"/>
      <c r="D15" s="406"/>
      <c r="E15" s="407">
        <v>0.1</v>
      </c>
      <c r="F15" s="407">
        <v>0.1</v>
      </c>
      <c r="G15" s="407">
        <v>0.2</v>
      </c>
      <c r="H15" s="407">
        <v>0.2</v>
      </c>
      <c r="I15" s="407">
        <v>0.2</v>
      </c>
      <c r="J15" s="457">
        <v>0.2</v>
      </c>
      <c r="K15" s="456">
        <f>SUM(E15:J15)</f>
        <v>1</v>
      </c>
    </row>
    <row r="16" ht="13.5" customHeight="1" spans="1:14">
      <c r="A16" s="403" t="s">
        <v>13</v>
      </c>
      <c r="B16" s="404" t="str">
        <f>UPPER(VLOOKUP($A16,GLOBAL!A:H,4,0))</f>
        <v>RUA NOSSA SENHORA DE FÁTIMA </v>
      </c>
      <c r="C16" s="409">
        <f>RESUMO!D11</f>
        <v>261204.01</v>
      </c>
      <c r="D16" s="410">
        <f>C16/$C$45</f>
        <v>0.0598376797734151</v>
      </c>
      <c r="E16" s="411">
        <f t="shared" ref="E16:F16" si="3">$C16*E17</f>
        <v>26120.401</v>
      </c>
      <c r="F16" s="411">
        <f t="shared" si="3"/>
        <v>26120.401</v>
      </c>
      <c r="G16" s="411">
        <f t="shared" ref="G16:J16" si="4">$C16*G17</f>
        <v>52240.802</v>
      </c>
      <c r="H16" s="411">
        <f t="shared" si="4"/>
        <v>52240.802</v>
      </c>
      <c r="I16" s="411">
        <f t="shared" si="4"/>
        <v>52240.802</v>
      </c>
      <c r="J16" s="411">
        <f t="shared" si="4"/>
        <v>52240.802</v>
      </c>
      <c r="K16" s="454"/>
      <c r="N16" s="458"/>
    </row>
    <row r="17" ht="15" customHeight="1" spans="1:11">
      <c r="A17" s="403"/>
      <c r="B17" s="404"/>
      <c r="C17" s="405"/>
      <c r="D17" s="406"/>
      <c r="E17" s="407">
        <v>0.1</v>
      </c>
      <c r="F17" s="407">
        <v>0.1</v>
      </c>
      <c r="G17" s="407">
        <v>0.2</v>
      </c>
      <c r="H17" s="407">
        <v>0.2</v>
      </c>
      <c r="I17" s="407">
        <v>0.2</v>
      </c>
      <c r="J17" s="457">
        <v>0.2</v>
      </c>
      <c r="K17" s="456">
        <f>SUM(E17:J17)</f>
        <v>1</v>
      </c>
    </row>
    <row r="18" ht="13.5" customHeight="1" spans="1:11">
      <c r="A18" s="403" t="s">
        <v>15</v>
      </c>
      <c r="B18" s="404" t="str">
        <f>UPPER(VLOOKUP($A18,GLOBAL!A:H,4,0))</f>
        <v>RUA SÃO GABRIEL</v>
      </c>
      <c r="C18" s="409">
        <f>RESUMO!D12</f>
        <v>192692.52</v>
      </c>
      <c r="D18" s="410">
        <f>C18/$C$45</f>
        <v>0.0441427882615293</v>
      </c>
      <c r="E18" s="411">
        <f t="shared" ref="E18:J18" si="5">$C18*E19</f>
        <v>19269.252</v>
      </c>
      <c r="F18" s="411">
        <f t="shared" si="5"/>
        <v>19269.252</v>
      </c>
      <c r="G18" s="411">
        <f t="shared" si="5"/>
        <v>38538.504</v>
      </c>
      <c r="H18" s="411">
        <f t="shared" si="5"/>
        <v>38538.504</v>
      </c>
      <c r="I18" s="411">
        <f t="shared" si="5"/>
        <v>38538.504</v>
      </c>
      <c r="J18" s="411">
        <f t="shared" si="5"/>
        <v>38538.504</v>
      </c>
      <c r="K18" s="454"/>
    </row>
    <row r="19" ht="15" customHeight="1" spans="1:11">
      <c r="A19" s="403"/>
      <c r="B19" s="404"/>
      <c r="C19" s="405"/>
      <c r="D19" s="406"/>
      <c r="E19" s="407">
        <v>0.1</v>
      </c>
      <c r="F19" s="407">
        <v>0.1</v>
      </c>
      <c r="G19" s="407">
        <v>0.2</v>
      </c>
      <c r="H19" s="407">
        <v>0.2</v>
      </c>
      <c r="I19" s="407">
        <v>0.2</v>
      </c>
      <c r="J19" s="457">
        <v>0.2</v>
      </c>
      <c r="K19" s="456">
        <f>SUM(E19:J19)</f>
        <v>1</v>
      </c>
    </row>
    <row r="20" ht="13.5" customHeight="1" spans="1:11">
      <c r="A20" s="403" t="s">
        <v>17</v>
      </c>
      <c r="B20" s="404" t="str">
        <f>UPPER(VLOOKUP($A20,GLOBAL!A:H,4,0))</f>
        <v>RUA SÃO ROQUE</v>
      </c>
      <c r="C20" s="409">
        <f>RESUMO!D13</f>
        <v>149236.78</v>
      </c>
      <c r="D20" s="410">
        <f>C20/$C$45</f>
        <v>0.0341877701343697</v>
      </c>
      <c r="E20" s="411">
        <f t="shared" ref="E20:F20" si="6">$C20*E21</f>
        <v>14923.678</v>
      </c>
      <c r="F20" s="411">
        <f t="shared" si="6"/>
        <v>14923.678</v>
      </c>
      <c r="G20" s="411">
        <f t="shared" ref="G20:J20" si="7">$C20*G21</f>
        <v>29847.356</v>
      </c>
      <c r="H20" s="411">
        <f t="shared" si="7"/>
        <v>29847.356</v>
      </c>
      <c r="I20" s="411">
        <f t="shared" si="7"/>
        <v>29847.356</v>
      </c>
      <c r="J20" s="411">
        <f t="shared" si="7"/>
        <v>29847.356</v>
      </c>
      <c r="K20" s="454"/>
    </row>
    <row r="21" ht="15" customHeight="1" spans="1:11">
      <c r="A21" s="403"/>
      <c r="B21" s="404"/>
      <c r="C21" s="405"/>
      <c r="D21" s="406"/>
      <c r="E21" s="407">
        <v>0.1</v>
      </c>
      <c r="F21" s="407">
        <v>0.1</v>
      </c>
      <c r="G21" s="407">
        <v>0.2</v>
      </c>
      <c r="H21" s="407">
        <v>0.2</v>
      </c>
      <c r="I21" s="407">
        <v>0.2</v>
      </c>
      <c r="J21" s="457">
        <v>0.2</v>
      </c>
      <c r="K21" s="456">
        <f>SUM(E21:J21)</f>
        <v>1</v>
      </c>
    </row>
    <row r="22" ht="13.5" customHeight="1" spans="1:11">
      <c r="A22" s="403" t="s">
        <v>19</v>
      </c>
      <c r="B22" s="404" t="str">
        <f>UPPER(VLOOKUP($A22,GLOBAL!A:H,4,0))</f>
        <v>RUA SÃO VICENTE</v>
      </c>
      <c r="C22" s="409">
        <f>RESUMO!D14</f>
        <v>180258.75</v>
      </c>
      <c r="D22" s="410">
        <f>C22/$C$45</f>
        <v>0.0412944095263166</v>
      </c>
      <c r="E22" s="412">
        <f t="shared" ref="E22:J22" si="8">$C22*E23</f>
        <v>18025.875</v>
      </c>
      <c r="F22" s="412">
        <f t="shared" si="8"/>
        <v>18025.875</v>
      </c>
      <c r="G22" s="412">
        <f t="shared" si="8"/>
        <v>36051.75</v>
      </c>
      <c r="H22" s="412">
        <f t="shared" si="8"/>
        <v>36051.75</v>
      </c>
      <c r="I22" s="412">
        <f t="shared" si="8"/>
        <v>36051.75</v>
      </c>
      <c r="J22" s="412">
        <f t="shared" si="8"/>
        <v>36051.75</v>
      </c>
      <c r="K22" s="454"/>
    </row>
    <row r="23" ht="15" customHeight="1" spans="1:11">
      <c r="A23" s="403"/>
      <c r="B23" s="404"/>
      <c r="C23" s="405"/>
      <c r="D23" s="406"/>
      <c r="E23" s="407">
        <v>0.1</v>
      </c>
      <c r="F23" s="407">
        <v>0.1</v>
      </c>
      <c r="G23" s="407">
        <v>0.2</v>
      </c>
      <c r="H23" s="407">
        <v>0.2</v>
      </c>
      <c r="I23" s="407">
        <v>0.2</v>
      </c>
      <c r="J23" s="457">
        <v>0.2</v>
      </c>
      <c r="K23" s="456">
        <f>SUM(E23:J23)</f>
        <v>1</v>
      </c>
    </row>
    <row r="24" ht="13.5" customHeight="1" spans="1:11">
      <c r="A24" s="403" t="s">
        <v>26</v>
      </c>
      <c r="B24" s="404" t="str">
        <f>UPPER(VLOOKUP($A24,GLOBAL!A:H,4,0))</f>
        <v>RUA CORDILHEIRA</v>
      </c>
      <c r="C24" s="409">
        <f>RESUMO!D15</f>
        <v>290923.72</v>
      </c>
      <c r="D24" s="410">
        <f>C24/$C$45</f>
        <v>0.0666459921340821</v>
      </c>
      <c r="E24" s="412">
        <f t="shared" ref="E24:J24" si="9">$C24*E25</f>
        <v>29092.372</v>
      </c>
      <c r="F24" s="412">
        <f t="shared" si="9"/>
        <v>29092.372</v>
      </c>
      <c r="G24" s="412">
        <f t="shared" si="9"/>
        <v>58184.744</v>
      </c>
      <c r="H24" s="412">
        <f t="shared" si="9"/>
        <v>58184.744</v>
      </c>
      <c r="I24" s="412">
        <f t="shared" si="9"/>
        <v>58184.744</v>
      </c>
      <c r="J24" s="412">
        <f t="shared" si="9"/>
        <v>58184.744</v>
      </c>
      <c r="K24" s="454"/>
    </row>
    <row r="25" ht="15" customHeight="1" spans="1:11">
      <c r="A25" s="403"/>
      <c r="B25" s="404"/>
      <c r="C25" s="405"/>
      <c r="D25" s="406"/>
      <c r="E25" s="407">
        <v>0.1</v>
      </c>
      <c r="F25" s="407">
        <v>0.1</v>
      </c>
      <c r="G25" s="407">
        <v>0.2</v>
      </c>
      <c r="H25" s="407">
        <v>0.2</v>
      </c>
      <c r="I25" s="407">
        <v>0.2</v>
      </c>
      <c r="J25" s="457">
        <v>0.2</v>
      </c>
      <c r="K25" s="456">
        <f>SUM(E25:J25)</f>
        <v>1</v>
      </c>
    </row>
    <row r="26" ht="13.5" customHeight="1" spans="1:16">
      <c r="A26" s="403" t="s">
        <v>28</v>
      </c>
      <c r="B26" s="404" t="str">
        <f>UPPER(VLOOKUP($A26,GLOBAL!A:H,4,0))</f>
        <v>RUA DOS ANDRADES</v>
      </c>
      <c r="C26" s="409">
        <f>RESUMO!D16</f>
        <v>148583.87</v>
      </c>
      <c r="D26" s="410">
        <f>C26/$C$45</f>
        <v>0.0340381988490711</v>
      </c>
      <c r="E26" s="411">
        <f t="shared" ref="E26:J26" si="10">$C26*E27</f>
        <v>14858.387</v>
      </c>
      <c r="F26" s="411">
        <f t="shared" si="10"/>
        <v>14858.387</v>
      </c>
      <c r="G26" s="411">
        <f t="shared" si="10"/>
        <v>29716.774</v>
      </c>
      <c r="H26" s="411">
        <f t="shared" si="10"/>
        <v>29716.774</v>
      </c>
      <c r="I26" s="411">
        <f t="shared" si="10"/>
        <v>29716.774</v>
      </c>
      <c r="J26" s="412">
        <f t="shared" si="10"/>
        <v>29716.774</v>
      </c>
      <c r="K26" s="454"/>
      <c r="M26" s="459">
        <f>GLOBAL!$F$668</f>
        <v>6</v>
      </c>
      <c r="N26" s="459">
        <f>GLOBAL!$F$668</f>
        <v>6</v>
      </c>
      <c r="O26" s="459">
        <f>GLOBAL!$F$668</f>
        <v>6</v>
      </c>
      <c r="P26" s="459">
        <f>GLOBAL!$F$668</f>
        <v>6</v>
      </c>
    </row>
    <row r="27" ht="15" customHeight="1" spans="1:16">
      <c r="A27" s="413"/>
      <c r="B27" s="414"/>
      <c r="C27" s="415"/>
      <c r="D27" s="416"/>
      <c r="E27" s="407">
        <v>0.1</v>
      </c>
      <c r="F27" s="407">
        <v>0.1</v>
      </c>
      <c r="G27" s="407">
        <v>0.2</v>
      </c>
      <c r="H27" s="407">
        <v>0.2</v>
      </c>
      <c r="I27" s="407">
        <v>0.2</v>
      </c>
      <c r="J27" s="457">
        <v>0.2</v>
      </c>
      <c r="K27" s="456">
        <f>SUM(E27:J27)</f>
        <v>1</v>
      </c>
      <c r="M27" s="374">
        <f>M26*G27</f>
        <v>1.2</v>
      </c>
      <c r="N27" s="374">
        <f>N26*I27</f>
        <v>1.2</v>
      </c>
      <c r="O27" s="374">
        <f>O26*J27</f>
        <v>1.2</v>
      </c>
      <c r="P27" s="374">
        <f>P26*K27</f>
        <v>6</v>
      </c>
    </row>
    <row r="28" ht="13.5" customHeight="1" spans="1:11">
      <c r="A28" s="403" t="s">
        <v>30</v>
      </c>
      <c r="B28" s="404" t="str">
        <f>UPPER(VLOOKUP($A28,GLOBAL!A:H,4,0))</f>
        <v>RUA TUCUMAQUE</v>
      </c>
      <c r="C28" s="409">
        <f>RESUMO!D17</f>
        <v>155391.05</v>
      </c>
      <c r="D28" s="410">
        <f>C28/$C$45</f>
        <v>0.0355976154024387</v>
      </c>
      <c r="E28" s="411">
        <f t="shared" ref="E28:J28" si="11">$C28*E29</f>
        <v>15539.105</v>
      </c>
      <c r="F28" s="411">
        <f t="shared" si="11"/>
        <v>15539.105</v>
      </c>
      <c r="G28" s="411">
        <f t="shared" si="11"/>
        <v>31078.21</v>
      </c>
      <c r="H28" s="411">
        <f t="shared" si="11"/>
        <v>31078.21</v>
      </c>
      <c r="I28" s="411">
        <f t="shared" si="11"/>
        <v>31078.21</v>
      </c>
      <c r="J28" s="412">
        <f t="shared" si="11"/>
        <v>31078.21</v>
      </c>
      <c r="K28" s="454"/>
    </row>
    <row r="29" ht="15" customHeight="1" spans="1:11">
      <c r="A29" s="403"/>
      <c r="B29" s="404"/>
      <c r="C29" s="405"/>
      <c r="D29" s="406"/>
      <c r="E29" s="407">
        <v>0.1</v>
      </c>
      <c r="F29" s="407">
        <v>0.1</v>
      </c>
      <c r="G29" s="407">
        <v>0.2</v>
      </c>
      <c r="H29" s="407">
        <v>0.2</v>
      </c>
      <c r="I29" s="407">
        <v>0.2</v>
      </c>
      <c r="J29" s="457">
        <v>0.2</v>
      </c>
      <c r="K29" s="456">
        <f>SUM(E29:J29)</f>
        <v>1</v>
      </c>
    </row>
    <row r="30" ht="13.5" customHeight="1" spans="1:11">
      <c r="A30" s="403" t="s">
        <v>32</v>
      </c>
      <c r="B30" s="404" t="str">
        <f>UPPER(VLOOKUP($A30,GLOBAL!A:H,4,0))</f>
        <v>RUA MONTE PASCOAL</v>
      </c>
      <c r="C30" s="409">
        <f>RESUMO!D18</f>
        <v>295022.8</v>
      </c>
      <c r="D30" s="410">
        <f>C30/$C$45</f>
        <v>0.0675850260961013</v>
      </c>
      <c r="E30" s="411">
        <f>$C30*E31</f>
        <v>29502.28</v>
      </c>
      <c r="F30" s="411">
        <f>$C30*F31</f>
        <v>29502.28</v>
      </c>
      <c r="G30" s="411">
        <f>$C30*G31</f>
        <v>59004.56</v>
      </c>
      <c r="H30" s="411">
        <f>$C30*H31</f>
        <v>59004.56</v>
      </c>
      <c r="I30" s="411">
        <f t="shared" ref="I30:J30" si="12">$C30*I31</f>
        <v>59004.56</v>
      </c>
      <c r="J30" s="411">
        <f t="shared" si="12"/>
        <v>59004.56</v>
      </c>
      <c r="K30" s="454"/>
    </row>
    <row r="31" ht="15" customHeight="1" spans="1:11">
      <c r="A31" s="403"/>
      <c r="B31" s="404"/>
      <c r="C31" s="405"/>
      <c r="D31" s="406"/>
      <c r="E31" s="407">
        <v>0.1</v>
      </c>
      <c r="F31" s="407">
        <v>0.1</v>
      </c>
      <c r="G31" s="407">
        <v>0.2</v>
      </c>
      <c r="H31" s="407">
        <v>0.2</v>
      </c>
      <c r="I31" s="407">
        <v>0.2</v>
      </c>
      <c r="J31" s="457">
        <v>0.2</v>
      </c>
      <c r="K31" s="456">
        <f>SUM(E31:J31)</f>
        <v>1</v>
      </c>
    </row>
    <row r="32" ht="13.5" customHeight="1" spans="1:11">
      <c r="A32" s="403" t="s">
        <v>34</v>
      </c>
      <c r="B32" s="404" t="str">
        <f>UPPER(VLOOKUP($A32,GLOBAL!A:H,4,0))</f>
        <v>RUA TIRADENTES</v>
      </c>
      <c r="C32" s="409">
        <f>RESUMO!D19</f>
        <v>274392.85</v>
      </c>
      <c r="D32" s="410">
        <f>C32/$C$45</f>
        <v>0.0628590330233243</v>
      </c>
      <c r="E32" s="411">
        <f t="shared" ref="E32:F32" si="13">$C32*E33</f>
        <v>27439.285</v>
      </c>
      <c r="F32" s="411">
        <f t="shared" si="13"/>
        <v>27439.285</v>
      </c>
      <c r="G32" s="411">
        <f t="shared" ref="G32:J32" si="14">$C32*G33</f>
        <v>54878.57</v>
      </c>
      <c r="H32" s="411">
        <f t="shared" si="14"/>
        <v>54878.57</v>
      </c>
      <c r="I32" s="411">
        <f t="shared" si="14"/>
        <v>54878.57</v>
      </c>
      <c r="J32" s="411">
        <f t="shared" si="14"/>
        <v>54878.57</v>
      </c>
      <c r="K32" s="454"/>
    </row>
    <row r="33" ht="15" customHeight="1" spans="1:11">
      <c r="A33" s="403"/>
      <c r="B33" s="404"/>
      <c r="C33" s="405"/>
      <c r="D33" s="406"/>
      <c r="E33" s="407">
        <v>0.1</v>
      </c>
      <c r="F33" s="407">
        <v>0.1</v>
      </c>
      <c r="G33" s="407">
        <v>0.2</v>
      </c>
      <c r="H33" s="407">
        <v>0.2</v>
      </c>
      <c r="I33" s="407">
        <v>0.2</v>
      </c>
      <c r="J33" s="457">
        <v>0.2</v>
      </c>
      <c r="K33" s="456">
        <f>SUM(E33:J33)</f>
        <v>1</v>
      </c>
    </row>
    <row r="34" ht="13.5" customHeight="1" spans="1:14">
      <c r="A34" s="403" t="s">
        <v>36</v>
      </c>
      <c r="B34" s="404" t="str">
        <f>UPPER(VLOOKUP($A34,GLOBAL!A:H,4,0))</f>
        <v>TRECHO DA RUA URANO </v>
      </c>
      <c r="C34" s="409">
        <f>RESUMO!D20</f>
        <v>123389.93</v>
      </c>
      <c r="D34" s="410">
        <f>C34/$C$45</f>
        <v>0.0282666683356205</v>
      </c>
      <c r="E34" s="411">
        <f t="shared" ref="E34:F34" si="15">$C34*E35</f>
        <v>12338.993</v>
      </c>
      <c r="F34" s="411">
        <f t="shared" si="15"/>
        <v>12338.993</v>
      </c>
      <c r="G34" s="411">
        <f t="shared" ref="G34:J34" si="16">$C34*G35</f>
        <v>24677.986</v>
      </c>
      <c r="H34" s="411">
        <f t="shared" si="16"/>
        <v>24677.986</v>
      </c>
      <c r="I34" s="411">
        <f t="shared" si="16"/>
        <v>24677.986</v>
      </c>
      <c r="J34" s="411">
        <f t="shared" si="16"/>
        <v>24677.986</v>
      </c>
      <c r="K34" s="454"/>
      <c r="N34" s="458"/>
    </row>
    <row r="35" ht="15" customHeight="1" spans="1:11">
      <c r="A35" s="403"/>
      <c r="B35" s="404"/>
      <c r="C35" s="405"/>
      <c r="D35" s="406"/>
      <c r="E35" s="407">
        <v>0.1</v>
      </c>
      <c r="F35" s="407">
        <v>0.1</v>
      </c>
      <c r="G35" s="407">
        <v>0.2</v>
      </c>
      <c r="H35" s="407">
        <v>0.2</v>
      </c>
      <c r="I35" s="407">
        <v>0.2</v>
      </c>
      <c r="J35" s="457">
        <v>0.2</v>
      </c>
      <c r="K35" s="456">
        <f>SUM(E35:J35)</f>
        <v>1</v>
      </c>
    </row>
    <row r="36" ht="13.5" customHeight="1" spans="1:11">
      <c r="A36" s="403" t="s">
        <v>38</v>
      </c>
      <c r="B36" s="404" t="str">
        <f>UPPER(VLOOKUP($A36,GLOBAL!A:H,4,0))</f>
        <v>TRECHO DA RUA DUQUE DE CAXIAS</v>
      </c>
      <c r="C36" s="409">
        <f>RESUMO!D21</f>
        <v>725699.55</v>
      </c>
      <c r="D36" s="410">
        <f>C36/$C$45</f>
        <v>0.166246212240813</v>
      </c>
      <c r="E36" s="411">
        <f t="shared" ref="E36:F36" si="17">$C36*E37</f>
        <v>72569.955</v>
      </c>
      <c r="F36" s="411">
        <f t="shared" si="17"/>
        <v>72569.955</v>
      </c>
      <c r="G36" s="411">
        <f t="shared" ref="G36:J36" si="18">$C36*G37</f>
        <v>145139.91</v>
      </c>
      <c r="H36" s="411">
        <f t="shared" si="18"/>
        <v>145139.91</v>
      </c>
      <c r="I36" s="411">
        <f t="shared" si="18"/>
        <v>145139.91</v>
      </c>
      <c r="J36" s="411">
        <f t="shared" si="18"/>
        <v>145139.91</v>
      </c>
      <c r="K36" s="454"/>
    </row>
    <row r="37" ht="15" customHeight="1" spans="1:11">
      <c r="A37" s="403"/>
      <c r="B37" s="404"/>
      <c r="C37" s="405"/>
      <c r="D37" s="406"/>
      <c r="E37" s="407">
        <v>0.1</v>
      </c>
      <c r="F37" s="407">
        <v>0.1</v>
      </c>
      <c r="G37" s="407">
        <v>0.2</v>
      </c>
      <c r="H37" s="407">
        <v>0.2</v>
      </c>
      <c r="I37" s="407">
        <v>0.2</v>
      </c>
      <c r="J37" s="457">
        <v>0.2</v>
      </c>
      <c r="K37" s="456">
        <f>SUM(E37:J37)</f>
        <v>1</v>
      </c>
    </row>
    <row r="38" ht="13.5" customHeight="1" spans="1:11">
      <c r="A38" s="403" t="s">
        <v>40</v>
      </c>
      <c r="B38" s="404" t="str">
        <f>UPPER(VLOOKUP($A38,GLOBAL!A:H,4,0))</f>
        <v>RUA ALMIRANTE TAMANDARÉ</v>
      </c>
      <c r="C38" s="409">
        <f>RESUMO!D22</f>
        <v>601363.7</v>
      </c>
      <c r="D38" s="410">
        <f>C38/$C$45</f>
        <v>0.13776284869423</v>
      </c>
      <c r="E38" s="411">
        <f t="shared" ref="E38:F38" si="19">$C38*E39</f>
        <v>60136.37</v>
      </c>
      <c r="F38" s="411">
        <f t="shared" si="19"/>
        <v>60136.37</v>
      </c>
      <c r="G38" s="411">
        <f t="shared" ref="G38:J38" si="20">$C38*G39</f>
        <v>120272.74</v>
      </c>
      <c r="H38" s="411">
        <f t="shared" si="20"/>
        <v>120272.74</v>
      </c>
      <c r="I38" s="411">
        <f t="shared" si="20"/>
        <v>120272.74</v>
      </c>
      <c r="J38" s="411">
        <f t="shared" si="20"/>
        <v>120272.74</v>
      </c>
      <c r="K38" s="454"/>
    </row>
    <row r="39" ht="15" customHeight="1" spans="1:11">
      <c r="A39" s="403"/>
      <c r="B39" s="404"/>
      <c r="C39" s="405"/>
      <c r="D39" s="406"/>
      <c r="E39" s="407">
        <v>0.1</v>
      </c>
      <c r="F39" s="407">
        <v>0.1</v>
      </c>
      <c r="G39" s="407">
        <v>0.2</v>
      </c>
      <c r="H39" s="407">
        <v>0.2</v>
      </c>
      <c r="I39" s="407">
        <v>0.2</v>
      </c>
      <c r="J39" s="457">
        <v>0.2</v>
      </c>
      <c r="K39" s="456">
        <f>SUM(E39:J39)</f>
        <v>1</v>
      </c>
    </row>
    <row r="40" ht="13.5" customHeight="1" spans="1:11">
      <c r="A40" s="403" t="s">
        <v>42</v>
      </c>
      <c r="B40" s="404" t="str">
        <f>UPPER(VLOOKUP($A40,GLOBAL!A:H,4,0))</f>
        <v>RUA PICO DA BANDEIRA</v>
      </c>
      <c r="C40" s="409">
        <f>RESUMO!D23</f>
        <v>289238.83</v>
      </c>
      <c r="D40" s="410">
        <f>C40/$C$45</f>
        <v>0.066260010662077</v>
      </c>
      <c r="E40" s="412">
        <f t="shared" ref="E40:J40" si="21">$C40*E41</f>
        <v>28923.883</v>
      </c>
      <c r="F40" s="412">
        <f t="shared" si="21"/>
        <v>28923.883</v>
      </c>
      <c r="G40" s="412">
        <f t="shared" si="21"/>
        <v>57847.766</v>
      </c>
      <c r="H40" s="412">
        <f t="shared" si="21"/>
        <v>57847.766</v>
      </c>
      <c r="I40" s="412">
        <f t="shared" si="21"/>
        <v>57847.766</v>
      </c>
      <c r="J40" s="412">
        <f t="shared" si="21"/>
        <v>57847.766</v>
      </c>
      <c r="K40" s="454"/>
    </row>
    <row r="41" ht="15" customHeight="1" spans="1:11">
      <c r="A41" s="403"/>
      <c r="B41" s="404"/>
      <c r="C41" s="405"/>
      <c r="D41" s="406"/>
      <c r="E41" s="407">
        <v>0.1</v>
      </c>
      <c r="F41" s="407">
        <v>0.1</v>
      </c>
      <c r="G41" s="407">
        <v>0.2</v>
      </c>
      <c r="H41" s="407">
        <v>0.2</v>
      </c>
      <c r="I41" s="407">
        <v>0.2</v>
      </c>
      <c r="J41" s="457">
        <v>0.2</v>
      </c>
      <c r="K41" s="456">
        <f>SUM(E41:J41)</f>
        <v>1</v>
      </c>
    </row>
    <row r="42" ht="13.5" customHeight="1" spans="1:16">
      <c r="A42" s="403" t="s">
        <v>44</v>
      </c>
      <c r="B42" s="404" t="str">
        <f>UPPER(VLOOKUP($A42,GLOBAL!A:H,4,0))</f>
        <v>ADMINISTRAÇÃO LOCAL DA OBRA</v>
      </c>
      <c r="C42" s="409">
        <f>RESUMO!D24</f>
        <v>16645.62</v>
      </c>
      <c r="D42" s="410">
        <f>C42/$C$45</f>
        <v>0.00381324650869623</v>
      </c>
      <c r="E42" s="411">
        <f t="shared" ref="E42:J42" si="22">$C42*E43</f>
        <v>2774.27</v>
      </c>
      <c r="F42" s="411">
        <f t="shared" si="22"/>
        <v>2774.27</v>
      </c>
      <c r="G42" s="411">
        <f t="shared" si="22"/>
        <v>2774.27</v>
      </c>
      <c r="H42" s="411">
        <f t="shared" si="22"/>
        <v>2774.27</v>
      </c>
      <c r="I42" s="411">
        <f t="shared" si="22"/>
        <v>2774.27</v>
      </c>
      <c r="J42" s="412">
        <f t="shared" si="22"/>
        <v>2774.27</v>
      </c>
      <c r="K42" s="454"/>
      <c r="M42" s="459">
        <f>GLOBAL!$F$668</f>
        <v>6</v>
      </c>
      <c r="N42" s="459">
        <f>GLOBAL!$F$668</f>
        <v>6</v>
      </c>
      <c r="O42" s="459">
        <f>GLOBAL!$F$668</f>
        <v>6</v>
      </c>
      <c r="P42" s="459">
        <f>GLOBAL!$F$668</f>
        <v>6</v>
      </c>
    </row>
    <row r="43" ht="15" customHeight="1" spans="1:16">
      <c r="A43" s="413"/>
      <c r="B43" s="414"/>
      <c r="C43" s="415"/>
      <c r="D43" s="416"/>
      <c r="E43" s="417">
        <f>1/6</f>
        <v>0.166666666666667</v>
      </c>
      <c r="F43" s="417">
        <f t="shared" ref="F43:J43" si="23">1/6</f>
        <v>0.166666666666667</v>
      </c>
      <c r="G43" s="417">
        <f t="shared" si="23"/>
        <v>0.166666666666667</v>
      </c>
      <c r="H43" s="417">
        <f t="shared" si="23"/>
        <v>0.166666666666667</v>
      </c>
      <c r="I43" s="417">
        <f t="shared" si="23"/>
        <v>0.166666666666667</v>
      </c>
      <c r="J43" s="417">
        <f t="shared" si="23"/>
        <v>0.166666666666667</v>
      </c>
      <c r="K43" s="456">
        <f>SUM(E43:J43)</f>
        <v>1</v>
      </c>
      <c r="M43" s="374">
        <f>M42*G43</f>
        <v>1</v>
      </c>
      <c r="N43" s="374">
        <f>N42*I43</f>
        <v>1</v>
      </c>
      <c r="O43" s="374">
        <f>O42*J43</f>
        <v>1</v>
      </c>
      <c r="P43" s="374">
        <f>P42*K43</f>
        <v>6</v>
      </c>
    </row>
    <row r="44" spans="1:11">
      <c r="A44" s="418"/>
      <c r="B44" s="419"/>
      <c r="C44" s="420"/>
      <c r="D44" s="421"/>
      <c r="E44" s="422"/>
      <c r="F44" s="422"/>
      <c r="G44" s="422"/>
      <c r="H44" s="422"/>
      <c r="I44" s="422"/>
      <c r="J44" s="460"/>
      <c r="K44" s="456">
        <f>SUM(G44:J44)</f>
        <v>0</v>
      </c>
    </row>
    <row r="45" spans="1:11">
      <c r="A45" s="423"/>
      <c r="B45" s="424" t="s">
        <v>1180</v>
      </c>
      <c r="C45" s="425">
        <f>SUM(C8:C44)</f>
        <v>4365209.53</v>
      </c>
      <c r="D45" s="426">
        <f>SUM(D8:D44)</f>
        <v>1</v>
      </c>
      <c r="E45" s="427"/>
      <c r="F45" s="427"/>
      <c r="G45" s="427"/>
      <c r="H45" s="427"/>
      <c r="I45" s="427"/>
      <c r="J45" s="461"/>
      <c r="K45" s="456">
        <f>SUM(G45:J45)</f>
        <v>0</v>
      </c>
    </row>
    <row r="46" spans="1:11">
      <c r="A46" s="428"/>
      <c r="B46" s="429"/>
      <c r="C46" s="430" t="s">
        <v>1181</v>
      </c>
      <c r="D46" s="431" t="s">
        <v>1179</v>
      </c>
      <c r="E46" s="432">
        <f>E8+E10+E12+E14+E16+E18+E20+E22+E24+E26+E28+E30+E32+E34+E36+E38+E40+E42</f>
        <v>444928.941</v>
      </c>
      <c r="F46" s="432">
        <f t="shared" ref="F46:J46" si="24">F8+F10+F12+F14+F16+F18+F20+F22+F24+F26+F28+F30+F32+F34+F36+F38+F40+F42</f>
        <v>436819.741</v>
      </c>
      <c r="G46" s="432">
        <f t="shared" si="24"/>
        <v>870865.212</v>
      </c>
      <c r="H46" s="432">
        <f t="shared" si="24"/>
        <v>870865.212</v>
      </c>
      <c r="I46" s="432">
        <f t="shared" si="24"/>
        <v>870865.212</v>
      </c>
      <c r="J46" s="432">
        <f t="shared" si="24"/>
        <v>870865.212</v>
      </c>
      <c r="K46" s="462"/>
    </row>
    <row r="47" spans="1:11">
      <c r="A47" s="433"/>
      <c r="B47" s="434"/>
      <c r="C47" s="435" t="s">
        <v>1182</v>
      </c>
      <c r="D47" s="436" t="s">
        <v>6</v>
      </c>
      <c r="E47" s="427">
        <f t="shared" ref="E47:J47" si="25">E46/$C45</f>
        <v>0.101926136177935</v>
      </c>
      <c r="F47" s="427">
        <f t="shared" si="25"/>
        <v>0.100068447573466</v>
      </c>
      <c r="G47" s="427">
        <f t="shared" si="25"/>
        <v>0.19950135406215</v>
      </c>
      <c r="H47" s="427">
        <f t="shared" si="25"/>
        <v>0.19950135406215</v>
      </c>
      <c r="I47" s="427">
        <f t="shared" si="25"/>
        <v>0.19950135406215</v>
      </c>
      <c r="J47" s="461">
        <f t="shared" si="25"/>
        <v>0.19950135406215</v>
      </c>
      <c r="K47" s="456">
        <f>SUM(G47:J47)</f>
        <v>0.798005416248599</v>
      </c>
    </row>
    <row r="48" spans="1:11">
      <c r="A48" s="433"/>
      <c r="B48" s="434"/>
      <c r="C48" s="435" t="s">
        <v>1183</v>
      </c>
      <c r="D48" s="437" t="s">
        <v>1179</v>
      </c>
      <c r="E48" s="402">
        <f>E46</f>
        <v>444928.941</v>
      </c>
      <c r="F48" s="402">
        <f>E48+F46</f>
        <v>881748.682</v>
      </c>
      <c r="G48" s="402">
        <f t="shared" ref="G48:J49" si="26">F48+G46</f>
        <v>1752613.894</v>
      </c>
      <c r="H48" s="402">
        <f t="shared" si="26"/>
        <v>2623479.106</v>
      </c>
      <c r="I48" s="402">
        <f t="shared" si="26"/>
        <v>3494344.318</v>
      </c>
      <c r="J48" s="402">
        <f t="shared" si="26"/>
        <v>4365209.53</v>
      </c>
      <c r="K48" s="463"/>
    </row>
    <row r="49" ht="13.5" customHeight="1" spans="1:11">
      <c r="A49" s="438"/>
      <c r="B49" s="439"/>
      <c r="C49" s="440" t="s">
        <v>1184</v>
      </c>
      <c r="D49" s="441" t="s">
        <v>6</v>
      </c>
      <c r="E49" s="442">
        <f>E47</f>
        <v>0.101926136177935</v>
      </c>
      <c r="F49" s="442">
        <f t="shared" ref="F49" si="27">E49+F47</f>
        <v>0.201994583751401</v>
      </c>
      <c r="G49" s="442">
        <f t="shared" si="26"/>
        <v>0.401495937813551</v>
      </c>
      <c r="H49" s="442">
        <f t="shared" si="26"/>
        <v>0.600997291875701</v>
      </c>
      <c r="I49" s="442">
        <f t="shared" si="26"/>
        <v>0.80049864593785</v>
      </c>
      <c r="J49" s="442">
        <f t="shared" si="26"/>
        <v>1</v>
      </c>
      <c r="K49" s="456"/>
    </row>
  </sheetData>
  <mergeCells count="48">
    <mergeCell ref="I3:J3"/>
    <mergeCell ref="I4:J4"/>
    <mergeCell ref="A5:J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36:A37"/>
    <mergeCell ref="A38:A39"/>
    <mergeCell ref="A40:A41"/>
    <mergeCell ref="A42:A43"/>
    <mergeCell ref="B6:B7"/>
    <mergeCell ref="B8:B9"/>
    <mergeCell ref="B10:B11"/>
    <mergeCell ref="B12:B13"/>
    <mergeCell ref="B14:B15"/>
    <mergeCell ref="B16:B17"/>
    <mergeCell ref="B18:B19"/>
    <mergeCell ref="B20:B21"/>
    <mergeCell ref="B22:B23"/>
    <mergeCell ref="B24:B25"/>
    <mergeCell ref="B26:B27"/>
    <mergeCell ref="B28:B29"/>
    <mergeCell ref="B30:B31"/>
    <mergeCell ref="B32:B33"/>
    <mergeCell ref="B34:B35"/>
    <mergeCell ref="B36:B37"/>
    <mergeCell ref="B38:B39"/>
    <mergeCell ref="B40:B41"/>
    <mergeCell ref="B42:B43"/>
    <mergeCell ref="E6:E7"/>
    <mergeCell ref="F6:F7"/>
    <mergeCell ref="G6:G7"/>
    <mergeCell ref="H6:H7"/>
    <mergeCell ref="I6:I7"/>
    <mergeCell ref="J6:J7"/>
    <mergeCell ref="A1:J2"/>
  </mergeCells>
  <printOptions horizontalCentered="1"/>
  <pageMargins left="0.511805555555556" right="0.511805555555556" top="0.786805555555556" bottom="0.786805555555556" header="0.314583333333333" footer="0.314583333333333"/>
  <pageSetup paperSize="8" scale="96" fitToWidth="0" orientation="landscape"/>
  <headerFooter>
    <oddFooter>&amp;C&amp;P de &amp;N&amp;RFERNANDA R. DA SILVA
ENGª CIVIL
CREA n°038888/D</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36"/>
  <sheetViews>
    <sheetView showGridLines="0" view="pageBreakPreview" zoomScale="90" zoomScaleNormal="90" zoomScaleSheetLayoutView="90" workbookViewId="0">
      <selection activeCell="A1" sqref="A1:H1"/>
    </sheetView>
  </sheetViews>
  <sheetFormatPr defaultColWidth="9" defaultRowHeight="15" customHeight="1"/>
  <cols>
    <col min="1" max="1" width="5.85714285714286" customWidth="1"/>
    <col min="2" max="2" width="6.14285714285714" customWidth="1"/>
    <col min="3" max="4" width="12.8571428571429" style="20" customWidth="1"/>
    <col min="5" max="5" width="67.8571428571429" customWidth="1"/>
    <col min="6" max="6" width="8.14285714285714" style="20" customWidth="1"/>
    <col min="7" max="7" width="9.42857142857143" customWidth="1"/>
    <col min="8" max="8" width="11.7142857142857" customWidth="1"/>
    <col min="9" max="9" width="10.8571428571429" customWidth="1"/>
    <col min="10" max="10" width="15.8571428571429" customWidth="1"/>
    <col min="11" max="11" width="3.85714285714286" customWidth="1"/>
    <col min="12" max="12" width="18.1428571428571" customWidth="1"/>
    <col min="13" max="13" width="5.14285714285714" customWidth="1"/>
  </cols>
  <sheetData>
    <row r="1" ht="60" customHeight="1" spans="1:13">
      <c r="A1" s="223" t="str">
        <f>GLOBAL!A1</f>
        <v>PREFEITURA MUNICIPAL DE VIANA</v>
      </c>
      <c r="B1" s="223"/>
      <c r="C1" s="223"/>
      <c r="D1" s="223"/>
      <c r="E1" s="223"/>
      <c r="F1" s="223"/>
      <c r="G1" s="223"/>
      <c r="H1" s="223"/>
      <c r="I1" s="316"/>
      <c r="L1" t="s">
        <v>1185</v>
      </c>
      <c r="M1" t="s">
        <v>1186</v>
      </c>
    </row>
    <row r="2" spans="1:9">
      <c r="A2" s="224" t="str">
        <f>GLOBAL!C2</f>
        <v>OBRA: PAVIMENTAÇÃO E DRENAGEM DE DIVERSAS RUAS NOS BAIRROS ARLINDO VILLASCHI E NOVA BETHÂNIA</v>
      </c>
      <c r="B2" s="224"/>
      <c r="C2" s="224"/>
      <c r="D2" s="224"/>
      <c r="E2" s="224"/>
      <c r="F2" s="225"/>
      <c r="G2" s="226" t="s">
        <v>1187</v>
      </c>
      <c r="H2" s="226" t="s">
        <v>1188</v>
      </c>
      <c r="I2" s="226" t="s">
        <v>1189</v>
      </c>
    </row>
    <row r="3" ht="15.75" customHeight="1" spans="1:9">
      <c r="A3" s="227" t="str">
        <f>GLOBAL!C3</f>
        <v>LOCAL: ARLINDO VILLASCHI E NOVA BETHÂNIA/ES</v>
      </c>
      <c r="B3" s="227"/>
      <c r="C3" s="227"/>
      <c r="D3" s="227"/>
      <c r="E3" s="227"/>
      <c r="F3" s="228"/>
      <c r="G3" s="229">
        <v>0.5104</v>
      </c>
      <c r="H3" s="230">
        <v>0.2764</v>
      </c>
      <c r="I3" s="317">
        <v>43221</v>
      </c>
    </row>
    <row r="4" ht="15.75" customHeight="1" spans="1:10">
      <c r="A4" s="231"/>
      <c r="B4" s="231"/>
      <c r="C4" s="231"/>
      <c r="D4" s="231"/>
      <c r="E4" s="231"/>
      <c r="F4" s="231"/>
      <c r="G4" s="231"/>
      <c r="H4" s="231"/>
      <c r="I4" s="231"/>
      <c r="J4" s="104"/>
    </row>
    <row r="5" s="23" customFormat="1" ht="25.5" customHeight="1" spans="1:10">
      <c r="A5" s="277" t="s">
        <v>71</v>
      </c>
      <c r="B5" s="278"/>
      <c r="C5" s="277" t="s">
        <v>1190</v>
      </c>
      <c r="D5" s="278"/>
      <c r="E5" s="279" t="s">
        <v>853</v>
      </c>
      <c r="F5" s="277" t="s">
        <v>1191</v>
      </c>
      <c r="G5" s="280"/>
      <c r="H5" s="281"/>
      <c r="I5" s="330"/>
      <c r="J5" s="331" t="s">
        <v>1192</v>
      </c>
    </row>
    <row r="6" s="346" customFormat="1" ht="30" spans="1:10">
      <c r="A6" s="237" t="str">
        <f>CONCATENATE($M$1,"-")</f>
        <v>ADM-</v>
      </c>
      <c r="B6" s="282">
        <f>COUNTIF(B$1:B5,"&gt;0")+1</f>
        <v>1</v>
      </c>
      <c r="C6" s="283"/>
      <c r="D6" s="283"/>
      <c r="E6" s="240" t="s">
        <v>1193</v>
      </c>
      <c r="F6" s="284" t="s">
        <v>1167</v>
      </c>
      <c r="G6" s="285"/>
      <c r="H6" s="286"/>
      <c r="I6" s="332"/>
      <c r="J6" s="333">
        <f>J19</f>
        <v>2774.27</v>
      </c>
    </row>
    <row r="7" s="23" customFormat="1" customHeight="1" spans="1:10">
      <c r="A7" s="347"/>
      <c r="B7" s="287" t="s">
        <v>1194</v>
      </c>
      <c r="C7" s="288" t="s">
        <v>1195</v>
      </c>
      <c r="D7" s="288" t="s">
        <v>1196</v>
      </c>
      <c r="E7" s="288" t="s">
        <v>1197</v>
      </c>
      <c r="F7" s="288" t="s">
        <v>1194</v>
      </c>
      <c r="G7" s="289" t="s">
        <v>1191</v>
      </c>
      <c r="H7" s="289" t="s">
        <v>1198</v>
      </c>
      <c r="I7" s="289" t="s">
        <v>1199</v>
      </c>
      <c r="J7" s="288" t="s">
        <v>1200</v>
      </c>
    </row>
    <row r="8" s="23" customFormat="1" spans="1:10">
      <c r="A8" s="348"/>
      <c r="B8" s="283" t="s">
        <v>1201</v>
      </c>
      <c r="C8" s="290" t="s">
        <v>81</v>
      </c>
      <c r="D8" s="291" t="str">
        <f>'SINAPI-SERVIÇOS'!A6308</f>
        <v>93565</v>
      </c>
      <c r="E8" s="240" t="str">
        <f>IF(B8="I",IF(C8="LABOR",VLOOKUP(D8,'LABOR-INSUMOS'!A:D,2,FALSE),IF(C8="SINAPI",VLOOKUP(D8,'SINAPI-INSUMOS'!A:E,2,FALSE),IF(C8="COTAÇÃO",VLOOKUP(D8,#REF!,2,FALSE)))),IF(C8="LABOR",VLOOKUP(D8,'LABOR-SERVIÇOS'!A:F,5,FALSE),IF(C8="SINAPI",VLOOKUP(D8,'SINAPI-SERVIÇOS'!A:E,2,FALSE),"outro")))</f>
        <v>ENGENHEIRO CIVIL DE OBRA JUNIOR COM ENCARGOS COMPLEMENTARES</v>
      </c>
      <c r="F8" s="249" t="s">
        <v>1202</v>
      </c>
      <c r="G8" s="263" t="str">
        <f>IF(B8="I",IF(C8="LABOR",VLOOKUP(D8,'LABOR-INSUMOS'!A:D,3,FALSE),IF(C8="SINAPI",VLOOKUP(D8,'SINAPI-INSUMOS'!A:E,3,FALSE),IF(C8="COTAÇÃO",VLOOKUP(D8,#REF!,3,FALSE)))),IF(C8="LABOR",VLOOKUP(D8,'LABOR-SERVIÇOS'!A:F,6,FALSE),IF(C8="SINAPI",VLOOKUP(D8,'SINAPI-SERVIÇOS'!A:E,3,FALSE),"outro")))</f>
        <v>MES</v>
      </c>
      <c r="H8" s="349">
        <f>F22</f>
        <v>0.045</v>
      </c>
      <c r="I8" s="367" t="str">
        <f>IF(B8="I",IF(F8="MO",IF(C8="LABOR",ROUND(VLOOKUP(D8,'LABOR-INSUMOS'!A:D,4,FALSE)/(1+'LABOR-INSUMOS'!$E$1),2),IF(C8="SINAPI",ROUND(VLOOKUP(D8,'SINAPI-INSUMOS'!A:E,5,FALSE)/(1+'SINAPI-INSUMOS'!$E$1),2),"outro")),IF(C8="LABOR",VLOOKUP(D8,'LABOR-INSUMOS'!A:D,4,FALSE),IF(C8="SINAPI",VLOOKUP(D8,'SINAPI-INSUMOS'!A:E,5,FALSE),IF(C8="COTAÇÃO",VLOOKUP(D8,#REF!,14,FALSE))))),IF(C8="SINAPI",IF(F8="MO",ROUND(VLOOKUP(D8,'SINAPI-SERVIÇOS'!A:D,4,FALSE)/(1+'SINAPI-SERVIÇOS'!$E$1),2),VLOOKUP(D8,'SINAPI-SERVIÇOS'!A:D,4,FALSE)),"outro"))</f>
        <v>12.441,63</v>
      </c>
      <c r="J8" s="327">
        <f>ROUND(H8*I8,2)</f>
        <v>559.87</v>
      </c>
    </row>
    <row r="9" s="23" customFormat="1" spans="1:10">
      <c r="A9" s="348"/>
      <c r="B9" s="283" t="s">
        <v>1201</v>
      </c>
      <c r="C9" s="290" t="s">
        <v>81</v>
      </c>
      <c r="D9" s="291" t="str">
        <f>'SINAPI-SERVIÇOS'!A6315</f>
        <v>93572</v>
      </c>
      <c r="E9" s="240" t="str">
        <f>IF(B9="I",IF(C9="LABOR",VLOOKUP(D9,'LABOR-INSUMOS'!A:D,2,FALSE),IF(C9="SINAPI",VLOOKUP(D9,'SINAPI-INSUMOS'!A:E,2,FALSE),IF(C9="COTAÇÃO",VLOOKUP(D9,#REF!,2,FALSE)))),IF(C9="LABOR",VLOOKUP(D9,'LABOR-SERVIÇOS'!A:F,5,FALSE),IF(C9="SINAPI",VLOOKUP(D9,'SINAPI-SERVIÇOS'!A:E,2,FALSE),"outro")))</f>
        <v>ENCARREGADO GERAL DE OBRAS COM ENCARGOS COMPLEMENTARES</v>
      </c>
      <c r="F9" s="249" t="s">
        <v>1202</v>
      </c>
      <c r="G9" s="263" t="str">
        <f>IF(B9="I",IF(C9="LABOR",VLOOKUP(D9,'LABOR-INSUMOS'!A:D,3,FALSE),IF(C9="SINAPI",VLOOKUP(D9,'SINAPI-INSUMOS'!A:E,3,FALSE),IF(C9="COTAÇÃO",VLOOKUP(D9,#REF!,3,FALSE)))),IF(C9="LABOR",VLOOKUP(D9,'LABOR-SERVIÇOS'!A:F,6,FALSE),IF(C9="SINAPI",VLOOKUP(D9,'SINAPI-SERVIÇOS'!A:E,3,FALSE),"outro")))</f>
        <v>MES</v>
      </c>
      <c r="H9" s="349">
        <f>F23</f>
        <v>0.284</v>
      </c>
      <c r="I9" s="367" t="str">
        <f>IF(B9="I",IF(F9="MO",IF(C9="LABOR",ROUND(VLOOKUP(D9,'LABOR-INSUMOS'!A:D,4,FALSE)/(1+'LABOR-INSUMOS'!$E$1),2),IF(C9="SINAPI",ROUND(VLOOKUP(D9,'SINAPI-INSUMOS'!A:E,5,FALSE)/(1+'SINAPI-INSUMOS'!$E$1),2),"outro")),IF(C9="LABOR",VLOOKUP(D9,'LABOR-INSUMOS'!A:D,4,FALSE),IF(C9="SINAPI",VLOOKUP(D9,'SINAPI-INSUMOS'!A:E,5,FALSE),IF(C9="COTAÇÃO",VLOOKUP(D9,#REF!,14,FALSE))))),IF(C9="SINAPI",IF(F9="MO",ROUND(VLOOKUP(D9,'SINAPI-SERVIÇOS'!A:D,4,FALSE)/(1+'SINAPI-SERVIÇOS'!$E$1),2),VLOOKUP(D9,'SINAPI-SERVIÇOS'!A:D,4,FALSE)),"outro"))</f>
        <v>5.681,84</v>
      </c>
      <c r="J9" s="327">
        <f>ROUND(H9*I9,2)</f>
        <v>1613.64</v>
      </c>
    </row>
    <row r="10" s="346" customFormat="1" customHeight="1" spans="1:10">
      <c r="A10" s="259"/>
      <c r="B10" s="254"/>
      <c r="C10" s="254"/>
      <c r="D10" s="254"/>
      <c r="E10" s="296"/>
      <c r="F10" s="256"/>
      <c r="G10" s="297"/>
      <c r="H10" s="298"/>
      <c r="I10" s="335"/>
      <c r="J10" s="336"/>
    </row>
    <row r="11" s="23" customFormat="1" customHeight="1" spans="1:10">
      <c r="A11" s="259"/>
      <c r="B11" s="260"/>
      <c r="C11" s="260"/>
      <c r="D11" s="261"/>
      <c r="E11" s="299" t="s">
        <v>1203</v>
      </c>
      <c r="F11" s="300" t="s">
        <v>1204</v>
      </c>
      <c r="G11" s="300"/>
      <c r="H11" s="301" t="s">
        <v>1205</v>
      </c>
      <c r="I11" s="337" t="s">
        <v>1206</v>
      </c>
      <c r="J11" s="337" t="s">
        <v>5</v>
      </c>
    </row>
    <row r="12" s="23" customFormat="1" customHeight="1" spans="1:10">
      <c r="A12" s="259"/>
      <c r="B12" s="260"/>
      <c r="C12" s="260"/>
      <c r="D12" s="261"/>
      <c r="E12" s="302" t="s">
        <v>1207</v>
      </c>
      <c r="F12" s="303"/>
      <c r="G12" s="303"/>
      <c r="H12" s="304">
        <f>SUMIF(F8:F9,"MO",J8:J9)</f>
        <v>0</v>
      </c>
      <c r="I12" s="338"/>
      <c r="J12" s="338"/>
    </row>
    <row r="13" s="23" customFormat="1" customHeight="1" spans="1:10">
      <c r="A13" s="259"/>
      <c r="B13" s="260"/>
      <c r="C13" s="260"/>
      <c r="D13" s="261"/>
      <c r="E13" s="302" t="s">
        <v>1208</v>
      </c>
      <c r="F13" s="305">
        <f>$G$3</f>
        <v>0.5104</v>
      </c>
      <c r="G13" s="305"/>
      <c r="H13" s="304">
        <f>H12*F13</f>
        <v>0</v>
      </c>
      <c r="I13" s="338"/>
      <c r="J13" s="338"/>
    </row>
    <row r="14" s="23" customFormat="1" customHeight="1" spans="1:10">
      <c r="A14" s="259"/>
      <c r="B14" s="260"/>
      <c r="C14" s="260"/>
      <c r="D14" s="261"/>
      <c r="E14" s="302" t="s">
        <v>1209</v>
      </c>
      <c r="F14" s="305"/>
      <c r="G14" s="303"/>
      <c r="H14" s="304">
        <f>SUM(H12:H13)</f>
        <v>0</v>
      </c>
      <c r="I14" s="304">
        <f>ROUND(F18*H14,2)</f>
        <v>0</v>
      </c>
      <c r="J14" s="304">
        <f>H14+I14</f>
        <v>0</v>
      </c>
    </row>
    <row r="15" s="23" customFormat="1" customHeight="1" spans="1:10">
      <c r="A15" s="259"/>
      <c r="B15" s="260"/>
      <c r="C15" s="260"/>
      <c r="D15" s="261"/>
      <c r="E15" s="302" t="s">
        <v>1210</v>
      </c>
      <c r="F15" s="303"/>
      <c r="G15" s="303"/>
      <c r="H15" s="306"/>
      <c r="I15" s="304"/>
      <c r="J15" s="304"/>
    </row>
    <row r="16" s="23" customFormat="1" customHeight="1" spans="1:10">
      <c r="A16" s="259"/>
      <c r="B16" s="260"/>
      <c r="C16" s="260"/>
      <c r="D16" s="261"/>
      <c r="E16" s="302" t="s">
        <v>1211</v>
      </c>
      <c r="F16" s="303"/>
      <c r="G16" s="303"/>
      <c r="H16" s="304">
        <f>SUMIF(F8:F9,"MA",J8:J9)</f>
        <v>2173.51</v>
      </c>
      <c r="I16" s="304">
        <f>ROUND(F18*H16,2)</f>
        <v>600.76</v>
      </c>
      <c r="J16" s="304">
        <f>H16+I16</f>
        <v>2774.27</v>
      </c>
    </row>
    <row r="17" s="23" customFormat="1" customHeight="1" spans="1:10">
      <c r="A17" s="259"/>
      <c r="B17" s="260"/>
      <c r="C17" s="260"/>
      <c r="D17" s="261"/>
      <c r="E17" s="302" t="s">
        <v>1212</v>
      </c>
      <c r="F17" s="303"/>
      <c r="G17" s="303"/>
      <c r="H17" s="304">
        <f>H16+H14</f>
        <v>2173.51</v>
      </c>
      <c r="I17" s="338"/>
      <c r="J17" s="304"/>
    </row>
    <row r="18" s="23" customFormat="1" customHeight="1" spans="1:10">
      <c r="A18" s="259"/>
      <c r="B18" s="260"/>
      <c r="C18" s="260"/>
      <c r="D18" s="261"/>
      <c r="E18" s="302" t="s">
        <v>1213</v>
      </c>
      <c r="F18" s="305">
        <f>$H$3</f>
        <v>0.2764</v>
      </c>
      <c r="G18" s="305"/>
      <c r="H18" s="307"/>
      <c r="I18" s="338"/>
      <c r="J18" s="339"/>
    </row>
    <row r="19" s="23" customFormat="1" customHeight="1" spans="1:10">
      <c r="A19" s="350"/>
      <c r="B19" s="270"/>
      <c r="C19" s="270"/>
      <c r="D19" s="271"/>
      <c r="E19" s="308" t="s">
        <v>1214</v>
      </c>
      <c r="F19" s="309"/>
      <c r="G19" s="310"/>
      <c r="H19" s="311"/>
      <c r="I19" s="340"/>
      <c r="J19" s="341">
        <f>ROUND(SUM(J14:J18),2)</f>
        <v>2774.27</v>
      </c>
    </row>
    <row r="20" customHeight="1" spans="1:10">
      <c r="A20" s="351" t="s">
        <v>1215</v>
      </c>
      <c r="B20" s="352"/>
      <c r="C20" s="352"/>
      <c r="D20" s="352"/>
      <c r="E20" s="352"/>
      <c r="F20" s="352"/>
      <c r="G20" s="352"/>
      <c r="H20" s="352"/>
      <c r="I20" s="352"/>
      <c r="J20" s="368"/>
    </row>
    <row r="21" ht="30" spans="1:10">
      <c r="A21" s="353"/>
      <c r="B21" s="354"/>
      <c r="C21" s="355"/>
      <c r="D21" s="355"/>
      <c r="E21" s="356" t="s">
        <v>1216</v>
      </c>
      <c r="F21" s="357" t="s">
        <v>1217</v>
      </c>
      <c r="G21" s="357" t="s">
        <v>1218</v>
      </c>
      <c r="H21" s="358" t="s">
        <v>1219</v>
      </c>
      <c r="I21" s="357" t="s">
        <v>1220</v>
      </c>
      <c r="J21" s="369"/>
    </row>
    <row r="22" customHeight="1" spans="1:12">
      <c r="A22" s="353"/>
      <c r="B22" s="354"/>
      <c r="C22" s="355"/>
      <c r="D22" s="355"/>
      <c r="E22" s="359" t="s">
        <v>1221</v>
      </c>
      <c r="F22" s="360">
        <f>ROUND(2/44,3)</f>
        <v>0.045</v>
      </c>
      <c r="G22" s="361">
        <v>6</v>
      </c>
      <c r="H22" s="361">
        <f>F22*G22</f>
        <v>0.27</v>
      </c>
      <c r="I22" s="370">
        <v>100</v>
      </c>
      <c r="J22" s="371"/>
      <c r="L22">
        <f>44*4.5</f>
        <v>198</v>
      </c>
    </row>
    <row r="23" customHeight="1" spans="1:12">
      <c r="A23" s="353"/>
      <c r="B23" s="354"/>
      <c r="C23" s="355"/>
      <c r="D23" s="355"/>
      <c r="E23" s="361" t="s">
        <v>1222</v>
      </c>
      <c r="F23" s="360">
        <f>ROUND(12.5/44,3)</f>
        <v>0.284</v>
      </c>
      <c r="G23" s="361">
        <v>6</v>
      </c>
      <c r="H23" s="361">
        <f>F23*G23</f>
        <v>1.704</v>
      </c>
      <c r="I23" s="370">
        <v>100</v>
      </c>
      <c r="J23" s="371"/>
      <c r="L23">
        <f>44*4.5</f>
        <v>198</v>
      </c>
    </row>
    <row r="24" customHeight="1" spans="1:10">
      <c r="A24" s="353"/>
      <c r="B24" s="354"/>
      <c r="C24" s="355"/>
      <c r="D24" s="355"/>
      <c r="E24" s="355"/>
      <c r="F24" s="362"/>
      <c r="G24" s="355"/>
      <c r="H24" s="355"/>
      <c r="I24" s="354"/>
      <c r="J24" s="371"/>
    </row>
    <row r="25" customHeight="1" spans="1:10">
      <c r="A25" s="353"/>
      <c r="B25" s="354"/>
      <c r="C25" s="355"/>
      <c r="D25" s="355"/>
      <c r="E25" s="355"/>
      <c r="F25" s="362"/>
      <c r="G25" s="355"/>
      <c r="H25" s="355"/>
      <c r="I25" s="354"/>
      <c r="J25" s="371"/>
    </row>
    <row r="26" customHeight="1" spans="1:10">
      <c r="A26" s="353"/>
      <c r="B26" s="354"/>
      <c r="C26" s="355"/>
      <c r="D26" s="355"/>
      <c r="E26" s="355"/>
      <c r="F26" s="362"/>
      <c r="G26" s="355"/>
      <c r="H26" s="355"/>
      <c r="I26" s="354"/>
      <c r="J26" s="371"/>
    </row>
    <row r="27" customHeight="1" spans="1:10">
      <c r="A27" s="353"/>
      <c r="B27" s="354"/>
      <c r="C27" s="355"/>
      <c r="D27" s="355"/>
      <c r="E27" s="355"/>
      <c r="F27" s="362"/>
      <c r="G27" s="355"/>
      <c r="H27" s="355"/>
      <c r="I27" s="354"/>
      <c r="J27" s="371"/>
    </row>
    <row r="28" customHeight="1" spans="1:10">
      <c r="A28" s="353"/>
      <c r="B28" s="354"/>
      <c r="C28" s="355"/>
      <c r="D28" s="355"/>
      <c r="E28" s="355"/>
      <c r="F28" s="362"/>
      <c r="G28" s="355"/>
      <c r="H28" s="355"/>
      <c r="I28" s="354"/>
      <c r="J28" s="371"/>
    </row>
    <row r="29" customHeight="1" spans="1:10">
      <c r="A29" s="353"/>
      <c r="B29" s="354"/>
      <c r="C29" s="355"/>
      <c r="D29" s="355"/>
      <c r="E29" s="355"/>
      <c r="F29" s="362"/>
      <c r="G29" s="355"/>
      <c r="H29" s="355"/>
      <c r="I29" s="354"/>
      <c r="J29" s="371"/>
    </row>
    <row r="30" customHeight="1" spans="1:10">
      <c r="A30" s="353"/>
      <c r="B30" s="354"/>
      <c r="C30" s="355"/>
      <c r="D30" s="355"/>
      <c r="E30" s="355"/>
      <c r="F30" s="362"/>
      <c r="G30" s="355"/>
      <c r="H30" s="355"/>
      <c r="I30" s="354"/>
      <c r="J30" s="371"/>
    </row>
    <row r="31" customHeight="1" spans="1:10">
      <c r="A31" s="353"/>
      <c r="B31" s="354"/>
      <c r="C31" s="355"/>
      <c r="D31" s="355"/>
      <c r="E31" s="355"/>
      <c r="F31" s="362"/>
      <c r="G31" s="355"/>
      <c r="H31" s="355"/>
      <c r="I31" s="354"/>
      <c r="J31" s="371"/>
    </row>
    <row r="32" customHeight="1" spans="1:10">
      <c r="A32" s="248"/>
      <c r="B32" s="104"/>
      <c r="C32" s="363"/>
      <c r="D32" s="363"/>
      <c r="E32" s="104"/>
      <c r="F32" s="363"/>
      <c r="G32" s="104"/>
      <c r="H32" s="104"/>
      <c r="I32" s="104"/>
      <c r="J32" s="372"/>
    </row>
    <row r="33" s="23" customFormat="1" customHeight="1" spans="1:10">
      <c r="A33" s="6"/>
      <c r="B33" s="364"/>
      <c r="C33" s="365"/>
      <c r="D33" s="365"/>
      <c r="E33" s="366"/>
      <c r="F33" s="365"/>
      <c r="G33" s="366"/>
      <c r="H33" s="366"/>
      <c r="I33" s="366"/>
      <c r="J33" s="373"/>
    </row>
    <row r="36" customHeight="1" spans="6:8">
      <c r="F36" s="20">
        <v>17.5</v>
      </c>
      <c r="G36">
        <v>40</v>
      </c>
      <c r="H36">
        <f>F36/G36</f>
        <v>0.4375</v>
      </c>
    </row>
  </sheetData>
  <mergeCells count="6">
    <mergeCell ref="A1:H1"/>
    <mergeCell ref="A2:F2"/>
    <mergeCell ref="A3:F3"/>
    <mergeCell ref="A5:B5"/>
    <mergeCell ref="C5:D5"/>
    <mergeCell ref="A20:J20"/>
  </mergeCells>
  <printOptions horizontalCentered="1"/>
  <pageMargins left="0.511805555555556" right="0.511805555555556" top="0.196527777777778" bottom="0.786805555555556" header="0.314583333333333" footer="0.196527777777778"/>
  <pageSetup paperSize="9" scale="77" orientation="landscape"/>
  <headerFooter>
    <oddFooter>&amp;RFERNANDA R. DA SILVA
ENGª CIVIL
CREA n°038888/D</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U88"/>
  <sheetViews>
    <sheetView showGridLines="0" view="pageBreakPreview" zoomScale="85" zoomScaleNormal="90" zoomScaleSheetLayoutView="85" workbookViewId="0">
      <selection activeCell="E83" sqref="E83"/>
    </sheetView>
  </sheetViews>
  <sheetFormatPr defaultColWidth="9" defaultRowHeight="15" customHeight="1"/>
  <cols>
    <col min="1" max="1" width="5.85714285714286" customWidth="1"/>
    <col min="2" max="2" width="6" customWidth="1"/>
    <col min="3" max="4" width="12.8571428571429" style="20" customWidth="1"/>
    <col min="5" max="5" width="67.8571428571429" customWidth="1"/>
    <col min="6" max="6" width="8.71428571428571" style="20" customWidth="1"/>
    <col min="7" max="7" width="9.42857142857143" customWidth="1"/>
    <col min="8" max="8" width="11.7142857142857" customWidth="1"/>
    <col min="9" max="9" width="10.8571428571429" customWidth="1"/>
    <col min="10" max="10" width="14.4285714285714" customWidth="1"/>
    <col min="11" max="11" width="3.85714285714286" customWidth="1"/>
    <col min="12" max="12" width="18.1428571428571" customWidth="1"/>
    <col min="13" max="13" width="5.14285714285714" customWidth="1"/>
  </cols>
  <sheetData>
    <row r="1" ht="60" customHeight="1" spans="1:13">
      <c r="A1" s="223" t="str">
        <f>GLOBAL!A1</f>
        <v>PREFEITURA MUNICIPAL DE VIANA</v>
      </c>
      <c r="B1" s="223"/>
      <c r="C1" s="223"/>
      <c r="D1" s="223"/>
      <c r="E1" s="223"/>
      <c r="F1" s="223"/>
      <c r="G1" s="223"/>
      <c r="H1" s="223"/>
      <c r="I1" s="316"/>
      <c r="L1" t="s">
        <v>1185</v>
      </c>
      <c r="M1" t="s">
        <v>1223</v>
      </c>
    </row>
    <row r="2" customHeight="1" spans="1:9">
      <c r="A2" s="224" t="str">
        <f>GLOBAL!C2</f>
        <v>OBRA: PAVIMENTAÇÃO E DRENAGEM DE DIVERSAS RUAS NOS BAIRROS ARLINDO VILLASCHI E NOVA BETHÂNIA</v>
      </c>
      <c r="B2" s="224"/>
      <c r="C2" s="224"/>
      <c r="D2" s="224"/>
      <c r="E2" s="224"/>
      <c r="F2" s="225"/>
      <c r="G2" s="226" t="s">
        <v>1224</v>
      </c>
      <c r="H2" s="226" t="s">
        <v>1188</v>
      </c>
      <c r="I2" s="226" t="s">
        <v>1189</v>
      </c>
    </row>
    <row r="3" ht="15.75" customHeight="1" spans="1:9">
      <c r="A3" s="227" t="str">
        <f>GLOBAL!C3</f>
        <v>LOCAL: ARLINDO VILLASCHI E NOVA BETHÂNIA/ES</v>
      </c>
      <c r="B3" s="227"/>
      <c r="C3" s="227"/>
      <c r="D3" s="227"/>
      <c r="E3" s="227"/>
      <c r="F3" s="228"/>
      <c r="G3" s="229">
        <v>0.8954</v>
      </c>
      <c r="H3" s="230">
        <v>0.2764</v>
      </c>
      <c r="I3" s="317">
        <v>42979</v>
      </c>
    </row>
    <row r="4" ht="15.75" customHeight="1" spans="1:10">
      <c r="A4" s="231"/>
      <c r="B4" s="231"/>
      <c r="C4" s="231"/>
      <c r="D4" s="231"/>
      <c r="E4" s="231"/>
      <c r="F4" s="231"/>
      <c r="G4" s="231"/>
      <c r="H4" s="231"/>
      <c r="I4" s="231"/>
      <c r="J4" s="104"/>
    </row>
    <row r="5" ht="25.5" spans="1:21">
      <c r="A5" s="232" t="s">
        <v>71</v>
      </c>
      <c r="B5" s="233"/>
      <c r="C5" s="232" t="s">
        <v>1190</v>
      </c>
      <c r="D5" s="233"/>
      <c r="E5" s="234" t="s">
        <v>853</v>
      </c>
      <c r="F5" s="232" t="s">
        <v>1191</v>
      </c>
      <c r="G5" s="235"/>
      <c r="H5" s="236"/>
      <c r="I5" s="318"/>
      <c r="J5" s="319" t="s">
        <v>1192</v>
      </c>
      <c r="U5" s="345" t="s">
        <v>1225</v>
      </c>
    </row>
    <row r="6" ht="30" spans="1:21">
      <c r="A6" s="237" t="str">
        <f>CONCATENATE($M$1,"-")</f>
        <v>ARQ-</v>
      </c>
      <c r="B6" s="238">
        <f>COUNTIF(B$1:B4,"&gt;0")+1</f>
        <v>1</v>
      </c>
      <c r="C6" s="239" t="s">
        <v>81</v>
      </c>
      <c r="D6" s="239" t="str">
        <f>'SINAPI-SERVIÇOS'!A420</f>
        <v>93224</v>
      </c>
      <c r="E6" s="240" t="s">
        <v>1226</v>
      </c>
      <c r="F6" s="241" t="s">
        <v>1227</v>
      </c>
      <c r="G6" s="242"/>
      <c r="H6" s="243"/>
      <c r="I6" s="320"/>
      <c r="J6" s="321">
        <f>ROUND(J20,2)</f>
        <v>1591.62</v>
      </c>
      <c r="M6" t="s">
        <v>1228</v>
      </c>
      <c r="U6" s="345" t="s">
        <v>1229</v>
      </c>
    </row>
    <row r="7" spans="1:21">
      <c r="A7" s="244"/>
      <c r="B7" s="245" t="s">
        <v>1194</v>
      </c>
      <c r="C7" s="246" t="s">
        <v>1195</v>
      </c>
      <c r="D7" s="246" t="s">
        <v>1196</v>
      </c>
      <c r="E7" s="246" t="s">
        <v>1197</v>
      </c>
      <c r="F7" s="246" t="s">
        <v>1194</v>
      </c>
      <c r="G7" s="247" t="s">
        <v>1191</v>
      </c>
      <c r="H7" s="247" t="s">
        <v>1198</v>
      </c>
      <c r="I7" s="247" t="s">
        <v>1199</v>
      </c>
      <c r="J7" s="246" t="s">
        <v>1200</v>
      </c>
      <c r="U7" s="345" t="s">
        <v>1230</v>
      </c>
    </row>
    <row r="8" ht="60" spans="1:21">
      <c r="A8" s="248"/>
      <c r="B8" s="239" t="s">
        <v>1201</v>
      </c>
      <c r="C8" s="249" t="s">
        <v>81</v>
      </c>
      <c r="D8" s="250" t="str">
        <f>'SINAPI-SERVIÇOS'!A420</f>
        <v>93224</v>
      </c>
      <c r="E8" s="251" t="str">
        <f>IF(B8="I",IF(C8="LABOR",VLOOKUP(D8,'LABOR-INSUMOS'!A:F,2,FALSE),IF(C8="SINAPI",VLOOKUP(D8,'SINAPI-INSUMOS'!A:E,2,FALSE),IF(C8="COTAÇÃO",VLOOKUP(D8,#REF!,2,FALSE)))),IF(C8="LABOR",VLOOKUP(D8,'LABOR-SERVIÇOS'!A:F,5,FALSE),IF(C8="SINAPI",VLOOKUP(D8,'SINAPI-SERVIÇOS'!A:E,2,FALSE),"outro")))</f>
        <v>PERFURATRIZ COM TORRE METÁLICA PARA EXECUÇÃO DE ESTACA HÉLICE CONTÍNUA, PROFUNDIDADE MÁXIMA DE 32 M, DIÂMETRO MÁXIMO DE 1000 MM, POTÊNCIA INSTALADA DE 350 HP, MESA ROTATIVA COM TORQUE MÁXIMO DE 263 KNM - CHP DIURNO. AF_01/2016</v>
      </c>
      <c r="F8" s="249" t="s">
        <v>1202</v>
      </c>
      <c r="G8" s="250" t="str">
        <f>IF(B8="I",IF(C8="LABOR",VLOOKUP(D8,'LABOR-INSUMOS'!A:F,3,FALSE),IF(C8="SINAPI",VLOOKUP(D8,'SINAPI-INSUMOS'!A:E,3,FALSE),IF(C8="COTAÇÃO",VLOOKUP(D8,#REF!,3,FALSE)))),IF(C8="LABOR",VLOOKUP(D8,'LABOR-SERVIÇOS'!A:F,6,FALSE),IF(C8="SINAPI",VLOOKUP(D8,'SINAPI-SERVIÇOS'!A:E,3,FALSE),"outro")))</f>
        <v>CHP</v>
      </c>
      <c r="H8" s="252">
        <v>2</v>
      </c>
      <c r="I8" s="322" t="str">
        <f>IF(B8="I",IF(F8="MO",IF(C8="LABOR",ROUND(VLOOKUP(D8,'LABOR-INSUMOS'!A:F,4,FALSE)/(1+'LABOR-INSUMOS'!$E$1),2),IF(C8="SINAPI",ROUND(VLOOKUP(D8,'SINAPI-INSUMOS'!A:E,5,FALSE)/(1+'SINAPI-INSUMOS'!$E$1),2),"outro")),IF(C8="LABOR",VLOOKUP(D8,'LABOR-INSUMOS'!A:F,4,FALSE),IF(C8="SINAPI",VLOOKUP(D8,'SINAPI-INSUMOS'!A:E,5,FALSE),IF(C8="COTAÇÃO",VLOOKUP(D8,#REF!,15,FALSE))))),IF(C8="SINAPI",IF(F8="MO",ROUND(VLOOKUP(D8,'SINAPI-SERVIÇOS'!A:D,4,FALSE)/(1+'SINAPI-SERVIÇOS'!$E$1),2),VLOOKUP(D8,'SINAPI-SERVIÇOS'!A:D,4,FALSE)),"outro"))</f>
        <v>615,77</v>
      </c>
      <c r="J8" s="323">
        <f>ROUND(H8*I8,2)</f>
        <v>1231.54</v>
      </c>
      <c r="U8" s="345" t="s">
        <v>1231</v>
      </c>
    </row>
    <row r="9" ht="30" spans="1:21">
      <c r="A9" s="248"/>
      <c r="B9" s="239" t="s">
        <v>1201</v>
      </c>
      <c r="C9" s="249" t="s">
        <v>81</v>
      </c>
      <c r="D9" s="250" t="str">
        <f>'SINAPI-SERVIÇOS'!A6002</f>
        <v>97632</v>
      </c>
      <c r="E9" s="251" t="str">
        <f>IF(B9="I",IF(C9="LABOR",VLOOKUP(D9,'LABOR-INSUMOS'!A:F,2,FALSE),IF(C9="SINAPI",VLOOKUP(D9,'SINAPI-INSUMOS'!A:E,2,FALSE),IF(C9="COTAÇÃO",VLOOKUP(D9,#REF!,2,FALSE)))),IF(C9="LABOR",VLOOKUP(D9,'LABOR-SERVIÇOS'!A:F,5,FALSE),IF(C9="SINAPI",VLOOKUP(D9,'SINAPI-SERVIÇOS'!A:E,2,FALSE),"outro")))</f>
        <v>DEMOLIÇÃO DE RODAPÉ CERÂMICO, DE FORMA MANUAL, SEM REAPROVEITAMENTO. AF_12/2017</v>
      </c>
      <c r="F9" s="249" t="s">
        <v>1232</v>
      </c>
      <c r="G9" s="250" t="str">
        <f>IF(B9="I",IF(C9="LABOR",VLOOKUP(D9,'LABOR-INSUMOS'!A:F,3,FALSE),IF(C9="SINAPI",VLOOKUP(D9,'SINAPI-INSUMOS'!A:E,3,FALSE),IF(C9="COTAÇÃO",VLOOKUP(D9,#REF!,3,FALSE)))),IF(C9="LABOR",VLOOKUP(D9,'LABOR-SERVIÇOS'!A:F,6,FALSE),IF(C9="SINAPI",VLOOKUP(D9,'SINAPI-SERVIÇOS'!A:E,3,FALSE),"outro")))</f>
        <v>M</v>
      </c>
      <c r="H9" s="252">
        <v>0.4</v>
      </c>
      <c r="I9" s="322">
        <f>IF(B9="I",IF(F9="MO",IF(C9="LABOR",ROUND(VLOOKUP(D9,'LABOR-INSUMOS'!A:F,4,FALSE)/(1+'LABOR-INSUMOS'!$E$1),2),IF(C9="SINAPI",ROUND(VLOOKUP(D9,'SINAPI-INSUMOS'!A:E,5,FALSE)/(1+'SINAPI-INSUMOS'!$E$1),2),"outro")),IF(C9="LABOR",VLOOKUP(D9,'LABOR-INSUMOS'!A:F,4,FALSE),IF(C9="SINAPI",VLOOKUP(D9,'SINAPI-INSUMOS'!A:E,5,FALSE),IF(C9="COTAÇÃO",VLOOKUP(D9,#REF!,15,FALSE))))),IF(C9="SINAPI",IF(F9="MO",ROUND(VLOOKUP(D9,'SINAPI-SERVIÇOS'!A:D,4,FALSE)/(1+'SINAPI-SERVIÇOS'!$E$1),2),VLOOKUP(D9,'SINAPI-SERVIÇOS'!A:D,4,FALSE)),"outro"))</f>
        <v>0.89</v>
      </c>
      <c r="J9" s="323">
        <f>ROUND(H9*I9,2)</f>
        <v>0.36</v>
      </c>
      <c r="U9" s="345"/>
    </row>
    <row r="10" spans="1:21">
      <c r="A10" s="248"/>
      <c r="B10" s="239" t="s">
        <v>1233</v>
      </c>
      <c r="C10" s="249" t="s">
        <v>81</v>
      </c>
      <c r="D10" s="250">
        <f>'SINAPI-INSUMOS'!A4125</f>
        <v>37398</v>
      </c>
      <c r="E10" s="251" t="str">
        <f>IF(B10="I",IF(C10="LABOR",VLOOKUP(D10,'LABOR-INSUMOS'!A:F,2,FALSE),IF(C10="SINAPI",VLOOKUP(D10,'SINAPI-INSUMOS'!A:E,2,FALSE),IF(C10="COTAÇÃO",VLOOKUP(D10,#REF!,2,FALSE)))),IF(C10="LABOR",VLOOKUP(D10,'LABOR-SERVIÇOS'!A:F,5,FALSE),IF(C10="SINAPI",VLOOKUP(D10,'SINAPI-SERVIÇOS'!A:E,2,FALSE),"outro")))</f>
        <v>REJUNTE EPOXI COR</v>
      </c>
      <c r="F10" s="249" t="s">
        <v>1202</v>
      </c>
      <c r="G10" s="250" t="str">
        <f>IF(B10="I",IF(C10="LABOR",VLOOKUP(D10,'LABOR-INSUMOS'!A:F,3,FALSE),IF(C10="SINAPI",VLOOKUP(D10,'SINAPI-INSUMOS'!A:E,3,FALSE),IF(C10="COTAÇÃO",VLOOKUP(D10,#REF!,3,FALSE)))),IF(C10="LABOR",VLOOKUP(D10,'LABOR-SERVIÇOS'!A:F,6,FALSE),IF(C10="SINAPI",VLOOKUP(D10,'SINAPI-SERVIÇOS'!A:E,3,FALSE),"outro")))</f>
        <v>KG    </v>
      </c>
      <c r="H10" s="252">
        <v>0.26</v>
      </c>
      <c r="I10" s="322" t="str">
        <f>IF(B10="I",IF(F10="MO",IF(C10="LABOR",ROUND(VLOOKUP(D10,'LABOR-INSUMOS'!A:F,4,FALSE)/(1+'LABOR-INSUMOS'!$E$1),2),IF(C10="SINAPI",ROUND(VLOOKUP(D10,'SINAPI-INSUMOS'!A:E,5,FALSE)/(1+'SINAPI-INSUMOS'!$E$1),2),"outro")),IF(C10="LABOR",VLOOKUP(D10,'LABOR-INSUMOS'!A:F,4,FALSE),IF(C10="SINAPI",VLOOKUP(D10,'SINAPI-INSUMOS'!A:E,5,FALSE),IF(C10="COTAÇÃO",VLOOKUP(D10,#REF!,15,FALSE))))),IF(C10="SINAPI",IF(F10="MO",ROUND(VLOOKUP(D10,'SINAPI-SERVIÇOS'!A:D,4,FALSE)/(1+'SINAPI-SERVIÇOS'!$E$1),2),VLOOKUP(D10,'SINAPI-SERVIÇOS'!A:D,4,FALSE)),"outro"))</f>
        <v>56,70</v>
      </c>
      <c r="J10" s="323">
        <f>ROUND(H10*I10,2)</f>
        <v>14.74</v>
      </c>
      <c r="U10" s="345"/>
    </row>
    <row r="11" spans="1:21">
      <c r="A11" s="253"/>
      <c r="B11" s="254"/>
      <c r="C11" s="254"/>
      <c r="D11" s="254"/>
      <c r="E11" s="255"/>
      <c r="F11" s="256"/>
      <c r="G11" s="257"/>
      <c r="H11" s="258"/>
      <c r="I11" s="324"/>
      <c r="J11" s="325"/>
      <c r="U11" s="345" t="s">
        <v>1234</v>
      </c>
    </row>
    <row r="12" spans="1:21">
      <c r="A12" s="259"/>
      <c r="B12" s="260"/>
      <c r="C12" s="260"/>
      <c r="D12" s="261"/>
      <c r="E12" s="262" t="s">
        <v>1203</v>
      </c>
      <c r="F12" s="263" t="s">
        <v>1204</v>
      </c>
      <c r="G12" s="263"/>
      <c r="H12" s="264" t="s">
        <v>1205</v>
      </c>
      <c r="I12" s="326" t="s">
        <v>1206</v>
      </c>
      <c r="J12" s="327" t="s">
        <v>5</v>
      </c>
      <c r="U12" s="345" t="s">
        <v>1235</v>
      </c>
    </row>
    <row r="13" spans="1:21">
      <c r="A13" s="259"/>
      <c r="B13" s="260"/>
      <c r="C13" s="260"/>
      <c r="D13" s="261"/>
      <c r="E13" s="265" t="s">
        <v>1236</v>
      </c>
      <c r="F13" s="250"/>
      <c r="G13" s="250"/>
      <c r="H13" s="266">
        <f>ROUND(SUMIF(F8:F10,"MO",J8:J10),2)</f>
        <v>0.36</v>
      </c>
      <c r="I13" s="323"/>
      <c r="J13" s="323"/>
      <c r="U13" s="345" t="s">
        <v>1237</v>
      </c>
    </row>
    <row r="14" spans="1:21">
      <c r="A14" s="259"/>
      <c r="B14" s="260"/>
      <c r="C14" s="260"/>
      <c r="D14" s="261"/>
      <c r="E14" s="265" t="s">
        <v>1208</v>
      </c>
      <c r="F14" s="267">
        <f>$G$3</f>
        <v>0.8954</v>
      </c>
      <c r="G14" s="267"/>
      <c r="H14" s="266">
        <f>ROUND(H13*F14,2)</f>
        <v>0.32</v>
      </c>
      <c r="I14" s="323"/>
      <c r="J14" s="323"/>
      <c r="U14" s="345" t="s">
        <v>1238</v>
      </c>
    </row>
    <row r="15" spans="1:21">
      <c r="A15" s="259"/>
      <c r="B15" s="260"/>
      <c r="C15" s="260"/>
      <c r="D15" s="261"/>
      <c r="E15" s="265" t="s">
        <v>1209</v>
      </c>
      <c r="F15" s="267"/>
      <c r="G15" s="250"/>
      <c r="H15" s="266">
        <f>SUM(H13:H14)</f>
        <v>0.68</v>
      </c>
      <c r="I15" s="266">
        <f>ROUND(F19*H15,2)</f>
        <v>0.19</v>
      </c>
      <c r="J15" s="266">
        <f>H15+I15</f>
        <v>0.87</v>
      </c>
      <c r="U15" s="345" t="s">
        <v>1239</v>
      </c>
    </row>
    <row r="16" spans="1:21">
      <c r="A16" s="259"/>
      <c r="B16" s="260"/>
      <c r="C16" s="260"/>
      <c r="D16" s="261"/>
      <c r="E16" s="265" t="s">
        <v>1210</v>
      </c>
      <c r="F16" s="250"/>
      <c r="G16" s="250"/>
      <c r="H16" s="268"/>
      <c r="I16" s="266"/>
      <c r="J16" s="266"/>
      <c r="U16" s="345" t="s">
        <v>1240</v>
      </c>
    </row>
    <row r="17" spans="1:21">
      <c r="A17" s="259"/>
      <c r="B17" s="260"/>
      <c r="C17" s="260"/>
      <c r="D17" s="261"/>
      <c r="E17" s="265" t="s">
        <v>1211</v>
      </c>
      <c r="F17" s="250"/>
      <c r="G17" s="250"/>
      <c r="H17" s="266">
        <f>ROUND(SUMIF(F8:F10,"MA",J8:J10),2)</f>
        <v>1246.28</v>
      </c>
      <c r="I17" s="266">
        <f>ROUND(F19*H17,2)</f>
        <v>344.47</v>
      </c>
      <c r="J17" s="266">
        <f>H17+I17</f>
        <v>1590.75</v>
      </c>
      <c r="U17" s="345" t="s">
        <v>1241</v>
      </c>
    </row>
    <row r="18" spans="1:21">
      <c r="A18" s="259"/>
      <c r="B18" s="260"/>
      <c r="C18" s="260"/>
      <c r="D18" s="261"/>
      <c r="E18" s="265" t="s">
        <v>1212</v>
      </c>
      <c r="F18" s="250"/>
      <c r="G18" s="250"/>
      <c r="H18" s="266">
        <f>H17+H15</f>
        <v>1246.96</v>
      </c>
      <c r="I18" s="269"/>
      <c r="J18" s="266"/>
      <c r="U18" s="345" t="s">
        <v>1242</v>
      </c>
    </row>
    <row r="19" spans="1:21">
      <c r="A19" s="259"/>
      <c r="B19" s="260"/>
      <c r="C19" s="260"/>
      <c r="D19" s="261"/>
      <c r="E19" s="265" t="s">
        <v>1213</v>
      </c>
      <c r="F19" s="267">
        <f>$H$3</f>
        <v>0.2764</v>
      </c>
      <c r="G19" s="267"/>
      <c r="H19" s="269"/>
      <c r="I19" s="323"/>
      <c r="J19" s="266"/>
      <c r="U19" s="345" t="s">
        <v>1243</v>
      </c>
    </row>
    <row r="20" spans="1:21">
      <c r="A20" s="259"/>
      <c r="B20" s="270"/>
      <c r="C20" s="270"/>
      <c r="D20" s="271"/>
      <c r="E20" s="265" t="s">
        <v>1214</v>
      </c>
      <c r="F20" s="249"/>
      <c r="G20" s="250"/>
      <c r="H20" s="269"/>
      <c r="I20" s="323"/>
      <c r="J20" s="266">
        <f>ROUND(SUM(J15:J19),2)</f>
        <v>1591.62</v>
      </c>
      <c r="U20" s="345" t="s">
        <v>1244</v>
      </c>
    </row>
    <row r="21" spans="1:21">
      <c r="A21" s="272"/>
      <c r="B21" s="273"/>
      <c r="C21" s="274"/>
      <c r="D21" s="274"/>
      <c r="E21" s="275"/>
      <c r="F21" s="274"/>
      <c r="G21" s="275"/>
      <c r="H21" s="275"/>
      <c r="I21" s="275"/>
      <c r="J21" s="328"/>
      <c r="U21" s="345" t="s">
        <v>1245</v>
      </c>
    </row>
    <row r="22" ht="25.5" spans="1:21">
      <c r="A22" s="232" t="s">
        <v>71</v>
      </c>
      <c r="B22" s="233"/>
      <c r="C22" s="232" t="s">
        <v>1190</v>
      </c>
      <c r="D22" s="233"/>
      <c r="E22" s="234" t="s">
        <v>853</v>
      </c>
      <c r="F22" s="232" t="s">
        <v>1191</v>
      </c>
      <c r="G22" s="235"/>
      <c r="H22" s="236"/>
      <c r="I22" s="318"/>
      <c r="J22" s="319" t="s">
        <v>1192</v>
      </c>
      <c r="U22" s="345" t="s">
        <v>1225</v>
      </c>
    </row>
    <row r="23" ht="30" spans="1:21">
      <c r="A23" s="237" t="str">
        <f>CONCATENATE($M$1,"-")</f>
        <v>ARQ-</v>
      </c>
      <c r="B23" s="238">
        <f>COUNTIF(B$1:B21,"&gt;0")+1</f>
        <v>2</v>
      </c>
      <c r="C23" s="239" t="s">
        <v>1246</v>
      </c>
      <c r="D23" s="239">
        <v>20714</v>
      </c>
      <c r="E23" s="240" t="s">
        <v>1247</v>
      </c>
      <c r="F23" s="241" t="s">
        <v>131</v>
      </c>
      <c r="G23" s="242"/>
      <c r="H23" s="243"/>
      <c r="I23" s="320"/>
      <c r="J23" s="321">
        <f>ROUND(J37,2)</f>
        <v>1683.24</v>
      </c>
      <c r="M23" t="s">
        <v>1228</v>
      </c>
      <c r="U23" s="345" t="s">
        <v>1229</v>
      </c>
    </row>
    <row r="24" spans="1:21">
      <c r="A24" s="244"/>
      <c r="B24" s="245" t="s">
        <v>1194</v>
      </c>
      <c r="C24" s="246" t="s">
        <v>1195</v>
      </c>
      <c r="D24" s="246" t="s">
        <v>1196</v>
      </c>
      <c r="E24" s="246" t="s">
        <v>1197</v>
      </c>
      <c r="F24" s="246" t="s">
        <v>1194</v>
      </c>
      <c r="G24" s="247" t="s">
        <v>1191</v>
      </c>
      <c r="H24" s="247" t="s">
        <v>1198</v>
      </c>
      <c r="I24" s="247" t="s">
        <v>1199</v>
      </c>
      <c r="J24" s="246" t="s">
        <v>1200</v>
      </c>
      <c r="U24" s="345" t="s">
        <v>1230</v>
      </c>
    </row>
    <row r="25" spans="1:21">
      <c r="A25" s="248"/>
      <c r="B25" s="239" t="s">
        <v>1201</v>
      </c>
      <c r="C25" s="249" t="s">
        <v>81</v>
      </c>
      <c r="D25" s="250" t="str">
        <f>'SINAPI-SERVIÇOS'!A5983</f>
        <v>73859/2</v>
      </c>
      <c r="E25" s="251" t="str">
        <f>IF(B25="I",IF(C25="LABOR",VLOOKUP(D25,'LABOR-INSUMOS'!A:F,2,FALSE),IF(C25="SINAPI",VLOOKUP(D25,'SINAPI-INSUMOS'!A:E,2,FALSE),IF(C25="COTAÇÃO",VLOOKUP(D25,#REF!,2,FALSE)))),IF(C25="LABOR",VLOOKUP(D25,'LABOR-SERVIÇOS'!A:F,5,FALSE),IF(C25="SINAPI",VLOOKUP(D25,'SINAPI-SERVIÇOS'!A:E,2,FALSE),"outro")))</f>
        <v>CAPINA E LIMPEZA MANUAL DE TERRENO</v>
      </c>
      <c r="F25" s="249" t="s">
        <v>1232</v>
      </c>
      <c r="G25" s="250" t="str">
        <f>IF(B25="I",IF(C25="LABOR",VLOOKUP(D25,'LABOR-INSUMOS'!A:F,3,FALSE),IF(C25="SINAPI",VLOOKUP(D25,'SINAPI-INSUMOS'!A:E,3,FALSE),IF(C25="COTAÇÃO",VLOOKUP(D25,#REF!,3,FALSE)))),IF(C25="LABOR",VLOOKUP(D25,'LABOR-SERVIÇOS'!A:F,6,FALSE),IF(C25="SINAPI",VLOOKUP(D25,'SINAPI-SERVIÇOS'!A:E,3,FALSE),"outro")))</f>
        <v>M2</v>
      </c>
      <c r="H25" s="252">
        <v>1.5</v>
      </c>
      <c r="I25" s="323">
        <f>IF(B25="I",IF(F25="MO",IF(C25="LABOR",ROUND(VLOOKUP(D25,'LABOR-INSUMOS'!A:F,4,FALSE)/(1+'LABOR-INSUMOS'!$E$1),2),IF(C25="SINAPI",ROUND(VLOOKUP(D25,'SINAPI-INSUMOS'!A:E,5,FALSE)/(1+'SINAPI-INSUMOS'!$E$1),2),"outro")),IF(C25="LABOR",VLOOKUP(D25,'LABOR-INSUMOS'!A:F,4,FALSE),IF(C25="SINAPI",VLOOKUP(D25,'SINAPI-INSUMOS'!A:E,5,FALSE),IF(C25="COTAÇÃO",VLOOKUP(D25,#REF!,15,FALSE))))),IF(C25="SINAPI",IF(F25="MO",ROUND(VLOOKUP(D25,'SINAPI-SERVIÇOS'!A:D,4,FALSE)/(1+'SINAPI-SERVIÇOS'!$E$1),2),VLOOKUP(D25,'SINAPI-SERVIÇOS'!A:D,4,FALSE)),"outro"))</f>
        <v>0.57</v>
      </c>
      <c r="J25" s="323">
        <f>ROUND(H25*I25,2)</f>
        <v>0.86</v>
      </c>
      <c r="U25" s="345" t="s">
        <v>1231</v>
      </c>
    </row>
    <row r="26" ht="75" spans="1:21">
      <c r="A26" s="248"/>
      <c r="B26" s="239" t="s">
        <v>1201</v>
      </c>
      <c r="C26" s="249" t="s">
        <v>81</v>
      </c>
      <c r="D26" s="250" t="str">
        <f>'SINAPI-SERVIÇOS'!A5961</f>
        <v>97031</v>
      </c>
      <c r="E26" s="251" t="str">
        <f>IF(B26="I",IF(C26="LABOR",VLOOKUP(D26,'LABOR-INSUMOS'!A:F,2,FALSE),IF(C26="SINAPI",VLOOKUP(D26,'SINAPI-INSUMOS'!A:E,2,FALSE),IF(C26="COTAÇÃO",VLOOKUP(D26,#REF!,2,FALSE)))),IF(C26="LABOR",VLOOKUP(D26,'LABOR-SERVIÇOS'!A:F,5,FALSE),IF(C26="SINAPI",VLOOKUP(D26,'SINAPI-SERVIÇOS'!A:E,2,FALSE),"outro")))</f>
        <v>GUARDA-CORPO EM LAJE PÓS-DESFÔRMA, PARA ESTRUTURAS EM CONCRETO, COM ESCORAS DE MADEIRA ESTRONCADAS NA ESTRUTURA, TRAVESSÕES DE MADEIRA PREGADOS E FECHAMENTO EM TELA DE POLIPROPILENO PARA EDIFICAÇÕES COM ALTURA ATÉ 4 PAVIMENTOS (1 MONTAGEM POR OBRA). AF_11/2017</v>
      </c>
      <c r="F26" s="249" t="s">
        <v>1232</v>
      </c>
      <c r="G26" s="250" t="str">
        <f>IF(B26="I",IF(C26="LABOR",VLOOKUP(D26,'LABOR-INSUMOS'!A:F,3,FALSE),IF(C26="SINAPI",VLOOKUP(D26,'SINAPI-INSUMOS'!A:E,3,FALSE),IF(C26="COTAÇÃO",VLOOKUP(D26,#REF!,3,FALSE)))),IF(C26="LABOR",VLOOKUP(D26,'LABOR-SERVIÇOS'!A:F,6,FALSE),IF(C26="SINAPI",VLOOKUP(D26,'SINAPI-SERVIÇOS'!A:E,3,FALSE),"outro")))</f>
        <v>M</v>
      </c>
      <c r="H26" s="252">
        <v>1.8</v>
      </c>
      <c r="I26" s="323">
        <f>IF(B26="I",IF(F26="MO",IF(C26="LABOR",ROUND(VLOOKUP(D26,'LABOR-INSUMOS'!A:F,4,FALSE)/(1+'LABOR-INSUMOS'!$E$1),2),IF(C26="SINAPI",ROUND(VLOOKUP(D26,'SINAPI-INSUMOS'!A:E,5,FALSE)/(1+'SINAPI-INSUMOS'!$E$1),2),"outro")),IF(C26="LABOR",VLOOKUP(D26,'LABOR-INSUMOS'!A:F,4,FALSE),IF(C26="SINAPI",VLOOKUP(D26,'SINAPI-INSUMOS'!A:E,5,FALSE),IF(C26="COTAÇÃO",VLOOKUP(D26,#REF!,15,FALSE))))),IF(C26="SINAPI",IF(F26="MO",ROUND(VLOOKUP(D26,'SINAPI-SERVIÇOS'!A:D,4,FALSE)/(1+'SINAPI-SERVIÇOS'!$E$1),2),VLOOKUP(D26,'SINAPI-SERVIÇOS'!A:D,4,FALSE)),"outro"))</f>
        <v>29.55</v>
      </c>
      <c r="J26" s="323">
        <f>ROUND(H26*I26,2)</f>
        <v>53.19</v>
      </c>
      <c r="U26" s="345" t="s">
        <v>1248</v>
      </c>
    </row>
    <row r="27" spans="1:21">
      <c r="A27" s="248"/>
      <c r="B27" s="239" t="s">
        <v>1233</v>
      </c>
      <c r="C27" s="249" t="s">
        <v>81</v>
      </c>
      <c r="D27" s="250">
        <f>'SINAPI-INSUMOS'!A300</f>
        <v>39847</v>
      </c>
      <c r="E27" s="251" t="str">
        <f>IF(B27="I",IF(C27="LABOR",VLOOKUP(D27,'LABOR-INSUMOS'!A:F,2,FALSE),IF(C27="SINAPI",VLOOKUP(D27,'SINAPI-INSUMOS'!A:E,2,FALSE),IF(C27="COTAÇÃO",VLOOKUP(D27,#REF!,2,FALSE)))),IF(C27="LABOR",VLOOKUP(D27,'LABOR-SERVIÇOS'!A:F,5,FALSE),IF(C27="SINAPI",VLOOKUP(D27,'SINAPI-SERVIÇOS'!A:E,2,FALSE),"outro")))</f>
        <v>AR-CONDICIONADO FRIO SPLIT HI-WALL (PAREDE) 12000 BTU/H</v>
      </c>
      <c r="F27" s="249" t="s">
        <v>1202</v>
      </c>
      <c r="G27" s="276" t="str">
        <f>IF(B27="I",IF(C27="LABOR",VLOOKUP(D27,'LABOR-INSUMOS'!A:F,3,FALSE),IF(C27="SINAPI",VLOOKUP(D27,'SINAPI-INSUMOS'!A:E,3,FALSE),IF(C27="COTAÇÃO",VLOOKUP(D27,#REF!,3,FALSE)))),IF(C27="LABOR",VLOOKUP(D27,'LABOR-SERVIÇOS'!A:F,6,FALSE),IF(C27="SINAPI",VLOOKUP(D27,'SINAPI-SERVIÇOS'!A:E,3,FALSE),"outro")))</f>
        <v>UN    </v>
      </c>
      <c r="H27" s="252">
        <v>1</v>
      </c>
      <c r="I27" s="329" t="str">
        <f>IF(B27="I",IF(F27="MO",IF(C27="LABOR",ROUND(VLOOKUP(D27,'LABOR-INSUMOS'!A:F,4,FALSE)/(1+'LABOR-INSUMOS'!$E$1),2),IF(C27="SINAPI",ROUND(VLOOKUP(D27,'SINAPI-INSUMOS'!A:E,5,FALSE)/(1+'SINAPI-INSUMOS'!$E$1),2),"outro")),IF(C27="LABOR",VLOOKUP(D27,'LABOR-INSUMOS'!A:F,4,FALSE),IF(C27="SINAPI",VLOOKUP(D27,'SINAPI-INSUMOS'!A:E,5,FALSE),IF(C27="COTAÇÃO",VLOOKUP(D27,#REF!,15,FALSE))))),IF(C27="SINAPI",IF(F27="MO",ROUND(VLOOKUP(D27,'SINAPI-SERVIÇOS'!A:D,4,FALSE)/(1+'SINAPI-SERVIÇOS'!$E$1),2),VLOOKUP(D27,'SINAPI-SERVIÇOS'!A:D,4,FALSE)),"outro"))</f>
        <v>1.216,29</v>
      </c>
      <c r="J27" s="323">
        <f>ROUND(H27*I27,2)</f>
        <v>1216.29</v>
      </c>
      <c r="U27" s="345"/>
    </row>
    <row r="28" spans="1:21">
      <c r="A28" s="253"/>
      <c r="B28" s="254"/>
      <c r="C28" s="254"/>
      <c r="D28" s="254"/>
      <c r="E28" s="255"/>
      <c r="F28" s="256"/>
      <c r="G28" s="257"/>
      <c r="H28" s="258"/>
      <c r="I28" s="324"/>
      <c r="J28" s="325"/>
      <c r="U28" s="345" t="s">
        <v>1234</v>
      </c>
    </row>
    <row r="29" spans="1:21">
      <c r="A29" s="259"/>
      <c r="B29" s="260"/>
      <c r="C29" s="260"/>
      <c r="D29" s="261"/>
      <c r="E29" s="262" t="s">
        <v>1203</v>
      </c>
      <c r="F29" s="263" t="s">
        <v>1204</v>
      </c>
      <c r="G29" s="263"/>
      <c r="H29" s="264" t="s">
        <v>1205</v>
      </c>
      <c r="I29" s="326" t="s">
        <v>1206</v>
      </c>
      <c r="J29" s="327" t="s">
        <v>5</v>
      </c>
      <c r="U29" s="345" t="s">
        <v>1235</v>
      </c>
    </row>
    <row r="30" spans="1:21">
      <c r="A30" s="259"/>
      <c r="B30" s="260"/>
      <c r="C30" s="260"/>
      <c r="D30" s="261"/>
      <c r="E30" s="265" t="s">
        <v>1236</v>
      </c>
      <c r="F30" s="250"/>
      <c r="G30" s="250"/>
      <c r="H30" s="266">
        <f>ROUND(SUMIF(F25:F27,"MO",J25:J27),2)</f>
        <v>54.05</v>
      </c>
      <c r="I30" s="323"/>
      <c r="J30" s="323"/>
      <c r="U30" s="345" t="s">
        <v>1237</v>
      </c>
    </row>
    <row r="31" spans="1:21">
      <c r="A31" s="259"/>
      <c r="B31" s="260"/>
      <c r="C31" s="260"/>
      <c r="D31" s="261"/>
      <c r="E31" s="265" t="s">
        <v>1208</v>
      </c>
      <c r="F31" s="267">
        <f>$G$3</f>
        <v>0.8954</v>
      </c>
      <c r="G31" s="267"/>
      <c r="H31" s="266">
        <f>ROUND(H30*F31,2)</f>
        <v>48.4</v>
      </c>
      <c r="I31" s="323"/>
      <c r="J31" s="323"/>
      <c r="U31" s="345" t="s">
        <v>1238</v>
      </c>
    </row>
    <row r="32" spans="1:21">
      <c r="A32" s="259"/>
      <c r="B32" s="260"/>
      <c r="C32" s="260"/>
      <c r="D32" s="261"/>
      <c r="E32" s="265" t="s">
        <v>1209</v>
      </c>
      <c r="F32" s="267"/>
      <c r="G32" s="250"/>
      <c r="H32" s="266">
        <f>SUM(H30:H31)</f>
        <v>102.45</v>
      </c>
      <c r="I32" s="266">
        <f>ROUND(F36*H32,2)</f>
        <v>28.32</v>
      </c>
      <c r="J32" s="266">
        <f>H32+I32</f>
        <v>130.77</v>
      </c>
      <c r="U32" s="345" t="s">
        <v>1239</v>
      </c>
    </row>
    <row r="33" spans="1:21">
      <c r="A33" s="259"/>
      <c r="B33" s="260"/>
      <c r="C33" s="260"/>
      <c r="D33" s="261"/>
      <c r="E33" s="265" t="s">
        <v>1210</v>
      </c>
      <c r="F33" s="250"/>
      <c r="G33" s="250"/>
      <c r="H33" s="268"/>
      <c r="I33" s="266"/>
      <c r="J33" s="266"/>
      <c r="U33" s="345" t="s">
        <v>1240</v>
      </c>
    </row>
    <row r="34" spans="1:21">
      <c r="A34" s="259"/>
      <c r="B34" s="260"/>
      <c r="C34" s="260"/>
      <c r="D34" s="261"/>
      <c r="E34" s="265" t="s">
        <v>1211</v>
      </c>
      <c r="F34" s="250"/>
      <c r="G34" s="250"/>
      <c r="H34" s="266">
        <f>ROUND(SUMIF(F25:F27,"MA",J25:J27),2)</f>
        <v>1216.29</v>
      </c>
      <c r="I34" s="266">
        <f>ROUND(F36*H34,2)</f>
        <v>336.18</v>
      </c>
      <c r="J34" s="266">
        <f>H34+I34</f>
        <v>1552.47</v>
      </c>
      <c r="U34" s="345" t="s">
        <v>1241</v>
      </c>
    </row>
    <row r="35" spans="1:21">
      <c r="A35" s="259"/>
      <c r="B35" s="260"/>
      <c r="C35" s="260"/>
      <c r="D35" s="261"/>
      <c r="E35" s="265" t="s">
        <v>1212</v>
      </c>
      <c r="F35" s="250"/>
      <c r="G35" s="250"/>
      <c r="H35" s="266">
        <f>H34+H32</f>
        <v>1318.74</v>
      </c>
      <c r="I35" s="269"/>
      <c r="J35" s="266"/>
      <c r="U35" s="345" t="s">
        <v>1242</v>
      </c>
    </row>
    <row r="36" spans="1:21">
      <c r="A36" s="259"/>
      <c r="B36" s="260"/>
      <c r="C36" s="260"/>
      <c r="D36" s="261"/>
      <c r="E36" s="265" t="s">
        <v>1213</v>
      </c>
      <c r="F36" s="267">
        <f>$H$3</f>
        <v>0.2764</v>
      </c>
      <c r="G36" s="267"/>
      <c r="H36" s="269"/>
      <c r="I36" s="323"/>
      <c r="J36" s="266"/>
      <c r="U36" s="345" t="s">
        <v>1243</v>
      </c>
    </row>
    <row r="37" spans="1:21">
      <c r="A37" s="259"/>
      <c r="B37" s="270"/>
      <c r="C37" s="270"/>
      <c r="D37" s="271"/>
      <c r="E37" s="265" t="s">
        <v>1214</v>
      </c>
      <c r="F37" s="249"/>
      <c r="G37" s="250"/>
      <c r="H37" s="269"/>
      <c r="I37" s="323"/>
      <c r="J37" s="266">
        <f>ROUND(SUM(J32:J36),2)</f>
        <v>1683.24</v>
      </c>
      <c r="U37" s="345" t="s">
        <v>1244</v>
      </c>
    </row>
    <row r="38" spans="1:21">
      <c r="A38" s="272"/>
      <c r="B38" s="273"/>
      <c r="C38" s="274"/>
      <c r="D38" s="274"/>
      <c r="E38" s="275"/>
      <c r="F38" s="274"/>
      <c r="G38" s="275"/>
      <c r="H38" s="275"/>
      <c r="I38" s="275"/>
      <c r="J38" s="328"/>
      <c r="U38" s="345" t="s">
        <v>1245</v>
      </c>
    </row>
    <row r="39" ht="25.5" customHeight="1" spans="1:10">
      <c r="A39" s="277" t="s">
        <v>71</v>
      </c>
      <c r="B39" s="278"/>
      <c r="C39" s="277" t="s">
        <v>1190</v>
      </c>
      <c r="D39" s="278"/>
      <c r="E39" s="279" t="s">
        <v>853</v>
      </c>
      <c r="F39" s="277" t="s">
        <v>1191</v>
      </c>
      <c r="G39" s="280"/>
      <c r="H39" s="281"/>
      <c r="I39" s="330"/>
      <c r="J39" s="331" t="s">
        <v>1192</v>
      </c>
    </row>
    <row r="40" s="222" customFormat="1" ht="30" spans="1:13">
      <c r="A40" s="237" t="str">
        <f>CONCATENATE($M$1,"-")</f>
        <v>ARQ-</v>
      </c>
      <c r="B40" s="282">
        <f>COUNTIF(B$1:B39,"&gt;0")+1</f>
        <v>3</v>
      </c>
      <c r="C40" s="283" t="s">
        <v>81</v>
      </c>
      <c r="D40" s="283" t="s">
        <v>1249</v>
      </c>
      <c r="E40" s="240" t="s">
        <v>1250</v>
      </c>
      <c r="F40" s="284" t="s">
        <v>131</v>
      </c>
      <c r="G40" s="285"/>
      <c r="H40" s="286"/>
      <c r="I40" s="332"/>
      <c r="J40" s="333">
        <f>J54</f>
        <v>2421.91</v>
      </c>
      <c r="L40" s="222" t="str">
        <f>UPPER(E40)</f>
        <v>FORNECIMENTO E INSTALAÇÃO DE AR CONDICIONADO SPLIT PAREDE DE 1800 BTU'S</v>
      </c>
      <c r="M40" s="240" t="str">
        <f>IF(K40="LABOR",VLOOKUP(L40,'LABOR-SERVIÇOS'!I:N,5,FALSE),IF(K40="SINAPI",VLOOKUP(L40,'SINAPI-SERVIÇOS'!I:M,2,FALSE),"outro"))</f>
        <v>outro</v>
      </c>
    </row>
    <row r="41" customHeight="1" spans="1:10">
      <c r="A41" s="244"/>
      <c r="B41" s="287" t="s">
        <v>1194</v>
      </c>
      <c r="C41" s="288" t="s">
        <v>1195</v>
      </c>
      <c r="D41" s="288" t="s">
        <v>1196</v>
      </c>
      <c r="E41" s="288" t="s">
        <v>1197</v>
      </c>
      <c r="F41" s="288" t="s">
        <v>1194</v>
      </c>
      <c r="G41" s="289" t="s">
        <v>1191</v>
      </c>
      <c r="H41" s="289" t="s">
        <v>1198</v>
      </c>
      <c r="I41" s="289" t="s">
        <v>1199</v>
      </c>
      <c r="J41" s="288" t="s">
        <v>1200</v>
      </c>
    </row>
    <row r="42" customHeight="1" spans="1:10">
      <c r="A42" s="248"/>
      <c r="B42" s="283" t="s">
        <v>1201</v>
      </c>
      <c r="C42" s="290" t="s">
        <v>81</v>
      </c>
      <c r="D42" s="291" t="str">
        <f>'SINAPI-SERVIÇOS'!A5983</f>
        <v>73859/2</v>
      </c>
      <c r="E42" s="292" t="str">
        <f>IF(B42="I",IF(C42="LABOR",VLOOKUP(D42,'LABOR-INSUMOS'!A:D,2,FALSE),IF(C42="SINAPI",VLOOKUP(D42,'SINAPI-INSUMOS'!A:E,2,FALSE),IF(C42="COTAÇÃO",VLOOKUP(D42,#REF!,2,FALSE)))),IF(C42="LABOR",VLOOKUP(D42,'LABOR-SERVIÇOS'!A:F,5,FALSE),IF(C42="SINAPI",VLOOKUP(D42,'SINAPI-SERVIÇOS'!A:E,2,FALSE),"outro")))</f>
        <v>CAPINA E LIMPEZA MANUAL DE TERRENO</v>
      </c>
      <c r="F42" s="290" t="s">
        <v>1232</v>
      </c>
      <c r="G42" s="291" t="str">
        <f>IF(B42="I",IF(C42="LABOR",VLOOKUP(D42,'LABOR-INSUMOS'!A:D,3,FALSE),IF(C42="SINAPI",VLOOKUP(D42,'SINAPI-INSUMOS'!A:E,3,FALSE),IF(C42="COTAÇÃO",VLOOKUP(D42,#REF!,3,FALSE)))),IF(C42="LABOR",VLOOKUP(D42,'LABOR-SERVIÇOS'!A:F,6,FALSE),IF(C42="SINAPI",VLOOKUP(D42,'SINAPI-SERVIÇOS'!A:E,3,FALSE),"outro")))</f>
        <v>M2</v>
      </c>
      <c r="H42" s="293">
        <v>1.5</v>
      </c>
      <c r="I42" s="334">
        <f>IF(B42="I",IF(F42="MO",IF(C42="LABOR",ROUND(VLOOKUP(D42,'LABOR-INSUMOS'!A:D,4,FALSE)/(1+'LABOR-INSUMOS'!$E$1),2),IF(C42="SINAPI",ROUND(VLOOKUP(D42,'SINAPI-INSUMOS'!A:E,5,FALSE)/(1+'SINAPI-INSUMOS'!$E$1),2),"outro")),IF(C42="LABOR",VLOOKUP(D42,'LABOR-INSUMOS'!A:D,4,FALSE),IF(C42="SINAPI",VLOOKUP(D42,'SINAPI-INSUMOS'!A:E,5,FALSE),IF(C42="COTAÇÃO",VLOOKUP(D42,#REF!,14,FALSE))))),IF(C42="SINAPI",IF(F42="MO",ROUND(VLOOKUP(D42,'SINAPI-SERVIÇOS'!A:D,4,FALSE)/(1+'SINAPI-SERVIÇOS'!$E$1),2),VLOOKUP(D42,'SINAPI-SERVIÇOS'!A:D,4,FALSE)),"outro"))</f>
        <v>0.57</v>
      </c>
      <c r="J42" s="334">
        <f>ROUND(H42*I42,2)</f>
        <v>0.86</v>
      </c>
    </row>
    <row r="43" customHeight="1" spans="1:10">
      <c r="A43" s="248"/>
      <c r="B43" s="283" t="s">
        <v>1201</v>
      </c>
      <c r="C43" s="290" t="s">
        <v>81</v>
      </c>
      <c r="D43" s="291" t="str">
        <f>'SINAPI-SERVIÇOS'!A5961</f>
        <v>97031</v>
      </c>
      <c r="E43" s="292" t="str">
        <f>IF(B43="I",IF(C43="LABOR",VLOOKUP(D43,'LABOR-INSUMOS'!A:D,2,FALSE),IF(C43="SINAPI",VLOOKUP(D43,'SINAPI-INSUMOS'!A:E,2,FALSE),IF(C43="COTAÇÃO",VLOOKUP(D43,#REF!,2,FALSE)))),IF(C43="LABOR",VLOOKUP(D43,'LABOR-SERVIÇOS'!A:F,5,FALSE),IF(C43="SINAPI",VLOOKUP(D43,'SINAPI-SERVIÇOS'!A:E,2,FALSE),"outro")))</f>
        <v>GUARDA-CORPO EM LAJE PÓS-DESFÔRMA, PARA ESTRUTURAS EM CONCRETO, COM ESCORAS DE MADEIRA ESTRONCADAS NA ESTRUTURA, TRAVESSÕES DE MADEIRA PREGADOS E FECHAMENTO EM TELA DE POLIPROPILENO PARA EDIFICAÇÕES COM ALTURA ATÉ 4 PAVIMENTOS (1 MONTAGEM POR OBRA). AF_11/2017</v>
      </c>
      <c r="F43" s="290" t="s">
        <v>1232</v>
      </c>
      <c r="G43" s="291" t="str">
        <f>IF(B43="I",IF(C43="LABOR",VLOOKUP(D43,'LABOR-INSUMOS'!A:D,3,FALSE),IF(C43="SINAPI",VLOOKUP(D43,'SINAPI-INSUMOS'!A:E,3,FALSE),IF(C43="COTAÇÃO",VLOOKUP(D43,#REF!,3,FALSE)))),IF(C43="LABOR",VLOOKUP(D43,'LABOR-SERVIÇOS'!A:F,6,FALSE),IF(C43="SINAPI",VLOOKUP(D43,'SINAPI-SERVIÇOS'!A:E,3,FALSE),"outro")))</f>
        <v>M</v>
      </c>
      <c r="H43" s="293">
        <v>1.8</v>
      </c>
      <c r="I43" s="334">
        <f>IF(B43="I",IF(F43="MO",IF(C43="LABOR",ROUND(VLOOKUP(D43,'LABOR-INSUMOS'!A:D,4,FALSE)/(1+'LABOR-INSUMOS'!$E$1),2),IF(C43="SINAPI",ROUND(VLOOKUP(D43,'SINAPI-INSUMOS'!A:E,5,FALSE)/(1+'SINAPI-INSUMOS'!$E$1),2),"outro")),IF(C43="LABOR",VLOOKUP(D43,'LABOR-INSUMOS'!A:D,4,FALSE),IF(C43="SINAPI",VLOOKUP(D43,'SINAPI-INSUMOS'!A:E,5,FALSE),IF(C43="COTAÇÃO",VLOOKUP(D43,#REF!,14,FALSE))))),IF(C43="SINAPI",IF(F43="MO",ROUND(VLOOKUP(D43,'SINAPI-SERVIÇOS'!A:D,4,FALSE)/(1+'SINAPI-SERVIÇOS'!$E$1),2),VLOOKUP(D43,'SINAPI-SERVIÇOS'!A:D,4,FALSE)),"outro"))</f>
        <v>29.55</v>
      </c>
      <c r="J43" s="334">
        <f>ROUND(H43*I43,2)</f>
        <v>53.19</v>
      </c>
    </row>
    <row r="44" spans="1:10">
      <c r="A44" s="248"/>
      <c r="B44" s="283" t="s">
        <v>1233</v>
      </c>
      <c r="C44" s="290" t="s">
        <v>81</v>
      </c>
      <c r="D44" s="291">
        <f>'SINAPI-INSUMOS'!A301</f>
        <v>39844</v>
      </c>
      <c r="E44" s="294" t="str">
        <f>IF(B44="I",IF(C44="LABOR",VLOOKUP(D44,'LABOR-INSUMOS'!A:D,2,FALSE),IF(C44="SINAPI",VLOOKUP(D44,'SINAPI-INSUMOS'!A:E,2,FALSE),IF(C44="COTAÇÃO",VLOOKUP(D44,#REF!,2,FALSE)))),IF(C44="LABOR",VLOOKUP(D44,'LABOR-SERVIÇOS'!A:F,5,FALSE),IF(C44="SINAPI",VLOOKUP(D44,'SINAPI-SERVIÇOS'!A:E,2,FALSE),"outro")))</f>
        <v>AR-CONDICIONADO FRIO SPLIT HI-WALL (PAREDE) 18000 BTU/H</v>
      </c>
      <c r="F44" s="290" t="s">
        <v>1202</v>
      </c>
      <c r="G44" s="295" t="str">
        <f>IF(B44="I",IF(C44="LABOR",VLOOKUP(D44,'LABOR-INSUMOS'!A:D,3,FALSE),IF(C44="SINAPI",VLOOKUP(D44,'SINAPI-INSUMOS'!A:E,3,FALSE),IF(C44="COTAÇÃO",VLOOKUP(D44,#REF!,3,FALSE)))),IF(C44="LABOR",VLOOKUP(D44,'LABOR-SERVIÇOS'!A:F,6,FALSE),IF(C44="SINAPI",VLOOKUP(D44,'SINAPI-SERVIÇOS'!A:E,3,FALSE),"outro")))</f>
        <v>UN    </v>
      </c>
      <c r="H44" s="293">
        <v>1</v>
      </c>
      <c r="I44" s="334" t="str">
        <f>IF(B44="I",IF(F44="MO",IF(C44="LABOR",ROUND(VLOOKUP(D44,'LABOR-INSUMOS'!A:D,4,FALSE)/(1+'LABOR-INSUMOS'!$E$1),2),IF(C44="SINAPI",ROUND(VLOOKUP(D44,'SINAPI-INSUMOS'!A:E,5,FALSE)/(1+'SINAPI-INSUMOS'!$E$1),2),"outro")),IF(C44="LABOR",VLOOKUP(D44,'LABOR-INSUMOS'!A:D,4,FALSE),IF(C44="SINAPI",VLOOKUP(D44,'SINAPI-INSUMOS'!A:E,5,FALSE),IF(C44="COTAÇÃO",VLOOKUP(D44,#REF!,14,FALSE))))),IF(C44="SINAPI",IF(F44="MO",ROUND(VLOOKUP(D44,'SINAPI-SERVIÇOS'!A:D,4,FALSE)/(1+'SINAPI-SERVIÇOS'!$E$1),2),VLOOKUP(D44,'SINAPI-SERVIÇOS'!A:D,4,FALSE)),"outro"))</f>
        <v>1.795,00</v>
      </c>
      <c r="J44" s="334">
        <f>ROUND(H44*I44,2)</f>
        <v>1795</v>
      </c>
    </row>
    <row r="45" customHeight="1" spans="1:10">
      <c r="A45" s="259"/>
      <c r="B45" s="254"/>
      <c r="C45" s="254"/>
      <c r="D45" s="254"/>
      <c r="E45" s="296"/>
      <c r="F45" s="256"/>
      <c r="G45" s="297"/>
      <c r="H45" s="298"/>
      <c r="I45" s="335"/>
      <c r="J45" s="336"/>
    </row>
    <row r="46" customHeight="1" spans="1:10">
      <c r="A46" s="259"/>
      <c r="B46" s="260"/>
      <c r="C46" s="260"/>
      <c r="D46" s="261"/>
      <c r="E46" s="299" t="s">
        <v>1203</v>
      </c>
      <c r="F46" s="300" t="s">
        <v>1204</v>
      </c>
      <c r="G46" s="300"/>
      <c r="H46" s="301" t="s">
        <v>1205</v>
      </c>
      <c r="I46" s="337" t="s">
        <v>1206</v>
      </c>
      <c r="J46" s="337" t="s">
        <v>5</v>
      </c>
    </row>
    <row r="47" customHeight="1" spans="1:10">
      <c r="A47" s="259"/>
      <c r="B47" s="260"/>
      <c r="C47" s="260"/>
      <c r="D47" s="261"/>
      <c r="E47" s="302" t="s">
        <v>1207</v>
      </c>
      <c r="F47" s="303"/>
      <c r="G47" s="303"/>
      <c r="H47" s="304">
        <f>SUMIF(F42:F44,"MO",J42:J44)</f>
        <v>54.05</v>
      </c>
      <c r="I47" s="338"/>
      <c r="J47" s="338"/>
    </row>
    <row r="48" customHeight="1" spans="1:10">
      <c r="A48" s="259"/>
      <c r="B48" s="260"/>
      <c r="C48" s="260"/>
      <c r="D48" s="261"/>
      <c r="E48" s="302" t="s">
        <v>1208</v>
      </c>
      <c r="F48" s="305">
        <f>$G$3</f>
        <v>0.8954</v>
      </c>
      <c r="G48" s="305"/>
      <c r="H48" s="304">
        <f>H47*F48</f>
        <v>48.39637</v>
      </c>
      <c r="I48" s="338"/>
      <c r="J48" s="338"/>
    </row>
    <row r="49" customHeight="1" spans="1:10">
      <c r="A49" s="259"/>
      <c r="B49" s="260"/>
      <c r="C49" s="260"/>
      <c r="D49" s="261"/>
      <c r="E49" s="302" t="s">
        <v>1209</v>
      </c>
      <c r="F49" s="305"/>
      <c r="G49" s="303"/>
      <c r="H49" s="304">
        <f>SUM(H47:H48)</f>
        <v>102.44637</v>
      </c>
      <c r="I49" s="304">
        <f>ROUND(F53*H49,2)</f>
        <v>28.32</v>
      </c>
      <c r="J49" s="304">
        <f>H49+I49</f>
        <v>130.76637</v>
      </c>
    </row>
    <row r="50" customHeight="1" spans="1:12">
      <c r="A50" s="259"/>
      <c r="B50" s="260"/>
      <c r="C50" s="260"/>
      <c r="D50" s="261"/>
      <c r="E50" s="302" t="s">
        <v>1210</v>
      </c>
      <c r="F50" s="303"/>
      <c r="G50" s="303"/>
      <c r="H50" s="306"/>
      <c r="I50" s="304"/>
      <c r="J50" s="304"/>
      <c r="L50" t="s">
        <v>1251</v>
      </c>
    </row>
    <row r="51" customHeight="1" spans="1:10">
      <c r="A51" s="259"/>
      <c r="B51" s="260"/>
      <c r="C51" s="260"/>
      <c r="D51" s="261"/>
      <c r="E51" s="302" t="s">
        <v>1211</v>
      </c>
      <c r="F51" s="303"/>
      <c r="G51" s="303"/>
      <c r="H51" s="304">
        <f>SUMIF(F42:F44,"MA",J42:J44)</f>
        <v>1795</v>
      </c>
      <c r="I51" s="304">
        <f>ROUND(F53*H51,2)</f>
        <v>496.14</v>
      </c>
      <c r="J51" s="304">
        <f>H51+I51</f>
        <v>2291.14</v>
      </c>
    </row>
    <row r="52" customHeight="1" spans="1:10">
      <c r="A52" s="259"/>
      <c r="B52" s="260"/>
      <c r="C52" s="260"/>
      <c r="D52" s="261"/>
      <c r="E52" s="302" t="s">
        <v>1212</v>
      </c>
      <c r="F52" s="303"/>
      <c r="G52" s="303"/>
      <c r="H52" s="304">
        <f>H51+H49</f>
        <v>1897.44637</v>
      </c>
      <c r="I52" s="338"/>
      <c r="J52" s="304"/>
    </row>
    <row r="53" customHeight="1" spans="1:10">
      <c r="A53" s="259"/>
      <c r="B53" s="260"/>
      <c r="C53" s="260"/>
      <c r="D53" s="261"/>
      <c r="E53" s="302" t="s">
        <v>1213</v>
      </c>
      <c r="F53" s="305">
        <f>$H$3</f>
        <v>0.2764</v>
      </c>
      <c r="G53" s="305"/>
      <c r="H53" s="307"/>
      <c r="I53" s="338"/>
      <c r="J53" s="339"/>
    </row>
    <row r="54" customHeight="1" spans="1:10">
      <c r="A54" s="259"/>
      <c r="B54" s="270"/>
      <c r="C54" s="270"/>
      <c r="D54" s="271"/>
      <c r="E54" s="308" t="s">
        <v>1214</v>
      </c>
      <c r="F54" s="309"/>
      <c r="G54" s="310"/>
      <c r="H54" s="311"/>
      <c r="I54" s="340"/>
      <c r="J54" s="341">
        <f>ROUND(SUM(J49:J53),2)</f>
        <v>2421.91</v>
      </c>
    </row>
    <row r="55" customHeight="1" spans="1:10">
      <c r="A55" s="312"/>
      <c r="B55" s="313"/>
      <c r="C55" s="314"/>
      <c r="D55" s="314"/>
      <c r="E55" s="315"/>
      <c r="F55" s="314"/>
      <c r="G55" s="315"/>
      <c r="H55" s="315"/>
      <c r="I55" s="315"/>
      <c r="J55" s="342"/>
    </row>
    <row r="56" ht="25.5" customHeight="1" spans="1:10">
      <c r="A56" s="277" t="s">
        <v>71</v>
      </c>
      <c r="B56" s="278"/>
      <c r="C56" s="277" t="s">
        <v>1190</v>
      </c>
      <c r="D56" s="278"/>
      <c r="E56" s="279" t="s">
        <v>853</v>
      </c>
      <c r="F56" s="277" t="s">
        <v>1191</v>
      </c>
      <c r="G56" s="280"/>
      <c r="H56" s="281"/>
      <c r="I56" s="330"/>
      <c r="J56" s="331" t="s">
        <v>1192</v>
      </c>
    </row>
    <row r="57" s="222" customFormat="1" ht="30" spans="1:13">
      <c r="A57" s="237" t="str">
        <f>CONCATENATE($M$1,"-")</f>
        <v>ARQ-</v>
      </c>
      <c r="B57" s="282">
        <f>COUNTIF(B$1:B56,"&gt;0")+1</f>
        <v>4</v>
      </c>
      <c r="C57" s="283" t="s">
        <v>81</v>
      </c>
      <c r="D57" s="283">
        <v>9118</v>
      </c>
      <c r="E57" s="240" t="s">
        <v>1252</v>
      </c>
      <c r="F57" s="284" t="s">
        <v>131</v>
      </c>
      <c r="G57" s="285"/>
      <c r="H57" s="286"/>
      <c r="I57" s="332"/>
      <c r="J57" s="333">
        <f>J71</f>
        <v>3338.81</v>
      </c>
      <c r="L57" s="222" t="str">
        <f>UPPER(E57)</f>
        <v>FORNECIMENTO E INSTALAÇÃO DE AR CONDICIONADO SPLIT PAREDE DE 2400 BTU'S</v>
      </c>
      <c r="M57" s="240" t="str">
        <f>IF(K57="LABOR",VLOOKUP(L57,'LABOR-SERVIÇOS'!I:N,5,FALSE),IF(K57="SINAPI",VLOOKUP(L57,'SINAPI-SERVIÇOS'!I:M,2,FALSE),"outro"))</f>
        <v>outro</v>
      </c>
    </row>
    <row r="58" customHeight="1" spans="1:10">
      <c r="A58" s="244"/>
      <c r="B58" s="287" t="s">
        <v>1194</v>
      </c>
      <c r="C58" s="288" t="s">
        <v>1195</v>
      </c>
      <c r="D58" s="288" t="s">
        <v>1196</v>
      </c>
      <c r="E58" s="288" t="s">
        <v>1197</v>
      </c>
      <c r="F58" s="288" t="s">
        <v>1194</v>
      </c>
      <c r="G58" s="289" t="s">
        <v>1191</v>
      </c>
      <c r="H58" s="289" t="s">
        <v>1198</v>
      </c>
      <c r="I58" s="289" t="s">
        <v>1199</v>
      </c>
      <c r="J58" s="288" t="s">
        <v>1200</v>
      </c>
    </row>
    <row r="59" customHeight="1" spans="1:10">
      <c r="A59" s="248"/>
      <c r="B59" s="283" t="s">
        <v>1201</v>
      </c>
      <c r="C59" s="290" t="s">
        <v>81</v>
      </c>
      <c r="D59" s="291" t="str">
        <f>'SINAPI-SERVIÇOS'!A5983</f>
        <v>73859/2</v>
      </c>
      <c r="E59" s="292" t="str">
        <f>IF(B59="I",IF(C59="LABOR",VLOOKUP(D59,'LABOR-INSUMOS'!A:D,2,FALSE),IF(C59="SINAPI",VLOOKUP(D59,'SINAPI-INSUMOS'!A:E,2,FALSE),IF(C59="COTAÇÃO",VLOOKUP(D59,#REF!,2,FALSE)))),IF(C59="LABOR",VLOOKUP(D59,'LABOR-SERVIÇOS'!A:F,5,FALSE),IF(C59="SINAPI",VLOOKUP(D59,'SINAPI-SERVIÇOS'!A:E,2,FALSE),"outro")))</f>
        <v>CAPINA E LIMPEZA MANUAL DE TERRENO</v>
      </c>
      <c r="F59" s="290" t="s">
        <v>1232</v>
      </c>
      <c r="G59" s="291" t="str">
        <f>IF(B59="I",IF(C59="LABOR",VLOOKUP(D59,'LABOR-INSUMOS'!A:D,3,FALSE),IF(C59="SINAPI",VLOOKUP(D59,'SINAPI-INSUMOS'!A:E,3,FALSE),IF(C59="COTAÇÃO",VLOOKUP(D59,#REF!,3,FALSE)))),IF(C59="LABOR",VLOOKUP(D59,'LABOR-SERVIÇOS'!A:F,6,FALSE),IF(C59="SINAPI",VLOOKUP(D59,'SINAPI-SERVIÇOS'!A:E,3,FALSE),"outro")))</f>
        <v>M2</v>
      </c>
      <c r="H59" s="293">
        <v>1.5</v>
      </c>
      <c r="I59" s="343">
        <f>IF(B59="I",IF(F59="MO",IF(C59="LABOR",ROUND(VLOOKUP(D59,'LABOR-INSUMOS'!A:D,4,FALSE)/(1+'LABOR-INSUMOS'!$E$1),2),IF(C59="SINAPI",ROUND(VLOOKUP(D59,'SINAPI-INSUMOS'!A:E,5,FALSE)/(1+'SINAPI-INSUMOS'!$E$1),2),"outro")),IF(C59="LABOR",VLOOKUP(D59,'LABOR-INSUMOS'!A:D,4,FALSE),IF(C59="SINAPI",VLOOKUP(D59,'SINAPI-INSUMOS'!A:E,5,FALSE),IF(C59="COTAÇÃO",VLOOKUP(D59,#REF!,14,FALSE))))),IF(C59="SINAPI",IF(F59="MO",ROUND(VLOOKUP(D59,'SINAPI-SERVIÇOS'!A:D,4,FALSE)/(1+'SINAPI-SERVIÇOS'!$E$1),2),VLOOKUP(D59,'SINAPI-SERVIÇOS'!A:D,4,FALSE)),"outro"))</f>
        <v>0.57</v>
      </c>
      <c r="J59" s="343">
        <f>ROUND(H59*I59,2)</f>
        <v>0.86</v>
      </c>
    </row>
    <row r="60" spans="1:10">
      <c r="A60" s="248"/>
      <c r="B60" s="283" t="s">
        <v>1201</v>
      </c>
      <c r="C60" s="290" t="s">
        <v>81</v>
      </c>
      <c r="D60" s="291" t="str">
        <f>'SINAPI-SERVIÇOS'!A5961</f>
        <v>97031</v>
      </c>
      <c r="E60" s="292" t="str">
        <f>IF(B60="I",IF(C60="LABOR",VLOOKUP(D60,'LABOR-INSUMOS'!A:D,2,FALSE),IF(C60="SINAPI",VLOOKUP(D60,'SINAPI-INSUMOS'!A:E,2,FALSE),IF(C60="COTAÇÃO",VLOOKUP(D60,#REF!,2,FALSE)))),IF(C60="LABOR",VLOOKUP(D60,'LABOR-SERVIÇOS'!A:F,5,FALSE),IF(C60="SINAPI",VLOOKUP(D60,'SINAPI-SERVIÇOS'!A:E,2,FALSE),"outro")))</f>
        <v>GUARDA-CORPO EM LAJE PÓS-DESFÔRMA, PARA ESTRUTURAS EM CONCRETO, COM ESCORAS DE MADEIRA ESTRONCADAS NA ESTRUTURA, TRAVESSÕES DE MADEIRA PREGADOS E FECHAMENTO EM TELA DE POLIPROPILENO PARA EDIFICAÇÕES COM ALTURA ATÉ 4 PAVIMENTOS (1 MONTAGEM POR OBRA). AF_11/2017</v>
      </c>
      <c r="F60" s="290" t="s">
        <v>1232</v>
      </c>
      <c r="G60" s="291" t="str">
        <f>IF(B60="I",IF(C60="LABOR",VLOOKUP(D60,'LABOR-INSUMOS'!A:D,3,FALSE),IF(C60="SINAPI",VLOOKUP(D60,'SINAPI-INSUMOS'!A:E,3,FALSE),IF(C60="COTAÇÃO",VLOOKUP(D60,#REF!,3,FALSE)))),IF(C60="LABOR",VLOOKUP(D60,'LABOR-SERVIÇOS'!A:F,6,FALSE),IF(C60="SINAPI",VLOOKUP(D60,'SINAPI-SERVIÇOS'!A:E,3,FALSE),"outro")))</f>
        <v>M</v>
      </c>
      <c r="H60" s="293">
        <v>1.8</v>
      </c>
      <c r="I60" s="343">
        <f>IF(B60="I",IF(F60="MO",IF(C60="LABOR",ROUND(VLOOKUP(D60,'LABOR-INSUMOS'!A:D,4,FALSE)/(1+'LABOR-INSUMOS'!$E$1),2),IF(C60="SINAPI",ROUND(VLOOKUP(D60,'SINAPI-INSUMOS'!A:E,5,FALSE)/(1+'SINAPI-INSUMOS'!$E$1),2),"outro")),IF(C60="LABOR",VLOOKUP(D60,'LABOR-INSUMOS'!A:D,4,FALSE),IF(C60="SINAPI",VLOOKUP(D60,'SINAPI-INSUMOS'!A:E,5,FALSE),IF(C60="COTAÇÃO",VLOOKUP(D60,#REF!,14,FALSE))))),IF(C60="SINAPI",IF(F60="MO",ROUND(VLOOKUP(D60,'SINAPI-SERVIÇOS'!A:D,4,FALSE)/(1+'SINAPI-SERVIÇOS'!$E$1),2),VLOOKUP(D60,'SINAPI-SERVIÇOS'!A:D,4,FALSE)),"outro"))</f>
        <v>29.55</v>
      </c>
      <c r="J60" s="343">
        <f>ROUND(H60*I60,2)</f>
        <v>53.19</v>
      </c>
    </row>
    <row r="61" spans="1:10">
      <c r="A61" s="248"/>
      <c r="B61" s="283" t="s">
        <v>1233</v>
      </c>
      <c r="C61" s="249" t="s">
        <v>81</v>
      </c>
      <c r="D61" s="263">
        <f>'SINAPI-INSUMOS'!A322</f>
        <v>39554</v>
      </c>
      <c r="E61" s="294" t="str">
        <f>IF(B61="I",IF(C61="LABOR",VLOOKUP(D61,'LABOR-INSUMOS'!A:D,2,FALSE),IF(C61="SINAPI",VLOOKUP(D61,'SINAPI-INSUMOS'!A:E,2,FALSE),IF(C61="COTAÇÃO",VLOOKUP(D61,#REF!,2,FALSE)))),IF(C61="LABOR",VLOOKUP(D61,'LABOR-SERVIÇOS'!A:F,5,FALSE),IF(C61="SINAPI",VLOOKUP(D61,'SINAPI-SERVIÇOS'!A:E,2,FALSE),"outro")))</f>
        <v>AR-CONDICIONADO QUENTE/FRIO SPLIT HI-WALL (PAREDE) 24000 BTU/H</v>
      </c>
      <c r="F61" s="290" t="s">
        <v>1202</v>
      </c>
      <c r="G61" s="295" t="str">
        <f>IF(B61="I",IF(C61="LABOR",VLOOKUP(D61,'LABOR-INSUMOS'!A:D,3,FALSE),IF(C61="SINAPI",VLOOKUP(D61,'SINAPI-INSUMOS'!A:E,3,FALSE),IF(C61="COTAÇÃO",VLOOKUP(D61,#REF!,3,FALSE)))),IF(C61="LABOR",VLOOKUP(D61,'LABOR-SERVIÇOS'!A:F,6,FALSE),IF(C61="SINAPI",VLOOKUP(D61,'SINAPI-SERVIÇOS'!A:E,3,FALSE),"outro")))</f>
        <v>UN    </v>
      </c>
      <c r="H61" s="293">
        <v>1</v>
      </c>
      <c r="I61" s="344" t="str">
        <f>IF(B61="I",IF(F61="MO",IF(C61="LABOR",ROUND(VLOOKUP(D61,'LABOR-INSUMOS'!A:D,4,FALSE)/(1+'LABOR-INSUMOS'!$E$1),2),IF(C61="SINAPI",ROUND(VLOOKUP(D61,'SINAPI-INSUMOS'!A:E,5,FALSE)/(1+'SINAPI-INSUMOS'!$E$1),2),"outro")),IF(C61="LABOR",VLOOKUP(D61,'LABOR-INSUMOS'!A:D,4,FALSE),IF(C61="SINAPI",VLOOKUP(D61,'SINAPI-INSUMOS'!A:E,5,FALSE),IF(C61="COTAÇÃO",VLOOKUP(D61,#REF!,14,FALSE))))),IF(C61="SINAPI",IF(F61="MO",ROUND(VLOOKUP(D61,'SINAPI-SERVIÇOS'!A:D,4,FALSE)/(1+'SINAPI-SERVIÇOS'!$E$1),2),VLOOKUP(D61,'SINAPI-SERVIÇOS'!A:D,4,FALSE)),"outro"))</f>
        <v>2.513,35</v>
      </c>
      <c r="J61" s="344">
        <f>ROUND(H61*I61,2)</f>
        <v>2513.35</v>
      </c>
    </row>
    <row r="62" customHeight="1" spans="1:10">
      <c r="A62" s="259"/>
      <c r="B62" s="254"/>
      <c r="C62" s="254"/>
      <c r="D62" s="254"/>
      <c r="E62" s="296"/>
      <c r="F62" s="256"/>
      <c r="G62" s="297"/>
      <c r="H62" s="298"/>
      <c r="I62" s="335"/>
      <c r="J62" s="336"/>
    </row>
    <row r="63" customHeight="1" spans="1:10">
      <c r="A63" s="259"/>
      <c r="B63" s="260"/>
      <c r="C63" s="260"/>
      <c r="D63" s="261"/>
      <c r="E63" s="299" t="s">
        <v>1203</v>
      </c>
      <c r="F63" s="300" t="s">
        <v>1204</v>
      </c>
      <c r="G63" s="300"/>
      <c r="H63" s="301" t="s">
        <v>1205</v>
      </c>
      <c r="I63" s="337" t="s">
        <v>1206</v>
      </c>
      <c r="J63" s="337" t="s">
        <v>5</v>
      </c>
    </row>
    <row r="64" customHeight="1" spans="1:10">
      <c r="A64" s="259"/>
      <c r="B64" s="260"/>
      <c r="C64" s="260"/>
      <c r="D64" s="261"/>
      <c r="E64" s="302" t="s">
        <v>1207</v>
      </c>
      <c r="F64" s="303"/>
      <c r="G64" s="303"/>
      <c r="H64" s="304">
        <f>SUMIF(F59:F61,"MO",J59:J61)</f>
        <v>54.05</v>
      </c>
      <c r="I64" s="338"/>
      <c r="J64" s="338"/>
    </row>
    <row r="65" customHeight="1" spans="1:10">
      <c r="A65" s="259"/>
      <c r="B65" s="260"/>
      <c r="C65" s="260"/>
      <c r="D65" s="261"/>
      <c r="E65" s="302" t="s">
        <v>1208</v>
      </c>
      <c r="F65" s="305">
        <f>$G$3</f>
        <v>0.8954</v>
      </c>
      <c r="G65" s="305"/>
      <c r="H65" s="304">
        <f>H64*F65</f>
        <v>48.39637</v>
      </c>
      <c r="I65" s="338"/>
      <c r="J65" s="338"/>
    </row>
    <row r="66" customHeight="1" spans="1:10">
      <c r="A66" s="259"/>
      <c r="B66" s="260"/>
      <c r="C66" s="260"/>
      <c r="D66" s="261"/>
      <c r="E66" s="302" t="s">
        <v>1209</v>
      </c>
      <c r="F66" s="305"/>
      <c r="G66" s="303"/>
      <c r="H66" s="304">
        <f>SUM(H64:H65)</f>
        <v>102.44637</v>
      </c>
      <c r="I66" s="304">
        <f>ROUND(F70*H66,2)</f>
        <v>28.32</v>
      </c>
      <c r="J66" s="304">
        <f>H66+I66</f>
        <v>130.76637</v>
      </c>
    </row>
    <row r="67" customHeight="1" spans="1:12">
      <c r="A67" s="259"/>
      <c r="B67" s="260"/>
      <c r="C67" s="260"/>
      <c r="D67" s="261"/>
      <c r="E67" s="302" t="s">
        <v>1210</v>
      </c>
      <c r="F67" s="303"/>
      <c r="G67" s="303"/>
      <c r="H67" s="306"/>
      <c r="I67" s="304"/>
      <c r="J67" s="304"/>
      <c r="L67" t="s">
        <v>1251</v>
      </c>
    </row>
    <row r="68" customHeight="1" spans="1:10">
      <c r="A68" s="259"/>
      <c r="B68" s="260"/>
      <c r="C68" s="260"/>
      <c r="D68" s="261"/>
      <c r="E68" s="302" t="s">
        <v>1211</v>
      </c>
      <c r="F68" s="303"/>
      <c r="G68" s="303"/>
      <c r="H68" s="304">
        <f>SUMIF(F59:F61,"MA",J59:J61)</f>
        <v>2513.35</v>
      </c>
      <c r="I68" s="304">
        <f>ROUND(F70*H68,2)</f>
        <v>694.69</v>
      </c>
      <c r="J68" s="304">
        <f>H68+I68</f>
        <v>3208.04</v>
      </c>
    </row>
    <row r="69" customHeight="1" spans="1:10">
      <c r="A69" s="259"/>
      <c r="B69" s="260"/>
      <c r="C69" s="260"/>
      <c r="D69" s="261"/>
      <c r="E69" s="302" t="s">
        <v>1212</v>
      </c>
      <c r="F69" s="303"/>
      <c r="G69" s="303"/>
      <c r="H69" s="304">
        <f>H68+H66</f>
        <v>2615.79637</v>
      </c>
      <c r="I69" s="338"/>
      <c r="J69" s="304"/>
    </row>
    <row r="70" customHeight="1" spans="1:10">
      <c r="A70" s="259"/>
      <c r="B70" s="260"/>
      <c r="C70" s="260"/>
      <c r="D70" s="261"/>
      <c r="E70" s="302" t="s">
        <v>1213</v>
      </c>
      <c r="F70" s="305">
        <f>$H$3</f>
        <v>0.2764</v>
      </c>
      <c r="G70" s="305"/>
      <c r="H70" s="307"/>
      <c r="I70" s="338"/>
      <c r="J70" s="339"/>
    </row>
    <row r="71" customHeight="1" spans="1:10">
      <c r="A71" s="259"/>
      <c r="B71" s="270"/>
      <c r="C71" s="270"/>
      <c r="D71" s="271"/>
      <c r="E71" s="308" t="s">
        <v>1214</v>
      </c>
      <c r="F71" s="309"/>
      <c r="G71" s="310"/>
      <c r="H71" s="311"/>
      <c r="I71" s="340"/>
      <c r="J71" s="341">
        <f>ROUND(SUM(J66:J70),2)</f>
        <v>3338.81</v>
      </c>
    </row>
    <row r="72" customHeight="1" spans="1:10">
      <c r="A72" s="312"/>
      <c r="B72" s="313"/>
      <c r="C72" s="314"/>
      <c r="D72" s="314"/>
      <c r="E72" s="315"/>
      <c r="F72" s="314"/>
      <c r="G72" s="315"/>
      <c r="H72" s="315"/>
      <c r="I72" s="315"/>
      <c r="J72" s="342"/>
    </row>
    <row r="73" ht="25.5" customHeight="1" spans="1:10">
      <c r="A73" s="277" t="s">
        <v>71</v>
      </c>
      <c r="B73" s="278"/>
      <c r="C73" s="277" t="s">
        <v>1190</v>
      </c>
      <c r="D73" s="278"/>
      <c r="E73" s="279" t="s">
        <v>853</v>
      </c>
      <c r="F73" s="277" t="s">
        <v>1191</v>
      </c>
      <c r="G73" s="280"/>
      <c r="H73" s="281"/>
      <c r="I73" s="330"/>
      <c r="J73" s="331" t="s">
        <v>1192</v>
      </c>
    </row>
    <row r="74" s="222" customFormat="1" ht="30" spans="1:13">
      <c r="A74" s="237" t="str">
        <f>CONCATENATE($M$1,"-")</f>
        <v>ARQ-</v>
      </c>
      <c r="B74" s="282">
        <f>COUNTIF(B$1:B73,"&gt;0")+1</f>
        <v>5</v>
      </c>
      <c r="C74" s="283" t="s">
        <v>81</v>
      </c>
      <c r="D74" s="283">
        <v>9118</v>
      </c>
      <c r="E74" s="240" t="s">
        <v>1253</v>
      </c>
      <c r="F74" s="284" t="s">
        <v>131</v>
      </c>
      <c r="G74" s="285"/>
      <c r="H74" s="286"/>
      <c r="I74" s="332"/>
      <c r="J74" s="333">
        <f>J88</f>
        <v>1530.6</v>
      </c>
      <c r="L74" s="222" t="str">
        <f>UPPER(E74)</f>
        <v>FORNECIMENTO E INSTALAÇÃO DE AR CONDICIONADO SPLIT PAREDE DE 900 BTU'S</v>
      </c>
      <c r="M74" s="240" t="str">
        <f>IF(K74="LABOR",VLOOKUP(L74,'LABOR-SERVIÇOS'!I:N,5,FALSE),IF(K74="SINAPI",VLOOKUP(L74,'SINAPI-SERVIÇOS'!I:M,2,FALSE),"outro"))</f>
        <v>outro</v>
      </c>
    </row>
    <row r="75" customHeight="1" spans="1:10">
      <c r="A75" s="244"/>
      <c r="B75" s="287" t="s">
        <v>1194</v>
      </c>
      <c r="C75" s="288" t="s">
        <v>1195</v>
      </c>
      <c r="D75" s="288" t="s">
        <v>1196</v>
      </c>
      <c r="E75" s="288" t="s">
        <v>1197</v>
      </c>
      <c r="F75" s="288" t="s">
        <v>1194</v>
      </c>
      <c r="G75" s="289" t="s">
        <v>1191</v>
      </c>
      <c r="H75" s="289" t="s">
        <v>1198</v>
      </c>
      <c r="I75" s="289" t="s">
        <v>1199</v>
      </c>
      <c r="J75" s="288" t="s">
        <v>1200</v>
      </c>
    </row>
    <row r="76" customHeight="1" spans="1:10">
      <c r="A76" s="248"/>
      <c r="B76" s="283" t="s">
        <v>1201</v>
      </c>
      <c r="C76" s="290" t="s">
        <v>81</v>
      </c>
      <c r="D76" s="291" t="str">
        <f>'SINAPI-SERVIÇOS'!A5983</f>
        <v>73859/2</v>
      </c>
      <c r="E76" s="292" t="str">
        <f>IF(B76="I",IF(C76="LABOR",VLOOKUP(D76,'LABOR-INSUMOS'!A:D,2,FALSE),IF(C76="SINAPI",VLOOKUP(D76,'SINAPI-INSUMOS'!A:E,2,FALSE),IF(C76="COTAÇÃO",VLOOKUP(D76,#REF!,2,FALSE)))),IF(C76="LABOR",VLOOKUP(D76,'LABOR-SERVIÇOS'!A:F,5,FALSE),IF(C76="SINAPI",VLOOKUP(D76,'SINAPI-SERVIÇOS'!A:E,2,FALSE),"outro")))</f>
        <v>CAPINA E LIMPEZA MANUAL DE TERRENO</v>
      </c>
      <c r="F76" s="290" t="s">
        <v>1232</v>
      </c>
      <c r="G76" s="291" t="str">
        <f>IF(B76="I",IF(C76="LABOR",VLOOKUP(D76,'LABOR-INSUMOS'!A:D,3,FALSE),IF(C76="SINAPI",VLOOKUP(D76,'SINAPI-INSUMOS'!A:E,3,FALSE),IF(C76="COTAÇÃO",VLOOKUP(D76,#REF!,3,FALSE)))),IF(C76="LABOR",VLOOKUP(D76,'LABOR-SERVIÇOS'!A:F,6,FALSE),IF(C76="SINAPI",VLOOKUP(D76,'SINAPI-SERVIÇOS'!A:E,3,FALSE),"outro")))</f>
        <v>M2</v>
      </c>
      <c r="H76" s="293">
        <v>1.5</v>
      </c>
      <c r="I76" s="343">
        <f>IF(B76="I",IF(F76="MO",IF(C76="LABOR",ROUND(VLOOKUP(D76,'LABOR-INSUMOS'!A:D,4,FALSE)/(1+'LABOR-INSUMOS'!$E$1),2),IF(C76="SINAPI",ROUND(VLOOKUP(D76,'SINAPI-INSUMOS'!A:E,5,FALSE)/(1+'SINAPI-INSUMOS'!$E$1),2),"outro")),IF(C76="LABOR",VLOOKUP(D76,'LABOR-INSUMOS'!A:D,4,FALSE),IF(C76="SINAPI",VLOOKUP(D76,'SINAPI-INSUMOS'!A:E,5,FALSE),IF(C76="COTAÇÃO",VLOOKUP(D76,#REF!,14,FALSE))))),IF(C76="SINAPI",IF(F76="MO",ROUND(VLOOKUP(D76,'SINAPI-SERVIÇOS'!A:D,4,FALSE)/(1+'SINAPI-SERVIÇOS'!$E$1),2),VLOOKUP(D76,'SINAPI-SERVIÇOS'!A:D,4,FALSE)),"outro"))</f>
        <v>0.57</v>
      </c>
      <c r="J76" s="343">
        <f>ROUND(H76*I76,2)</f>
        <v>0.86</v>
      </c>
    </row>
    <row r="77" spans="1:10">
      <c r="A77" s="248"/>
      <c r="B77" s="283" t="s">
        <v>1201</v>
      </c>
      <c r="C77" s="290" t="s">
        <v>81</v>
      </c>
      <c r="D77" s="291" t="str">
        <f>'SINAPI-SERVIÇOS'!A5961</f>
        <v>97031</v>
      </c>
      <c r="E77" s="292" t="str">
        <f>IF(B77="I",IF(C77="LABOR",VLOOKUP(D77,'LABOR-INSUMOS'!A:D,2,FALSE),IF(C77="SINAPI",VLOOKUP(D77,'SINAPI-INSUMOS'!A:E,2,FALSE),IF(C77="COTAÇÃO",VLOOKUP(D77,#REF!,2,FALSE)))),IF(C77="LABOR",VLOOKUP(D77,'LABOR-SERVIÇOS'!A:F,5,FALSE),IF(C77="SINAPI",VLOOKUP(D77,'SINAPI-SERVIÇOS'!A:E,2,FALSE),"outro")))</f>
        <v>GUARDA-CORPO EM LAJE PÓS-DESFÔRMA, PARA ESTRUTURAS EM CONCRETO, COM ESCORAS DE MADEIRA ESTRONCADAS NA ESTRUTURA, TRAVESSÕES DE MADEIRA PREGADOS E FECHAMENTO EM TELA DE POLIPROPILENO PARA EDIFICAÇÕES COM ALTURA ATÉ 4 PAVIMENTOS (1 MONTAGEM POR OBRA). AF_11/2017</v>
      </c>
      <c r="F77" s="290" t="s">
        <v>1232</v>
      </c>
      <c r="G77" s="291" t="str">
        <f>IF(B77="I",IF(C77="LABOR",VLOOKUP(D77,'LABOR-INSUMOS'!A:D,3,FALSE),IF(C77="SINAPI",VLOOKUP(D77,'SINAPI-INSUMOS'!A:E,3,FALSE),IF(C77="COTAÇÃO",VLOOKUP(D77,#REF!,3,FALSE)))),IF(C77="LABOR",VLOOKUP(D77,'LABOR-SERVIÇOS'!A:F,6,FALSE),IF(C77="SINAPI",VLOOKUP(D77,'SINAPI-SERVIÇOS'!A:E,3,FALSE),"outro")))</f>
        <v>M</v>
      </c>
      <c r="H77" s="293">
        <v>1.8</v>
      </c>
      <c r="I77" s="343">
        <f>IF(B77="I",IF(F77="MO",IF(C77="LABOR",ROUND(VLOOKUP(D77,'LABOR-INSUMOS'!A:D,4,FALSE)/(1+'LABOR-INSUMOS'!$E$1),2),IF(C77="SINAPI",ROUND(VLOOKUP(D77,'SINAPI-INSUMOS'!A:E,5,FALSE)/(1+'SINAPI-INSUMOS'!$E$1),2),"outro")),IF(C77="LABOR",VLOOKUP(D77,'LABOR-INSUMOS'!A:D,4,FALSE),IF(C77="SINAPI",VLOOKUP(D77,'SINAPI-INSUMOS'!A:E,5,FALSE),IF(C77="COTAÇÃO",VLOOKUP(D77,#REF!,14,FALSE))))),IF(C77="SINAPI",IF(F77="MO",ROUND(VLOOKUP(D77,'SINAPI-SERVIÇOS'!A:D,4,FALSE)/(1+'SINAPI-SERVIÇOS'!$E$1),2),VLOOKUP(D77,'SINAPI-SERVIÇOS'!A:D,4,FALSE)),"outro"))</f>
        <v>29.55</v>
      </c>
      <c r="J77" s="343">
        <f>ROUND(H77*I77,2)</f>
        <v>53.19</v>
      </c>
    </row>
    <row r="78" spans="1:10">
      <c r="A78" s="248"/>
      <c r="B78" s="283" t="s">
        <v>1233</v>
      </c>
      <c r="C78" s="249" t="s">
        <v>81</v>
      </c>
      <c r="D78" s="263">
        <f>'SINAPI-INSUMOS'!A303</f>
        <v>39846</v>
      </c>
      <c r="E78" s="294" t="str">
        <f>IF(B78="I",IF(C78="LABOR",VLOOKUP(D78,'LABOR-INSUMOS'!A:D,2,FALSE),IF(C78="SINAPI",VLOOKUP(D78,'SINAPI-INSUMOS'!A:E,2,FALSE),IF(C78="COTAÇÃO",VLOOKUP(D78,#REF!,2,FALSE)))),IF(C78="LABOR",VLOOKUP(D78,'LABOR-SERVIÇOS'!A:F,5,FALSE),IF(C78="SINAPI",VLOOKUP(D78,'SINAPI-SERVIÇOS'!A:E,2,FALSE),"outro")))</f>
        <v>AR-CONDICIONADO FRIO SPLIT HI-WALL (PAREDE) 9000 BTU/H</v>
      </c>
      <c r="F78" s="290" t="s">
        <v>1202</v>
      </c>
      <c r="G78" s="295" t="str">
        <f>IF(B78="I",IF(C78="LABOR",VLOOKUP(D78,'LABOR-INSUMOS'!A:D,3,FALSE),IF(C78="SINAPI",VLOOKUP(D78,'SINAPI-INSUMOS'!A:E,3,FALSE),IF(C78="COTAÇÃO",VLOOKUP(D78,#REF!,3,FALSE)))),IF(C78="LABOR",VLOOKUP(D78,'LABOR-SERVIÇOS'!A:F,6,FALSE),IF(C78="SINAPI",VLOOKUP(D78,'SINAPI-SERVIÇOS'!A:E,3,FALSE),"outro")))</f>
        <v>UN    </v>
      </c>
      <c r="H78" s="293">
        <v>1</v>
      </c>
      <c r="I78" s="344" t="str">
        <f>IF(B78="I",IF(F78="MO",IF(C78="LABOR",ROUND(VLOOKUP(D78,'LABOR-INSUMOS'!A:D,4,FALSE)/(1+'LABOR-INSUMOS'!$E$1),2),IF(C78="SINAPI",ROUND(VLOOKUP(D78,'SINAPI-INSUMOS'!A:E,5,FALSE)/(1+'SINAPI-INSUMOS'!$E$1),2),"outro")),IF(C78="LABOR",VLOOKUP(D78,'LABOR-INSUMOS'!A:D,4,FALSE),IF(C78="SINAPI",VLOOKUP(D78,'SINAPI-INSUMOS'!A:E,5,FALSE),IF(C78="COTAÇÃO",VLOOKUP(D78,#REF!,14,FALSE))))),IF(C78="SINAPI",IF(F78="MO",ROUND(VLOOKUP(D78,'SINAPI-SERVIÇOS'!A:D,4,FALSE)/(1+'SINAPI-SERVIÇOS'!$E$1),2),VLOOKUP(D78,'SINAPI-SERVIÇOS'!A:D,4,FALSE)),"outro"))</f>
        <v>1.096,70</v>
      </c>
      <c r="J78" s="344">
        <f>ROUND(H78*I78,2)</f>
        <v>1096.7</v>
      </c>
    </row>
    <row r="79" customHeight="1" spans="1:10">
      <c r="A79" s="259"/>
      <c r="B79" s="254"/>
      <c r="C79" s="254"/>
      <c r="D79" s="254"/>
      <c r="E79" s="296"/>
      <c r="F79" s="256"/>
      <c r="G79" s="297"/>
      <c r="H79" s="298"/>
      <c r="I79" s="335"/>
      <c r="J79" s="336"/>
    </row>
    <row r="80" customHeight="1" spans="1:10">
      <c r="A80" s="259"/>
      <c r="B80" s="260"/>
      <c r="C80" s="260"/>
      <c r="D80" s="261"/>
      <c r="E80" s="299" t="s">
        <v>1203</v>
      </c>
      <c r="F80" s="300" t="s">
        <v>1204</v>
      </c>
      <c r="G80" s="300"/>
      <c r="H80" s="301" t="s">
        <v>1205</v>
      </c>
      <c r="I80" s="337" t="s">
        <v>1206</v>
      </c>
      <c r="J80" s="337" t="s">
        <v>5</v>
      </c>
    </row>
    <row r="81" customHeight="1" spans="1:10">
      <c r="A81" s="259"/>
      <c r="B81" s="260"/>
      <c r="C81" s="260"/>
      <c r="D81" s="261"/>
      <c r="E81" s="302" t="s">
        <v>1207</v>
      </c>
      <c r="F81" s="303"/>
      <c r="G81" s="303"/>
      <c r="H81" s="304">
        <f>SUMIF(F76:F78,"MO",J76:J78)</f>
        <v>54.05</v>
      </c>
      <c r="I81" s="338"/>
      <c r="J81" s="338"/>
    </row>
    <row r="82" customHeight="1" spans="1:10">
      <c r="A82" s="259"/>
      <c r="B82" s="260"/>
      <c r="C82" s="260"/>
      <c r="D82" s="261"/>
      <c r="E82" s="302" t="s">
        <v>1208</v>
      </c>
      <c r="F82" s="305">
        <f>$G$3</f>
        <v>0.8954</v>
      </c>
      <c r="G82" s="305"/>
      <c r="H82" s="304">
        <f>H81*F82</f>
        <v>48.39637</v>
      </c>
      <c r="I82" s="338"/>
      <c r="J82" s="338"/>
    </row>
    <row r="83" customHeight="1" spans="1:10">
      <c r="A83" s="259"/>
      <c r="B83" s="260"/>
      <c r="C83" s="260"/>
      <c r="D83" s="261"/>
      <c r="E83" s="302" t="s">
        <v>1209</v>
      </c>
      <c r="F83" s="305"/>
      <c r="G83" s="303"/>
      <c r="H83" s="304">
        <f>SUM(H81:H82)</f>
        <v>102.44637</v>
      </c>
      <c r="I83" s="304">
        <f>ROUND(F87*H83,2)</f>
        <v>28.32</v>
      </c>
      <c r="J83" s="304">
        <f>H83+I83</f>
        <v>130.76637</v>
      </c>
    </row>
    <row r="84" customHeight="1" spans="1:12">
      <c r="A84" s="259"/>
      <c r="B84" s="260"/>
      <c r="C84" s="260"/>
      <c r="D84" s="261"/>
      <c r="E84" s="302" t="s">
        <v>1210</v>
      </c>
      <c r="F84" s="303"/>
      <c r="G84" s="303"/>
      <c r="H84" s="306"/>
      <c r="I84" s="304"/>
      <c r="J84" s="304"/>
      <c r="L84" t="s">
        <v>1251</v>
      </c>
    </row>
    <row r="85" customHeight="1" spans="1:10">
      <c r="A85" s="259"/>
      <c r="B85" s="260"/>
      <c r="C85" s="260"/>
      <c r="D85" s="261"/>
      <c r="E85" s="302" t="s">
        <v>1211</v>
      </c>
      <c r="F85" s="303"/>
      <c r="G85" s="303"/>
      <c r="H85" s="304">
        <f>SUMIF(F76:F78,"MA",J76:J78)</f>
        <v>1096.7</v>
      </c>
      <c r="I85" s="304">
        <f>ROUND(F87*H85,2)</f>
        <v>303.13</v>
      </c>
      <c r="J85" s="304">
        <f>H85+I85</f>
        <v>1399.83</v>
      </c>
    </row>
    <row r="86" customHeight="1" spans="1:10">
      <c r="A86" s="259"/>
      <c r="B86" s="260"/>
      <c r="C86" s="260"/>
      <c r="D86" s="261"/>
      <c r="E86" s="302" t="s">
        <v>1212</v>
      </c>
      <c r="F86" s="303"/>
      <c r="G86" s="303"/>
      <c r="H86" s="304">
        <f>H85+H83</f>
        <v>1199.14637</v>
      </c>
      <c r="I86" s="338"/>
      <c r="J86" s="304"/>
    </row>
    <row r="87" customHeight="1" spans="1:10">
      <c r="A87" s="259"/>
      <c r="B87" s="260"/>
      <c r="C87" s="260"/>
      <c r="D87" s="261"/>
      <c r="E87" s="302" t="s">
        <v>1213</v>
      </c>
      <c r="F87" s="305">
        <f>$H$3</f>
        <v>0.2764</v>
      </c>
      <c r="G87" s="305"/>
      <c r="H87" s="307"/>
      <c r="I87" s="338"/>
      <c r="J87" s="339"/>
    </row>
    <row r="88" customHeight="1" spans="1:10">
      <c r="A88" s="259"/>
      <c r="B88" s="270"/>
      <c r="C88" s="270"/>
      <c r="D88" s="271"/>
      <c r="E88" s="308" t="s">
        <v>1214</v>
      </c>
      <c r="F88" s="309"/>
      <c r="G88" s="310"/>
      <c r="H88" s="311"/>
      <c r="I88" s="340"/>
      <c r="J88" s="341">
        <f>ROUND(SUM(J83:J87),2)</f>
        <v>1530.6</v>
      </c>
    </row>
  </sheetData>
  <mergeCells count="13">
    <mergeCell ref="A1:H1"/>
    <mergeCell ref="A2:F2"/>
    <mergeCell ref="A3:F3"/>
    <mergeCell ref="A5:B5"/>
    <mergeCell ref="C5:D5"/>
    <mergeCell ref="A22:B22"/>
    <mergeCell ref="C22:D22"/>
    <mergeCell ref="A39:B39"/>
    <mergeCell ref="C39:D39"/>
    <mergeCell ref="A56:B56"/>
    <mergeCell ref="C56:D56"/>
    <mergeCell ref="A73:B73"/>
    <mergeCell ref="C73:D73"/>
  </mergeCells>
  <printOptions horizontalCentered="1"/>
  <pageMargins left="0.511805555555556" right="0.511805555555556" top="0.196527777777778" bottom="0.786805555555556" header="0.314583333333333" footer="0.196527777777778"/>
  <pageSetup paperSize="9" scale="78" orientation="landscape"/>
  <headerFooter>
    <oddFooter>&amp;RLUIZA BRUNELLI COURA
ARQUITETA E URBANISTA
CAU n° A90530-5</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O58"/>
  <sheetViews>
    <sheetView view="pageBreakPreview" zoomScaleNormal="94" zoomScaleSheetLayoutView="100" workbookViewId="0">
      <selection activeCell="B53" sqref="B53"/>
    </sheetView>
  </sheetViews>
  <sheetFormatPr defaultColWidth="9" defaultRowHeight="12.75"/>
  <cols>
    <col min="1" max="1" width="3.57142857142857" style="74" customWidth="1"/>
    <col min="2" max="2" width="20.7142857142857" style="74" customWidth="1"/>
    <col min="3" max="3" width="28.7142857142857" style="74" customWidth="1"/>
    <col min="4" max="4" width="9.71428571428571" style="74" customWidth="1"/>
    <col min="5" max="10" width="12.7142857142857" style="74" customWidth="1"/>
    <col min="11" max="14" width="15.7142857142857" style="74" customWidth="1"/>
    <col min="15" max="15" width="14.5714285714286" style="74" customWidth="1"/>
    <col min="16" max="17" width="9.14285714285714" style="74"/>
    <col min="18" max="18" width="13.8571428571429" style="74" customWidth="1"/>
    <col min="19" max="259" width="9.14285714285714" style="74"/>
    <col min="260" max="260" width="18.7142857142857" style="74" customWidth="1"/>
    <col min="261" max="261" width="9.14285714285714" style="74"/>
    <col min="262" max="262" width="18.5714285714286" style="74" customWidth="1"/>
    <col min="263" max="263" width="13.4285714285714" style="74" customWidth="1"/>
    <col min="264" max="264" width="19" style="74" customWidth="1"/>
    <col min="265" max="265" width="12.4285714285714" style="74" customWidth="1"/>
    <col min="266" max="515" width="9.14285714285714" style="74"/>
    <col min="516" max="516" width="18.7142857142857" style="74" customWidth="1"/>
    <col min="517" max="517" width="9.14285714285714" style="74"/>
    <col min="518" max="518" width="18.5714285714286" style="74" customWidth="1"/>
    <col min="519" max="519" width="13.4285714285714" style="74" customWidth="1"/>
    <col min="520" max="520" width="19" style="74" customWidth="1"/>
    <col min="521" max="521" width="12.4285714285714" style="74" customWidth="1"/>
    <col min="522" max="771" width="9.14285714285714" style="74"/>
    <col min="772" max="772" width="18.7142857142857" style="74" customWidth="1"/>
    <col min="773" max="773" width="9.14285714285714" style="74"/>
    <col min="774" max="774" width="18.5714285714286" style="74" customWidth="1"/>
    <col min="775" max="775" width="13.4285714285714" style="74" customWidth="1"/>
    <col min="776" max="776" width="19" style="74" customWidth="1"/>
    <col min="777" max="777" width="12.4285714285714" style="74" customWidth="1"/>
    <col min="778" max="1027" width="9.14285714285714" style="74"/>
    <col min="1028" max="1028" width="18.7142857142857" style="74" customWidth="1"/>
    <col min="1029" max="1029" width="9.14285714285714" style="74"/>
    <col min="1030" max="1030" width="18.5714285714286" style="74" customWidth="1"/>
    <col min="1031" max="1031" width="13.4285714285714" style="74" customWidth="1"/>
    <col min="1032" max="1032" width="19" style="74" customWidth="1"/>
    <col min="1033" max="1033" width="12.4285714285714" style="74" customWidth="1"/>
    <col min="1034" max="1283" width="9.14285714285714" style="74"/>
    <col min="1284" max="1284" width="18.7142857142857" style="74" customWidth="1"/>
    <col min="1285" max="1285" width="9.14285714285714" style="74"/>
    <col min="1286" max="1286" width="18.5714285714286" style="74" customWidth="1"/>
    <col min="1287" max="1287" width="13.4285714285714" style="74" customWidth="1"/>
    <col min="1288" max="1288" width="19" style="74" customWidth="1"/>
    <col min="1289" max="1289" width="12.4285714285714" style="74" customWidth="1"/>
    <col min="1290" max="1539" width="9.14285714285714" style="74"/>
    <col min="1540" max="1540" width="18.7142857142857" style="74" customWidth="1"/>
    <col min="1541" max="1541" width="9.14285714285714" style="74"/>
    <col min="1542" max="1542" width="18.5714285714286" style="74" customWidth="1"/>
    <col min="1543" max="1543" width="13.4285714285714" style="74" customWidth="1"/>
    <col min="1544" max="1544" width="19" style="74" customWidth="1"/>
    <col min="1545" max="1545" width="12.4285714285714" style="74" customWidth="1"/>
    <col min="1546" max="1795" width="9.14285714285714" style="74"/>
    <col min="1796" max="1796" width="18.7142857142857" style="74" customWidth="1"/>
    <col min="1797" max="1797" width="9.14285714285714" style="74"/>
    <col min="1798" max="1798" width="18.5714285714286" style="74" customWidth="1"/>
    <col min="1799" max="1799" width="13.4285714285714" style="74" customWidth="1"/>
    <col min="1800" max="1800" width="19" style="74" customWidth="1"/>
    <col min="1801" max="1801" width="12.4285714285714" style="74" customWidth="1"/>
    <col min="1802" max="2051" width="9.14285714285714" style="74"/>
    <col min="2052" max="2052" width="18.7142857142857" style="74" customWidth="1"/>
    <col min="2053" max="2053" width="9.14285714285714" style="74"/>
    <col min="2054" max="2054" width="18.5714285714286" style="74" customWidth="1"/>
    <col min="2055" max="2055" width="13.4285714285714" style="74" customWidth="1"/>
    <col min="2056" max="2056" width="19" style="74" customWidth="1"/>
    <col min="2057" max="2057" width="12.4285714285714" style="74" customWidth="1"/>
    <col min="2058" max="2307" width="9.14285714285714" style="74"/>
    <col min="2308" max="2308" width="18.7142857142857" style="74" customWidth="1"/>
    <col min="2309" max="2309" width="9.14285714285714" style="74"/>
    <col min="2310" max="2310" width="18.5714285714286" style="74" customWidth="1"/>
    <col min="2311" max="2311" width="13.4285714285714" style="74" customWidth="1"/>
    <col min="2312" max="2312" width="19" style="74" customWidth="1"/>
    <col min="2313" max="2313" width="12.4285714285714" style="74" customWidth="1"/>
    <col min="2314" max="2563" width="9.14285714285714" style="74"/>
    <col min="2564" max="2564" width="18.7142857142857" style="74" customWidth="1"/>
    <col min="2565" max="2565" width="9.14285714285714" style="74"/>
    <col min="2566" max="2566" width="18.5714285714286" style="74" customWidth="1"/>
    <col min="2567" max="2567" width="13.4285714285714" style="74" customWidth="1"/>
    <col min="2568" max="2568" width="19" style="74" customWidth="1"/>
    <col min="2569" max="2569" width="12.4285714285714" style="74" customWidth="1"/>
    <col min="2570" max="2819" width="9.14285714285714" style="74"/>
    <col min="2820" max="2820" width="18.7142857142857" style="74" customWidth="1"/>
    <col min="2821" max="2821" width="9.14285714285714" style="74"/>
    <col min="2822" max="2822" width="18.5714285714286" style="74" customWidth="1"/>
    <col min="2823" max="2823" width="13.4285714285714" style="74" customWidth="1"/>
    <col min="2824" max="2824" width="19" style="74" customWidth="1"/>
    <col min="2825" max="2825" width="12.4285714285714" style="74" customWidth="1"/>
    <col min="2826" max="3075" width="9.14285714285714" style="74"/>
    <col min="3076" max="3076" width="18.7142857142857" style="74" customWidth="1"/>
    <col min="3077" max="3077" width="9.14285714285714" style="74"/>
    <col min="3078" max="3078" width="18.5714285714286" style="74" customWidth="1"/>
    <col min="3079" max="3079" width="13.4285714285714" style="74" customWidth="1"/>
    <col min="3080" max="3080" width="19" style="74" customWidth="1"/>
    <col min="3081" max="3081" width="12.4285714285714" style="74" customWidth="1"/>
    <col min="3082" max="3331" width="9.14285714285714" style="74"/>
    <col min="3332" max="3332" width="18.7142857142857" style="74" customWidth="1"/>
    <col min="3333" max="3333" width="9.14285714285714" style="74"/>
    <col min="3334" max="3334" width="18.5714285714286" style="74" customWidth="1"/>
    <col min="3335" max="3335" width="13.4285714285714" style="74" customWidth="1"/>
    <col min="3336" max="3336" width="19" style="74" customWidth="1"/>
    <col min="3337" max="3337" width="12.4285714285714" style="74" customWidth="1"/>
    <col min="3338" max="3587" width="9.14285714285714" style="74"/>
    <col min="3588" max="3588" width="18.7142857142857" style="74" customWidth="1"/>
    <col min="3589" max="3589" width="9.14285714285714" style="74"/>
    <col min="3590" max="3590" width="18.5714285714286" style="74" customWidth="1"/>
    <col min="3591" max="3591" width="13.4285714285714" style="74" customWidth="1"/>
    <col min="3592" max="3592" width="19" style="74" customWidth="1"/>
    <col min="3593" max="3593" width="12.4285714285714" style="74" customWidth="1"/>
    <col min="3594" max="3843" width="9.14285714285714" style="74"/>
    <col min="3844" max="3844" width="18.7142857142857" style="74" customWidth="1"/>
    <col min="3845" max="3845" width="9.14285714285714" style="74"/>
    <col min="3846" max="3846" width="18.5714285714286" style="74" customWidth="1"/>
    <col min="3847" max="3847" width="13.4285714285714" style="74" customWidth="1"/>
    <col min="3848" max="3848" width="19" style="74" customWidth="1"/>
    <col min="3849" max="3849" width="12.4285714285714" style="74" customWidth="1"/>
    <col min="3850" max="4099" width="9.14285714285714" style="74"/>
    <col min="4100" max="4100" width="18.7142857142857" style="74" customWidth="1"/>
    <col min="4101" max="4101" width="9.14285714285714" style="74"/>
    <col min="4102" max="4102" width="18.5714285714286" style="74" customWidth="1"/>
    <col min="4103" max="4103" width="13.4285714285714" style="74" customWidth="1"/>
    <col min="4104" max="4104" width="19" style="74" customWidth="1"/>
    <col min="4105" max="4105" width="12.4285714285714" style="74" customWidth="1"/>
    <col min="4106" max="4355" width="9.14285714285714" style="74"/>
    <col min="4356" max="4356" width="18.7142857142857" style="74" customWidth="1"/>
    <col min="4357" max="4357" width="9.14285714285714" style="74"/>
    <col min="4358" max="4358" width="18.5714285714286" style="74" customWidth="1"/>
    <col min="4359" max="4359" width="13.4285714285714" style="74" customWidth="1"/>
    <col min="4360" max="4360" width="19" style="74" customWidth="1"/>
    <col min="4361" max="4361" width="12.4285714285714" style="74" customWidth="1"/>
    <col min="4362" max="4611" width="9.14285714285714" style="74"/>
    <col min="4612" max="4612" width="18.7142857142857" style="74" customWidth="1"/>
    <col min="4613" max="4613" width="9.14285714285714" style="74"/>
    <col min="4614" max="4614" width="18.5714285714286" style="74" customWidth="1"/>
    <col min="4615" max="4615" width="13.4285714285714" style="74" customWidth="1"/>
    <col min="4616" max="4616" width="19" style="74" customWidth="1"/>
    <col min="4617" max="4617" width="12.4285714285714" style="74" customWidth="1"/>
    <col min="4618" max="4867" width="9.14285714285714" style="74"/>
    <col min="4868" max="4868" width="18.7142857142857" style="74" customWidth="1"/>
    <col min="4869" max="4869" width="9.14285714285714" style="74"/>
    <col min="4870" max="4870" width="18.5714285714286" style="74" customWidth="1"/>
    <col min="4871" max="4871" width="13.4285714285714" style="74" customWidth="1"/>
    <col min="4872" max="4872" width="19" style="74" customWidth="1"/>
    <col min="4873" max="4873" width="12.4285714285714" style="74" customWidth="1"/>
    <col min="4874" max="5123" width="9.14285714285714" style="74"/>
    <col min="5124" max="5124" width="18.7142857142857" style="74" customWidth="1"/>
    <col min="5125" max="5125" width="9.14285714285714" style="74"/>
    <col min="5126" max="5126" width="18.5714285714286" style="74" customWidth="1"/>
    <col min="5127" max="5127" width="13.4285714285714" style="74" customWidth="1"/>
    <col min="5128" max="5128" width="19" style="74" customWidth="1"/>
    <col min="5129" max="5129" width="12.4285714285714" style="74" customWidth="1"/>
    <col min="5130" max="5379" width="9.14285714285714" style="74"/>
    <col min="5380" max="5380" width="18.7142857142857" style="74" customWidth="1"/>
    <col min="5381" max="5381" width="9.14285714285714" style="74"/>
    <col min="5382" max="5382" width="18.5714285714286" style="74" customWidth="1"/>
    <col min="5383" max="5383" width="13.4285714285714" style="74" customWidth="1"/>
    <col min="5384" max="5384" width="19" style="74" customWidth="1"/>
    <col min="5385" max="5385" width="12.4285714285714" style="74" customWidth="1"/>
    <col min="5386" max="5635" width="9.14285714285714" style="74"/>
    <col min="5636" max="5636" width="18.7142857142857" style="74" customWidth="1"/>
    <col min="5637" max="5637" width="9.14285714285714" style="74"/>
    <col min="5638" max="5638" width="18.5714285714286" style="74" customWidth="1"/>
    <col min="5639" max="5639" width="13.4285714285714" style="74" customWidth="1"/>
    <col min="5640" max="5640" width="19" style="74" customWidth="1"/>
    <col min="5641" max="5641" width="12.4285714285714" style="74" customWidth="1"/>
    <col min="5642" max="5891" width="9.14285714285714" style="74"/>
    <col min="5892" max="5892" width="18.7142857142857" style="74" customWidth="1"/>
    <col min="5893" max="5893" width="9.14285714285714" style="74"/>
    <col min="5894" max="5894" width="18.5714285714286" style="74" customWidth="1"/>
    <col min="5895" max="5895" width="13.4285714285714" style="74" customWidth="1"/>
    <col min="5896" max="5896" width="19" style="74" customWidth="1"/>
    <col min="5897" max="5897" width="12.4285714285714" style="74" customWidth="1"/>
    <col min="5898" max="6147" width="9.14285714285714" style="74"/>
    <col min="6148" max="6148" width="18.7142857142857" style="74" customWidth="1"/>
    <col min="6149" max="6149" width="9.14285714285714" style="74"/>
    <col min="6150" max="6150" width="18.5714285714286" style="74" customWidth="1"/>
    <col min="6151" max="6151" width="13.4285714285714" style="74" customWidth="1"/>
    <col min="6152" max="6152" width="19" style="74" customWidth="1"/>
    <col min="6153" max="6153" width="12.4285714285714" style="74" customWidth="1"/>
    <col min="6154" max="6403" width="9.14285714285714" style="74"/>
    <col min="6404" max="6404" width="18.7142857142857" style="74" customWidth="1"/>
    <col min="6405" max="6405" width="9.14285714285714" style="74"/>
    <col min="6406" max="6406" width="18.5714285714286" style="74" customWidth="1"/>
    <col min="6407" max="6407" width="13.4285714285714" style="74" customWidth="1"/>
    <col min="6408" max="6408" width="19" style="74" customWidth="1"/>
    <col min="6409" max="6409" width="12.4285714285714" style="74" customWidth="1"/>
    <col min="6410" max="6659" width="9.14285714285714" style="74"/>
    <col min="6660" max="6660" width="18.7142857142857" style="74" customWidth="1"/>
    <col min="6661" max="6661" width="9.14285714285714" style="74"/>
    <col min="6662" max="6662" width="18.5714285714286" style="74" customWidth="1"/>
    <col min="6663" max="6663" width="13.4285714285714" style="74" customWidth="1"/>
    <col min="6664" max="6664" width="19" style="74" customWidth="1"/>
    <col min="6665" max="6665" width="12.4285714285714" style="74" customWidth="1"/>
    <col min="6666" max="6915" width="9.14285714285714" style="74"/>
    <col min="6916" max="6916" width="18.7142857142857" style="74" customWidth="1"/>
    <col min="6917" max="6917" width="9.14285714285714" style="74"/>
    <col min="6918" max="6918" width="18.5714285714286" style="74" customWidth="1"/>
    <col min="6919" max="6919" width="13.4285714285714" style="74" customWidth="1"/>
    <col min="6920" max="6920" width="19" style="74" customWidth="1"/>
    <col min="6921" max="6921" width="12.4285714285714" style="74" customWidth="1"/>
    <col min="6922" max="7171" width="9.14285714285714" style="74"/>
    <col min="7172" max="7172" width="18.7142857142857" style="74" customWidth="1"/>
    <col min="7173" max="7173" width="9.14285714285714" style="74"/>
    <col min="7174" max="7174" width="18.5714285714286" style="74" customWidth="1"/>
    <col min="7175" max="7175" width="13.4285714285714" style="74" customWidth="1"/>
    <col min="7176" max="7176" width="19" style="74" customWidth="1"/>
    <col min="7177" max="7177" width="12.4285714285714" style="74" customWidth="1"/>
    <col min="7178" max="7427" width="9.14285714285714" style="74"/>
    <col min="7428" max="7428" width="18.7142857142857" style="74" customWidth="1"/>
    <col min="7429" max="7429" width="9.14285714285714" style="74"/>
    <col min="7430" max="7430" width="18.5714285714286" style="74" customWidth="1"/>
    <col min="7431" max="7431" width="13.4285714285714" style="74" customWidth="1"/>
    <col min="7432" max="7432" width="19" style="74" customWidth="1"/>
    <col min="7433" max="7433" width="12.4285714285714" style="74" customWidth="1"/>
    <col min="7434" max="7683" width="9.14285714285714" style="74"/>
    <col min="7684" max="7684" width="18.7142857142857" style="74" customWidth="1"/>
    <col min="7685" max="7685" width="9.14285714285714" style="74"/>
    <col min="7686" max="7686" width="18.5714285714286" style="74" customWidth="1"/>
    <col min="7687" max="7687" width="13.4285714285714" style="74" customWidth="1"/>
    <col min="7688" max="7688" width="19" style="74" customWidth="1"/>
    <col min="7689" max="7689" width="12.4285714285714" style="74" customWidth="1"/>
    <col min="7690" max="7939" width="9.14285714285714" style="74"/>
    <col min="7940" max="7940" width="18.7142857142857" style="74" customWidth="1"/>
    <col min="7941" max="7941" width="9.14285714285714" style="74"/>
    <col min="7942" max="7942" width="18.5714285714286" style="74" customWidth="1"/>
    <col min="7943" max="7943" width="13.4285714285714" style="74" customWidth="1"/>
    <col min="7944" max="7944" width="19" style="74" customWidth="1"/>
    <col min="7945" max="7945" width="12.4285714285714" style="74" customWidth="1"/>
    <col min="7946" max="8195" width="9.14285714285714" style="74"/>
    <col min="8196" max="8196" width="18.7142857142857" style="74" customWidth="1"/>
    <col min="8197" max="8197" width="9.14285714285714" style="74"/>
    <col min="8198" max="8198" width="18.5714285714286" style="74" customWidth="1"/>
    <col min="8199" max="8199" width="13.4285714285714" style="74" customWidth="1"/>
    <col min="8200" max="8200" width="19" style="74" customWidth="1"/>
    <col min="8201" max="8201" width="12.4285714285714" style="74" customWidth="1"/>
    <col min="8202" max="8451" width="9.14285714285714" style="74"/>
    <col min="8452" max="8452" width="18.7142857142857" style="74" customWidth="1"/>
    <col min="8453" max="8453" width="9.14285714285714" style="74"/>
    <col min="8454" max="8454" width="18.5714285714286" style="74" customWidth="1"/>
    <col min="8455" max="8455" width="13.4285714285714" style="74" customWidth="1"/>
    <col min="8456" max="8456" width="19" style="74" customWidth="1"/>
    <col min="8457" max="8457" width="12.4285714285714" style="74" customWidth="1"/>
    <col min="8458" max="8707" width="9.14285714285714" style="74"/>
    <col min="8708" max="8708" width="18.7142857142857" style="74" customWidth="1"/>
    <col min="8709" max="8709" width="9.14285714285714" style="74"/>
    <col min="8710" max="8710" width="18.5714285714286" style="74" customWidth="1"/>
    <col min="8711" max="8711" width="13.4285714285714" style="74" customWidth="1"/>
    <col min="8712" max="8712" width="19" style="74" customWidth="1"/>
    <col min="8713" max="8713" width="12.4285714285714" style="74" customWidth="1"/>
    <col min="8714" max="8963" width="9.14285714285714" style="74"/>
    <col min="8964" max="8964" width="18.7142857142857" style="74" customWidth="1"/>
    <col min="8965" max="8965" width="9.14285714285714" style="74"/>
    <col min="8966" max="8966" width="18.5714285714286" style="74" customWidth="1"/>
    <col min="8967" max="8967" width="13.4285714285714" style="74" customWidth="1"/>
    <col min="8968" max="8968" width="19" style="74" customWidth="1"/>
    <col min="8969" max="8969" width="12.4285714285714" style="74" customWidth="1"/>
    <col min="8970" max="9219" width="9.14285714285714" style="74"/>
    <col min="9220" max="9220" width="18.7142857142857" style="74" customWidth="1"/>
    <col min="9221" max="9221" width="9.14285714285714" style="74"/>
    <col min="9222" max="9222" width="18.5714285714286" style="74" customWidth="1"/>
    <col min="9223" max="9223" width="13.4285714285714" style="74" customWidth="1"/>
    <col min="9224" max="9224" width="19" style="74" customWidth="1"/>
    <col min="9225" max="9225" width="12.4285714285714" style="74" customWidth="1"/>
    <col min="9226" max="9475" width="9.14285714285714" style="74"/>
    <col min="9476" max="9476" width="18.7142857142857" style="74" customWidth="1"/>
    <col min="9477" max="9477" width="9.14285714285714" style="74"/>
    <col min="9478" max="9478" width="18.5714285714286" style="74" customWidth="1"/>
    <col min="9479" max="9479" width="13.4285714285714" style="74" customWidth="1"/>
    <col min="9480" max="9480" width="19" style="74" customWidth="1"/>
    <col min="9481" max="9481" width="12.4285714285714" style="74" customWidth="1"/>
    <col min="9482" max="9731" width="9.14285714285714" style="74"/>
    <col min="9732" max="9732" width="18.7142857142857" style="74" customWidth="1"/>
    <col min="9733" max="9733" width="9.14285714285714" style="74"/>
    <col min="9734" max="9734" width="18.5714285714286" style="74" customWidth="1"/>
    <col min="9735" max="9735" width="13.4285714285714" style="74" customWidth="1"/>
    <col min="9736" max="9736" width="19" style="74" customWidth="1"/>
    <col min="9737" max="9737" width="12.4285714285714" style="74" customWidth="1"/>
    <col min="9738" max="9987" width="9.14285714285714" style="74"/>
    <col min="9988" max="9988" width="18.7142857142857" style="74" customWidth="1"/>
    <col min="9989" max="9989" width="9.14285714285714" style="74"/>
    <col min="9990" max="9990" width="18.5714285714286" style="74" customWidth="1"/>
    <col min="9991" max="9991" width="13.4285714285714" style="74" customWidth="1"/>
    <col min="9992" max="9992" width="19" style="74" customWidth="1"/>
    <col min="9993" max="9993" width="12.4285714285714" style="74" customWidth="1"/>
    <col min="9994" max="10243" width="9.14285714285714" style="74"/>
    <col min="10244" max="10244" width="18.7142857142857" style="74" customWidth="1"/>
    <col min="10245" max="10245" width="9.14285714285714" style="74"/>
    <col min="10246" max="10246" width="18.5714285714286" style="74" customWidth="1"/>
    <col min="10247" max="10247" width="13.4285714285714" style="74" customWidth="1"/>
    <col min="10248" max="10248" width="19" style="74" customWidth="1"/>
    <col min="10249" max="10249" width="12.4285714285714" style="74" customWidth="1"/>
    <col min="10250" max="10499" width="9.14285714285714" style="74"/>
    <col min="10500" max="10500" width="18.7142857142857" style="74" customWidth="1"/>
    <col min="10501" max="10501" width="9.14285714285714" style="74"/>
    <col min="10502" max="10502" width="18.5714285714286" style="74" customWidth="1"/>
    <col min="10503" max="10503" width="13.4285714285714" style="74" customWidth="1"/>
    <col min="10504" max="10504" width="19" style="74" customWidth="1"/>
    <col min="10505" max="10505" width="12.4285714285714" style="74" customWidth="1"/>
    <col min="10506" max="10755" width="9.14285714285714" style="74"/>
    <col min="10756" max="10756" width="18.7142857142857" style="74" customWidth="1"/>
    <col min="10757" max="10757" width="9.14285714285714" style="74"/>
    <col min="10758" max="10758" width="18.5714285714286" style="74" customWidth="1"/>
    <col min="10759" max="10759" width="13.4285714285714" style="74" customWidth="1"/>
    <col min="10760" max="10760" width="19" style="74" customWidth="1"/>
    <col min="10761" max="10761" width="12.4285714285714" style="74" customWidth="1"/>
    <col min="10762" max="11011" width="9.14285714285714" style="74"/>
    <col min="11012" max="11012" width="18.7142857142857" style="74" customWidth="1"/>
    <col min="11013" max="11013" width="9.14285714285714" style="74"/>
    <col min="11014" max="11014" width="18.5714285714286" style="74" customWidth="1"/>
    <col min="11015" max="11015" width="13.4285714285714" style="74" customWidth="1"/>
    <col min="11016" max="11016" width="19" style="74" customWidth="1"/>
    <col min="11017" max="11017" width="12.4285714285714" style="74" customWidth="1"/>
    <col min="11018" max="11267" width="9.14285714285714" style="74"/>
    <col min="11268" max="11268" width="18.7142857142857" style="74" customWidth="1"/>
    <col min="11269" max="11269" width="9.14285714285714" style="74"/>
    <col min="11270" max="11270" width="18.5714285714286" style="74" customWidth="1"/>
    <col min="11271" max="11271" width="13.4285714285714" style="74" customWidth="1"/>
    <col min="11272" max="11272" width="19" style="74" customWidth="1"/>
    <col min="11273" max="11273" width="12.4285714285714" style="74" customWidth="1"/>
    <col min="11274" max="11523" width="9.14285714285714" style="74"/>
    <col min="11524" max="11524" width="18.7142857142857" style="74" customWidth="1"/>
    <col min="11525" max="11525" width="9.14285714285714" style="74"/>
    <col min="11526" max="11526" width="18.5714285714286" style="74" customWidth="1"/>
    <col min="11527" max="11527" width="13.4285714285714" style="74" customWidth="1"/>
    <col min="11528" max="11528" width="19" style="74" customWidth="1"/>
    <col min="11529" max="11529" width="12.4285714285714" style="74" customWidth="1"/>
    <col min="11530" max="11779" width="9.14285714285714" style="74"/>
    <col min="11780" max="11780" width="18.7142857142857" style="74" customWidth="1"/>
    <col min="11781" max="11781" width="9.14285714285714" style="74"/>
    <col min="11782" max="11782" width="18.5714285714286" style="74" customWidth="1"/>
    <col min="11783" max="11783" width="13.4285714285714" style="74" customWidth="1"/>
    <col min="11784" max="11784" width="19" style="74" customWidth="1"/>
    <col min="11785" max="11785" width="12.4285714285714" style="74" customWidth="1"/>
    <col min="11786" max="12035" width="9.14285714285714" style="74"/>
    <col min="12036" max="12036" width="18.7142857142857" style="74" customWidth="1"/>
    <col min="12037" max="12037" width="9.14285714285714" style="74"/>
    <col min="12038" max="12038" width="18.5714285714286" style="74" customWidth="1"/>
    <col min="12039" max="12039" width="13.4285714285714" style="74" customWidth="1"/>
    <col min="12040" max="12040" width="19" style="74" customWidth="1"/>
    <col min="12041" max="12041" width="12.4285714285714" style="74" customWidth="1"/>
    <col min="12042" max="12291" width="9.14285714285714" style="74"/>
    <col min="12292" max="12292" width="18.7142857142857" style="74" customWidth="1"/>
    <col min="12293" max="12293" width="9.14285714285714" style="74"/>
    <col min="12294" max="12294" width="18.5714285714286" style="74" customWidth="1"/>
    <col min="12295" max="12295" width="13.4285714285714" style="74" customWidth="1"/>
    <col min="12296" max="12296" width="19" style="74" customWidth="1"/>
    <col min="12297" max="12297" width="12.4285714285714" style="74" customWidth="1"/>
    <col min="12298" max="12547" width="9.14285714285714" style="74"/>
    <col min="12548" max="12548" width="18.7142857142857" style="74" customWidth="1"/>
    <col min="12549" max="12549" width="9.14285714285714" style="74"/>
    <col min="12550" max="12550" width="18.5714285714286" style="74" customWidth="1"/>
    <col min="12551" max="12551" width="13.4285714285714" style="74" customWidth="1"/>
    <col min="12552" max="12552" width="19" style="74" customWidth="1"/>
    <col min="12553" max="12553" width="12.4285714285714" style="74" customWidth="1"/>
    <col min="12554" max="12803" width="9.14285714285714" style="74"/>
    <col min="12804" max="12804" width="18.7142857142857" style="74" customWidth="1"/>
    <col min="12805" max="12805" width="9.14285714285714" style="74"/>
    <col min="12806" max="12806" width="18.5714285714286" style="74" customWidth="1"/>
    <col min="12807" max="12807" width="13.4285714285714" style="74" customWidth="1"/>
    <col min="12808" max="12808" width="19" style="74" customWidth="1"/>
    <col min="12809" max="12809" width="12.4285714285714" style="74" customWidth="1"/>
    <col min="12810" max="13059" width="9.14285714285714" style="74"/>
    <col min="13060" max="13060" width="18.7142857142857" style="74" customWidth="1"/>
    <col min="13061" max="13061" width="9.14285714285714" style="74"/>
    <col min="13062" max="13062" width="18.5714285714286" style="74" customWidth="1"/>
    <col min="13063" max="13063" width="13.4285714285714" style="74" customWidth="1"/>
    <col min="13064" max="13064" width="19" style="74" customWidth="1"/>
    <col min="13065" max="13065" width="12.4285714285714" style="74" customWidth="1"/>
    <col min="13066" max="13315" width="9.14285714285714" style="74"/>
    <col min="13316" max="13316" width="18.7142857142857" style="74" customWidth="1"/>
    <col min="13317" max="13317" width="9.14285714285714" style="74"/>
    <col min="13318" max="13318" width="18.5714285714286" style="74" customWidth="1"/>
    <col min="13319" max="13319" width="13.4285714285714" style="74" customWidth="1"/>
    <col min="13320" max="13320" width="19" style="74" customWidth="1"/>
    <col min="13321" max="13321" width="12.4285714285714" style="74" customWidth="1"/>
    <col min="13322" max="13571" width="9.14285714285714" style="74"/>
    <col min="13572" max="13572" width="18.7142857142857" style="74" customWidth="1"/>
    <col min="13573" max="13573" width="9.14285714285714" style="74"/>
    <col min="13574" max="13574" width="18.5714285714286" style="74" customWidth="1"/>
    <col min="13575" max="13575" width="13.4285714285714" style="74" customWidth="1"/>
    <col min="13576" max="13576" width="19" style="74" customWidth="1"/>
    <col min="13577" max="13577" width="12.4285714285714" style="74" customWidth="1"/>
    <col min="13578" max="13827" width="9.14285714285714" style="74"/>
    <col min="13828" max="13828" width="18.7142857142857" style="74" customWidth="1"/>
    <col min="13829" max="13829" width="9.14285714285714" style="74"/>
    <col min="13830" max="13830" width="18.5714285714286" style="74" customWidth="1"/>
    <col min="13831" max="13831" width="13.4285714285714" style="74" customWidth="1"/>
    <col min="13832" max="13832" width="19" style="74" customWidth="1"/>
    <col min="13833" max="13833" width="12.4285714285714" style="74" customWidth="1"/>
    <col min="13834" max="14083" width="9.14285714285714" style="74"/>
    <col min="14084" max="14084" width="18.7142857142857" style="74" customWidth="1"/>
    <col min="14085" max="14085" width="9.14285714285714" style="74"/>
    <col min="14086" max="14086" width="18.5714285714286" style="74" customWidth="1"/>
    <col min="14087" max="14087" width="13.4285714285714" style="74" customWidth="1"/>
    <col min="14088" max="14088" width="19" style="74" customWidth="1"/>
    <col min="14089" max="14089" width="12.4285714285714" style="74" customWidth="1"/>
    <col min="14090" max="14339" width="9.14285714285714" style="74"/>
    <col min="14340" max="14340" width="18.7142857142857" style="74" customWidth="1"/>
    <col min="14341" max="14341" width="9.14285714285714" style="74"/>
    <col min="14342" max="14342" width="18.5714285714286" style="74" customWidth="1"/>
    <col min="14343" max="14343" width="13.4285714285714" style="74" customWidth="1"/>
    <col min="14344" max="14344" width="19" style="74" customWidth="1"/>
    <col min="14345" max="14345" width="12.4285714285714" style="74" customWidth="1"/>
    <col min="14346" max="14595" width="9.14285714285714" style="74"/>
    <col min="14596" max="14596" width="18.7142857142857" style="74" customWidth="1"/>
    <col min="14597" max="14597" width="9.14285714285714" style="74"/>
    <col min="14598" max="14598" width="18.5714285714286" style="74" customWidth="1"/>
    <col min="14599" max="14599" width="13.4285714285714" style="74" customWidth="1"/>
    <col min="14600" max="14600" width="19" style="74" customWidth="1"/>
    <col min="14601" max="14601" width="12.4285714285714" style="74" customWidth="1"/>
    <col min="14602" max="14851" width="9.14285714285714" style="74"/>
    <col min="14852" max="14852" width="18.7142857142857" style="74" customWidth="1"/>
    <col min="14853" max="14853" width="9.14285714285714" style="74"/>
    <col min="14854" max="14854" width="18.5714285714286" style="74" customWidth="1"/>
    <col min="14855" max="14855" width="13.4285714285714" style="74" customWidth="1"/>
    <col min="14856" max="14856" width="19" style="74" customWidth="1"/>
    <col min="14857" max="14857" width="12.4285714285714" style="74" customWidth="1"/>
    <col min="14858" max="15107" width="9.14285714285714" style="74"/>
    <col min="15108" max="15108" width="18.7142857142857" style="74" customWidth="1"/>
    <col min="15109" max="15109" width="9.14285714285714" style="74"/>
    <col min="15110" max="15110" width="18.5714285714286" style="74" customWidth="1"/>
    <col min="15111" max="15111" width="13.4285714285714" style="74" customWidth="1"/>
    <col min="15112" max="15112" width="19" style="74" customWidth="1"/>
    <col min="15113" max="15113" width="12.4285714285714" style="74" customWidth="1"/>
    <col min="15114" max="15363" width="9.14285714285714" style="74"/>
    <col min="15364" max="15364" width="18.7142857142857" style="74" customWidth="1"/>
    <col min="15365" max="15365" width="9.14285714285714" style="74"/>
    <col min="15366" max="15366" width="18.5714285714286" style="74" customWidth="1"/>
    <col min="15367" max="15367" width="13.4285714285714" style="74" customWidth="1"/>
    <col min="15368" max="15368" width="19" style="74" customWidth="1"/>
    <col min="15369" max="15369" width="12.4285714285714" style="74" customWidth="1"/>
    <col min="15370" max="15619" width="9.14285714285714" style="74"/>
    <col min="15620" max="15620" width="18.7142857142857" style="74" customWidth="1"/>
    <col min="15621" max="15621" width="9.14285714285714" style="74"/>
    <col min="15622" max="15622" width="18.5714285714286" style="74" customWidth="1"/>
    <col min="15623" max="15623" width="13.4285714285714" style="74" customWidth="1"/>
    <col min="15624" max="15624" width="19" style="74" customWidth="1"/>
    <col min="15625" max="15625" width="12.4285714285714" style="74" customWidth="1"/>
    <col min="15626" max="15875" width="9.14285714285714" style="74"/>
    <col min="15876" max="15876" width="18.7142857142857" style="74" customWidth="1"/>
    <col min="15877" max="15877" width="9.14285714285714" style="74"/>
    <col min="15878" max="15878" width="18.5714285714286" style="74" customWidth="1"/>
    <col min="15879" max="15879" width="13.4285714285714" style="74" customWidth="1"/>
    <col min="15880" max="15880" width="19" style="74" customWidth="1"/>
    <col min="15881" max="15881" width="12.4285714285714" style="74" customWidth="1"/>
    <col min="15882" max="16131" width="9.14285714285714" style="74"/>
    <col min="16132" max="16132" width="18.7142857142857" style="74" customWidth="1"/>
    <col min="16133" max="16133" width="9.14285714285714" style="74"/>
    <col min="16134" max="16134" width="18.5714285714286" style="74" customWidth="1"/>
    <col min="16135" max="16135" width="13.4285714285714" style="74" customWidth="1"/>
    <col min="16136" max="16136" width="19" style="74" customWidth="1"/>
    <col min="16137" max="16137" width="12.4285714285714" style="74" customWidth="1"/>
    <col min="16138" max="16384" width="9.14285714285714" style="74"/>
  </cols>
  <sheetData>
    <row r="1" spans="1:10">
      <c r="A1" s="119"/>
      <c r="B1" s="119"/>
      <c r="C1" s="119"/>
      <c r="D1" s="119"/>
      <c r="E1" s="119"/>
      <c r="F1" s="119"/>
      <c r="G1" s="119"/>
      <c r="H1" s="119"/>
      <c r="I1" s="119"/>
      <c r="J1" s="119"/>
    </row>
    <row r="2" ht="15.75" spans="1:10">
      <c r="A2" s="120" t="str">
        <f>GLOBAL!A1</f>
        <v>PREFEITURA MUNICIPAL DE VIANA</v>
      </c>
      <c r="B2" s="120"/>
      <c r="C2" s="120"/>
      <c r="D2" s="120"/>
      <c r="E2" s="120"/>
      <c r="F2" s="120"/>
      <c r="G2" s="120"/>
      <c r="H2" s="120"/>
      <c r="I2" s="120"/>
      <c r="J2" s="120"/>
    </row>
    <row r="3" spans="1:10">
      <c r="A3" s="121" t="str">
        <f>GLOBAL!C2</f>
        <v>OBRA: PAVIMENTAÇÃO E DRENAGEM DE DIVERSAS RUAS NOS BAIRROS ARLINDO VILLASCHI E NOVA BETHÂNIA</v>
      </c>
      <c r="B3" s="121"/>
      <c r="C3" s="121"/>
      <c r="D3" s="121"/>
      <c r="E3" s="121"/>
      <c r="F3" s="121"/>
      <c r="G3" s="121"/>
      <c r="H3" s="121"/>
      <c r="I3" s="121"/>
      <c r="J3" s="121"/>
    </row>
    <row r="4" spans="1:10">
      <c r="A4" s="121" t="str">
        <f>GLOBAL!C3</f>
        <v>LOCAL: ARLINDO VILLASCHI E NOVA BETHÂNIA/ES</v>
      </c>
      <c r="B4" s="121"/>
      <c r="C4" s="121"/>
      <c r="D4" s="121"/>
      <c r="E4" s="121"/>
      <c r="F4" s="121"/>
      <c r="G4" s="121"/>
      <c r="H4" s="121"/>
      <c r="I4" s="121"/>
      <c r="J4" s="121"/>
    </row>
    <row r="5" spans="1:10">
      <c r="A5" s="119"/>
      <c r="B5" s="119"/>
      <c r="C5" s="119"/>
      <c r="D5" s="119"/>
      <c r="E5" s="119"/>
      <c r="F5" s="119"/>
      <c r="G5" s="119"/>
      <c r="H5" s="119"/>
      <c r="I5" s="119"/>
      <c r="J5" s="119"/>
    </row>
    <row r="6" ht="15" customHeight="1" spans="1:13">
      <c r="A6" s="122"/>
      <c r="B6" s="123"/>
      <c r="C6" s="119"/>
      <c r="D6" s="119"/>
      <c r="E6" s="123"/>
      <c r="F6" s="119"/>
      <c r="G6" s="124"/>
      <c r="H6" s="124"/>
      <c r="I6" s="179" t="s">
        <v>1254</v>
      </c>
      <c r="J6" s="180"/>
      <c r="K6" s="181"/>
      <c r="L6" s="182"/>
      <c r="M6" s="182"/>
    </row>
    <row r="7" ht="15" customHeight="1" spans="1:13">
      <c r="A7" s="122"/>
      <c r="B7" s="123"/>
      <c r="C7" s="125" t="s">
        <v>1255</v>
      </c>
      <c r="D7" s="125"/>
      <c r="E7" s="125"/>
      <c r="F7" s="125"/>
      <c r="G7" s="125"/>
      <c r="H7" s="126"/>
      <c r="I7" s="183" t="s">
        <v>1256</v>
      </c>
      <c r="J7" s="184"/>
      <c r="K7" s="181"/>
      <c r="L7" s="182"/>
      <c r="M7" s="182"/>
    </row>
    <row r="8" spans="1:13">
      <c r="A8" s="122"/>
      <c r="B8" s="123"/>
      <c r="C8" s="123"/>
      <c r="D8" s="123"/>
      <c r="E8" s="123"/>
      <c r="F8" s="123"/>
      <c r="G8" s="123"/>
      <c r="H8" s="123"/>
      <c r="I8" s="123"/>
      <c r="J8" s="123"/>
      <c r="K8" s="181"/>
      <c r="L8" s="182"/>
      <c r="M8" s="182"/>
    </row>
    <row r="9" spans="1:15">
      <c r="A9" s="122"/>
      <c r="B9" s="127" t="s">
        <v>1257</v>
      </c>
      <c r="C9" s="127" t="s">
        <v>1258</v>
      </c>
      <c r="D9" s="119"/>
      <c r="E9" s="119"/>
      <c r="F9" s="119"/>
      <c r="G9" s="128"/>
      <c r="H9" s="128"/>
      <c r="I9" s="128"/>
      <c r="J9" s="185"/>
      <c r="K9" s="186"/>
      <c r="L9" s="187"/>
      <c r="M9" s="188"/>
      <c r="N9" s="128"/>
      <c r="O9" s="185"/>
    </row>
    <row r="10" spans="1:15">
      <c r="A10" s="122"/>
      <c r="B10" s="129">
        <v>0</v>
      </c>
      <c r="C10" s="130" t="s">
        <v>63</v>
      </c>
      <c r="D10" s="131"/>
      <c r="E10" s="131"/>
      <c r="F10" s="131"/>
      <c r="G10" s="132"/>
      <c r="H10" s="132"/>
      <c r="I10" s="132"/>
      <c r="J10" s="189"/>
      <c r="K10" s="129"/>
      <c r="L10" s="190"/>
      <c r="M10" s="191"/>
      <c r="N10" s="132"/>
      <c r="O10" s="189"/>
    </row>
    <row r="11" spans="1:15">
      <c r="A11" s="122"/>
      <c r="B11" s="133"/>
      <c r="C11" s="119"/>
      <c r="D11" s="119"/>
      <c r="E11" s="119"/>
      <c r="F11" s="119"/>
      <c r="G11" s="134"/>
      <c r="H11" s="134"/>
      <c r="I11" s="134"/>
      <c r="J11" s="134"/>
      <c r="K11" s="133"/>
      <c r="L11" s="192"/>
      <c r="M11" s="193"/>
      <c r="N11" s="134"/>
      <c r="O11" s="134"/>
    </row>
    <row r="12" spans="1:15">
      <c r="A12" s="122"/>
      <c r="B12" s="127" t="s">
        <v>1259</v>
      </c>
      <c r="C12" s="119"/>
      <c r="D12" s="119"/>
      <c r="E12" s="119"/>
      <c r="F12" s="119"/>
      <c r="G12" s="135"/>
      <c r="H12" s="135"/>
      <c r="I12" s="194" t="s">
        <v>1260</v>
      </c>
      <c r="J12" s="195"/>
      <c r="K12" s="186"/>
      <c r="L12" s="187"/>
      <c r="M12" s="186"/>
      <c r="N12" s="135"/>
      <c r="O12" s="187"/>
    </row>
    <row r="13" spans="1:15">
      <c r="A13" s="122"/>
      <c r="B13" s="130" t="s">
        <v>1261</v>
      </c>
      <c r="C13" s="131"/>
      <c r="D13" s="131"/>
      <c r="E13" s="131"/>
      <c r="F13" s="131"/>
      <c r="G13" s="136"/>
      <c r="H13" s="136"/>
      <c r="I13" s="196" t="s">
        <v>1262</v>
      </c>
      <c r="J13" s="197"/>
      <c r="K13" s="198"/>
      <c r="L13" s="199"/>
      <c r="M13" s="198"/>
      <c r="N13" s="136"/>
      <c r="O13" s="199"/>
    </row>
    <row r="14" ht="15" customHeight="1" spans="1:13">
      <c r="A14" s="122"/>
      <c r="B14" s="137"/>
      <c r="C14" s="137"/>
      <c r="D14" s="137"/>
      <c r="E14" s="138"/>
      <c r="F14" s="137"/>
      <c r="G14" s="137"/>
      <c r="H14" s="137"/>
      <c r="I14" s="137"/>
      <c r="J14" s="137"/>
      <c r="K14" s="181"/>
      <c r="L14" s="182"/>
      <c r="M14" s="182"/>
    </row>
    <row r="15" ht="18" customHeight="1" spans="1:13">
      <c r="A15" s="122"/>
      <c r="B15" s="139" t="s">
        <v>1263</v>
      </c>
      <c r="C15" s="139"/>
      <c r="D15" s="139"/>
      <c r="E15" s="139"/>
      <c r="F15" s="139"/>
      <c r="G15" s="139"/>
      <c r="H15" s="139"/>
      <c r="I15" s="200">
        <v>1</v>
      </c>
      <c r="J15" s="200"/>
      <c r="K15" s="181"/>
      <c r="L15" s="182"/>
      <c r="M15" s="182"/>
    </row>
    <row r="16" ht="18" customHeight="1" spans="1:13">
      <c r="A16" s="122"/>
      <c r="B16" s="139" t="s">
        <v>1264</v>
      </c>
      <c r="C16" s="139"/>
      <c r="D16" s="139"/>
      <c r="E16" s="139"/>
      <c r="F16" s="139"/>
      <c r="G16" s="139"/>
      <c r="H16" s="139"/>
      <c r="I16" s="200">
        <v>0.05</v>
      </c>
      <c r="J16" s="200"/>
      <c r="K16" s="181"/>
      <c r="L16" s="182"/>
      <c r="M16" s="182"/>
    </row>
    <row r="17" ht="15" customHeight="1" spans="1:13">
      <c r="A17" s="122"/>
      <c r="B17" s="137"/>
      <c r="C17" s="137"/>
      <c r="D17" s="137"/>
      <c r="E17" s="138"/>
      <c r="F17" s="137"/>
      <c r="G17" s="137"/>
      <c r="H17" s="137"/>
      <c r="I17" s="137"/>
      <c r="J17" s="137"/>
      <c r="K17" s="181"/>
      <c r="L17" s="182"/>
      <c r="M17" s="182"/>
    </row>
    <row r="18" spans="1:13">
      <c r="A18" s="122"/>
      <c r="B18" s="140" t="s">
        <v>1265</v>
      </c>
      <c r="C18" s="140"/>
      <c r="D18" s="140"/>
      <c r="E18" s="140" t="s">
        <v>1266</v>
      </c>
      <c r="F18" s="140" t="s">
        <v>1267</v>
      </c>
      <c r="G18" s="140" t="s">
        <v>1268</v>
      </c>
      <c r="H18" s="140" t="s">
        <v>1269</v>
      </c>
      <c r="I18" s="140"/>
      <c r="J18" s="140"/>
      <c r="K18" s="201" t="s">
        <v>1270</v>
      </c>
      <c r="L18" s="202" t="s">
        <v>1271</v>
      </c>
      <c r="M18" s="202" t="s">
        <v>1272</v>
      </c>
    </row>
    <row r="19" spans="1:13">
      <c r="A19" s="122"/>
      <c r="B19" s="140"/>
      <c r="C19" s="140"/>
      <c r="D19" s="140"/>
      <c r="E19" s="140"/>
      <c r="F19" s="140"/>
      <c r="G19" s="140"/>
      <c r="H19" s="140" t="s">
        <v>1273</v>
      </c>
      <c r="I19" s="140" t="s">
        <v>1274</v>
      </c>
      <c r="J19" s="140" t="s">
        <v>1275</v>
      </c>
      <c r="K19" s="201"/>
      <c r="L19" s="202"/>
      <c r="M19" s="202"/>
    </row>
    <row r="20" ht="30" customHeight="1" spans="1:13">
      <c r="A20" s="122"/>
      <c r="B20" s="139" t="s">
        <v>1276</v>
      </c>
      <c r="C20" s="139"/>
      <c r="D20" s="139"/>
      <c r="E20" s="141" t="s">
        <v>1277</v>
      </c>
      <c r="F20" s="142">
        <v>0.0271</v>
      </c>
      <c r="G20" s="143" t="s">
        <v>1278</v>
      </c>
      <c r="H20" s="143">
        <v>0.038</v>
      </c>
      <c r="I20" s="143">
        <v>0.0401</v>
      </c>
      <c r="J20" s="143">
        <v>0.0467</v>
      </c>
      <c r="K20" s="203" t="e">
        <f>IF(OR(F20&lt;L20,F20&gt;M20),"NÃO","SIM")</f>
        <v>#REF!</v>
      </c>
      <c r="L20" s="204" t="e">
        <f>#REF!</f>
        <v>#REF!</v>
      </c>
      <c r="M20" s="205" t="e">
        <f>#REF!</f>
        <v>#REF!</v>
      </c>
    </row>
    <row r="21" ht="30" customHeight="1" spans="1:13">
      <c r="A21" s="122"/>
      <c r="B21" s="139" t="s">
        <v>1279</v>
      </c>
      <c r="C21" s="139"/>
      <c r="D21" s="139"/>
      <c r="E21" s="141" t="s">
        <v>1280</v>
      </c>
      <c r="F21" s="142">
        <v>0.008</v>
      </c>
      <c r="G21" s="143" t="s">
        <v>1278</v>
      </c>
      <c r="H21" s="143">
        <v>0.0032</v>
      </c>
      <c r="I21" s="143">
        <v>0.004</v>
      </c>
      <c r="J21" s="143">
        <v>0.0074</v>
      </c>
      <c r="K21" s="203" t="e">
        <f>IF(OR(F21&lt;L21,F21&gt;M21),"NÃO","SIM")</f>
        <v>#REF!</v>
      </c>
      <c r="L21" s="206" t="e">
        <f>#REF!</f>
        <v>#REF!</v>
      </c>
      <c r="M21" s="207" t="e">
        <f>#REF!</f>
        <v>#REF!</v>
      </c>
    </row>
    <row r="22" ht="30" customHeight="1" spans="1:13">
      <c r="A22" s="122"/>
      <c r="B22" s="139" t="s">
        <v>1281</v>
      </c>
      <c r="C22" s="139"/>
      <c r="D22" s="139"/>
      <c r="E22" s="141" t="s">
        <v>1282</v>
      </c>
      <c r="F22" s="142">
        <v>0.0099</v>
      </c>
      <c r="G22" s="143" t="s">
        <v>1278</v>
      </c>
      <c r="H22" s="143">
        <v>0.005</v>
      </c>
      <c r="I22" s="143">
        <v>0.0056</v>
      </c>
      <c r="J22" s="143">
        <v>0.0097</v>
      </c>
      <c r="K22" s="203" t="e">
        <f>IF(OR(F22&lt;L22,F22&gt;M22),"NÃO","SIM")</f>
        <v>#REF!</v>
      </c>
      <c r="L22" s="206" t="e">
        <f>#REF!</f>
        <v>#REF!</v>
      </c>
      <c r="M22" s="207" t="e">
        <f>#REF!</f>
        <v>#REF!</v>
      </c>
    </row>
    <row r="23" ht="30" customHeight="1" spans="1:13">
      <c r="A23" s="122"/>
      <c r="B23" s="139" t="s">
        <v>1283</v>
      </c>
      <c r="C23" s="139"/>
      <c r="D23" s="139"/>
      <c r="E23" s="141" t="s">
        <v>1284</v>
      </c>
      <c r="F23" s="142">
        <v>0.006</v>
      </c>
      <c r="G23" s="143" t="s">
        <v>1278</v>
      </c>
      <c r="H23" s="143">
        <v>0.0102</v>
      </c>
      <c r="I23" s="143">
        <v>0.0111</v>
      </c>
      <c r="J23" s="143">
        <v>0.0121</v>
      </c>
      <c r="K23" s="203" t="e">
        <f>IF(OR(F23&lt;L23,F23&gt;M23),"NÃO","SIM")</f>
        <v>#REF!</v>
      </c>
      <c r="L23" s="206" t="e">
        <f>#REF!</f>
        <v>#REF!</v>
      </c>
      <c r="M23" s="207" t="e">
        <f>#REF!</f>
        <v>#REF!</v>
      </c>
    </row>
    <row r="24" ht="30" customHeight="1" spans="1:13">
      <c r="A24" s="122"/>
      <c r="B24" s="139" t="s">
        <v>1285</v>
      </c>
      <c r="C24" s="139"/>
      <c r="D24" s="139"/>
      <c r="E24" s="141" t="s">
        <v>1286</v>
      </c>
      <c r="F24" s="142">
        <v>0.0545</v>
      </c>
      <c r="G24" s="143" t="s">
        <v>1278</v>
      </c>
      <c r="H24" s="143">
        <v>0.0664</v>
      </c>
      <c r="I24" s="143">
        <v>0.073</v>
      </c>
      <c r="J24" s="143">
        <v>0.0869</v>
      </c>
      <c r="K24" s="203" t="e">
        <f>IF(OR(F24&lt;L24,F24&gt;M24),"NÃO","SIM")</f>
        <v>#REF!</v>
      </c>
      <c r="L24" s="208" t="e">
        <f>#REF!</f>
        <v>#REF!</v>
      </c>
      <c r="M24" s="209" t="e">
        <f>#REF!</f>
        <v>#REF!</v>
      </c>
    </row>
    <row r="25" ht="30" customHeight="1" spans="1:13">
      <c r="A25" s="122"/>
      <c r="B25" s="139" t="s">
        <v>1287</v>
      </c>
      <c r="C25" s="139"/>
      <c r="D25" s="139"/>
      <c r="E25" s="141" t="s">
        <v>1288</v>
      </c>
      <c r="F25" s="142">
        <v>0.0365</v>
      </c>
      <c r="G25" s="143" t="s">
        <v>1278</v>
      </c>
      <c r="H25" s="143">
        <v>0.0365</v>
      </c>
      <c r="I25" s="143">
        <v>0.0365</v>
      </c>
      <c r="J25" s="143">
        <v>0.0365</v>
      </c>
      <c r="K25" s="203"/>
      <c r="L25" s="210" t="s">
        <v>1289</v>
      </c>
      <c r="M25" s="211"/>
    </row>
    <row r="26" ht="30" customHeight="1" spans="1:13">
      <c r="A26" s="122"/>
      <c r="B26" s="139" t="s">
        <v>1290</v>
      </c>
      <c r="C26" s="139"/>
      <c r="D26" s="139"/>
      <c r="E26" s="141" t="s">
        <v>1291</v>
      </c>
      <c r="F26" s="143">
        <v>0.05</v>
      </c>
      <c r="G26" s="143" t="s">
        <v>1278</v>
      </c>
      <c r="H26" s="143">
        <v>0</v>
      </c>
      <c r="I26" s="143">
        <v>0.025</v>
      </c>
      <c r="J26" s="143">
        <v>0.05</v>
      </c>
      <c r="K26" s="203"/>
      <c r="L26" s="212"/>
      <c r="M26" s="213"/>
    </row>
    <row r="27" ht="30" customHeight="1" spans="1:13">
      <c r="A27" s="122"/>
      <c r="B27" s="144" t="s">
        <v>1292</v>
      </c>
      <c r="C27" s="144"/>
      <c r="D27" s="144"/>
      <c r="E27" s="141" t="s">
        <v>1293</v>
      </c>
      <c r="F27" s="145">
        <v>0.045</v>
      </c>
      <c r="G27" s="146" t="s">
        <v>1294</v>
      </c>
      <c r="H27" s="145">
        <v>0</v>
      </c>
      <c r="I27" s="145">
        <v>0.045</v>
      </c>
      <c r="J27" s="145">
        <v>0.045</v>
      </c>
      <c r="K27" s="203"/>
      <c r="L27" s="212"/>
      <c r="M27" s="213"/>
    </row>
    <row r="28" ht="30" customHeight="1" spans="1:13">
      <c r="A28" s="122"/>
      <c r="B28" s="139" t="s">
        <v>1295</v>
      </c>
      <c r="C28" s="139"/>
      <c r="D28" s="139"/>
      <c r="E28" s="141" t="s">
        <v>1296</v>
      </c>
      <c r="F28" s="145">
        <v>0.2135</v>
      </c>
      <c r="G28" s="146" t="s">
        <v>1294</v>
      </c>
      <c r="H28" s="145">
        <v>0.196</v>
      </c>
      <c r="I28" s="145">
        <v>0.2097</v>
      </c>
      <c r="J28" s="145">
        <v>0.2423</v>
      </c>
      <c r="K28" s="203"/>
      <c r="L28" s="214"/>
      <c r="M28" s="215"/>
    </row>
    <row r="29" ht="35.1" customHeight="1" spans="1:13">
      <c r="A29" s="122"/>
      <c r="B29" s="147" t="s">
        <v>1297</v>
      </c>
      <c r="C29" s="148"/>
      <c r="D29" s="148"/>
      <c r="E29" s="149" t="s">
        <v>1298</v>
      </c>
      <c r="F29" s="150">
        <v>0.2764</v>
      </c>
      <c r="G29" s="151" t="s">
        <v>1294</v>
      </c>
      <c r="H29" s="152"/>
      <c r="I29" s="152"/>
      <c r="J29" s="152"/>
      <c r="K29" s="203" t="e">
        <f>IF(#REF!=" - Fornecimento de Materiais e Equipamentos (Aquisição direta)","SIM",IF(OR(AI8&lt;#REF!,AI8&gt;#REF!),"NÃO","SIM"))</f>
        <v>#REF!</v>
      </c>
      <c r="L29" s="216"/>
      <c r="M29" s="216"/>
    </row>
    <row r="30" spans="1:13">
      <c r="A30" s="122"/>
      <c r="B30" s="123"/>
      <c r="C30" s="123"/>
      <c r="D30" s="123"/>
      <c r="E30" s="123"/>
      <c r="F30" s="123"/>
      <c r="G30" s="123"/>
      <c r="H30" s="123"/>
      <c r="I30" s="123"/>
      <c r="J30" s="123"/>
      <c r="K30" s="181"/>
      <c r="L30" s="216"/>
      <c r="M30" s="216"/>
    </row>
    <row r="31" spans="1:13">
      <c r="A31" s="122"/>
      <c r="B31" s="153" t="s">
        <v>1299</v>
      </c>
      <c r="C31" s="153"/>
      <c r="D31" s="153"/>
      <c r="E31" s="153"/>
      <c r="F31" s="153"/>
      <c r="G31" s="153"/>
      <c r="H31" s="153"/>
      <c r="I31" s="153"/>
      <c r="J31" s="153"/>
      <c r="K31" s="181"/>
      <c r="L31" s="178"/>
      <c r="M31" s="178"/>
    </row>
    <row r="32" spans="1:13">
      <c r="A32" s="122"/>
      <c r="B32" s="123"/>
      <c r="C32" s="123"/>
      <c r="D32" s="123"/>
      <c r="E32" s="123"/>
      <c r="F32" s="123"/>
      <c r="G32" s="123"/>
      <c r="H32" s="123"/>
      <c r="I32" s="123"/>
      <c r="J32" s="123"/>
      <c r="K32" s="181"/>
      <c r="L32" s="182"/>
      <c r="M32" s="182"/>
    </row>
    <row r="33" spans="1:13">
      <c r="A33" s="154"/>
      <c r="B33" s="155"/>
      <c r="C33" s="155"/>
      <c r="D33" s="155"/>
      <c r="E33" s="155"/>
      <c r="F33" s="155"/>
      <c r="G33" s="156"/>
      <c r="H33" s="156"/>
      <c r="I33" s="156"/>
      <c r="J33" s="156"/>
      <c r="K33" s="182"/>
      <c r="L33" s="182"/>
      <c r="M33" s="182"/>
    </row>
    <row r="34" spans="1:13">
      <c r="A34" s="154"/>
      <c r="B34" s="155"/>
      <c r="C34" s="155"/>
      <c r="D34" s="155"/>
      <c r="E34" s="155"/>
      <c r="F34" s="155"/>
      <c r="G34" s="155"/>
      <c r="H34" s="155"/>
      <c r="I34" s="155"/>
      <c r="J34" s="155"/>
      <c r="K34" s="182"/>
      <c r="L34" s="182"/>
      <c r="M34" s="182"/>
    </row>
    <row r="35" spans="1:13">
      <c r="A35" s="154"/>
      <c r="B35" s="155"/>
      <c r="C35" s="155"/>
      <c r="D35" s="155"/>
      <c r="E35" s="155"/>
      <c r="F35" s="155"/>
      <c r="G35" s="155"/>
      <c r="H35" s="155"/>
      <c r="I35" s="155"/>
      <c r="J35" s="155"/>
      <c r="K35" s="182"/>
      <c r="L35" s="182"/>
      <c r="M35" s="182"/>
    </row>
    <row r="36" spans="1:13">
      <c r="A36" s="154"/>
      <c r="B36" s="155"/>
      <c r="C36" s="155"/>
      <c r="D36" s="155"/>
      <c r="E36" s="155"/>
      <c r="F36" s="155"/>
      <c r="G36" s="155"/>
      <c r="H36" s="155"/>
      <c r="I36" s="155"/>
      <c r="J36" s="155"/>
      <c r="K36" s="182"/>
      <c r="L36" s="182"/>
      <c r="M36" s="182"/>
    </row>
    <row r="37" spans="1:13">
      <c r="A37" s="154"/>
      <c r="B37" s="157" t="s">
        <v>1300</v>
      </c>
      <c r="C37" s="158"/>
      <c r="D37" s="158"/>
      <c r="E37" s="158"/>
      <c r="F37" s="158"/>
      <c r="G37" s="158"/>
      <c r="H37" s="158"/>
      <c r="I37" s="158"/>
      <c r="J37" s="217"/>
      <c r="K37" s="182"/>
      <c r="L37" s="182"/>
      <c r="M37" s="182"/>
    </row>
    <row r="38" spans="1:13">
      <c r="A38" s="154"/>
      <c r="B38" s="159"/>
      <c r="C38" s="160"/>
      <c r="D38" s="160"/>
      <c r="E38" s="160"/>
      <c r="F38" s="160"/>
      <c r="G38" s="160"/>
      <c r="H38" s="160"/>
      <c r="I38" s="160"/>
      <c r="J38" s="218"/>
      <c r="K38" s="182"/>
      <c r="L38" s="182"/>
      <c r="M38" s="182"/>
    </row>
    <row r="39" spans="1:13">
      <c r="A39" s="154"/>
      <c r="B39" s="161"/>
      <c r="C39" s="162"/>
      <c r="D39" s="162"/>
      <c r="E39" s="162"/>
      <c r="F39" s="162"/>
      <c r="G39" s="162"/>
      <c r="H39" s="162"/>
      <c r="I39" s="162"/>
      <c r="J39" s="219"/>
      <c r="K39" s="182"/>
      <c r="L39" s="182"/>
      <c r="M39" s="182"/>
    </row>
    <row r="40" spans="1:13">
      <c r="A40" s="154"/>
      <c r="B40" s="155"/>
      <c r="C40" s="155"/>
      <c r="D40" s="155"/>
      <c r="E40" s="155"/>
      <c r="F40" s="155"/>
      <c r="G40" s="155"/>
      <c r="H40" s="155"/>
      <c r="I40" s="155"/>
      <c r="J40" s="155"/>
      <c r="K40" s="182"/>
      <c r="L40" s="182"/>
      <c r="M40" s="182"/>
    </row>
    <row r="41" spans="1:13">
      <c r="A41" s="154"/>
      <c r="B41" s="163" t="s">
        <v>1301</v>
      </c>
      <c r="C41" s="164"/>
      <c r="D41" s="164"/>
      <c r="E41" s="164"/>
      <c r="F41" s="164"/>
      <c r="G41" s="165"/>
      <c r="H41" s="165"/>
      <c r="I41" s="165"/>
      <c r="J41" s="165"/>
      <c r="K41" s="182"/>
      <c r="L41" s="182"/>
      <c r="M41" s="182"/>
    </row>
    <row r="42" ht="61.5" customHeight="1" spans="1:13">
      <c r="A42" s="154"/>
      <c r="B42" s="166"/>
      <c r="C42" s="167"/>
      <c r="D42" s="167"/>
      <c r="E42" s="167"/>
      <c r="F42" s="167"/>
      <c r="G42" s="167"/>
      <c r="H42" s="167"/>
      <c r="I42" s="167"/>
      <c r="J42" s="220"/>
      <c r="K42" s="182"/>
      <c r="L42" s="182"/>
      <c r="M42" s="182"/>
    </row>
    <row r="43" spans="1:13">
      <c r="A43" s="154"/>
      <c r="B43" s="168"/>
      <c r="C43" s="165"/>
      <c r="D43" s="165"/>
      <c r="E43" s="165"/>
      <c r="F43" s="165"/>
      <c r="G43" s="165"/>
      <c r="H43" s="165"/>
      <c r="I43" s="165"/>
      <c r="J43" s="165"/>
      <c r="K43" s="182"/>
      <c r="L43" s="182"/>
      <c r="M43" s="182"/>
    </row>
    <row r="44" spans="1:13">
      <c r="A44" s="154"/>
      <c r="B44" s="168" t="s">
        <v>1302</v>
      </c>
      <c r="C44" s="165"/>
      <c r="D44" s="165"/>
      <c r="E44" s="165"/>
      <c r="F44" s="165"/>
      <c r="G44" s="165"/>
      <c r="H44" s="165"/>
      <c r="I44" s="165" t="s">
        <v>1303</v>
      </c>
      <c r="J44" s="221">
        <v>43262</v>
      </c>
      <c r="K44" s="182"/>
      <c r="L44" s="182"/>
      <c r="M44" s="182"/>
    </row>
    <row r="45" spans="1:13">
      <c r="A45" s="154"/>
      <c r="B45" s="168"/>
      <c r="C45" s="165"/>
      <c r="D45" s="165"/>
      <c r="E45" s="165"/>
      <c r="F45" s="165"/>
      <c r="G45" s="165"/>
      <c r="H45" s="165"/>
      <c r="I45" s="165"/>
      <c r="J45" s="165"/>
      <c r="K45" s="182"/>
      <c r="L45" s="182"/>
      <c r="M45" s="182"/>
    </row>
    <row r="46" spans="1:13">
      <c r="A46" s="154"/>
      <c r="B46" s="168"/>
      <c r="C46" s="165"/>
      <c r="D46" s="165"/>
      <c r="E46" s="165"/>
      <c r="F46" s="165"/>
      <c r="G46" s="165"/>
      <c r="H46" s="165"/>
      <c r="I46" s="165"/>
      <c r="J46" s="165"/>
      <c r="K46" s="182"/>
      <c r="L46" s="182"/>
      <c r="M46" s="182"/>
    </row>
    <row r="47" spans="1:13">
      <c r="A47" s="154"/>
      <c r="B47" s="168"/>
      <c r="C47" s="165"/>
      <c r="D47" s="169"/>
      <c r="E47" s="169"/>
      <c r="F47" s="165"/>
      <c r="G47" s="165"/>
      <c r="H47" s="165"/>
      <c r="I47" s="165"/>
      <c r="J47" s="165"/>
      <c r="K47" s="182"/>
      <c r="L47" s="182"/>
      <c r="M47" s="182"/>
    </row>
    <row r="48" spans="1:13">
      <c r="A48" s="154"/>
      <c r="B48" s="170"/>
      <c r="C48" s="171"/>
      <c r="D48" s="169"/>
      <c r="E48" s="169"/>
      <c r="F48" s="165"/>
      <c r="G48" s="171"/>
      <c r="H48" s="171"/>
      <c r="I48" s="171"/>
      <c r="J48" s="171"/>
      <c r="K48" s="182"/>
      <c r="L48" s="182"/>
      <c r="M48" s="182"/>
    </row>
    <row r="49" ht="15" customHeight="1" spans="1:13">
      <c r="A49" s="154"/>
      <c r="B49" s="172" t="s">
        <v>1304</v>
      </c>
      <c r="C49" s="172"/>
      <c r="D49" s="173"/>
      <c r="E49" s="169"/>
      <c r="F49" s="165"/>
      <c r="G49" s="124" t="s">
        <v>1305</v>
      </c>
      <c r="H49" s="124"/>
      <c r="I49" s="124"/>
      <c r="J49" s="124"/>
      <c r="K49" s="182"/>
      <c r="L49" s="182"/>
      <c r="M49" s="182"/>
    </row>
    <row r="50" ht="18" customHeight="1" spans="1:13">
      <c r="A50" s="154"/>
      <c r="B50" s="174" t="s">
        <v>1306</v>
      </c>
      <c r="C50" s="174"/>
      <c r="D50" s="174"/>
      <c r="E50" s="165"/>
      <c r="F50" s="165"/>
      <c r="G50" s="174" t="s">
        <v>1307</v>
      </c>
      <c r="H50" s="174"/>
      <c r="I50" s="174"/>
      <c r="J50" s="174"/>
      <c r="K50" s="182"/>
      <c r="L50" s="182"/>
      <c r="M50" s="182"/>
    </row>
    <row r="51" ht="18" customHeight="1" spans="1:13">
      <c r="A51" s="154"/>
      <c r="B51" s="174" t="s">
        <v>1308</v>
      </c>
      <c r="C51" s="174"/>
      <c r="D51" s="174"/>
      <c r="E51" s="165"/>
      <c r="F51" s="165"/>
      <c r="G51" s="174" t="s">
        <v>1309</v>
      </c>
      <c r="H51" s="174"/>
      <c r="I51" s="174"/>
      <c r="J51" s="174"/>
      <c r="K51" s="182"/>
      <c r="L51" s="182"/>
      <c r="M51" s="182"/>
    </row>
    <row r="52" ht="18" customHeight="1" spans="1:13">
      <c r="A52" s="154"/>
      <c r="B52" s="123" t="s">
        <v>1310</v>
      </c>
      <c r="C52" s="175"/>
      <c r="D52" s="176"/>
      <c r="E52" s="177"/>
      <c r="F52" s="177"/>
      <c r="G52" s="123"/>
      <c r="H52" s="175"/>
      <c r="I52" s="176"/>
      <c r="J52" s="176"/>
      <c r="K52" s="182"/>
      <c r="L52" s="182"/>
      <c r="M52" s="182"/>
    </row>
    <row r="53" spans="1:13">
      <c r="A53" s="122"/>
      <c r="B53" s="119"/>
      <c r="C53" s="119"/>
      <c r="D53" s="119"/>
      <c r="E53" s="122"/>
      <c r="F53" s="122"/>
      <c r="G53" s="122"/>
      <c r="H53" s="122"/>
      <c r="I53" s="122"/>
      <c r="J53" s="122"/>
      <c r="K53" s="181"/>
      <c r="L53" s="182"/>
      <c r="M53" s="182"/>
    </row>
    <row r="54" spans="1:13">
      <c r="A54" s="178"/>
      <c r="B54" s="178"/>
      <c r="C54" s="178"/>
      <c r="D54" s="178"/>
      <c r="E54" s="178"/>
      <c r="F54" s="178"/>
      <c r="G54" s="178"/>
      <c r="H54" s="178"/>
      <c r="I54" s="178"/>
      <c r="J54" s="178"/>
      <c r="K54" s="181"/>
      <c r="L54" s="182"/>
      <c r="M54" s="182"/>
    </row>
    <row r="55" spans="1:13">
      <c r="A55" s="178"/>
      <c r="B55" s="178"/>
      <c r="C55" s="178"/>
      <c r="D55" s="178"/>
      <c r="E55" s="178"/>
      <c r="F55" s="178"/>
      <c r="G55" s="178"/>
      <c r="H55" s="178"/>
      <c r="I55" s="178"/>
      <c r="J55" s="178"/>
      <c r="K55" s="181"/>
      <c r="L55" s="182"/>
      <c r="M55" s="182"/>
    </row>
    <row r="56" spans="1:13">
      <c r="A56" s="178"/>
      <c r="B56" s="178"/>
      <c r="C56" s="178"/>
      <c r="D56" s="178"/>
      <c r="E56" s="178"/>
      <c r="F56" s="178"/>
      <c r="G56" s="178"/>
      <c r="H56" s="178"/>
      <c r="I56" s="178"/>
      <c r="J56" s="178"/>
      <c r="K56" s="181"/>
      <c r="L56" s="182"/>
      <c r="M56" s="182"/>
    </row>
    <row r="57" spans="1:13">
      <c r="A57" s="178"/>
      <c r="B57" s="178"/>
      <c r="C57" s="178"/>
      <c r="D57" s="178"/>
      <c r="E57" s="178"/>
      <c r="F57" s="178"/>
      <c r="G57" s="178"/>
      <c r="H57" s="178"/>
      <c r="I57" s="178"/>
      <c r="J57" s="178"/>
      <c r="K57" s="181"/>
      <c r="L57" s="182"/>
      <c r="M57" s="182"/>
    </row>
    <row r="58" spans="1:13">
      <c r="A58" s="178"/>
      <c r="B58" s="178"/>
      <c r="C58" s="178"/>
      <c r="D58" s="178"/>
      <c r="E58" s="178"/>
      <c r="F58" s="178"/>
      <c r="G58" s="178"/>
      <c r="H58" s="178"/>
      <c r="I58" s="178"/>
      <c r="J58" s="178"/>
      <c r="K58" s="181"/>
      <c r="L58" s="182"/>
      <c r="M58" s="182"/>
    </row>
  </sheetData>
  <mergeCells count="46">
    <mergeCell ref="A2:J2"/>
    <mergeCell ref="A3:J3"/>
    <mergeCell ref="A4:J4"/>
    <mergeCell ref="I6:J6"/>
    <mergeCell ref="C7:H7"/>
    <mergeCell ref="I7:J7"/>
    <mergeCell ref="K9:L9"/>
    <mergeCell ref="M9:O9"/>
    <mergeCell ref="K10:L10"/>
    <mergeCell ref="M10:O10"/>
    <mergeCell ref="I12:J12"/>
    <mergeCell ref="K12:L12"/>
    <mergeCell ref="M12:O12"/>
    <mergeCell ref="I13:J13"/>
    <mergeCell ref="K13:L13"/>
    <mergeCell ref="M13:O13"/>
    <mergeCell ref="B15:H15"/>
    <mergeCell ref="I15:J15"/>
    <mergeCell ref="B16:H16"/>
    <mergeCell ref="I16:J16"/>
    <mergeCell ref="H18:J18"/>
    <mergeCell ref="B20:D20"/>
    <mergeCell ref="B21:D21"/>
    <mergeCell ref="B22:D22"/>
    <mergeCell ref="B23:D23"/>
    <mergeCell ref="B24:D24"/>
    <mergeCell ref="B25:D25"/>
    <mergeCell ref="B26:D26"/>
    <mergeCell ref="B27:D27"/>
    <mergeCell ref="B28:D28"/>
    <mergeCell ref="B29:D29"/>
    <mergeCell ref="H29:J29"/>
    <mergeCell ref="B31:J31"/>
    <mergeCell ref="B42:J42"/>
    <mergeCell ref="B49:C49"/>
    <mergeCell ref="G49:J49"/>
    <mergeCell ref="B50:D50"/>
    <mergeCell ref="G50:J50"/>
    <mergeCell ref="B51:D51"/>
    <mergeCell ref="G51:J51"/>
    <mergeCell ref="E18:E19"/>
    <mergeCell ref="F18:F19"/>
    <mergeCell ref="G18:G19"/>
    <mergeCell ref="L25:M28"/>
    <mergeCell ref="B37:J39"/>
    <mergeCell ref="B18:D19"/>
  </mergeCells>
  <printOptions horizontalCentered="1"/>
  <pageMargins left="0.511805555555556" right="0.511805555555556" top="0.786805555555556" bottom="0.786805555555556" header="0.314583333333333" footer="0.314583333333333"/>
  <pageSetup paperSize="9" scale="66" orientation="portrait"/>
  <headerFooter>
    <oddFooter>&amp;RLUIZA BRUNELLI COURA
ARQUITETA E URBANISTA
CAU n° A90530-5</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26</vt:i4>
      </vt:variant>
    </vt:vector>
  </HeadingPairs>
  <TitlesOfParts>
    <vt:vector size="26" baseType="lpstr">
      <vt:lpstr>RESUMO (2)</vt:lpstr>
      <vt:lpstr>RESUMO</vt:lpstr>
      <vt:lpstr>RESUMO (3)</vt:lpstr>
      <vt:lpstr>GLOBAL</vt:lpstr>
      <vt:lpstr>MEM-LEVANT</vt:lpstr>
      <vt:lpstr>CRONOGRAMA</vt:lpstr>
      <vt:lpstr>ADM-COMP</vt:lpstr>
      <vt:lpstr>ARQ-COMP</vt:lpstr>
      <vt:lpstr>BDI-COMP </vt:lpstr>
      <vt:lpstr>LS-COMP</vt:lpstr>
      <vt:lpstr>LABOR-INSUMOS</vt:lpstr>
      <vt:lpstr>LABOR-SERVIÇOS</vt:lpstr>
      <vt:lpstr>SINAPI-INSUMOS</vt:lpstr>
      <vt:lpstr>SINAPI-SERVIÇOS</vt:lpstr>
      <vt:lpstr>CLI-COMP</vt:lpstr>
      <vt:lpstr>EST-COMP</vt:lpstr>
      <vt:lpstr>GAS-COMP</vt:lpstr>
      <vt:lpstr>IMPER-COMP</vt:lpstr>
      <vt:lpstr>HID-COMP</vt:lpstr>
      <vt:lpstr>IMPL-COMP</vt:lpstr>
      <vt:lpstr>INC-COMP</vt:lpstr>
      <vt:lpstr>SCE-COMP</vt:lpstr>
      <vt:lpstr>SEG-COMP</vt:lpstr>
      <vt:lpstr>SPDA-COMP</vt:lpstr>
      <vt:lpstr>Plan1</vt:lpstr>
      <vt:lpstr>Plan2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Vitor Varejão</dc:creator>
  <cp:lastModifiedBy>fernanda Rodrigues da Silva</cp:lastModifiedBy>
  <dcterms:created xsi:type="dcterms:W3CDTF">2014-08-19T16:48:00Z</dcterms:created>
  <cp:lastPrinted>2018-09-17T14:20:00Z</cp:lastPrinted>
  <dcterms:modified xsi:type="dcterms:W3CDTF">2018-10-08T17:15:44Z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1046-10.2.0.5965</vt:lpwstr>
  </property>
</Properties>
</file>